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omments2.xml" ContentType="application/vnd.openxmlformats-officedocument.spreadsheetml.comment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omments3.xml" ContentType="application/vnd.openxmlformats-officedocument.spreadsheetml.comments+xml"/>
  <Override PartName="/xl/drawings/drawing24.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nakajima keisuke\土木学会 Dropbox\会員・企画課\02企画\01_企画委員会\04_見える化データ\2024\"/>
    </mc:Choice>
  </mc:AlternateContent>
  <xr:revisionPtr revIDLastSave="0" documentId="13_ncr:1_{2E750623-599E-436E-A151-0B24CAFC221F}" xr6:coauthVersionLast="47" xr6:coauthVersionMax="47" xr10:uidLastSave="{00000000-0000-0000-0000-000000000000}"/>
  <workbookProtection workbookAlgorithmName="SHA-512" workbookHashValue="bs14OQOgZsUj7a32g4kV1hlpgdoPAi2tgOYQdtr7/XiVzxs6V9pazjO+jApFbdtRzwuLgtW5rChAZdkNoZpjTw==" workbookSaltValue="A9Ibq9SFIFiFYUzJJCTw3A==" workbookSpinCount="100000" lockStructure="1"/>
  <bookViews>
    <workbookView xWindow="-23136" yWindow="-2736" windowWidth="23232" windowHeight="25296" tabRatio="880" xr2:uid="{00000000-000D-0000-FFFF-FFFF00000000}"/>
  </bookViews>
  <sheets>
    <sheet name="INDEX" sheetId="1" r:id="rId1"/>
    <sheet name="KPI" sheetId="46" state="hidden" r:id="rId2"/>
    <sheet name="組織図" sheetId="40" r:id="rId3"/>
    <sheet name="会員数" sheetId="13" r:id="rId4"/>
    <sheet name="年齢別会員数" sheetId="14" r:id="rId5"/>
    <sheet name="業種別会員数" sheetId="41" r:id="rId6"/>
    <sheet name="支部別会員数" sheetId="45" r:id="rId7"/>
    <sheet name="海外会員数" sheetId="15" r:id="rId8"/>
    <sheet name="収入" sheetId="29" r:id="rId9"/>
    <sheet name="支出" sheetId="30" r:id="rId10"/>
    <sheet name="事業別経常収支" sheetId="49" r:id="rId11"/>
    <sheet name="会費収入使途" sheetId="31" r:id="rId12"/>
    <sheet name="全国大会" sheetId="6" r:id="rId13"/>
    <sheet name="学会賞" sheetId="27" r:id="rId14"/>
    <sheet name="選奨土木遺産" sheetId="39" r:id="rId15"/>
    <sheet name="調査研究委員会活動" sheetId="35" state="hidden" r:id="rId16"/>
    <sheet name="調査研究行事数" sheetId="23" r:id="rId17"/>
    <sheet name="調査研究定期行事" sheetId="24" state="hidden" r:id="rId18"/>
    <sheet name="論文集通常号" sheetId="34" r:id="rId19"/>
    <sheet name="論文集特集号" sheetId="25" r:id="rId20"/>
    <sheet name="重点研究課題" sheetId="36" r:id="rId21"/>
    <sheet name="刊行物販売" sheetId="26" r:id="rId22"/>
    <sheet name="図書売上ベスト10" sheetId="9" r:id="rId23"/>
    <sheet name="図書館利用者" sheetId="8" r:id="rId24"/>
    <sheet name="国内災害調査団実績" sheetId="22" r:id="rId25"/>
    <sheet name="海外災害調査団実績" sheetId="21" r:id="rId26"/>
    <sheet name="土木技術者資格" sheetId="32" r:id="rId27"/>
    <sheet name="CPDプログラム" sheetId="33" r:id="rId28"/>
    <sheet name="土木コレクション" sheetId="38" r:id="rId29"/>
    <sheet name="国際ジョイントセミナー" sheetId="16" r:id="rId30"/>
    <sheet name="イブニングシアター" sheetId="7" r:id="rId31"/>
    <sheet name="メディア掲載" sheetId="11" r:id="rId32"/>
    <sheet name="記者発表" sheetId="10" r:id="rId33"/>
    <sheet name="土木学会誌特集" sheetId="47" r:id="rId34"/>
    <sheet name="論説・オピニオン一覧" sheetId="42" r:id="rId35"/>
    <sheet name="HPアクセス" sheetId="28" r:id="rId36"/>
    <sheet name="facebook" sheetId="37" r:id="rId37"/>
    <sheet name="教育企画行事" sheetId="19" r:id="rId38"/>
    <sheet name="会長講演・挨拶" sheetId="48" r:id="rId39"/>
    <sheet name="会長特別" sheetId="44" r:id="rId40"/>
  </sheets>
  <definedNames>
    <definedName name="_xlnm._FilterDatabase" localSheetId="0" hidden="1">INDEX!$A$1:$J$38</definedName>
    <definedName name="_xlnm._FilterDatabase" localSheetId="1" hidden="1">KPI!$A$2:$F$46</definedName>
    <definedName name="_xlnm._FilterDatabase" localSheetId="25" hidden="1">海外災害調査団実績!$A$2:$E$43</definedName>
    <definedName name="_xlnm._FilterDatabase" localSheetId="29" hidden="1">国際ジョイントセミナー!$B$4:$D$18</definedName>
    <definedName name="_xlnm._FilterDatabase" localSheetId="24" hidden="1">国内災害調査団実績!$A$2:$E$88</definedName>
    <definedName name="_xlnm._FilterDatabase" localSheetId="14" hidden="1">選奨土木遺産!$A$5:$E$5</definedName>
    <definedName name="_xlnm._FilterDatabase" localSheetId="16" hidden="1">調査研究行事数!$A$3:$N$3456</definedName>
    <definedName name="_xlnm._FilterDatabase" localSheetId="33" hidden="1">土木学会誌特集!$A$11:$J$586</definedName>
    <definedName name="_xlnm._FilterDatabase" localSheetId="34" hidden="1">論説・オピニオン一覧!$A$2:$G$413</definedName>
    <definedName name="_xlnm._FilterDatabase" localSheetId="19" hidden="1">論文集特集号!$A$3:$H$724</definedName>
    <definedName name="JS派遣回数" localSheetId="1">国際ジョイントセミナー!$B$59:$W$84</definedName>
    <definedName name="JS派遣回数">国際ジョイントセミナー!$B$59:$W$84</definedName>
    <definedName name="JS派遣者数" localSheetId="1">国際ジョイントセミナー!$B$31:$W$56</definedName>
    <definedName name="JS派遣者数">国際ジョイントセミナー!$B$31:$W$56</definedName>
    <definedName name="_xlnm.Print_Area" localSheetId="0">INDEX!$A$1:$J$45</definedName>
    <definedName name="_xlnm.Print_Area" localSheetId="1">KPI!$A$1:$F$46</definedName>
    <definedName name="_xlnm.Print_Area" localSheetId="7">海外会員数!$C$17:$J$39</definedName>
    <definedName name="_xlnm.Print_Area" localSheetId="13">学会賞!$A$2:$X$73</definedName>
    <definedName name="_xlnm.Print_Area" localSheetId="29">国際ジョイントセミナー!$B$3:$E$29</definedName>
    <definedName name="_xlnm.Print_Area" localSheetId="20">重点研究課題!$A$2:$D$29</definedName>
    <definedName name="_xlnm.Print_Area" localSheetId="22">図書売上ベスト10!$AQ$2:$AV$30</definedName>
    <definedName name="_xlnm.Print_Area" localSheetId="17">調査研究定期行事!$A$3:$BI$31</definedName>
    <definedName name="_xlnm.Print_Area" localSheetId="4">年齢別会員数!$A$1:$N$89</definedName>
    <definedName name="_xlnm.Print_Titles" localSheetId="1">KPI!$1:$2</definedName>
    <definedName name="_xlnm.Print_Titles" localSheetId="13">学会賞!$4:$5</definedName>
    <definedName name="_xlnm.Print_Titles" localSheetId="12">全国大会!$A:$A,全国大会!$2:$3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23" l="1"/>
  <c r="AF6" i="23"/>
  <c r="AF7" i="23"/>
  <c r="AF8" i="23"/>
  <c r="AF9" i="23"/>
  <c r="AF10" i="23"/>
  <c r="AF11" i="23"/>
  <c r="AF12" i="23"/>
  <c r="AF13" i="23"/>
  <c r="AF14" i="23"/>
  <c r="AF15" i="23"/>
  <c r="AF16" i="23"/>
  <c r="AF17" i="23"/>
  <c r="AF18" i="23"/>
  <c r="AF19" i="23"/>
  <c r="AF20" i="23"/>
  <c r="AF21" i="23"/>
  <c r="AF22" i="23"/>
  <c r="AF23" i="23"/>
  <c r="AF24" i="23"/>
  <c r="AF25" i="23"/>
  <c r="AF26" i="23"/>
  <c r="AF27" i="23"/>
  <c r="AF28" i="23"/>
  <c r="AF29" i="23"/>
  <c r="AF30" i="23"/>
  <c r="AF31" i="23"/>
  <c r="AF32" i="23"/>
  <c r="AF33" i="23"/>
  <c r="AF34" i="23"/>
  <c r="AF35" i="23"/>
  <c r="AF36" i="23"/>
  <c r="AF37" i="23"/>
  <c r="AF38" i="23"/>
  <c r="AF39" i="23"/>
  <c r="AF4" i="23"/>
  <c r="X22" i="30"/>
  <c r="X21" i="30"/>
  <c r="AB15" i="30"/>
  <c r="Y13" i="29"/>
  <c r="E178" i="39"/>
  <c r="E557" i="39"/>
  <c r="E555" i="39"/>
  <c r="E561" i="39"/>
  <c r="E545" i="39"/>
  <c r="E551" i="39"/>
  <c r="E528" i="39"/>
  <c r="E541" i="39"/>
  <c r="E530" i="39"/>
  <c r="E520" i="39"/>
  <c r="E508" i="39"/>
  <c r="E485" i="39"/>
  <c r="E484" i="39"/>
  <c r="E305" i="39"/>
  <c r="E306" i="39"/>
  <c r="E307" i="39"/>
  <c r="E308" i="39"/>
  <c r="E309" i="39"/>
  <c r="E310" i="39"/>
  <c r="E311" i="39"/>
  <c r="E312" i="39"/>
  <c r="E313" i="39"/>
  <c r="E314" i="39"/>
  <c r="E315" i="39"/>
  <c r="E316" i="39"/>
  <c r="E317" i="39"/>
  <c r="E318" i="39"/>
  <c r="E319" i="39"/>
  <c r="E320" i="39"/>
  <c r="E321" i="39"/>
  <c r="W45" i="49"/>
  <c r="X45" i="49"/>
  <c r="O45" i="49"/>
  <c r="P45" i="49"/>
  <c r="Q45" i="49"/>
  <c r="R45" i="49"/>
  <c r="S45" i="49"/>
  <c r="T45" i="49"/>
  <c r="U45" i="49"/>
  <c r="E574" i="47" l="1"/>
  <c r="E575" i="47"/>
  <c r="E576" i="47"/>
  <c r="E577" i="47"/>
  <c r="E578" i="47"/>
  <c r="E579" i="47"/>
  <c r="E580" i="47"/>
  <c r="E581" i="47"/>
  <c r="E582" i="47"/>
  <c r="E583" i="47"/>
  <c r="E584" i="47"/>
  <c r="E585" i="47"/>
  <c r="E586" i="47"/>
  <c r="AE30" i="23"/>
  <c r="AE31" i="23"/>
  <c r="AE32" i="23"/>
  <c r="AE33" i="23"/>
  <c r="AE34" i="23"/>
  <c r="AE35" i="23"/>
  <c r="AE36" i="23"/>
  <c r="AE37" i="23"/>
  <c r="AE38" i="23"/>
  <c r="AE39" i="23"/>
  <c r="AE29" i="23"/>
  <c r="P48" i="29"/>
  <c r="Q48" i="29"/>
  <c r="B832" i="25" l="1"/>
  <c r="B833" i="25"/>
  <c r="B834" i="25"/>
  <c r="B835" i="25"/>
  <c r="B836" i="25"/>
  <c r="B837" i="25"/>
  <c r="B838" i="25"/>
  <c r="B839" i="25"/>
  <c r="B840" i="25"/>
  <c r="B841" i="25"/>
  <c r="B842" i="25"/>
  <c r="B843" i="25"/>
  <c r="B844" i="25"/>
  <c r="B845" i="25"/>
  <c r="B846" i="25"/>
  <c r="B847" i="25"/>
  <c r="B848" i="25"/>
  <c r="B849" i="25"/>
  <c r="B850" i="25"/>
  <c r="B851" i="25"/>
  <c r="B852" i="25"/>
  <c r="B853" i="25"/>
  <c r="B854" i="25"/>
  <c r="B855" i="25"/>
  <c r="B856" i="25"/>
  <c r="B857" i="25"/>
  <c r="B858" i="25"/>
  <c r="G858" i="25"/>
  <c r="G857" i="25"/>
  <c r="G856" i="25"/>
  <c r="G855" i="25"/>
  <c r="G854" i="25"/>
  <c r="G853" i="25"/>
  <c r="G852" i="25"/>
  <c r="G851" i="25"/>
  <c r="G850" i="25"/>
  <c r="G849" i="25"/>
  <c r="G848" i="25"/>
  <c r="G847" i="25"/>
  <c r="G846" i="25"/>
  <c r="G845" i="25"/>
  <c r="G844" i="25"/>
  <c r="G843" i="25"/>
  <c r="G842" i="25"/>
  <c r="G841" i="25"/>
  <c r="G840" i="25"/>
  <c r="G839" i="25"/>
  <c r="G838" i="25"/>
  <c r="G835" i="25"/>
  <c r="G834" i="25"/>
  <c r="G833" i="25"/>
  <c r="G832" i="25"/>
  <c r="AH72" i="34"/>
  <c r="AG72" i="34"/>
  <c r="AH71" i="34"/>
  <c r="AG71" i="34"/>
  <c r="AH70" i="34"/>
  <c r="AG70" i="34"/>
  <c r="A4047" i="23"/>
  <c r="A4048" i="23"/>
  <c r="A4049" i="23"/>
  <c r="A4050" i="23"/>
  <c r="A4051" i="23"/>
  <c r="A4052" i="23"/>
  <c r="A4053" i="23"/>
  <c r="A4054" i="23"/>
  <c r="A4055" i="23"/>
  <c r="A4056" i="23"/>
  <c r="A4057" i="23"/>
  <c r="A4058" i="23"/>
  <c r="A4059" i="23"/>
  <c r="A4060" i="23"/>
  <c r="A4061" i="23"/>
  <c r="A4062" i="23"/>
  <c r="A4063" i="23"/>
  <c r="A4064" i="23"/>
  <c r="A4065" i="23"/>
  <c r="A4066" i="23"/>
  <c r="A4067" i="23"/>
  <c r="A4068" i="23"/>
  <c r="A4069" i="23"/>
  <c r="A4070" i="23"/>
  <c r="A4071" i="23"/>
  <c r="A4072" i="23"/>
  <c r="A4073" i="23"/>
  <c r="A4074" i="23"/>
  <c r="A4075" i="23"/>
  <c r="A4076" i="23"/>
  <c r="A4077" i="23"/>
  <c r="A4078" i="23"/>
  <c r="A4079" i="23"/>
  <c r="A4080" i="23"/>
  <c r="A4081" i="23"/>
  <c r="A4082" i="23"/>
  <c r="A4083" i="23"/>
  <c r="A4084" i="23"/>
  <c r="A4085" i="23"/>
  <c r="A4086" i="23"/>
  <c r="A4087" i="23"/>
  <c r="A4088" i="23"/>
  <c r="A4089" i="23"/>
  <c r="A4090" i="23"/>
  <c r="A4091" i="23"/>
  <c r="A4092" i="23"/>
  <c r="A4093" i="23"/>
  <c r="A4094" i="23"/>
  <c r="A4095" i="23"/>
  <c r="A4096" i="23"/>
  <c r="A4097" i="23"/>
  <c r="A4098" i="23"/>
  <c r="A4099" i="23"/>
  <c r="A4100" i="23"/>
  <c r="A4101" i="23"/>
  <c r="A4102" i="23"/>
  <c r="A4103" i="23"/>
  <c r="A4104" i="23"/>
  <c r="A4105" i="23"/>
  <c r="A4106" i="23"/>
  <c r="A4107" i="23"/>
  <c r="A4108" i="23"/>
  <c r="A4109" i="23"/>
  <c r="A4110" i="23"/>
  <c r="A4111" i="23"/>
  <c r="A4112" i="23"/>
  <c r="A4113" i="23"/>
  <c r="A4114" i="23"/>
  <c r="A4115" i="23"/>
  <c r="A4116" i="23"/>
  <c r="A4117" i="23"/>
  <c r="A4118" i="23"/>
  <c r="A4119" i="23"/>
  <c r="A4120" i="23"/>
  <c r="A4121" i="23"/>
  <c r="A4122" i="23"/>
  <c r="A4123" i="23"/>
  <c r="A4124" i="23"/>
  <c r="A4125" i="23"/>
  <c r="A4126" i="23"/>
  <c r="A4127" i="23"/>
  <c r="A4128" i="23"/>
  <c r="A4129" i="23"/>
  <c r="A4130" i="23"/>
  <c r="A4131" i="23"/>
  <c r="A4132" i="23"/>
  <c r="A4133" i="23"/>
  <c r="A4134" i="23"/>
  <c r="A4135" i="23"/>
  <c r="A4136" i="23"/>
  <c r="A4137" i="23"/>
  <c r="A4138" i="23"/>
  <c r="A4139" i="23"/>
  <c r="A4140" i="23"/>
  <c r="A4141" i="23"/>
  <c r="A4142" i="23"/>
  <c r="A4143" i="23"/>
  <c r="A4144" i="23"/>
  <c r="A4145" i="23"/>
  <c r="A4146" i="23"/>
  <c r="A4147" i="23"/>
  <c r="A4148" i="23"/>
  <c r="A4149" i="23"/>
  <c r="A4150" i="23"/>
  <c r="A4151" i="23"/>
  <c r="A4152" i="23"/>
  <c r="A4153" i="23"/>
  <c r="A4154" i="23"/>
  <c r="A4155" i="23"/>
  <c r="A4156" i="23"/>
  <c r="A4157" i="23"/>
  <c r="A4158" i="23"/>
  <c r="A4159" i="23"/>
  <c r="A4160" i="23"/>
  <c r="A4161" i="23"/>
  <c r="A4162" i="23"/>
  <c r="A4163" i="23"/>
  <c r="A4164" i="23"/>
  <c r="A4165" i="23"/>
  <c r="A4166" i="23"/>
  <c r="A4167" i="23"/>
  <c r="A4168" i="23"/>
  <c r="A4169" i="23"/>
  <c r="A4170" i="23"/>
  <c r="A4171" i="23"/>
  <c r="A4172" i="23"/>
  <c r="A4173" i="23"/>
  <c r="A4174" i="23"/>
  <c r="A4175" i="23"/>
  <c r="A4176" i="23"/>
  <c r="A4177" i="23"/>
  <c r="A4178" i="23"/>
  <c r="A4179" i="23"/>
  <c r="A4180" i="23"/>
  <c r="A4181" i="23"/>
  <c r="A4182" i="23"/>
  <c r="A4183" i="23"/>
  <c r="A4184" i="23"/>
  <c r="A4185" i="23"/>
  <c r="A4186" i="23"/>
  <c r="A4187" i="23"/>
  <c r="A4188" i="23"/>
  <c r="A4189" i="23"/>
  <c r="A4190" i="23"/>
  <c r="A4191" i="23"/>
  <c r="A4192" i="23"/>
  <c r="A4193" i="23"/>
  <c r="A4194" i="23"/>
  <c r="A4195" i="23"/>
  <c r="A4196" i="23"/>
  <c r="A4197" i="23"/>
  <c r="A4198" i="23"/>
  <c r="A4199" i="23"/>
  <c r="A4200" i="23"/>
  <c r="A4201" i="23"/>
  <c r="A4202" i="23"/>
  <c r="A4203" i="23"/>
  <c r="A4204" i="23"/>
  <c r="A4205" i="23"/>
  <c r="A4206" i="23"/>
  <c r="A4207" i="23"/>
  <c r="A4208" i="23"/>
  <c r="A4209" i="23"/>
  <c r="A4210" i="23"/>
  <c r="A4211" i="23"/>
  <c r="A4212" i="23"/>
  <c r="A4213" i="23"/>
  <c r="A4214" i="23"/>
  <c r="A4215" i="23"/>
  <c r="A4216" i="23"/>
  <c r="A4217" i="23"/>
  <c r="A4218" i="23"/>
  <c r="A4219" i="23"/>
  <c r="A4220" i="23"/>
  <c r="A4221" i="23"/>
  <c r="A4222" i="23"/>
  <c r="A4223" i="23"/>
  <c r="A4224" i="23"/>
  <c r="A4225" i="23"/>
  <c r="A4226" i="23"/>
  <c r="A4227" i="23"/>
  <c r="A4228" i="23"/>
  <c r="A4229" i="23"/>
  <c r="A4230" i="23"/>
  <c r="A4231" i="23"/>
  <c r="A4232" i="23"/>
  <c r="A4233" i="23"/>
  <c r="A4234" i="23"/>
  <c r="A4235" i="23"/>
  <c r="A4236" i="23"/>
  <c r="A4237" i="23"/>
  <c r="A4238" i="23"/>
  <c r="A4239" i="23"/>
  <c r="A4240" i="23"/>
  <c r="A4241" i="23"/>
  <c r="A4242" i="23"/>
  <c r="A4243" i="23"/>
  <c r="A4244" i="23"/>
  <c r="A4245" i="23"/>
  <c r="A4246" i="23"/>
  <c r="A4247" i="23"/>
  <c r="A4248" i="23"/>
  <c r="D44" i="10" l="1"/>
  <c r="E7" i="39" l="1"/>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E172" i="39"/>
  <c r="E173" i="39"/>
  <c r="E174" i="39"/>
  <c r="E175" i="39"/>
  <c r="E176" i="39"/>
  <c r="E177" i="39"/>
  <c r="E179" i="39"/>
  <c r="E180" i="39"/>
  <c r="E181" i="39"/>
  <c r="E182" i="39"/>
  <c r="E183" i="39"/>
  <c r="E184" i="39"/>
  <c r="E185" i="39"/>
  <c r="E186" i="39"/>
  <c r="E187" i="39"/>
  <c r="E188" i="39"/>
  <c r="E189" i="39"/>
  <c r="E190" i="39"/>
  <c r="E191" i="39"/>
  <c r="E192" i="39"/>
  <c r="E193" i="39"/>
  <c r="E194" i="39"/>
  <c r="E195" i="39"/>
  <c r="E196" i="39"/>
  <c r="E197" i="39"/>
  <c r="E198" i="39"/>
  <c r="E199" i="39"/>
  <c r="E200" i="39"/>
  <c r="E201" i="39"/>
  <c r="E202" i="39"/>
  <c r="E203" i="39"/>
  <c r="E204" i="39"/>
  <c r="E205" i="39"/>
  <c r="E206" i="39"/>
  <c r="E207" i="39"/>
  <c r="E208" i="39"/>
  <c r="E209" i="39"/>
  <c r="E210" i="39"/>
  <c r="E211" i="39"/>
  <c r="E212" i="39"/>
  <c r="E213" i="39"/>
  <c r="E214" i="39"/>
  <c r="E215" i="39"/>
  <c r="E216" i="39"/>
  <c r="E217" i="39"/>
  <c r="E218" i="39"/>
  <c r="E219" i="39"/>
  <c r="E220" i="39"/>
  <c r="E221" i="39"/>
  <c r="E222" i="39"/>
  <c r="E223" i="39"/>
  <c r="E224" i="39"/>
  <c r="E225" i="39"/>
  <c r="E226" i="39"/>
  <c r="E227" i="39"/>
  <c r="E228" i="39"/>
  <c r="E229" i="39"/>
  <c r="E230" i="39"/>
  <c r="E231" i="39"/>
  <c r="E232" i="39"/>
  <c r="E233" i="39"/>
  <c r="E234" i="39"/>
  <c r="E235" i="39"/>
  <c r="E236" i="39"/>
  <c r="E237" i="39"/>
  <c r="E238" i="39"/>
  <c r="E239" i="39"/>
  <c r="E240" i="39"/>
  <c r="E241" i="39"/>
  <c r="E242" i="39"/>
  <c r="E243" i="39"/>
  <c r="E244" i="39"/>
  <c r="E245" i="39"/>
  <c r="E246" i="39"/>
  <c r="E247" i="39"/>
  <c r="E248" i="39"/>
  <c r="E249" i="39"/>
  <c r="E250" i="39"/>
  <c r="E251" i="39"/>
  <c r="E252" i="39"/>
  <c r="E253" i="39"/>
  <c r="E254" i="39"/>
  <c r="E255" i="39"/>
  <c r="E256" i="39"/>
  <c r="E257" i="39"/>
  <c r="E258" i="39"/>
  <c r="E259" i="39"/>
  <c r="E260" i="39"/>
  <c r="E261" i="39"/>
  <c r="E262" i="39"/>
  <c r="E263" i="39"/>
  <c r="E264" i="39"/>
  <c r="E265" i="39"/>
  <c r="E266" i="39"/>
  <c r="E267" i="39"/>
  <c r="E268" i="39"/>
  <c r="E269" i="39"/>
  <c r="E270" i="39"/>
  <c r="E271" i="39"/>
  <c r="E272" i="39"/>
  <c r="E273" i="39"/>
  <c r="E274" i="39"/>
  <c r="E275" i="39"/>
  <c r="E276" i="39"/>
  <c r="E277" i="39"/>
  <c r="E278" i="39"/>
  <c r="E279" i="39"/>
  <c r="E280" i="39"/>
  <c r="E281" i="39"/>
  <c r="E282" i="39"/>
  <c r="E283" i="39"/>
  <c r="E284" i="39"/>
  <c r="E285" i="39"/>
  <c r="E286" i="39"/>
  <c r="E287" i="39"/>
  <c r="E288" i="39"/>
  <c r="E289" i="39"/>
  <c r="E290" i="39"/>
  <c r="E291" i="39"/>
  <c r="E292" i="39"/>
  <c r="E293" i="39"/>
  <c r="E294" i="39"/>
  <c r="E295" i="39"/>
  <c r="E296" i="39"/>
  <c r="E297" i="39"/>
  <c r="E298" i="39"/>
  <c r="E299" i="39"/>
  <c r="E300" i="39"/>
  <c r="E301" i="39"/>
  <c r="E302" i="39"/>
  <c r="E303" i="39"/>
  <c r="E304" i="39"/>
  <c r="E322" i="39"/>
  <c r="E323" i="39"/>
  <c r="E324" i="39"/>
  <c r="E325" i="39"/>
  <c r="E326" i="39"/>
  <c r="E327" i="39"/>
  <c r="E328" i="39"/>
  <c r="E329" i="39"/>
  <c r="E330" i="39"/>
  <c r="E331" i="39"/>
  <c r="E332" i="39"/>
  <c r="E333" i="39"/>
  <c r="E334" i="39"/>
  <c r="E335" i="39"/>
  <c r="E336" i="39"/>
  <c r="E337" i="39"/>
  <c r="E338" i="39"/>
  <c r="E339" i="39"/>
  <c r="E340" i="39"/>
  <c r="E341" i="39"/>
  <c r="E342" i="39"/>
  <c r="E343" i="39"/>
  <c r="E344" i="39"/>
  <c r="E345" i="39"/>
  <c r="E346" i="39"/>
  <c r="E347" i="39"/>
  <c r="E348" i="39"/>
  <c r="E349" i="39"/>
  <c r="E350" i="39"/>
  <c r="E351" i="39"/>
  <c r="E352" i="39"/>
  <c r="E353" i="39"/>
  <c r="E354" i="39"/>
  <c r="E355" i="39"/>
  <c r="E356" i="39"/>
  <c r="E357" i="39"/>
  <c r="E358" i="39"/>
  <c r="E359" i="39"/>
  <c r="E360" i="39"/>
  <c r="E361" i="39"/>
  <c r="E362" i="39"/>
  <c r="E363" i="39"/>
  <c r="E364" i="39"/>
  <c r="E365" i="39"/>
  <c r="E366" i="39"/>
  <c r="E367" i="39"/>
  <c r="E368" i="39"/>
  <c r="E369" i="39"/>
  <c r="E370" i="39"/>
  <c r="E371" i="39"/>
  <c r="E372" i="39"/>
  <c r="E373" i="39"/>
  <c r="E374" i="39"/>
  <c r="E375" i="39"/>
  <c r="E376" i="39"/>
  <c r="E377" i="39"/>
  <c r="E378" i="39"/>
  <c r="E379" i="39"/>
  <c r="E380" i="39"/>
  <c r="E381" i="39"/>
  <c r="E382" i="39"/>
  <c r="E383" i="39"/>
  <c r="E384" i="39"/>
  <c r="E385" i="39"/>
  <c r="E386" i="39"/>
  <c r="E387" i="39"/>
  <c r="E388" i="39"/>
  <c r="E389" i="39"/>
  <c r="E390" i="39"/>
  <c r="E391" i="39"/>
  <c r="E392" i="39"/>
  <c r="E393" i="39"/>
  <c r="E394" i="39"/>
  <c r="E395" i="39"/>
  <c r="E396" i="39"/>
  <c r="E397" i="39"/>
  <c r="E398" i="39"/>
  <c r="E399" i="39"/>
  <c r="E400" i="39"/>
  <c r="E401" i="39"/>
  <c r="E402" i="39"/>
  <c r="E403" i="39"/>
  <c r="E404" i="39"/>
  <c r="E405" i="39"/>
  <c r="E406" i="39"/>
  <c r="E407" i="39"/>
  <c r="E408" i="39"/>
  <c r="E409" i="39"/>
  <c r="E410" i="39"/>
  <c r="E411" i="39"/>
  <c r="E412" i="39"/>
  <c r="E413" i="39"/>
  <c r="E414" i="39"/>
  <c r="E415" i="39"/>
  <c r="E416" i="39"/>
  <c r="E417" i="39"/>
  <c r="E418" i="39"/>
  <c r="E419" i="39"/>
  <c r="E420" i="39"/>
  <c r="E421" i="39"/>
  <c r="E422" i="39"/>
  <c r="E423" i="39"/>
  <c r="E424" i="39"/>
  <c r="E425" i="39"/>
  <c r="E426" i="39"/>
  <c r="E427" i="39"/>
  <c r="E428" i="39"/>
  <c r="E429" i="39"/>
  <c r="E430" i="39"/>
  <c r="E431" i="39"/>
  <c r="E432" i="39"/>
  <c r="E433" i="39"/>
  <c r="E434" i="39"/>
  <c r="E435" i="39"/>
  <c r="E436" i="39"/>
  <c r="E437" i="39"/>
  <c r="E438" i="39"/>
  <c r="E439" i="39"/>
  <c r="E440" i="39"/>
  <c r="E441" i="39"/>
  <c r="E442" i="39"/>
  <c r="E443" i="39"/>
  <c r="E444" i="39"/>
  <c r="E445" i="39"/>
  <c r="E446" i="39"/>
  <c r="E447" i="39"/>
  <c r="E448" i="39"/>
  <c r="E449" i="39"/>
  <c r="E450" i="39"/>
  <c r="E451" i="39"/>
  <c r="E452" i="39"/>
  <c r="E453" i="39"/>
  <c r="E454" i="39"/>
  <c r="E455" i="39"/>
  <c r="E456" i="39"/>
  <c r="E457" i="39"/>
  <c r="E458" i="39"/>
  <c r="E459" i="39"/>
  <c r="E460" i="39"/>
  <c r="E461" i="39"/>
  <c r="E462" i="39"/>
  <c r="E463" i="39"/>
  <c r="E464" i="39"/>
  <c r="E465" i="39"/>
  <c r="E466" i="39"/>
  <c r="E467" i="39"/>
  <c r="E468" i="39"/>
  <c r="E469" i="39"/>
  <c r="E470" i="39"/>
  <c r="E471" i="39"/>
  <c r="E472" i="39"/>
  <c r="E473" i="39"/>
  <c r="E474" i="39"/>
  <c r="E475" i="39"/>
  <c r="E476" i="39"/>
  <c r="E477" i="39"/>
  <c r="E478" i="39"/>
  <c r="E479" i="39"/>
  <c r="E480" i="39"/>
  <c r="E481" i="39"/>
  <c r="E482" i="39"/>
  <c r="E483" i="39"/>
  <c r="E486" i="39"/>
  <c r="E487" i="39"/>
  <c r="E488" i="39"/>
  <c r="E489" i="39"/>
  <c r="E490" i="39"/>
  <c r="E491" i="39"/>
  <c r="E492" i="39"/>
  <c r="E493" i="39"/>
  <c r="E494" i="39"/>
  <c r="E495" i="39"/>
  <c r="E497" i="39"/>
  <c r="E498" i="39"/>
  <c r="E499" i="39"/>
  <c r="E500" i="39"/>
  <c r="E501" i="39"/>
  <c r="E502" i="39"/>
  <c r="E503" i="39"/>
  <c r="E504" i="39"/>
  <c r="E505" i="39"/>
  <c r="E506" i="39"/>
  <c r="E507" i="39"/>
  <c r="E509" i="39"/>
  <c r="E510" i="39"/>
  <c r="E511" i="39"/>
  <c r="E512" i="39"/>
  <c r="E513" i="39"/>
  <c r="E514" i="39"/>
  <c r="E515" i="39"/>
  <c r="E516" i="39"/>
  <c r="E517" i="39"/>
  <c r="E518" i="39"/>
  <c r="E519" i="39"/>
  <c r="E521" i="39"/>
  <c r="E523" i="39"/>
  <c r="E524" i="39"/>
  <c r="E525" i="39"/>
  <c r="E526" i="39"/>
  <c r="E527" i="39"/>
  <c r="E529" i="39"/>
  <c r="E531" i="39"/>
  <c r="E532" i="39"/>
  <c r="E533" i="39"/>
  <c r="E534" i="39"/>
  <c r="E535" i="39"/>
  <c r="E536" i="39"/>
  <c r="E537" i="39"/>
  <c r="E538" i="39"/>
  <c r="E539" i="39"/>
  <c r="E540" i="39"/>
  <c r="E542" i="39"/>
  <c r="E543" i="39"/>
  <c r="E544" i="39"/>
  <c r="E546" i="39"/>
  <c r="E547" i="39"/>
  <c r="E548" i="39"/>
  <c r="E549" i="39"/>
  <c r="E550" i="39"/>
  <c r="E552" i="39"/>
  <c r="E553" i="39"/>
  <c r="E554" i="39"/>
  <c r="E556" i="39"/>
  <c r="E558" i="39"/>
  <c r="E559" i="39"/>
  <c r="E560" i="39"/>
  <c r="E562" i="39"/>
  <c r="E563" i="39"/>
  <c r="E564" i="39"/>
  <c r="E565" i="39"/>
  <c r="E566" i="39"/>
  <c r="E567" i="39"/>
  <c r="E6" i="39"/>
  <c r="B35" i="14"/>
  <c r="E35" i="14"/>
  <c r="G35" i="14"/>
  <c r="I35" i="14"/>
  <c r="J35" i="14"/>
  <c r="K35" i="14"/>
  <c r="B36" i="14"/>
  <c r="E36" i="14"/>
  <c r="F36" i="14"/>
  <c r="I36" i="14"/>
  <c r="J36" i="14"/>
  <c r="K36" i="14"/>
  <c r="L36" i="14"/>
  <c r="B37" i="14"/>
  <c r="F37" i="14"/>
  <c r="G37" i="14"/>
  <c r="I37" i="14"/>
  <c r="J37" i="14"/>
  <c r="K37" i="14"/>
  <c r="L37" i="14"/>
  <c r="C57" i="14"/>
  <c r="C35" i="14" s="1"/>
  <c r="D57" i="14"/>
  <c r="D35" i="14" s="1"/>
  <c r="E57" i="14"/>
  <c r="F57" i="14"/>
  <c r="F35" i="14" s="1"/>
  <c r="G57" i="14"/>
  <c r="H57" i="14"/>
  <c r="H35" i="14" s="1"/>
  <c r="I57" i="14"/>
  <c r="J57" i="14"/>
  <c r="K57" i="14"/>
  <c r="L57" i="14"/>
  <c r="L35" i="14" s="1"/>
  <c r="M57" i="14"/>
  <c r="M35" i="14" s="1"/>
  <c r="C58" i="14"/>
  <c r="C36" i="14" s="1"/>
  <c r="D58" i="14"/>
  <c r="D36" i="14" s="1"/>
  <c r="E58" i="14"/>
  <c r="F58" i="14"/>
  <c r="G58" i="14"/>
  <c r="G36" i="14" s="1"/>
  <c r="H58" i="14"/>
  <c r="H36" i="14" s="1"/>
  <c r="I58" i="14"/>
  <c r="J58" i="14"/>
  <c r="K58" i="14"/>
  <c r="L58" i="14"/>
  <c r="M58" i="14"/>
  <c r="M36" i="14" s="1"/>
  <c r="C59" i="14"/>
  <c r="C37" i="14" s="1"/>
  <c r="D59" i="14"/>
  <c r="D37" i="14" s="1"/>
  <c r="E59" i="14"/>
  <c r="E37" i="14" s="1"/>
  <c r="F59" i="14"/>
  <c r="G59" i="14"/>
  <c r="H59" i="14"/>
  <c r="H37" i="14" s="1"/>
  <c r="I59" i="14"/>
  <c r="J59" i="14"/>
  <c r="K59" i="14"/>
  <c r="L59" i="14"/>
  <c r="M59" i="14"/>
  <c r="M37" i="14" s="1"/>
  <c r="S4" i="14" a="1"/>
  <c r="S4" i="14" s="1"/>
  <c r="T4" i="14" a="1"/>
  <c r="T4" i="14" s="1"/>
  <c r="U4" i="14" a="1"/>
  <c r="U4" i="14" s="1"/>
  <c r="V4" i="14" a="1"/>
  <c r="V4" i="14" s="1"/>
  <c r="W4" i="14" a="1"/>
  <c r="W4" i="14" s="1"/>
  <c r="X4" i="14" a="1"/>
  <c r="X4" i="14" s="1"/>
  <c r="Y4" i="14" a="1"/>
  <c r="Y4" i="14" s="1"/>
  <c r="Z4" i="14" a="1"/>
  <c r="Z4" i="14" s="1"/>
  <c r="AA4" i="14" a="1"/>
  <c r="AA4" i="14" s="1"/>
  <c r="AB4" i="14" a="1"/>
  <c r="AB4" i="14" s="1"/>
  <c r="AC4" i="14" a="1"/>
  <c r="AC4" i="14" s="1"/>
  <c r="R79" i="39"/>
  <c r="Q79" i="39"/>
  <c r="P79" i="39"/>
  <c r="O79" i="39"/>
  <c r="N79" i="39"/>
  <c r="M79" i="39"/>
  <c r="L79" i="39"/>
  <c r="K79" i="39"/>
  <c r="J79" i="39"/>
  <c r="I79" i="39"/>
  <c r="H79" i="39"/>
  <c r="S78" i="39"/>
  <c r="S77" i="39"/>
  <c r="S76" i="39"/>
  <c r="S75" i="39"/>
  <c r="S74" i="39"/>
  <c r="S73" i="39"/>
  <c r="S72" i="39"/>
  <c r="S71" i="39"/>
  <c r="S70" i="39"/>
  <c r="S69" i="39"/>
  <c r="S68" i="39"/>
  <c r="S67" i="39"/>
  <c r="S66" i="39"/>
  <c r="S65" i="39"/>
  <c r="S64" i="39"/>
  <c r="S63" i="39"/>
  <c r="S62" i="39"/>
  <c r="S61" i="39"/>
  <c r="S60" i="39"/>
  <c r="S59" i="39"/>
  <c r="S58" i="39"/>
  <c r="S57" i="39"/>
  <c r="S56" i="39"/>
  <c r="S55" i="39"/>
  <c r="S54" i="39"/>
  <c r="S53" i="39"/>
  <c r="S52" i="39"/>
  <c r="S51" i="39"/>
  <c r="S50" i="39"/>
  <c r="S49" i="39"/>
  <c r="S48" i="39"/>
  <c r="S47" i="39"/>
  <c r="S46" i="39"/>
  <c r="S45" i="39"/>
  <c r="S44" i="39"/>
  <c r="S43" i="39"/>
  <c r="S42" i="39"/>
  <c r="S41" i="39"/>
  <c r="S40" i="39"/>
  <c r="S39" i="39"/>
  <c r="S38" i="39"/>
  <c r="S37" i="39"/>
  <c r="S36" i="39"/>
  <c r="S35" i="39"/>
  <c r="S34" i="39"/>
  <c r="S33" i="39"/>
  <c r="S32" i="39"/>
  <c r="S31" i="39"/>
  <c r="R26" i="39"/>
  <c r="Q26" i="39"/>
  <c r="P26" i="39"/>
  <c r="O26" i="39"/>
  <c r="N26" i="39"/>
  <c r="M26" i="39"/>
  <c r="L26" i="39"/>
  <c r="K26" i="39"/>
  <c r="J26" i="39"/>
  <c r="I26" i="39"/>
  <c r="H26" i="39"/>
  <c r="S25" i="39"/>
  <c r="S24" i="39"/>
  <c r="S23" i="39"/>
  <c r="S22" i="39"/>
  <c r="S21" i="39"/>
  <c r="S20" i="39"/>
  <c r="R15" i="39"/>
  <c r="Q15" i="39"/>
  <c r="P15" i="39"/>
  <c r="O15" i="39"/>
  <c r="N15" i="39"/>
  <c r="M15" i="39"/>
  <c r="L15" i="39"/>
  <c r="K15" i="39"/>
  <c r="J15" i="39"/>
  <c r="I15" i="39"/>
  <c r="H15" i="39"/>
  <c r="S14" i="39"/>
  <c r="S13" i="39"/>
  <c r="S12" i="39"/>
  <c r="S11" i="39"/>
  <c r="S10" i="39"/>
  <c r="S9" i="39"/>
  <c r="S8" i="39"/>
  <c r="S7" i="39"/>
  <c r="S6" i="39"/>
  <c r="J36" i="33"/>
  <c r="K36" i="33"/>
  <c r="L36" i="33"/>
  <c r="M36" i="33"/>
  <c r="N36" i="33"/>
  <c r="O36" i="33"/>
  <c r="P36" i="33"/>
  <c r="Q36" i="33"/>
  <c r="R36" i="33"/>
  <c r="S36" i="33"/>
  <c r="T36" i="33"/>
  <c r="U36" i="33"/>
  <c r="V36" i="33"/>
  <c r="W36" i="33"/>
  <c r="X36" i="33"/>
  <c r="J35" i="33"/>
  <c r="K35" i="33"/>
  <c r="L35" i="33"/>
  <c r="M35" i="33"/>
  <c r="N35" i="33"/>
  <c r="O35" i="33"/>
  <c r="P35" i="33"/>
  <c r="Q35" i="33"/>
  <c r="R35" i="33"/>
  <c r="S35" i="33"/>
  <c r="T35" i="33"/>
  <c r="U35" i="33"/>
  <c r="V35" i="33"/>
  <c r="W35" i="33"/>
  <c r="X35" i="33"/>
  <c r="AI28" i="33"/>
  <c r="X28" i="33"/>
  <c r="G28" i="33"/>
  <c r="S26" i="39" l="1"/>
  <c r="S15" i="39"/>
  <c r="S79" i="39"/>
  <c r="N37" i="14"/>
  <c r="N36" i="14"/>
  <c r="N35" i="14"/>
  <c r="Q5" i="30"/>
  <c r="P5" i="30"/>
  <c r="O5" i="30"/>
  <c r="N5" i="30"/>
  <c r="M5" i="30"/>
  <c r="L5" i="30"/>
  <c r="K5" i="30"/>
  <c r="J5" i="30"/>
  <c r="I5" i="30"/>
  <c r="H5" i="30"/>
  <c r="G5" i="30"/>
  <c r="F5" i="30"/>
  <c r="E5" i="30"/>
  <c r="D5" i="30"/>
  <c r="C5" i="30"/>
  <c r="M5" i="29"/>
  <c r="L5" i="29"/>
  <c r="K5" i="29"/>
  <c r="J5" i="29"/>
  <c r="I5" i="29"/>
  <c r="H5" i="29"/>
  <c r="G5" i="29"/>
  <c r="F5" i="29"/>
  <c r="E5" i="29"/>
  <c r="D5" i="29"/>
  <c r="C5" i="29"/>
  <c r="R5" i="30" l="1"/>
  <c r="N5" i="29"/>
  <c r="M111" i="13"/>
  <c r="M112" i="13"/>
  <c r="M113" i="13"/>
  <c r="Y113" i="13" s="1"/>
  <c r="O111" i="13"/>
  <c r="O112" i="13"/>
  <c r="O113" i="13"/>
  <c r="Z113" i="13" s="1"/>
  <c r="G111" i="13"/>
  <c r="G112" i="13"/>
  <c r="G113" i="13"/>
  <c r="W113" i="13"/>
  <c r="X113" i="13"/>
  <c r="R6" i="14"/>
  <c r="R5" i="14"/>
  <c r="R12" i="14" s="1"/>
  <c r="N48" i="49"/>
  <c r="V47" i="49"/>
  <c r="Y47" i="49" s="1"/>
  <c r="N47" i="49"/>
  <c r="V46" i="49"/>
  <c r="V48" i="49" s="1"/>
  <c r="Y48" i="49" s="1"/>
  <c r="N46" i="49"/>
  <c r="I209" i="28"/>
  <c r="H209" i="28"/>
  <c r="S5" i="14" l="1" a="1"/>
  <c r="S5" i="14" s="1"/>
  <c r="T5" i="14" a="1"/>
  <c r="T5" i="14" s="1"/>
  <c r="U5" i="14" a="1"/>
  <c r="U5" i="14" s="1"/>
  <c r="AB5" i="14" a="1"/>
  <c r="AB5" i="14" s="1"/>
  <c r="W5" i="14" a="1"/>
  <c r="W5" i="14" s="1"/>
  <c r="V5" i="14" a="1"/>
  <c r="V5" i="14" s="1"/>
  <c r="AC5" i="14" a="1"/>
  <c r="AC5" i="14" s="1"/>
  <c r="X12" i="14" s="1"/>
  <c r="AA5" i="14" a="1"/>
  <c r="AA5" i="14" s="1"/>
  <c r="W12" i="14" s="1"/>
  <c r="X5" i="14" a="1"/>
  <c r="X5" i="14" s="1"/>
  <c r="U12" i="14" s="1"/>
  <c r="Y5" i="14" a="1"/>
  <c r="Y5" i="14" s="1"/>
  <c r="Z5" i="14" a="1"/>
  <c r="Z5" i="14" s="1"/>
  <c r="X6" i="14" a="1"/>
  <c r="X6" i="14" s="1"/>
  <c r="U13" i="14" s="1"/>
  <c r="AA6" i="14" a="1"/>
  <c r="AA6" i="14" s="1"/>
  <c r="Y6" i="14" a="1"/>
  <c r="Y6" i="14" s="1"/>
  <c r="S6" i="14" a="1"/>
  <c r="S6" i="14" s="1"/>
  <c r="Z6" i="14" a="1"/>
  <c r="Z6" i="14" s="1"/>
  <c r="AC6" i="14" a="1"/>
  <c r="AC6" i="14" s="1"/>
  <c r="X13" i="14" s="1"/>
  <c r="U6" i="14" a="1"/>
  <c r="U6" i="14" s="1"/>
  <c r="W6" i="14" a="1"/>
  <c r="W6" i="14" s="1"/>
  <c r="T6" i="14" a="1"/>
  <c r="T6" i="14" s="1"/>
  <c r="S13" i="14" s="1"/>
  <c r="AB6" i="14" a="1"/>
  <c r="AB6" i="14" s="1"/>
  <c r="V6" i="14" a="1"/>
  <c r="V6" i="14" s="1"/>
  <c r="R13" i="14"/>
  <c r="T12" i="14"/>
  <c r="Y46" i="49"/>
  <c r="C81" i="16"/>
  <c r="C53" i="16"/>
  <c r="V13" i="14" l="1"/>
  <c r="V12" i="14"/>
  <c r="T13" i="14"/>
  <c r="AD5" i="14"/>
  <c r="W13" i="14"/>
  <c r="S12" i="14"/>
  <c r="AD6" i="14"/>
  <c r="M21" i="15"/>
  <c r="L21" i="15"/>
  <c r="P21" i="15" s="1"/>
  <c r="L30" i="41"/>
  <c r="L16" i="41"/>
  <c r="L31" i="41" s="1"/>
  <c r="O21" i="15" l="1"/>
  <c r="K209" i="28" l="1"/>
  <c r="J209" i="28"/>
  <c r="A209" i="28"/>
  <c r="A208" i="28"/>
  <c r="A207" i="28"/>
  <c r="A206" i="28"/>
  <c r="A205" i="28"/>
  <c r="A204" i="28"/>
  <c r="A203" i="28"/>
  <c r="A202" i="28"/>
  <c r="A201" i="28"/>
  <c r="A200" i="28"/>
  <c r="A199" i="28"/>
  <c r="A198" i="28"/>
  <c r="B50" i="11"/>
  <c r="C50" i="11"/>
  <c r="G50" i="11" s="1"/>
  <c r="D50" i="11"/>
  <c r="E50" i="11"/>
  <c r="F50" i="11"/>
  <c r="L25" i="11"/>
  <c r="AI27" i="33"/>
  <c r="X27" i="33"/>
  <c r="G27" i="33"/>
  <c r="B27" i="33"/>
  <c r="AA27" i="32"/>
  <c r="AB27" i="32"/>
  <c r="AC27" i="32"/>
  <c r="AD27" i="32"/>
  <c r="R27" i="32"/>
  <c r="J27" i="32"/>
  <c r="AD26" i="32"/>
  <c r="AC26" i="32"/>
  <c r="AB26" i="32"/>
  <c r="AA26" i="32"/>
  <c r="W26" i="32"/>
  <c r="R26" i="32"/>
  <c r="O26" i="32"/>
  <c r="J26" i="32"/>
  <c r="G26" i="32"/>
  <c r="B26" i="32"/>
  <c r="B32" i="8"/>
  <c r="H32" i="8"/>
  <c r="B38" i="26"/>
  <c r="B37" i="26"/>
  <c r="EJ38" i="25"/>
  <c r="EH38" i="25"/>
  <c r="EG38" i="25"/>
  <c r="EI38" i="25" s="1"/>
  <c r="EE38" i="25"/>
  <c r="EC38" i="25"/>
  <c r="EB38" i="25"/>
  <c r="DZ38" i="25"/>
  <c r="DX38" i="25"/>
  <c r="DW38" i="25"/>
  <c r="DY38" i="25" s="1"/>
  <c r="DU38" i="25"/>
  <c r="DS38" i="25"/>
  <c r="DR38" i="25"/>
  <c r="DT38" i="25" s="1"/>
  <c r="DP38" i="25"/>
  <c r="DN38" i="25"/>
  <c r="DM38" i="25"/>
  <c r="DO38" i="25" s="1"/>
  <c r="DK38" i="25"/>
  <c r="DI38" i="25"/>
  <c r="DH38" i="25"/>
  <c r="DF38" i="25"/>
  <c r="DD38" i="25"/>
  <c r="DC38" i="25"/>
  <c r="DA38" i="25"/>
  <c r="CY38" i="25"/>
  <c r="CX38" i="25"/>
  <c r="CZ38" i="25" s="1"/>
  <c r="CV38" i="25"/>
  <c r="CT38" i="25"/>
  <c r="CS38" i="25"/>
  <c r="CU38" i="25" s="1"/>
  <c r="CQ38" i="25"/>
  <c r="CO38" i="25"/>
  <c r="CN38" i="25"/>
  <c r="CL38" i="25"/>
  <c r="CJ38" i="25"/>
  <c r="CI38" i="25"/>
  <c r="CG38" i="25"/>
  <c r="CE38" i="25"/>
  <c r="CD38" i="25"/>
  <c r="CF38" i="25" s="1"/>
  <c r="CB38" i="25"/>
  <c r="BZ38" i="25"/>
  <c r="BY38" i="25"/>
  <c r="CA38" i="25" s="1"/>
  <c r="BW38" i="25"/>
  <c r="BU38" i="25"/>
  <c r="BT38" i="25"/>
  <c r="BR38" i="25"/>
  <c r="BP38" i="25"/>
  <c r="BO38" i="25"/>
  <c r="BM38" i="25"/>
  <c r="BK38" i="25"/>
  <c r="BJ38" i="25"/>
  <c r="BL38" i="25" s="1"/>
  <c r="BH38" i="25"/>
  <c r="BF38" i="25"/>
  <c r="BE38" i="25"/>
  <c r="BG38" i="25" s="1"/>
  <c r="BC38" i="25"/>
  <c r="BA38" i="25"/>
  <c r="AZ38" i="25"/>
  <c r="AX38" i="25"/>
  <c r="AV38" i="25"/>
  <c r="AU38" i="25"/>
  <c r="AS38" i="25"/>
  <c r="AQ38" i="25"/>
  <c r="AP38" i="25"/>
  <c r="AR38" i="25" s="1"/>
  <c r="AN38" i="25"/>
  <c r="AL38" i="25"/>
  <c r="AK38" i="25"/>
  <c r="AM38" i="25" s="1"/>
  <c r="AI38" i="25"/>
  <c r="AG38" i="25"/>
  <c r="AF38" i="25"/>
  <c r="AD38" i="25"/>
  <c r="AB38" i="25"/>
  <c r="AA38" i="25"/>
  <c r="Y38" i="25"/>
  <c r="W38" i="25"/>
  <c r="V38" i="25"/>
  <c r="X38" i="25" s="1"/>
  <c r="T38" i="25"/>
  <c r="R38" i="25"/>
  <c r="Q38" i="25"/>
  <c r="S38" i="25" s="1"/>
  <c r="O38" i="25"/>
  <c r="M38" i="25"/>
  <c r="L38" i="25"/>
  <c r="AF72" i="34"/>
  <c r="AE72" i="34"/>
  <c r="AF71" i="34"/>
  <c r="AE71" i="34"/>
  <c r="AF70" i="34"/>
  <c r="AE70" i="34"/>
  <c r="B71" i="35"/>
  <c r="DK37" i="35"/>
  <c r="DJ37" i="35"/>
  <c r="DI37" i="35"/>
  <c r="DH37" i="35"/>
  <c r="DG37" i="35"/>
  <c r="DK5" i="35"/>
  <c r="DJ5" i="35"/>
  <c r="DI5" i="35"/>
  <c r="DH5" i="35"/>
  <c r="DG5" i="35"/>
  <c r="K16" i="31"/>
  <c r="A16" i="31"/>
  <c r="N45" i="49"/>
  <c r="V44" i="49"/>
  <c r="N44" i="49"/>
  <c r="V43" i="49"/>
  <c r="N43" i="49"/>
  <c r="R17" i="30"/>
  <c r="R48" i="29" s="1"/>
  <c r="B17" i="30"/>
  <c r="B17" i="29"/>
  <c r="N17" i="29"/>
  <c r="P4" i="15"/>
  <c r="P5" i="15"/>
  <c r="P6" i="15"/>
  <c r="P7" i="15"/>
  <c r="P8" i="15"/>
  <c r="P9" i="15"/>
  <c r="P10" i="15"/>
  <c r="P11" i="15"/>
  <c r="P12" i="15"/>
  <c r="P13" i="15"/>
  <c r="P14" i="15"/>
  <c r="P15" i="15"/>
  <c r="P16" i="15"/>
  <c r="P17" i="15"/>
  <c r="P18" i="15"/>
  <c r="B27" i="14"/>
  <c r="N27" i="14"/>
  <c r="B577" i="47"/>
  <c r="J577" i="47" s="1"/>
  <c r="B578" i="47"/>
  <c r="J578" i="47" s="1"/>
  <c r="B579" i="47"/>
  <c r="J579" i="47" s="1"/>
  <c r="B580" i="47"/>
  <c r="J580" i="47" s="1"/>
  <c r="B581" i="47"/>
  <c r="J581" i="47" s="1"/>
  <c r="B582" i="47"/>
  <c r="J582" i="47" s="1"/>
  <c r="B583" i="47"/>
  <c r="J583" i="47" s="1"/>
  <c r="B584" i="47"/>
  <c r="J584" i="47" s="1"/>
  <c r="B585" i="47"/>
  <c r="J585" i="47" s="1"/>
  <c r="B586" i="47"/>
  <c r="J586" i="47" s="1"/>
  <c r="B576" i="47"/>
  <c r="J576" i="47" s="1"/>
  <c r="B575" i="47"/>
  <c r="J575" i="47" s="1"/>
  <c r="Y44" i="49" l="1"/>
  <c r="V45" i="49"/>
  <c r="Y45" i="49" s="1"/>
  <c r="DE38" i="25"/>
  <c r="AC38" i="25"/>
  <c r="AW38" i="25"/>
  <c r="BQ38" i="25"/>
  <c r="CK38" i="25"/>
  <c r="N38" i="25"/>
  <c r="AH38" i="25"/>
  <c r="BB38" i="25"/>
  <c r="BV38" i="25"/>
  <c r="CP38" i="25"/>
  <c r="DJ38" i="25"/>
  <c r="ED38" i="25"/>
  <c r="AE27" i="32"/>
  <c r="AF26" i="32"/>
  <c r="AE26" i="32"/>
  <c r="Y43" i="49"/>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O1026" i="23"/>
  <c r="O1027" i="23"/>
  <c r="O1028" i="23"/>
  <c r="O1029" i="23"/>
  <c r="O1030" i="23"/>
  <c r="O1031" i="23"/>
  <c r="O1032" i="23"/>
  <c r="O1033" i="23"/>
  <c r="O1034" i="23"/>
  <c r="O1035" i="23"/>
  <c r="O1036" i="23"/>
  <c r="O1037" i="23"/>
  <c r="O1038" i="23"/>
  <c r="O1039" i="23"/>
  <c r="O1040" i="23"/>
  <c r="O1041" i="23"/>
  <c r="O1042" i="23"/>
  <c r="O1043" i="23"/>
  <c r="O1044" i="23"/>
  <c r="O1045" i="23"/>
  <c r="O1046" i="23"/>
  <c r="O1047" i="23"/>
  <c r="O1048" i="23"/>
  <c r="O1049" i="23"/>
  <c r="O1050" i="23"/>
  <c r="O1051" i="23"/>
  <c r="O1052" i="23"/>
  <c r="O1053" i="23"/>
  <c r="O1054" i="23"/>
  <c r="O1055" i="23"/>
  <c r="O1056" i="23"/>
  <c r="O1057" i="23"/>
  <c r="O1058" i="23"/>
  <c r="O1059" i="23"/>
  <c r="O1060" i="23"/>
  <c r="O1061" i="23"/>
  <c r="O1062" i="23"/>
  <c r="O1063" i="23"/>
  <c r="O1064" i="23"/>
  <c r="O1065" i="23"/>
  <c r="O1066" i="23"/>
  <c r="O1067" i="23"/>
  <c r="O1068" i="23"/>
  <c r="O1069" i="23"/>
  <c r="O1070" i="23"/>
  <c r="O1071" i="23"/>
  <c r="O1072" i="23"/>
  <c r="O1073" i="23"/>
  <c r="O1074" i="23"/>
  <c r="O1075" i="23"/>
  <c r="O1076" i="23"/>
  <c r="O1077" i="23"/>
  <c r="O1078" i="23"/>
  <c r="O1079" i="23"/>
  <c r="O1080" i="23"/>
  <c r="O1081" i="23"/>
  <c r="O1082" i="23"/>
  <c r="O1083" i="23"/>
  <c r="O1084" i="23"/>
  <c r="O1085" i="23"/>
  <c r="O1086" i="23"/>
  <c r="O1087" i="23"/>
  <c r="O1088" i="23"/>
  <c r="O1089" i="23"/>
  <c r="O1090" i="23"/>
  <c r="O1091" i="23"/>
  <c r="O1092" i="23"/>
  <c r="O1093" i="23"/>
  <c r="O1094" i="23"/>
  <c r="O1095" i="23"/>
  <c r="O1096" i="23"/>
  <c r="O1097" i="23"/>
  <c r="O1098" i="23"/>
  <c r="O1099" i="23"/>
  <c r="O1100" i="23"/>
  <c r="O1101" i="23"/>
  <c r="O1102" i="23"/>
  <c r="O1103" i="23"/>
  <c r="O1104" i="23"/>
  <c r="O1105" i="23"/>
  <c r="O1106" i="23"/>
  <c r="O1107" i="23"/>
  <c r="O1108" i="23"/>
  <c r="O1109" i="23"/>
  <c r="O1110" i="23"/>
  <c r="O1111" i="23"/>
  <c r="O1112" i="23"/>
  <c r="O1113" i="23"/>
  <c r="O1114" i="23"/>
  <c r="O1115" i="23"/>
  <c r="O1116" i="23"/>
  <c r="O1117" i="23"/>
  <c r="O1118" i="23"/>
  <c r="O1119" i="23"/>
  <c r="O1120" i="23"/>
  <c r="O1121" i="23"/>
  <c r="O1122" i="23"/>
  <c r="O1123" i="23"/>
  <c r="O1124" i="23"/>
  <c r="O1125" i="23"/>
  <c r="O1126" i="23"/>
  <c r="O1127" i="23"/>
  <c r="O1128" i="23"/>
  <c r="O1129" i="23"/>
  <c r="O1130" i="23"/>
  <c r="O1131" i="23"/>
  <c r="O1132" i="23"/>
  <c r="O1133" i="23"/>
  <c r="O1134" i="23"/>
  <c r="O1135" i="23"/>
  <c r="O1136" i="23"/>
  <c r="O1137" i="23"/>
  <c r="O1138" i="23"/>
  <c r="O1139" i="23"/>
  <c r="O1140" i="23"/>
  <c r="O1141" i="23"/>
  <c r="O1142" i="23"/>
  <c r="O1143" i="23"/>
  <c r="O1144" i="23"/>
  <c r="O1145" i="23"/>
  <c r="O1146" i="23"/>
  <c r="O1147" i="23"/>
  <c r="O1148" i="23"/>
  <c r="O1149" i="23"/>
  <c r="O1150" i="23"/>
  <c r="O1151" i="23"/>
  <c r="O1152" i="23"/>
  <c r="O1153" i="23"/>
  <c r="O1154" i="23"/>
  <c r="O1155" i="23"/>
  <c r="O1156" i="23"/>
  <c r="O1157" i="23"/>
  <c r="O1158" i="23"/>
  <c r="O1159" i="23"/>
  <c r="O1160" i="23"/>
  <c r="O1161" i="23"/>
  <c r="O1162" i="23"/>
  <c r="O1163" i="23"/>
  <c r="O1164" i="23"/>
  <c r="O1165" i="23"/>
  <c r="O1166" i="23"/>
  <c r="O1167" i="23"/>
  <c r="O1168" i="23"/>
  <c r="O1169" i="23"/>
  <c r="O1170" i="23"/>
  <c r="O1171" i="23"/>
  <c r="O1172" i="23"/>
  <c r="O1173" i="23"/>
  <c r="O1174" i="23"/>
  <c r="O1175" i="23"/>
  <c r="O1176" i="23"/>
  <c r="O1177" i="23"/>
  <c r="O1178" i="23"/>
  <c r="O1179" i="23"/>
  <c r="O1180" i="23"/>
  <c r="O1181" i="23"/>
  <c r="O1182" i="23"/>
  <c r="O1183" i="23"/>
  <c r="O1184" i="23"/>
  <c r="O1185" i="23"/>
  <c r="O1186" i="23"/>
  <c r="O1187" i="23"/>
  <c r="O1188" i="23"/>
  <c r="O1189" i="23"/>
  <c r="O1190" i="23"/>
  <c r="O1191" i="23"/>
  <c r="O1192" i="23"/>
  <c r="O1193" i="23"/>
  <c r="O1194" i="23"/>
  <c r="O1195" i="23"/>
  <c r="O1196" i="23"/>
  <c r="O1197" i="23"/>
  <c r="O1198" i="23"/>
  <c r="O1199" i="23"/>
  <c r="O1200" i="23"/>
  <c r="O1201" i="23"/>
  <c r="O1202" i="23"/>
  <c r="O1203" i="23"/>
  <c r="O1204" i="23"/>
  <c r="O1205" i="23"/>
  <c r="O1206" i="23"/>
  <c r="O1207" i="23"/>
  <c r="O1208" i="23"/>
  <c r="O1209" i="23"/>
  <c r="O1210" i="23"/>
  <c r="O1211" i="23"/>
  <c r="O1212" i="23"/>
  <c r="O1213" i="23"/>
  <c r="O1214" i="23"/>
  <c r="O1215" i="23"/>
  <c r="O1216" i="23"/>
  <c r="O1217" i="23"/>
  <c r="O1218" i="23"/>
  <c r="O1219" i="23"/>
  <c r="O1220" i="23"/>
  <c r="O1221" i="23"/>
  <c r="O1222" i="23"/>
  <c r="O1223" i="23"/>
  <c r="O1224" i="23"/>
  <c r="O1225" i="23"/>
  <c r="O1226" i="23"/>
  <c r="O1227" i="23"/>
  <c r="O1228" i="23"/>
  <c r="O1229" i="23"/>
  <c r="O1230" i="23"/>
  <c r="O1231" i="23"/>
  <c r="O1232" i="23"/>
  <c r="O1233" i="23"/>
  <c r="O1234" i="23"/>
  <c r="O1235" i="23"/>
  <c r="O1236" i="23"/>
  <c r="O1237" i="23"/>
  <c r="O1238" i="23"/>
  <c r="O1239" i="23"/>
  <c r="O1240" i="23"/>
  <c r="O1241" i="23"/>
  <c r="O1242" i="23"/>
  <c r="O1243" i="23"/>
  <c r="O1244" i="23"/>
  <c r="O1245" i="23"/>
  <c r="O1246" i="23"/>
  <c r="O1247" i="23"/>
  <c r="O1248" i="23"/>
  <c r="O1249" i="23"/>
  <c r="O1250" i="23"/>
  <c r="O1251" i="23"/>
  <c r="O1252" i="23"/>
  <c r="O1253" i="23"/>
  <c r="O1254" i="23"/>
  <c r="O1255" i="23"/>
  <c r="O1256" i="23"/>
  <c r="O1257" i="23"/>
  <c r="O1258" i="23"/>
  <c r="O1259" i="23"/>
  <c r="O1260" i="23"/>
  <c r="O1261" i="23"/>
  <c r="O1262" i="23"/>
  <c r="O1263" i="23"/>
  <c r="O1264" i="23"/>
  <c r="O1265" i="23"/>
  <c r="O1266" i="23"/>
  <c r="O1267" i="23"/>
  <c r="O1268" i="23"/>
  <c r="O1269" i="23"/>
  <c r="O1270" i="23"/>
  <c r="O1271" i="23"/>
  <c r="O1272" i="23"/>
  <c r="O1273" i="23"/>
  <c r="O1274" i="23"/>
  <c r="O1275" i="23"/>
  <c r="O1276" i="23"/>
  <c r="O1277" i="23"/>
  <c r="O1278" i="23"/>
  <c r="O1279" i="23"/>
  <c r="O1280" i="23"/>
  <c r="O1281" i="23"/>
  <c r="O1282" i="23"/>
  <c r="O1283" i="23"/>
  <c r="O1284" i="23"/>
  <c r="O1285" i="23"/>
  <c r="O1286" i="23"/>
  <c r="O1287" i="23"/>
  <c r="O1288" i="23"/>
  <c r="O1289" i="23"/>
  <c r="O1290" i="23"/>
  <c r="O1291" i="23"/>
  <c r="O1292" i="23"/>
  <c r="O1293" i="23"/>
  <c r="O1294" i="23"/>
  <c r="O1295" i="23"/>
  <c r="O1296" i="23"/>
  <c r="O1297" i="23"/>
  <c r="O1298" i="23"/>
  <c r="O1299" i="23"/>
  <c r="O1300" i="23"/>
  <c r="O1301" i="23"/>
  <c r="O1302" i="23"/>
  <c r="O1303" i="23"/>
  <c r="O1304" i="23"/>
  <c r="O1305" i="23"/>
  <c r="O1306" i="23"/>
  <c r="O1307" i="23"/>
  <c r="O1308" i="23"/>
  <c r="O1309" i="23"/>
  <c r="O1310" i="23"/>
  <c r="O1311" i="23"/>
  <c r="O1312" i="23"/>
  <c r="O1313" i="23"/>
  <c r="O1314" i="23"/>
  <c r="O1315" i="23"/>
  <c r="O1316" i="23"/>
  <c r="O1317" i="23"/>
  <c r="O1318" i="23"/>
  <c r="O1319" i="23"/>
  <c r="O1320" i="23"/>
  <c r="O1321" i="23"/>
  <c r="O1322" i="23"/>
  <c r="O1323" i="23"/>
  <c r="O1324" i="23"/>
  <c r="O1325" i="23"/>
  <c r="O1326" i="23"/>
  <c r="O1327" i="23"/>
  <c r="O1328" i="23"/>
  <c r="O1329" i="23"/>
  <c r="O1330" i="23"/>
  <c r="O1331" i="23"/>
  <c r="O1332" i="23"/>
  <c r="O1333" i="23"/>
  <c r="O1334" i="23"/>
  <c r="O1335" i="23"/>
  <c r="O1336" i="23"/>
  <c r="O1337" i="23"/>
  <c r="O1338" i="23"/>
  <c r="O1339" i="23"/>
  <c r="O1340" i="23"/>
  <c r="O1341" i="23"/>
  <c r="O1342" i="23"/>
  <c r="O1343" i="23"/>
  <c r="O1344" i="23"/>
  <c r="O1345" i="23"/>
  <c r="O1346" i="23"/>
  <c r="O1347" i="23"/>
  <c r="O1348" i="23"/>
  <c r="O1349" i="23"/>
  <c r="O1350" i="23"/>
  <c r="O1351" i="23"/>
  <c r="O1352" i="23"/>
  <c r="O1353" i="23"/>
  <c r="O1354" i="23"/>
  <c r="O1355" i="23"/>
  <c r="O1356" i="23"/>
  <c r="O1357" i="23"/>
  <c r="O1358" i="23"/>
  <c r="O1359" i="23"/>
  <c r="O1360" i="23"/>
  <c r="O1361" i="23"/>
  <c r="O1362" i="23"/>
  <c r="O1363" i="23"/>
  <c r="O1364" i="23"/>
  <c r="O1365" i="23"/>
  <c r="O1366" i="23"/>
  <c r="O1367" i="23"/>
  <c r="O1368" i="23"/>
  <c r="O1369" i="23"/>
  <c r="O1370" i="23"/>
  <c r="O1371" i="23"/>
  <c r="O1372" i="23"/>
  <c r="O1373" i="23"/>
  <c r="O1374" i="23"/>
  <c r="O1375" i="23"/>
  <c r="O1376" i="23"/>
  <c r="O1377" i="23"/>
  <c r="O1378" i="23"/>
  <c r="O1379" i="23"/>
  <c r="O1380" i="23"/>
  <c r="O1381" i="23"/>
  <c r="O1382" i="23"/>
  <c r="O1383" i="23"/>
  <c r="O1384" i="23"/>
  <c r="O1385" i="23"/>
  <c r="O1386" i="23"/>
  <c r="O1387" i="23"/>
  <c r="O1388" i="23"/>
  <c r="O1389" i="23"/>
  <c r="O1390" i="23"/>
  <c r="O1391" i="23"/>
  <c r="O1392" i="23"/>
  <c r="O1393" i="23"/>
  <c r="O1394" i="23"/>
  <c r="O1395" i="23"/>
  <c r="O1396" i="23"/>
  <c r="O1397" i="23"/>
  <c r="O1398" i="23"/>
  <c r="O1399" i="23"/>
  <c r="O1400" i="23"/>
  <c r="O1401" i="23"/>
  <c r="O1402" i="23"/>
  <c r="O1403" i="23"/>
  <c r="O1404" i="23"/>
  <c r="O1405" i="23"/>
  <c r="O1406" i="23"/>
  <c r="O1407" i="23"/>
  <c r="O1408" i="23"/>
  <c r="O1409" i="23"/>
  <c r="O1410" i="23"/>
  <c r="O1411" i="23"/>
  <c r="O1412" i="23"/>
  <c r="O1413" i="23"/>
  <c r="O1414" i="23"/>
  <c r="O1415" i="23"/>
  <c r="O1416" i="23"/>
  <c r="O1417" i="23"/>
  <c r="O1418" i="23"/>
  <c r="O1419" i="23"/>
  <c r="O1420" i="23"/>
  <c r="O1421" i="23"/>
  <c r="O1422" i="23"/>
  <c r="O1423" i="23"/>
  <c r="O1424" i="23"/>
  <c r="O1425" i="23"/>
  <c r="O1426" i="23"/>
  <c r="O1427" i="23"/>
  <c r="O1428" i="23"/>
  <c r="O1429" i="23"/>
  <c r="O1430" i="23"/>
  <c r="O1431" i="23"/>
  <c r="O1432" i="23"/>
  <c r="O1433" i="23"/>
  <c r="O1434" i="23"/>
  <c r="O1435" i="23"/>
  <c r="O1436" i="23"/>
  <c r="O1437" i="23"/>
  <c r="O1438" i="23"/>
  <c r="O1439" i="23"/>
  <c r="O1440" i="23"/>
  <c r="O1441" i="23"/>
  <c r="O1442" i="23"/>
  <c r="O1443" i="23"/>
  <c r="O1444" i="23"/>
  <c r="O1445" i="23"/>
  <c r="O1446" i="23"/>
  <c r="O1447" i="23"/>
  <c r="O1448" i="23"/>
  <c r="O1449" i="23"/>
  <c r="O1450" i="23"/>
  <c r="O1451" i="23"/>
  <c r="O1452" i="23"/>
  <c r="O1453" i="23"/>
  <c r="O1454" i="23"/>
  <c r="O1455" i="23"/>
  <c r="O1456" i="23"/>
  <c r="O1457" i="23"/>
  <c r="O1458" i="23"/>
  <c r="O1459" i="23"/>
  <c r="O1460" i="23"/>
  <c r="O1461" i="23"/>
  <c r="O1462" i="23"/>
  <c r="O1463" i="23"/>
  <c r="O1464" i="23"/>
  <c r="O1465" i="23"/>
  <c r="O1466" i="23"/>
  <c r="O1467" i="23"/>
  <c r="O1468" i="23"/>
  <c r="O1469" i="23"/>
  <c r="O1470" i="23"/>
  <c r="O1471" i="23"/>
  <c r="O1472" i="23"/>
  <c r="O1473" i="23"/>
  <c r="O1474" i="23"/>
  <c r="O1475" i="23"/>
  <c r="O1476" i="23"/>
  <c r="O1477" i="23"/>
  <c r="O1478" i="23"/>
  <c r="O1479" i="23"/>
  <c r="O1480" i="23"/>
  <c r="O1481" i="23"/>
  <c r="O1482" i="23"/>
  <c r="O1483" i="23"/>
  <c r="O1484" i="23"/>
  <c r="O1485" i="23"/>
  <c r="O1486" i="23"/>
  <c r="O1487" i="23"/>
  <c r="O1488" i="23"/>
  <c r="O1489" i="23"/>
  <c r="O1490" i="23"/>
  <c r="O1491" i="23"/>
  <c r="O1492" i="23"/>
  <c r="O1493" i="23"/>
  <c r="O1494" i="23"/>
  <c r="O1495" i="23"/>
  <c r="O1496" i="23"/>
  <c r="O1497" i="23"/>
  <c r="O1498" i="23"/>
  <c r="O1499" i="23"/>
  <c r="O1500" i="23"/>
  <c r="O1501" i="23"/>
  <c r="O1502" i="23"/>
  <c r="O1503" i="23"/>
  <c r="O1504" i="23"/>
  <c r="O1505" i="23"/>
  <c r="O1506" i="23"/>
  <c r="O1507" i="23"/>
  <c r="O1508" i="23"/>
  <c r="O1509" i="23"/>
  <c r="O1510" i="23"/>
  <c r="O1511" i="23"/>
  <c r="O1512" i="23"/>
  <c r="O1513" i="23"/>
  <c r="O1514" i="23"/>
  <c r="O1515" i="23"/>
  <c r="O1516" i="23"/>
  <c r="O1517" i="23"/>
  <c r="O1518" i="23"/>
  <c r="O1519" i="23"/>
  <c r="O1520" i="23"/>
  <c r="O1521" i="23"/>
  <c r="O1522" i="23"/>
  <c r="O1523" i="23"/>
  <c r="O1524" i="23"/>
  <c r="O1525" i="23"/>
  <c r="O1526" i="23"/>
  <c r="O1527" i="23"/>
  <c r="O1528" i="23"/>
  <c r="O1529" i="23"/>
  <c r="O1530" i="23"/>
  <c r="O1531" i="23"/>
  <c r="O1532" i="23"/>
  <c r="O1533" i="23"/>
  <c r="O1534" i="23"/>
  <c r="O1535" i="23"/>
  <c r="O1536" i="23"/>
  <c r="O1537" i="23"/>
  <c r="O1538" i="23"/>
  <c r="O1539" i="23"/>
  <c r="O1540" i="23"/>
  <c r="O1541" i="23"/>
  <c r="O1542" i="23"/>
  <c r="O1543" i="23"/>
  <c r="O1544" i="23"/>
  <c r="O1545" i="23"/>
  <c r="O1546" i="23"/>
  <c r="O1547" i="23"/>
  <c r="O1548" i="23"/>
  <c r="O1549" i="23"/>
  <c r="O1550" i="23"/>
  <c r="O1551" i="23"/>
  <c r="O1552" i="23"/>
  <c r="O1553" i="23"/>
  <c r="O1554" i="23"/>
  <c r="O1555" i="23"/>
  <c r="O1556" i="23"/>
  <c r="O1557" i="23"/>
  <c r="O1558" i="23"/>
  <c r="O1559" i="23"/>
  <c r="O1560" i="23"/>
  <c r="O1561" i="23"/>
  <c r="O1562" i="23"/>
  <c r="O1563" i="23"/>
  <c r="O1564" i="23"/>
  <c r="O1565" i="23"/>
  <c r="O1566" i="23"/>
  <c r="O1567" i="23"/>
  <c r="O1568" i="23"/>
  <c r="O1569" i="23"/>
  <c r="O1570" i="23"/>
  <c r="O1571" i="23"/>
  <c r="O1572" i="23"/>
  <c r="O1573" i="23"/>
  <c r="O1574" i="23"/>
  <c r="O1575" i="23"/>
  <c r="O1576" i="23"/>
  <c r="O1577" i="23"/>
  <c r="O1578" i="23"/>
  <c r="O1579" i="23"/>
  <c r="O1580" i="23"/>
  <c r="O1581" i="23"/>
  <c r="O1582" i="23"/>
  <c r="O1583" i="23"/>
  <c r="O1584" i="23"/>
  <c r="O1585" i="23"/>
  <c r="O1586" i="23"/>
  <c r="O1587" i="23"/>
  <c r="O1588" i="23"/>
  <c r="O1589" i="23"/>
  <c r="O1590" i="23"/>
  <c r="O1591" i="23"/>
  <c r="O1592" i="23"/>
  <c r="O1593" i="23"/>
  <c r="O1594" i="23"/>
  <c r="O1595" i="23"/>
  <c r="O1596" i="23"/>
  <c r="O1597" i="23"/>
  <c r="O1598" i="23"/>
  <c r="O1599" i="23"/>
  <c r="O1600" i="23"/>
  <c r="O1601" i="23"/>
  <c r="O1602" i="23"/>
  <c r="O1603" i="23"/>
  <c r="O1604" i="23"/>
  <c r="O1605" i="23"/>
  <c r="O1606" i="23"/>
  <c r="O1607" i="23"/>
  <c r="O1608" i="23"/>
  <c r="O1609" i="23"/>
  <c r="O1610" i="23"/>
  <c r="O1611" i="23"/>
  <c r="O1612" i="23"/>
  <c r="O1613" i="23"/>
  <c r="O1614" i="23"/>
  <c r="O1615" i="23"/>
  <c r="O1616" i="23"/>
  <c r="O1617" i="23"/>
  <c r="O1618" i="23"/>
  <c r="O1619" i="23"/>
  <c r="O1620" i="23"/>
  <c r="O1621" i="23"/>
  <c r="O1622" i="23"/>
  <c r="O1623" i="23"/>
  <c r="O1624" i="23"/>
  <c r="O1625" i="23"/>
  <c r="O1626" i="23"/>
  <c r="O1627" i="23"/>
  <c r="O1628" i="23"/>
  <c r="O1629" i="23"/>
  <c r="O1630" i="23"/>
  <c r="O1631" i="23"/>
  <c r="O1632" i="23"/>
  <c r="O1633" i="23"/>
  <c r="O1634" i="23"/>
  <c r="O1635" i="23"/>
  <c r="O1636" i="23"/>
  <c r="O1637" i="23"/>
  <c r="O1638" i="23"/>
  <c r="O1639" i="23"/>
  <c r="O1640" i="23"/>
  <c r="O1641" i="23"/>
  <c r="O1642" i="23"/>
  <c r="O1643" i="23"/>
  <c r="O1644" i="23"/>
  <c r="O1645" i="23"/>
  <c r="O1646" i="23"/>
  <c r="O1647" i="23"/>
  <c r="O1648" i="23"/>
  <c r="O1649" i="23"/>
  <c r="O1650" i="23"/>
  <c r="O1651" i="23"/>
  <c r="O1652" i="23"/>
  <c r="O1653" i="23"/>
  <c r="O1654" i="23"/>
  <c r="O1655" i="23"/>
  <c r="O1656" i="23"/>
  <c r="O1657" i="23"/>
  <c r="O1658" i="23"/>
  <c r="O1659" i="23"/>
  <c r="O1660" i="23"/>
  <c r="O1661" i="23"/>
  <c r="O1662" i="23"/>
  <c r="O1663" i="23"/>
  <c r="O1664" i="23"/>
  <c r="O1665" i="23"/>
  <c r="O1666" i="23"/>
  <c r="O1667" i="23"/>
  <c r="O1668" i="23"/>
  <c r="O1669" i="23"/>
  <c r="O1670" i="23"/>
  <c r="O1671" i="23"/>
  <c r="O1672" i="23"/>
  <c r="O1673" i="23"/>
  <c r="O1674" i="23"/>
  <c r="O1675" i="23"/>
  <c r="O1676" i="23"/>
  <c r="O1677" i="23"/>
  <c r="O1678" i="23"/>
  <c r="O1679" i="23"/>
  <c r="O1680" i="23"/>
  <c r="O1681" i="23"/>
  <c r="O1682" i="23"/>
  <c r="O1683" i="23"/>
  <c r="O1684" i="23"/>
  <c r="O1685" i="23"/>
  <c r="O1686" i="23"/>
  <c r="O1687" i="23"/>
  <c r="O1688" i="23"/>
  <c r="O1689" i="23"/>
  <c r="O1690" i="23"/>
  <c r="O1691" i="23"/>
  <c r="O1692" i="23"/>
  <c r="O1693" i="23"/>
  <c r="O1694" i="23"/>
  <c r="O1695" i="23"/>
  <c r="O1696" i="23"/>
  <c r="O1697" i="23"/>
  <c r="O1698" i="23"/>
  <c r="O1699" i="23"/>
  <c r="O1700" i="23"/>
  <c r="O1701" i="23"/>
  <c r="O1702" i="23"/>
  <c r="O1703" i="23"/>
  <c r="O1704" i="23"/>
  <c r="O1705" i="23"/>
  <c r="O1706" i="23"/>
  <c r="O1707" i="23"/>
  <c r="O1708" i="23"/>
  <c r="O1709" i="23"/>
  <c r="O1710" i="23"/>
  <c r="O1711" i="23"/>
  <c r="O1712" i="23"/>
  <c r="O1713" i="23"/>
  <c r="O1714" i="23"/>
  <c r="O1715" i="23"/>
  <c r="O1716" i="23"/>
  <c r="O1717" i="23"/>
  <c r="O1718" i="23"/>
  <c r="O1719" i="23"/>
  <c r="O1720" i="23"/>
  <c r="O1721" i="23"/>
  <c r="O1722" i="23"/>
  <c r="O1723" i="23"/>
  <c r="O1724" i="23"/>
  <c r="O1725" i="23"/>
  <c r="O1726" i="23"/>
  <c r="O1727" i="23"/>
  <c r="O1728" i="23"/>
  <c r="O1729" i="23"/>
  <c r="O1730" i="23"/>
  <c r="O1731" i="23"/>
  <c r="O1732" i="23"/>
  <c r="O1733" i="23"/>
  <c r="O1734" i="23"/>
  <c r="O1735" i="23"/>
  <c r="O1736" i="23"/>
  <c r="O1737" i="23"/>
  <c r="O1738" i="23"/>
  <c r="O1739" i="23"/>
  <c r="O1740" i="23"/>
  <c r="O1741" i="23"/>
  <c r="O1742" i="23"/>
  <c r="O1743" i="23"/>
  <c r="O1744" i="23"/>
  <c r="O1745" i="23"/>
  <c r="O1746" i="23"/>
  <c r="O1747" i="23"/>
  <c r="O1748" i="23"/>
  <c r="O1749" i="23"/>
  <c r="O1750" i="23"/>
  <c r="O1751" i="23"/>
  <c r="O1752" i="23"/>
  <c r="O1753" i="23"/>
  <c r="O1754" i="23"/>
  <c r="O1755" i="23"/>
  <c r="O1756" i="23"/>
  <c r="O1757" i="23"/>
  <c r="O1758" i="23"/>
  <c r="O1759" i="23"/>
  <c r="O1760" i="23"/>
  <c r="O1761" i="23"/>
  <c r="O1762" i="23"/>
  <c r="O1763" i="23"/>
  <c r="O1764" i="23"/>
  <c r="O1765" i="23"/>
  <c r="O1766" i="23"/>
  <c r="O1767" i="23"/>
  <c r="O1768" i="23"/>
  <c r="O1769" i="23"/>
  <c r="O1770" i="23"/>
  <c r="O1771" i="23"/>
  <c r="O1772" i="23"/>
  <c r="O1773" i="23"/>
  <c r="O1774" i="23"/>
  <c r="O1775" i="23"/>
  <c r="O1776" i="23"/>
  <c r="O1777" i="23"/>
  <c r="O1778" i="23"/>
  <c r="O1779" i="23"/>
  <c r="O1780" i="23"/>
  <c r="O1781" i="23"/>
  <c r="O1782" i="23"/>
  <c r="O1783" i="23"/>
  <c r="O1784" i="23"/>
  <c r="O1785" i="23"/>
  <c r="O1786" i="23"/>
  <c r="O1787" i="23"/>
  <c r="O1788" i="23"/>
  <c r="O1789" i="23"/>
  <c r="O1790" i="23"/>
  <c r="O1791" i="23"/>
  <c r="O1792" i="23"/>
  <c r="O1793" i="23"/>
  <c r="O1794" i="23"/>
  <c r="O1795" i="23"/>
  <c r="O1796" i="23"/>
  <c r="O1797" i="23"/>
  <c r="O1798" i="23"/>
  <c r="O1799" i="23"/>
  <c r="O1800" i="23"/>
  <c r="O1801" i="23"/>
  <c r="O1802" i="23"/>
  <c r="O1803" i="23"/>
  <c r="O1804" i="23"/>
  <c r="O1805" i="23"/>
  <c r="O1806" i="23"/>
  <c r="O1807" i="23"/>
  <c r="O1808" i="23"/>
  <c r="O1809" i="23"/>
  <c r="O1810" i="23"/>
  <c r="O1811" i="23"/>
  <c r="O1812" i="23"/>
  <c r="O1813" i="23"/>
  <c r="O1814" i="23"/>
  <c r="O1815" i="23"/>
  <c r="O1816" i="23"/>
  <c r="O1817" i="23"/>
  <c r="O1818" i="23"/>
  <c r="O1819" i="23"/>
  <c r="O1820" i="23"/>
  <c r="O1821" i="23"/>
  <c r="O1822" i="23"/>
  <c r="O1823" i="23"/>
  <c r="O1824" i="23"/>
  <c r="O1825" i="23"/>
  <c r="O1826" i="23"/>
  <c r="O1827" i="23"/>
  <c r="O1828" i="23"/>
  <c r="O1829" i="23"/>
  <c r="O1830" i="23"/>
  <c r="O1831" i="23"/>
  <c r="O1832" i="23"/>
  <c r="O1833" i="23"/>
  <c r="O1834" i="23"/>
  <c r="O1835" i="23"/>
  <c r="O1836" i="23"/>
  <c r="O1837" i="23"/>
  <c r="O1838" i="23"/>
  <c r="O1839" i="23"/>
  <c r="O1840" i="23"/>
  <c r="O1841" i="23"/>
  <c r="O1842" i="23"/>
  <c r="O1843" i="23"/>
  <c r="O1844" i="23"/>
  <c r="O1845" i="23"/>
  <c r="O1846" i="23"/>
  <c r="O1847" i="23"/>
  <c r="O1848" i="23"/>
  <c r="O1849" i="23"/>
  <c r="O1850" i="23"/>
  <c r="O1851" i="23"/>
  <c r="O1852" i="23"/>
  <c r="O1853" i="23"/>
  <c r="O1854" i="23"/>
  <c r="O1855" i="23"/>
  <c r="O1856" i="23"/>
  <c r="O1857" i="23"/>
  <c r="O1858" i="23"/>
  <c r="O1859" i="23"/>
  <c r="O1860" i="23"/>
  <c r="O1861" i="23"/>
  <c r="O1862" i="23"/>
  <c r="O1863" i="23"/>
  <c r="O1864" i="23"/>
  <c r="O1865" i="23"/>
  <c r="O1866" i="23"/>
  <c r="O1867" i="23"/>
  <c r="O1868" i="23"/>
  <c r="O1869" i="23"/>
  <c r="O1870" i="23"/>
  <c r="O1871" i="23"/>
  <c r="O1872" i="23"/>
  <c r="O1873" i="23"/>
  <c r="O1874" i="23"/>
  <c r="O1875" i="23"/>
  <c r="O1876" i="23"/>
  <c r="O1877" i="23"/>
  <c r="O1878" i="23"/>
  <c r="O1879" i="23"/>
  <c r="O1880" i="23"/>
  <c r="O1881" i="23"/>
  <c r="O1882" i="23"/>
  <c r="O1883" i="23"/>
  <c r="O1884" i="23"/>
  <c r="O1885" i="23"/>
  <c r="O1886" i="23"/>
  <c r="O1887" i="23"/>
  <c r="O1888" i="23"/>
  <c r="O1889" i="23"/>
  <c r="O1890" i="23"/>
  <c r="O1891" i="23"/>
  <c r="O1892" i="23"/>
  <c r="O1893" i="23"/>
  <c r="O1894" i="23"/>
  <c r="O1895" i="23"/>
  <c r="O1896" i="23"/>
  <c r="O1897" i="23"/>
  <c r="O1898" i="23"/>
  <c r="O1899" i="23"/>
  <c r="O1900" i="23"/>
  <c r="O1901" i="23"/>
  <c r="O1902" i="23"/>
  <c r="O1903" i="23"/>
  <c r="O1904" i="23"/>
  <c r="O1905" i="23"/>
  <c r="O1906" i="23"/>
  <c r="O1907" i="23"/>
  <c r="O1908" i="23"/>
  <c r="O1909" i="23"/>
  <c r="O1910" i="23"/>
  <c r="O1911" i="23"/>
  <c r="O1912" i="23"/>
  <c r="O1913" i="23"/>
  <c r="O1914" i="23"/>
  <c r="O1915" i="23"/>
  <c r="O1916" i="23"/>
  <c r="O1917" i="23"/>
  <c r="O1918" i="23"/>
  <c r="O1919" i="23"/>
  <c r="O1920" i="23"/>
  <c r="O1921" i="23"/>
  <c r="O1922" i="23"/>
  <c r="O1923" i="23"/>
  <c r="O1924" i="23"/>
  <c r="O1925" i="23"/>
  <c r="O1926" i="23"/>
  <c r="O1927" i="23"/>
  <c r="O1928" i="23"/>
  <c r="O1929" i="23"/>
  <c r="O1930" i="23"/>
  <c r="O1931" i="23"/>
  <c r="O1932" i="23"/>
  <c r="O1933" i="23"/>
  <c r="O1934" i="23"/>
  <c r="O1935" i="23"/>
  <c r="O1936" i="23"/>
  <c r="O1937" i="23"/>
  <c r="O1938" i="23"/>
  <c r="O1939" i="23"/>
  <c r="O1940" i="23"/>
  <c r="O1941" i="23"/>
  <c r="O1942" i="23"/>
  <c r="O1943" i="23"/>
  <c r="O1944" i="23"/>
  <c r="O1945" i="23"/>
  <c r="O1946" i="23"/>
  <c r="O1947" i="23"/>
  <c r="O1948" i="23"/>
  <c r="O1949" i="23"/>
  <c r="O1950" i="23"/>
  <c r="O1951" i="23"/>
  <c r="O1952" i="23"/>
  <c r="O1953" i="23"/>
  <c r="O1954" i="23"/>
  <c r="O1955" i="23"/>
  <c r="O1956" i="23"/>
  <c r="O1957" i="23"/>
  <c r="O1958" i="23"/>
  <c r="O1959" i="23"/>
  <c r="O1960" i="23"/>
  <c r="O1961" i="23"/>
  <c r="O1962" i="23"/>
  <c r="O1963" i="23"/>
  <c r="O1964" i="23"/>
  <c r="O1965" i="23"/>
  <c r="O1966" i="23"/>
  <c r="O1967" i="23"/>
  <c r="O1968" i="23"/>
  <c r="O1969" i="23"/>
  <c r="O1970" i="23"/>
  <c r="O1971" i="23"/>
  <c r="O1972" i="23"/>
  <c r="O1973" i="23"/>
  <c r="O1974" i="23"/>
  <c r="O1975" i="23"/>
  <c r="O1976" i="23"/>
  <c r="O1977" i="23"/>
  <c r="O1978" i="23"/>
  <c r="O1979" i="23"/>
  <c r="O1980" i="23"/>
  <c r="O1981" i="23"/>
  <c r="O1982" i="23"/>
  <c r="O1983" i="23"/>
  <c r="O1984" i="23"/>
  <c r="O1985" i="23"/>
  <c r="O1986" i="23"/>
  <c r="O1987" i="23"/>
  <c r="O1988" i="23"/>
  <c r="O1989" i="23"/>
  <c r="O1990" i="23"/>
  <c r="O1991" i="23"/>
  <c r="O1992" i="23"/>
  <c r="O1993" i="23"/>
  <c r="O1994" i="23"/>
  <c r="O1995" i="23"/>
  <c r="O1996" i="23"/>
  <c r="O1997" i="23"/>
  <c r="O1998" i="23"/>
  <c r="O1999" i="23"/>
  <c r="O2000" i="23"/>
  <c r="O2001" i="23"/>
  <c r="O2002" i="23"/>
  <c r="O2003" i="23"/>
  <c r="O2004" i="23"/>
  <c r="O2005" i="23"/>
  <c r="O2006" i="23"/>
  <c r="O2007" i="23"/>
  <c r="O2008" i="23"/>
  <c r="O2009" i="23"/>
  <c r="O2010" i="23"/>
  <c r="O2011" i="23"/>
  <c r="O2012" i="23"/>
  <c r="O2013" i="23"/>
  <c r="O2014" i="23"/>
  <c r="O2015" i="23"/>
  <c r="O2016" i="23"/>
  <c r="O2017" i="23"/>
  <c r="O2018" i="23"/>
  <c r="O2019" i="23"/>
  <c r="O2020" i="23"/>
  <c r="O2021" i="23"/>
  <c r="O2022" i="23"/>
  <c r="O2023" i="23"/>
  <c r="O2024" i="23"/>
  <c r="O2025" i="23"/>
  <c r="O2026" i="23"/>
  <c r="O2027" i="23"/>
  <c r="O2028" i="23"/>
  <c r="O2029" i="23"/>
  <c r="O2030" i="23"/>
  <c r="O2031" i="23"/>
  <c r="O2032" i="23"/>
  <c r="O2033" i="23"/>
  <c r="O2034" i="23"/>
  <c r="O2035" i="23"/>
  <c r="O2036" i="23"/>
  <c r="O2037" i="23"/>
  <c r="O2038" i="23"/>
  <c r="O2039" i="23"/>
  <c r="O2040" i="23"/>
  <c r="O2041" i="23"/>
  <c r="O2042" i="23"/>
  <c r="O2043" i="23"/>
  <c r="O2044" i="23"/>
  <c r="O2045" i="23"/>
  <c r="O2046" i="23"/>
  <c r="O2047" i="23"/>
  <c r="O2048" i="23"/>
  <c r="O2049" i="23"/>
  <c r="O2050" i="23"/>
  <c r="O2051" i="23"/>
  <c r="O2052" i="23"/>
  <c r="O2053" i="23"/>
  <c r="O2054" i="23"/>
  <c r="O2055" i="23"/>
  <c r="O2056" i="23"/>
  <c r="O2057" i="23"/>
  <c r="O2058" i="23"/>
  <c r="O2059" i="23"/>
  <c r="O2060" i="23"/>
  <c r="O2061" i="23"/>
  <c r="O2062" i="23"/>
  <c r="O2063" i="23"/>
  <c r="O2064" i="23"/>
  <c r="O2065" i="23"/>
  <c r="O2066" i="23"/>
  <c r="O2067" i="23"/>
  <c r="O2068" i="23"/>
  <c r="O2069" i="23"/>
  <c r="O2070" i="23"/>
  <c r="O2071" i="23"/>
  <c r="O2072" i="23"/>
  <c r="O2073" i="23"/>
  <c r="O2074" i="23"/>
  <c r="O2075" i="23"/>
  <c r="O2076" i="23"/>
  <c r="O2077" i="23"/>
  <c r="O2078" i="23"/>
  <c r="O2079" i="23"/>
  <c r="O2080" i="23"/>
  <c r="O2081" i="23"/>
  <c r="O2082" i="23"/>
  <c r="O2083" i="23"/>
  <c r="O2084" i="23"/>
  <c r="O2085" i="23"/>
  <c r="O2086" i="23"/>
  <c r="O2087" i="23"/>
  <c r="O2088" i="23"/>
  <c r="O2089" i="23"/>
  <c r="O2090" i="23"/>
  <c r="O2091" i="23"/>
  <c r="O2092" i="23"/>
  <c r="O2093" i="23"/>
  <c r="O2094" i="23"/>
  <c r="O2095" i="23"/>
  <c r="O2096" i="23"/>
  <c r="O2097" i="23"/>
  <c r="O2098" i="23"/>
  <c r="O2099" i="23"/>
  <c r="O2100" i="23"/>
  <c r="O2101" i="23"/>
  <c r="O2102" i="23"/>
  <c r="O2103" i="23"/>
  <c r="O2104" i="23"/>
  <c r="O2105" i="23"/>
  <c r="O2106" i="23"/>
  <c r="O2107" i="23"/>
  <c r="O2108" i="23"/>
  <c r="O2109" i="23"/>
  <c r="O2110" i="23"/>
  <c r="O2111" i="23"/>
  <c r="O2112" i="23"/>
  <c r="O2113" i="23"/>
  <c r="O2114" i="23"/>
  <c r="O2115" i="23"/>
  <c r="O2116" i="23"/>
  <c r="O2117" i="23"/>
  <c r="O2118" i="23"/>
  <c r="O2119" i="23"/>
  <c r="O2120" i="23"/>
  <c r="O2121" i="23"/>
  <c r="O2122" i="23"/>
  <c r="O2123" i="23"/>
  <c r="O2124" i="23"/>
  <c r="O2125" i="23"/>
  <c r="O2126" i="23"/>
  <c r="O2127" i="23"/>
  <c r="O2128" i="23"/>
  <c r="O2129" i="23"/>
  <c r="O2130" i="23"/>
  <c r="O2131" i="23"/>
  <c r="O2132" i="23"/>
  <c r="O2133" i="23"/>
  <c r="O2134" i="23"/>
  <c r="O2135" i="23"/>
  <c r="O2136" i="23"/>
  <c r="O2137" i="23"/>
  <c r="O2138" i="23"/>
  <c r="O2139" i="23"/>
  <c r="O2140" i="23"/>
  <c r="O2141" i="23"/>
  <c r="O2142" i="23"/>
  <c r="O2143" i="23"/>
  <c r="O2144" i="23"/>
  <c r="O2145" i="23"/>
  <c r="O2146" i="23"/>
  <c r="O2147" i="23"/>
  <c r="O2148" i="23"/>
  <c r="O2149" i="23"/>
  <c r="O2150" i="23"/>
  <c r="O2151" i="23"/>
  <c r="O2152" i="23"/>
  <c r="O2153" i="23"/>
  <c r="O2154" i="23"/>
  <c r="O2155" i="23"/>
  <c r="O2156" i="23"/>
  <c r="O2157" i="23"/>
  <c r="O2158" i="23"/>
  <c r="O2159" i="23"/>
  <c r="O2160" i="23"/>
  <c r="O2161" i="23"/>
  <c r="O2162" i="23"/>
  <c r="O2163" i="23"/>
  <c r="O2164" i="23"/>
  <c r="O2165" i="23"/>
  <c r="O2166" i="23"/>
  <c r="O2167" i="23"/>
  <c r="O2168" i="23"/>
  <c r="O2169" i="23"/>
  <c r="O2170" i="23"/>
  <c r="O2171" i="23"/>
  <c r="O2172" i="23"/>
  <c r="O2173" i="23"/>
  <c r="O2174" i="23"/>
  <c r="O2175" i="23"/>
  <c r="O2176" i="23"/>
  <c r="O2177" i="23"/>
  <c r="O2178" i="23"/>
  <c r="O2179" i="23"/>
  <c r="O2180" i="23"/>
  <c r="O2181" i="23"/>
  <c r="O2182" i="23"/>
  <c r="O2183" i="23"/>
  <c r="O2184" i="23"/>
  <c r="O2185" i="23"/>
  <c r="O2186" i="23"/>
  <c r="O2187" i="23"/>
  <c r="O2188" i="23"/>
  <c r="O2189" i="23"/>
  <c r="O2190" i="23"/>
  <c r="O2191" i="23"/>
  <c r="O2192" i="23"/>
  <c r="O2193" i="23"/>
  <c r="O2194" i="23"/>
  <c r="O2195" i="23"/>
  <c r="O2196" i="23"/>
  <c r="O2197" i="23"/>
  <c r="O2198" i="23"/>
  <c r="O2199" i="23"/>
  <c r="O2200" i="23"/>
  <c r="O2201" i="23"/>
  <c r="O2202" i="23"/>
  <c r="O2203" i="23"/>
  <c r="O2204" i="23"/>
  <c r="O2205" i="23"/>
  <c r="O2206" i="23"/>
  <c r="O2207" i="23"/>
  <c r="O2208" i="23"/>
  <c r="O2209" i="23"/>
  <c r="O2210" i="23"/>
  <c r="O2211" i="23"/>
  <c r="O2212" i="23"/>
  <c r="O2213" i="23"/>
  <c r="O2214" i="23"/>
  <c r="O2215" i="23"/>
  <c r="O2216" i="23"/>
  <c r="O2217" i="23"/>
  <c r="O2218" i="23"/>
  <c r="O2219" i="23"/>
  <c r="O2220" i="23"/>
  <c r="O2221" i="23"/>
  <c r="O2222" i="23"/>
  <c r="O2223" i="23"/>
  <c r="O2224" i="23"/>
  <c r="O2225" i="23"/>
  <c r="O2226" i="23"/>
  <c r="O2227" i="23"/>
  <c r="O2228" i="23"/>
  <c r="O2229" i="23"/>
  <c r="O2230" i="23"/>
  <c r="O2231" i="23"/>
  <c r="O2232" i="23"/>
  <c r="O2233" i="23"/>
  <c r="O2234" i="23"/>
  <c r="O2235" i="23"/>
  <c r="O2236" i="23"/>
  <c r="O2237" i="23"/>
  <c r="O2238" i="23"/>
  <c r="O2239" i="23"/>
  <c r="O2240" i="23"/>
  <c r="O2241" i="23"/>
  <c r="O2242" i="23"/>
  <c r="O2243" i="23"/>
  <c r="O2244" i="23"/>
  <c r="O2245" i="23"/>
  <c r="O2246" i="23"/>
  <c r="O2247" i="23"/>
  <c r="O2248" i="23"/>
  <c r="O2249" i="23"/>
  <c r="O2250" i="23"/>
  <c r="O2251" i="23"/>
  <c r="O2252" i="23"/>
  <c r="O2253" i="23"/>
  <c r="O2254" i="23"/>
  <c r="O2255" i="23"/>
  <c r="O2256" i="23"/>
  <c r="O2257" i="23"/>
  <c r="O2258" i="23"/>
  <c r="O2259" i="23"/>
  <c r="O2260" i="23"/>
  <c r="O2261" i="23"/>
  <c r="O2262" i="23"/>
  <c r="O2263" i="23"/>
  <c r="O2264" i="23"/>
  <c r="O2265" i="23"/>
  <c r="O2266" i="23"/>
  <c r="O2267" i="23"/>
  <c r="O2268" i="23"/>
  <c r="O2269" i="23"/>
  <c r="O2270" i="23"/>
  <c r="O2271" i="23"/>
  <c r="O2272" i="23"/>
  <c r="O2273" i="23"/>
  <c r="O2274" i="23"/>
  <c r="O2275" i="23"/>
  <c r="O2276" i="23"/>
  <c r="O2277" i="23"/>
  <c r="O2278" i="23"/>
  <c r="O2279" i="23"/>
  <c r="O2280" i="23"/>
  <c r="O2281" i="23"/>
  <c r="O2282" i="23"/>
  <c r="O2283" i="23"/>
  <c r="O2284" i="23"/>
  <c r="O2285" i="23"/>
  <c r="O2286" i="23"/>
  <c r="O2287" i="23"/>
  <c r="O2288" i="23"/>
  <c r="O2289" i="23"/>
  <c r="O2290" i="23"/>
  <c r="O2291" i="23"/>
  <c r="O2292" i="23"/>
  <c r="O2293" i="23"/>
  <c r="O2294" i="23"/>
  <c r="O2295" i="23"/>
  <c r="O2296" i="23"/>
  <c r="O2297" i="23"/>
  <c r="O2298" i="23"/>
  <c r="O2299" i="23"/>
  <c r="O2300" i="23"/>
  <c r="O2301" i="23"/>
  <c r="O2302" i="23"/>
  <c r="O2303" i="23"/>
  <c r="O2304" i="23"/>
  <c r="O2305" i="23"/>
  <c r="O2306" i="23"/>
  <c r="O2307" i="23"/>
  <c r="O2308" i="23"/>
  <c r="O2309" i="23"/>
  <c r="O2310" i="23"/>
  <c r="O2311" i="23"/>
  <c r="O2312" i="23"/>
  <c r="O2313" i="23"/>
  <c r="O2314" i="23"/>
  <c r="O2315" i="23"/>
  <c r="O2316" i="23"/>
  <c r="O2317" i="23"/>
  <c r="O2318" i="23"/>
  <c r="O2319" i="23"/>
  <c r="O2320" i="23"/>
  <c r="O2321" i="23"/>
  <c r="O2322" i="23"/>
  <c r="O2323" i="23"/>
  <c r="O2324" i="23"/>
  <c r="O2325" i="23"/>
  <c r="O2326" i="23"/>
  <c r="O2327" i="23"/>
  <c r="O2328" i="23"/>
  <c r="O2329" i="23"/>
  <c r="O2330" i="23"/>
  <c r="O2331" i="23"/>
  <c r="O2332" i="23"/>
  <c r="O2333" i="23"/>
  <c r="O2334" i="23"/>
  <c r="O2335" i="23"/>
  <c r="O2336" i="23"/>
  <c r="O2337" i="23"/>
  <c r="O2338" i="23"/>
  <c r="O2339" i="23"/>
  <c r="O2340" i="23"/>
  <c r="O2341" i="23"/>
  <c r="O2342" i="23"/>
  <c r="O2343" i="23"/>
  <c r="O2344" i="23"/>
  <c r="O2345" i="23"/>
  <c r="O2346" i="23"/>
  <c r="O2347" i="23"/>
  <c r="O2348" i="23"/>
  <c r="O2349" i="23"/>
  <c r="O2350" i="23"/>
  <c r="O2351" i="23"/>
  <c r="O2352" i="23"/>
  <c r="O2353" i="23"/>
  <c r="O2354" i="23"/>
  <c r="O2355" i="23"/>
  <c r="O2356" i="23"/>
  <c r="O2357" i="23"/>
  <c r="O2358" i="23"/>
  <c r="O2359" i="23"/>
  <c r="O2360" i="23"/>
  <c r="O2361" i="23"/>
  <c r="O2362" i="23"/>
  <c r="O2363" i="23"/>
  <c r="O2364" i="23"/>
  <c r="O2365" i="23"/>
  <c r="O2366" i="23"/>
  <c r="O2367" i="23"/>
  <c r="O2368" i="23"/>
  <c r="O2369" i="23"/>
  <c r="O2370" i="23"/>
  <c r="O2371" i="23"/>
  <c r="O2372" i="23"/>
  <c r="O2373" i="23"/>
  <c r="O2374" i="23"/>
  <c r="O2375" i="23"/>
  <c r="O2376" i="23"/>
  <c r="O2377" i="23"/>
  <c r="O2378" i="23"/>
  <c r="O2379" i="23"/>
  <c r="O2380" i="23"/>
  <c r="O2381" i="23"/>
  <c r="O2382" i="23"/>
  <c r="O2383" i="23"/>
  <c r="O2384" i="23"/>
  <c r="O2385" i="23"/>
  <c r="O2386" i="23"/>
  <c r="O2387" i="23"/>
  <c r="O2388" i="23"/>
  <c r="O2389" i="23"/>
  <c r="O2390" i="23"/>
  <c r="O2391" i="23"/>
  <c r="O2392" i="23"/>
  <c r="O2393" i="23"/>
  <c r="O2394" i="23"/>
  <c r="O2395" i="23"/>
  <c r="O2396" i="23"/>
  <c r="O2397" i="23"/>
  <c r="O2398" i="23"/>
  <c r="O2399" i="23"/>
  <c r="O2400" i="23"/>
  <c r="O2401" i="23"/>
  <c r="O2402" i="23"/>
  <c r="O2403" i="23"/>
  <c r="O2404" i="23"/>
  <c r="O2405" i="23"/>
  <c r="O2406" i="23"/>
  <c r="O2407" i="23"/>
  <c r="O2408" i="23"/>
  <c r="O2409" i="23"/>
  <c r="O2410" i="23"/>
  <c r="O2411" i="23"/>
  <c r="O2412" i="23"/>
  <c r="O2413" i="23"/>
  <c r="O2414" i="23"/>
  <c r="O2415" i="23"/>
  <c r="O2416" i="23"/>
  <c r="O2417" i="23"/>
  <c r="O2418" i="23"/>
  <c r="O2419" i="23"/>
  <c r="O2420" i="23"/>
  <c r="O2421" i="23"/>
  <c r="O2422" i="23"/>
  <c r="O2423" i="23"/>
  <c r="O2424" i="23"/>
  <c r="O2425" i="23"/>
  <c r="O2426" i="23"/>
  <c r="O2427" i="23"/>
  <c r="O2428" i="23"/>
  <c r="O2429" i="23"/>
  <c r="O2430" i="23"/>
  <c r="O2431" i="23"/>
  <c r="O2432" i="23"/>
  <c r="O2433" i="23"/>
  <c r="O2434" i="23"/>
  <c r="O2435" i="23"/>
  <c r="O2436" i="23"/>
  <c r="O2437" i="23"/>
  <c r="O2438" i="23"/>
  <c r="O2439" i="23"/>
  <c r="O2440" i="23"/>
  <c r="O2441" i="23"/>
  <c r="O2442" i="23"/>
  <c r="O2443" i="23"/>
  <c r="O2444" i="23"/>
  <c r="O2445" i="23"/>
  <c r="O2446" i="23"/>
  <c r="O2447" i="23"/>
  <c r="O2448" i="23"/>
  <c r="O2449" i="23"/>
  <c r="O2450" i="23"/>
  <c r="O2451" i="23"/>
  <c r="O2452" i="23"/>
  <c r="O2453" i="23"/>
  <c r="O2454" i="23"/>
  <c r="O2455" i="23"/>
  <c r="O2456" i="23"/>
  <c r="O2457" i="23"/>
  <c r="O2458" i="23"/>
  <c r="O2459" i="23"/>
  <c r="O2460" i="23"/>
  <c r="O2461" i="23"/>
  <c r="O2462" i="23"/>
  <c r="O2463" i="23"/>
  <c r="O2464" i="23"/>
  <c r="O2465" i="23"/>
  <c r="O2466" i="23"/>
  <c r="O2467" i="23"/>
  <c r="O2468" i="23"/>
  <c r="O2469" i="23"/>
  <c r="O2470" i="23"/>
  <c r="O2471" i="23"/>
  <c r="O2472" i="23"/>
  <c r="O2473" i="23"/>
  <c r="O2474" i="23"/>
  <c r="O2475" i="23"/>
  <c r="O2476" i="23"/>
  <c r="O2477" i="23"/>
  <c r="O2478" i="23"/>
  <c r="O2479" i="23"/>
  <c r="O2480" i="23"/>
  <c r="O2481" i="23"/>
  <c r="O2482" i="23"/>
  <c r="O2483" i="23"/>
  <c r="O2484" i="23"/>
  <c r="O2485" i="23"/>
  <c r="O2486" i="23"/>
  <c r="O2487" i="23"/>
  <c r="O2488" i="23"/>
  <c r="O2489" i="23"/>
  <c r="O2490" i="23"/>
  <c r="O2491" i="23"/>
  <c r="O2492" i="23"/>
  <c r="O2493" i="23"/>
  <c r="O2494" i="23"/>
  <c r="O2495" i="23"/>
  <c r="O2496" i="23"/>
  <c r="O2497" i="23"/>
  <c r="O2498" i="23"/>
  <c r="O2499" i="23"/>
  <c r="O2500" i="23"/>
  <c r="O2501" i="23"/>
  <c r="O2502" i="23"/>
  <c r="O2503" i="23"/>
  <c r="O2504" i="23"/>
  <c r="O2505" i="23"/>
  <c r="O2506" i="23"/>
  <c r="O2507" i="23"/>
  <c r="O2508" i="23"/>
  <c r="O2509" i="23"/>
  <c r="O2510" i="23"/>
  <c r="O2511" i="23"/>
  <c r="O2512" i="23"/>
  <c r="O2513" i="23"/>
  <c r="O2514" i="23"/>
  <c r="O2515" i="23"/>
  <c r="O2516" i="23"/>
  <c r="O2517" i="23"/>
  <c r="O2518" i="23"/>
  <c r="O2519" i="23"/>
  <c r="O2520" i="23"/>
  <c r="O2521" i="23"/>
  <c r="O2522" i="23"/>
  <c r="O2523" i="23"/>
  <c r="O2524" i="23"/>
  <c r="O2525" i="23"/>
  <c r="O2526" i="23"/>
  <c r="O2527" i="23"/>
  <c r="O2528" i="23"/>
  <c r="O2529" i="23"/>
  <c r="O2530" i="23"/>
  <c r="O2531" i="23"/>
  <c r="O2532" i="23"/>
  <c r="O2533" i="23"/>
  <c r="O2534" i="23"/>
  <c r="O2535" i="23"/>
  <c r="O2536" i="23"/>
  <c r="O2537" i="23"/>
  <c r="O2538" i="23"/>
  <c r="O2539" i="23"/>
  <c r="O2540" i="23"/>
  <c r="O2541" i="23"/>
  <c r="O2542" i="23"/>
  <c r="O2543" i="23"/>
  <c r="O2544" i="23"/>
  <c r="O2545" i="23"/>
  <c r="O2546" i="23"/>
  <c r="O2547" i="23"/>
  <c r="O2548" i="23"/>
  <c r="O2549" i="23"/>
  <c r="O2550" i="23"/>
  <c r="O2551" i="23"/>
  <c r="O2552" i="23"/>
  <c r="O2553" i="23"/>
  <c r="O2554" i="23"/>
  <c r="O2555" i="23"/>
  <c r="O2556" i="23"/>
  <c r="O2557" i="23"/>
  <c r="O2558" i="23"/>
  <c r="O2559" i="23"/>
  <c r="O2560" i="23"/>
  <c r="O2561" i="23"/>
  <c r="O2562" i="23"/>
  <c r="O2563" i="23"/>
  <c r="O2564" i="23"/>
  <c r="O2565" i="23"/>
  <c r="O2566" i="23"/>
  <c r="O2567" i="23"/>
  <c r="O2568" i="23"/>
  <c r="O2569" i="23"/>
  <c r="O2570" i="23"/>
  <c r="O2571" i="23"/>
  <c r="O2572" i="23"/>
  <c r="O2573" i="23"/>
  <c r="O2574" i="23"/>
  <c r="O2575" i="23"/>
  <c r="O2576" i="23"/>
  <c r="O2577" i="23"/>
  <c r="O2578" i="23"/>
  <c r="O2579" i="23"/>
  <c r="O2580" i="23"/>
  <c r="O2581" i="23"/>
  <c r="O2582" i="23"/>
  <c r="O2583" i="23"/>
  <c r="O2584" i="23"/>
  <c r="O2585" i="23"/>
  <c r="O2586" i="23"/>
  <c r="O2587" i="23"/>
  <c r="O2588" i="23"/>
  <c r="O2589" i="23"/>
  <c r="O2590" i="23"/>
  <c r="O2591" i="23"/>
  <c r="O2592" i="23"/>
  <c r="O2593" i="23"/>
  <c r="O2594" i="23"/>
  <c r="O2595" i="23"/>
  <c r="O2596" i="23"/>
  <c r="O2597" i="23"/>
  <c r="O2598" i="23"/>
  <c r="O2599" i="23"/>
  <c r="O2600" i="23"/>
  <c r="O2601" i="23"/>
  <c r="O2602" i="23"/>
  <c r="O2603" i="23"/>
  <c r="O2604" i="23"/>
  <c r="O2605" i="23"/>
  <c r="O2606" i="23"/>
  <c r="O2607" i="23"/>
  <c r="O2608" i="23"/>
  <c r="O2609" i="23"/>
  <c r="O2610" i="23"/>
  <c r="O2611" i="23"/>
  <c r="O2612" i="23"/>
  <c r="O2613" i="23"/>
  <c r="O2614" i="23"/>
  <c r="O2615" i="23"/>
  <c r="O2616" i="23"/>
  <c r="O2617" i="23"/>
  <c r="O2618" i="23"/>
  <c r="O2619" i="23"/>
  <c r="O2620" i="23"/>
  <c r="O2621" i="23"/>
  <c r="O2622" i="23"/>
  <c r="O2623" i="23"/>
  <c r="O2624" i="23"/>
  <c r="O2625" i="23"/>
  <c r="O2626" i="23"/>
  <c r="O2627" i="23"/>
  <c r="O2628" i="23"/>
  <c r="O2629" i="23"/>
  <c r="O2630" i="23"/>
  <c r="O2631" i="23"/>
  <c r="O2632" i="23"/>
  <c r="O2633" i="23"/>
  <c r="O2634" i="23"/>
  <c r="O2635" i="23"/>
  <c r="O2636" i="23"/>
  <c r="O2637" i="23"/>
  <c r="O2638" i="23"/>
  <c r="O2639" i="23"/>
  <c r="O2640" i="23"/>
  <c r="O2641" i="23"/>
  <c r="O2642" i="23"/>
  <c r="O2643" i="23"/>
  <c r="O2644" i="23"/>
  <c r="O2645" i="23"/>
  <c r="O2646" i="23"/>
  <c r="O2647" i="23"/>
  <c r="O2648" i="23"/>
  <c r="O2649" i="23"/>
  <c r="O2650" i="23"/>
  <c r="O2651" i="23"/>
  <c r="O2652" i="23"/>
  <c r="O2653" i="23"/>
  <c r="O2654" i="23"/>
  <c r="O2655" i="23"/>
  <c r="O2656" i="23"/>
  <c r="O2657" i="23"/>
  <c r="O2658" i="23"/>
  <c r="O2659" i="23"/>
  <c r="O2660" i="23"/>
  <c r="O2661" i="23"/>
  <c r="O2662" i="23"/>
  <c r="O2663" i="23"/>
  <c r="O2664" i="23"/>
  <c r="O2665" i="23"/>
  <c r="O2666" i="23"/>
  <c r="O2667" i="23"/>
  <c r="O2668" i="23"/>
  <c r="O2669" i="23"/>
  <c r="O2670" i="23"/>
  <c r="O2671" i="23"/>
  <c r="O2672" i="23"/>
  <c r="O2673" i="23"/>
  <c r="O2674" i="23"/>
  <c r="O2675" i="23"/>
  <c r="O2676" i="23"/>
  <c r="O2677" i="23"/>
  <c r="O2678" i="23"/>
  <c r="O2679" i="23"/>
  <c r="O2680" i="23"/>
  <c r="O2681" i="23"/>
  <c r="O2682" i="23"/>
  <c r="O2683" i="23"/>
  <c r="O2684" i="23"/>
  <c r="O2685" i="23"/>
  <c r="O2686" i="23"/>
  <c r="O2687" i="23"/>
  <c r="O2688" i="23"/>
  <c r="O2689" i="23"/>
  <c r="O2690" i="23"/>
  <c r="O2691" i="23"/>
  <c r="O2692" i="23"/>
  <c r="O2693" i="23"/>
  <c r="O2694" i="23"/>
  <c r="O2695" i="23"/>
  <c r="O2696" i="23"/>
  <c r="O2697" i="23"/>
  <c r="O2698" i="23"/>
  <c r="O2699" i="23"/>
  <c r="O2700" i="23"/>
  <c r="O2701" i="23"/>
  <c r="O2702" i="23"/>
  <c r="O2703" i="23"/>
  <c r="O2704" i="23"/>
  <c r="O2705" i="23"/>
  <c r="O2706" i="23"/>
  <c r="O2707" i="23"/>
  <c r="O2708" i="23"/>
  <c r="O2709" i="23"/>
  <c r="O2710" i="23"/>
  <c r="O2711" i="23"/>
  <c r="O2712" i="23"/>
  <c r="O2713" i="23"/>
  <c r="O2714" i="23"/>
  <c r="O2715" i="23"/>
  <c r="O2716" i="23"/>
  <c r="O2717" i="23"/>
  <c r="O2718" i="23"/>
  <c r="O2719" i="23"/>
  <c r="O2720" i="23"/>
  <c r="O2721" i="23"/>
  <c r="O2722" i="23"/>
  <c r="O2723" i="23"/>
  <c r="O2724" i="23"/>
  <c r="O2725" i="23"/>
  <c r="O2726" i="23"/>
  <c r="O2727" i="23"/>
  <c r="O2728" i="23"/>
  <c r="O2729" i="23"/>
  <c r="O2730" i="23"/>
  <c r="O2731" i="23"/>
  <c r="O2732" i="23"/>
  <c r="O2733" i="23"/>
  <c r="O2734" i="23"/>
  <c r="O2735" i="23"/>
  <c r="O2736" i="23"/>
  <c r="O2737" i="23"/>
  <c r="O2738" i="23"/>
  <c r="O2739" i="23"/>
  <c r="O2740" i="23"/>
  <c r="O2741" i="23"/>
  <c r="O2742" i="23"/>
  <c r="O2743" i="23"/>
  <c r="O2744" i="23"/>
  <c r="O2745" i="23"/>
  <c r="O2746" i="23"/>
  <c r="O2747" i="23"/>
  <c r="O2748" i="23"/>
  <c r="O2749" i="23"/>
  <c r="O2750" i="23"/>
  <c r="O2751" i="23"/>
  <c r="O2752" i="23"/>
  <c r="O2753" i="23"/>
  <c r="O2754" i="23"/>
  <c r="O2755" i="23"/>
  <c r="O2756" i="23"/>
  <c r="O2757" i="23"/>
  <c r="O2758" i="23"/>
  <c r="O2759" i="23"/>
  <c r="O2760" i="23"/>
  <c r="O2761" i="23"/>
  <c r="O2762" i="23"/>
  <c r="O2763" i="23"/>
  <c r="O2764" i="23"/>
  <c r="O2765" i="23"/>
  <c r="O2766" i="23"/>
  <c r="O2767" i="23"/>
  <c r="O2768" i="23"/>
  <c r="O2769" i="23"/>
  <c r="O2770" i="23"/>
  <c r="O2771" i="23"/>
  <c r="O2772" i="23"/>
  <c r="O2773" i="23"/>
  <c r="O2774" i="23"/>
  <c r="O2775" i="23"/>
  <c r="O2776" i="23"/>
  <c r="O2777" i="23"/>
  <c r="O2778" i="23"/>
  <c r="O2779" i="23"/>
  <c r="O2780" i="23"/>
  <c r="O2781" i="23"/>
  <c r="O2782" i="23"/>
  <c r="O2783" i="23"/>
  <c r="O2784" i="23"/>
  <c r="O2785" i="23"/>
  <c r="O2786" i="23"/>
  <c r="O2787" i="23"/>
  <c r="O2788" i="23"/>
  <c r="O2789" i="23"/>
  <c r="O2790" i="23"/>
  <c r="O2791" i="23"/>
  <c r="O2792" i="23"/>
  <c r="O2793" i="23"/>
  <c r="O2794" i="23"/>
  <c r="O2795" i="23"/>
  <c r="O2796" i="23"/>
  <c r="O2797" i="23"/>
  <c r="O2798" i="23"/>
  <c r="O2799" i="23"/>
  <c r="O2800" i="23"/>
  <c r="O2801" i="23"/>
  <c r="O2802" i="23"/>
  <c r="O2803" i="23"/>
  <c r="O2804" i="23"/>
  <c r="O2805" i="23"/>
  <c r="O2806" i="23"/>
  <c r="O2807" i="23"/>
  <c r="O2808" i="23"/>
  <c r="O2809" i="23"/>
  <c r="O2810" i="23"/>
  <c r="O2811" i="23"/>
  <c r="O2812" i="23"/>
  <c r="O2813" i="23"/>
  <c r="O2814" i="23"/>
  <c r="O2815" i="23"/>
  <c r="O2816" i="23"/>
  <c r="O2817" i="23"/>
  <c r="O2818" i="23"/>
  <c r="O2819" i="23"/>
  <c r="O2820" i="23"/>
  <c r="O2821" i="23"/>
  <c r="O2822" i="23"/>
  <c r="O2823" i="23"/>
  <c r="O2824" i="23"/>
  <c r="O2825" i="23"/>
  <c r="O2826" i="23"/>
  <c r="O2827" i="23"/>
  <c r="O2828" i="23"/>
  <c r="O2829" i="23"/>
  <c r="O2830" i="23"/>
  <c r="O2831" i="23"/>
  <c r="O2832" i="23"/>
  <c r="O2833" i="23"/>
  <c r="O2834" i="23"/>
  <c r="O2835" i="23"/>
  <c r="O2836" i="23"/>
  <c r="O2837" i="23"/>
  <c r="O2838" i="23"/>
  <c r="O2839" i="23"/>
  <c r="O2840" i="23"/>
  <c r="O2841" i="23"/>
  <c r="O2842" i="23"/>
  <c r="O2843" i="23"/>
  <c r="O2844" i="23"/>
  <c r="O2845" i="23"/>
  <c r="O2846" i="23"/>
  <c r="O2847" i="23"/>
  <c r="O2848" i="23"/>
  <c r="O2849" i="23"/>
  <c r="O2850" i="23"/>
  <c r="O2851" i="23"/>
  <c r="O2852" i="23"/>
  <c r="O2853" i="23"/>
  <c r="O2854" i="23"/>
  <c r="O2855" i="23"/>
  <c r="O2856" i="23"/>
  <c r="O2857" i="23"/>
  <c r="O2858" i="23"/>
  <c r="O2859" i="23"/>
  <c r="O2860" i="23"/>
  <c r="O2861" i="23"/>
  <c r="O2862" i="23"/>
  <c r="O2863" i="23"/>
  <c r="O2864" i="23"/>
  <c r="O2865" i="23"/>
  <c r="O2866" i="23"/>
  <c r="O2867" i="23"/>
  <c r="O2868" i="23"/>
  <c r="O2869" i="23"/>
  <c r="O2870" i="23"/>
  <c r="O2871" i="23"/>
  <c r="O2872" i="23"/>
  <c r="O2873" i="23"/>
  <c r="O2874" i="23"/>
  <c r="O2875" i="23"/>
  <c r="O2876" i="23"/>
  <c r="O2877" i="23"/>
  <c r="O2878" i="23"/>
  <c r="O2879" i="23"/>
  <c r="O2880" i="23"/>
  <c r="O2881" i="23"/>
  <c r="O2882" i="23"/>
  <c r="O2883" i="23"/>
  <c r="O2884" i="23"/>
  <c r="O2885" i="23"/>
  <c r="O2886" i="23"/>
  <c r="O2887" i="23"/>
  <c r="O2888" i="23"/>
  <c r="O2889" i="23"/>
  <c r="O2890" i="23"/>
  <c r="O2891" i="23"/>
  <c r="O2892" i="23"/>
  <c r="O2893" i="23"/>
  <c r="O2894" i="23"/>
  <c r="O2895" i="23"/>
  <c r="O2896" i="23"/>
  <c r="O2897" i="23"/>
  <c r="O2898" i="23"/>
  <c r="O2899" i="23"/>
  <c r="O2900" i="23"/>
  <c r="O2901" i="23"/>
  <c r="O2902" i="23"/>
  <c r="O2903" i="23"/>
  <c r="O2904" i="23"/>
  <c r="O2905" i="23"/>
  <c r="O2906" i="23"/>
  <c r="O2907" i="23"/>
  <c r="O2908" i="23"/>
  <c r="O2909" i="23"/>
  <c r="O2910" i="23"/>
  <c r="O2911" i="23"/>
  <c r="O2912" i="23"/>
  <c r="O2913" i="23"/>
  <c r="O2914" i="23"/>
  <c r="O2915" i="23"/>
  <c r="O2916" i="23"/>
  <c r="O2917" i="23"/>
  <c r="O2918" i="23"/>
  <c r="O2919" i="23"/>
  <c r="O2920" i="23"/>
  <c r="O2921" i="23"/>
  <c r="O2922" i="23"/>
  <c r="O2923" i="23"/>
  <c r="O2924" i="23"/>
  <c r="O2925" i="23"/>
  <c r="O2926" i="23"/>
  <c r="O2927" i="23"/>
  <c r="O2928" i="23"/>
  <c r="O2929" i="23"/>
  <c r="O2930" i="23"/>
  <c r="O2931" i="23"/>
  <c r="O2932" i="23"/>
  <c r="O2933" i="23"/>
  <c r="O2934" i="23"/>
  <c r="O2935" i="23"/>
  <c r="O2936" i="23"/>
  <c r="O2937" i="23"/>
  <c r="O2938" i="23"/>
  <c r="O2939" i="23"/>
  <c r="O2940" i="23"/>
  <c r="O2941" i="23"/>
  <c r="O2942" i="23"/>
  <c r="O2943" i="23"/>
  <c r="O2944" i="23"/>
  <c r="O2945" i="23"/>
  <c r="O2946" i="23"/>
  <c r="O2947" i="23"/>
  <c r="O2948" i="23"/>
  <c r="O2949" i="23"/>
  <c r="O2950" i="23"/>
  <c r="O2951" i="23"/>
  <c r="O2952" i="23"/>
  <c r="O2953" i="23"/>
  <c r="O2954" i="23"/>
  <c r="O2955" i="23"/>
  <c r="O2956" i="23"/>
  <c r="O2957" i="23"/>
  <c r="O2958" i="23"/>
  <c r="O2959" i="23"/>
  <c r="O2960" i="23"/>
  <c r="O2961" i="23"/>
  <c r="O2962" i="23"/>
  <c r="O2963" i="23"/>
  <c r="O2964" i="23"/>
  <c r="O2965" i="23"/>
  <c r="O2966" i="23"/>
  <c r="O2967" i="23"/>
  <c r="O2968" i="23"/>
  <c r="O2969" i="23"/>
  <c r="O2970" i="23"/>
  <c r="O2971" i="23"/>
  <c r="O2972" i="23"/>
  <c r="O2973" i="23"/>
  <c r="O2974" i="23"/>
  <c r="O2975" i="23"/>
  <c r="O2976" i="23"/>
  <c r="O2977" i="23"/>
  <c r="O2978" i="23"/>
  <c r="O2979" i="23"/>
  <c r="O2980" i="23"/>
  <c r="O2981" i="23"/>
  <c r="O2982" i="23"/>
  <c r="O2983" i="23"/>
  <c r="O2984" i="23"/>
  <c r="O2985" i="23"/>
  <c r="O2986" i="23"/>
  <c r="O2987" i="23"/>
  <c r="O2988" i="23"/>
  <c r="O2989" i="23"/>
  <c r="O2990" i="23"/>
  <c r="O2991" i="23"/>
  <c r="O2992" i="23"/>
  <c r="O2993" i="23"/>
  <c r="O2994" i="23"/>
  <c r="O2995" i="23"/>
  <c r="O2996" i="23"/>
  <c r="O2997" i="23"/>
  <c r="O2998" i="23"/>
  <c r="O2999" i="23"/>
  <c r="O3000" i="23"/>
  <c r="O3001" i="23"/>
  <c r="O3002" i="23"/>
  <c r="O3003" i="23"/>
  <c r="O3004" i="23"/>
  <c r="O3005" i="23"/>
  <c r="O3006" i="23"/>
  <c r="O3007" i="23"/>
  <c r="O3008" i="23"/>
  <c r="O3009" i="23"/>
  <c r="O3010" i="23"/>
  <c r="O3011" i="23"/>
  <c r="O3012" i="23"/>
  <c r="O3013" i="23"/>
  <c r="O3014" i="23"/>
  <c r="O3015" i="23"/>
  <c r="O3016" i="23"/>
  <c r="O3017" i="23"/>
  <c r="O3018" i="23"/>
  <c r="O3019" i="23"/>
  <c r="O3020" i="23"/>
  <c r="O3021" i="23"/>
  <c r="O3022" i="23"/>
  <c r="O3023" i="23"/>
  <c r="O3024" i="23"/>
  <c r="O3025" i="23"/>
  <c r="O3026" i="23"/>
  <c r="O3027" i="23"/>
  <c r="O3028" i="23"/>
  <c r="O3029" i="23"/>
  <c r="O3030" i="23"/>
  <c r="O3031" i="23"/>
  <c r="O3032" i="23"/>
  <c r="O3033" i="23"/>
  <c r="O3034" i="23"/>
  <c r="O3035" i="23"/>
  <c r="O3036" i="23"/>
  <c r="O3037" i="23"/>
  <c r="O3038" i="23"/>
  <c r="O3039" i="23"/>
  <c r="O3040" i="23"/>
  <c r="O3041" i="23"/>
  <c r="O3042" i="23"/>
  <c r="O3043" i="23"/>
  <c r="O3044" i="23"/>
  <c r="O3045" i="23"/>
  <c r="O3046" i="23"/>
  <c r="O3047" i="23"/>
  <c r="O3048" i="23"/>
  <c r="O3049" i="23"/>
  <c r="O3050" i="23"/>
  <c r="O3051" i="23"/>
  <c r="O3052" i="23"/>
  <c r="O3053" i="23"/>
  <c r="O3054" i="23"/>
  <c r="O3055" i="23"/>
  <c r="O3056" i="23"/>
  <c r="O3057" i="23"/>
  <c r="O3058" i="23"/>
  <c r="O3059" i="23"/>
  <c r="O3060" i="23"/>
  <c r="O3061" i="23"/>
  <c r="O3062" i="23"/>
  <c r="O3063" i="23"/>
  <c r="O3064" i="23"/>
  <c r="O3065" i="23"/>
  <c r="O3066" i="23"/>
  <c r="O3067" i="23"/>
  <c r="O3068" i="23"/>
  <c r="O3069" i="23"/>
  <c r="O3070" i="23"/>
  <c r="O3071" i="23"/>
  <c r="O3072" i="23"/>
  <c r="O3073" i="23"/>
  <c r="O3074" i="23"/>
  <c r="O3075" i="23"/>
  <c r="O3076" i="23"/>
  <c r="O3077" i="23"/>
  <c r="O3078" i="23"/>
  <c r="O3079" i="23"/>
  <c r="O3080" i="23"/>
  <c r="O3081" i="23"/>
  <c r="O3082" i="23"/>
  <c r="O3083" i="23"/>
  <c r="O3084" i="23"/>
  <c r="O3085" i="23"/>
  <c r="O3086" i="23"/>
  <c r="O3087" i="23"/>
  <c r="O3088" i="23"/>
  <c r="O3089" i="23"/>
  <c r="O3090" i="23"/>
  <c r="O3091" i="23"/>
  <c r="O3092" i="23"/>
  <c r="O3093" i="23"/>
  <c r="O3094" i="23"/>
  <c r="O3095" i="23"/>
  <c r="O3096" i="23"/>
  <c r="O3097" i="23"/>
  <c r="O3098" i="23"/>
  <c r="O3099" i="23"/>
  <c r="O3100" i="23"/>
  <c r="O3101" i="23"/>
  <c r="O3102" i="23"/>
  <c r="O3103" i="23"/>
  <c r="O3104" i="23"/>
  <c r="O3105" i="23"/>
  <c r="O3106" i="23"/>
  <c r="O3107" i="23"/>
  <c r="O3108" i="23"/>
  <c r="O3109" i="23"/>
  <c r="O3110" i="23"/>
  <c r="O3111" i="23"/>
  <c r="O3112" i="23"/>
  <c r="O3113" i="23"/>
  <c r="O3114" i="23"/>
  <c r="O3115" i="23"/>
  <c r="O3116" i="23"/>
  <c r="O3117" i="23"/>
  <c r="O3118" i="23"/>
  <c r="O3119" i="23"/>
  <c r="O3120" i="23"/>
  <c r="O3121" i="23"/>
  <c r="O3122" i="23"/>
  <c r="O3123" i="23"/>
  <c r="O3124" i="23"/>
  <c r="O3125" i="23"/>
  <c r="O3126" i="23"/>
  <c r="O3127" i="23"/>
  <c r="O3128" i="23"/>
  <c r="O3129" i="23"/>
  <c r="O3130" i="23"/>
  <c r="O3131" i="23"/>
  <c r="O3132" i="23"/>
  <c r="O3133" i="23"/>
  <c r="O3134" i="23"/>
  <c r="O3135" i="23"/>
  <c r="O3136" i="23"/>
  <c r="O3137" i="23"/>
  <c r="O3138" i="23"/>
  <c r="O3139" i="23"/>
  <c r="O3140" i="23"/>
  <c r="O3141" i="23"/>
  <c r="O3142" i="23"/>
  <c r="O3143" i="23"/>
  <c r="O3144" i="23"/>
  <c r="O3145" i="23"/>
  <c r="O3146" i="23"/>
  <c r="O3147" i="23"/>
  <c r="O3148" i="23"/>
  <c r="O3149" i="23"/>
  <c r="O3150" i="23"/>
  <c r="O3151" i="23"/>
  <c r="O3152" i="23"/>
  <c r="O3153" i="23"/>
  <c r="O3154" i="23"/>
  <c r="O3155" i="23"/>
  <c r="O3156" i="23"/>
  <c r="O3157" i="23"/>
  <c r="O3158" i="23"/>
  <c r="O3159" i="23"/>
  <c r="O3160" i="23"/>
  <c r="O3161" i="23"/>
  <c r="O3162" i="23"/>
  <c r="O3163" i="23"/>
  <c r="O3164" i="23"/>
  <c r="O3165" i="23"/>
  <c r="O3166" i="23"/>
  <c r="O3167" i="23"/>
  <c r="O3168" i="23"/>
  <c r="O3169" i="23"/>
  <c r="O3170" i="23"/>
  <c r="O3171" i="23"/>
  <c r="O3172" i="23"/>
  <c r="O3173" i="23"/>
  <c r="O3174" i="23"/>
  <c r="O3175" i="23"/>
  <c r="O3176" i="23"/>
  <c r="O3177" i="23"/>
  <c r="O3178" i="23"/>
  <c r="O3179" i="23"/>
  <c r="O3180" i="23"/>
  <c r="O3181" i="23"/>
  <c r="O3182" i="23"/>
  <c r="O3183" i="23"/>
  <c r="O3184" i="23"/>
  <c r="O3185" i="23"/>
  <c r="O3186" i="23"/>
  <c r="O3187" i="23"/>
  <c r="O3188" i="23"/>
  <c r="O3189" i="23"/>
  <c r="O3190" i="23"/>
  <c r="O3191" i="23"/>
  <c r="O3192" i="23"/>
  <c r="O3193" i="23"/>
  <c r="O3194" i="23"/>
  <c r="O3195" i="23"/>
  <c r="O3196" i="23"/>
  <c r="O3197" i="23"/>
  <c r="O3198" i="23"/>
  <c r="O3199" i="23"/>
  <c r="O3200" i="23"/>
  <c r="O3201" i="23"/>
  <c r="O3202" i="23"/>
  <c r="O3203" i="23"/>
  <c r="O3204" i="23"/>
  <c r="O3205" i="23"/>
  <c r="O3206" i="23"/>
  <c r="O3207" i="23"/>
  <c r="O3208" i="23"/>
  <c r="O3209" i="23"/>
  <c r="O3210" i="23"/>
  <c r="O3211" i="23"/>
  <c r="O3212" i="23"/>
  <c r="O3213" i="23"/>
  <c r="O3214" i="23"/>
  <c r="O3215" i="23"/>
  <c r="O3216" i="23"/>
  <c r="O3217" i="23"/>
  <c r="O3218" i="23"/>
  <c r="O3219" i="23"/>
  <c r="O3220" i="23"/>
  <c r="O3221" i="23"/>
  <c r="O3222" i="23"/>
  <c r="O3223" i="23"/>
  <c r="O3224" i="23"/>
  <c r="O3225" i="23"/>
  <c r="O3226" i="23"/>
  <c r="O3227" i="23"/>
  <c r="O3228" i="23"/>
  <c r="O3229" i="23"/>
  <c r="O3230" i="23"/>
  <c r="O3231" i="23"/>
  <c r="O3232" i="23"/>
  <c r="O3233" i="23"/>
  <c r="O3234" i="23"/>
  <c r="O3235" i="23"/>
  <c r="O3236" i="23"/>
  <c r="O3237" i="23"/>
  <c r="O3238" i="23"/>
  <c r="O3239" i="23"/>
  <c r="O3240" i="23"/>
  <c r="O3241" i="23"/>
  <c r="O3242" i="23"/>
  <c r="O3243" i="23"/>
  <c r="O3244" i="23"/>
  <c r="O3245" i="23"/>
  <c r="O3246" i="23"/>
  <c r="O3247" i="23"/>
  <c r="O3248" i="23"/>
  <c r="O3249" i="23"/>
  <c r="O3250" i="23"/>
  <c r="O3251" i="23"/>
  <c r="O3252" i="23"/>
  <c r="O3253" i="23"/>
  <c r="O3254" i="23"/>
  <c r="O3255" i="23"/>
  <c r="O3256" i="23"/>
  <c r="O3257" i="23"/>
  <c r="O3258" i="23"/>
  <c r="O3259" i="23"/>
  <c r="O3260" i="23"/>
  <c r="O3261" i="23"/>
  <c r="O3262" i="23"/>
  <c r="O3263" i="23"/>
  <c r="O3264" i="23"/>
  <c r="O3265" i="23"/>
  <c r="O3266" i="23"/>
  <c r="O3267" i="23"/>
  <c r="O3268" i="23"/>
  <c r="O3269" i="23"/>
  <c r="O3270" i="23"/>
  <c r="O3271" i="23"/>
  <c r="O3272" i="23"/>
  <c r="O3273" i="23"/>
  <c r="O3274" i="23"/>
  <c r="O3275" i="23"/>
  <c r="O3276" i="23"/>
  <c r="O3277" i="23"/>
  <c r="O3278" i="23"/>
  <c r="O3279" i="23"/>
  <c r="O3280" i="23"/>
  <c r="O3281" i="23"/>
  <c r="O3282" i="23"/>
  <c r="O3283" i="23"/>
  <c r="O3284" i="23"/>
  <c r="O3285" i="23"/>
  <c r="O3286" i="23"/>
  <c r="O3287" i="23"/>
  <c r="O3288" i="23"/>
  <c r="O3289" i="23"/>
  <c r="O3290" i="23"/>
  <c r="O3291" i="23"/>
  <c r="O3292" i="23"/>
  <c r="O3293" i="23"/>
  <c r="O3294" i="23"/>
  <c r="O3295" i="23"/>
  <c r="O3296" i="23"/>
  <c r="O3297" i="23"/>
  <c r="O3298" i="23"/>
  <c r="O3299" i="23"/>
  <c r="O3300" i="23"/>
  <c r="O3301" i="23"/>
  <c r="O3302" i="23"/>
  <c r="O3303" i="23"/>
  <c r="O3304" i="23"/>
  <c r="O3305" i="23"/>
  <c r="O3306" i="23"/>
  <c r="O3307" i="23"/>
  <c r="O3308" i="23"/>
  <c r="O3309" i="23"/>
  <c r="O3310" i="23"/>
  <c r="O3311" i="23"/>
  <c r="O3312" i="23"/>
  <c r="O3313" i="23"/>
  <c r="O3314" i="23"/>
  <c r="O3315" i="23"/>
  <c r="O3316" i="23"/>
  <c r="O3317" i="23"/>
  <c r="O3318" i="23"/>
  <c r="O3319" i="23"/>
  <c r="O3320" i="23"/>
  <c r="O3321" i="23"/>
  <c r="O3322" i="23"/>
  <c r="O3323" i="23"/>
  <c r="O3324" i="23"/>
  <c r="O3325" i="23"/>
  <c r="O3326" i="23"/>
  <c r="O3327" i="23"/>
  <c r="O3328" i="23"/>
  <c r="O3329" i="23"/>
  <c r="O3330" i="23"/>
  <c r="O3331" i="23"/>
  <c r="O3332" i="23"/>
  <c r="O3333" i="23"/>
  <c r="O3334" i="23"/>
  <c r="O3335" i="23"/>
  <c r="O3336" i="23"/>
  <c r="O3337" i="23"/>
  <c r="O3338" i="23"/>
  <c r="O3339" i="23"/>
  <c r="O3340" i="23"/>
  <c r="O3341" i="23"/>
  <c r="O3342" i="23"/>
  <c r="O3343" i="23"/>
  <c r="O3344" i="23"/>
  <c r="O3345" i="23"/>
  <c r="O3346" i="23"/>
  <c r="O3347" i="23"/>
  <c r="O3348" i="23"/>
  <c r="O3349" i="23"/>
  <c r="O3350" i="23"/>
  <c r="O3351" i="23"/>
  <c r="O3352" i="23"/>
  <c r="O3353" i="23"/>
  <c r="O3354" i="23"/>
  <c r="O3355" i="23"/>
  <c r="O3356" i="23"/>
  <c r="O3357" i="23"/>
  <c r="O3358" i="23"/>
  <c r="O3359" i="23"/>
  <c r="O3360" i="23"/>
  <c r="O3361" i="23"/>
  <c r="O3362" i="23"/>
  <c r="O3363" i="23"/>
  <c r="O3364" i="23"/>
  <c r="O3365" i="23"/>
  <c r="O3366" i="23"/>
  <c r="O3367" i="23"/>
  <c r="O3368" i="23"/>
  <c r="O3369" i="23"/>
  <c r="O3370" i="23"/>
  <c r="O3371" i="23"/>
  <c r="O3372" i="23"/>
  <c r="O3373" i="23"/>
  <c r="O3374" i="23"/>
  <c r="O3375" i="23"/>
  <c r="O3376" i="23"/>
  <c r="O3377" i="23"/>
  <c r="O3378" i="23"/>
  <c r="O3379" i="23"/>
  <c r="O3380" i="23"/>
  <c r="O3381" i="23"/>
  <c r="O3382" i="23"/>
  <c r="O3383" i="23"/>
  <c r="O3384" i="23"/>
  <c r="O3385" i="23"/>
  <c r="O3386" i="23"/>
  <c r="O3387" i="23"/>
  <c r="O3388" i="23"/>
  <c r="O3389" i="23"/>
  <c r="O3390" i="23"/>
  <c r="O3391" i="23"/>
  <c r="O3392" i="23"/>
  <c r="O3393" i="23"/>
  <c r="O3394" i="23"/>
  <c r="O3395" i="23"/>
  <c r="O3396" i="23"/>
  <c r="O3397" i="23"/>
  <c r="O3398" i="23"/>
  <c r="O3399" i="23"/>
  <c r="O3400" i="23"/>
  <c r="O3401" i="23"/>
  <c r="O3402" i="23"/>
  <c r="O3403" i="23"/>
  <c r="O3404" i="23"/>
  <c r="O3405" i="23"/>
  <c r="O3406" i="23"/>
  <c r="O3407" i="23"/>
  <c r="O3408" i="23"/>
  <c r="O3409" i="23"/>
  <c r="O3410" i="23"/>
  <c r="O3411" i="23"/>
  <c r="O3412" i="23"/>
  <c r="O3413" i="23"/>
  <c r="O3414" i="23"/>
  <c r="O3415" i="23"/>
  <c r="O3416" i="23"/>
  <c r="O3417" i="23"/>
  <c r="O3418" i="23"/>
  <c r="O3419" i="23"/>
  <c r="O3420" i="23"/>
  <c r="O3421" i="23"/>
  <c r="O3422" i="23"/>
  <c r="O3423" i="23"/>
  <c r="O3424" i="23"/>
  <c r="O3425" i="23"/>
  <c r="O3426" i="23"/>
  <c r="O3427" i="23"/>
  <c r="O3428" i="23"/>
  <c r="O3429" i="23"/>
  <c r="O3430" i="23"/>
  <c r="O3431" i="23"/>
  <c r="O3432" i="23"/>
  <c r="O3433" i="23"/>
  <c r="O3434" i="23"/>
  <c r="O3435" i="23"/>
  <c r="O3436" i="23"/>
  <c r="O3437" i="23"/>
  <c r="O3438" i="23"/>
  <c r="O3439" i="23"/>
  <c r="O3440" i="23"/>
  <c r="O3441" i="23"/>
  <c r="O3442" i="23"/>
  <c r="O3443" i="23"/>
  <c r="O3444" i="23"/>
  <c r="O3445" i="23"/>
  <c r="O3446" i="23"/>
  <c r="O3447" i="23"/>
  <c r="O3448" i="23"/>
  <c r="O3449" i="23"/>
  <c r="O3450" i="23"/>
  <c r="O3451" i="23"/>
  <c r="O3452" i="23"/>
  <c r="O3453" i="23"/>
  <c r="O3454" i="23"/>
  <c r="O3455" i="23"/>
  <c r="O3456" i="23"/>
  <c r="O3457" i="23"/>
  <c r="O3458" i="23"/>
  <c r="O3459" i="23"/>
  <c r="O3460" i="23"/>
  <c r="O3461" i="23"/>
  <c r="O3462" i="23"/>
  <c r="O3463" i="23"/>
  <c r="O3464" i="23"/>
  <c r="O3465" i="23"/>
  <c r="O3466" i="23"/>
  <c r="O3467" i="23"/>
  <c r="O3468" i="23"/>
  <c r="O3469" i="23"/>
  <c r="O3470" i="23"/>
  <c r="O3471" i="23"/>
  <c r="O3472" i="23"/>
  <c r="O3473" i="23"/>
  <c r="O3474" i="23"/>
  <c r="O3475" i="23"/>
  <c r="O3476" i="23"/>
  <c r="O3477" i="23"/>
  <c r="O3478" i="23"/>
  <c r="O3479" i="23"/>
  <c r="O3480" i="23"/>
  <c r="O3481" i="23"/>
  <c r="O3482" i="23"/>
  <c r="O3483" i="23"/>
  <c r="O3484" i="23"/>
  <c r="O3485" i="23"/>
  <c r="O3486" i="23"/>
  <c r="O3487" i="23"/>
  <c r="O3488" i="23"/>
  <c r="O3489" i="23"/>
  <c r="O3490" i="23"/>
  <c r="O3491" i="23"/>
  <c r="O3492" i="23"/>
  <c r="O3493" i="23"/>
  <c r="O3494" i="23"/>
  <c r="O3495" i="23"/>
  <c r="O3496" i="23"/>
  <c r="O3497" i="23"/>
  <c r="O3498" i="23"/>
  <c r="O3499" i="23"/>
  <c r="O3500" i="23"/>
  <c r="O3501" i="23"/>
  <c r="O3502" i="23"/>
  <c r="O3503" i="23"/>
  <c r="O3504" i="23"/>
  <c r="O3505" i="23"/>
  <c r="O3506" i="23"/>
  <c r="O3507" i="23"/>
  <c r="O3508" i="23"/>
  <c r="O3509" i="23"/>
  <c r="O3510" i="23"/>
  <c r="O3511" i="23"/>
  <c r="O3512" i="23"/>
  <c r="O3513" i="23"/>
  <c r="O3514" i="23"/>
  <c r="O3515" i="23"/>
  <c r="O3516" i="23"/>
  <c r="O3517" i="23"/>
  <c r="O3518" i="23"/>
  <c r="O3519" i="23"/>
  <c r="O3520" i="23"/>
  <c r="O3521" i="23"/>
  <c r="O3522" i="23"/>
  <c r="O3523" i="23"/>
  <c r="O3524" i="23"/>
  <c r="O3525" i="23"/>
  <c r="O3526" i="23"/>
  <c r="O3527" i="23"/>
  <c r="O3528" i="23"/>
  <c r="O3529" i="23"/>
  <c r="O3530" i="23"/>
  <c r="O3531" i="23"/>
  <c r="O3532" i="23"/>
  <c r="O3533" i="23"/>
  <c r="O3534" i="23"/>
  <c r="O3535" i="23"/>
  <c r="O3536" i="23"/>
  <c r="O3537" i="23"/>
  <c r="O3538" i="23"/>
  <c r="O3539" i="23"/>
  <c r="O3540" i="23"/>
  <c r="O3541" i="23"/>
  <c r="O3542" i="23"/>
  <c r="O3543" i="23"/>
  <c r="O3544" i="23"/>
  <c r="O3545" i="23"/>
  <c r="O3546" i="23"/>
  <c r="O3547" i="23"/>
  <c r="O3548" i="23"/>
  <c r="O3549" i="23"/>
  <c r="O3550" i="23"/>
  <c r="O3551" i="23"/>
  <c r="O3552" i="23"/>
  <c r="O3553" i="23"/>
  <c r="O3554" i="23"/>
  <c r="O3555" i="23"/>
  <c r="O3556" i="23"/>
  <c r="O3557" i="23"/>
  <c r="O3558" i="23"/>
  <c r="O3559" i="23"/>
  <c r="O3560" i="23"/>
  <c r="O3561" i="23"/>
  <c r="O3562" i="23"/>
  <c r="O3563" i="23"/>
  <c r="O3564" i="23"/>
  <c r="O3565" i="23"/>
  <c r="O3566" i="23"/>
  <c r="O3567" i="23"/>
  <c r="O3568" i="23"/>
  <c r="O3569" i="23"/>
  <c r="O3570" i="23"/>
  <c r="O3571" i="23"/>
  <c r="O3572" i="23"/>
  <c r="O3573" i="23"/>
  <c r="O3574" i="23"/>
  <c r="O3575" i="23"/>
  <c r="O3576" i="23"/>
  <c r="O3577" i="23"/>
  <c r="O3578" i="23"/>
  <c r="O3579" i="23"/>
  <c r="O3580" i="23"/>
  <c r="O3581" i="23"/>
  <c r="O3582" i="23"/>
  <c r="O3583" i="23"/>
  <c r="O3584" i="23"/>
  <c r="O3585" i="23"/>
  <c r="O3586" i="23"/>
  <c r="O3587" i="23"/>
  <c r="O3588" i="23"/>
  <c r="O3589" i="23"/>
  <c r="O3590" i="23"/>
  <c r="O3591" i="23"/>
  <c r="O3592" i="23"/>
  <c r="O3593" i="23"/>
  <c r="O3594" i="23"/>
  <c r="O3595" i="23"/>
  <c r="O3596" i="23"/>
  <c r="O3597" i="23"/>
  <c r="O3598" i="23"/>
  <c r="O3599" i="23"/>
  <c r="O3600" i="23"/>
  <c r="O3601" i="23"/>
  <c r="O3602" i="23"/>
  <c r="O3603" i="23"/>
  <c r="O3604" i="23"/>
  <c r="O3605" i="23"/>
  <c r="O3606" i="23"/>
  <c r="O3607" i="23"/>
  <c r="O3608" i="23"/>
  <c r="O3609" i="23"/>
  <c r="O3610" i="23"/>
  <c r="O3611" i="23"/>
  <c r="O3612" i="23"/>
  <c r="O3613" i="23"/>
  <c r="O3614" i="23"/>
  <c r="O3615" i="23"/>
  <c r="O3616" i="23"/>
  <c r="O3617" i="23"/>
  <c r="O3618" i="23"/>
  <c r="O3619" i="23"/>
  <c r="O3620" i="23"/>
  <c r="O3621" i="23"/>
  <c r="O3622" i="23"/>
  <c r="O3623" i="23"/>
  <c r="O3624" i="23"/>
  <c r="O3625" i="23"/>
  <c r="O3626" i="23"/>
  <c r="O3627" i="23"/>
  <c r="O3628" i="23"/>
  <c r="O3629" i="23"/>
  <c r="O3630" i="23"/>
  <c r="O3631" i="23"/>
  <c r="O3632" i="23"/>
  <c r="O3633" i="23"/>
  <c r="O3634" i="23"/>
  <c r="O3635" i="23"/>
  <c r="O3636" i="23"/>
  <c r="O3637" i="23"/>
  <c r="O3638" i="23"/>
  <c r="O3639" i="23"/>
  <c r="O3640" i="23"/>
  <c r="O3641" i="23"/>
  <c r="O3642" i="23"/>
  <c r="O3643" i="23"/>
  <c r="O3644" i="23"/>
  <c r="O3645" i="23"/>
  <c r="O3646" i="23"/>
  <c r="O3647" i="23"/>
  <c r="O3648" i="23"/>
  <c r="O3649" i="23"/>
  <c r="O3650" i="23"/>
  <c r="O3651" i="23"/>
  <c r="O3652" i="23"/>
  <c r="O3653" i="23"/>
  <c r="O3654" i="23"/>
  <c r="O3655" i="23"/>
  <c r="O3656" i="23"/>
  <c r="O3657" i="23"/>
  <c r="O3658" i="23"/>
  <c r="O3659" i="23"/>
  <c r="O3660" i="23"/>
  <c r="O3661" i="23"/>
  <c r="O3662" i="23"/>
  <c r="O3663" i="23"/>
  <c r="O3664" i="23"/>
  <c r="O3665" i="23"/>
  <c r="O3666" i="23"/>
  <c r="O3667" i="23"/>
  <c r="O3668" i="23"/>
  <c r="O3669" i="23"/>
  <c r="O3670" i="23"/>
  <c r="O3671" i="23"/>
  <c r="O3672" i="23"/>
  <c r="O3673" i="23"/>
  <c r="O3674" i="23"/>
  <c r="O3675" i="23"/>
  <c r="O3676" i="23"/>
  <c r="O3677" i="23"/>
  <c r="O3678" i="23"/>
  <c r="O3679" i="23"/>
  <c r="O3680" i="23"/>
  <c r="O3681" i="23"/>
  <c r="O3682" i="23"/>
  <c r="O3683" i="23"/>
  <c r="O3684" i="23"/>
  <c r="O3685" i="23"/>
  <c r="O3686" i="23"/>
  <c r="O3687" i="23"/>
  <c r="O3688" i="23"/>
  <c r="O3689" i="23"/>
  <c r="O3690" i="23"/>
  <c r="O3691" i="23"/>
  <c r="O3692" i="23"/>
  <c r="O3693" i="23"/>
  <c r="O3694" i="23"/>
  <c r="O3695" i="23"/>
  <c r="O3696" i="23"/>
  <c r="O3697" i="23"/>
  <c r="O3698" i="23"/>
  <c r="O3699" i="23"/>
  <c r="O3700" i="23"/>
  <c r="O3701" i="23"/>
  <c r="O3702" i="23"/>
  <c r="O3703" i="23"/>
  <c r="O3704" i="23"/>
  <c r="O3705" i="23"/>
  <c r="O3706" i="23"/>
  <c r="O3707" i="23"/>
  <c r="O3708" i="23"/>
  <c r="O3709" i="23"/>
  <c r="O3710" i="23"/>
  <c r="O3711" i="23"/>
  <c r="O3712" i="23"/>
  <c r="O3713" i="23"/>
  <c r="O3714" i="23"/>
  <c r="O3715" i="23"/>
  <c r="O3716" i="23"/>
  <c r="O3717" i="23"/>
  <c r="O3718" i="23"/>
  <c r="O3719" i="23"/>
  <c r="O3720" i="23"/>
  <c r="O3721" i="23"/>
  <c r="O3722" i="23"/>
  <c r="O3723" i="23"/>
  <c r="O3724" i="23"/>
  <c r="O3725" i="23"/>
  <c r="O3726" i="23"/>
  <c r="O3727" i="23"/>
  <c r="O3728" i="23"/>
  <c r="O3729" i="23"/>
  <c r="O3730" i="23"/>
  <c r="O3731" i="23"/>
  <c r="O3732" i="23"/>
  <c r="O3733" i="23"/>
  <c r="O3734" i="23"/>
  <c r="O3735" i="23"/>
  <c r="O3736" i="23"/>
  <c r="O3737" i="23"/>
  <c r="O3738" i="23"/>
  <c r="O3739" i="23"/>
  <c r="O3740" i="23"/>
  <c r="O3741" i="23"/>
  <c r="O3742" i="23"/>
  <c r="O3743" i="23"/>
  <c r="O3744" i="23"/>
  <c r="O3745" i="23"/>
  <c r="O3746" i="23"/>
  <c r="O3747" i="23"/>
  <c r="O3748" i="23"/>
  <c r="O3749" i="23"/>
  <c r="O3750" i="23"/>
  <c r="O3751" i="23"/>
  <c r="O3752" i="23"/>
  <c r="O3753" i="23"/>
  <c r="O3754" i="23"/>
  <c r="O3755" i="23"/>
  <c r="O3756" i="23"/>
  <c r="O3757" i="23"/>
  <c r="O3758" i="23"/>
  <c r="O3759" i="23"/>
  <c r="O3760" i="23"/>
  <c r="O3761" i="23"/>
  <c r="O3762" i="23"/>
  <c r="O3763" i="23"/>
  <c r="O3764" i="23"/>
  <c r="O3765" i="23"/>
  <c r="O3766" i="23"/>
  <c r="O3767" i="23"/>
  <c r="O3768" i="23"/>
  <c r="O3769" i="23"/>
  <c r="O3770" i="23"/>
  <c r="O3771" i="23"/>
  <c r="O3772" i="23"/>
  <c r="O3773" i="23"/>
  <c r="O3774" i="23"/>
  <c r="O3775" i="23"/>
  <c r="O3776" i="23"/>
  <c r="O3777" i="23"/>
  <c r="O3778" i="23"/>
  <c r="O3779" i="23"/>
  <c r="O3780" i="23"/>
  <c r="O3781" i="23"/>
  <c r="O3782" i="23"/>
  <c r="O3783" i="23"/>
  <c r="O3784" i="23"/>
  <c r="O3785" i="23"/>
  <c r="O3786" i="23"/>
  <c r="O3787" i="23"/>
  <c r="O3788" i="23"/>
  <c r="O3789" i="23"/>
  <c r="O3790" i="23"/>
  <c r="O3791" i="23"/>
  <c r="O3792" i="23"/>
  <c r="O3793" i="23"/>
  <c r="O3794" i="23"/>
  <c r="O3795" i="23"/>
  <c r="O3796" i="23"/>
  <c r="O3797" i="23"/>
  <c r="O3798" i="23"/>
  <c r="O3799" i="23"/>
  <c r="O3800" i="23"/>
  <c r="O3801" i="23"/>
  <c r="O3802" i="23"/>
  <c r="O3803" i="23"/>
  <c r="O3804" i="23"/>
  <c r="O3805" i="23"/>
  <c r="O3806" i="23"/>
  <c r="O3807" i="23"/>
  <c r="O3808" i="23"/>
  <c r="O3809" i="23"/>
  <c r="O3810" i="23"/>
  <c r="O3811" i="23"/>
  <c r="O3812" i="23"/>
  <c r="O3813" i="23"/>
  <c r="O3814" i="23"/>
  <c r="O3815" i="23"/>
  <c r="O3816" i="23"/>
  <c r="O3817" i="23"/>
  <c r="O3818" i="23"/>
  <c r="O3819" i="23"/>
  <c r="O3820" i="23"/>
  <c r="O3821" i="23"/>
  <c r="O3822" i="23"/>
  <c r="O3823" i="23"/>
  <c r="O3824" i="23"/>
  <c r="O3825" i="23"/>
  <c r="O3826" i="23"/>
  <c r="O3827" i="23"/>
  <c r="O3828" i="23"/>
  <c r="O3829" i="23"/>
  <c r="O3830" i="23"/>
  <c r="O3831" i="23"/>
  <c r="O3832" i="23"/>
  <c r="O3833" i="23"/>
  <c r="O3834" i="23"/>
  <c r="O3835" i="23"/>
  <c r="O3836" i="23"/>
  <c r="O3837" i="23"/>
  <c r="O3838" i="23"/>
  <c r="O3839" i="23"/>
  <c r="O3840" i="23"/>
  <c r="O3841" i="23"/>
  <c r="O3842" i="23"/>
  <c r="O3843" i="23"/>
  <c r="O3844" i="23"/>
  <c r="O3845" i="23"/>
  <c r="O3846" i="23"/>
  <c r="O3847" i="23"/>
  <c r="O3848" i="23"/>
  <c r="O3849" i="23"/>
  <c r="O3850" i="23"/>
  <c r="O3851" i="23"/>
  <c r="O3852" i="23"/>
  <c r="O3853" i="23"/>
  <c r="O3854" i="23"/>
  <c r="O3855" i="23"/>
  <c r="O3856" i="23"/>
  <c r="O3857" i="23"/>
  <c r="O3858" i="23"/>
  <c r="O3859" i="23"/>
  <c r="O3860" i="23"/>
  <c r="O3861" i="23"/>
  <c r="O3862" i="23"/>
  <c r="O3863" i="23"/>
  <c r="O3864" i="23"/>
  <c r="O3865" i="23"/>
  <c r="O3866" i="23"/>
  <c r="O3867" i="23"/>
  <c r="O3868" i="23"/>
  <c r="O3869" i="23"/>
  <c r="O3870" i="23"/>
  <c r="O3871" i="23"/>
  <c r="O3872" i="23"/>
  <c r="O3873" i="23"/>
  <c r="O3874" i="23"/>
  <c r="O3875" i="23"/>
  <c r="O3876" i="23"/>
  <c r="O3877" i="23"/>
  <c r="O3878" i="23"/>
  <c r="O3879" i="23"/>
  <c r="O3880" i="23"/>
  <c r="O3881" i="23"/>
  <c r="O3882" i="23"/>
  <c r="O3883" i="23"/>
  <c r="O3884" i="23"/>
  <c r="O3885" i="23"/>
  <c r="O3886" i="23"/>
  <c r="O3887" i="23"/>
  <c r="O3888" i="23"/>
  <c r="O3889" i="23"/>
  <c r="O3890" i="23"/>
  <c r="O3891" i="23"/>
  <c r="O3892" i="23"/>
  <c r="O3893" i="23"/>
  <c r="O3894" i="23"/>
  <c r="O3895" i="23"/>
  <c r="O3896" i="23"/>
  <c r="O3897" i="23"/>
  <c r="O3898" i="23"/>
  <c r="O3899" i="23"/>
  <c r="O3900" i="23"/>
  <c r="O3901" i="23"/>
  <c r="O3902" i="23"/>
  <c r="O3903" i="23"/>
  <c r="O3904" i="23"/>
  <c r="O3905" i="23"/>
  <c r="O3906" i="23"/>
  <c r="O3907" i="23"/>
  <c r="O3908" i="23"/>
  <c r="O3909" i="23"/>
  <c r="O3910" i="23"/>
  <c r="O3911" i="23"/>
  <c r="O3912" i="23"/>
  <c r="O3913" i="23"/>
  <c r="O3914" i="23"/>
  <c r="O3915" i="23"/>
  <c r="O3916" i="23"/>
  <c r="O3917" i="23"/>
  <c r="O3918" i="23"/>
  <c r="O3919" i="23"/>
  <c r="O3920" i="23"/>
  <c r="O3921" i="23"/>
  <c r="O3922" i="23"/>
  <c r="O3923" i="23"/>
  <c r="O3924" i="23"/>
  <c r="O3925" i="23"/>
  <c r="O3926" i="23"/>
  <c r="O3927" i="23"/>
  <c r="O3928" i="23"/>
  <c r="O3929" i="23"/>
  <c r="O3930" i="23"/>
  <c r="O3931" i="23"/>
  <c r="O3932" i="23"/>
  <c r="O3933" i="23"/>
  <c r="O3934" i="23"/>
  <c r="O3935" i="23"/>
  <c r="O3936" i="23"/>
  <c r="O3937" i="23"/>
  <c r="O3938" i="23"/>
  <c r="O3939" i="23"/>
  <c r="O3940" i="23"/>
  <c r="O3941" i="23"/>
  <c r="O3942" i="23"/>
  <c r="O3943" i="23"/>
  <c r="O3944" i="23"/>
  <c r="O3945" i="23"/>
  <c r="O3946" i="23"/>
  <c r="O3947" i="23"/>
  <c r="O3948" i="23"/>
  <c r="O3949" i="23"/>
  <c r="O3950" i="23"/>
  <c r="O3951" i="23"/>
  <c r="O3952" i="23"/>
  <c r="O3953" i="23"/>
  <c r="O3954" i="23"/>
  <c r="O3955" i="23"/>
  <c r="O3956" i="23"/>
  <c r="O3957" i="23"/>
  <c r="O3958" i="23"/>
  <c r="O3959" i="23"/>
  <c r="O3960" i="23"/>
  <c r="O3961" i="23"/>
  <c r="O3962" i="23"/>
  <c r="O3963" i="23"/>
  <c r="O3964" i="23"/>
  <c r="O3965" i="23"/>
  <c r="O3966" i="23"/>
  <c r="O3967" i="23"/>
  <c r="O3968" i="23"/>
  <c r="O3969" i="23"/>
  <c r="O3970" i="23"/>
  <c r="O3971" i="23"/>
  <c r="O3972" i="23"/>
  <c r="O3973" i="23"/>
  <c r="O3974" i="23"/>
  <c r="O3975" i="23"/>
  <c r="O3976" i="23"/>
  <c r="O3977" i="23"/>
  <c r="O3978" i="23"/>
  <c r="O3979" i="23"/>
  <c r="O3980" i="23"/>
  <c r="O3981" i="23"/>
  <c r="O3982" i="23"/>
  <c r="O3983" i="23"/>
  <c r="O3984" i="23"/>
  <c r="O3985" i="23"/>
  <c r="O3986" i="23"/>
  <c r="O3987" i="23"/>
  <c r="O3988" i="23"/>
  <c r="O3989" i="23"/>
  <c r="O3990" i="23"/>
  <c r="O3991" i="23"/>
  <c r="O3992" i="23"/>
  <c r="O3993" i="23"/>
  <c r="O3994" i="23"/>
  <c r="O3995" i="23"/>
  <c r="O3996" i="23"/>
  <c r="O3997" i="23"/>
  <c r="O3998" i="23"/>
  <c r="O3999" i="23"/>
  <c r="O4000" i="23"/>
  <c r="O4001" i="23"/>
  <c r="O4002" i="23"/>
  <c r="O4003" i="23"/>
  <c r="O4004" i="23"/>
  <c r="O4005" i="23"/>
  <c r="O4006" i="23"/>
  <c r="O4007" i="23"/>
  <c r="O4008" i="23"/>
  <c r="O4009" i="23"/>
  <c r="O4010" i="23"/>
  <c r="O4011" i="23"/>
  <c r="O4012" i="23"/>
  <c r="O4013" i="23"/>
  <c r="O4014" i="23"/>
  <c r="O4015" i="23"/>
  <c r="O4016" i="23"/>
  <c r="O4017" i="23"/>
  <c r="O4018" i="23"/>
  <c r="O4019" i="23"/>
  <c r="O4020" i="23"/>
  <c r="O4021" i="23"/>
  <c r="O4022" i="23"/>
  <c r="O4023" i="23"/>
  <c r="O4024" i="23"/>
  <c r="O4025" i="23"/>
  <c r="O4026" i="23"/>
  <c r="O4027" i="23"/>
  <c r="O4028" i="23"/>
  <c r="O4029" i="23"/>
  <c r="O4030" i="23"/>
  <c r="O4031" i="23"/>
  <c r="O4032" i="23"/>
  <c r="O4033" i="23"/>
  <c r="O4034" i="23"/>
  <c r="O4035" i="23"/>
  <c r="O4036" i="23"/>
  <c r="O4037" i="23"/>
  <c r="O4038" i="23"/>
  <c r="O4039" i="23"/>
  <c r="O4040" i="23"/>
  <c r="O4041" i="23"/>
  <c r="O4042" i="23"/>
  <c r="O4043" i="23"/>
  <c r="O4044" i="23"/>
  <c r="O4045" i="23"/>
  <c r="O4046" i="23"/>
  <c r="P47" i="29" l="1"/>
  <c r="P46" i="29"/>
  <c r="P45" i="29"/>
  <c r="P44" i="29"/>
  <c r="P43" i="29"/>
  <c r="P42" i="29"/>
  <c r="P41" i="29"/>
  <c r="P40" i="29"/>
  <c r="P39" i="29"/>
  <c r="B26" i="36" l="1"/>
  <c r="G831" i="25"/>
  <c r="B831" i="25"/>
  <c r="G830" i="25"/>
  <c r="B830" i="25"/>
  <c r="G829" i="25"/>
  <c r="B829" i="25"/>
  <c r="G828" i="25"/>
  <c r="B828" i="25"/>
  <c r="G827" i="25"/>
  <c r="B827" i="25"/>
  <c r="G826" i="25"/>
  <c r="B826" i="25"/>
  <c r="G825" i="25"/>
  <c r="B825" i="25"/>
  <c r="G824" i="25"/>
  <c r="B824" i="25"/>
  <c r="G823" i="25"/>
  <c r="B823" i="25"/>
  <c r="G822" i="25"/>
  <c r="B822" i="25"/>
  <c r="G821" i="25"/>
  <c r="B821" i="25"/>
  <c r="G820" i="25"/>
  <c r="B820" i="25"/>
  <c r="G819" i="25"/>
  <c r="B819" i="25"/>
  <c r="G818" i="25"/>
  <c r="B818" i="25"/>
  <c r="G817" i="25"/>
  <c r="B817" i="25"/>
  <c r="G816" i="25"/>
  <c r="B816" i="25"/>
  <c r="G815" i="25"/>
  <c r="B815" i="25"/>
  <c r="G814" i="25"/>
  <c r="B814" i="25"/>
  <c r="G813" i="25"/>
  <c r="B813" i="25"/>
  <c r="G812" i="25"/>
  <c r="B812" i="25"/>
  <c r="G811" i="25"/>
  <c r="B811" i="25"/>
  <c r="G810" i="25"/>
  <c r="B810" i="25"/>
  <c r="G809" i="25"/>
  <c r="B809" i="25"/>
  <c r="G808" i="25"/>
  <c r="B808" i="25"/>
  <c r="G807" i="25"/>
  <c r="B807" i="25"/>
  <c r="G806" i="25"/>
  <c r="B806" i="25"/>
  <c r="G805" i="25"/>
  <c r="B805" i="25"/>
  <c r="A3876" i="23"/>
  <c r="A3877" i="23"/>
  <c r="A3878" i="23"/>
  <c r="A3879" i="23"/>
  <c r="A3880" i="23"/>
  <c r="A3881" i="23"/>
  <c r="A3882" i="23"/>
  <c r="A3883" i="23"/>
  <c r="A3884" i="23"/>
  <c r="A3885" i="23"/>
  <c r="A3886" i="23"/>
  <c r="A3887" i="23"/>
  <c r="A3888" i="23"/>
  <c r="A3889" i="23"/>
  <c r="A3890" i="23"/>
  <c r="A3891" i="23"/>
  <c r="A3892" i="23"/>
  <c r="A3893" i="23"/>
  <c r="A3894" i="23"/>
  <c r="A3895" i="23"/>
  <c r="A3896" i="23"/>
  <c r="A3897" i="23"/>
  <c r="A3898" i="23"/>
  <c r="A3899" i="23"/>
  <c r="A3900" i="23"/>
  <c r="A3901" i="23"/>
  <c r="A3902" i="23"/>
  <c r="A3903" i="23"/>
  <c r="A3904" i="23"/>
  <c r="A3905" i="23"/>
  <c r="A3906" i="23"/>
  <c r="A3907" i="23"/>
  <c r="A3908" i="23"/>
  <c r="A3909" i="23"/>
  <c r="A3910" i="23"/>
  <c r="A3911" i="23"/>
  <c r="A3912" i="23"/>
  <c r="A3913" i="23"/>
  <c r="A3914" i="23"/>
  <c r="A3915" i="23"/>
  <c r="A3916" i="23"/>
  <c r="A3917" i="23"/>
  <c r="A3918" i="23"/>
  <c r="A3919" i="23"/>
  <c r="A3920" i="23"/>
  <c r="A3921" i="23"/>
  <c r="A3922" i="23"/>
  <c r="A3923" i="23"/>
  <c r="A3924" i="23"/>
  <c r="A3925" i="23"/>
  <c r="A3926" i="23"/>
  <c r="A3927" i="23"/>
  <c r="A3928" i="23"/>
  <c r="A3929" i="23"/>
  <c r="A3930" i="23"/>
  <c r="A3931" i="23"/>
  <c r="A3932" i="23"/>
  <c r="A3933" i="23"/>
  <c r="A3934" i="23"/>
  <c r="A3935" i="23"/>
  <c r="A3936" i="23"/>
  <c r="A3937" i="23"/>
  <c r="A3938" i="23"/>
  <c r="A3939" i="23"/>
  <c r="A3940" i="23"/>
  <c r="A3941" i="23"/>
  <c r="A3942" i="23"/>
  <c r="A3943" i="23"/>
  <c r="A3944" i="23"/>
  <c r="A3945" i="23"/>
  <c r="A3946" i="23"/>
  <c r="A3947" i="23"/>
  <c r="A3948" i="23"/>
  <c r="A3949" i="23"/>
  <c r="A3950" i="23"/>
  <c r="A3951" i="23"/>
  <c r="A3952" i="23"/>
  <c r="A3953" i="23"/>
  <c r="A3954" i="23"/>
  <c r="A3955" i="23"/>
  <c r="A3956" i="23"/>
  <c r="A3957" i="23"/>
  <c r="A3958" i="23"/>
  <c r="A3959" i="23"/>
  <c r="A3960" i="23"/>
  <c r="A3961" i="23"/>
  <c r="A3962" i="23"/>
  <c r="A3963" i="23"/>
  <c r="A3964" i="23"/>
  <c r="A3965" i="23"/>
  <c r="A3966" i="23"/>
  <c r="A3967" i="23"/>
  <c r="A3968" i="23"/>
  <c r="A3969" i="23"/>
  <c r="A3970" i="23"/>
  <c r="A3971" i="23"/>
  <c r="A3972" i="23"/>
  <c r="A3973" i="23"/>
  <c r="A3974" i="23"/>
  <c r="A3975" i="23"/>
  <c r="A3976" i="23"/>
  <c r="A3977" i="23"/>
  <c r="A3978" i="23"/>
  <c r="A3979" i="23"/>
  <c r="A3980" i="23"/>
  <c r="A3981" i="23"/>
  <c r="A3982" i="23"/>
  <c r="A3983" i="23"/>
  <c r="A3984" i="23"/>
  <c r="A3985" i="23"/>
  <c r="A3986" i="23"/>
  <c r="A3987" i="23"/>
  <c r="A3988" i="23"/>
  <c r="A3989" i="23"/>
  <c r="A3990" i="23"/>
  <c r="A3991" i="23"/>
  <c r="A3992" i="23"/>
  <c r="A3993" i="23"/>
  <c r="A3994" i="23"/>
  <c r="A3995" i="23"/>
  <c r="A3996" i="23"/>
  <c r="A3997" i="23"/>
  <c r="A3998" i="23"/>
  <c r="A3999" i="23"/>
  <c r="A4000" i="23"/>
  <c r="A4001" i="23"/>
  <c r="A4002" i="23"/>
  <c r="A4003" i="23"/>
  <c r="A4004" i="23"/>
  <c r="A4005" i="23"/>
  <c r="A4006" i="23"/>
  <c r="A4007" i="23"/>
  <c r="A4008" i="23"/>
  <c r="A4009" i="23"/>
  <c r="A4010" i="23"/>
  <c r="A4011" i="23"/>
  <c r="A4012" i="23"/>
  <c r="A4013" i="23"/>
  <c r="A4014" i="23"/>
  <c r="A4015" i="23"/>
  <c r="A4016" i="23"/>
  <c r="A4017" i="23"/>
  <c r="A4018" i="23"/>
  <c r="A4019" i="23"/>
  <c r="A4020" i="23"/>
  <c r="A4021" i="23"/>
  <c r="A4022" i="23"/>
  <c r="A4023" i="23"/>
  <c r="A4024" i="23"/>
  <c r="A4025" i="23"/>
  <c r="A4026" i="23"/>
  <c r="A4027" i="23"/>
  <c r="A4028" i="23"/>
  <c r="A4029" i="23"/>
  <c r="A4030" i="23"/>
  <c r="A4031" i="23"/>
  <c r="A4032" i="23"/>
  <c r="A4033" i="23"/>
  <c r="A4034" i="23"/>
  <c r="A4035" i="23"/>
  <c r="A4036" i="23"/>
  <c r="A4037" i="23"/>
  <c r="A4038" i="23"/>
  <c r="A4039" i="23"/>
  <c r="A4040" i="23"/>
  <c r="A4041" i="23"/>
  <c r="A4042" i="23"/>
  <c r="A4043" i="23"/>
  <c r="A4044" i="23"/>
  <c r="A4045" i="23"/>
  <c r="A4046" i="23"/>
  <c r="L24" i="11" l="1"/>
  <c r="C12" i="38"/>
  <c r="D84" i="16" l="1"/>
  <c r="E84" i="16"/>
  <c r="F84" i="16"/>
  <c r="G84" i="16"/>
  <c r="H84" i="16"/>
  <c r="I84" i="16"/>
  <c r="J84" i="16"/>
  <c r="K84" i="16"/>
  <c r="L84" i="16"/>
  <c r="M84" i="16"/>
  <c r="N84" i="16"/>
  <c r="O84" i="16"/>
  <c r="P84" i="16"/>
  <c r="Q84" i="16"/>
  <c r="R84" i="16"/>
  <c r="S84" i="16"/>
  <c r="T84" i="16"/>
  <c r="U84" i="16"/>
  <c r="V84" i="16"/>
  <c r="W84" i="16"/>
  <c r="X84" i="16"/>
  <c r="D56" i="16"/>
  <c r="E56" i="16"/>
  <c r="F56" i="16"/>
  <c r="G56" i="16"/>
  <c r="H56" i="16"/>
  <c r="I56" i="16"/>
  <c r="J56" i="16"/>
  <c r="K56" i="16"/>
  <c r="L56" i="16"/>
  <c r="M56" i="16"/>
  <c r="N56" i="16"/>
  <c r="O56" i="16"/>
  <c r="P56" i="16"/>
  <c r="Q56" i="16"/>
  <c r="R56" i="16"/>
  <c r="S56" i="16"/>
  <c r="T56" i="16"/>
  <c r="U56" i="16"/>
  <c r="V56" i="16"/>
  <c r="W56" i="16"/>
  <c r="X56" i="16"/>
  <c r="C78" i="16" l="1"/>
  <c r="C79" i="16"/>
  <c r="C80" i="16"/>
  <c r="C52" i="16"/>
  <c r="C51" i="16"/>
  <c r="N4" i="49" l="1"/>
  <c r="N5" i="49"/>
  <c r="N6" i="49"/>
  <c r="N7" i="49"/>
  <c r="N8" i="49"/>
  <c r="N9" i="49"/>
  <c r="N10" i="49"/>
  <c r="N11" i="49"/>
  <c r="N12" i="49"/>
  <c r="N13" i="49"/>
  <c r="N14" i="49"/>
  <c r="N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X6" i="49"/>
  <c r="W6" i="49"/>
  <c r="U6" i="49"/>
  <c r="T6" i="49"/>
  <c r="S6" i="49"/>
  <c r="R6" i="49"/>
  <c r="Q6" i="49"/>
  <c r="P6" i="49"/>
  <c r="O6" i="49"/>
  <c r="V5" i="49"/>
  <c r="Y5" i="49" s="1"/>
  <c r="V4" i="49"/>
  <c r="X9" i="49"/>
  <c r="W9" i="49"/>
  <c r="U9" i="49"/>
  <c r="T9" i="49"/>
  <c r="S9" i="49"/>
  <c r="R9" i="49"/>
  <c r="Q9" i="49"/>
  <c r="P9" i="49"/>
  <c r="O9" i="49"/>
  <c r="V8" i="49"/>
  <c r="Y8" i="49" s="1"/>
  <c r="V7" i="49"/>
  <c r="Y7" i="49" s="1"/>
  <c r="X12" i="49"/>
  <c r="W12" i="49"/>
  <c r="U12" i="49"/>
  <c r="T12" i="49"/>
  <c r="S12" i="49"/>
  <c r="R12" i="49"/>
  <c r="Q12" i="49"/>
  <c r="P12" i="49"/>
  <c r="O12" i="49"/>
  <c r="V11" i="49"/>
  <c r="Y11" i="49" s="1"/>
  <c r="V10" i="49"/>
  <c r="Y10" i="49" s="1"/>
  <c r="X15" i="49"/>
  <c r="W15" i="49"/>
  <c r="U15" i="49"/>
  <c r="T15" i="49"/>
  <c r="S15" i="49"/>
  <c r="R15" i="49"/>
  <c r="Q15" i="49"/>
  <c r="P15" i="49"/>
  <c r="O15" i="49"/>
  <c r="V14" i="49"/>
  <c r="Y14" i="49" s="1"/>
  <c r="V13" i="49"/>
  <c r="Y13" i="49" s="1"/>
  <c r="X18" i="49"/>
  <c r="W18" i="49"/>
  <c r="U18" i="49"/>
  <c r="T18" i="49"/>
  <c r="S18" i="49"/>
  <c r="R18" i="49"/>
  <c r="Q18" i="49"/>
  <c r="P18" i="49"/>
  <c r="O18" i="49"/>
  <c r="V17" i="49"/>
  <c r="Y17" i="49" s="1"/>
  <c r="V16" i="49"/>
  <c r="Y16" i="49" s="1"/>
  <c r="X21" i="49"/>
  <c r="W21" i="49"/>
  <c r="U21" i="49"/>
  <c r="T21" i="49"/>
  <c r="S21" i="49"/>
  <c r="R21" i="49"/>
  <c r="Q21" i="49"/>
  <c r="P21" i="49"/>
  <c r="O21" i="49"/>
  <c r="V20" i="49"/>
  <c r="Y20" i="49" s="1"/>
  <c r="V19" i="49"/>
  <c r="Y19" i="49" s="1"/>
  <c r="X24" i="49"/>
  <c r="W24" i="49"/>
  <c r="U24" i="49"/>
  <c r="T24" i="49"/>
  <c r="S24" i="49"/>
  <c r="R24" i="49"/>
  <c r="Q24" i="49"/>
  <c r="P24" i="49"/>
  <c r="O24" i="49"/>
  <c r="V23" i="49"/>
  <c r="Y23" i="49" s="1"/>
  <c r="V22" i="49"/>
  <c r="Y22" i="49" s="1"/>
  <c r="X27" i="49"/>
  <c r="W27" i="49"/>
  <c r="U27" i="49"/>
  <c r="T27" i="49"/>
  <c r="S27" i="49"/>
  <c r="R27" i="49"/>
  <c r="Q27" i="49"/>
  <c r="P27" i="49"/>
  <c r="O27" i="49"/>
  <c r="V26" i="49"/>
  <c r="Y26" i="49" s="1"/>
  <c r="V25" i="49"/>
  <c r="Y25" i="49" s="1"/>
  <c r="V32" i="49"/>
  <c r="Y32" i="49" s="1"/>
  <c r="V31" i="49"/>
  <c r="Y31" i="49" s="1"/>
  <c r="V29" i="49"/>
  <c r="Y29" i="49" s="1"/>
  <c r="V28" i="49"/>
  <c r="Y28" i="49" s="1"/>
  <c r="X30" i="49"/>
  <c r="W30" i="49"/>
  <c r="U30" i="49"/>
  <c r="T30" i="49"/>
  <c r="S30" i="49"/>
  <c r="R30" i="49"/>
  <c r="Q30" i="49"/>
  <c r="P30" i="49"/>
  <c r="O30" i="49"/>
  <c r="X33" i="49"/>
  <c r="W33" i="49"/>
  <c r="U33" i="49"/>
  <c r="T33" i="49"/>
  <c r="S33" i="49"/>
  <c r="R33" i="49"/>
  <c r="Q33" i="49"/>
  <c r="P33" i="49"/>
  <c r="O33" i="49"/>
  <c r="X36" i="49"/>
  <c r="W36" i="49"/>
  <c r="U36" i="49"/>
  <c r="T36" i="49"/>
  <c r="S36" i="49"/>
  <c r="R36" i="49"/>
  <c r="Q36" i="49"/>
  <c r="P36" i="49"/>
  <c r="O36" i="49"/>
  <c r="V35" i="49"/>
  <c r="Y35" i="49" s="1"/>
  <c r="V34" i="49"/>
  <c r="Y34" i="49" s="1"/>
  <c r="X39" i="49"/>
  <c r="W39" i="49"/>
  <c r="U39" i="49"/>
  <c r="T39" i="49"/>
  <c r="S39" i="49"/>
  <c r="R39" i="49"/>
  <c r="Q39" i="49"/>
  <c r="P39" i="49"/>
  <c r="O39" i="49"/>
  <c r="V37" i="49"/>
  <c r="Y37" i="49" s="1"/>
  <c r="V38" i="49"/>
  <c r="Y38" i="49" s="1"/>
  <c r="V40" i="49"/>
  <c r="Y40" i="49" s="1"/>
  <c r="V41" i="49"/>
  <c r="Y41" i="49" s="1"/>
  <c r="Q42" i="49"/>
  <c r="R42" i="49"/>
  <c r="S42" i="49"/>
  <c r="T42" i="49"/>
  <c r="U42" i="49"/>
  <c r="W42" i="49"/>
  <c r="X42" i="49"/>
  <c r="P42" i="49"/>
  <c r="O42" i="49"/>
  <c r="C4" i="49" l="1"/>
  <c r="B17" i="49"/>
  <c r="F17" i="49"/>
  <c r="C17" i="49"/>
  <c r="D17" i="49"/>
  <c r="J17" i="49"/>
  <c r="E17" i="49"/>
  <c r="G17" i="49"/>
  <c r="H17" i="49"/>
  <c r="I17" i="49"/>
  <c r="B5" i="49"/>
  <c r="D5" i="49"/>
  <c r="C5" i="49"/>
  <c r="F13" i="49"/>
  <c r="D16" i="49"/>
  <c r="D13" i="49"/>
  <c r="D10" i="49"/>
  <c r="H5" i="49"/>
  <c r="B8" i="49"/>
  <c r="G14" i="49"/>
  <c r="C13" i="49"/>
  <c r="G11" i="49"/>
  <c r="G8" i="49"/>
  <c r="C7" i="49"/>
  <c r="G5" i="49"/>
  <c r="B7" i="49"/>
  <c r="J15" i="49"/>
  <c r="F14" i="49"/>
  <c r="J12" i="49"/>
  <c r="F11" i="49"/>
  <c r="J9" i="49"/>
  <c r="F8" i="49"/>
  <c r="J6" i="49"/>
  <c r="F5" i="49"/>
  <c r="F10" i="49"/>
  <c r="B9" i="49"/>
  <c r="H14" i="49"/>
  <c r="H11" i="49"/>
  <c r="H8" i="49"/>
  <c r="D7" i="49"/>
  <c r="B6" i="49"/>
  <c r="I15" i="49"/>
  <c r="E14" i="49"/>
  <c r="I12" i="49"/>
  <c r="E11" i="49"/>
  <c r="I9" i="49"/>
  <c r="E8" i="49"/>
  <c r="I6" i="49"/>
  <c r="E5" i="49"/>
  <c r="D14" i="49"/>
  <c r="D11" i="49"/>
  <c r="D8" i="49"/>
  <c r="B4" i="49"/>
  <c r="C14" i="49"/>
  <c r="C11" i="49"/>
  <c r="C8" i="49"/>
  <c r="B15" i="49"/>
  <c r="J16" i="49"/>
  <c r="F15" i="49"/>
  <c r="J13" i="49"/>
  <c r="F12" i="49"/>
  <c r="J10" i="49"/>
  <c r="F9" i="49"/>
  <c r="J7" i="49"/>
  <c r="F6" i="49"/>
  <c r="J4" i="49"/>
  <c r="H15" i="49"/>
  <c r="H12" i="49"/>
  <c r="H6" i="49"/>
  <c r="B16" i="49"/>
  <c r="G15" i="49"/>
  <c r="G12" i="49"/>
  <c r="G9" i="49"/>
  <c r="G6" i="49"/>
  <c r="B14" i="49"/>
  <c r="I16" i="49"/>
  <c r="E15" i="49"/>
  <c r="I13" i="49"/>
  <c r="E12" i="49"/>
  <c r="I10" i="49"/>
  <c r="E9" i="49"/>
  <c r="I7" i="49"/>
  <c r="E6" i="49"/>
  <c r="I4" i="49"/>
  <c r="D6" i="49"/>
  <c r="H4" i="49"/>
  <c r="H9" i="49"/>
  <c r="B13" i="49"/>
  <c r="H16" i="49"/>
  <c r="D15" i="49"/>
  <c r="H13" i="49"/>
  <c r="D12" i="49"/>
  <c r="H10" i="49"/>
  <c r="D9" i="49"/>
  <c r="H7" i="49"/>
  <c r="B12" i="49"/>
  <c r="G16" i="49"/>
  <c r="C15" i="49"/>
  <c r="G13" i="49"/>
  <c r="C12" i="49"/>
  <c r="G10" i="49"/>
  <c r="C9" i="49"/>
  <c r="G7" i="49"/>
  <c r="C6" i="49"/>
  <c r="G4" i="49"/>
  <c r="F4" i="49"/>
  <c r="B11" i="49"/>
  <c r="J14" i="49"/>
  <c r="J11" i="49"/>
  <c r="J8" i="49"/>
  <c r="F7" i="49"/>
  <c r="J5" i="49"/>
  <c r="B10" i="49"/>
  <c r="E16" i="49"/>
  <c r="I14" i="49"/>
  <c r="E13" i="49"/>
  <c r="I11" i="49"/>
  <c r="E10" i="49"/>
  <c r="I8" i="49"/>
  <c r="E7" i="49"/>
  <c r="I5" i="49"/>
  <c r="E4" i="49"/>
  <c r="D4" i="49"/>
  <c r="F16" i="49"/>
  <c r="C16" i="49"/>
  <c r="C10" i="49"/>
  <c r="V6" i="49"/>
  <c r="Y6" i="49" s="1"/>
  <c r="Y4" i="49"/>
  <c r="V9" i="49"/>
  <c r="Y9" i="49" s="1"/>
  <c r="V12" i="49"/>
  <c r="Y12" i="49" s="1"/>
  <c r="V15" i="49"/>
  <c r="Y15" i="49" s="1"/>
  <c r="V18" i="49"/>
  <c r="Y18" i="49" s="1"/>
  <c r="V21" i="49"/>
  <c r="Y21" i="49" s="1"/>
  <c r="V24" i="49"/>
  <c r="Y24" i="49" s="1"/>
  <c r="V27" i="49"/>
  <c r="Y27" i="49" s="1"/>
  <c r="V30" i="49"/>
  <c r="Y30" i="49" s="1"/>
  <c r="V33" i="49"/>
  <c r="Y33" i="49" s="1"/>
  <c r="V36" i="49"/>
  <c r="Y36" i="49" s="1"/>
  <c r="V42" i="49"/>
  <c r="Y42" i="49" s="1"/>
  <c r="V39" i="49"/>
  <c r="Y39" i="49" s="1"/>
  <c r="K185" i="28"/>
  <c r="J185" i="28"/>
  <c r="I185" i="28"/>
  <c r="H185" i="28"/>
  <c r="K173" i="28"/>
  <c r="J173" i="28"/>
  <c r="I173" i="28"/>
  <c r="H173" i="28"/>
  <c r="K161" i="28"/>
  <c r="J161" i="28"/>
  <c r="I161" i="28"/>
  <c r="H161" i="28"/>
  <c r="K149" i="28"/>
  <c r="J149" i="28"/>
  <c r="I149" i="28"/>
  <c r="H149" i="28"/>
  <c r="K137" i="28"/>
  <c r="J137" i="28"/>
  <c r="I137" i="28"/>
  <c r="H137" i="28"/>
  <c r="K125" i="28"/>
  <c r="J125" i="28"/>
  <c r="I125" i="28"/>
  <c r="H125" i="28"/>
  <c r="K113" i="28"/>
  <c r="J113" i="28"/>
  <c r="I113" i="28"/>
  <c r="H113" i="28"/>
  <c r="K101" i="28"/>
  <c r="J101" i="28"/>
  <c r="I101" i="28"/>
  <c r="H101" i="28"/>
  <c r="K89" i="28"/>
  <c r="J89" i="28"/>
  <c r="I89" i="28"/>
  <c r="H89" i="28"/>
  <c r="K77" i="28"/>
  <c r="J77" i="28"/>
  <c r="I77" i="28"/>
  <c r="H77" i="28"/>
  <c r="K65" i="28"/>
  <c r="J65" i="28"/>
  <c r="I65" i="28"/>
  <c r="H65" i="28"/>
  <c r="K53" i="28"/>
  <c r="J53" i="28"/>
  <c r="I53" i="28"/>
  <c r="H53" i="28"/>
  <c r="K41" i="28"/>
  <c r="J41" i="28"/>
  <c r="I41" i="28"/>
  <c r="H41" i="28"/>
  <c r="K29" i="28"/>
  <c r="J29" i="28"/>
  <c r="I29" i="28"/>
  <c r="H29" i="28"/>
  <c r="K17" i="28"/>
  <c r="I17" i="28"/>
  <c r="H17" i="28"/>
  <c r="H197" i="28"/>
  <c r="I197" i="28"/>
  <c r="J197" i="28"/>
  <c r="K197" i="28"/>
  <c r="I21" i="49" l="1"/>
  <c r="I20" i="49"/>
  <c r="H21" i="49"/>
  <c r="G21" i="49"/>
  <c r="G20" i="49"/>
  <c r="E21" i="49"/>
  <c r="E20" i="49"/>
  <c r="J21" i="49"/>
  <c r="J20" i="49"/>
  <c r="D21" i="49"/>
  <c r="D20" i="49"/>
  <c r="C21" i="49"/>
  <c r="C20" i="49"/>
  <c r="F21" i="49"/>
  <c r="F20" i="49"/>
  <c r="B21" i="49"/>
  <c r="B20" i="49"/>
  <c r="B3" i="13"/>
  <c r="W112" i="13"/>
  <c r="X112" i="13"/>
  <c r="Y112" i="13"/>
  <c r="Z112" i="13"/>
  <c r="M20" i="15"/>
  <c r="L20" i="15"/>
  <c r="P20" i="15" s="1"/>
  <c r="H43" i="45"/>
  <c r="G43" i="45"/>
  <c r="F43" i="45"/>
  <c r="E43" i="45"/>
  <c r="D43" i="45"/>
  <c r="C43" i="45"/>
  <c r="B43" i="45"/>
  <c r="I42" i="45"/>
  <c r="I41" i="45"/>
  <c r="I40" i="45"/>
  <c r="I39" i="45"/>
  <c r="I38" i="45"/>
  <c r="I37" i="45"/>
  <c r="I36" i="45"/>
  <c r="I35" i="45"/>
  <c r="I34" i="45"/>
  <c r="D28" i="45"/>
  <c r="C28" i="45"/>
  <c r="B28" i="45"/>
  <c r="E27" i="45"/>
  <c r="E26" i="45"/>
  <c r="E25" i="45"/>
  <c r="E24" i="45"/>
  <c r="E23" i="45"/>
  <c r="E22" i="45"/>
  <c r="E21" i="45"/>
  <c r="E20" i="45"/>
  <c r="E19" i="45"/>
  <c r="E14" i="45"/>
  <c r="D14" i="45"/>
  <c r="C14" i="45"/>
  <c r="B14" i="45"/>
  <c r="F13" i="45"/>
  <c r="F12" i="45"/>
  <c r="F11" i="45"/>
  <c r="F10" i="45"/>
  <c r="F9" i="45"/>
  <c r="F8" i="45"/>
  <c r="F7" i="45"/>
  <c r="F6" i="45"/>
  <c r="F5" i="45"/>
  <c r="O20" i="15" l="1"/>
  <c r="I43" i="45"/>
  <c r="F14" i="45"/>
  <c r="AB13" i="45" s="1"/>
  <c r="E28" i="45"/>
  <c r="AC42" i="45" l="1"/>
  <c r="AB42" i="45"/>
  <c r="AF42" i="45"/>
  <c r="AE42" i="45"/>
  <c r="AD42" i="45"/>
  <c r="AA42" i="45"/>
  <c r="Z42" i="45"/>
  <c r="AA27" i="45"/>
  <c r="Z27" i="45"/>
  <c r="AB27" i="45"/>
  <c r="AC13" i="45"/>
  <c r="AA13" i="45"/>
  <c r="Z13" i="45"/>
  <c r="A196" i="28" l="1"/>
  <c r="A197" i="28"/>
  <c r="A186" i="28"/>
  <c r="A187" i="28"/>
  <c r="A188" i="28"/>
  <c r="A189" i="28"/>
  <c r="A190" i="28"/>
  <c r="A191" i="28"/>
  <c r="A192" i="28"/>
  <c r="A193" i="28"/>
  <c r="A194" i="28"/>
  <c r="A195" i="28"/>
  <c r="B113" i="13"/>
  <c r="D43" i="10" l="1"/>
  <c r="B49" i="11"/>
  <c r="C49" i="11"/>
  <c r="D49" i="11"/>
  <c r="E49" i="11"/>
  <c r="F49" i="11"/>
  <c r="G49" i="11" s="1"/>
  <c r="G29" i="33"/>
  <c r="B27" i="32"/>
  <c r="G27" i="32"/>
  <c r="O27" i="32"/>
  <c r="W27" i="32"/>
  <c r="AF27" i="32"/>
  <c r="B31" i="8"/>
  <c r="H31" i="8"/>
  <c r="B25" i="36"/>
  <c r="AD72" i="34"/>
  <c r="AC72" i="34"/>
  <c r="AD71" i="34"/>
  <c r="AC71" i="34"/>
  <c r="AD70" i="34"/>
  <c r="AC70" i="34"/>
  <c r="B70" i="35"/>
  <c r="DF37" i="35"/>
  <c r="DE37" i="35"/>
  <c r="DD37" i="35"/>
  <c r="DC37" i="35"/>
  <c r="DB37" i="35"/>
  <c r="DF5" i="35"/>
  <c r="DE5" i="35"/>
  <c r="DD5" i="35"/>
  <c r="DC5" i="35"/>
  <c r="DB5" i="35"/>
  <c r="K15" i="31"/>
  <c r="A15" i="31"/>
  <c r="R16" i="30"/>
  <c r="R47" i="29" s="1"/>
  <c r="B16" i="30"/>
  <c r="N16" i="29"/>
  <c r="B16" i="29"/>
  <c r="K30" i="41"/>
  <c r="K31" i="41"/>
  <c r="K16" i="41"/>
  <c r="B26" i="14"/>
  <c r="N26" i="14"/>
  <c r="B112" i="13"/>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E311" i="47"/>
  <c r="E312" i="47"/>
  <c r="E313" i="47"/>
  <c r="E314" i="47"/>
  <c r="E315" i="47"/>
  <c r="E316" i="47"/>
  <c r="E317" i="47"/>
  <c r="E318" i="47"/>
  <c r="E319"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E411" i="47"/>
  <c r="E412" i="47"/>
  <c r="E413" i="47"/>
  <c r="E414" i="47"/>
  <c r="E415" i="47"/>
  <c r="E416" i="47"/>
  <c r="E417" i="47"/>
  <c r="E418" i="47"/>
  <c r="E419" i="47"/>
  <c r="E420" i="47"/>
  <c r="E421" i="47"/>
  <c r="E422" i="47"/>
  <c r="E423" i="47"/>
  <c r="E424" i="47"/>
  <c r="E425" i="47"/>
  <c r="E426" i="47"/>
  <c r="E427" i="47"/>
  <c r="E428" i="47"/>
  <c r="E429" i="47"/>
  <c r="E430" i="47"/>
  <c r="E431" i="47"/>
  <c r="E432" i="47"/>
  <c r="E433" i="47"/>
  <c r="E434" i="47"/>
  <c r="E435" i="47"/>
  <c r="E436" i="47"/>
  <c r="E437" i="47"/>
  <c r="E438" i="47"/>
  <c r="E439" i="47"/>
  <c r="E440" i="47"/>
  <c r="E441" i="47"/>
  <c r="E442" i="47"/>
  <c r="E443" i="47"/>
  <c r="E444" i="47"/>
  <c r="E445" i="47"/>
  <c r="E446" i="47"/>
  <c r="E447" i="47"/>
  <c r="E448" i="47"/>
  <c r="E449" i="47"/>
  <c r="E450" i="47"/>
  <c r="E451" i="47"/>
  <c r="E452" i="47"/>
  <c r="E453" i="47"/>
  <c r="E454" i="47"/>
  <c r="E455" i="47"/>
  <c r="E456" i="47"/>
  <c r="E457" i="47"/>
  <c r="E458" i="47"/>
  <c r="E459" i="47"/>
  <c r="E460" i="47"/>
  <c r="E461" i="47"/>
  <c r="E462" i="47"/>
  <c r="E463" i="47"/>
  <c r="E464" i="47"/>
  <c r="E465" i="47"/>
  <c r="E466" i="47"/>
  <c r="E467" i="47"/>
  <c r="E468" i="47"/>
  <c r="E469" i="47"/>
  <c r="E470" i="47"/>
  <c r="E471" i="47"/>
  <c r="E472" i="47"/>
  <c r="E473" i="47"/>
  <c r="E474" i="47"/>
  <c r="E475" i="47"/>
  <c r="E476" i="47"/>
  <c r="E477" i="47"/>
  <c r="E478" i="47"/>
  <c r="E479" i="47"/>
  <c r="E480" i="47"/>
  <c r="E481" i="47"/>
  <c r="E482" i="47"/>
  <c r="E483" i="47"/>
  <c r="E484" i="47"/>
  <c r="E485" i="47"/>
  <c r="E486" i="47"/>
  <c r="E487" i="47"/>
  <c r="E488" i="47"/>
  <c r="E489" i="47"/>
  <c r="E490" i="47"/>
  <c r="E491" i="47"/>
  <c r="E492" i="47"/>
  <c r="E493" i="47"/>
  <c r="E494" i="47"/>
  <c r="E495" i="47"/>
  <c r="E496" i="47"/>
  <c r="E497" i="47"/>
  <c r="E498" i="47"/>
  <c r="E499" i="47"/>
  <c r="E500" i="47"/>
  <c r="E501" i="47"/>
  <c r="E502" i="47"/>
  <c r="E503" i="47"/>
  <c r="E504" i="47"/>
  <c r="E505" i="47"/>
  <c r="E506" i="47"/>
  <c r="E507" i="47"/>
  <c r="E508" i="47"/>
  <c r="E509" i="47"/>
  <c r="E510" i="47"/>
  <c r="E511" i="47"/>
  <c r="E512" i="47"/>
  <c r="E513" i="47"/>
  <c r="E514" i="47"/>
  <c r="E515" i="47"/>
  <c r="E516" i="47"/>
  <c r="E517" i="47"/>
  <c r="E518" i="47"/>
  <c r="E519" i="47"/>
  <c r="E520" i="47"/>
  <c r="E521" i="47"/>
  <c r="E522" i="47"/>
  <c r="E523" i="47"/>
  <c r="E524" i="47"/>
  <c r="E525" i="47"/>
  <c r="E526" i="47"/>
  <c r="E527" i="47"/>
  <c r="E528" i="47"/>
  <c r="E529" i="47"/>
  <c r="E530" i="47"/>
  <c r="E531" i="47"/>
  <c r="E532" i="47"/>
  <c r="E533" i="47"/>
  <c r="E534" i="47"/>
  <c r="E535" i="47"/>
  <c r="E536" i="47"/>
  <c r="E537" i="47"/>
  <c r="E538" i="47"/>
  <c r="E539" i="47"/>
  <c r="E540" i="47"/>
  <c r="E541" i="47"/>
  <c r="E542" i="47"/>
  <c r="E543" i="47"/>
  <c r="E544" i="47"/>
  <c r="E545" i="47"/>
  <c r="E546" i="47"/>
  <c r="E547" i="47"/>
  <c r="E548" i="47"/>
  <c r="E549" i="47"/>
  <c r="E550" i="47"/>
  <c r="E551" i="47"/>
  <c r="E552" i="47"/>
  <c r="E553" i="47"/>
  <c r="E554" i="47"/>
  <c r="E555" i="47"/>
  <c r="E556" i="47"/>
  <c r="E557" i="47"/>
  <c r="E558" i="47"/>
  <c r="E559" i="47"/>
  <c r="E560" i="47"/>
  <c r="E561" i="47"/>
  <c r="E562" i="47"/>
  <c r="E563" i="47"/>
  <c r="E564" i="47"/>
  <c r="E565" i="47"/>
  <c r="E566" i="47"/>
  <c r="E567" i="47"/>
  <c r="E568" i="47"/>
  <c r="E569" i="47"/>
  <c r="E570" i="47"/>
  <c r="E571" i="47"/>
  <c r="E572" i="47"/>
  <c r="E573" i="47"/>
  <c r="E12" i="47"/>
  <c r="B565" i="47"/>
  <c r="J565" i="47" s="1"/>
  <c r="B566" i="47"/>
  <c r="J566" i="47" s="1"/>
  <c r="B567" i="47"/>
  <c r="J567" i="47" s="1"/>
  <c r="B568" i="47"/>
  <c r="J568" i="47" s="1"/>
  <c r="B569" i="47"/>
  <c r="J569" i="47" s="1"/>
  <c r="B570" i="47"/>
  <c r="J570" i="47" s="1"/>
  <c r="B571" i="47"/>
  <c r="J571" i="47" s="1"/>
  <c r="B572" i="47"/>
  <c r="J572" i="47" s="1"/>
  <c r="B573" i="47"/>
  <c r="J573" i="47" s="1"/>
  <c r="B574" i="47"/>
  <c r="J574" i="47" s="1"/>
  <c r="B564" i="47"/>
  <c r="J564" i="47" s="1"/>
  <c r="B563" i="47"/>
  <c r="J563" i="47" s="1"/>
  <c r="B553" i="47"/>
  <c r="J553" i="47" s="1"/>
  <c r="B554" i="47"/>
  <c r="J554" i="47" s="1"/>
  <c r="B555" i="47"/>
  <c r="J555" i="47" s="1"/>
  <c r="B556" i="47"/>
  <c r="J556" i="47" s="1"/>
  <c r="B557" i="47"/>
  <c r="J557" i="47" s="1"/>
  <c r="B558" i="47"/>
  <c r="J558" i="47" s="1"/>
  <c r="B559" i="47"/>
  <c r="J559" i="47" s="1"/>
  <c r="B560" i="47"/>
  <c r="J560" i="47" s="1"/>
  <c r="B561" i="47"/>
  <c r="J561" i="47" s="1"/>
  <c r="B562" i="47"/>
  <c r="J562" i="47" s="1"/>
  <c r="B552" i="47"/>
  <c r="J552" i="47" s="1"/>
  <c r="B551" i="47"/>
  <c r="J551" i="47" s="1"/>
  <c r="B541" i="47"/>
  <c r="J541" i="47" s="1"/>
  <c r="B542" i="47"/>
  <c r="J542" i="47" s="1"/>
  <c r="B543" i="47"/>
  <c r="J543" i="47" s="1"/>
  <c r="B544" i="47"/>
  <c r="J544" i="47" s="1"/>
  <c r="B545" i="47"/>
  <c r="J545" i="47" s="1"/>
  <c r="B546" i="47"/>
  <c r="J546" i="47" s="1"/>
  <c r="B547" i="47"/>
  <c r="J547" i="47" s="1"/>
  <c r="B548" i="47"/>
  <c r="J548" i="47" s="1"/>
  <c r="B549" i="47"/>
  <c r="J549" i="47" s="1"/>
  <c r="B550" i="47"/>
  <c r="J550" i="47" s="1"/>
  <c r="B540" i="47"/>
  <c r="J540" i="47" s="1"/>
  <c r="B539" i="47"/>
  <c r="J539" i="47" s="1"/>
  <c r="B529" i="47"/>
  <c r="J529" i="47" s="1"/>
  <c r="B530" i="47"/>
  <c r="J530" i="47" s="1"/>
  <c r="B531" i="47"/>
  <c r="J531" i="47" s="1"/>
  <c r="B532" i="47"/>
  <c r="J532" i="47" s="1"/>
  <c r="B533" i="47"/>
  <c r="J533" i="47" s="1"/>
  <c r="B534" i="47"/>
  <c r="J534" i="47" s="1"/>
  <c r="B535" i="47"/>
  <c r="J535" i="47" s="1"/>
  <c r="B536" i="47"/>
  <c r="J536" i="47" s="1"/>
  <c r="B537" i="47"/>
  <c r="J537" i="47" s="1"/>
  <c r="B538" i="47"/>
  <c r="J538" i="47" s="1"/>
  <c r="B528" i="47"/>
  <c r="J528" i="47" s="1"/>
  <c r="B527" i="47"/>
  <c r="J527" i="47" s="1"/>
  <c r="B517" i="47"/>
  <c r="J517" i="47" s="1"/>
  <c r="B518" i="47"/>
  <c r="J518" i="47" s="1"/>
  <c r="B519" i="47"/>
  <c r="J519" i="47" s="1"/>
  <c r="B520" i="47"/>
  <c r="J520" i="47" s="1"/>
  <c r="B521" i="47"/>
  <c r="J521" i="47" s="1"/>
  <c r="B522" i="47"/>
  <c r="J522" i="47" s="1"/>
  <c r="B523" i="47"/>
  <c r="J523" i="47" s="1"/>
  <c r="B524" i="47"/>
  <c r="J524" i="47" s="1"/>
  <c r="B525" i="47"/>
  <c r="J525" i="47" s="1"/>
  <c r="B526" i="47"/>
  <c r="J526" i="47" s="1"/>
  <c r="B516" i="47"/>
  <c r="J516" i="47" s="1"/>
  <c r="B515" i="47"/>
  <c r="J515" i="47" s="1"/>
  <c r="B505" i="47"/>
  <c r="J505" i="47" s="1"/>
  <c r="B506" i="47"/>
  <c r="J506" i="47" s="1"/>
  <c r="B507" i="47"/>
  <c r="J507" i="47" s="1"/>
  <c r="B508" i="47"/>
  <c r="J508" i="47" s="1"/>
  <c r="B509" i="47"/>
  <c r="J509" i="47" s="1"/>
  <c r="B510" i="47"/>
  <c r="J510" i="47" s="1"/>
  <c r="B511" i="47"/>
  <c r="J511" i="47" s="1"/>
  <c r="B512" i="47"/>
  <c r="J512" i="47" s="1"/>
  <c r="B513" i="47"/>
  <c r="J513" i="47" s="1"/>
  <c r="B514" i="47"/>
  <c r="J514" i="47" s="1"/>
  <c r="B504" i="47"/>
  <c r="J504" i="47" s="1"/>
  <c r="B503" i="47"/>
  <c r="J503" i="47" s="1"/>
  <c r="B493" i="47"/>
  <c r="J493" i="47" s="1"/>
  <c r="B494" i="47"/>
  <c r="J494" i="47" s="1"/>
  <c r="B495" i="47"/>
  <c r="J495" i="47" s="1"/>
  <c r="B496" i="47"/>
  <c r="J496" i="47" s="1"/>
  <c r="B497" i="47"/>
  <c r="J497" i="47" s="1"/>
  <c r="B498" i="47"/>
  <c r="J498" i="47" s="1"/>
  <c r="B499" i="47"/>
  <c r="J499" i="47" s="1"/>
  <c r="B500" i="47"/>
  <c r="J500" i="47" s="1"/>
  <c r="B501" i="47"/>
  <c r="J501" i="47" s="1"/>
  <c r="B502" i="47"/>
  <c r="J502" i="47" s="1"/>
  <c r="B492" i="47"/>
  <c r="J492" i="47" s="1"/>
  <c r="B491" i="47"/>
  <c r="J491" i="47" s="1"/>
  <c r="B481" i="47"/>
  <c r="J481" i="47" s="1"/>
  <c r="B482" i="47"/>
  <c r="J482" i="47" s="1"/>
  <c r="B483" i="47"/>
  <c r="J483" i="47" s="1"/>
  <c r="B484" i="47"/>
  <c r="J484" i="47" s="1"/>
  <c r="B485" i="47"/>
  <c r="J485" i="47" s="1"/>
  <c r="B486" i="47"/>
  <c r="J486" i="47" s="1"/>
  <c r="B487" i="47"/>
  <c r="J487" i="47" s="1"/>
  <c r="B488" i="47"/>
  <c r="J488" i="47" s="1"/>
  <c r="B489" i="47"/>
  <c r="J489" i="47" s="1"/>
  <c r="B490" i="47"/>
  <c r="J490" i="47" s="1"/>
  <c r="B480" i="47"/>
  <c r="J480" i="47" s="1"/>
  <c r="B479" i="47"/>
  <c r="J479" i="47" s="1"/>
  <c r="B14" i="47"/>
  <c r="J14" i="47" s="1"/>
  <c r="B15" i="47"/>
  <c r="J15" i="47" s="1"/>
  <c r="B16" i="47"/>
  <c r="J16" i="47" s="1"/>
  <c r="B17" i="47"/>
  <c r="J17" i="47" s="1"/>
  <c r="B18" i="47"/>
  <c r="J18" i="47" s="1"/>
  <c r="B19" i="47"/>
  <c r="J19" i="47" s="1"/>
  <c r="B20" i="47"/>
  <c r="J20" i="47" s="1"/>
  <c r="B21" i="47"/>
  <c r="J21" i="47" s="1"/>
  <c r="B22" i="47"/>
  <c r="J22" i="47" s="1"/>
  <c r="B23" i="47"/>
  <c r="J23" i="47" s="1"/>
  <c r="B24" i="47"/>
  <c r="J24" i="47" s="1"/>
  <c r="B25" i="47"/>
  <c r="J25" i="47" s="1"/>
  <c r="B26" i="47"/>
  <c r="J26" i="47" s="1"/>
  <c r="B27" i="47"/>
  <c r="J27" i="47" s="1"/>
  <c r="B28" i="47"/>
  <c r="J28" i="47" s="1"/>
  <c r="B29" i="47"/>
  <c r="J29" i="47" s="1"/>
  <c r="B30" i="47"/>
  <c r="J30" i="47" s="1"/>
  <c r="B31" i="47"/>
  <c r="J31" i="47" s="1"/>
  <c r="B32" i="47"/>
  <c r="J32" i="47" s="1"/>
  <c r="B33" i="47"/>
  <c r="J33" i="47" s="1"/>
  <c r="B34" i="47"/>
  <c r="J34" i="47" s="1"/>
  <c r="B35" i="47"/>
  <c r="J35" i="47" s="1"/>
  <c r="B36" i="47"/>
  <c r="J36" i="47" s="1"/>
  <c r="B37" i="47"/>
  <c r="J37" i="47" s="1"/>
  <c r="B38" i="47"/>
  <c r="J38" i="47" s="1"/>
  <c r="B39" i="47"/>
  <c r="J39" i="47" s="1"/>
  <c r="B40" i="47"/>
  <c r="J40" i="47" s="1"/>
  <c r="B41" i="47"/>
  <c r="J41" i="47" s="1"/>
  <c r="B42" i="47"/>
  <c r="J42" i="47" s="1"/>
  <c r="B43" i="47"/>
  <c r="J43" i="47" s="1"/>
  <c r="B44" i="47"/>
  <c r="J44" i="47" s="1"/>
  <c r="B45" i="47"/>
  <c r="J45" i="47" s="1"/>
  <c r="B46" i="47"/>
  <c r="J46" i="47" s="1"/>
  <c r="B47" i="47"/>
  <c r="J47" i="47" s="1"/>
  <c r="B48" i="47"/>
  <c r="J48" i="47" s="1"/>
  <c r="B49" i="47"/>
  <c r="J49" i="47" s="1"/>
  <c r="B50" i="47"/>
  <c r="J50" i="47" s="1"/>
  <c r="B51" i="47"/>
  <c r="J51" i="47" s="1"/>
  <c r="B52" i="47"/>
  <c r="J52" i="47" s="1"/>
  <c r="B53" i="47"/>
  <c r="J53" i="47" s="1"/>
  <c r="B54" i="47"/>
  <c r="J54" i="47" s="1"/>
  <c r="B55" i="47"/>
  <c r="J55" i="47" s="1"/>
  <c r="B56" i="47"/>
  <c r="J56" i="47" s="1"/>
  <c r="B57" i="47"/>
  <c r="J57" i="47" s="1"/>
  <c r="B58" i="47"/>
  <c r="J58" i="47" s="1"/>
  <c r="B59" i="47"/>
  <c r="J59" i="47" s="1"/>
  <c r="B60" i="47"/>
  <c r="J60" i="47" s="1"/>
  <c r="B61" i="47"/>
  <c r="J61" i="47" s="1"/>
  <c r="B62" i="47"/>
  <c r="J62" i="47" s="1"/>
  <c r="B63" i="47"/>
  <c r="J63" i="47" s="1"/>
  <c r="B64" i="47"/>
  <c r="J64" i="47" s="1"/>
  <c r="B65" i="47"/>
  <c r="J65" i="47" s="1"/>
  <c r="B66" i="47"/>
  <c r="J66" i="47" s="1"/>
  <c r="B67" i="47"/>
  <c r="J67" i="47" s="1"/>
  <c r="B68" i="47"/>
  <c r="J68" i="47" s="1"/>
  <c r="B69" i="47"/>
  <c r="J69" i="47" s="1"/>
  <c r="B70" i="47"/>
  <c r="J70" i="47" s="1"/>
  <c r="B71" i="47"/>
  <c r="J71" i="47" s="1"/>
  <c r="B72" i="47"/>
  <c r="J72" i="47" s="1"/>
  <c r="B73" i="47"/>
  <c r="J73" i="47" s="1"/>
  <c r="B74" i="47"/>
  <c r="J74" i="47" s="1"/>
  <c r="B75" i="47"/>
  <c r="J75" i="47" s="1"/>
  <c r="B76" i="47"/>
  <c r="J76" i="47" s="1"/>
  <c r="B77" i="47"/>
  <c r="J77" i="47" s="1"/>
  <c r="B78" i="47"/>
  <c r="J78" i="47" s="1"/>
  <c r="B79" i="47"/>
  <c r="J79" i="47" s="1"/>
  <c r="B80" i="47"/>
  <c r="J80" i="47" s="1"/>
  <c r="B81" i="47"/>
  <c r="J81" i="47" s="1"/>
  <c r="B82" i="47"/>
  <c r="J82" i="47" s="1"/>
  <c r="B83" i="47"/>
  <c r="J83" i="47" s="1"/>
  <c r="B84" i="47"/>
  <c r="J84" i="47" s="1"/>
  <c r="B85" i="47"/>
  <c r="J85" i="47" s="1"/>
  <c r="B86" i="47"/>
  <c r="J86" i="47" s="1"/>
  <c r="B87" i="47"/>
  <c r="J87" i="47" s="1"/>
  <c r="B88" i="47"/>
  <c r="J88" i="47" s="1"/>
  <c r="B89" i="47"/>
  <c r="J89" i="47" s="1"/>
  <c r="B90" i="47"/>
  <c r="J90" i="47" s="1"/>
  <c r="B91" i="47"/>
  <c r="J91" i="47" s="1"/>
  <c r="B92" i="47"/>
  <c r="J92" i="47" s="1"/>
  <c r="B93" i="47"/>
  <c r="J93" i="47" s="1"/>
  <c r="B94" i="47"/>
  <c r="J94" i="47" s="1"/>
  <c r="B95" i="47"/>
  <c r="J95" i="47" s="1"/>
  <c r="B96" i="47"/>
  <c r="J96" i="47" s="1"/>
  <c r="B97" i="47"/>
  <c r="J97" i="47" s="1"/>
  <c r="B98" i="47"/>
  <c r="J98" i="47" s="1"/>
  <c r="B99" i="47"/>
  <c r="J99" i="47" s="1"/>
  <c r="B100" i="47"/>
  <c r="J100" i="47" s="1"/>
  <c r="B101" i="47"/>
  <c r="J101" i="47" s="1"/>
  <c r="B102" i="47"/>
  <c r="J102" i="47" s="1"/>
  <c r="B103" i="47"/>
  <c r="J103" i="47" s="1"/>
  <c r="B104" i="47"/>
  <c r="J104" i="47" s="1"/>
  <c r="B105" i="47"/>
  <c r="J105" i="47" s="1"/>
  <c r="B106" i="47"/>
  <c r="J106" i="47" s="1"/>
  <c r="B107" i="47"/>
  <c r="J107" i="47" s="1"/>
  <c r="B108" i="47"/>
  <c r="J108" i="47" s="1"/>
  <c r="B109" i="47"/>
  <c r="J109" i="47" s="1"/>
  <c r="B110" i="47"/>
  <c r="J110" i="47" s="1"/>
  <c r="B111" i="47"/>
  <c r="J111" i="47" s="1"/>
  <c r="B112" i="47"/>
  <c r="J112" i="47" s="1"/>
  <c r="B113" i="47"/>
  <c r="J113" i="47" s="1"/>
  <c r="B114" i="47"/>
  <c r="J114" i="47" s="1"/>
  <c r="B115" i="47"/>
  <c r="J115" i="47" s="1"/>
  <c r="B116" i="47"/>
  <c r="J116" i="47" s="1"/>
  <c r="B117" i="47"/>
  <c r="J117" i="47" s="1"/>
  <c r="B118" i="47"/>
  <c r="J118" i="47" s="1"/>
  <c r="B119" i="47"/>
  <c r="J119" i="47" s="1"/>
  <c r="B120" i="47"/>
  <c r="J120" i="47" s="1"/>
  <c r="B121" i="47"/>
  <c r="J121" i="47" s="1"/>
  <c r="B122" i="47"/>
  <c r="J122" i="47" s="1"/>
  <c r="B123" i="47"/>
  <c r="J123" i="47" s="1"/>
  <c r="B124" i="47"/>
  <c r="J124" i="47" s="1"/>
  <c r="B125" i="47"/>
  <c r="J125" i="47" s="1"/>
  <c r="B126" i="47"/>
  <c r="J126" i="47" s="1"/>
  <c r="B127" i="47"/>
  <c r="J127" i="47" s="1"/>
  <c r="B128" i="47"/>
  <c r="J128" i="47" s="1"/>
  <c r="B129" i="47"/>
  <c r="J129" i="47" s="1"/>
  <c r="B130" i="47"/>
  <c r="J130" i="47" s="1"/>
  <c r="B131" i="47"/>
  <c r="J131" i="47" s="1"/>
  <c r="B132" i="47"/>
  <c r="J132" i="47" s="1"/>
  <c r="B133" i="47"/>
  <c r="J133" i="47" s="1"/>
  <c r="B134" i="47"/>
  <c r="J134" i="47" s="1"/>
  <c r="B135" i="47"/>
  <c r="J135" i="47" s="1"/>
  <c r="B136" i="47"/>
  <c r="J136" i="47" s="1"/>
  <c r="B137" i="47"/>
  <c r="J137" i="47" s="1"/>
  <c r="B138" i="47"/>
  <c r="J138" i="47" s="1"/>
  <c r="B139" i="47"/>
  <c r="J139" i="47" s="1"/>
  <c r="B140" i="47"/>
  <c r="J140" i="47" s="1"/>
  <c r="B141" i="47"/>
  <c r="J141" i="47" s="1"/>
  <c r="B142" i="47"/>
  <c r="J142" i="47" s="1"/>
  <c r="B143" i="47"/>
  <c r="J143" i="47" s="1"/>
  <c r="B144" i="47"/>
  <c r="J144" i="47" s="1"/>
  <c r="B145" i="47"/>
  <c r="J145" i="47" s="1"/>
  <c r="B146" i="47"/>
  <c r="J146" i="47" s="1"/>
  <c r="B147" i="47"/>
  <c r="J147" i="47" s="1"/>
  <c r="B148" i="47"/>
  <c r="J148" i="47" s="1"/>
  <c r="B149" i="47"/>
  <c r="J149" i="47" s="1"/>
  <c r="B150" i="47"/>
  <c r="J150" i="47" s="1"/>
  <c r="B151" i="47"/>
  <c r="J151" i="47" s="1"/>
  <c r="B152" i="47"/>
  <c r="J152" i="47" s="1"/>
  <c r="B153" i="47"/>
  <c r="J153" i="47" s="1"/>
  <c r="B154" i="47"/>
  <c r="J154" i="47" s="1"/>
  <c r="B155" i="47"/>
  <c r="J155" i="47" s="1"/>
  <c r="B156" i="47"/>
  <c r="J156" i="47" s="1"/>
  <c r="B157" i="47"/>
  <c r="J157" i="47" s="1"/>
  <c r="B158" i="47"/>
  <c r="J158" i="47" s="1"/>
  <c r="B159" i="47"/>
  <c r="J159" i="47" s="1"/>
  <c r="B160" i="47"/>
  <c r="J160" i="47" s="1"/>
  <c r="B161" i="47"/>
  <c r="J161" i="47" s="1"/>
  <c r="B162" i="47"/>
  <c r="J162" i="47" s="1"/>
  <c r="B163" i="47"/>
  <c r="J163" i="47" s="1"/>
  <c r="B164" i="47"/>
  <c r="J164" i="47" s="1"/>
  <c r="B165" i="47"/>
  <c r="J165" i="47" s="1"/>
  <c r="B166" i="47"/>
  <c r="J166" i="47" s="1"/>
  <c r="B167" i="47"/>
  <c r="J167" i="47" s="1"/>
  <c r="B168" i="47"/>
  <c r="J168" i="47" s="1"/>
  <c r="B169" i="47"/>
  <c r="J169" i="47" s="1"/>
  <c r="B170" i="47"/>
  <c r="J170" i="47" s="1"/>
  <c r="B171" i="47"/>
  <c r="J171" i="47" s="1"/>
  <c r="B172" i="47"/>
  <c r="J172" i="47" s="1"/>
  <c r="B173" i="47"/>
  <c r="J173" i="47" s="1"/>
  <c r="B174" i="47"/>
  <c r="J174" i="47" s="1"/>
  <c r="B175" i="47"/>
  <c r="J175" i="47" s="1"/>
  <c r="B176" i="47"/>
  <c r="J176" i="47" s="1"/>
  <c r="B177" i="47"/>
  <c r="J177" i="47" s="1"/>
  <c r="B178" i="47"/>
  <c r="J178" i="47" s="1"/>
  <c r="B179" i="47"/>
  <c r="J179" i="47" s="1"/>
  <c r="B180" i="47"/>
  <c r="J180" i="47" s="1"/>
  <c r="B181" i="47"/>
  <c r="J181" i="47" s="1"/>
  <c r="B182" i="47"/>
  <c r="J182" i="47" s="1"/>
  <c r="B183" i="47"/>
  <c r="J183" i="47" s="1"/>
  <c r="B184" i="47"/>
  <c r="J184" i="47" s="1"/>
  <c r="B185" i="47"/>
  <c r="J185" i="47" s="1"/>
  <c r="B186" i="47"/>
  <c r="J186" i="47" s="1"/>
  <c r="B187" i="47"/>
  <c r="J187" i="47" s="1"/>
  <c r="B188" i="47"/>
  <c r="J188" i="47" s="1"/>
  <c r="B189" i="47"/>
  <c r="J189" i="47" s="1"/>
  <c r="B190" i="47"/>
  <c r="J190" i="47" s="1"/>
  <c r="B191" i="47"/>
  <c r="J191" i="47" s="1"/>
  <c r="B192" i="47"/>
  <c r="J192" i="47" s="1"/>
  <c r="B193" i="47"/>
  <c r="J193" i="47" s="1"/>
  <c r="B194" i="47"/>
  <c r="J194" i="47" s="1"/>
  <c r="B195" i="47"/>
  <c r="J195" i="47" s="1"/>
  <c r="B196" i="47"/>
  <c r="J196" i="47" s="1"/>
  <c r="B197" i="47"/>
  <c r="J197" i="47" s="1"/>
  <c r="B198" i="47"/>
  <c r="J198" i="47" s="1"/>
  <c r="B199" i="47"/>
  <c r="J199" i="47" s="1"/>
  <c r="B200" i="47"/>
  <c r="J200" i="47" s="1"/>
  <c r="B201" i="47"/>
  <c r="J201" i="47" s="1"/>
  <c r="B202" i="47"/>
  <c r="J202" i="47" s="1"/>
  <c r="B203" i="47"/>
  <c r="J203" i="47" s="1"/>
  <c r="B204" i="47"/>
  <c r="J204" i="47" s="1"/>
  <c r="B205" i="47"/>
  <c r="J205" i="47" s="1"/>
  <c r="B206" i="47"/>
  <c r="J206" i="47" s="1"/>
  <c r="B207" i="47"/>
  <c r="J207" i="47" s="1"/>
  <c r="B208" i="47"/>
  <c r="J208" i="47" s="1"/>
  <c r="B209" i="47"/>
  <c r="J209" i="47" s="1"/>
  <c r="B210" i="47"/>
  <c r="J210" i="47" s="1"/>
  <c r="B211" i="47"/>
  <c r="J211" i="47" s="1"/>
  <c r="B212" i="47"/>
  <c r="J212" i="47" s="1"/>
  <c r="B213" i="47"/>
  <c r="J213" i="47" s="1"/>
  <c r="B214" i="47"/>
  <c r="J214" i="47" s="1"/>
  <c r="B215" i="47"/>
  <c r="J215" i="47" s="1"/>
  <c r="B216" i="47"/>
  <c r="J216" i="47" s="1"/>
  <c r="B217" i="47"/>
  <c r="J217" i="47" s="1"/>
  <c r="B218" i="47"/>
  <c r="J218" i="47" s="1"/>
  <c r="B219" i="47"/>
  <c r="J219" i="47" s="1"/>
  <c r="B220" i="47"/>
  <c r="J220" i="47" s="1"/>
  <c r="B221" i="47"/>
  <c r="J221" i="47" s="1"/>
  <c r="B222" i="47"/>
  <c r="J222" i="47" s="1"/>
  <c r="B223" i="47"/>
  <c r="J223" i="47" s="1"/>
  <c r="B224" i="47"/>
  <c r="J224" i="47" s="1"/>
  <c r="B225" i="47"/>
  <c r="J225" i="47" s="1"/>
  <c r="B226" i="47"/>
  <c r="J226" i="47" s="1"/>
  <c r="B227" i="47"/>
  <c r="J227" i="47" s="1"/>
  <c r="B228" i="47"/>
  <c r="J228" i="47" s="1"/>
  <c r="B229" i="47"/>
  <c r="J229" i="47" s="1"/>
  <c r="B230" i="47"/>
  <c r="J230" i="47" s="1"/>
  <c r="B231" i="47"/>
  <c r="J231" i="47" s="1"/>
  <c r="B232" i="47"/>
  <c r="J232" i="47" s="1"/>
  <c r="B233" i="47"/>
  <c r="J233" i="47" s="1"/>
  <c r="B234" i="47"/>
  <c r="J234" i="47" s="1"/>
  <c r="B235" i="47"/>
  <c r="J235" i="47" s="1"/>
  <c r="B236" i="47"/>
  <c r="J236" i="47" s="1"/>
  <c r="B237" i="47"/>
  <c r="J237" i="47" s="1"/>
  <c r="B238" i="47"/>
  <c r="J238" i="47" s="1"/>
  <c r="B239" i="47"/>
  <c r="J239" i="47" s="1"/>
  <c r="B240" i="47"/>
  <c r="J240" i="47" s="1"/>
  <c r="B241" i="47"/>
  <c r="J241" i="47" s="1"/>
  <c r="B242" i="47"/>
  <c r="J242" i="47" s="1"/>
  <c r="B243" i="47"/>
  <c r="J243" i="47" s="1"/>
  <c r="B244" i="47"/>
  <c r="J244" i="47" s="1"/>
  <c r="B245" i="47"/>
  <c r="J245" i="47" s="1"/>
  <c r="B246" i="47"/>
  <c r="J246" i="47" s="1"/>
  <c r="B247" i="47"/>
  <c r="J247" i="47" s="1"/>
  <c r="B248" i="47"/>
  <c r="J248" i="47" s="1"/>
  <c r="B249" i="47"/>
  <c r="J249" i="47" s="1"/>
  <c r="B250" i="47"/>
  <c r="J250" i="47" s="1"/>
  <c r="B251" i="47"/>
  <c r="J251" i="47" s="1"/>
  <c r="B252" i="47"/>
  <c r="J252" i="47" s="1"/>
  <c r="B253" i="47"/>
  <c r="J253" i="47" s="1"/>
  <c r="B254" i="47"/>
  <c r="J254" i="47" s="1"/>
  <c r="B255" i="47"/>
  <c r="J255" i="47" s="1"/>
  <c r="B256" i="47"/>
  <c r="J256" i="47" s="1"/>
  <c r="B257" i="47"/>
  <c r="J257" i="47" s="1"/>
  <c r="B258" i="47"/>
  <c r="J258" i="47" s="1"/>
  <c r="B259" i="47"/>
  <c r="J259" i="47" s="1"/>
  <c r="B260" i="47"/>
  <c r="J260" i="47" s="1"/>
  <c r="B261" i="47"/>
  <c r="J261" i="47" s="1"/>
  <c r="B262" i="47"/>
  <c r="J262" i="47" s="1"/>
  <c r="B263" i="47"/>
  <c r="J263" i="47" s="1"/>
  <c r="B264" i="47"/>
  <c r="J264" i="47" s="1"/>
  <c r="B265" i="47"/>
  <c r="J265" i="47" s="1"/>
  <c r="B266" i="47"/>
  <c r="J266" i="47" s="1"/>
  <c r="B267" i="47"/>
  <c r="J267" i="47" s="1"/>
  <c r="B268" i="47"/>
  <c r="J268" i="47" s="1"/>
  <c r="B269" i="47"/>
  <c r="J269" i="47" s="1"/>
  <c r="B270" i="47"/>
  <c r="J270" i="47" s="1"/>
  <c r="B271" i="47"/>
  <c r="J271" i="47" s="1"/>
  <c r="B272" i="47"/>
  <c r="J272" i="47" s="1"/>
  <c r="B273" i="47"/>
  <c r="J273" i="47" s="1"/>
  <c r="B274" i="47"/>
  <c r="J274" i="47" s="1"/>
  <c r="B275" i="47"/>
  <c r="J275" i="47" s="1"/>
  <c r="B276" i="47"/>
  <c r="J276" i="47" s="1"/>
  <c r="B277" i="47"/>
  <c r="J277" i="47" s="1"/>
  <c r="B278" i="47"/>
  <c r="J278" i="47" s="1"/>
  <c r="B279" i="47"/>
  <c r="J279" i="47" s="1"/>
  <c r="B280" i="47"/>
  <c r="J280" i="47" s="1"/>
  <c r="B281" i="47"/>
  <c r="J281" i="47" s="1"/>
  <c r="B282" i="47"/>
  <c r="J282" i="47" s="1"/>
  <c r="B283" i="47"/>
  <c r="J283" i="47" s="1"/>
  <c r="B284" i="47"/>
  <c r="J284" i="47" s="1"/>
  <c r="B285" i="47"/>
  <c r="J285" i="47" s="1"/>
  <c r="B286" i="47"/>
  <c r="J286" i="47" s="1"/>
  <c r="B287" i="47"/>
  <c r="J287" i="47" s="1"/>
  <c r="B288" i="47"/>
  <c r="J288" i="47" s="1"/>
  <c r="B289" i="47"/>
  <c r="J289" i="47" s="1"/>
  <c r="B290" i="47"/>
  <c r="J290" i="47" s="1"/>
  <c r="B291" i="47"/>
  <c r="J291" i="47" s="1"/>
  <c r="B292" i="47"/>
  <c r="J292" i="47" s="1"/>
  <c r="B293" i="47"/>
  <c r="J293" i="47" s="1"/>
  <c r="B294" i="47"/>
  <c r="J294" i="47" s="1"/>
  <c r="B295" i="47"/>
  <c r="J295" i="47" s="1"/>
  <c r="B296" i="47"/>
  <c r="J296" i="47" s="1"/>
  <c r="B297" i="47"/>
  <c r="J297" i="47" s="1"/>
  <c r="B298" i="47"/>
  <c r="J298" i="47" s="1"/>
  <c r="B299" i="47"/>
  <c r="J299" i="47" s="1"/>
  <c r="B300" i="47"/>
  <c r="J300" i="47" s="1"/>
  <c r="B301" i="47"/>
  <c r="J301" i="47" s="1"/>
  <c r="B302" i="47"/>
  <c r="J302" i="47" s="1"/>
  <c r="B303" i="47"/>
  <c r="J303" i="47" s="1"/>
  <c r="B304" i="47"/>
  <c r="J304" i="47" s="1"/>
  <c r="B305" i="47"/>
  <c r="J305" i="47" s="1"/>
  <c r="B306" i="47"/>
  <c r="J306" i="47" s="1"/>
  <c r="B307" i="47"/>
  <c r="J307" i="47" s="1"/>
  <c r="B308" i="47"/>
  <c r="J308" i="47" s="1"/>
  <c r="B309" i="47"/>
  <c r="J309" i="47" s="1"/>
  <c r="B310" i="47"/>
  <c r="J310" i="47" s="1"/>
  <c r="B311" i="47"/>
  <c r="J311" i="47" s="1"/>
  <c r="B312" i="47"/>
  <c r="J312" i="47" s="1"/>
  <c r="B313" i="47"/>
  <c r="J313" i="47" s="1"/>
  <c r="B314" i="47"/>
  <c r="J314" i="47" s="1"/>
  <c r="B315" i="47"/>
  <c r="J315" i="47" s="1"/>
  <c r="B316" i="47"/>
  <c r="J316" i="47" s="1"/>
  <c r="B317" i="47"/>
  <c r="J317" i="47" s="1"/>
  <c r="B318" i="47"/>
  <c r="J318" i="47" s="1"/>
  <c r="B319" i="47"/>
  <c r="J319" i="47" s="1"/>
  <c r="B320" i="47"/>
  <c r="J320" i="47" s="1"/>
  <c r="B321" i="47"/>
  <c r="J321" i="47" s="1"/>
  <c r="B322" i="47"/>
  <c r="J322" i="47" s="1"/>
  <c r="B323" i="47"/>
  <c r="J323" i="47" s="1"/>
  <c r="B324" i="47"/>
  <c r="J324" i="47" s="1"/>
  <c r="B325" i="47"/>
  <c r="J325" i="47" s="1"/>
  <c r="B326" i="47"/>
  <c r="J326" i="47" s="1"/>
  <c r="B327" i="47"/>
  <c r="J327" i="47" s="1"/>
  <c r="B328" i="47"/>
  <c r="J328" i="47" s="1"/>
  <c r="B329" i="47"/>
  <c r="J329" i="47" s="1"/>
  <c r="B330" i="47"/>
  <c r="J330" i="47" s="1"/>
  <c r="B331" i="47"/>
  <c r="J331" i="47" s="1"/>
  <c r="B332" i="47"/>
  <c r="J332" i="47" s="1"/>
  <c r="B333" i="47"/>
  <c r="J333" i="47" s="1"/>
  <c r="B334" i="47"/>
  <c r="J334" i="47" s="1"/>
  <c r="B335" i="47"/>
  <c r="J335" i="47" s="1"/>
  <c r="B336" i="47"/>
  <c r="J336" i="47" s="1"/>
  <c r="B337" i="47"/>
  <c r="J337" i="47" s="1"/>
  <c r="B338" i="47"/>
  <c r="J338" i="47" s="1"/>
  <c r="B339" i="47"/>
  <c r="J339" i="47" s="1"/>
  <c r="B340" i="47"/>
  <c r="J340" i="47" s="1"/>
  <c r="B341" i="47"/>
  <c r="J341" i="47" s="1"/>
  <c r="B342" i="47"/>
  <c r="J342" i="47" s="1"/>
  <c r="B343" i="47"/>
  <c r="J343" i="47" s="1"/>
  <c r="B344" i="47"/>
  <c r="J344" i="47" s="1"/>
  <c r="B345" i="47"/>
  <c r="J345" i="47" s="1"/>
  <c r="B346" i="47"/>
  <c r="J346" i="47" s="1"/>
  <c r="B347" i="47"/>
  <c r="J347" i="47" s="1"/>
  <c r="B348" i="47"/>
  <c r="J348" i="47" s="1"/>
  <c r="B349" i="47"/>
  <c r="J349" i="47" s="1"/>
  <c r="B350" i="47"/>
  <c r="J350" i="47" s="1"/>
  <c r="B351" i="47"/>
  <c r="J351" i="47" s="1"/>
  <c r="B352" i="47"/>
  <c r="J352" i="47" s="1"/>
  <c r="B353" i="47"/>
  <c r="J353" i="47" s="1"/>
  <c r="B354" i="47"/>
  <c r="J354" i="47" s="1"/>
  <c r="B355" i="47"/>
  <c r="J355" i="47" s="1"/>
  <c r="B356" i="47"/>
  <c r="J356" i="47" s="1"/>
  <c r="B357" i="47"/>
  <c r="J357" i="47" s="1"/>
  <c r="B358" i="47"/>
  <c r="J358" i="47" s="1"/>
  <c r="B359" i="47"/>
  <c r="J359" i="47" s="1"/>
  <c r="B360" i="47"/>
  <c r="J360" i="47" s="1"/>
  <c r="B361" i="47"/>
  <c r="J361" i="47" s="1"/>
  <c r="B362" i="47"/>
  <c r="J362" i="47" s="1"/>
  <c r="B363" i="47"/>
  <c r="J363" i="47" s="1"/>
  <c r="B364" i="47"/>
  <c r="J364" i="47" s="1"/>
  <c r="B365" i="47"/>
  <c r="J365" i="47" s="1"/>
  <c r="B366" i="47"/>
  <c r="J366" i="47" s="1"/>
  <c r="B367" i="47"/>
  <c r="J367" i="47" s="1"/>
  <c r="B368" i="47"/>
  <c r="J368" i="47" s="1"/>
  <c r="B369" i="47"/>
  <c r="J369" i="47" s="1"/>
  <c r="B370" i="47"/>
  <c r="J370" i="47" s="1"/>
  <c r="B371" i="47"/>
  <c r="J371" i="47" s="1"/>
  <c r="B372" i="47"/>
  <c r="J372" i="47" s="1"/>
  <c r="B373" i="47"/>
  <c r="J373" i="47" s="1"/>
  <c r="B374" i="47"/>
  <c r="J374" i="47" s="1"/>
  <c r="B375" i="47"/>
  <c r="J375" i="47" s="1"/>
  <c r="B376" i="47"/>
  <c r="J376" i="47" s="1"/>
  <c r="B377" i="47"/>
  <c r="J377" i="47" s="1"/>
  <c r="B378" i="47"/>
  <c r="J378" i="47" s="1"/>
  <c r="B379" i="47"/>
  <c r="J379" i="47" s="1"/>
  <c r="B380" i="47"/>
  <c r="J380" i="47" s="1"/>
  <c r="B381" i="47"/>
  <c r="J381" i="47" s="1"/>
  <c r="B382" i="47"/>
  <c r="J382" i="47" s="1"/>
  <c r="B383" i="47"/>
  <c r="J383" i="47" s="1"/>
  <c r="B384" i="47"/>
  <c r="J384" i="47" s="1"/>
  <c r="B385" i="47"/>
  <c r="J385" i="47" s="1"/>
  <c r="B386" i="47"/>
  <c r="J386" i="47" s="1"/>
  <c r="B387" i="47"/>
  <c r="J387" i="47" s="1"/>
  <c r="B388" i="47"/>
  <c r="J388" i="47" s="1"/>
  <c r="B389" i="47"/>
  <c r="J389" i="47" s="1"/>
  <c r="B390" i="47"/>
  <c r="J390" i="47" s="1"/>
  <c r="B391" i="47"/>
  <c r="J391" i="47" s="1"/>
  <c r="B392" i="47"/>
  <c r="J392" i="47" s="1"/>
  <c r="B393" i="47"/>
  <c r="J393" i="47" s="1"/>
  <c r="B394" i="47"/>
  <c r="J394" i="47" s="1"/>
  <c r="B395" i="47"/>
  <c r="J395" i="47" s="1"/>
  <c r="B396" i="47"/>
  <c r="J396" i="47" s="1"/>
  <c r="B397" i="47"/>
  <c r="J397" i="47" s="1"/>
  <c r="B398" i="47"/>
  <c r="J398" i="47" s="1"/>
  <c r="B399" i="47"/>
  <c r="J399" i="47" s="1"/>
  <c r="B400" i="47"/>
  <c r="J400" i="47" s="1"/>
  <c r="B401" i="47"/>
  <c r="J401" i="47" s="1"/>
  <c r="B402" i="47"/>
  <c r="J402" i="47" s="1"/>
  <c r="B403" i="47"/>
  <c r="J403" i="47" s="1"/>
  <c r="B404" i="47"/>
  <c r="J404" i="47" s="1"/>
  <c r="B405" i="47"/>
  <c r="J405" i="47" s="1"/>
  <c r="B406" i="47"/>
  <c r="J406" i="47" s="1"/>
  <c r="B407" i="47"/>
  <c r="J407" i="47" s="1"/>
  <c r="B408" i="47"/>
  <c r="J408" i="47" s="1"/>
  <c r="B409" i="47"/>
  <c r="J409" i="47" s="1"/>
  <c r="B410" i="47"/>
  <c r="J410" i="47" s="1"/>
  <c r="B411" i="47"/>
  <c r="J411" i="47" s="1"/>
  <c r="B412" i="47"/>
  <c r="J412" i="47" s="1"/>
  <c r="B413" i="47"/>
  <c r="J413" i="47" s="1"/>
  <c r="B414" i="47"/>
  <c r="J414" i="47" s="1"/>
  <c r="B415" i="47"/>
  <c r="J415" i="47" s="1"/>
  <c r="B416" i="47"/>
  <c r="J416" i="47" s="1"/>
  <c r="B417" i="47"/>
  <c r="J417" i="47" s="1"/>
  <c r="B418" i="47"/>
  <c r="J418" i="47" s="1"/>
  <c r="B419" i="47"/>
  <c r="J419" i="47" s="1"/>
  <c r="B420" i="47"/>
  <c r="J420" i="47" s="1"/>
  <c r="B421" i="47"/>
  <c r="J421" i="47" s="1"/>
  <c r="B422" i="47"/>
  <c r="J422" i="47" s="1"/>
  <c r="B423" i="47"/>
  <c r="J423" i="47" s="1"/>
  <c r="B424" i="47"/>
  <c r="J424" i="47" s="1"/>
  <c r="B425" i="47"/>
  <c r="J425" i="47" s="1"/>
  <c r="B426" i="47"/>
  <c r="J426" i="47" s="1"/>
  <c r="B427" i="47"/>
  <c r="J427" i="47" s="1"/>
  <c r="B428" i="47"/>
  <c r="J428" i="47" s="1"/>
  <c r="B429" i="47"/>
  <c r="J429" i="47" s="1"/>
  <c r="B430" i="47"/>
  <c r="J430" i="47" s="1"/>
  <c r="B431" i="47"/>
  <c r="J431" i="47" s="1"/>
  <c r="B432" i="47"/>
  <c r="J432" i="47" s="1"/>
  <c r="B433" i="47"/>
  <c r="J433" i="47" s="1"/>
  <c r="B434" i="47"/>
  <c r="J434" i="47" s="1"/>
  <c r="B435" i="47"/>
  <c r="J435" i="47" s="1"/>
  <c r="B436" i="47"/>
  <c r="J436" i="47" s="1"/>
  <c r="B437" i="47"/>
  <c r="J437" i="47" s="1"/>
  <c r="B438" i="47"/>
  <c r="J438" i="47" s="1"/>
  <c r="B439" i="47"/>
  <c r="J439" i="47" s="1"/>
  <c r="B440" i="47"/>
  <c r="J440" i="47" s="1"/>
  <c r="B441" i="47"/>
  <c r="J441" i="47" s="1"/>
  <c r="B442" i="47"/>
  <c r="J442" i="47" s="1"/>
  <c r="B443" i="47"/>
  <c r="J443" i="47" s="1"/>
  <c r="B444" i="47"/>
  <c r="J444" i="47" s="1"/>
  <c r="B445" i="47"/>
  <c r="J445" i="47" s="1"/>
  <c r="B446" i="47"/>
  <c r="J446" i="47" s="1"/>
  <c r="B447" i="47"/>
  <c r="J447" i="47" s="1"/>
  <c r="B448" i="47"/>
  <c r="J448" i="47" s="1"/>
  <c r="B449" i="47"/>
  <c r="J449" i="47" s="1"/>
  <c r="B450" i="47"/>
  <c r="J450" i="47" s="1"/>
  <c r="B451" i="47"/>
  <c r="J451" i="47" s="1"/>
  <c r="B452" i="47"/>
  <c r="J452" i="47" s="1"/>
  <c r="B453" i="47"/>
  <c r="J453" i="47" s="1"/>
  <c r="B454" i="47"/>
  <c r="J454" i="47" s="1"/>
  <c r="B455" i="47"/>
  <c r="J455" i="47" s="1"/>
  <c r="B456" i="47"/>
  <c r="J456" i="47" s="1"/>
  <c r="B457" i="47"/>
  <c r="J457" i="47" s="1"/>
  <c r="B458" i="47"/>
  <c r="J458" i="47" s="1"/>
  <c r="B459" i="47"/>
  <c r="J459" i="47" s="1"/>
  <c r="B460" i="47"/>
  <c r="J460" i="47" s="1"/>
  <c r="B461" i="47"/>
  <c r="J461" i="47" s="1"/>
  <c r="B462" i="47"/>
  <c r="J462" i="47" s="1"/>
  <c r="B463" i="47"/>
  <c r="J463" i="47" s="1"/>
  <c r="B464" i="47"/>
  <c r="J464" i="47" s="1"/>
  <c r="B465" i="47"/>
  <c r="J465" i="47" s="1"/>
  <c r="B466" i="47"/>
  <c r="J466" i="47" s="1"/>
  <c r="B467" i="47"/>
  <c r="J467" i="47" s="1"/>
  <c r="B468" i="47"/>
  <c r="J468" i="47" s="1"/>
  <c r="B469" i="47"/>
  <c r="J469" i="47" s="1"/>
  <c r="B470" i="47"/>
  <c r="J470" i="47" s="1"/>
  <c r="B471" i="47"/>
  <c r="J471" i="47" s="1"/>
  <c r="B472" i="47"/>
  <c r="J472" i="47" s="1"/>
  <c r="B473" i="47"/>
  <c r="J473" i="47" s="1"/>
  <c r="B474" i="47"/>
  <c r="J474" i="47" s="1"/>
  <c r="B475" i="47"/>
  <c r="J475" i="47" s="1"/>
  <c r="B476" i="47"/>
  <c r="J476" i="47" s="1"/>
  <c r="B477" i="47"/>
  <c r="J477" i="47" s="1"/>
  <c r="B478" i="47"/>
  <c r="J478" i="47" s="1"/>
  <c r="B13" i="47"/>
  <c r="J13" i="47" s="1"/>
  <c r="B12" i="47"/>
  <c r="J12" i="47" s="1"/>
  <c r="Z19" i="45"/>
  <c r="AA19" i="45"/>
  <c r="AB19" i="45"/>
  <c r="Z20" i="45"/>
  <c r="AA20" i="45"/>
  <c r="AB20" i="45"/>
  <c r="Z21" i="45"/>
  <c r="AA21" i="45"/>
  <c r="AB21" i="45"/>
  <c r="Z22" i="45"/>
  <c r="AA22" i="45"/>
  <c r="AB22" i="45"/>
  <c r="Z23" i="45"/>
  <c r="AA23" i="45"/>
  <c r="AB23" i="45"/>
  <c r="Z24" i="45"/>
  <c r="AA24" i="45"/>
  <c r="AB24" i="45"/>
  <c r="Z25" i="45"/>
  <c r="AA25" i="45"/>
  <c r="AB25" i="45"/>
  <c r="Z26" i="45"/>
  <c r="AA26" i="45"/>
  <c r="AB26" i="45"/>
  <c r="Z28" i="45"/>
  <c r="AA28" i="45"/>
  <c r="AB28" i="45"/>
  <c r="Z34" i="45"/>
  <c r="AA34" i="45"/>
  <c r="AB34" i="45"/>
  <c r="AC34" i="45"/>
  <c r="AD34" i="45"/>
  <c r="AE34" i="45"/>
  <c r="AF34" i="45"/>
  <c r="Z35" i="45"/>
  <c r="AA35" i="45"/>
  <c r="AB35" i="45"/>
  <c r="AC35" i="45"/>
  <c r="AD35" i="45"/>
  <c r="AE35" i="45"/>
  <c r="AF35" i="45"/>
  <c r="Z36" i="45"/>
  <c r="AA36" i="45"/>
  <c r="AB36" i="45"/>
  <c r="AC36" i="45"/>
  <c r="AD36" i="45"/>
  <c r="AE36" i="45"/>
  <c r="AF36" i="45"/>
  <c r="Z37" i="45"/>
  <c r="AA37" i="45"/>
  <c r="AB37" i="45"/>
  <c r="AC37" i="45"/>
  <c r="AD37" i="45"/>
  <c r="AE37" i="45"/>
  <c r="AF37" i="45"/>
  <c r="Z38" i="45"/>
  <c r="AA38" i="45"/>
  <c r="AB38" i="45"/>
  <c r="AC38" i="45"/>
  <c r="AD38" i="45"/>
  <c r="AE38" i="45"/>
  <c r="AF38" i="45"/>
  <c r="Z39" i="45"/>
  <c r="AA39" i="45"/>
  <c r="AB39" i="45"/>
  <c r="AC39" i="45"/>
  <c r="AD39" i="45"/>
  <c r="AE39" i="45"/>
  <c r="AF39" i="45"/>
  <c r="Z40" i="45"/>
  <c r="AA40" i="45"/>
  <c r="AB40" i="45"/>
  <c r="AC40" i="45"/>
  <c r="AD40" i="45"/>
  <c r="AE40" i="45"/>
  <c r="AF40" i="45"/>
  <c r="Z41" i="45"/>
  <c r="AA41" i="45"/>
  <c r="AB41" i="45"/>
  <c r="AC41" i="45"/>
  <c r="AD41" i="45"/>
  <c r="AE41" i="45"/>
  <c r="AF41" i="45"/>
  <c r="Z43" i="45"/>
  <c r="AA43" i="45"/>
  <c r="AB43" i="45"/>
  <c r="AC43" i="45"/>
  <c r="AD43" i="45"/>
  <c r="AE43" i="45"/>
  <c r="AF43" i="45"/>
  <c r="AB14" i="45"/>
  <c r="AC14" i="45"/>
  <c r="AC6" i="45"/>
  <c r="AC5" i="45"/>
  <c r="Z5" i="45"/>
  <c r="AA5" i="45"/>
  <c r="AB5" i="45"/>
  <c r="Z6" i="45"/>
  <c r="AA6" i="45"/>
  <c r="AB6" i="45"/>
  <c r="Z7" i="45"/>
  <c r="AA7" i="45"/>
  <c r="AB7" i="45"/>
  <c r="AC7" i="45"/>
  <c r="Z8" i="45"/>
  <c r="AA8" i="45"/>
  <c r="AB8" i="45"/>
  <c r="AC8" i="45"/>
  <c r="Z9" i="45"/>
  <c r="AA9" i="45"/>
  <c r="AB9" i="45"/>
  <c r="AC9" i="45"/>
  <c r="Z10" i="45"/>
  <c r="AA10" i="45"/>
  <c r="AB10" i="45"/>
  <c r="AC10" i="45"/>
  <c r="Z11" i="45"/>
  <c r="AA11" i="45"/>
  <c r="AB11" i="45"/>
  <c r="AC11" i="45"/>
  <c r="Z12" i="45"/>
  <c r="AA12" i="45"/>
  <c r="AB12" i="45"/>
  <c r="AC12" i="45"/>
  <c r="Z14" i="45"/>
  <c r="AA14" i="45"/>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F48" i="11"/>
  <c r="E48" i="11"/>
  <c r="D48" i="11"/>
  <c r="F47" i="11"/>
  <c r="E47" i="11"/>
  <c r="D47" i="11"/>
  <c r="F46" i="11"/>
  <c r="E46" i="11"/>
  <c r="D46" i="11"/>
  <c r="F45" i="11"/>
  <c r="E45" i="11"/>
  <c r="D45" i="11"/>
  <c r="F44" i="11"/>
  <c r="E44" i="11"/>
  <c r="D44" i="11"/>
  <c r="F43" i="11"/>
  <c r="E43" i="11"/>
  <c r="D43" i="11"/>
  <c r="F42" i="11"/>
  <c r="E42" i="11"/>
  <c r="D42" i="11"/>
  <c r="F41" i="11"/>
  <c r="E41" i="11"/>
  <c r="D41" i="11"/>
  <c r="F40" i="11"/>
  <c r="E40" i="11"/>
  <c r="D40" i="11"/>
  <c r="F39" i="11"/>
  <c r="E39" i="11"/>
  <c r="D39" i="11"/>
  <c r="F38" i="11"/>
  <c r="E38" i="11"/>
  <c r="D38" i="11"/>
  <c r="F37" i="11"/>
  <c r="E37" i="11"/>
  <c r="D37" i="11"/>
  <c r="F36" i="11"/>
  <c r="E36" i="11"/>
  <c r="D36" i="11"/>
  <c r="F35" i="11"/>
  <c r="E35" i="11"/>
  <c r="D35" i="11"/>
  <c r="F34" i="11"/>
  <c r="E34" i="11"/>
  <c r="D34" i="11"/>
  <c r="F33" i="11"/>
  <c r="E33" i="11"/>
  <c r="D33" i="11"/>
  <c r="F32" i="11"/>
  <c r="E32" i="11"/>
  <c r="D32" i="11"/>
  <c r="F31" i="11"/>
  <c r="E31" i="11"/>
  <c r="D31" i="11"/>
  <c r="F30" i="11"/>
  <c r="E30" i="11"/>
  <c r="D30" i="11"/>
  <c r="B5" i="11"/>
  <c r="B30" i="11" s="1"/>
  <c r="G52" i="11"/>
  <c r="AI30" i="33"/>
  <c r="AB4" i="32"/>
  <c r="AB5" i="32"/>
  <c r="AB6" i="32"/>
  <c r="AB7" i="32"/>
  <c r="AB8" i="32"/>
  <c r="AB9" i="32"/>
  <c r="AB10" i="32"/>
  <c r="AB11" i="32"/>
  <c r="AB12" i="32"/>
  <c r="AB13" i="32"/>
  <c r="AB14" i="32"/>
  <c r="AB15" i="32"/>
  <c r="AB16" i="32"/>
  <c r="AB17" i="32"/>
  <c r="AB18" i="32"/>
  <c r="AB19" i="32"/>
  <c r="AB20" i="32"/>
  <c r="AB21" i="32"/>
  <c r="AB22" i="32"/>
  <c r="AB23" i="32"/>
  <c r="AB24" i="32"/>
  <c r="AB25" i="32"/>
  <c r="AC4" i="32"/>
  <c r="AC5" i="32"/>
  <c r="AD5" i="32"/>
  <c r="AC6" i="32"/>
  <c r="AD6" i="32"/>
  <c r="AC7" i="32"/>
  <c r="AD7" i="32"/>
  <c r="AC8" i="32"/>
  <c r="AD8" i="32"/>
  <c r="AC9" i="32"/>
  <c r="AD9" i="32"/>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D4" i="32"/>
  <c r="AA25" i="32"/>
  <c r="AA24" i="32"/>
  <c r="AA23" i="32"/>
  <c r="AA22" i="32"/>
  <c r="AA21" i="32"/>
  <c r="AA20" i="32"/>
  <c r="AA19" i="32"/>
  <c r="AA18" i="32"/>
  <c r="AA17" i="32"/>
  <c r="AA16" i="32"/>
  <c r="AA15" i="32"/>
  <c r="AA14" i="32"/>
  <c r="AA13" i="32"/>
  <c r="AA12" i="32"/>
  <c r="AA11" i="32"/>
  <c r="AA10" i="32"/>
  <c r="AA9" i="32"/>
  <c r="AA8" i="32"/>
  <c r="AA7" i="32"/>
  <c r="AA6" i="32"/>
  <c r="AA5" i="32"/>
  <c r="AA4" i="32"/>
  <c r="AP3" i="34"/>
  <c r="A30" i="31"/>
  <c r="A31" i="31"/>
  <c r="A32" i="31"/>
  <c r="A29" i="31"/>
  <c r="AE7" i="32" l="1"/>
  <c r="AE25" i="32"/>
  <c r="AE15" i="32"/>
  <c r="AE20" i="32"/>
  <c r="AE23" i="32"/>
  <c r="AE17" i="32"/>
  <c r="AE24" i="32"/>
  <c r="AE16" i="32"/>
  <c r="AE8" i="32"/>
  <c r="AE14" i="32"/>
  <c r="AF24" i="32"/>
  <c r="AF20" i="32"/>
  <c r="AF16" i="32"/>
  <c r="AF12" i="32"/>
  <c r="AE4" i="32"/>
  <c r="AE22" i="32"/>
  <c r="AE9" i="32"/>
  <c r="AF8" i="32"/>
  <c r="AE12" i="32"/>
  <c r="AF4" i="32"/>
  <c r="AE18" i="32"/>
  <c r="AE10" i="32"/>
  <c r="AE6" i="32"/>
  <c r="AE19" i="32"/>
  <c r="AE11" i="32"/>
  <c r="AF25" i="32"/>
  <c r="AF21" i="32"/>
  <c r="AF17" i="32"/>
  <c r="AF13" i="32"/>
  <c r="AF9" i="32"/>
  <c r="AF5" i="32"/>
  <c r="AF22" i="32"/>
  <c r="AF18" i="32"/>
  <c r="AF14" i="32"/>
  <c r="AF10" i="32"/>
  <c r="AF6" i="32"/>
  <c r="AE21" i="32"/>
  <c r="AE13" i="32"/>
  <c r="AE5" i="32"/>
  <c r="AF23" i="32"/>
  <c r="AF19" i="32"/>
  <c r="AF15" i="32"/>
  <c r="AF11" i="32"/>
  <c r="AF7" i="32"/>
  <c r="AB29" i="32"/>
  <c r="AD29" i="32"/>
  <c r="AC29" i="32"/>
  <c r="AK4" i="34"/>
  <c r="T4" i="41"/>
  <c r="T5" i="41"/>
  <c r="T6" i="41"/>
  <c r="T7" i="41"/>
  <c r="T8" i="41"/>
  <c r="T9" i="41"/>
  <c r="T10" i="41"/>
  <c r="T11" i="41"/>
  <c r="T12" i="41"/>
  <c r="T13" i="41"/>
  <c r="T14" i="41"/>
  <c r="T15" i="41"/>
  <c r="S3" i="41"/>
  <c r="E126" i="13"/>
  <c r="R11" i="14"/>
  <c r="R9" i="14" s="1"/>
  <c r="B3458" i="23"/>
  <c r="B3465" i="23"/>
  <c r="B3472" i="23"/>
  <c r="B3511" i="23"/>
  <c r="B3517" i="23"/>
  <c r="B3518" i="23"/>
  <c r="B3525" i="23"/>
  <c r="B3544" i="23"/>
  <c r="B3545" i="23"/>
  <c r="B3731" i="23"/>
  <c r="B3849" i="23"/>
  <c r="B3850" i="23"/>
  <c r="M3875" i="23"/>
  <c r="A3875" i="23"/>
  <c r="M3874" i="23"/>
  <c r="A3874" i="23"/>
  <c r="M3873" i="23"/>
  <c r="A3873" i="23"/>
  <c r="M3872" i="23"/>
  <c r="A3872" i="23"/>
  <c r="M3871" i="23"/>
  <c r="A3871" i="23"/>
  <c r="M3870" i="23"/>
  <c r="A3870" i="23"/>
  <c r="M3869" i="23"/>
  <c r="A3869" i="23"/>
  <c r="M3868" i="23"/>
  <c r="A3868" i="23"/>
  <c r="M3867" i="23"/>
  <c r="A3867" i="23"/>
  <c r="M3866" i="23"/>
  <c r="A3866" i="23"/>
  <c r="M3865" i="23"/>
  <c r="A3865" i="23"/>
  <c r="M3864" i="23"/>
  <c r="A3864" i="23"/>
  <c r="M3863" i="23"/>
  <c r="A3863" i="23"/>
  <c r="L3862" i="23"/>
  <c r="M3862" i="23" s="1"/>
  <c r="A3862" i="23"/>
  <c r="M3861" i="23"/>
  <c r="A3861" i="23"/>
  <c r="M3860" i="23"/>
  <c r="A3860" i="23"/>
  <c r="M3859" i="23"/>
  <c r="A3859" i="23"/>
  <c r="M3858" i="23"/>
  <c r="A3858" i="23"/>
  <c r="M3857" i="23"/>
  <c r="A3857" i="23"/>
  <c r="M3856" i="23"/>
  <c r="A3856" i="23"/>
  <c r="M3855" i="23"/>
  <c r="A3855" i="23"/>
  <c r="M3854" i="23"/>
  <c r="A3854" i="23"/>
  <c r="M3853" i="23"/>
  <c r="A3853" i="23"/>
  <c r="M3852" i="23"/>
  <c r="A3852" i="23"/>
  <c r="M3851" i="23"/>
  <c r="A3851" i="23"/>
  <c r="M3850" i="23"/>
  <c r="A3850" i="23"/>
  <c r="M3849" i="23"/>
  <c r="A3849" i="23"/>
  <c r="M3848" i="23"/>
  <c r="A3848" i="23"/>
  <c r="M3847" i="23"/>
  <c r="A3847" i="23"/>
  <c r="M3846" i="23"/>
  <c r="A3846" i="23"/>
  <c r="M3845" i="23"/>
  <c r="A3845" i="23"/>
  <c r="M3844" i="23"/>
  <c r="A3844" i="23"/>
  <c r="M3843" i="23"/>
  <c r="A3843" i="23"/>
  <c r="M3842" i="23"/>
  <c r="A3842" i="23"/>
  <c r="M3841" i="23"/>
  <c r="A3841" i="23"/>
  <c r="M3840" i="23"/>
  <c r="A3840" i="23"/>
  <c r="M3839" i="23"/>
  <c r="A3839" i="23"/>
  <c r="M3838" i="23"/>
  <c r="A3838" i="23"/>
  <c r="M3837" i="23"/>
  <c r="A3837" i="23"/>
  <c r="M3836" i="23"/>
  <c r="A3836" i="23"/>
  <c r="M3835" i="23"/>
  <c r="A3835" i="23"/>
  <c r="M3834" i="23"/>
  <c r="A3834" i="23"/>
  <c r="M3833" i="23"/>
  <c r="A3833" i="23"/>
  <c r="M3832" i="23"/>
  <c r="A3832" i="23"/>
  <c r="M3831" i="23"/>
  <c r="A3831" i="23"/>
  <c r="M3830" i="23"/>
  <c r="A3830" i="23"/>
  <c r="M3829" i="23"/>
  <c r="A3829" i="23"/>
  <c r="M3828" i="23"/>
  <c r="A3828" i="23"/>
  <c r="M3827" i="23"/>
  <c r="A3827" i="23"/>
  <c r="M3826" i="23"/>
  <c r="A3826" i="23"/>
  <c r="M3825" i="23"/>
  <c r="A3825" i="23"/>
  <c r="M3824" i="23"/>
  <c r="A3824" i="23"/>
  <c r="M3823" i="23"/>
  <c r="A3823" i="23"/>
  <c r="M3822" i="23"/>
  <c r="A3822" i="23"/>
  <c r="M3821" i="23"/>
  <c r="A3821" i="23"/>
  <c r="M3820" i="23"/>
  <c r="A3820" i="23"/>
  <c r="M3819" i="23"/>
  <c r="A3819" i="23"/>
  <c r="M3818" i="23"/>
  <c r="A3818" i="23"/>
  <c r="L3817" i="23"/>
  <c r="M3817" i="23" s="1"/>
  <c r="A3817" i="23"/>
  <c r="L3816" i="23"/>
  <c r="M3816" i="23" s="1"/>
  <c r="A3816" i="23"/>
  <c r="M3815" i="23"/>
  <c r="A3815" i="23"/>
  <c r="M3814" i="23"/>
  <c r="A3814" i="23"/>
  <c r="M3813" i="23"/>
  <c r="A3813" i="23"/>
  <c r="L3812" i="23"/>
  <c r="M3812" i="23" s="1"/>
  <c r="A3812" i="23"/>
  <c r="M3811" i="23"/>
  <c r="A3811" i="23"/>
  <c r="M3810" i="23"/>
  <c r="A3810" i="23"/>
  <c r="M3809" i="23"/>
  <c r="A3809" i="23"/>
  <c r="M3808" i="23"/>
  <c r="A3808" i="23"/>
  <c r="M3807" i="23"/>
  <c r="A3807" i="23"/>
  <c r="M3806" i="23"/>
  <c r="A3806" i="23"/>
  <c r="M3805" i="23"/>
  <c r="A3805" i="23"/>
  <c r="M3804" i="23"/>
  <c r="A3804" i="23"/>
  <c r="M3803" i="23"/>
  <c r="A3803" i="23"/>
  <c r="M3802" i="23"/>
  <c r="A3802" i="23"/>
  <c r="L3801" i="23"/>
  <c r="M3801" i="23" s="1"/>
  <c r="A3801" i="23"/>
  <c r="L3800" i="23"/>
  <c r="M3800" i="23" s="1"/>
  <c r="A3800" i="23"/>
  <c r="M3799" i="23"/>
  <c r="A3799" i="23"/>
  <c r="L3798" i="23"/>
  <c r="M3798" i="23" s="1"/>
  <c r="A3798" i="23"/>
  <c r="L3797" i="23"/>
  <c r="M3797" i="23" s="1"/>
  <c r="A3797" i="23"/>
  <c r="M3796" i="23"/>
  <c r="A3796" i="23"/>
  <c r="L3795" i="23"/>
  <c r="M3795" i="23" s="1"/>
  <c r="A3795" i="23"/>
  <c r="L3794" i="23"/>
  <c r="M3794" i="23" s="1"/>
  <c r="A3794" i="23"/>
  <c r="L3793" i="23"/>
  <c r="M3793" i="23" s="1"/>
  <c r="A3793" i="23"/>
  <c r="L3792" i="23"/>
  <c r="M3792" i="23" s="1"/>
  <c r="A3792" i="23"/>
  <c r="L3791" i="23"/>
  <c r="M3791" i="23" s="1"/>
  <c r="A3791" i="23"/>
  <c r="M3790" i="23"/>
  <c r="A3790" i="23"/>
  <c r="M3789" i="23"/>
  <c r="A3789" i="23"/>
  <c r="M3788" i="23"/>
  <c r="A3788" i="23"/>
  <c r="M3787" i="23"/>
  <c r="A3787" i="23"/>
  <c r="M3786" i="23"/>
  <c r="A3786" i="23"/>
  <c r="M3785" i="23"/>
  <c r="A3785" i="23"/>
  <c r="M3784" i="23"/>
  <c r="A3784" i="23"/>
  <c r="M3783" i="23"/>
  <c r="A3783" i="23"/>
  <c r="M3782" i="23"/>
  <c r="A3782" i="23"/>
  <c r="M3781" i="23"/>
  <c r="A3781" i="23"/>
  <c r="M3780" i="23"/>
  <c r="A3780" i="23"/>
  <c r="M3779" i="23"/>
  <c r="A3779" i="23"/>
  <c r="M3778" i="23"/>
  <c r="A3778" i="23"/>
  <c r="M3777" i="23"/>
  <c r="A3777" i="23"/>
  <c r="M3776" i="23"/>
  <c r="A3776" i="23"/>
  <c r="M3775" i="23"/>
  <c r="A3775" i="23"/>
  <c r="L3774" i="23"/>
  <c r="M3774" i="23" s="1"/>
  <c r="A3774" i="23"/>
  <c r="M3773" i="23"/>
  <c r="A3773" i="23"/>
  <c r="M3772" i="23"/>
  <c r="A3772" i="23"/>
  <c r="M3771" i="23"/>
  <c r="A3771" i="23"/>
  <c r="L3770" i="23"/>
  <c r="M3770" i="23" s="1"/>
  <c r="A3770" i="23"/>
  <c r="L3769" i="23"/>
  <c r="M3769" i="23" s="1"/>
  <c r="A3769" i="23"/>
  <c r="M3768" i="23"/>
  <c r="A3768" i="23"/>
  <c r="M3767" i="23"/>
  <c r="A3767" i="23"/>
  <c r="M3766" i="23"/>
  <c r="A3766" i="23"/>
  <c r="M3765" i="23"/>
  <c r="A3765" i="23"/>
  <c r="M3764" i="23"/>
  <c r="A3764" i="23"/>
  <c r="M3763" i="23"/>
  <c r="A3763" i="23"/>
  <c r="M3762" i="23"/>
  <c r="A3762" i="23"/>
  <c r="M3761" i="23"/>
  <c r="A3761" i="23"/>
  <c r="M3760" i="23"/>
  <c r="A3760" i="23"/>
  <c r="M3759" i="23"/>
  <c r="A3759" i="23"/>
  <c r="M3758" i="23"/>
  <c r="A3758" i="23"/>
  <c r="M3757" i="23"/>
  <c r="A3757" i="23"/>
  <c r="M3756" i="23"/>
  <c r="A3756" i="23"/>
  <c r="M3755" i="23"/>
  <c r="A3755" i="23"/>
  <c r="M3754" i="23"/>
  <c r="A3754" i="23"/>
  <c r="M3753" i="23"/>
  <c r="A3753" i="23"/>
  <c r="M3752" i="23"/>
  <c r="A3752" i="23"/>
  <c r="M3751" i="23"/>
  <c r="A3751" i="23"/>
  <c r="M3750" i="23"/>
  <c r="A3750" i="23"/>
  <c r="M3749" i="23"/>
  <c r="A3749" i="23"/>
  <c r="M3748" i="23"/>
  <c r="A3748" i="23"/>
  <c r="M3747" i="23"/>
  <c r="A3747" i="23"/>
  <c r="L3746" i="23"/>
  <c r="M3746" i="23" s="1"/>
  <c r="A3746" i="23"/>
  <c r="M3745" i="23"/>
  <c r="A3745" i="23"/>
  <c r="M3744" i="23"/>
  <c r="A3744" i="23"/>
  <c r="M3743" i="23"/>
  <c r="A3743" i="23"/>
  <c r="M3742" i="23"/>
  <c r="A3742" i="23"/>
  <c r="M3741" i="23"/>
  <c r="A3741" i="23"/>
  <c r="M3740" i="23"/>
  <c r="A3740" i="23"/>
  <c r="M3739" i="23"/>
  <c r="A3739" i="23"/>
  <c r="M3738" i="23"/>
  <c r="A3738" i="23"/>
  <c r="M3737" i="23"/>
  <c r="A3737" i="23"/>
  <c r="M3736" i="23"/>
  <c r="A3736" i="23"/>
  <c r="M3735" i="23"/>
  <c r="A3735" i="23"/>
  <c r="M3734" i="23"/>
  <c r="A3734" i="23"/>
  <c r="M3733" i="23"/>
  <c r="A3733" i="23"/>
  <c r="M3732" i="23"/>
  <c r="A3732" i="23"/>
  <c r="M3731" i="23"/>
  <c r="A3731" i="23"/>
  <c r="M3730" i="23"/>
  <c r="A3730" i="23"/>
  <c r="M3729" i="23"/>
  <c r="A3729" i="23"/>
  <c r="M3728" i="23"/>
  <c r="A3728" i="23"/>
  <c r="M3727" i="23"/>
  <c r="A3727" i="23"/>
  <c r="M3726" i="23"/>
  <c r="A3726" i="23"/>
  <c r="M3725" i="23"/>
  <c r="A3725" i="23"/>
  <c r="M3724" i="23"/>
  <c r="A3724" i="23"/>
  <c r="M3723" i="23"/>
  <c r="A3723" i="23"/>
  <c r="L3722" i="23"/>
  <c r="M3722" i="23" s="1"/>
  <c r="A3722" i="23"/>
  <c r="M3721" i="23"/>
  <c r="A3721" i="23"/>
  <c r="M3720" i="23"/>
  <c r="A3720" i="23"/>
  <c r="M3719" i="23"/>
  <c r="A3719" i="23"/>
  <c r="M3718" i="23"/>
  <c r="A3718" i="23"/>
  <c r="M3717" i="23"/>
  <c r="A3717" i="23"/>
  <c r="M3716" i="23"/>
  <c r="A3716" i="23"/>
  <c r="M3715" i="23"/>
  <c r="A3715" i="23"/>
  <c r="M3714" i="23"/>
  <c r="A3714" i="23"/>
  <c r="M3713" i="23"/>
  <c r="A3713" i="23"/>
  <c r="M3712" i="23"/>
  <c r="A3712" i="23"/>
  <c r="M3711" i="23"/>
  <c r="A3711" i="23"/>
  <c r="M3710" i="23"/>
  <c r="A3710" i="23"/>
  <c r="M3709" i="23"/>
  <c r="A3709" i="23"/>
  <c r="M3708" i="23"/>
  <c r="A3708" i="23"/>
  <c r="M3707" i="23"/>
  <c r="A3707" i="23"/>
  <c r="M3706" i="23"/>
  <c r="A3706" i="23"/>
  <c r="M3705" i="23"/>
  <c r="A3705" i="23"/>
  <c r="M3704" i="23"/>
  <c r="A3704" i="23"/>
  <c r="M3703" i="23"/>
  <c r="A3703" i="23"/>
  <c r="L3702" i="23"/>
  <c r="M3702" i="23" s="1"/>
  <c r="A3702" i="23"/>
  <c r="M3701" i="23"/>
  <c r="A3701" i="23"/>
  <c r="L3700" i="23"/>
  <c r="M3700" i="23" s="1"/>
  <c r="A3700" i="23"/>
  <c r="M3699" i="23"/>
  <c r="A3699" i="23"/>
  <c r="M3698" i="23"/>
  <c r="A3698" i="23"/>
  <c r="M3697" i="23"/>
  <c r="A3697" i="23"/>
  <c r="M3696" i="23"/>
  <c r="A3696" i="23"/>
  <c r="M3695" i="23"/>
  <c r="A3695" i="23"/>
  <c r="M3694" i="23"/>
  <c r="A3694" i="23"/>
  <c r="M3693" i="23"/>
  <c r="A3693" i="23"/>
  <c r="M3692" i="23"/>
  <c r="A3692" i="23"/>
  <c r="M3691" i="23"/>
  <c r="A3691" i="23"/>
  <c r="M3690" i="23"/>
  <c r="A3690" i="23"/>
  <c r="M3689" i="23"/>
  <c r="A3689" i="23"/>
  <c r="M3688" i="23"/>
  <c r="A3688" i="23"/>
  <c r="M3687" i="23"/>
  <c r="A3687" i="23"/>
  <c r="M3686" i="23"/>
  <c r="A3686" i="23"/>
  <c r="L3685" i="23"/>
  <c r="M3685" i="23" s="1"/>
  <c r="A3685" i="23"/>
  <c r="M3684" i="23"/>
  <c r="A3684" i="23"/>
  <c r="M3683" i="23"/>
  <c r="A3683" i="23"/>
  <c r="M3682" i="23"/>
  <c r="A3682" i="23"/>
  <c r="M3681" i="23"/>
  <c r="A3681" i="23"/>
  <c r="M3680" i="23"/>
  <c r="A3680" i="23"/>
  <c r="M3679" i="23"/>
  <c r="A3679" i="23"/>
  <c r="M3678" i="23"/>
  <c r="A3678" i="23"/>
  <c r="M3677" i="23"/>
  <c r="A3677" i="23"/>
  <c r="M3676" i="23"/>
  <c r="A3676" i="23"/>
  <c r="M3675" i="23"/>
  <c r="A3675" i="23"/>
  <c r="M3674" i="23"/>
  <c r="A3674" i="23"/>
  <c r="M3673" i="23"/>
  <c r="A3673" i="23"/>
  <c r="M3672" i="23"/>
  <c r="A3672" i="23"/>
  <c r="M3671" i="23"/>
  <c r="A3671" i="23"/>
  <c r="M3670" i="23"/>
  <c r="A3670" i="23"/>
  <c r="M3669" i="23"/>
  <c r="A3669" i="23"/>
  <c r="M3668" i="23"/>
  <c r="A3668" i="23"/>
  <c r="M3667" i="23"/>
  <c r="A3667" i="23"/>
  <c r="M3666" i="23"/>
  <c r="A3666" i="23"/>
  <c r="M3665" i="23"/>
  <c r="A3665" i="23"/>
  <c r="M3664" i="23"/>
  <c r="A3664" i="23"/>
  <c r="M3663" i="23"/>
  <c r="A3663" i="23"/>
  <c r="M3662" i="23"/>
  <c r="A3662" i="23"/>
  <c r="M3661" i="23"/>
  <c r="A3661" i="23"/>
  <c r="M3660" i="23"/>
  <c r="A3660" i="23"/>
  <c r="M3659" i="23"/>
  <c r="A3659" i="23"/>
  <c r="M3658" i="23"/>
  <c r="A3658" i="23"/>
  <c r="M3657" i="23"/>
  <c r="A3657" i="23"/>
  <c r="M3656" i="23"/>
  <c r="A3656" i="23"/>
  <c r="M3655" i="23"/>
  <c r="A3655" i="23"/>
  <c r="M3654" i="23"/>
  <c r="A3654" i="23"/>
  <c r="M3653" i="23"/>
  <c r="A3653" i="23"/>
  <c r="M3652" i="23"/>
  <c r="A3652" i="23"/>
  <c r="M3651" i="23"/>
  <c r="A3651" i="23"/>
  <c r="M3650" i="23"/>
  <c r="A3650" i="23"/>
  <c r="M3649" i="23"/>
  <c r="A3649" i="23"/>
  <c r="M3648" i="23"/>
  <c r="A3648" i="23"/>
  <c r="M3647" i="23"/>
  <c r="A3647" i="23"/>
  <c r="M3646" i="23"/>
  <c r="A3646" i="23"/>
  <c r="M3645" i="23"/>
  <c r="A3645" i="23"/>
  <c r="M3644" i="23"/>
  <c r="A3644" i="23"/>
  <c r="M3643" i="23"/>
  <c r="A3643" i="23"/>
  <c r="M3642" i="23"/>
  <c r="A3642" i="23"/>
  <c r="M3641" i="23"/>
  <c r="A3641" i="23"/>
  <c r="M3640" i="23"/>
  <c r="A3640" i="23"/>
  <c r="M3639" i="23"/>
  <c r="A3639" i="23"/>
  <c r="M3638" i="23"/>
  <c r="A3638" i="23"/>
  <c r="M3637" i="23"/>
  <c r="A3637" i="23"/>
  <c r="M3636" i="23"/>
  <c r="A3636" i="23"/>
  <c r="M3635" i="23"/>
  <c r="A3635" i="23"/>
  <c r="M3634" i="23"/>
  <c r="A3634" i="23"/>
  <c r="M3633" i="23"/>
  <c r="A3633" i="23"/>
  <c r="M3632" i="23"/>
  <c r="A3632" i="23"/>
  <c r="M3631" i="23"/>
  <c r="A3631" i="23"/>
  <c r="M3630" i="23"/>
  <c r="A3630" i="23"/>
  <c r="M3629" i="23"/>
  <c r="A3629" i="23"/>
  <c r="M3628" i="23"/>
  <c r="A3628" i="23"/>
  <c r="M3627" i="23"/>
  <c r="A3627" i="23"/>
  <c r="M3626" i="23"/>
  <c r="A3626" i="23"/>
  <c r="M3625" i="23"/>
  <c r="A3625" i="23"/>
  <c r="M3624" i="23"/>
  <c r="A3624" i="23"/>
  <c r="M3623" i="23"/>
  <c r="A3623" i="23"/>
  <c r="M3622" i="23"/>
  <c r="A3622" i="23"/>
  <c r="M3621" i="23"/>
  <c r="A3621" i="23"/>
  <c r="M3620" i="23"/>
  <c r="A3620" i="23"/>
  <c r="M3619" i="23"/>
  <c r="A3619" i="23"/>
  <c r="M3618" i="23"/>
  <c r="A3618" i="23"/>
  <c r="M3617" i="23"/>
  <c r="A3617" i="23"/>
  <c r="M3616" i="23"/>
  <c r="A3616" i="23"/>
  <c r="M3615" i="23"/>
  <c r="A3615" i="23"/>
  <c r="M3614" i="23"/>
  <c r="A3614" i="23"/>
  <c r="M3613" i="23"/>
  <c r="A3613" i="23"/>
  <c r="M3612" i="23"/>
  <c r="A3612" i="23"/>
  <c r="M3611" i="23"/>
  <c r="A3611" i="23"/>
  <c r="M3610" i="23"/>
  <c r="A3610" i="23"/>
  <c r="M3609" i="23"/>
  <c r="A3609" i="23"/>
  <c r="M3608" i="23"/>
  <c r="A3608" i="23"/>
  <c r="M3607" i="23"/>
  <c r="A3607" i="23"/>
  <c r="M3606" i="23"/>
  <c r="A3606" i="23"/>
  <c r="M3605" i="23"/>
  <c r="A3605" i="23"/>
  <c r="M3604" i="23"/>
  <c r="A3604" i="23"/>
  <c r="M3603" i="23"/>
  <c r="A3603" i="23"/>
  <c r="M3602" i="23"/>
  <c r="A3602" i="23"/>
  <c r="M3601" i="23"/>
  <c r="A3601" i="23"/>
  <c r="M3600" i="23"/>
  <c r="A3600" i="23"/>
  <c r="M3599" i="23"/>
  <c r="A3599" i="23"/>
  <c r="M3598" i="23"/>
  <c r="A3598" i="23"/>
  <c r="M3597" i="23"/>
  <c r="A3597" i="23"/>
  <c r="M3596" i="23"/>
  <c r="A3596" i="23"/>
  <c r="M3595" i="23"/>
  <c r="A3595" i="23"/>
  <c r="M3594" i="23"/>
  <c r="A3594" i="23"/>
  <c r="M3593" i="23"/>
  <c r="A3593" i="23"/>
  <c r="M3592" i="23"/>
  <c r="A3592" i="23"/>
  <c r="M3591" i="23"/>
  <c r="A3591" i="23"/>
  <c r="M3590" i="23"/>
  <c r="A3590" i="23"/>
  <c r="M3589" i="23"/>
  <c r="A3589" i="23"/>
  <c r="M3588" i="23"/>
  <c r="A3588" i="23"/>
  <c r="M3587" i="23"/>
  <c r="A3587" i="23"/>
  <c r="M3586" i="23"/>
  <c r="A3586" i="23"/>
  <c r="M3585" i="23"/>
  <c r="A3585" i="23"/>
  <c r="M3584" i="23"/>
  <c r="A3584" i="23"/>
  <c r="M3583" i="23"/>
  <c r="A3583" i="23"/>
  <c r="M3582" i="23"/>
  <c r="A3582" i="23"/>
  <c r="M3581" i="23"/>
  <c r="A3581" i="23"/>
  <c r="M3580" i="23"/>
  <c r="A3580" i="23"/>
  <c r="M3579" i="23"/>
  <c r="A3579" i="23"/>
  <c r="M3578" i="23"/>
  <c r="A3578" i="23"/>
  <c r="M3577" i="23"/>
  <c r="A3577" i="23"/>
  <c r="M3576" i="23"/>
  <c r="A3576" i="23"/>
  <c r="M3575" i="23"/>
  <c r="A3575" i="23"/>
  <c r="M3574" i="23"/>
  <c r="A3574" i="23"/>
  <c r="M3573" i="23"/>
  <c r="A3573" i="23"/>
  <c r="M3572" i="23"/>
  <c r="A3572" i="23"/>
  <c r="M3571" i="23"/>
  <c r="A3571" i="23"/>
  <c r="M3570" i="23"/>
  <c r="A3570" i="23"/>
  <c r="L3569" i="23"/>
  <c r="M3569" i="23" s="1"/>
  <c r="A3569" i="23"/>
  <c r="M3568" i="23"/>
  <c r="A3568" i="23"/>
  <c r="M3567" i="23"/>
  <c r="A3567" i="23"/>
  <c r="M3566" i="23"/>
  <c r="A3566" i="23"/>
  <c r="M3565" i="23"/>
  <c r="A3565" i="23"/>
  <c r="M3564" i="23"/>
  <c r="A3564" i="23"/>
  <c r="M3563" i="23"/>
  <c r="A3563" i="23"/>
  <c r="M3562" i="23"/>
  <c r="A3562" i="23"/>
  <c r="M3561" i="23"/>
  <c r="A3561" i="23"/>
  <c r="M3560" i="23"/>
  <c r="A3560" i="23"/>
  <c r="M3559" i="23"/>
  <c r="A3559" i="23"/>
  <c r="M3558" i="23"/>
  <c r="A3558" i="23"/>
  <c r="M3557" i="23"/>
  <c r="A3557" i="23"/>
  <c r="M3556" i="23"/>
  <c r="A3556" i="23"/>
  <c r="M3555" i="23"/>
  <c r="A3555" i="23"/>
  <c r="M3554" i="23"/>
  <c r="A3554" i="23"/>
  <c r="M3553" i="23"/>
  <c r="A3553" i="23"/>
  <c r="M3552" i="23"/>
  <c r="A3552" i="23"/>
  <c r="M3551" i="23"/>
  <c r="A3551" i="23"/>
  <c r="L3550" i="23"/>
  <c r="M3550" i="23" s="1"/>
  <c r="A3550" i="23"/>
  <c r="M3549" i="23"/>
  <c r="A3549" i="23"/>
  <c r="M3548" i="23"/>
  <c r="A3548" i="23"/>
  <c r="M3547" i="23"/>
  <c r="A3547" i="23"/>
  <c r="M3546" i="23"/>
  <c r="A3546" i="23"/>
  <c r="M3545" i="23"/>
  <c r="A3545" i="23"/>
  <c r="M3544" i="23"/>
  <c r="A3544" i="23"/>
  <c r="M3543" i="23"/>
  <c r="A3543" i="23"/>
  <c r="M3542" i="23"/>
  <c r="A3542" i="23"/>
  <c r="M3541" i="23"/>
  <c r="A3541" i="23"/>
  <c r="M3540" i="23"/>
  <c r="A3540" i="23"/>
  <c r="M3539" i="23"/>
  <c r="A3539" i="23"/>
  <c r="M3538" i="23"/>
  <c r="A3538" i="23"/>
  <c r="M3537" i="23"/>
  <c r="A3537" i="23"/>
  <c r="M3536" i="23"/>
  <c r="A3536" i="23"/>
  <c r="M3535" i="23"/>
  <c r="A3535" i="23"/>
  <c r="M3534" i="23"/>
  <c r="A3534" i="23"/>
  <c r="M3533" i="23"/>
  <c r="A3533" i="23"/>
  <c r="M3532" i="23"/>
  <c r="A3532" i="23"/>
  <c r="M3531" i="23"/>
  <c r="A3531" i="23"/>
  <c r="M3530" i="23"/>
  <c r="A3530" i="23"/>
  <c r="M3529" i="23"/>
  <c r="A3529" i="23"/>
  <c r="M3528" i="23"/>
  <c r="A3528" i="23"/>
  <c r="M3527" i="23"/>
  <c r="A3527" i="23"/>
  <c r="M3526" i="23"/>
  <c r="A3526" i="23"/>
  <c r="M3525" i="23"/>
  <c r="A3525" i="23"/>
  <c r="M3524" i="23"/>
  <c r="A3524" i="23"/>
  <c r="M3523" i="23"/>
  <c r="A3523" i="23"/>
  <c r="M3522" i="23"/>
  <c r="A3522" i="23"/>
  <c r="M3521" i="23"/>
  <c r="A3521" i="23"/>
  <c r="M3520" i="23"/>
  <c r="A3520" i="23"/>
  <c r="M3519" i="23"/>
  <c r="A3519" i="23"/>
  <c r="M3518" i="23"/>
  <c r="A3518" i="23"/>
  <c r="M3517" i="23"/>
  <c r="A3517" i="23"/>
  <c r="M3516" i="23"/>
  <c r="A3516" i="23"/>
  <c r="M3515" i="23"/>
  <c r="A3515" i="23"/>
  <c r="M3514" i="23"/>
  <c r="A3514" i="23"/>
  <c r="M3513" i="23"/>
  <c r="A3513" i="23"/>
  <c r="M3512" i="23"/>
  <c r="A3512" i="23"/>
  <c r="M3511" i="23"/>
  <c r="A3511" i="23"/>
  <c r="M3510" i="23"/>
  <c r="A3510" i="23"/>
  <c r="M3509" i="23"/>
  <c r="A3509" i="23"/>
  <c r="M3508" i="23"/>
  <c r="A3508" i="23"/>
  <c r="M3507" i="23"/>
  <c r="A3507" i="23"/>
  <c r="M3506" i="23"/>
  <c r="A3506" i="23"/>
  <c r="M3505" i="23"/>
  <c r="A3505" i="23"/>
  <c r="M3504" i="23"/>
  <c r="A3504" i="23"/>
  <c r="M3503" i="23"/>
  <c r="A3503" i="23"/>
  <c r="M3502" i="23"/>
  <c r="A3502" i="23"/>
  <c r="M3501" i="23"/>
  <c r="A3501" i="23"/>
  <c r="L3500" i="23"/>
  <c r="M3500" i="23" s="1"/>
  <c r="A3500" i="23"/>
  <c r="M3499" i="23"/>
  <c r="A3499" i="23"/>
  <c r="M3498" i="23"/>
  <c r="A3498" i="23"/>
  <c r="M3497" i="23"/>
  <c r="A3497" i="23"/>
  <c r="M3496" i="23"/>
  <c r="A3496" i="23"/>
  <c r="M3495" i="23"/>
  <c r="A3495" i="23"/>
  <c r="M3494" i="23"/>
  <c r="A3494" i="23"/>
  <c r="M3493" i="23"/>
  <c r="A3493" i="23"/>
  <c r="M3492" i="23"/>
  <c r="A3492" i="23"/>
  <c r="M3491" i="23"/>
  <c r="A3491" i="23"/>
  <c r="M3490" i="23"/>
  <c r="A3490" i="23"/>
  <c r="M3489" i="23"/>
  <c r="A3489" i="23"/>
  <c r="M3488" i="23"/>
  <c r="A3488" i="23"/>
  <c r="M3487" i="23"/>
  <c r="A3487" i="23"/>
  <c r="M3486" i="23"/>
  <c r="A3486" i="23"/>
  <c r="M3485" i="23"/>
  <c r="A3485" i="23"/>
  <c r="M3484" i="23"/>
  <c r="A3484" i="23"/>
  <c r="M3483" i="23"/>
  <c r="A3483" i="23"/>
  <c r="M3482" i="23"/>
  <c r="A3482" i="23"/>
  <c r="M3481" i="23"/>
  <c r="A3481" i="23"/>
  <c r="M3480" i="23"/>
  <c r="A3480" i="23"/>
  <c r="M3479" i="23"/>
  <c r="A3479" i="23"/>
  <c r="M3478" i="23"/>
  <c r="A3478" i="23"/>
  <c r="M3477" i="23"/>
  <c r="A3477" i="23"/>
  <c r="M3476" i="23"/>
  <c r="A3476" i="23"/>
  <c r="M3475" i="23"/>
  <c r="A3475" i="23"/>
  <c r="M3474" i="23"/>
  <c r="A3474" i="23"/>
  <c r="M3473" i="23"/>
  <c r="A3473" i="23"/>
  <c r="M3472" i="23"/>
  <c r="A3472" i="23"/>
  <c r="M3471" i="23"/>
  <c r="A3471" i="23"/>
  <c r="M3470" i="23"/>
  <c r="A3470" i="23"/>
  <c r="M3469" i="23"/>
  <c r="A3469" i="23"/>
  <c r="M3468" i="23"/>
  <c r="A3468" i="23"/>
  <c r="M3467" i="23"/>
  <c r="A3467" i="23"/>
  <c r="M3466" i="23"/>
  <c r="A3466" i="23"/>
  <c r="M3465" i="23"/>
  <c r="A3465" i="23"/>
  <c r="M3464" i="23"/>
  <c r="A3464" i="23"/>
  <c r="M3463" i="23"/>
  <c r="A3463" i="23"/>
  <c r="M3462" i="23"/>
  <c r="A3462" i="23"/>
  <c r="M3461" i="23"/>
  <c r="A3461" i="23"/>
  <c r="L3460" i="23"/>
  <c r="M3460" i="23" s="1"/>
  <c r="A3460" i="23"/>
  <c r="M3459" i="23"/>
  <c r="A3459" i="23"/>
  <c r="M3458" i="23"/>
  <c r="A3458" i="23"/>
  <c r="M3457" i="23"/>
  <c r="A3457" i="23"/>
  <c r="B724" i="25"/>
  <c r="B725" i="25"/>
  <c r="B726" i="25"/>
  <c r="B727" i="25"/>
  <c r="B728" i="25"/>
  <c r="B729" i="25"/>
  <c r="B730" i="25"/>
  <c r="B731" i="25"/>
  <c r="B732" i="25"/>
  <c r="B733" i="25"/>
  <c r="B734" i="25"/>
  <c r="B735" i="25"/>
  <c r="B736" i="25"/>
  <c r="B737" i="25"/>
  <c r="B738" i="25"/>
  <c r="B739" i="25"/>
  <c r="B740" i="25"/>
  <c r="B741" i="25"/>
  <c r="B742" i="25"/>
  <c r="B743" i="25"/>
  <c r="B744" i="25"/>
  <c r="B745" i="25"/>
  <c r="B746" i="25"/>
  <c r="B747" i="25"/>
  <c r="B748" i="25"/>
  <c r="B749" i="25"/>
  <c r="B750" i="25"/>
  <c r="B751" i="25"/>
  <c r="B752" i="25"/>
  <c r="B753" i="25"/>
  <c r="B754" i="25"/>
  <c r="B755" i="25"/>
  <c r="B756" i="25"/>
  <c r="B757" i="25"/>
  <c r="B758" i="25"/>
  <c r="B759" i="25"/>
  <c r="B760" i="25"/>
  <c r="B761" i="25"/>
  <c r="B762" i="25"/>
  <c r="B763" i="25"/>
  <c r="B764" i="25"/>
  <c r="B765" i="25"/>
  <c r="B766" i="25"/>
  <c r="B767" i="25"/>
  <c r="B768" i="25"/>
  <c r="B769" i="25"/>
  <c r="B770" i="25"/>
  <c r="B771" i="25"/>
  <c r="B772" i="25"/>
  <c r="B773" i="25"/>
  <c r="B774" i="25"/>
  <c r="B775" i="25"/>
  <c r="B776" i="25"/>
  <c r="B777" i="25"/>
  <c r="B778" i="25"/>
  <c r="B779" i="25"/>
  <c r="B780" i="25"/>
  <c r="B781" i="25"/>
  <c r="B782" i="25"/>
  <c r="B783" i="25"/>
  <c r="B784" i="25"/>
  <c r="B785" i="25"/>
  <c r="B786" i="25"/>
  <c r="B787" i="25"/>
  <c r="B788" i="25"/>
  <c r="B789" i="25"/>
  <c r="B790" i="25"/>
  <c r="B791" i="25"/>
  <c r="B792" i="25"/>
  <c r="B793" i="25"/>
  <c r="B794" i="25"/>
  <c r="B795" i="25"/>
  <c r="B796" i="25"/>
  <c r="B797" i="25"/>
  <c r="B798" i="25"/>
  <c r="B799" i="25"/>
  <c r="B800" i="25"/>
  <c r="B801" i="25"/>
  <c r="B802" i="25"/>
  <c r="B803" i="25"/>
  <c r="B804" i="25"/>
  <c r="AB72" i="34"/>
  <c r="AA72" i="34"/>
  <c r="Z72" i="34"/>
  <c r="Y72" i="34"/>
  <c r="X72" i="34"/>
  <c r="W72" i="34"/>
  <c r="V72" i="34"/>
  <c r="U72" i="34"/>
  <c r="T72" i="34"/>
  <c r="S72" i="34"/>
  <c r="R72" i="34"/>
  <c r="Q72" i="34"/>
  <c r="P72" i="34"/>
  <c r="O72" i="34"/>
  <c r="N72" i="34"/>
  <c r="M72" i="34"/>
  <c r="L72" i="34"/>
  <c r="K72" i="34"/>
  <c r="J72" i="34"/>
  <c r="I72" i="34"/>
  <c r="H72" i="34"/>
  <c r="G72" i="34"/>
  <c r="F72" i="34"/>
  <c r="E72" i="34"/>
  <c r="C72" i="34"/>
  <c r="AB71" i="34"/>
  <c r="AA71" i="34"/>
  <c r="Z71" i="34"/>
  <c r="Y71" i="34"/>
  <c r="X71" i="34"/>
  <c r="W71" i="34"/>
  <c r="V71" i="34"/>
  <c r="U71" i="34"/>
  <c r="T71" i="34"/>
  <c r="S71" i="34"/>
  <c r="R71" i="34"/>
  <c r="Q71" i="34"/>
  <c r="P71" i="34"/>
  <c r="O71" i="34"/>
  <c r="N71" i="34"/>
  <c r="M71" i="34"/>
  <c r="L71" i="34"/>
  <c r="K71" i="34"/>
  <c r="J71" i="34"/>
  <c r="I71" i="34"/>
  <c r="H71" i="34"/>
  <c r="G71" i="34"/>
  <c r="F71" i="34"/>
  <c r="E71" i="34"/>
  <c r="C71" i="34"/>
  <c r="AB70" i="34"/>
  <c r="AA70" i="34"/>
  <c r="Z70" i="34"/>
  <c r="Y70" i="34"/>
  <c r="X70" i="34"/>
  <c r="W70" i="34"/>
  <c r="V70" i="34"/>
  <c r="U70" i="34"/>
  <c r="T70" i="34"/>
  <c r="S70" i="34"/>
  <c r="R70" i="34"/>
  <c r="Q70" i="34"/>
  <c r="P70" i="34"/>
  <c r="O70" i="34"/>
  <c r="N70" i="34"/>
  <c r="M70" i="34"/>
  <c r="L70" i="34"/>
  <c r="K70" i="34"/>
  <c r="J70" i="34"/>
  <c r="I70" i="34"/>
  <c r="H70" i="34"/>
  <c r="G70" i="34"/>
  <c r="F70" i="34"/>
  <c r="E70"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AK26" i="34"/>
  <c r="C26" i="34"/>
  <c r="AK25" i="34"/>
  <c r="C25" i="34"/>
  <c r="AK24" i="34"/>
  <c r="C24" i="34"/>
  <c r="AK23" i="34"/>
  <c r="C23" i="34"/>
  <c r="AK22" i="34"/>
  <c r="C22" i="34"/>
  <c r="AK21" i="34"/>
  <c r="C21" i="34"/>
  <c r="AK20" i="34"/>
  <c r="C20" i="34"/>
  <c r="AK19" i="34"/>
  <c r="C19" i="34"/>
  <c r="AK18" i="34"/>
  <c r="C18" i="34"/>
  <c r="AK17" i="34"/>
  <c r="C17" i="34"/>
  <c r="AK16" i="34"/>
  <c r="C16" i="34"/>
  <c r="AK15" i="34"/>
  <c r="C15" i="34"/>
  <c r="AK14" i="34"/>
  <c r="C14" i="34"/>
  <c r="AK13" i="34"/>
  <c r="C13" i="34"/>
  <c r="AK12" i="34"/>
  <c r="C12" i="34"/>
  <c r="AK11" i="34"/>
  <c r="C11" i="34"/>
  <c r="AK10" i="34"/>
  <c r="C10" i="34"/>
  <c r="AK9" i="34"/>
  <c r="C9" i="34"/>
  <c r="AK8" i="34"/>
  <c r="C8" i="34"/>
  <c r="AK7" i="34"/>
  <c r="C7" i="34"/>
  <c r="AK6" i="34"/>
  <c r="C6" i="34"/>
  <c r="AK5" i="34"/>
  <c r="C5" i="34"/>
  <c r="C4" i="34"/>
  <c r="BD14" i="34" l="1"/>
  <c r="BD20" i="34"/>
  <c r="BD21" i="34"/>
  <c r="BD9" i="34"/>
  <c r="BD15" i="34"/>
  <c r="BD10" i="34"/>
  <c r="BD16" i="34"/>
  <c r="BD22" i="34"/>
  <c r="BD17" i="34"/>
  <c r="BD23" i="34"/>
  <c r="BD8" i="34"/>
  <c r="BD5" i="34"/>
  <c r="BD11" i="34"/>
  <c r="BD6" i="34"/>
  <c r="BD12" i="34"/>
  <c r="BD18" i="34"/>
  <c r="BD24" i="34"/>
  <c r="X11" i="14"/>
  <c r="BC7" i="34"/>
  <c r="BD7" i="34"/>
  <c r="BC13" i="34"/>
  <c r="BD13" i="34"/>
  <c r="BC19" i="34"/>
  <c r="BD19" i="34"/>
  <c r="BC25" i="34"/>
  <c r="BD25" i="34"/>
  <c r="BC4" i="34"/>
  <c r="BD4" i="34"/>
  <c r="BC9" i="34"/>
  <c r="BC14" i="34"/>
  <c r="BC20" i="34"/>
  <c r="BC21" i="34"/>
  <c r="BC10" i="34"/>
  <c r="BC17" i="34"/>
  <c r="BC8" i="34"/>
  <c r="BC16" i="34"/>
  <c r="BC5" i="34"/>
  <c r="BC11" i="34"/>
  <c r="BC6" i="34"/>
  <c r="BC12" i="34"/>
  <c r="BC24" i="34"/>
  <c r="BC15" i="34"/>
  <c r="BC22" i="34"/>
  <c r="BC23" i="34"/>
  <c r="BC18" i="34"/>
  <c r="AN4" i="34"/>
  <c r="BB8" i="34"/>
  <c r="AR8" i="34"/>
  <c r="AS8" i="34"/>
  <c r="AU8" i="34"/>
  <c r="AV8" i="34"/>
  <c r="AT8" i="34"/>
  <c r="AQ8" i="34"/>
  <c r="AW8" i="34"/>
  <c r="AX8" i="34"/>
  <c r="AY8" i="34"/>
  <c r="AZ8" i="34"/>
  <c r="BA8" i="34"/>
  <c r="BB20" i="34"/>
  <c r="AR20" i="34"/>
  <c r="AS20" i="34"/>
  <c r="AU20" i="34"/>
  <c r="AV20" i="34"/>
  <c r="AT20" i="34"/>
  <c r="AW20" i="34"/>
  <c r="AX20" i="34"/>
  <c r="AY20" i="34"/>
  <c r="BA20" i="34"/>
  <c r="AZ20" i="34"/>
  <c r="AQ20" i="34"/>
  <c r="AM9" i="34"/>
  <c r="AQ9" i="34"/>
  <c r="AR9" i="34"/>
  <c r="AW9" i="34"/>
  <c r="AS9" i="34"/>
  <c r="AT9" i="34"/>
  <c r="AV9" i="34"/>
  <c r="AU9" i="34"/>
  <c r="AZ9" i="34"/>
  <c r="BA9" i="34"/>
  <c r="BB9" i="34"/>
  <c r="AY9" i="34"/>
  <c r="AX9" i="34"/>
  <c r="AV14" i="34"/>
  <c r="AW14" i="34"/>
  <c r="AX14" i="34"/>
  <c r="AY14" i="34"/>
  <c r="BA14" i="34"/>
  <c r="AQ14" i="34"/>
  <c r="BB14" i="34"/>
  <c r="AZ14" i="34"/>
  <c r="AR14" i="34"/>
  <c r="AU14" i="34"/>
  <c r="AS14" i="34"/>
  <c r="AT14" i="34"/>
  <c r="AM21" i="34"/>
  <c r="AQ21" i="34"/>
  <c r="AR21" i="34"/>
  <c r="AW21" i="34"/>
  <c r="AS21" i="34"/>
  <c r="AT21" i="34"/>
  <c r="AV21" i="34"/>
  <c r="AU21" i="34"/>
  <c r="AX21" i="34"/>
  <c r="AY21" i="34"/>
  <c r="AZ21" i="34"/>
  <c r="BA21" i="34"/>
  <c r="BB21" i="34"/>
  <c r="AW15" i="34"/>
  <c r="AX15" i="34"/>
  <c r="AY15" i="34"/>
  <c r="AZ15" i="34"/>
  <c r="BB15" i="34"/>
  <c r="BA15" i="34"/>
  <c r="AS15" i="34"/>
  <c r="AT15" i="34"/>
  <c r="AU15" i="34"/>
  <c r="AV15" i="34"/>
  <c r="AR15" i="34"/>
  <c r="AQ15" i="34"/>
  <c r="AM5" i="34"/>
  <c r="AY5" i="34"/>
  <c r="AZ5" i="34"/>
  <c r="BA5" i="34"/>
  <c r="BB5" i="34"/>
  <c r="AR5" i="34"/>
  <c r="AS5" i="34"/>
  <c r="AT5" i="34"/>
  <c r="AQ5" i="34"/>
  <c r="AX5" i="34"/>
  <c r="AW5" i="34"/>
  <c r="AU5" i="34"/>
  <c r="AV5" i="34"/>
  <c r="AS11" i="34"/>
  <c r="AT11" i="34"/>
  <c r="AU11" i="34"/>
  <c r="AQ11" i="34"/>
  <c r="AV11" i="34"/>
  <c r="AX11" i="34"/>
  <c r="AY11" i="34"/>
  <c r="AW11" i="34"/>
  <c r="AR11" i="34"/>
  <c r="BB11" i="34"/>
  <c r="AZ11" i="34"/>
  <c r="BA11" i="34"/>
  <c r="AM17" i="34"/>
  <c r="AY17" i="34"/>
  <c r="AZ17" i="34"/>
  <c r="BA17" i="34"/>
  <c r="BB17" i="34"/>
  <c r="AR17" i="34"/>
  <c r="AS17" i="34"/>
  <c r="AW17" i="34"/>
  <c r="AX17" i="34"/>
  <c r="AU17" i="34"/>
  <c r="AV17" i="34"/>
  <c r="AQ17" i="34"/>
  <c r="AT17" i="34"/>
  <c r="AS23" i="34"/>
  <c r="AT23" i="34"/>
  <c r="AU23" i="34"/>
  <c r="AQ23" i="34"/>
  <c r="AV23" i="34"/>
  <c r="AX23" i="34"/>
  <c r="AY23" i="34"/>
  <c r="AW23" i="34"/>
  <c r="AR23" i="34"/>
  <c r="BA23" i="34"/>
  <c r="AZ23" i="34"/>
  <c r="BB23" i="34"/>
  <c r="AT24" i="34"/>
  <c r="AU24" i="34"/>
  <c r="AV24" i="34"/>
  <c r="AW24" i="34"/>
  <c r="AQ24" i="34"/>
  <c r="AY24" i="34"/>
  <c r="AZ24" i="34"/>
  <c r="AX24" i="34"/>
  <c r="AR24" i="34"/>
  <c r="AS24" i="34"/>
  <c r="BA24" i="34"/>
  <c r="BB24" i="34"/>
  <c r="AX16" i="34"/>
  <c r="AY16" i="34"/>
  <c r="AZ16" i="34"/>
  <c r="BA16" i="34"/>
  <c r="AR16" i="34"/>
  <c r="BB16" i="34"/>
  <c r="AU16" i="34"/>
  <c r="AS16" i="34"/>
  <c r="AT16" i="34"/>
  <c r="AV16" i="34"/>
  <c r="AQ16" i="34"/>
  <c r="AW16" i="34"/>
  <c r="AR10" i="34"/>
  <c r="AS10" i="34"/>
  <c r="AQ10" i="34"/>
  <c r="AT10" i="34"/>
  <c r="AU10" i="34"/>
  <c r="AW10" i="34"/>
  <c r="AX10" i="34"/>
  <c r="AV10" i="34"/>
  <c r="BB10" i="34"/>
  <c r="AZ10" i="34"/>
  <c r="AY10" i="34"/>
  <c r="BA10" i="34"/>
  <c r="AR22" i="34"/>
  <c r="AS22" i="34"/>
  <c r="AQ22" i="34"/>
  <c r="AT22" i="34"/>
  <c r="AU22" i="34"/>
  <c r="AW22" i="34"/>
  <c r="AX22" i="34"/>
  <c r="AV22" i="34"/>
  <c r="BA22" i="34"/>
  <c r="BB22" i="34"/>
  <c r="AZ22" i="34"/>
  <c r="AY22" i="34"/>
  <c r="AW4" i="34"/>
  <c r="AX4" i="34"/>
  <c r="AY4" i="34"/>
  <c r="AZ4" i="34"/>
  <c r="BA4" i="34"/>
  <c r="AQ4" i="34"/>
  <c r="AR4" i="34"/>
  <c r="BB4" i="34"/>
  <c r="AU4" i="34"/>
  <c r="AV4" i="34"/>
  <c r="AS4" i="34"/>
  <c r="AT4" i="34"/>
  <c r="AZ6" i="34"/>
  <c r="BA6" i="34"/>
  <c r="BB6" i="34"/>
  <c r="AS6" i="34"/>
  <c r="AT6" i="34"/>
  <c r="AR6" i="34"/>
  <c r="AX6" i="34"/>
  <c r="AY6" i="34"/>
  <c r="AQ6" i="34"/>
  <c r="AU6" i="34"/>
  <c r="AV6" i="34"/>
  <c r="AW6" i="34"/>
  <c r="AT12" i="34"/>
  <c r="AU12" i="34"/>
  <c r="AV12" i="34"/>
  <c r="AW12" i="34"/>
  <c r="AQ12" i="34"/>
  <c r="AY12" i="34"/>
  <c r="AZ12" i="34"/>
  <c r="AX12" i="34"/>
  <c r="AS12" i="34"/>
  <c r="BA12" i="34"/>
  <c r="BB12" i="34"/>
  <c r="AR12" i="34"/>
  <c r="AZ18" i="34"/>
  <c r="BA18" i="34"/>
  <c r="BB18" i="34"/>
  <c r="AS18" i="34"/>
  <c r="AT18" i="34"/>
  <c r="AR18" i="34"/>
  <c r="AU18" i="34"/>
  <c r="AW18" i="34"/>
  <c r="AX18" i="34"/>
  <c r="AV18" i="34"/>
  <c r="AY18" i="34"/>
  <c r="AQ18" i="34"/>
  <c r="BA7" i="34"/>
  <c r="BB7" i="34"/>
  <c r="AR7" i="34"/>
  <c r="AT7" i="34"/>
  <c r="AU7" i="34"/>
  <c r="AS7" i="34"/>
  <c r="AV7" i="34"/>
  <c r="AX7" i="34"/>
  <c r="AZ7" i="34"/>
  <c r="AW7" i="34"/>
  <c r="AY7" i="34"/>
  <c r="AQ7" i="34"/>
  <c r="AM13" i="34"/>
  <c r="AU13" i="34"/>
  <c r="AV13" i="34"/>
  <c r="AW13" i="34"/>
  <c r="AX13" i="34"/>
  <c r="AZ13" i="34"/>
  <c r="BA13" i="34"/>
  <c r="AY13" i="34"/>
  <c r="AQ13" i="34"/>
  <c r="AT13" i="34"/>
  <c r="BB13" i="34"/>
  <c r="AR13" i="34"/>
  <c r="AS13" i="34"/>
  <c r="BA19" i="34"/>
  <c r="BB19" i="34"/>
  <c r="AR19" i="34"/>
  <c r="AT19" i="34"/>
  <c r="AU19" i="34"/>
  <c r="AS19" i="34"/>
  <c r="AV19" i="34"/>
  <c r="AZ19" i="34"/>
  <c r="AY19" i="34"/>
  <c r="AQ19" i="34"/>
  <c r="AW19" i="34"/>
  <c r="AX19" i="34"/>
  <c r="AM25" i="34"/>
  <c r="AU25" i="34"/>
  <c r="AV25" i="34"/>
  <c r="AW25" i="34"/>
  <c r="AX25" i="34"/>
  <c r="AZ25" i="34"/>
  <c r="BA25" i="34"/>
  <c r="AY25" i="34"/>
  <c r="AQ25" i="34"/>
  <c r="AT25" i="34"/>
  <c r="BB25" i="34"/>
  <c r="AR25" i="34"/>
  <c r="AS25" i="34"/>
  <c r="AE29" i="32"/>
  <c r="AF29" i="32"/>
  <c r="AN6" i="34"/>
  <c r="AM10" i="34"/>
  <c r="AM14" i="34"/>
  <c r="AM22" i="34"/>
  <c r="AM18" i="34"/>
  <c r="AM11" i="34"/>
  <c r="AN19" i="34"/>
  <c r="AM7" i="34"/>
  <c r="AN15" i="34"/>
  <c r="AM23" i="34"/>
  <c r="AN12" i="34"/>
  <c r="AN24" i="34"/>
  <c r="AM8" i="34"/>
  <c r="AN16" i="34"/>
  <c r="AM20" i="34"/>
  <c r="AM4" i="34"/>
  <c r="V11" i="14"/>
  <c r="W11" i="14"/>
  <c r="S11" i="14"/>
  <c r="T11" i="14"/>
  <c r="T16" i="41"/>
  <c r="AD4" i="14"/>
  <c r="U11" i="14"/>
  <c r="AN8" i="34"/>
  <c r="AN11" i="34"/>
  <c r="AN17" i="34"/>
  <c r="AN5" i="34"/>
  <c r="AN23" i="34"/>
  <c r="AN20" i="34"/>
  <c r="AN14" i="34"/>
  <c r="AN7" i="34"/>
  <c r="AN10" i="34"/>
  <c r="AN13" i="34"/>
  <c r="AN22" i="34"/>
  <c r="AN25" i="34"/>
  <c r="AM12" i="34"/>
  <c r="AM15" i="34"/>
  <c r="AM24" i="34"/>
  <c r="AN9" i="34"/>
  <c r="AN18" i="34"/>
  <c r="AN21" i="34"/>
  <c r="AM16" i="34"/>
  <c r="AM19" i="34"/>
  <c r="AM6" i="34"/>
  <c r="BD26" i="34" l="1"/>
  <c r="BC26" i="34"/>
  <c r="AW26" i="34"/>
  <c r="BB26" i="34"/>
  <c r="AQ26" i="34"/>
  <c r="BA26" i="34"/>
  <c r="AS26" i="34"/>
  <c r="AZ26" i="34"/>
  <c r="AY26" i="34"/>
  <c r="AX26" i="34"/>
  <c r="AV26" i="34"/>
  <c r="AR26" i="34"/>
  <c r="AT26" i="34"/>
  <c r="AU26" i="34"/>
  <c r="U6" i="41"/>
  <c r="T17" i="41"/>
  <c r="U16" i="41"/>
  <c r="U15" i="41"/>
  <c r="U9" i="41"/>
  <c r="U12" i="41"/>
  <c r="U4" i="41"/>
  <c r="U7" i="41"/>
  <c r="U10" i="41"/>
  <c r="U13" i="41"/>
  <c r="U5" i="41"/>
  <c r="U8" i="41"/>
  <c r="U11" i="41"/>
  <c r="U14" i="41"/>
  <c r="AM26" i="34"/>
  <c r="AN26" i="34"/>
  <c r="BE4" i="34" l="1"/>
  <c r="BE5" i="34"/>
  <c r="BE6" i="34"/>
  <c r="BE7" i="34"/>
  <c r="BE10" i="34"/>
  <c r="BE22" i="34"/>
  <c r="BE11" i="34"/>
  <c r="BE23" i="34"/>
  <c r="BE12" i="34"/>
  <c r="BE24" i="34"/>
  <c r="BE13" i="34"/>
  <c r="BE25" i="34"/>
  <c r="BE14" i="34"/>
  <c r="BE15" i="34"/>
  <c r="BE16" i="34"/>
  <c r="BE17" i="34"/>
  <c r="BE18" i="34"/>
  <c r="BE19" i="34"/>
  <c r="BE8" i="34"/>
  <c r="BE20" i="34"/>
  <c r="BE9" i="34"/>
  <c r="BE21" i="34"/>
  <c r="L27" i="11"/>
  <c r="G23" i="11"/>
  <c r="C48" i="11" s="1"/>
  <c r="B23" i="11"/>
  <c r="G22" i="11"/>
  <c r="C47" i="11" s="1"/>
  <c r="B22" i="11"/>
  <c r="G21" i="11"/>
  <c r="C46" i="11" s="1"/>
  <c r="B21" i="11"/>
  <c r="G20" i="11"/>
  <c r="C45" i="11" s="1"/>
  <c r="B20" i="11"/>
  <c r="G19" i="11"/>
  <c r="C44" i="11" s="1"/>
  <c r="B19" i="11"/>
  <c r="G18" i="11"/>
  <c r="C43" i="11" s="1"/>
  <c r="B18" i="11"/>
  <c r="G17" i="11"/>
  <c r="C42" i="11" s="1"/>
  <c r="B17" i="11"/>
  <c r="G16" i="11"/>
  <c r="C41" i="11" s="1"/>
  <c r="B16" i="11"/>
  <c r="G15" i="11"/>
  <c r="C40" i="11" s="1"/>
  <c r="B15" i="11"/>
  <c r="G14" i="11"/>
  <c r="C39" i="11" s="1"/>
  <c r="B14" i="11"/>
  <c r="G13" i="11"/>
  <c r="C38" i="11" s="1"/>
  <c r="B13" i="11"/>
  <c r="G12" i="11"/>
  <c r="C37" i="11" s="1"/>
  <c r="B12" i="11"/>
  <c r="G11" i="11"/>
  <c r="C36" i="11" s="1"/>
  <c r="B11" i="11"/>
  <c r="G10" i="11"/>
  <c r="C35" i="11" s="1"/>
  <c r="B10" i="11"/>
  <c r="G9" i="11"/>
  <c r="C34" i="11" s="1"/>
  <c r="B9" i="11"/>
  <c r="G8" i="11"/>
  <c r="C33" i="11" s="1"/>
  <c r="B8" i="11"/>
  <c r="G7" i="11"/>
  <c r="C32" i="11" s="1"/>
  <c r="B7" i="11"/>
  <c r="G6" i="11"/>
  <c r="C31" i="11" s="1"/>
  <c r="B6" i="11"/>
  <c r="G5" i="11"/>
  <c r="C30" i="11" s="1"/>
  <c r="G30" i="11" s="1"/>
  <c r="C11" i="38"/>
  <c r="L5" i="11" l="1"/>
  <c r="L10" i="11"/>
  <c r="B35" i="11"/>
  <c r="G35" i="11" s="1"/>
  <c r="L21" i="11"/>
  <c r="B46" i="11"/>
  <c r="G46" i="11" s="1"/>
  <c r="L19" i="11"/>
  <c r="B44" i="11"/>
  <c r="G44" i="11" s="1"/>
  <c r="L8" i="11"/>
  <c r="B33" i="11"/>
  <c r="G33" i="11" s="1"/>
  <c r="L14" i="11"/>
  <c r="B39" i="11"/>
  <c r="G39" i="11" s="1"/>
  <c r="L16" i="11"/>
  <c r="B41" i="11"/>
  <c r="G41" i="11" s="1"/>
  <c r="L11" i="11"/>
  <c r="B36" i="11"/>
  <c r="G36" i="11" s="1"/>
  <c r="L23" i="11"/>
  <c r="B48" i="11"/>
  <c r="G48" i="11" s="1"/>
  <c r="L7" i="11"/>
  <c r="B32" i="11"/>
  <c r="G32" i="11" s="1"/>
  <c r="L13" i="11"/>
  <c r="B38" i="11"/>
  <c r="G38" i="11" s="1"/>
  <c r="L20" i="11"/>
  <c r="B45" i="11"/>
  <c r="G45" i="11" s="1"/>
  <c r="L9" i="11"/>
  <c r="B34" i="11"/>
  <c r="G34" i="11" s="1"/>
  <c r="L15" i="11"/>
  <c r="B40" i="11"/>
  <c r="G40" i="11" s="1"/>
  <c r="L22" i="11"/>
  <c r="B47" i="11"/>
  <c r="G47" i="11" s="1"/>
  <c r="L17" i="11"/>
  <c r="B42" i="11"/>
  <c r="G42" i="11" s="1"/>
  <c r="L6" i="11"/>
  <c r="B31" i="11"/>
  <c r="G31" i="11" s="1"/>
  <c r="L12" i="11"/>
  <c r="B37" i="11"/>
  <c r="G37" i="11" s="1"/>
  <c r="L18" i="11"/>
  <c r="B43" i="11"/>
  <c r="G43" i="11" s="1"/>
  <c r="C60" i="16"/>
  <c r="C61" i="16"/>
  <c r="C62" i="16"/>
  <c r="C63" i="16"/>
  <c r="C64" i="16"/>
  <c r="C65" i="16"/>
  <c r="C66" i="16"/>
  <c r="C67" i="16"/>
  <c r="C68" i="16"/>
  <c r="C69" i="16"/>
  <c r="C70" i="16"/>
  <c r="C71" i="16"/>
  <c r="C72" i="16"/>
  <c r="C73" i="16"/>
  <c r="C74" i="16"/>
  <c r="C75" i="16"/>
  <c r="C76" i="16"/>
  <c r="C77" i="16"/>
  <c r="C32" i="16"/>
  <c r="C33" i="16"/>
  <c r="C34" i="16"/>
  <c r="C35" i="16"/>
  <c r="C36" i="16"/>
  <c r="C37" i="16"/>
  <c r="C38" i="16"/>
  <c r="C39" i="16"/>
  <c r="C40" i="16"/>
  <c r="C41" i="16"/>
  <c r="C42" i="16"/>
  <c r="C43" i="16"/>
  <c r="C44" i="16"/>
  <c r="C45" i="16"/>
  <c r="C46" i="16"/>
  <c r="C47" i="16"/>
  <c r="C48" i="16"/>
  <c r="C49" i="16"/>
  <c r="C50" i="16"/>
  <c r="V29" i="32"/>
  <c r="U29" i="32"/>
  <c r="T29" i="32"/>
  <c r="S29" i="32"/>
  <c r="N29" i="32"/>
  <c r="M29" i="32"/>
  <c r="L29" i="32"/>
  <c r="K29" i="32"/>
  <c r="C29" i="32"/>
  <c r="D29" i="32"/>
  <c r="E29" i="32"/>
  <c r="F29" i="32"/>
  <c r="C56" i="16" l="1"/>
  <c r="C84" i="16"/>
  <c r="N25" i="14"/>
  <c r="C53" i="14"/>
  <c r="D53" i="14"/>
  <c r="E53" i="14"/>
  <c r="F53" i="14"/>
  <c r="G53" i="14"/>
  <c r="H53" i="14"/>
  <c r="I53" i="14"/>
  <c r="J53" i="14"/>
  <c r="K53" i="14"/>
  <c r="L53" i="14"/>
  <c r="M53" i="14"/>
  <c r="C54" i="14"/>
  <c r="C32" i="14" s="1"/>
  <c r="D54" i="14"/>
  <c r="D32" i="14" s="1"/>
  <c r="E54" i="14"/>
  <c r="E32" i="14" s="1"/>
  <c r="F54" i="14"/>
  <c r="F32" i="14" s="1"/>
  <c r="G54" i="14"/>
  <c r="G32" i="14" s="1"/>
  <c r="H54" i="14"/>
  <c r="H32" i="14" s="1"/>
  <c r="I54" i="14"/>
  <c r="I32" i="14" s="1"/>
  <c r="J54" i="14"/>
  <c r="J32" i="14" s="1"/>
  <c r="K54" i="14"/>
  <c r="K32" i="14" s="1"/>
  <c r="L54" i="14"/>
  <c r="L32" i="14" s="1"/>
  <c r="M54" i="14"/>
  <c r="M32" i="14" s="1"/>
  <c r="C55" i="14"/>
  <c r="C33" i="14" s="1"/>
  <c r="D55" i="14"/>
  <c r="D33" i="14" s="1"/>
  <c r="E55" i="14"/>
  <c r="E33" i="14" s="1"/>
  <c r="F55" i="14"/>
  <c r="F33" i="14" s="1"/>
  <c r="G55" i="14"/>
  <c r="G33" i="14" s="1"/>
  <c r="H55" i="14"/>
  <c r="H33" i="14" s="1"/>
  <c r="I55" i="14"/>
  <c r="I33" i="14" s="1"/>
  <c r="J55" i="14"/>
  <c r="J33" i="14" s="1"/>
  <c r="K55" i="14"/>
  <c r="K33" i="14" s="1"/>
  <c r="L55" i="14"/>
  <c r="L33" i="14" s="1"/>
  <c r="M55" i="14"/>
  <c r="M33" i="14" s="1"/>
  <c r="C56" i="14"/>
  <c r="C34" i="14" s="1"/>
  <c r="D56" i="14"/>
  <c r="D34" i="14" s="1"/>
  <c r="E56" i="14"/>
  <c r="E34" i="14" s="1"/>
  <c r="F56" i="14"/>
  <c r="F34" i="14" s="1"/>
  <c r="G56" i="14"/>
  <c r="G34" i="14" s="1"/>
  <c r="H56" i="14"/>
  <c r="H34" i="14" s="1"/>
  <c r="I56" i="14"/>
  <c r="I34" i="14" s="1"/>
  <c r="J56" i="14"/>
  <c r="J34" i="14" s="1"/>
  <c r="K56" i="14"/>
  <c r="K34" i="14" s="1"/>
  <c r="L56" i="14"/>
  <c r="L34" i="14" s="1"/>
  <c r="M56" i="14"/>
  <c r="M34" i="14" s="1"/>
  <c r="B34" i="14"/>
  <c r="B33" i="14"/>
  <c r="B32" i="14"/>
  <c r="C391" i="42"/>
  <c r="C390" i="42"/>
  <c r="C389" i="42"/>
  <c r="C388" i="42"/>
  <c r="C387" i="42"/>
  <c r="C386" i="42"/>
  <c r="C385" i="42"/>
  <c r="C384" i="42"/>
  <c r="C383" i="42"/>
  <c r="C382" i="42"/>
  <c r="C381" i="42"/>
  <c r="C380" i="42"/>
  <c r="C379" i="42"/>
  <c r="C378" i="42"/>
  <c r="C377" i="42"/>
  <c r="C376" i="42"/>
  <c r="C375" i="42"/>
  <c r="C374" i="42"/>
  <c r="C373" i="42"/>
  <c r="C372" i="42"/>
  <c r="C371" i="42"/>
  <c r="C370" i="42"/>
  <c r="C369" i="42"/>
  <c r="C368" i="42"/>
  <c r="C367" i="42"/>
  <c r="C366" i="42"/>
  <c r="C365" i="42"/>
  <c r="C364" i="42"/>
  <c r="C363" i="42"/>
  <c r="C362" i="42"/>
  <c r="C361" i="42"/>
  <c r="C360" i="42"/>
  <c r="C359" i="42"/>
  <c r="C358" i="42"/>
  <c r="C357" i="42"/>
  <c r="C356" i="42"/>
  <c r="C355" i="42"/>
  <c r="C354" i="42"/>
  <c r="C353" i="42"/>
  <c r="C352" i="42"/>
  <c r="C351" i="42"/>
  <c r="C350" i="42"/>
  <c r="C349" i="42"/>
  <c r="C348" i="42"/>
  <c r="C347" i="42"/>
  <c r="C346" i="42"/>
  <c r="C345" i="42"/>
  <c r="C344" i="42"/>
  <c r="C343" i="42"/>
  <c r="C342" i="42"/>
  <c r="C341" i="42"/>
  <c r="C340" i="42"/>
  <c r="C339" i="42"/>
  <c r="C338" i="42"/>
  <c r="C337" i="42"/>
  <c r="C336" i="42"/>
  <c r="C335" i="42"/>
  <c r="C334" i="42"/>
  <c r="C333" i="42"/>
  <c r="C332" i="42"/>
  <c r="C331" i="42"/>
  <c r="C330" i="42"/>
  <c r="C329" i="42"/>
  <c r="C328" i="42"/>
  <c r="C327" i="42"/>
  <c r="C326" i="42"/>
  <c r="C325" i="42"/>
  <c r="C324" i="42"/>
  <c r="C323" i="42"/>
  <c r="C322" i="42"/>
  <c r="C321" i="42"/>
  <c r="C320" i="42"/>
  <c r="C319" i="42"/>
  <c r="C318" i="42"/>
  <c r="C317" i="42"/>
  <c r="C316" i="42"/>
  <c r="C315" i="42"/>
  <c r="C314" i="42"/>
  <c r="C313" i="42"/>
  <c r="C312" i="42"/>
  <c r="C311" i="42"/>
  <c r="C310" i="42"/>
  <c r="C309" i="42"/>
  <c r="C308" i="42"/>
  <c r="C307" i="42"/>
  <c r="C306" i="42"/>
  <c r="C305" i="42"/>
  <c r="C304" i="42"/>
  <c r="C303" i="42"/>
  <c r="C302" i="42"/>
  <c r="C301" i="42"/>
  <c r="C300" i="42"/>
  <c r="C299" i="42"/>
  <c r="C298" i="42"/>
  <c r="C297" i="42"/>
  <c r="C296" i="42"/>
  <c r="C295" i="42"/>
  <c r="C294" i="42"/>
  <c r="C293" i="42"/>
  <c r="C292" i="42"/>
  <c r="C291" i="42"/>
  <c r="C290" i="42"/>
  <c r="C289" i="42"/>
  <c r="C288" i="42"/>
  <c r="C287" i="42"/>
  <c r="C286" i="42"/>
  <c r="C285" i="42"/>
  <c r="C284" i="42"/>
  <c r="C283" i="42"/>
  <c r="C282" i="42"/>
  <c r="C281" i="42"/>
  <c r="C280" i="42"/>
  <c r="C279" i="42"/>
  <c r="C278" i="42"/>
  <c r="C277" i="42"/>
  <c r="C276" i="42"/>
  <c r="C275" i="42"/>
  <c r="C274" i="42"/>
  <c r="C273" i="42"/>
  <c r="C272" i="42"/>
  <c r="C271" i="42"/>
  <c r="C270" i="42"/>
  <c r="C269" i="42"/>
  <c r="C268" i="42"/>
  <c r="C267" i="42"/>
  <c r="C266" i="42"/>
  <c r="C265" i="42"/>
  <c r="C264" i="42"/>
  <c r="C263" i="42"/>
  <c r="C262" i="42"/>
  <c r="C261" i="42"/>
  <c r="C260" i="42"/>
  <c r="C259" i="42"/>
  <c r="C258" i="42"/>
  <c r="C257" i="42"/>
  <c r="C256" i="42"/>
  <c r="C255" i="42"/>
  <c r="C254" i="42"/>
  <c r="C253" i="42"/>
  <c r="C252" i="42"/>
  <c r="C251" i="42"/>
  <c r="C250" i="42"/>
  <c r="C249" i="42"/>
  <c r="C248" i="42"/>
  <c r="C247" i="42"/>
  <c r="C246" i="42"/>
  <c r="C245" i="42"/>
  <c r="C244" i="42"/>
  <c r="C243" i="42"/>
  <c r="C242" i="42"/>
  <c r="C241" i="42"/>
  <c r="C240" i="42"/>
  <c r="C239" i="42"/>
  <c r="C238" i="42"/>
  <c r="C237" i="42"/>
  <c r="C236" i="42"/>
  <c r="C235" i="42"/>
  <c r="C234" i="42"/>
  <c r="C233" i="42"/>
  <c r="C232" i="42"/>
  <c r="C231" i="42"/>
  <c r="C230" i="42"/>
  <c r="C229" i="42"/>
  <c r="C228" i="42"/>
  <c r="C227" i="42"/>
  <c r="C226" i="42"/>
  <c r="C225" i="42"/>
  <c r="C224" i="42"/>
  <c r="C223" i="42"/>
  <c r="C222" i="42"/>
  <c r="C221" i="42"/>
  <c r="C220" i="42"/>
  <c r="C219" i="42"/>
  <c r="C218" i="42"/>
  <c r="C217" i="42"/>
  <c r="C216" i="42"/>
  <c r="C215" i="42"/>
  <c r="C214" i="42"/>
  <c r="C213" i="42"/>
  <c r="C212" i="42"/>
  <c r="C211" i="42"/>
  <c r="C210" i="42"/>
  <c r="C209" i="42"/>
  <c r="C208" i="42"/>
  <c r="C207" i="42"/>
  <c r="C206" i="42"/>
  <c r="C205" i="42"/>
  <c r="C204" i="42"/>
  <c r="C203" i="42"/>
  <c r="C202" i="42"/>
  <c r="C201" i="42"/>
  <c r="C200" i="42"/>
  <c r="C199" i="42"/>
  <c r="C198" i="42"/>
  <c r="C197" i="42"/>
  <c r="C196" i="42"/>
  <c r="C195" i="42"/>
  <c r="C194" i="42"/>
  <c r="C193" i="42"/>
  <c r="C192" i="42"/>
  <c r="C191" i="42"/>
  <c r="C190" i="42"/>
  <c r="C189" i="42"/>
  <c r="C188" i="42"/>
  <c r="C187" i="42"/>
  <c r="C186" i="42"/>
  <c r="C185" i="42"/>
  <c r="C184" i="42"/>
  <c r="C183" i="42"/>
  <c r="C182" i="42"/>
  <c r="C181" i="42"/>
  <c r="C180" i="42"/>
  <c r="C179" i="42"/>
  <c r="C178" i="42"/>
  <c r="C177" i="42"/>
  <c r="C176" i="42"/>
  <c r="C175" i="42"/>
  <c r="C174" i="42"/>
  <c r="C173" i="42"/>
  <c r="C172" i="42"/>
  <c r="C171" i="42"/>
  <c r="C170" i="42"/>
  <c r="C169" i="42"/>
  <c r="C168" i="42"/>
  <c r="C167" i="42"/>
  <c r="C166" i="42"/>
  <c r="C165" i="42"/>
  <c r="C164" i="42"/>
  <c r="C163" i="42"/>
  <c r="C162" i="42"/>
  <c r="C161" i="42"/>
  <c r="C160" i="42"/>
  <c r="C159" i="42"/>
  <c r="C158" i="42"/>
  <c r="C157" i="42"/>
  <c r="C156" i="42"/>
  <c r="C155" i="42"/>
  <c r="C154" i="42"/>
  <c r="C153" i="42"/>
  <c r="C152" i="42"/>
  <c r="C151" i="42"/>
  <c r="C150" i="42"/>
  <c r="C149" i="42"/>
  <c r="C148" i="42"/>
  <c r="C147" i="42"/>
  <c r="C146" i="42"/>
  <c r="C145" i="42"/>
  <c r="C144" i="42"/>
  <c r="C143" i="42"/>
  <c r="C142" i="42"/>
  <c r="C141" i="42"/>
  <c r="C140" i="42"/>
  <c r="C139" i="42"/>
  <c r="C138" i="42"/>
  <c r="C137" i="42"/>
  <c r="C136" i="42"/>
  <c r="C135" i="42"/>
  <c r="C134" i="42"/>
  <c r="C133" i="42"/>
  <c r="C132" i="42"/>
  <c r="C131" i="42"/>
  <c r="C130" i="42"/>
  <c r="C129" i="42"/>
  <c r="C128" i="42"/>
  <c r="C127" i="42"/>
  <c r="C126" i="42"/>
  <c r="C125" i="42"/>
  <c r="C124" i="42"/>
  <c r="C123" i="42"/>
  <c r="C122" i="42"/>
  <c r="C121" i="42"/>
  <c r="C120" i="42"/>
  <c r="C119" i="42"/>
  <c r="C118" i="42"/>
  <c r="C117" i="42"/>
  <c r="C116" i="42"/>
  <c r="C115" i="42"/>
  <c r="C114" i="42"/>
  <c r="C113" i="42"/>
  <c r="C112" i="42"/>
  <c r="C111" i="42"/>
  <c r="C110" i="42"/>
  <c r="C109" i="42"/>
  <c r="C108" i="42"/>
  <c r="C107" i="42"/>
  <c r="C106" i="42"/>
  <c r="C105" i="42"/>
  <c r="C104" i="42"/>
  <c r="C103" i="42"/>
  <c r="C102" i="42"/>
  <c r="C101" i="42"/>
  <c r="C100" i="42"/>
  <c r="C99" i="42"/>
  <c r="C98" i="42"/>
  <c r="C97" i="42"/>
  <c r="C96" i="42"/>
  <c r="C95" i="42"/>
  <c r="C94" i="42"/>
  <c r="C93" i="42"/>
  <c r="C92" i="42"/>
  <c r="C91" i="42"/>
  <c r="C90" i="42"/>
  <c r="C89" i="42"/>
  <c r="C88" i="42"/>
  <c r="C87" i="42"/>
  <c r="C86" i="42"/>
  <c r="C85" i="42"/>
  <c r="C84" i="42"/>
  <c r="C83" i="42"/>
  <c r="C82" i="42"/>
  <c r="C81"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C7" i="42"/>
  <c r="C6" i="42"/>
  <c r="C5" i="42"/>
  <c r="C4" i="42"/>
  <c r="C3" i="42"/>
  <c r="N34" i="14" l="1"/>
  <c r="N32" i="14"/>
  <c r="N33" i="14"/>
  <c r="M19" i="15"/>
  <c r="L19" i="15"/>
  <c r="P19" i="15" s="1"/>
  <c r="M18" i="15"/>
  <c r="L18" i="15"/>
  <c r="M17" i="15"/>
  <c r="L17" i="15"/>
  <c r="J16" i="41"/>
  <c r="I16" i="41"/>
  <c r="H16" i="41"/>
  <c r="N24" i="14"/>
  <c r="N23" i="14"/>
  <c r="L111" i="13"/>
  <c r="I111" i="13"/>
  <c r="F111" i="13"/>
  <c r="O110" i="13"/>
  <c r="L110" i="13"/>
  <c r="I110" i="13"/>
  <c r="F110" i="13"/>
  <c r="O109" i="13"/>
  <c r="L109" i="13"/>
  <c r="I109" i="13"/>
  <c r="F109" i="13"/>
  <c r="O19" i="15" l="1"/>
  <c r="O18" i="15"/>
  <c r="O17" i="15"/>
  <c r="X109" i="13" l="1"/>
  <c r="Z109" i="13"/>
  <c r="X110" i="13"/>
  <c r="Z110" i="13"/>
  <c r="X111" i="13"/>
  <c r="Z111" i="13"/>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I26" i="33"/>
  <c r="X26" i="33"/>
  <c r="G26" i="33"/>
  <c r="AI25" i="33"/>
  <c r="X25" i="33"/>
  <c r="G25" i="33"/>
  <c r="AI24" i="33"/>
  <c r="X24" i="33"/>
  <c r="G24" i="33"/>
  <c r="B24" i="33"/>
  <c r="B25" i="33"/>
  <c r="B26" i="33"/>
  <c r="W25" i="32"/>
  <c r="R25" i="32"/>
  <c r="W24" i="32"/>
  <c r="R24" i="32"/>
  <c r="W23" i="32"/>
  <c r="R23" i="32"/>
  <c r="O25" i="32"/>
  <c r="J25" i="32"/>
  <c r="O24" i="32"/>
  <c r="J24" i="32"/>
  <c r="O23" i="32"/>
  <c r="J23" i="32"/>
  <c r="B23" i="32"/>
  <c r="B24" i="32"/>
  <c r="B25" i="32"/>
  <c r="G23" i="32"/>
  <c r="G24" i="32"/>
  <c r="G25" i="32"/>
  <c r="H28" i="8"/>
  <c r="H29" i="8"/>
  <c r="H30" i="8"/>
  <c r="B28" i="8"/>
  <c r="B29" i="8"/>
  <c r="B30" i="8"/>
  <c r="B34" i="26"/>
  <c r="B35" i="26"/>
  <c r="B36" i="26"/>
  <c r="B24" i="36"/>
  <c r="B23" i="36"/>
  <c r="CL37" i="35"/>
  <c r="CK37" i="35"/>
  <c r="CJ37" i="35"/>
  <c r="CI37" i="35"/>
  <c r="CH37" i="35"/>
  <c r="CL5" i="35"/>
  <c r="CK5" i="35"/>
  <c r="CJ5" i="35"/>
  <c r="CI5" i="35"/>
  <c r="CH5" i="35"/>
  <c r="CQ37" i="35"/>
  <c r="CP37" i="35"/>
  <c r="CO37" i="35"/>
  <c r="CN37" i="35"/>
  <c r="CM37" i="35"/>
  <c r="CQ5" i="35"/>
  <c r="CP5" i="35"/>
  <c r="CO5" i="35"/>
  <c r="CN5" i="35"/>
  <c r="CM5" i="35"/>
  <c r="CV37" i="35"/>
  <c r="CU37" i="35"/>
  <c r="CT37" i="35"/>
  <c r="CS37" i="35"/>
  <c r="CR37" i="35"/>
  <c r="CV5" i="35"/>
  <c r="CU5" i="35"/>
  <c r="CT5" i="35"/>
  <c r="CS5" i="35"/>
  <c r="CR5" i="35"/>
  <c r="B67" i="35"/>
  <c r="B68" i="35"/>
  <c r="B69" i="35"/>
  <c r="A12" i="31"/>
  <c r="A13" i="31"/>
  <c r="A14" i="31"/>
  <c r="K14" i="31"/>
  <c r="K13" i="31"/>
  <c r="K12" i="31"/>
  <c r="K11" i="31"/>
  <c r="A11" i="31"/>
  <c r="R13" i="30"/>
  <c r="R44" i="29" s="1"/>
  <c r="R14" i="30"/>
  <c r="R45" i="29" s="1"/>
  <c r="R15" i="30"/>
  <c r="R46" i="29" s="1"/>
  <c r="B13" i="30"/>
  <c r="B14" i="30"/>
  <c r="B15" i="30"/>
  <c r="R12" i="30"/>
  <c r="R43" i="29" s="1"/>
  <c r="B12" i="30"/>
  <c r="N11" i="29"/>
  <c r="N12" i="29"/>
  <c r="Q43" i="29" s="1"/>
  <c r="N13" i="29"/>
  <c r="Q44" i="29" s="1"/>
  <c r="N14" i="29"/>
  <c r="N15" i="29"/>
  <c r="B15" i="29"/>
  <c r="B12" i="29"/>
  <c r="B13" i="29"/>
  <c r="B14" i="29"/>
  <c r="J30" i="41"/>
  <c r="J31" i="41" s="1"/>
  <c r="I30" i="41"/>
  <c r="I31" i="41" s="1"/>
  <c r="H30" i="41"/>
  <c r="H31" i="41" s="1"/>
  <c r="B23" i="14"/>
  <c r="B24" i="14"/>
  <c r="B25" i="14"/>
  <c r="B109" i="13"/>
  <c r="B110" i="13"/>
  <c r="B111" i="13"/>
  <c r="L108" i="13"/>
  <c r="L107" i="13"/>
  <c r="L106" i="13"/>
  <c r="L105" i="13"/>
  <c r="L104" i="13"/>
  <c r="L103" i="13"/>
  <c r="L102" i="13"/>
  <c r="L101" i="13"/>
  <c r="L100" i="13"/>
  <c r="L99" i="13"/>
  <c r="L98" i="13"/>
  <c r="L97" i="13"/>
  <c r="L96" i="13"/>
  <c r="L95" i="13"/>
  <c r="L94" i="13"/>
  <c r="L93" i="13"/>
  <c r="L92" i="13"/>
  <c r="L87" i="13"/>
  <c r="F93" i="13"/>
  <c r="I93" i="13"/>
  <c r="O93" i="13"/>
  <c r="F92" i="13"/>
  <c r="F94" i="13"/>
  <c r="F95" i="13"/>
  <c r="F96" i="13"/>
  <c r="F97" i="13"/>
  <c r="F98" i="13"/>
  <c r="F99" i="13"/>
  <c r="F100" i="13"/>
  <c r="F101" i="13"/>
  <c r="F102" i="13"/>
  <c r="F103" i="13"/>
  <c r="F104" i="13"/>
  <c r="F105" i="13"/>
  <c r="F106" i="13"/>
  <c r="F107" i="13"/>
  <c r="F108" i="13"/>
  <c r="F87" i="13"/>
  <c r="O108" i="13"/>
  <c r="Z108" i="13" s="1"/>
  <c r="O107" i="13"/>
  <c r="Z107" i="13" s="1"/>
  <c r="O106" i="13"/>
  <c r="Z106" i="13" s="1"/>
  <c r="O105" i="13"/>
  <c r="Z105" i="13" s="1"/>
  <c r="O104" i="13"/>
  <c r="Z104" i="13" s="1"/>
  <c r="O103" i="13"/>
  <c r="Z103" i="13" s="1"/>
  <c r="O102" i="13"/>
  <c r="Z102" i="13" s="1"/>
  <c r="O101" i="13"/>
  <c r="Z101" i="13" s="1"/>
  <c r="O100" i="13"/>
  <c r="Z100" i="13" s="1"/>
  <c r="O99" i="13"/>
  <c r="Z99" i="13" s="1"/>
  <c r="O98" i="13"/>
  <c r="Z98" i="13" s="1"/>
  <c r="O97" i="13"/>
  <c r="Z97" i="13" s="1"/>
  <c r="O96" i="13"/>
  <c r="Z96" i="13" s="1"/>
  <c r="O95" i="13"/>
  <c r="Z95" i="13" s="1"/>
  <c r="O94" i="13"/>
  <c r="Z94" i="13" s="1"/>
  <c r="O92" i="13"/>
  <c r="Z92" i="13" s="1"/>
  <c r="O87" i="13"/>
  <c r="Z87" i="13" s="1"/>
  <c r="E125" i="13"/>
  <c r="I108" i="13"/>
  <c r="X108" i="13" s="1"/>
  <c r="I107" i="13"/>
  <c r="X107" i="13" s="1"/>
  <c r="I106" i="13"/>
  <c r="X106" i="13" s="1"/>
  <c r="I105" i="13"/>
  <c r="X105" i="13" s="1"/>
  <c r="I104" i="13"/>
  <c r="X104" i="13" s="1"/>
  <c r="I103" i="13"/>
  <c r="X103" i="13" s="1"/>
  <c r="I102" i="13"/>
  <c r="X102" i="13" s="1"/>
  <c r="I101" i="13"/>
  <c r="X101" i="13" s="1"/>
  <c r="I100" i="13"/>
  <c r="X100" i="13" s="1"/>
  <c r="I99" i="13"/>
  <c r="X99" i="13" s="1"/>
  <c r="I98" i="13"/>
  <c r="X98" i="13" s="1"/>
  <c r="I97" i="13"/>
  <c r="X97" i="13" s="1"/>
  <c r="I96" i="13"/>
  <c r="X96" i="13" s="1"/>
  <c r="I95" i="13"/>
  <c r="X95" i="13" s="1"/>
  <c r="I94" i="13"/>
  <c r="X94" i="13" s="1"/>
  <c r="I92" i="13"/>
  <c r="X92" i="13" s="1"/>
  <c r="I87" i="13"/>
  <c r="X87" i="13" s="1"/>
  <c r="E123" i="13"/>
  <c r="P4" i="41"/>
  <c r="P5" i="41"/>
  <c r="P6" i="41"/>
  <c r="P7" i="41"/>
  <c r="P8" i="41"/>
  <c r="P9" i="41"/>
  <c r="P10" i="41"/>
  <c r="P11" i="41"/>
  <c r="P12" i="41"/>
  <c r="P13" i="41"/>
  <c r="P14" i="41"/>
  <c r="P15" i="41"/>
  <c r="G30" i="41"/>
  <c r="G16" i="41"/>
  <c r="F30" i="41"/>
  <c r="F16" i="41"/>
  <c r="E30" i="41"/>
  <c r="E16" i="41"/>
  <c r="D30" i="41"/>
  <c r="D16" i="41"/>
  <c r="C30" i="41"/>
  <c r="C16" i="41"/>
  <c r="Q46" i="29" l="1"/>
  <c r="Q47" i="29"/>
  <c r="Q45" i="29"/>
  <c r="M87" i="13"/>
  <c r="Y87" i="13" s="1"/>
  <c r="M109" i="13"/>
  <c r="Y109" i="13" s="1"/>
  <c r="M110" i="13"/>
  <c r="Y110" i="13" s="1"/>
  <c r="Y111" i="13"/>
  <c r="G87" i="13"/>
  <c r="W87" i="13" s="1"/>
  <c r="G110" i="13"/>
  <c r="W110" i="13" s="1"/>
  <c r="G109" i="13"/>
  <c r="W109" i="13" s="1"/>
  <c r="W111" i="13"/>
  <c r="E122" i="13"/>
  <c r="F122" i="13" s="1"/>
  <c r="M92" i="13"/>
  <c r="Y92" i="13" s="1"/>
  <c r="M96" i="13"/>
  <c r="Y96" i="13" s="1"/>
  <c r="M100" i="13"/>
  <c r="Y100" i="13" s="1"/>
  <c r="G101" i="13"/>
  <c r="W101" i="13" s="1"/>
  <c r="G97" i="13"/>
  <c r="W97" i="13" s="1"/>
  <c r="M104" i="13"/>
  <c r="Y104" i="13" s="1"/>
  <c r="G108" i="13"/>
  <c r="W108" i="13" s="1"/>
  <c r="G104" i="13"/>
  <c r="W104" i="13" s="1"/>
  <c r="G100" i="13"/>
  <c r="W100" i="13" s="1"/>
  <c r="G96" i="13"/>
  <c r="W96" i="13" s="1"/>
  <c r="G107" i="13"/>
  <c r="W107" i="13" s="1"/>
  <c r="G103" i="13"/>
  <c r="W103" i="13" s="1"/>
  <c r="G99" i="13"/>
  <c r="W99" i="13" s="1"/>
  <c r="G95" i="13"/>
  <c r="W95" i="13" s="1"/>
  <c r="M94" i="13"/>
  <c r="Y94" i="13" s="1"/>
  <c r="M98" i="13"/>
  <c r="Y98" i="13" s="1"/>
  <c r="M102" i="13"/>
  <c r="Y102" i="13" s="1"/>
  <c r="M106" i="13"/>
  <c r="Y106" i="13" s="1"/>
  <c r="G106" i="13"/>
  <c r="W106" i="13" s="1"/>
  <c r="G102" i="13"/>
  <c r="W102" i="13" s="1"/>
  <c r="G98" i="13"/>
  <c r="W98" i="13" s="1"/>
  <c r="G94" i="13"/>
  <c r="W94" i="13" s="1"/>
  <c r="M95" i="13"/>
  <c r="Y95" i="13" s="1"/>
  <c r="M99" i="13"/>
  <c r="Y99" i="13" s="1"/>
  <c r="M103" i="13"/>
  <c r="Y103" i="13" s="1"/>
  <c r="M107" i="13"/>
  <c r="Y107" i="13" s="1"/>
  <c r="M108" i="13"/>
  <c r="Y108" i="13" s="1"/>
  <c r="F31" i="41"/>
  <c r="M93" i="13"/>
  <c r="M97" i="13"/>
  <c r="Y97" i="13" s="1"/>
  <c r="M101" i="13"/>
  <c r="Y101" i="13" s="1"/>
  <c r="M105" i="13"/>
  <c r="Y105" i="13" s="1"/>
  <c r="G105" i="13"/>
  <c r="W105" i="13" s="1"/>
  <c r="G92" i="13"/>
  <c r="W92" i="13" s="1"/>
  <c r="G93" i="13"/>
  <c r="E124" i="13"/>
  <c r="E121" i="13"/>
  <c r="G31" i="41"/>
  <c r="P16" i="41"/>
  <c r="D31" i="41"/>
  <c r="C31" i="41"/>
  <c r="E31" i="41"/>
  <c r="Q11" i="41" l="1"/>
  <c r="P17" i="41"/>
  <c r="F123" i="13"/>
  <c r="I123" i="13" s="1"/>
  <c r="E120" i="13"/>
  <c r="I120" i="13" s="1"/>
  <c r="I122" i="13"/>
  <c r="I124" i="13"/>
  <c r="F125" i="13"/>
  <c r="I125" i="13" s="1"/>
  <c r="F124" i="13"/>
  <c r="Q6" i="41"/>
  <c r="Q14" i="41"/>
  <c r="Q9" i="41"/>
  <c r="Q15" i="41"/>
  <c r="Q4" i="41"/>
  <c r="Q12" i="41"/>
  <c r="Q8" i="41"/>
  <c r="Q7" i="41"/>
  <c r="Q13" i="41"/>
  <c r="Q16" i="41"/>
  <c r="Q10" i="41"/>
  <c r="Q5" i="41"/>
  <c r="F121" i="13" l="1"/>
  <c r="I121" i="13" s="1"/>
  <c r="F120" i="13"/>
  <c r="C3" i="38"/>
  <c r="C4" i="38"/>
  <c r="C5" i="38"/>
  <c r="C6" i="38"/>
  <c r="C7" i="38"/>
  <c r="C8" i="38"/>
  <c r="AI11" i="33" l="1"/>
  <c r="AI12" i="33"/>
  <c r="AI13" i="33"/>
  <c r="AI14" i="33"/>
  <c r="AI15" i="33"/>
  <c r="AI16" i="33"/>
  <c r="AI17" i="33"/>
  <c r="AI18" i="33"/>
  <c r="AI19" i="33"/>
  <c r="AI20" i="33"/>
  <c r="AI21" i="33"/>
  <c r="AI22" i="33"/>
  <c r="AI23" i="33"/>
  <c r="A3290" i="23" l="1"/>
  <c r="A3291" i="23"/>
  <c r="A3292" i="23"/>
  <c r="A3293" i="23"/>
  <c r="A3294" i="23"/>
  <c r="A3295" i="23"/>
  <c r="A3296" i="23"/>
  <c r="A3297" i="23"/>
  <c r="A3298" i="23"/>
  <c r="A3299" i="23"/>
  <c r="A3300" i="23"/>
  <c r="A3301" i="23"/>
  <c r="A3302" i="23"/>
  <c r="A3303" i="23"/>
  <c r="A3304" i="23"/>
  <c r="A3305" i="23"/>
  <c r="A3306" i="23"/>
  <c r="A3307" i="23"/>
  <c r="A3308" i="23"/>
  <c r="A3309" i="23"/>
  <c r="A3310" i="23"/>
  <c r="A3311" i="23"/>
  <c r="A3312" i="23"/>
  <c r="A3313" i="23"/>
  <c r="A3314" i="23"/>
  <c r="A3315" i="23"/>
  <c r="A3316" i="23"/>
  <c r="A3317" i="23"/>
  <c r="A3318" i="23"/>
  <c r="A3319" i="23"/>
  <c r="A3320" i="23"/>
  <c r="A3321" i="23"/>
  <c r="A3322" i="23"/>
  <c r="A3323" i="23"/>
  <c r="A3324" i="23"/>
  <c r="A3325" i="23"/>
  <c r="A3326" i="23"/>
  <c r="A3327" i="23"/>
  <c r="A3328" i="23"/>
  <c r="A3329" i="23"/>
  <c r="A3330" i="23"/>
  <c r="A3331" i="23"/>
  <c r="A3332" i="23"/>
  <c r="A3333" i="23"/>
  <c r="A3334" i="23"/>
  <c r="A3335" i="23"/>
  <c r="A3336" i="23"/>
  <c r="A3337" i="23"/>
  <c r="A3338" i="23"/>
  <c r="A3339" i="23"/>
  <c r="A3340" i="23"/>
  <c r="A3341" i="23"/>
  <c r="A3342" i="23"/>
  <c r="A3343" i="23"/>
  <c r="A3344" i="23"/>
  <c r="A3345" i="23"/>
  <c r="A3346" i="23"/>
  <c r="A3347" i="23"/>
  <c r="A3348" i="23"/>
  <c r="A3349" i="23"/>
  <c r="A3350" i="23"/>
  <c r="A3351" i="23"/>
  <c r="A3352" i="23"/>
  <c r="A3353" i="23"/>
  <c r="A3354" i="23"/>
  <c r="A3355" i="23"/>
  <c r="A3356" i="23"/>
  <c r="A3357" i="23"/>
  <c r="A3358" i="23"/>
  <c r="A3359" i="23"/>
  <c r="A3360" i="23"/>
  <c r="A3361" i="23"/>
  <c r="A3362" i="23"/>
  <c r="A3363" i="23"/>
  <c r="A3364" i="23"/>
  <c r="A3365" i="23"/>
  <c r="A3366" i="23"/>
  <c r="A3367" i="23"/>
  <c r="A3368" i="23"/>
  <c r="A3369" i="23"/>
  <c r="A3370" i="23"/>
  <c r="A3371" i="23"/>
  <c r="A3372" i="23"/>
  <c r="A3373" i="23"/>
  <c r="A3374" i="23"/>
  <c r="A3375" i="23"/>
  <c r="A3376" i="23"/>
  <c r="A3377" i="23"/>
  <c r="A3378" i="23"/>
  <c r="A3379" i="23"/>
  <c r="A3380" i="23"/>
  <c r="A3381" i="23"/>
  <c r="A3382" i="23"/>
  <c r="A3383" i="23"/>
  <c r="A3384" i="23"/>
  <c r="A3385" i="23"/>
  <c r="A3386" i="23"/>
  <c r="A3387" i="23"/>
  <c r="A3388" i="23"/>
  <c r="A3389" i="23"/>
  <c r="A3390" i="23"/>
  <c r="A3391" i="23"/>
  <c r="A3392" i="23"/>
  <c r="A3393" i="23"/>
  <c r="A3394" i="23"/>
  <c r="A3395" i="23"/>
  <c r="A3396" i="23"/>
  <c r="A3397" i="23"/>
  <c r="A3398" i="23"/>
  <c r="A3399" i="23"/>
  <c r="A3400" i="23"/>
  <c r="A3401" i="23"/>
  <c r="A3402" i="23"/>
  <c r="A3403" i="23"/>
  <c r="A3404" i="23"/>
  <c r="A3405" i="23"/>
  <c r="A3406" i="23"/>
  <c r="A3407" i="23"/>
  <c r="A3408" i="23"/>
  <c r="A3409" i="23"/>
  <c r="A3410" i="23"/>
  <c r="A3411" i="23"/>
  <c r="A3412" i="23"/>
  <c r="A3413" i="23"/>
  <c r="A3414" i="23"/>
  <c r="A3415" i="23"/>
  <c r="A3416" i="23"/>
  <c r="A3417" i="23"/>
  <c r="A3418" i="23"/>
  <c r="A3419" i="23"/>
  <c r="A3420" i="23"/>
  <c r="A3421" i="23"/>
  <c r="A3422" i="23"/>
  <c r="A3423" i="23"/>
  <c r="A3424" i="23"/>
  <c r="A3425" i="23"/>
  <c r="A3426" i="23"/>
  <c r="A3427" i="23"/>
  <c r="A3428" i="23"/>
  <c r="A3429" i="23"/>
  <c r="A3430" i="23"/>
  <c r="A3431" i="23"/>
  <c r="A3432" i="23"/>
  <c r="A3433" i="23"/>
  <c r="A3434" i="23"/>
  <c r="A3435" i="23"/>
  <c r="A3436" i="23"/>
  <c r="A3437" i="23"/>
  <c r="A3438" i="23"/>
  <c r="A3439" i="23"/>
  <c r="A3440" i="23"/>
  <c r="A3441" i="23"/>
  <c r="A3442" i="23"/>
  <c r="A3443" i="23"/>
  <c r="A3444" i="23"/>
  <c r="A3445" i="23"/>
  <c r="A3446" i="23"/>
  <c r="A3447" i="23"/>
  <c r="A3448" i="23"/>
  <c r="A3449" i="23"/>
  <c r="A3450" i="23"/>
  <c r="A3451" i="23"/>
  <c r="A3452" i="23"/>
  <c r="A3453" i="23"/>
  <c r="A3454" i="23"/>
  <c r="A3455" i="23"/>
  <c r="A3456" i="23"/>
  <c r="D3290" i="23"/>
  <c r="D3291" i="23"/>
  <c r="D3292" i="23"/>
  <c r="D3293" i="23"/>
  <c r="D3294" i="23"/>
  <c r="D3295" i="23"/>
  <c r="D3296" i="23"/>
  <c r="D3297" i="23"/>
  <c r="D3298" i="23"/>
  <c r="D3299" i="23"/>
  <c r="D3300" i="23"/>
  <c r="D3301" i="23"/>
  <c r="D3302" i="23"/>
  <c r="D3303" i="23"/>
  <c r="D3304" i="23"/>
  <c r="D3305" i="23"/>
  <c r="D3306" i="23"/>
  <c r="D3307" i="23"/>
  <c r="D3308" i="23"/>
  <c r="D3309" i="23"/>
  <c r="D3310" i="23"/>
  <c r="D3311" i="23"/>
  <c r="D3312" i="23"/>
  <c r="D3313" i="23"/>
  <c r="D3314" i="23"/>
  <c r="D3315" i="23"/>
  <c r="D3316" i="23"/>
  <c r="D3317" i="23"/>
  <c r="D3318" i="23"/>
  <c r="D3319" i="23"/>
  <c r="D3320" i="23"/>
  <c r="D3321" i="23"/>
  <c r="D3322" i="23"/>
  <c r="D3323" i="23"/>
  <c r="D3324" i="23"/>
  <c r="D3325" i="23"/>
  <c r="D3326" i="23"/>
  <c r="D3327" i="23"/>
  <c r="D3328" i="23"/>
  <c r="D3329" i="23"/>
  <c r="D3330" i="23"/>
  <c r="D3331" i="23"/>
  <c r="D3332" i="23"/>
  <c r="D3333" i="23"/>
  <c r="D3334" i="23"/>
  <c r="D3335" i="23"/>
  <c r="D3336" i="23"/>
  <c r="D3337" i="23"/>
  <c r="D3338" i="23"/>
  <c r="D3339" i="23"/>
  <c r="D3340" i="23"/>
  <c r="D3341" i="23"/>
  <c r="D3342" i="23"/>
  <c r="D3343" i="23"/>
  <c r="D3344" i="23"/>
  <c r="D3345" i="23"/>
  <c r="D3346" i="23"/>
  <c r="D3347" i="23"/>
  <c r="D3348" i="23"/>
  <c r="D3349" i="23"/>
  <c r="D3350" i="23"/>
  <c r="D3351" i="23"/>
  <c r="D3352" i="23"/>
  <c r="D3353" i="23"/>
  <c r="D3354" i="23"/>
  <c r="D3355" i="23"/>
  <c r="D3356" i="23"/>
  <c r="D3357" i="23"/>
  <c r="D3358" i="23"/>
  <c r="D3359" i="23"/>
  <c r="D3360" i="23"/>
  <c r="D3361" i="23"/>
  <c r="D3362" i="23"/>
  <c r="D3363" i="23"/>
  <c r="D3364" i="23"/>
  <c r="D3365" i="23"/>
  <c r="D3366" i="23"/>
  <c r="D3367" i="23"/>
  <c r="D3368" i="23"/>
  <c r="D3369" i="23"/>
  <c r="D3370" i="23"/>
  <c r="D3371" i="23"/>
  <c r="D3372" i="23"/>
  <c r="D3373" i="23"/>
  <c r="D3374" i="23"/>
  <c r="D3375" i="23"/>
  <c r="D3376" i="23"/>
  <c r="D3377" i="23"/>
  <c r="D3378" i="23"/>
  <c r="D3379" i="23"/>
  <c r="D3380" i="23"/>
  <c r="D3381" i="23"/>
  <c r="D3382" i="23"/>
  <c r="D3383" i="23"/>
  <c r="D3384" i="23"/>
  <c r="D3385" i="23"/>
  <c r="D3386" i="23"/>
  <c r="D3387" i="23"/>
  <c r="D3388" i="23"/>
  <c r="D3389" i="23"/>
  <c r="D3390" i="23"/>
  <c r="D3391" i="23"/>
  <c r="D3392" i="23"/>
  <c r="D3393" i="23"/>
  <c r="D3394" i="23"/>
  <c r="D3395" i="23"/>
  <c r="D3396" i="23"/>
  <c r="D3397" i="23"/>
  <c r="D3398" i="23"/>
  <c r="D3399" i="23"/>
  <c r="D3400" i="23"/>
  <c r="D3401" i="23"/>
  <c r="D3402" i="23"/>
  <c r="D3403" i="23"/>
  <c r="D3404" i="23"/>
  <c r="D3405" i="23"/>
  <c r="D3406" i="23"/>
  <c r="D3407" i="23"/>
  <c r="D3408" i="23"/>
  <c r="D3409" i="23"/>
  <c r="D3410" i="23"/>
  <c r="D3411" i="23"/>
  <c r="D3412" i="23"/>
  <c r="D3413" i="23"/>
  <c r="D3414" i="23"/>
  <c r="D3415" i="23"/>
  <c r="D3416" i="23"/>
  <c r="D3417" i="23"/>
  <c r="D3418" i="23"/>
  <c r="D3419" i="23"/>
  <c r="D3420" i="23"/>
  <c r="D3421" i="23"/>
  <c r="D3422" i="23"/>
  <c r="D3423" i="23"/>
  <c r="D3424" i="23"/>
  <c r="D3425" i="23"/>
  <c r="D3426" i="23"/>
  <c r="D3427" i="23"/>
  <c r="D3428" i="23"/>
  <c r="D3429" i="23"/>
  <c r="D3430" i="23"/>
  <c r="D3431" i="23"/>
  <c r="D3432" i="23"/>
  <c r="D3433" i="23"/>
  <c r="D3434" i="23"/>
  <c r="D3435" i="23"/>
  <c r="D3436" i="23"/>
  <c r="D3437" i="23"/>
  <c r="D3438" i="23"/>
  <c r="D3439" i="23"/>
  <c r="D3440" i="23"/>
  <c r="D3441" i="23"/>
  <c r="D3442" i="23"/>
  <c r="D3443" i="23"/>
  <c r="D3444" i="23"/>
  <c r="D3445" i="23"/>
  <c r="D3446" i="23"/>
  <c r="D3447" i="23"/>
  <c r="D3448" i="23"/>
  <c r="D3449" i="23"/>
  <c r="D3450" i="23"/>
  <c r="D3451" i="23"/>
  <c r="D3452" i="23"/>
  <c r="D3453" i="23"/>
  <c r="D3454" i="23"/>
  <c r="D3455" i="23"/>
  <c r="D3456" i="23"/>
  <c r="B3295" i="23"/>
  <c r="B3399" i="23"/>
  <c r="B3414" i="23"/>
  <c r="B3415" i="23"/>
  <c r="B3444" i="23"/>
  <c r="B3445" i="23"/>
  <c r="M3456" i="23"/>
  <c r="M3455" i="23"/>
  <c r="M3454" i="23"/>
  <c r="M3453" i="23"/>
  <c r="M3452" i="23"/>
  <c r="M3451" i="23"/>
  <c r="M3450" i="23"/>
  <c r="M3449" i="23"/>
  <c r="M3448" i="23"/>
  <c r="M3447" i="23"/>
  <c r="M3446" i="23"/>
  <c r="M3445" i="23"/>
  <c r="M3444" i="23"/>
  <c r="M3443" i="23"/>
  <c r="M3442" i="23"/>
  <c r="M3441" i="23"/>
  <c r="M3440" i="23"/>
  <c r="M3439" i="23"/>
  <c r="M3438" i="23"/>
  <c r="M3437" i="23"/>
  <c r="M3436" i="23"/>
  <c r="M3435" i="23"/>
  <c r="M3434" i="23"/>
  <c r="M3433" i="23"/>
  <c r="M3432" i="23"/>
  <c r="M3431" i="23"/>
  <c r="M3430" i="23"/>
  <c r="M3429" i="23"/>
  <c r="M3428" i="23"/>
  <c r="M3427" i="23"/>
  <c r="M3426" i="23"/>
  <c r="M3425" i="23"/>
  <c r="M3424" i="23"/>
  <c r="M3423" i="23"/>
  <c r="M3422" i="23"/>
  <c r="M3421" i="23"/>
  <c r="M3420" i="23"/>
  <c r="M3419" i="23"/>
  <c r="M3418" i="23"/>
  <c r="M3417" i="23"/>
  <c r="M3416" i="23"/>
  <c r="M3415" i="23"/>
  <c r="M3414" i="23"/>
  <c r="M3413" i="23"/>
  <c r="M3412" i="23"/>
  <c r="M3411" i="23"/>
  <c r="M3410" i="23"/>
  <c r="M3409" i="23"/>
  <c r="M3408" i="23"/>
  <c r="M3407" i="23"/>
  <c r="M3406" i="23"/>
  <c r="M3405" i="23"/>
  <c r="M3404" i="23"/>
  <c r="M3403" i="23"/>
  <c r="M3402" i="23"/>
  <c r="M3401" i="23"/>
  <c r="M3400" i="23"/>
  <c r="M3399" i="23"/>
  <c r="M3398" i="23"/>
  <c r="M3397" i="23"/>
  <c r="M3396" i="23"/>
  <c r="M3395" i="23"/>
  <c r="M3394" i="23"/>
  <c r="M3393" i="23"/>
  <c r="M3392" i="23"/>
  <c r="M3391" i="23"/>
  <c r="M3390" i="23"/>
  <c r="M3389" i="23"/>
  <c r="M3388" i="23"/>
  <c r="M3387" i="23"/>
  <c r="M3386" i="23"/>
  <c r="M3385" i="23"/>
  <c r="M3384" i="23"/>
  <c r="M3383" i="23"/>
  <c r="M3382" i="23"/>
  <c r="M3381" i="23"/>
  <c r="M3380" i="23"/>
  <c r="M3379" i="23"/>
  <c r="M3378" i="23"/>
  <c r="M3377" i="23"/>
  <c r="M3376" i="23"/>
  <c r="M3375" i="23"/>
  <c r="M3374" i="23"/>
  <c r="M3373" i="23"/>
  <c r="M3372" i="23"/>
  <c r="M3371" i="23"/>
  <c r="M3370" i="23"/>
  <c r="M3369" i="23"/>
  <c r="M3368" i="23"/>
  <c r="M3367" i="23"/>
  <c r="M3366" i="23"/>
  <c r="M3365" i="23"/>
  <c r="M3364" i="23"/>
  <c r="M3363" i="23"/>
  <c r="M3362" i="23"/>
  <c r="M3361" i="23"/>
  <c r="M3360" i="23"/>
  <c r="M3359" i="23"/>
  <c r="M3358" i="23"/>
  <c r="M3357" i="23"/>
  <c r="M3356" i="23"/>
  <c r="M3355" i="23"/>
  <c r="M3354" i="23"/>
  <c r="M3353" i="23"/>
  <c r="M3352" i="23"/>
  <c r="M3351" i="23"/>
  <c r="M3350" i="23"/>
  <c r="M3349" i="23"/>
  <c r="M3348" i="23"/>
  <c r="M3347" i="23"/>
  <c r="M3346" i="23"/>
  <c r="M3345" i="23"/>
  <c r="M3344" i="23"/>
  <c r="M3343" i="23"/>
  <c r="M3342" i="23"/>
  <c r="M3341" i="23"/>
  <c r="M3340" i="23"/>
  <c r="M3339" i="23"/>
  <c r="M3338" i="23"/>
  <c r="M3337" i="23"/>
  <c r="M3336" i="23"/>
  <c r="M3335" i="23"/>
  <c r="M3334" i="23"/>
  <c r="M3333" i="23"/>
  <c r="M3332" i="23"/>
  <c r="M3331" i="23"/>
  <c r="M3330" i="23"/>
  <c r="M3329" i="23"/>
  <c r="M3328" i="23"/>
  <c r="M3327" i="23"/>
  <c r="M3326" i="23"/>
  <c r="M3325" i="23"/>
  <c r="M3324" i="23"/>
  <c r="M3323" i="23"/>
  <c r="M3322" i="23"/>
  <c r="M3321" i="23"/>
  <c r="M3320" i="23"/>
  <c r="M3319" i="23"/>
  <c r="M3318" i="23"/>
  <c r="M3317" i="23"/>
  <c r="M3316" i="23"/>
  <c r="M3315" i="23"/>
  <c r="M3314" i="23"/>
  <c r="M3313" i="23"/>
  <c r="M3312" i="23"/>
  <c r="M3311" i="23"/>
  <c r="M3310" i="23"/>
  <c r="M3309" i="23"/>
  <c r="M3308" i="23"/>
  <c r="M3307" i="23"/>
  <c r="M3306" i="23"/>
  <c r="M3305" i="23"/>
  <c r="M3304" i="23"/>
  <c r="M3303" i="23"/>
  <c r="M3302" i="23"/>
  <c r="M3301" i="23"/>
  <c r="M3300" i="23"/>
  <c r="M3299" i="23"/>
  <c r="M3298" i="23"/>
  <c r="M3297" i="23"/>
  <c r="M3296" i="23"/>
  <c r="M3295" i="23"/>
  <c r="M3294" i="23"/>
  <c r="M3293" i="23"/>
  <c r="M3292" i="23"/>
  <c r="M3291" i="23"/>
  <c r="M3290" i="23"/>
  <c r="O22" i="32" l="1"/>
  <c r="J22" i="32"/>
  <c r="O21" i="32"/>
  <c r="J21" i="32"/>
  <c r="O20" i="32"/>
  <c r="J20" i="32"/>
  <c r="O19" i="32"/>
  <c r="J19" i="32"/>
  <c r="O18" i="32"/>
  <c r="J18" i="32"/>
  <c r="O17" i="32"/>
  <c r="J17" i="32"/>
  <c r="O16" i="32"/>
  <c r="J16" i="32"/>
  <c r="O15" i="32"/>
  <c r="J15" i="32"/>
  <c r="O14" i="32"/>
  <c r="J14" i="32"/>
  <c r="O13" i="32"/>
  <c r="J13" i="32"/>
  <c r="O12" i="32"/>
  <c r="J12" i="32"/>
  <c r="O11" i="32"/>
  <c r="J11" i="32"/>
  <c r="O10" i="32"/>
  <c r="J10" i="32"/>
  <c r="O9" i="32"/>
  <c r="J9" i="32"/>
  <c r="O8" i="32"/>
  <c r="J8" i="32"/>
  <c r="O7" i="32"/>
  <c r="J7" i="32"/>
  <c r="O6" i="32"/>
  <c r="J6" i="32"/>
  <c r="O5" i="32"/>
  <c r="J5" i="32"/>
  <c r="O4" i="32"/>
  <c r="J4" i="32"/>
  <c r="O29" i="32" l="1"/>
  <c r="A6" i="31"/>
  <c r="A7" i="31"/>
  <c r="A8" i="31"/>
  <c r="A9" i="31"/>
  <c r="A10" i="31"/>
  <c r="A4" i="31"/>
  <c r="B3" i="30"/>
  <c r="B5" i="30"/>
  <c r="B7" i="30"/>
  <c r="B9" i="30"/>
  <c r="B10" i="30"/>
  <c r="B11" i="30"/>
  <c r="B5" i="23"/>
  <c r="B7" i="23"/>
  <c r="B238" i="23"/>
  <c r="B283" i="23"/>
  <c r="B307" i="23"/>
  <c r="B313" i="23"/>
  <c r="B320" i="23"/>
  <c r="B370" i="23"/>
  <c r="B374" i="23"/>
  <c r="B383" i="23"/>
  <c r="B386" i="23"/>
  <c r="B432" i="23"/>
  <c r="B441" i="23"/>
  <c r="B460" i="23"/>
  <c r="B467" i="23"/>
  <c r="B475" i="23"/>
  <c r="B476" i="23"/>
  <c r="B497" i="23"/>
  <c r="B520" i="23"/>
  <c r="B552" i="23"/>
  <c r="B570" i="23"/>
  <c r="B572" i="23"/>
  <c r="B593" i="23"/>
  <c r="B594" i="23"/>
  <c r="B640" i="23"/>
  <c r="B650" i="23"/>
  <c r="B676" i="23"/>
  <c r="B690" i="23"/>
  <c r="B725" i="23"/>
  <c r="B728" i="23"/>
  <c r="B741" i="23"/>
  <c r="B742" i="23"/>
  <c r="B743" i="23"/>
  <c r="B744" i="23"/>
  <c r="B745" i="23"/>
  <c r="B769" i="23"/>
  <c r="B803" i="23"/>
  <c r="B815" i="23"/>
  <c r="B817" i="23"/>
  <c r="B818" i="23"/>
  <c r="B819" i="23"/>
  <c r="B828" i="23"/>
  <c r="B889" i="23"/>
  <c r="B903" i="23"/>
  <c r="B904" i="23"/>
  <c r="B989" i="23"/>
  <c r="B1054" i="23"/>
  <c r="B1195" i="23"/>
  <c r="B1196" i="23"/>
  <c r="B1203" i="23"/>
  <c r="B1207" i="23"/>
  <c r="B1210" i="23"/>
  <c r="B1289" i="23"/>
  <c r="B1320" i="23"/>
  <c r="B1443" i="23"/>
  <c r="B2002" i="23"/>
  <c r="B2313" i="23"/>
  <c r="B3105" i="23"/>
  <c r="B3107" i="23"/>
  <c r="B3108" i="23"/>
  <c r="B3109" i="23"/>
  <c r="B3111" i="23"/>
  <c r="B3115" i="23"/>
  <c r="B3116" i="23"/>
  <c r="B3117" i="23"/>
  <c r="B3118" i="23"/>
  <c r="B3128" i="23"/>
  <c r="B3129" i="23"/>
  <c r="B3142" i="23"/>
  <c r="B3150" i="23"/>
  <c r="B3159" i="23"/>
  <c r="B3166" i="23"/>
  <c r="B3181" i="23"/>
  <c r="B3188" i="23"/>
  <c r="B3189" i="23"/>
  <c r="B3190" i="23"/>
  <c r="B3191" i="23"/>
  <c r="B3192" i="23"/>
  <c r="B3193" i="23"/>
  <c r="B3194" i="23"/>
  <c r="B3213" i="23"/>
  <c r="L16" i="15"/>
  <c r="M16" i="15"/>
  <c r="K25" i="31" l="1"/>
  <c r="B23" i="31"/>
  <c r="B30" i="31" s="1"/>
  <c r="C23" i="31"/>
  <c r="B25" i="31"/>
  <c r="B32" i="31" s="1"/>
  <c r="C25" i="31"/>
  <c r="E23" i="31"/>
  <c r="G24" i="31"/>
  <c r="H23" i="31"/>
  <c r="J24" i="31"/>
  <c r="B24" i="31"/>
  <c r="B31" i="31" s="1"/>
  <c r="F24" i="31"/>
  <c r="D25" i="31"/>
  <c r="F23" i="31"/>
  <c r="H24" i="31"/>
  <c r="G23" i="31"/>
  <c r="I24" i="31"/>
  <c r="B22" i="31"/>
  <c r="B29" i="31" s="1"/>
  <c r="I23" i="31"/>
  <c r="K24" i="31"/>
  <c r="J23" i="31"/>
  <c r="C24" i="31"/>
  <c r="D24" i="31"/>
  <c r="E24" i="31"/>
  <c r="D23" i="31"/>
  <c r="E25" i="31"/>
  <c r="F25" i="31"/>
  <c r="G25" i="31"/>
  <c r="H25" i="31"/>
  <c r="I25" i="31"/>
  <c r="J25" i="31"/>
  <c r="O16" i="15"/>
  <c r="B22" i="36"/>
  <c r="D28" i="36"/>
  <c r="C28" i="36"/>
  <c r="B6" i="36"/>
  <c r="B7" i="36"/>
  <c r="B8" i="36"/>
  <c r="B9" i="36"/>
  <c r="B10" i="36"/>
  <c r="B11" i="36"/>
  <c r="B12" i="36"/>
  <c r="B13" i="36"/>
  <c r="B14" i="36"/>
  <c r="B15" i="36"/>
  <c r="B16" i="36"/>
  <c r="B17" i="36"/>
  <c r="B18" i="36"/>
  <c r="B19" i="36"/>
  <c r="B20" i="36"/>
  <c r="B21" i="36"/>
  <c r="B5" i="36"/>
  <c r="B66" i="35"/>
  <c r="CG37" i="35"/>
  <c r="CF37" i="35"/>
  <c r="CE37" i="35"/>
  <c r="CD37" i="35"/>
  <c r="CC37" i="35"/>
  <c r="CG5" i="35"/>
  <c r="CF5" i="35"/>
  <c r="CE5" i="35"/>
  <c r="CD5" i="35"/>
  <c r="CC5" i="35"/>
  <c r="CB37" i="35"/>
  <c r="CA37" i="35"/>
  <c r="BZ37" i="35"/>
  <c r="BY37" i="35"/>
  <c r="BX37" i="35"/>
  <c r="CB5" i="35"/>
  <c r="CA5" i="35"/>
  <c r="BZ5" i="35"/>
  <c r="BY5" i="35"/>
  <c r="BX5" i="35"/>
  <c r="BW37" i="35"/>
  <c r="BV37" i="35"/>
  <c r="BU37" i="35"/>
  <c r="BT37" i="35"/>
  <c r="BS37" i="35"/>
  <c r="BW5" i="35"/>
  <c r="BV5" i="35"/>
  <c r="BU5" i="35"/>
  <c r="BT5" i="35"/>
  <c r="BS5" i="35"/>
  <c r="BR37" i="35"/>
  <c r="BQ37" i="35"/>
  <c r="BP37" i="35"/>
  <c r="BO37" i="35"/>
  <c r="BN37" i="35"/>
  <c r="BR5" i="35"/>
  <c r="BQ5" i="35"/>
  <c r="BP5" i="35"/>
  <c r="BO5" i="35"/>
  <c r="BN5" i="35"/>
  <c r="BM37" i="35"/>
  <c r="BL37" i="35"/>
  <c r="BK37" i="35"/>
  <c r="BJ37" i="35"/>
  <c r="BI37" i="35"/>
  <c r="BM5" i="35"/>
  <c r="BL5" i="35"/>
  <c r="BK5" i="35"/>
  <c r="BJ5" i="35"/>
  <c r="BI5" i="35"/>
  <c r="BH37" i="35"/>
  <c r="BG37" i="35"/>
  <c r="BF37" i="35"/>
  <c r="BE37" i="35"/>
  <c r="BD37" i="35"/>
  <c r="BH5" i="35"/>
  <c r="BG5" i="35"/>
  <c r="BF5" i="35"/>
  <c r="BE5" i="35"/>
  <c r="BD5" i="35"/>
  <c r="BC37" i="35"/>
  <c r="BB37" i="35"/>
  <c r="BA37" i="35"/>
  <c r="AZ37" i="35"/>
  <c r="AY37" i="35"/>
  <c r="BC5" i="35"/>
  <c r="BB5" i="35"/>
  <c r="BA5" i="35"/>
  <c r="AZ5" i="35"/>
  <c r="AY5" i="35"/>
  <c r="AX37" i="35"/>
  <c r="AW37" i="35"/>
  <c r="AV37" i="35"/>
  <c r="AU37" i="35"/>
  <c r="AT37" i="35"/>
  <c r="AX5" i="35"/>
  <c r="AW5" i="35"/>
  <c r="AV5" i="35"/>
  <c r="AU5" i="35"/>
  <c r="AT5" i="35"/>
  <c r="AS37" i="35"/>
  <c r="AR37" i="35"/>
  <c r="AQ37" i="35"/>
  <c r="AP37" i="35"/>
  <c r="AO37" i="35"/>
  <c r="AS5" i="35"/>
  <c r="AR5" i="35"/>
  <c r="AQ5" i="35"/>
  <c r="AP5" i="35"/>
  <c r="AO5" i="35"/>
  <c r="AN37" i="35"/>
  <c r="AM37" i="35"/>
  <c r="AL37" i="35"/>
  <c r="AK37" i="35"/>
  <c r="AJ37" i="35"/>
  <c r="AN5" i="35"/>
  <c r="AM5" i="35"/>
  <c r="AL5" i="35"/>
  <c r="AK5" i="35"/>
  <c r="AJ5" i="35"/>
  <c r="CY37" i="35"/>
  <c r="CY5" i="35"/>
  <c r="AI37" i="35"/>
  <c r="AH37" i="35"/>
  <c r="AG37" i="35"/>
  <c r="AF37" i="35"/>
  <c r="AI5" i="35"/>
  <c r="AH5" i="35"/>
  <c r="AG5" i="35"/>
  <c r="AF5" i="35"/>
  <c r="AE37" i="35"/>
  <c r="AD37" i="35"/>
  <c r="AC37" i="35"/>
  <c r="AB37" i="35"/>
  <c r="AE5" i="35"/>
  <c r="AD5" i="35"/>
  <c r="AC5" i="35"/>
  <c r="AB5" i="35"/>
  <c r="DA37" i="35"/>
  <c r="CZ37" i="35"/>
  <c r="CX37" i="35"/>
  <c r="CW37" i="35"/>
  <c r="DA5" i="35"/>
  <c r="CZ5" i="35"/>
  <c r="CX5" i="35"/>
  <c r="CW5" i="35"/>
  <c r="X37" i="35"/>
  <c r="Y37" i="35"/>
  <c r="Z37" i="35"/>
  <c r="AA37" i="35"/>
  <c r="DL37" i="35"/>
  <c r="X5" i="35"/>
  <c r="Y5" i="35"/>
  <c r="Z5" i="35"/>
  <c r="AA5" i="35"/>
  <c r="DL5" i="35"/>
  <c r="W37" i="35"/>
  <c r="V37" i="35"/>
  <c r="U37" i="35"/>
  <c r="T37" i="35"/>
  <c r="W5" i="35"/>
  <c r="V5" i="35"/>
  <c r="U5" i="35"/>
  <c r="T5" i="35"/>
  <c r="S37" i="35"/>
  <c r="S5" i="35"/>
  <c r="M37" i="35"/>
  <c r="N37" i="35"/>
  <c r="O37" i="35"/>
  <c r="P37" i="35"/>
  <c r="Q37" i="35"/>
  <c r="R37" i="35"/>
  <c r="L37" i="35"/>
  <c r="M5" i="35"/>
  <c r="N5" i="35"/>
  <c r="O5" i="35"/>
  <c r="P5" i="35"/>
  <c r="Q5" i="35"/>
  <c r="R5" i="35"/>
  <c r="L5" i="35"/>
  <c r="H3" i="35"/>
  <c r="G3" i="35"/>
  <c r="F3" i="35"/>
  <c r="E3" i="35"/>
  <c r="D3" i="35"/>
  <c r="C3" i="35"/>
  <c r="B51" i="35"/>
  <c r="B52" i="35"/>
  <c r="B53" i="35"/>
  <c r="B54" i="35"/>
  <c r="B55" i="35"/>
  <c r="B56" i="35"/>
  <c r="B57" i="35"/>
  <c r="B58" i="35"/>
  <c r="B59" i="35"/>
  <c r="B60" i="35"/>
  <c r="B61" i="35"/>
  <c r="B62" i="35"/>
  <c r="B63" i="35"/>
  <c r="B64" i="35"/>
  <c r="B65" i="35"/>
  <c r="B50" i="35"/>
  <c r="D70" i="35" l="1"/>
  <c r="H70" i="35"/>
  <c r="C70" i="35"/>
  <c r="G70" i="35"/>
  <c r="F70" i="35" s="1"/>
  <c r="E70" i="35"/>
  <c r="E67" i="35"/>
  <c r="E68" i="35"/>
  <c r="E69" i="35"/>
  <c r="G67" i="35"/>
  <c r="G68" i="35"/>
  <c r="H68" i="35"/>
  <c r="D67" i="35"/>
  <c r="D69" i="35"/>
  <c r="H67" i="35"/>
  <c r="G69" i="35"/>
  <c r="D68" i="35"/>
  <c r="H69" i="35"/>
  <c r="C67" i="35"/>
  <c r="C68" i="35"/>
  <c r="C69" i="35"/>
  <c r="D66" i="35"/>
  <c r="G66" i="35"/>
  <c r="C66" i="35"/>
  <c r="E66" i="35"/>
  <c r="H66" i="35"/>
  <c r="E9" i="35"/>
  <c r="C51" i="35"/>
  <c r="C10" i="35"/>
  <c r="G10" i="35"/>
  <c r="D10" i="35"/>
  <c r="H10" i="35"/>
  <c r="C8" i="35"/>
  <c r="G8" i="35"/>
  <c r="H35" i="35"/>
  <c r="D35" i="35"/>
  <c r="H33" i="35"/>
  <c r="D33" i="35"/>
  <c r="H31" i="35"/>
  <c r="D31" i="35"/>
  <c r="H29" i="35"/>
  <c r="D29" i="35"/>
  <c r="H27" i="35"/>
  <c r="D27" i="35"/>
  <c r="H25" i="35"/>
  <c r="D25" i="35"/>
  <c r="H23" i="35"/>
  <c r="D23" i="35"/>
  <c r="H21" i="35"/>
  <c r="D21" i="35"/>
  <c r="H19" i="35"/>
  <c r="D19" i="35"/>
  <c r="H17" i="35"/>
  <c r="D17" i="35"/>
  <c r="H15" i="35"/>
  <c r="D15" i="35"/>
  <c r="H13" i="35"/>
  <c r="D13" i="35"/>
  <c r="H11" i="35"/>
  <c r="D11" i="35"/>
  <c r="H9" i="35"/>
  <c r="D9" i="35"/>
  <c r="D50" i="35"/>
  <c r="G65" i="35"/>
  <c r="H64" i="35"/>
  <c r="C64" i="35"/>
  <c r="D62" i="35"/>
  <c r="E61" i="35"/>
  <c r="G60" i="35"/>
  <c r="E59" i="35"/>
  <c r="H58" i="35"/>
  <c r="C58" i="35"/>
  <c r="D57" i="35"/>
  <c r="E56" i="35"/>
  <c r="H55" i="35"/>
  <c r="D55" i="35"/>
  <c r="G54" i="35"/>
  <c r="H53" i="35"/>
  <c r="C53" i="35"/>
  <c r="D52" i="35"/>
  <c r="F51" i="35"/>
  <c r="E8" i="35"/>
  <c r="H8" i="35"/>
  <c r="E36" i="35"/>
  <c r="G35" i="35"/>
  <c r="C35" i="35"/>
  <c r="E34" i="35"/>
  <c r="G33" i="35"/>
  <c r="C33" i="35"/>
  <c r="E32" i="35"/>
  <c r="G31" i="35"/>
  <c r="C31" i="35"/>
  <c r="E30" i="35"/>
  <c r="G29" i="35"/>
  <c r="C29" i="35"/>
  <c r="E28" i="35"/>
  <c r="G27" i="35"/>
  <c r="C27" i="35"/>
  <c r="E26" i="35"/>
  <c r="G25" i="35"/>
  <c r="C25" i="35"/>
  <c r="E24" i="35"/>
  <c r="G23" i="35"/>
  <c r="C23" i="35"/>
  <c r="E22" i="35"/>
  <c r="G21" i="35"/>
  <c r="C21" i="35"/>
  <c r="E20" i="35"/>
  <c r="G19" i="35"/>
  <c r="C19" i="35"/>
  <c r="E18" i="35"/>
  <c r="G17" i="35"/>
  <c r="C17" i="35"/>
  <c r="E16" i="35"/>
  <c r="G15" i="35"/>
  <c r="C15" i="35"/>
  <c r="E14" i="35"/>
  <c r="G13" i="35"/>
  <c r="C13" i="35"/>
  <c r="E12" i="35"/>
  <c r="G11" i="35"/>
  <c r="C11" i="35"/>
  <c r="E10" i="35"/>
  <c r="G9" i="35"/>
  <c r="C9" i="35"/>
  <c r="F50" i="35"/>
  <c r="E65" i="35"/>
  <c r="G64" i="35"/>
  <c r="E63" i="35"/>
  <c r="H62" i="35"/>
  <c r="C62" i="35"/>
  <c r="D61" i="35"/>
  <c r="E60" i="35"/>
  <c r="H59" i="35"/>
  <c r="D59" i="35"/>
  <c r="G58" i="35"/>
  <c r="H57" i="35"/>
  <c r="C57" i="35"/>
  <c r="D56" i="35"/>
  <c r="G55" i="35"/>
  <c r="C55" i="35"/>
  <c r="E54" i="35"/>
  <c r="G53" i="35"/>
  <c r="H52" i="35"/>
  <c r="C52" i="35"/>
  <c r="E51" i="35"/>
  <c r="D8" i="35"/>
  <c r="H36" i="35"/>
  <c r="D36" i="35"/>
  <c r="H34" i="35"/>
  <c r="D34" i="35"/>
  <c r="H32" i="35"/>
  <c r="D32" i="35"/>
  <c r="H30" i="35"/>
  <c r="D30" i="35"/>
  <c r="H28" i="35"/>
  <c r="D28" i="35"/>
  <c r="H26" i="35"/>
  <c r="D26" i="35"/>
  <c r="H24" i="35"/>
  <c r="D24" i="35"/>
  <c r="H22" i="35"/>
  <c r="D22" i="35"/>
  <c r="H20" i="35"/>
  <c r="D20" i="35"/>
  <c r="H18" i="35"/>
  <c r="D18" i="35"/>
  <c r="H16" i="35"/>
  <c r="D16" i="35"/>
  <c r="H14" i="35"/>
  <c r="D14" i="35"/>
  <c r="H12" i="35"/>
  <c r="D12" i="35"/>
  <c r="C50" i="35"/>
  <c r="H50" i="35"/>
  <c r="D65" i="35"/>
  <c r="E64" i="35"/>
  <c r="H63" i="35"/>
  <c r="D63" i="35"/>
  <c r="G62" i="35"/>
  <c r="H61" i="35"/>
  <c r="C61" i="35"/>
  <c r="D60" i="35"/>
  <c r="G59" i="35"/>
  <c r="C59" i="35"/>
  <c r="E58" i="35"/>
  <c r="G57" i="35"/>
  <c r="H56" i="35"/>
  <c r="C56" i="35"/>
  <c r="D54" i="35"/>
  <c r="E53" i="35"/>
  <c r="G52" i="35"/>
  <c r="H51" i="35"/>
  <c r="D51" i="35"/>
  <c r="G36" i="35"/>
  <c r="C36" i="35"/>
  <c r="E35" i="35"/>
  <c r="G34" i="35"/>
  <c r="C34" i="35"/>
  <c r="E33" i="35"/>
  <c r="G32" i="35"/>
  <c r="C32" i="35"/>
  <c r="E31" i="35"/>
  <c r="G30" i="35"/>
  <c r="C30" i="35"/>
  <c r="E29" i="35"/>
  <c r="G28" i="35"/>
  <c r="C28" i="35"/>
  <c r="E27" i="35"/>
  <c r="G26" i="35"/>
  <c r="C26" i="35"/>
  <c r="E25" i="35"/>
  <c r="G24" i="35"/>
  <c r="C24" i="35"/>
  <c r="E23" i="35"/>
  <c r="G22" i="35"/>
  <c r="C22" i="35"/>
  <c r="E21" i="35"/>
  <c r="G20" i="35"/>
  <c r="C20" i="35"/>
  <c r="E19" i="35"/>
  <c r="G18" i="35"/>
  <c r="C18" i="35"/>
  <c r="E17" i="35"/>
  <c r="G16" i="35"/>
  <c r="C16" i="35"/>
  <c r="E15" i="35"/>
  <c r="G14" i="35"/>
  <c r="C14" i="35"/>
  <c r="E13" i="35"/>
  <c r="G12" i="35"/>
  <c r="C12" i="35"/>
  <c r="E11" i="35"/>
  <c r="E50" i="35"/>
  <c r="G50" i="35"/>
  <c r="H65" i="35"/>
  <c r="C65" i="35"/>
  <c r="D64" i="35"/>
  <c r="G63" i="35"/>
  <c r="C63" i="35"/>
  <c r="E62" i="35"/>
  <c r="G61" i="35"/>
  <c r="H60" i="35"/>
  <c r="C60" i="35"/>
  <c r="D58" i="35"/>
  <c r="E57" i="35"/>
  <c r="G56" i="35"/>
  <c r="E55" i="35"/>
  <c r="H54" i="35"/>
  <c r="C54" i="35"/>
  <c r="D53" i="35"/>
  <c r="E52" i="35"/>
  <c r="G51" i="35"/>
  <c r="F27" i="35" l="1"/>
  <c r="I70" i="35"/>
  <c r="F15" i="35"/>
  <c r="F33" i="35"/>
  <c r="F69" i="35"/>
  <c r="I69" i="35" s="1"/>
  <c r="F9" i="35"/>
  <c r="I9" i="35" s="1"/>
  <c r="F68" i="35"/>
  <c r="I68" i="35" s="1"/>
  <c r="F67" i="35"/>
  <c r="I67" i="35" s="1"/>
  <c r="F18" i="35"/>
  <c r="I18" i="35" s="1"/>
  <c r="F22" i="35"/>
  <c r="I22" i="35" s="1"/>
  <c r="F36" i="35"/>
  <c r="I36" i="35" s="1"/>
  <c r="F34" i="35"/>
  <c r="I34" i="35" s="1"/>
  <c r="F24" i="35"/>
  <c r="I24" i="35" s="1"/>
  <c r="F66" i="35"/>
  <c r="I66" i="35" s="1"/>
  <c r="F19" i="35"/>
  <c r="I19" i="35" s="1"/>
  <c r="F31" i="35"/>
  <c r="I31" i="35" s="1"/>
  <c r="F17" i="35"/>
  <c r="I17" i="35" s="1"/>
  <c r="F11" i="35"/>
  <c r="I11" i="35" s="1"/>
  <c r="F23" i="35"/>
  <c r="I23" i="35" s="1"/>
  <c r="F35" i="35"/>
  <c r="I35" i="35" s="1"/>
  <c r="F28" i="35"/>
  <c r="I28" i="35" s="1"/>
  <c r="F25" i="35"/>
  <c r="I25" i="35" s="1"/>
  <c r="F29" i="35"/>
  <c r="I29" i="35" s="1"/>
  <c r="F30" i="35"/>
  <c r="I30" i="35" s="1"/>
  <c r="F20" i="35"/>
  <c r="I20" i="35" s="1"/>
  <c r="F57" i="35"/>
  <c r="I57" i="35" s="1"/>
  <c r="F13" i="35"/>
  <c r="I13" i="35" s="1"/>
  <c r="F21" i="35"/>
  <c r="I21" i="35" s="1"/>
  <c r="F16" i="35"/>
  <c r="I16" i="35" s="1"/>
  <c r="F32" i="35"/>
  <c r="I32" i="35" s="1"/>
  <c r="F12" i="35"/>
  <c r="I12" i="35" s="1"/>
  <c r="F8" i="35"/>
  <c r="I8" i="35" s="1"/>
  <c r="F10" i="35"/>
  <c r="I10" i="35" s="1"/>
  <c r="F59" i="35"/>
  <c r="I59" i="35" s="1"/>
  <c r="F26" i="35"/>
  <c r="I26" i="35" s="1"/>
  <c r="F14" i="35"/>
  <c r="I14" i="35" s="1"/>
  <c r="F63" i="35"/>
  <c r="I63" i="35" s="1"/>
  <c r="F52" i="35"/>
  <c r="I52" i="35" s="1"/>
  <c r="D37" i="35"/>
  <c r="G37" i="35"/>
  <c r="F55" i="35"/>
  <c r="I55" i="35" s="1"/>
  <c r="F61" i="35"/>
  <c r="I61" i="35" s="1"/>
  <c r="I33" i="35"/>
  <c r="I15" i="35"/>
  <c r="I27" i="35"/>
  <c r="E37" i="35"/>
  <c r="E73" i="35"/>
  <c r="F64" i="35"/>
  <c r="I64" i="35" s="1"/>
  <c r="C37" i="35"/>
  <c r="C73" i="35"/>
  <c r="F56" i="35"/>
  <c r="I56" i="35" s="1"/>
  <c r="F53" i="35"/>
  <c r="I53" i="35" s="1"/>
  <c r="I51" i="35"/>
  <c r="F54" i="35"/>
  <c r="I54" i="35" s="1"/>
  <c r="F60" i="35"/>
  <c r="I60" i="35" s="1"/>
  <c r="I50" i="35"/>
  <c r="G73" i="35"/>
  <c r="H37" i="35"/>
  <c r="F58" i="35"/>
  <c r="I58" i="35" s="1"/>
  <c r="F65" i="35"/>
  <c r="I65" i="35" s="1"/>
  <c r="F62" i="35"/>
  <c r="I62" i="35" s="1"/>
  <c r="H73" i="35"/>
  <c r="D73" i="3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B715" i="25"/>
  <c r="B716" i="25"/>
  <c r="B717" i="25"/>
  <c r="B718" i="25"/>
  <c r="B719" i="25"/>
  <c r="B720" i="25"/>
  <c r="B721" i="25"/>
  <c r="B722" i="25"/>
  <c r="B723" i="25"/>
  <c r="B697" i="25"/>
  <c r="B698" i="25"/>
  <c r="B699" i="25"/>
  <c r="B700" i="25"/>
  <c r="B701" i="25"/>
  <c r="B702" i="25"/>
  <c r="B703" i="25"/>
  <c r="B704" i="25"/>
  <c r="B705" i="25"/>
  <c r="B706" i="25"/>
  <c r="B707" i="25"/>
  <c r="B708" i="25"/>
  <c r="B709" i="25"/>
  <c r="B710" i="25"/>
  <c r="B711" i="25"/>
  <c r="B712" i="25"/>
  <c r="B713" i="25"/>
  <c r="B714" i="25"/>
  <c r="B33" i="26"/>
  <c r="B3" i="26"/>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 i="8"/>
  <c r="B4" i="8"/>
  <c r="B5" i="8"/>
  <c r="B6" i="8"/>
  <c r="B7" i="8"/>
  <c r="B8" i="8"/>
  <c r="B9" i="8"/>
  <c r="B10" i="8"/>
  <c r="B11" i="8"/>
  <c r="B12" i="8"/>
  <c r="B13" i="8"/>
  <c r="B14" i="8"/>
  <c r="B15" i="8"/>
  <c r="B16" i="8"/>
  <c r="B17" i="8"/>
  <c r="B18" i="8"/>
  <c r="B19" i="8"/>
  <c r="B20" i="8"/>
  <c r="B21" i="8"/>
  <c r="B22" i="8"/>
  <c r="B23" i="8"/>
  <c r="B24" i="8"/>
  <c r="B25" i="8"/>
  <c r="B26" i="8"/>
  <c r="B27" i="8"/>
  <c r="H27" i="8"/>
  <c r="D4" i="31"/>
  <c r="D22" i="31" s="1"/>
  <c r="E4" i="31"/>
  <c r="E22" i="31" s="1"/>
  <c r="F4" i="31"/>
  <c r="F22" i="31" s="1"/>
  <c r="G4" i="31"/>
  <c r="G22" i="31" s="1"/>
  <c r="H4" i="31"/>
  <c r="H22" i="31" s="1"/>
  <c r="I4" i="31"/>
  <c r="I22" i="31" s="1"/>
  <c r="J4" i="31"/>
  <c r="J22" i="31" s="1"/>
  <c r="C4" i="31"/>
  <c r="C22" i="31" s="1"/>
  <c r="Q3" i="30"/>
  <c r="P3" i="30"/>
  <c r="O3" i="30"/>
  <c r="N3" i="30"/>
  <c r="M3" i="30"/>
  <c r="L3" i="30"/>
  <c r="K3" i="30"/>
  <c r="J3" i="30"/>
  <c r="I3" i="30"/>
  <c r="H3" i="30"/>
  <c r="G3" i="30"/>
  <c r="F3" i="30"/>
  <c r="E3" i="30"/>
  <c r="D3" i="30"/>
  <c r="C3" i="30"/>
  <c r="M3" i="29"/>
  <c r="L3" i="29"/>
  <c r="K3" i="29"/>
  <c r="J3" i="29"/>
  <c r="I3" i="29"/>
  <c r="H3" i="29"/>
  <c r="G3" i="29"/>
  <c r="F3" i="29"/>
  <c r="E3" i="29"/>
  <c r="D3" i="29"/>
  <c r="C3" i="29"/>
  <c r="B3" i="29"/>
  <c r="B5" i="29"/>
  <c r="K7" i="31"/>
  <c r="K23" i="31" s="1"/>
  <c r="D7" i="30"/>
  <c r="E7" i="30"/>
  <c r="F7" i="30"/>
  <c r="G7" i="30"/>
  <c r="H7" i="30"/>
  <c r="I7" i="30"/>
  <c r="J7" i="30"/>
  <c r="K7" i="30"/>
  <c r="L7" i="30"/>
  <c r="M7" i="30"/>
  <c r="N7" i="30"/>
  <c r="O7" i="30"/>
  <c r="P7" i="30"/>
  <c r="Q7" i="30"/>
  <c r="C7" i="30"/>
  <c r="B7" i="29"/>
  <c r="D7" i="29"/>
  <c r="E7" i="29"/>
  <c r="F7" i="29"/>
  <c r="G7" i="29"/>
  <c r="H7" i="29"/>
  <c r="I7" i="29"/>
  <c r="J7" i="29"/>
  <c r="K7" i="29"/>
  <c r="L7" i="29"/>
  <c r="M7" i="29"/>
  <c r="C7" i="29"/>
  <c r="K8" i="31"/>
  <c r="R9" i="30"/>
  <c r="R40" i="29" s="1"/>
  <c r="N9" i="29"/>
  <c r="Q40" i="29" s="1"/>
  <c r="B9" i="29"/>
  <c r="K9" i="31"/>
  <c r="R10" i="30"/>
  <c r="R41" i="29" s="1"/>
  <c r="B10" i="29"/>
  <c r="N10" i="29"/>
  <c r="Q41" i="29" l="1"/>
  <c r="Q42" i="29"/>
  <c r="I29" i="31"/>
  <c r="I30" i="31"/>
  <c r="I31" i="31"/>
  <c r="I32" i="31"/>
  <c r="G29" i="31"/>
  <c r="G32" i="31"/>
  <c r="G31" i="31"/>
  <c r="G30" i="31"/>
  <c r="D29" i="31"/>
  <c r="D32" i="31"/>
  <c r="D30" i="31"/>
  <c r="D31" i="31"/>
  <c r="F29" i="31"/>
  <c r="F32" i="31"/>
  <c r="F30" i="31"/>
  <c r="F31" i="31"/>
  <c r="H29" i="31"/>
  <c r="H31" i="31"/>
  <c r="H32" i="31"/>
  <c r="H30" i="31"/>
  <c r="E29" i="31"/>
  <c r="E32" i="31"/>
  <c r="E31" i="31"/>
  <c r="E30" i="31"/>
  <c r="C29" i="31"/>
  <c r="C31" i="31"/>
  <c r="C32" i="31"/>
  <c r="C30" i="31"/>
  <c r="J29" i="31"/>
  <c r="J30" i="31"/>
  <c r="J31" i="31"/>
  <c r="J32" i="31"/>
  <c r="K4" i="31"/>
  <c r="K22" i="31" s="1"/>
  <c r="R7" i="30"/>
  <c r="R39" i="29" s="1"/>
  <c r="R3" i="30"/>
  <c r="N7" i="29"/>
  <c r="Q39" i="29" s="1"/>
  <c r="N3" i="29"/>
  <c r="F37" i="35"/>
  <c r="I37" i="35"/>
  <c r="F73" i="35"/>
  <c r="I73" i="35"/>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4" i="14"/>
  <c r="B5" i="14"/>
  <c r="B6" i="14"/>
  <c r="B7" i="14"/>
  <c r="B8" i="14"/>
  <c r="B9" i="14"/>
  <c r="B10" i="14"/>
  <c r="B11" i="14"/>
  <c r="B12" i="14"/>
  <c r="B13" i="14"/>
  <c r="B14" i="14"/>
  <c r="B15" i="14"/>
  <c r="B16" i="14"/>
  <c r="B17" i="14"/>
  <c r="B18" i="14"/>
  <c r="B19" i="14"/>
  <c r="B20" i="14"/>
  <c r="B21" i="14"/>
  <c r="B22" i="14"/>
  <c r="N22" i="14"/>
  <c r="G5" i="33"/>
  <c r="G6" i="33"/>
  <c r="G7" i="33"/>
  <c r="G8" i="33"/>
  <c r="G9" i="33"/>
  <c r="G10" i="33"/>
  <c r="G11" i="33"/>
  <c r="G12" i="33"/>
  <c r="G13" i="33"/>
  <c r="G14" i="33"/>
  <c r="G15" i="33"/>
  <c r="G16" i="33"/>
  <c r="G17" i="33"/>
  <c r="G18" i="33"/>
  <c r="G19" i="33"/>
  <c r="G20" i="33"/>
  <c r="G21" i="33"/>
  <c r="G22" i="33"/>
  <c r="G23" i="33"/>
  <c r="X12" i="33"/>
  <c r="X13" i="33"/>
  <c r="X14" i="33"/>
  <c r="X15" i="33"/>
  <c r="X16" i="33"/>
  <c r="X17" i="33"/>
  <c r="X18" i="33"/>
  <c r="X19" i="33"/>
  <c r="X20" i="33"/>
  <c r="X21" i="33"/>
  <c r="X22" i="33"/>
  <c r="X23" i="33"/>
  <c r="AG32" i="33"/>
  <c r="AF32" i="33"/>
  <c r="AE32" i="33"/>
  <c r="AD32" i="33"/>
  <c r="AC32" i="33"/>
  <c r="AB32" i="33"/>
  <c r="AA32" i="33"/>
  <c r="Z32" i="33"/>
  <c r="W32" i="33"/>
  <c r="V32" i="33"/>
  <c r="U32" i="33"/>
  <c r="T32" i="33"/>
  <c r="S32" i="33"/>
  <c r="R32" i="33"/>
  <c r="Q32" i="33"/>
  <c r="P32" i="33"/>
  <c r="O32" i="33"/>
  <c r="N32" i="33"/>
  <c r="M32" i="33"/>
  <c r="L32" i="33"/>
  <c r="K32" i="33"/>
  <c r="J32" i="33"/>
  <c r="I32" i="33"/>
  <c r="C32" i="33"/>
  <c r="D32" i="33"/>
  <c r="E32" i="33"/>
  <c r="F32" i="33"/>
  <c r="B23" i="33"/>
  <c r="B22" i="33"/>
  <c r="B21" i="33"/>
  <c r="B20" i="33"/>
  <c r="B19" i="33"/>
  <c r="B18" i="33"/>
  <c r="B17" i="33"/>
  <c r="B16" i="33"/>
  <c r="B15" i="33"/>
  <c r="B14" i="33"/>
  <c r="B13" i="33"/>
  <c r="B12" i="33"/>
  <c r="B11" i="33"/>
  <c r="B10" i="33"/>
  <c r="B9" i="33"/>
  <c r="B8" i="33"/>
  <c r="B7" i="33"/>
  <c r="B6" i="33"/>
  <c r="B5" i="33"/>
  <c r="W22" i="32"/>
  <c r="R22" i="32"/>
  <c r="W21" i="32"/>
  <c r="R21" i="32"/>
  <c r="W20" i="32"/>
  <c r="R20" i="32"/>
  <c r="W19" i="32"/>
  <c r="R19" i="32"/>
  <c r="W18" i="32"/>
  <c r="R18" i="32"/>
  <c r="W17" i="32"/>
  <c r="R17" i="32"/>
  <c r="W16" i="32"/>
  <c r="R16" i="32"/>
  <c r="W15" i="32"/>
  <c r="R15" i="32"/>
  <c r="W14" i="32"/>
  <c r="R14" i="32"/>
  <c r="W13" i="32"/>
  <c r="R13" i="32"/>
  <c r="W12" i="32"/>
  <c r="R12" i="32"/>
  <c r="W11" i="32"/>
  <c r="R11" i="32"/>
  <c r="W10" i="32"/>
  <c r="R10" i="32"/>
  <c r="W9" i="32"/>
  <c r="R9" i="32"/>
  <c r="W8" i="32"/>
  <c r="R8" i="32"/>
  <c r="W7" i="32"/>
  <c r="R7" i="32"/>
  <c r="W6" i="32"/>
  <c r="R6" i="32"/>
  <c r="W5" i="32"/>
  <c r="R5" i="32"/>
  <c r="W4" i="32"/>
  <c r="R4" i="32"/>
  <c r="G22" i="32"/>
  <c r="B22" i="32"/>
  <c r="G5" i="32"/>
  <c r="G6" i="32"/>
  <c r="G7" i="32"/>
  <c r="G8" i="32"/>
  <c r="G9" i="32"/>
  <c r="G10" i="32"/>
  <c r="G11" i="32"/>
  <c r="G12" i="32"/>
  <c r="G13" i="32"/>
  <c r="G14" i="32"/>
  <c r="G15" i="32"/>
  <c r="G16" i="32"/>
  <c r="G17" i="32"/>
  <c r="G18" i="32"/>
  <c r="G19" i="32"/>
  <c r="G20" i="32"/>
  <c r="G21" i="32"/>
  <c r="G4" i="32"/>
  <c r="B19" i="32"/>
  <c r="B18" i="32"/>
  <c r="B17" i="32"/>
  <c r="B16" i="32"/>
  <c r="B15" i="32"/>
  <c r="B14" i="32"/>
  <c r="B13" i="32"/>
  <c r="B12" i="32"/>
  <c r="B11" i="32"/>
  <c r="B10" i="32"/>
  <c r="B9" i="32"/>
  <c r="B8" i="32"/>
  <c r="B7" i="32"/>
  <c r="B6" i="32"/>
  <c r="B5" i="32"/>
  <c r="B4" i="32"/>
  <c r="B20" i="32"/>
  <c r="B21" i="32"/>
  <c r="X4" i="30"/>
  <c r="X5" i="30"/>
  <c r="X6" i="30"/>
  <c r="X7" i="30"/>
  <c r="X8" i="30"/>
  <c r="W8" i="30" s="1"/>
  <c r="X9" i="30"/>
  <c r="X10" i="30"/>
  <c r="X11" i="30"/>
  <c r="X12" i="30"/>
  <c r="X13" i="30"/>
  <c r="W13" i="30" s="1"/>
  <c r="X14" i="30"/>
  <c r="X15" i="30"/>
  <c r="X16" i="30"/>
  <c r="X17" i="30"/>
  <c r="X18" i="30"/>
  <c r="W18" i="30" s="1"/>
  <c r="R11" i="30"/>
  <c r="R42" i="29" s="1"/>
  <c r="B11" i="29"/>
  <c r="Q12" i="31"/>
  <c r="P12" i="31" s="1"/>
  <c r="O12" i="31" s="1"/>
  <c r="Q11" i="31"/>
  <c r="P11" i="31" s="1"/>
  <c r="O11" i="31" s="1"/>
  <c r="Q10" i="31"/>
  <c r="P10" i="31" s="1"/>
  <c r="O10" i="31" s="1"/>
  <c r="Q9" i="31"/>
  <c r="P9" i="31" s="1"/>
  <c r="O9" i="31" s="1"/>
  <c r="Q8" i="31"/>
  <c r="P8" i="31" s="1"/>
  <c r="O8" i="31" s="1"/>
  <c r="Q7" i="31"/>
  <c r="P7" i="31" s="1"/>
  <c r="O7" i="31" s="1"/>
  <c r="Q6" i="31"/>
  <c r="P6" i="31" s="1"/>
  <c r="O6" i="31" s="1"/>
  <c r="Q5" i="31"/>
  <c r="K10" i="31"/>
  <c r="U5" i="29"/>
  <c r="T5" i="29" s="1"/>
  <c r="U6" i="29"/>
  <c r="U7" i="29"/>
  <c r="U8" i="29"/>
  <c r="U9" i="29"/>
  <c r="T9" i="29" s="1"/>
  <c r="U10" i="29"/>
  <c r="U11" i="29"/>
  <c r="U12" i="29"/>
  <c r="U13" i="29"/>
  <c r="U14" i="29"/>
  <c r="U4" i="29"/>
  <c r="U15" i="29"/>
  <c r="U17" i="29" s="1"/>
  <c r="W29" i="32" l="1"/>
  <c r="G29" i="32"/>
  <c r="K29" i="31"/>
  <c r="K32" i="31"/>
  <c r="K31" i="31"/>
  <c r="K30" i="31"/>
  <c r="AC7" i="30"/>
  <c r="T12" i="29"/>
  <c r="Z9" i="29"/>
  <c r="T6" i="29"/>
  <c r="Z12" i="29"/>
  <c r="T11" i="29"/>
  <c r="Z11" i="29"/>
  <c r="T10" i="29"/>
  <c r="Z10" i="29"/>
  <c r="T4" i="29"/>
  <c r="Z4" i="29"/>
  <c r="T14" i="29"/>
  <c r="Z7" i="29"/>
  <c r="T8" i="29"/>
  <c r="Z5" i="29"/>
  <c r="T13" i="29"/>
  <c r="Z8" i="29"/>
  <c r="T7" i="29"/>
  <c r="Z6" i="29"/>
  <c r="W9" i="30"/>
  <c r="AC4" i="30"/>
  <c r="W7" i="30"/>
  <c r="AC5" i="30"/>
  <c r="W17" i="30"/>
  <c r="AC8" i="30"/>
  <c r="W11" i="30"/>
  <c r="AC10" i="30"/>
  <c r="W5" i="30"/>
  <c r="AC11" i="30"/>
  <c r="W16" i="30"/>
  <c r="AC12" i="30"/>
  <c r="W10" i="30"/>
  <c r="AC14" i="30"/>
  <c r="W15" i="30"/>
  <c r="AC13" i="30"/>
  <c r="W14" i="30"/>
  <c r="W12" i="30"/>
  <c r="AC6" i="30"/>
  <c r="W6" i="30"/>
  <c r="AC9" i="30"/>
  <c r="AI32" i="33"/>
  <c r="X32" i="33"/>
  <c r="G32" i="33"/>
  <c r="Q13" i="31"/>
  <c r="P13" i="31" s="1"/>
  <c r="P5" i="31"/>
  <c r="O5" i="31" s="1"/>
  <c r="X19" i="30"/>
  <c r="W4" i="30"/>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BX3" i="28"/>
  <c r="BY3" i="28"/>
  <c r="BX4" i="28"/>
  <c r="BY4" i="28"/>
  <c r="BX5" i="28"/>
  <c r="BY5" i="28"/>
  <c r="BX6" i="28"/>
  <c r="BY6" i="28"/>
  <c r="BX7" i="28"/>
  <c r="BY7" i="28"/>
  <c r="BX8" i="28"/>
  <c r="BY8" i="28"/>
  <c r="BX9" i="28"/>
  <c r="BY9" i="28"/>
  <c r="BX10" i="28"/>
  <c r="BY10" i="28"/>
  <c r="BX11" i="28"/>
  <c r="BY11" i="28"/>
  <c r="BX12" i="28"/>
  <c r="BY12" i="28"/>
  <c r="N13" i="31" l="1"/>
  <c r="O13" i="31"/>
  <c r="T15" i="29"/>
  <c r="S15" i="29" s="1"/>
  <c r="Z13" i="29"/>
  <c r="Y7" i="29" s="1"/>
  <c r="AC15" i="30"/>
  <c r="AB7" i="30" s="1"/>
  <c r="W19" i="30"/>
  <c r="V19" i="30" s="1"/>
  <c r="R9" i="28"/>
  <c r="N9" i="31"/>
  <c r="P10" i="28"/>
  <c r="N5" i="31"/>
  <c r="N10" i="31"/>
  <c r="N11" i="31"/>
  <c r="N6" i="31"/>
  <c r="N12" i="31"/>
  <c r="N7" i="31"/>
  <c r="N8" i="31"/>
  <c r="O9" i="28"/>
  <c r="P23" i="28"/>
  <c r="O22" i="28"/>
  <c r="Q20" i="28"/>
  <c r="P19" i="28"/>
  <c r="O18" i="28"/>
  <c r="Q16" i="28"/>
  <c r="P15" i="28"/>
  <c r="O14" i="28"/>
  <c r="Q12" i="28"/>
  <c r="P11" i="28"/>
  <c r="O10" i="28"/>
  <c r="Q9" i="28"/>
  <c r="O23" i="28"/>
  <c r="Q21" i="28"/>
  <c r="P20" i="28"/>
  <c r="O19" i="28"/>
  <c r="Q17" i="28"/>
  <c r="P16" i="28"/>
  <c r="O15" i="28"/>
  <c r="Q13" i="28"/>
  <c r="P12" i="28"/>
  <c r="O11" i="28"/>
  <c r="P9" i="28"/>
  <c r="Q22" i="28"/>
  <c r="P21" i="28"/>
  <c r="O20" i="28"/>
  <c r="Q18" i="28"/>
  <c r="P17" i="28"/>
  <c r="O16" i="28"/>
  <c r="Q14" i="28"/>
  <c r="P13" i="28"/>
  <c r="O12" i="28"/>
  <c r="Q10" i="28"/>
  <c r="Q23" i="28"/>
  <c r="P22" i="28"/>
  <c r="O21" i="28"/>
  <c r="Q19" i="28"/>
  <c r="P18" i="28"/>
  <c r="O17" i="28"/>
  <c r="Q15" i="28"/>
  <c r="P14" i="28"/>
  <c r="O13" i="28"/>
  <c r="Q11" i="28"/>
  <c r="I4" i="7"/>
  <c r="I5" i="7"/>
  <c r="I6" i="7"/>
  <c r="I7" i="7"/>
  <c r="I8" i="7"/>
  <c r="I9" i="7"/>
  <c r="I10" i="7"/>
  <c r="I11" i="7"/>
  <c r="I12" i="7"/>
  <c r="I13" i="7"/>
  <c r="I14" i="7"/>
  <c r="I15" i="7"/>
  <c r="I16" i="7"/>
  <c r="I17" i="7"/>
  <c r="I18" i="7"/>
  <c r="I19" i="7"/>
  <c r="I20" i="7"/>
  <c r="I21" i="7"/>
  <c r="I22" i="7"/>
  <c r="I3" i="7"/>
  <c r="J3" i="7" s="1"/>
  <c r="H3" i="7"/>
  <c r="H4" i="7"/>
  <c r="H5" i="7"/>
  <c r="H6" i="7"/>
  <c r="H7" i="7"/>
  <c r="H8" i="7"/>
  <c r="H9" i="7"/>
  <c r="H10" i="7"/>
  <c r="H11" i="7"/>
  <c r="H12" i="7"/>
  <c r="H13" i="7"/>
  <c r="H14" i="7"/>
  <c r="H15" i="7"/>
  <c r="H16" i="7"/>
  <c r="H17" i="7"/>
  <c r="H18" i="7"/>
  <c r="H19" i="7"/>
  <c r="H20" i="7"/>
  <c r="H21" i="7"/>
  <c r="H22" i="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V18" i="30" l="1"/>
  <c r="V17" i="30"/>
  <c r="S6" i="29"/>
  <c r="S11" i="29"/>
  <c r="V12" i="30"/>
  <c r="V4" i="30"/>
  <c r="V14" i="30"/>
  <c r="V11" i="30"/>
  <c r="V7" i="30"/>
  <c r="V6" i="30"/>
  <c r="V5" i="30"/>
  <c r="S9" i="29"/>
  <c r="S8" i="29"/>
  <c r="S5" i="29"/>
  <c r="S14" i="29"/>
  <c r="S7" i="29"/>
  <c r="S13" i="29"/>
  <c r="S4" i="29"/>
  <c r="S12" i="29"/>
  <c r="S10" i="29"/>
  <c r="R10" i="28"/>
  <c r="R11" i="28" s="1"/>
  <c r="R12" i="28" s="1"/>
  <c r="R13" i="28" s="1"/>
  <c r="R14" i="28" s="1"/>
  <c r="R15" i="28" s="1"/>
  <c r="R16" i="28" s="1"/>
  <c r="R17" i="28" s="1"/>
  <c r="R18" i="28" s="1"/>
  <c r="R19" i="28" s="1"/>
  <c r="R20" i="28" s="1"/>
  <c r="R21" i="28" s="1"/>
  <c r="R23" i="28" s="1"/>
  <c r="V15" i="30"/>
  <c r="V16" i="30"/>
  <c r="Y12" i="29"/>
  <c r="Y6" i="29"/>
  <c r="Y9" i="29"/>
  <c r="Y8" i="29"/>
  <c r="Y4" i="29"/>
  <c r="Y5" i="29"/>
  <c r="Y11" i="29"/>
  <c r="Y10" i="29"/>
  <c r="V10" i="30"/>
  <c r="V9" i="30"/>
  <c r="V13" i="30"/>
  <c r="V8" i="30"/>
  <c r="AB12" i="30"/>
  <c r="AB4" i="30"/>
  <c r="AB6" i="30"/>
  <c r="AB14" i="30"/>
  <c r="AB5" i="30"/>
  <c r="AB8" i="30"/>
  <c r="AB11" i="30"/>
  <c r="AB13" i="30"/>
  <c r="AB10" i="30"/>
  <c r="AB9" i="30"/>
  <c r="J22" i="7"/>
  <c r="J18" i="7"/>
  <c r="J14" i="7"/>
  <c r="J10" i="7"/>
  <c r="J6" i="7"/>
  <c r="J21" i="7"/>
  <c r="J17" i="7"/>
  <c r="J13" i="7"/>
  <c r="J9" i="7"/>
  <c r="J5" i="7"/>
  <c r="J20" i="7"/>
  <c r="J16" i="7"/>
  <c r="J12" i="7"/>
  <c r="J8" i="7"/>
  <c r="J4" i="7"/>
  <c r="J19" i="7"/>
  <c r="J15" i="7"/>
  <c r="J11" i="7"/>
  <c r="J7" i="7"/>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G601" i="25"/>
  <c r="G602" i="25"/>
  <c r="G603" i="25"/>
  <c r="G604" i="25"/>
  <c r="G605" i="25"/>
  <c r="G606" i="25"/>
  <c r="G607" i="25"/>
  <c r="G608" i="25"/>
  <c r="G609" i="25"/>
  <c r="G610" i="25"/>
  <c r="G611" i="25"/>
  <c r="G612" i="25"/>
  <c r="G613" i="25"/>
  <c r="G614"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2" i="25"/>
  <c r="G673" i="25"/>
  <c r="G674" i="25"/>
  <c r="G675" i="25"/>
  <c r="G676" i="25"/>
  <c r="G677" i="25"/>
  <c r="G678" i="25"/>
  <c r="G679" i="25"/>
  <c r="G680" i="25"/>
  <c r="G681" i="25"/>
  <c r="G682" i="25"/>
  <c r="G683" i="25"/>
  <c r="G684" i="25"/>
  <c r="G685" i="25"/>
  <c r="G686" i="25"/>
  <c r="G687" i="25"/>
  <c r="G688" i="25"/>
  <c r="G689" i="25"/>
  <c r="G690" i="25"/>
  <c r="G691" i="25"/>
  <c r="G692" i="25"/>
  <c r="G693" i="25"/>
  <c r="G694" i="25"/>
  <c r="G695" i="25"/>
  <c r="B671" i="25"/>
  <c r="B672" i="25"/>
  <c r="B673" i="25"/>
  <c r="B674" i="25"/>
  <c r="B675" i="25"/>
  <c r="B676" i="25"/>
  <c r="B677" i="25"/>
  <c r="B678" i="25"/>
  <c r="B679" i="25"/>
  <c r="B680" i="25"/>
  <c r="B681" i="25"/>
  <c r="B682" i="25"/>
  <c r="B683" i="25"/>
  <c r="B684" i="25"/>
  <c r="B685" i="25"/>
  <c r="B686" i="25"/>
  <c r="B687" i="25"/>
  <c r="B688" i="25"/>
  <c r="B689" i="25"/>
  <c r="B690" i="25"/>
  <c r="B691" i="25"/>
  <c r="B692" i="25"/>
  <c r="B693" i="25"/>
  <c r="B694" i="25"/>
  <c r="B695" i="25"/>
  <c r="B696" i="25"/>
  <c r="B670" i="25"/>
  <c r="B644" i="25"/>
  <c r="B645" i="25"/>
  <c r="B646" i="25"/>
  <c r="B647" i="25"/>
  <c r="B648" i="25"/>
  <c r="B649" i="25"/>
  <c r="B650" i="25"/>
  <c r="B651" i="25"/>
  <c r="B652" i="25"/>
  <c r="B653" i="25"/>
  <c r="B654" i="25"/>
  <c r="B655" i="25"/>
  <c r="B656" i="25"/>
  <c r="B657" i="25"/>
  <c r="B658" i="25"/>
  <c r="B659" i="25"/>
  <c r="B660" i="25"/>
  <c r="B661" i="25"/>
  <c r="B662" i="25"/>
  <c r="B663" i="25"/>
  <c r="B664" i="25"/>
  <c r="B665" i="25"/>
  <c r="B666" i="25"/>
  <c r="B667" i="25"/>
  <c r="B668" i="25"/>
  <c r="B669" i="25"/>
  <c r="B643" i="25"/>
  <c r="B617" i="25"/>
  <c r="B618" i="25"/>
  <c r="B619" i="25"/>
  <c r="B620" i="25"/>
  <c r="B621" i="25"/>
  <c r="B622" i="25"/>
  <c r="B623" i="25"/>
  <c r="B624" i="25"/>
  <c r="B625" i="25"/>
  <c r="B626" i="25"/>
  <c r="B627" i="25"/>
  <c r="B628" i="25"/>
  <c r="B629" i="25"/>
  <c r="B630" i="25"/>
  <c r="B631" i="25"/>
  <c r="B632" i="25"/>
  <c r="B633" i="25"/>
  <c r="B634" i="25"/>
  <c r="B635" i="25"/>
  <c r="B636" i="25"/>
  <c r="B637" i="25"/>
  <c r="B638" i="25"/>
  <c r="B639" i="25"/>
  <c r="B640" i="25"/>
  <c r="B641" i="25"/>
  <c r="B642" i="25"/>
  <c r="B616" i="25"/>
  <c r="B591" i="25"/>
  <c r="B592" i="25"/>
  <c r="B593" i="25"/>
  <c r="B594" i="25"/>
  <c r="B595" i="25"/>
  <c r="B596" i="25"/>
  <c r="B597" i="25"/>
  <c r="B598" i="25"/>
  <c r="B599" i="25"/>
  <c r="B600" i="25"/>
  <c r="B601" i="25"/>
  <c r="B602" i="25"/>
  <c r="B603" i="25"/>
  <c r="B604" i="25"/>
  <c r="B605" i="25"/>
  <c r="B606" i="25"/>
  <c r="B607" i="25"/>
  <c r="B608" i="25"/>
  <c r="B609" i="25"/>
  <c r="B610" i="25"/>
  <c r="B611" i="25"/>
  <c r="B612" i="25"/>
  <c r="B613" i="25"/>
  <c r="B614" i="25"/>
  <c r="B615" i="25"/>
  <c r="B590" i="25"/>
  <c r="B562" i="25"/>
  <c r="B563" i="25"/>
  <c r="B564" i="25"/>
  <c r="B565" i="25"/>
  <c r="B566" i="25"/>
  <c r="B567" i="25"/>
  <c r="B568" i="25"/>
  <c r="B569" i="25"/>
  <c r="B570" i="25"/>
  <c r="B571" i="25"/>
  <c r="B572" i="25"/>
  <c r="B573" i="25"/>
  <c r="B574" i="25"/>
  <c r="B575" i="25"/>
  <c r="B576" i="25"/>
  <c r="B577" i="25"/>
  <c r="B578" i="25"/>
  <c r="B579" i="25"/>
  <c r="B580" i="25"/>
  <c r="B581" i="25"/>
  <c r="B582" i="25"/>
  <c r="B583" i="25"/>
  <c r="B584" i="25"/>
  <c r="B585" i="25"/>
  <c r="B586" i="25"/>
  <c r="B587" i="25"/>
  <c r="B588" i="25"/>
  <c r="B589" i="25"/>
  <c r="B561" i="25"/>
  <c r="B535" i="25"/>
  <c r="B536" i="25"/>
  <c r="B537" i="25"/>
  <c r="B538" i="25"/>
  <c r="B539" i="25"/>
  <c r="B540" i="25"/>
  <c r="B541" i="25"/>
  <c r="B542" i="25"/>
  <c r="B543" i="25"/>
  <c r="B544" i="25"/>
  <c r="B545" i="25"/>
  <c r="B546" i="25"/>
  <c r="B547" i="25"/>
  <c r="B548" i="25"/>
  <c r="B549" i="25"/>
  <c r="B550" i="25"/>
  <c r="B551" i="25"/>
  <c r="B552" i="25"/>
  <c r="B553" i="25"/>
  <c r="B554" i="25"/>
  <c r="B555" i="25"/>
  <c r="B556" i="25"/>
  <c r="B557" i="25"/>
  <c r="B558" i="25"/>
  <c r="B559" i="25"/>
  <c r="B560" i="25"/>
  <c r="B534" i="25"/>
  <c r="B508" i="25"/>
  <c r="B509" i="25"/>
  <c r="B510" i="25"/>
  <c r="B511" i="25"/>
  <c r="B512" i="25"/>
  <c r="B513" i="25"/>
  <c r="B514" i="25"/>
  <c r="B515" i="25"/>
  <c r="B516" i="25"/>
  <c r="B517" i="25"/>
  <c r="B518" i="25"/>
  <c r="B519" i="25"/>
  <c r="B520" i="25"/>
  <c r="B521" i="25"/>
  <c r="B522" i="25"/>
  <c r="B523" i="25"/>
  <c r="B524" i="25"/>
  <c r="B525" i="25"/>
  <c r="B526" i="25"/>
  <c r="B527" i="25"/>
  <c r="B528" i="25"/>
  <c r="B529" i="25"/>
  <c r="B530" i="25"/>
  <c r="B531" i="25"/>
  <c r="B532" i="25"/>
  <c r="B533" i="25"/>
  <c r="B507" i="25"/>
  <c r="B481" i="25"/>
  <c r="B482" i="25"/>
  <c r="B483" i="25"/>
  <c r="B484" i="25"/>
  <c r="B485" i="25"/>
  <c r="B486" i="25"/>
  <c r="B487" i="25"/>
  <c r="B488" i="25"/>
  <c r="B489" i="25"/>
  <c r="B490" i="25"/>
  <c r="B491" i="25"/>
  <c r="B492" i="25"/>
  <c r="B493" i="25"/>
  <c r="B494" i="25"/>
  <c r="B495" i="25"/>
  <c r="B496" i="25"/>
  <c r="B497" i="25"/>
  <c r="B498" i="25"/>
  <c r="B499" i="25"/>
  <c r="B500" i="25"/>
  <c r="B501" i="25"/>
  <c r="B502" i="25"/>
  <c r="B503" i="25"/>
  <c r="B504" i="25"/>
  <c r="B505" i="25"/>
  <c r="B506" i="25"/>
  <c r="B480"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52" i="25"/>
  <c r="B425" i="25"/>
  <c r="B426" i="25"/>
  <c r="B427" i="25"/>
  <c r="B428" i="25"/>
  <c r="B429" i="25"/>
  <c r="B430" i="25"/>
  <c r="B431" i="25"/>
  <c r="B432" i="25"/>
  <c r="B433" i="25"/>
  <c r="B434" i="25"/>
  <c r="B435" i="25"/>
  <c r="B436" i="25"/>
  <c r="B437" i="25"/>
  <c r="B438" i="25"/>
  <c r="B439" i="25"/>
  <c r="B440" i="25"/>
  <c r="B441" i="25"/>
  <c r="B442" i="25"/>
  <c r="B443" i="25"/>
  <c r="B444" i="25"/>
  <c r="B445" i="25"/>
  <c r="B446" i="25"/>
  <c r="B447" i="25"/>
  <c r="B448" i="25"/>
  <c r="B449" i="25"/>
  <c r="B450" i="25"/>
  <c r="B451"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397"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69"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40"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14"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62"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17" i="25"/>
  <c r="B218" i="25"/>
  <c r="B219" i="25"/>
  <c r="B220" i="25"/>
  <c r="B221" i="25"/>
  <c r="B222" i="25"/>
  <c r="B223" i="25"/>
  <c r="B224" i="25"/>
  <c r="B225" i="25"/>
  <c r="B226" i="25"/>
  <c r="B227" i="25"/>
  <c r="B228" i="25"/>
  <c r="B229" i="25"/>
  <c r="B230" i="25"/>
  <c r="B231" i="25"/>
  <c r="B232" i="25"/>
  <c r="B233" i="25"/>
  <c r="B234" i="25"/>
  <c r="B235" i="25"/>
  <c r="B236" i="25"/>
  <c r="B237" i="25"/>
  <c r="B216"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68" i="25"/>
  <c r="B146" i="25"/>
  <c r="B147" i="25"/>
  <c r="B148" i="25"/>
  <c r="B149" i="25"/>
  <c r="B150" i="25"/>
  <c r="B151" i="25"/>
  <c r="B152" i="25"/>
  <c r="B153" i="25"/>
  <c r="B154" i="25"/>
  <c r="B155" i="25"/>
  <c r="B156" i="25"/>
  <c r="B157" i="25"/>
  <c r="B158" i="25"/>
  <c r="B159" i="25"/>
  <c r="B160" i="25"/>
  <c r="B161" i="25"/>
  <c r="B162" i="25"/>
  <c r="B163" i="25"/>
  <c r="B164" i="25"/>
  <c r="B165" i="25"/>
  <c r="B166" i="25"/>
  <c r="B167" i="25"/>
  <c r="B145" i="25"/>
  <c r="B127" i="25"/>
  <c r="B128" i="25"/>
  <c r="B129" i="25"/>
  <c r="B130" i="25"/>
  <c r="B131" i="25"/>
  <c r="B132" i="25"/>
  <c r="B133" i="25"/>
  <c r="B134" i="25"/>
  <c r="B135" i="25"/>
  <c r="B136" i="25"/>
  <c r="B137" i="25"/>
  <c r="B138" i="25"/>
  <c r="B139" i="25"/>
  <c r="B140" i="25"/>
  <c r="B141" i="25"/>
  <c r="B142" i="25"/>
  <c r="B143" i="25"/>
  <c r="B144" i="25"/>
  <c r="B126" i="25"/>
  <c r="B106" i="25"/>
  <c r="B107" i="25"/>
  <c r="B108" i="25"/>
  <c r="B109" i="25"/>
  <c r="B110" i="25"/>
  <c r="B111" i="25"/>
  <c r="B112" i="25"/>
  <c r="B113" i="25"/>
  <c r="B114" i="25"/>
  <c r="B115" i="25"/>
  <c r="B116" i="25"/>
  <c r="B117" i="25"/>
  <c r="B118" i="25"/>
  <c r="B119" i="25"/>
  <c r="B120" i="25"/>
  <c r="B121" i="25"/>
  <c r="B122" i="25"/>
  <c r="B123" i="25"/>
  <c r="B124" i="25"/>
  <c r="B125" i="25"/>
  <c r="B105" i="25"/>
  <c r="B86" i="25"/>
  <c r="B87" i="25"/>
  <c r="B88" i="25"/>
  <c r="B89" i="25"/>
  <c r="B90" i="25"/>
  <c r="B91" i="25"/>
  <c r="B92" i="25"/>
  <c r="B93" i="25"/>
  <c r="B94" i="25"/>
  <c r="B95" i="25"/>
  <c r="B96" i="25"/>
  <c r="B97" i="25"/>
  <c r="B98" i="25"/>
  <c r="B99" i="25"/>
  <c r="B100" i="25"/>
  <c r="B101" i="25"/>
  <c r="B102" i="25"/>
  <c r="B103" i="25"/>
  <c r="B104" i="25"/>
  <c r="B85" i="25"/>
  <c r="B72" i="25"/>
  <c r="B73" i="25"/>
  <c r="B74" i="25"/>
  <c r="B75" i="25"/>
  <c r="B76" i="25"/>
  <c r="B77" i="25"/>
  <c r="B78" i="25"/>
  <c r="B79" i="25"/>
  <c r="B80" i="25"/>
  <c r="B81" i="25"/>
  <c r="B82" i="25"/>
  <c r="B83" i="25"/>
  <c r="B84" i="25"/>
  <c r="B71" i="25"/>
  <c r="B56" i="25"/>
  <c r="B57" i="25"/>
  <c r="B58" i="25"/>
  <c r="B59" i="25"/>
  <c r="B60" i="25"/>
  <c r="B61" i="25"/>
  <c r="B62" i="25"/>
  <c r="B63" i="25"/>
  <c r="B64" i="25"/>
  <c r="B65" i="25"/>
  <c r="B66" i="25"/>
  <c r="B67" i="25"/>
  <c r="B68" i="25"/>
  <c r="B69" i="25"/>
  <c r="B70" i="25"/>
  <c r="B55" i="25"/>
  <c r="B42" i="25"/>
  <c r="B43" i="25"/>
  <c r="B44" i="25"/>
  <c r="B45" i="25"/>
  <c r="B46" i="25"/>
  <c r="B47" i="25"/>
  <c r="B48" i="25"/>
  <c r="B49" i="25"/>
  <c r="B50" i="25"/>
  <c r="B51" i="25"/>
  <c r="B52" i="25"/>
  <c r="B53" i="25"/>
  <c r="B54" i="25"/>
  <c r="B30" i="25"/>
  <c r="B31" i="25"/>
  <c r="B32" i="25"/>
  <c r="B33" i="25"/>
  <c r="B34" i="25"/>
  <c r="B35" i="25"/>
  <c r="B36" i="25"/>
  <c r="B37" i="25"/>
  <c r="B38" i="25"/>
  <c r="B39" i="25"/>
  <c r="B40" i="25"/>
  <c r="B41" i="25"/>
  <c r="B29" i="25"/>
  <c r="B17" i="25"/>
  <c r="B18" i="25"/>
  <c r="B19" i="25"/>
  <c r="B20" i="25"/>
  <c r="B21" i="25"/>
  <c r="B22" i="25"/>
  <c r="B23" i="25"/>
  <c r="B24" i="25"/>
  <c r="B25" i="25"/>
  <c r="B26" i="25"/>
  <c r="B27" i="25"/>
  <c r="B28" i="25"/>
  <c r="B4" i="25"/>
  <c r="B7" i="25"/>
  <c r="B8" i="25"/>
  <c r="B9" i="25"/>
  <c r="B10" i="25"/>
  <c r="B11" i="25"/>
  <c r="B12" i="25"/>
  <c r="B13" i="25"/>
  <c r="B14" i="25"/>
  <c r="B15" i="25"/>
  <c r="B16" i="25"/>
  <c r="B6" i="25"/>
  <c r="B5" i="25"/>
  <c r="AQ27" i="24"/>
  <c r="AP27" i="24"/>
  <c r="AO27" i="24"/>
  <c r="AR16" i="24"/>
  <c r="AR15" i="24"/>
  <c r="AS9" i="24"/>
  <c r="AH5" i="24"/>
  <c r="D3105" i="23"/>
  <c r="D3106" i="23"/>
  <c r="D3107" i="23"/>
  <c r="D3108" i="23"/>
  <c r="D3109" i="23"/>
  <c r="D3110" i="23"/>
  <c r="D3111" i="23"/>
  <c r="D3112" i="23"/>
  <c r="D3113" i="23"/>
  <c r="D3114" i="23"/>
  <c r="D3115" i="23"/>
  <c r="D3116" i="23"/>
  <c r="D3117" i="23"/>
  <c r="D3118" i="23"/>
  <c r="D3119" i="23"/>
  <c r="D3120" i="23"/>
  <c r="D3121" i="23"/>
  <c r="D3122" i="23"/>
  <c r="D3123" i="23"/>
  <c r="D3124" i="23"/>
  <c r="D3125" i="23"/>
  <c r="D3126" i="23"/>
  <c r="D3127" i="23"/>
  <c r="D3128" i="23"/>
  <c r="D3129" i="23"/>
  <c r="D3130" i="23"/>
  <c r="D3131" i="23"/>
  <c r="D3132" i="23"/>
  <c r="D3133" i="23"/>
  <c r="D3134" i="23"/>
  <c r="D3135" i="23"/>
  <c r="D3136" i="23"/>
  <c r="D3137" i="23"/>
  <c r="D3138" i="23"/>
  <c r="D3139" i="23"/>
  <c r="D3140" i="23"/>
  <c r="D3141" i="23"/>
  <c r="D3142" i="23"/>
  <c r="D3143" i="23"/>
  <c r="D3144" i="23"/>
  <c r="D3145" i="23"/>
  <c r="D3146" i="23"/>
  <c r="D3147" i="23"/>
  <c r="D3148" i="23"/>
  <c r="D3149" i="23"/>
  <c r="D3150" i="23"/>
  <c r="D3151" i="23"/>
  <c r="D3152" i="23"/>
  <c r="D3153" i="23"/>
  <c r="D3154" i="23"/>
  <c r="D3155" i="23"/>
  <c r="D3156" i="23"/>
  <c r="D3157" i="23"/>
  <c r="D3158" i="23"/>
  <c r="D3159" i="23"/>
  <c r="D3160" i="23"/>
  <c r="D3161" i="23"/>
  <c r="D3162" i="23"/>
  <c r="D3163" i="23"/>
  <c r="D3164" i="23"/>
  <c r="D3165" i="23"/>
  <c r="D3166" i="23"/>
  <c r="D3167" i="23"/>
  <c r="D3168" i="23"/>
  <c r="D3169" i="23"/>
  <c r="D3170" i="23"/>
  <c r="D3171" i="23"/>
  <c r="D3172" i="23"/>
  <c r="D3173" i="23"/>
  <c r="D3174" i="23"/>
  <c r="D3175" i="23"/>
  <c r="D3176" i="23"/>
  <c r="D3177" i="23"/>
  <c r="D3178" i="23"/>
  <c r="D3179" i="23"/>
  <c r="D3180" i="23"/>
  <c r="D3181" i="23"/>
  <c r="D3182" i="23"/>
  <c r="D3183" i="23"/>
  <c r="D3184" i="23"/>
  <c r="D3185" i="23"/>
  <c r="D3186" i="23"/>
  <c r="D3187" i="23"/>
  <c r="D3188" i="23"/>
  <c r="D3189" i="23"/>
  <c r="D3190" i="23"/>
  <c r="D3191" i="23"/>
  <c r="D3192" i="23"/>
  <c r="D3193" i="23"/>
  <c r="D3194" i="23"/>
  <c r="D3195" i="23"/>
  <c r="D3196" i="23"/>
  <c r="D3197" i="23"/>
  <c r="D3198" i="23"/>
  <c r="D3199" i="23"/>
  <c r="D3200" i="23"/>
  <c r="D3201" i="23"/>
  <c r="D3202" i="23"/>
  <c r="D3203" i="23"/>
  <c r="D3204" i="23"/>
  <c r="D3205" i="23"/>
  <c r="D3206" i="23"/>
  <c r="D3207" i="23"/>
  <c r="D3208" i="23"/>
  <c r="D3209" i="23"/>
  <c r="D3210" i="23"/>
  <c r="D3211" i="23"/>
  <c r="D3212" i="23"/>
  <c r="D3213" i="23"/>
  <c r="D3214" i="23"/>
  <c r="D3215" i="23"/>
  <c r="D3216" i="23"/>
  <c r="D3217" i="23"/>
  <c r="D3218" i="23"/>
  <c r="D3219" i="23"/>
  <c r="D3220" i="23"/>
  <c r="D3221" i="23"/>
  <c r="D3222" i="23"/>
  <c r="D3223" i="23"/>
  <c r="D3224" i="23"/>
  <c r="D3225" i="23"/>
  <c r="D3226" i="23"/>
  <c r="D3227" i="23"/>
  <c r="D3228" i="23"/>
  <c r="D3229" i="23"/>
  <c r="D3230" i="23"/>
  <c r="D3231" i="23"/>
  <c r="D3232" i="23"/>
  <c r="D3233" i="23"/>
  <c r="D3234" i="23"/>
  <c r="D3235" i="23"/>
  <c r="D3236" i="23"/>
  <c r="D3237" i="23"/>
  <c r="D3238" i="23"/>
  <c r="D3239" i="23"/>
  <c r="D3240" i="23"/>
  <c r="D3241" i="23"/>
  <c r="D3242" i="23"/>
  <c r="D3243" i="23"/>
  <c r="D3244" i="23"/>
  <c r="D3245" i="23"/>
  <c r="D3246" i="23"/>
  <c r="D3247" i="23"/>
  <c r="D3248" i="23"/>
  <c r="D3249" i="23"/>
  <c r="D3250" i="23"/>
  <c r="D3251" i="23"/>
  <c r="D3252" i="23"/>
  <c r="D3253" i="23"/>
  <c r="D3254" i="23"/>
  <c r="D3255" i="23"/>
  <c r="D3256" i="23"/>
  <c r="D3257" i="23"/>
  <c r="D3258" i="23"/>
  <c r="D3259" i="23"/>
  <c r="D3260" i="23"/>
  <c r="D3261" i="23"/>
  <c r="D3262" i="23"/>
  <c r="D3263" i="23"/>
  <c r="D3264" i="23"/>
  <c r="D3265" i="23"/>
  <c r="D3266" i="23"/>
  <c r="D3267" i="23"/>
  <c r="D3268" i="23"/>
  <c r="D3269" i="23"/>
  <c r="D3270" i="23"/>
  <c r="D3271" i="23"/>
  <c r="D3272" i="23"/>
  <c r="D3273" i="23"/>
  <c r="D3274" i="23"/>
  <c r="D3275" i="23"/>
  <c r="D3276" i="23"/>
  <c r="D3277" i="23"/>
  <c r="D3278" i="23"/>
  <c r="D3279" i="23"/>
  <c r="D3280" i="23"/>
  <c r="D3281" i="23"/>
  <c r="D3282" i="23"/>
  <c r="D3283" i="23"/>
  <c r="D3284" i="23"/>
  <c r="D3285" i="23"/>
  <c r="D3286" i="23"/>
  <c r="D3287" i="23"/>
  <c r="D3288" i="23"/>
  <c r="D3289" i="23"/>
  <c r="M3105" i="23"/>
  <c r="M3106" i="23"/>
  <c r="M3107" i="23"/>
  <c r="M3108" i="23"/>
  <c r="M3109" i="23"/>
  <c r="M3110" i="23"/>
  <c r="M3111" i="23"/>
  <c r="M3112" i="23"/>
  <c r="M3113" i="23"/>
  <c r="M3114" i="23"/>
  <c r="M3115" i="23"/>
  <c r="M3116" i="23"/>
  <c r="M3117" i="23"/>
  <c r="M3118" i="23"/>
  <c r="M3119" i="23"/>
  <c r="M3120" i="23"/>
  <c r="M3121" i="23"/>
  <c r="M3122" i="23"/>
  <c r="M3123" i="23"/>
  <c r="M3124" i="23"/>
  <c r="M3125" i="23"/>
  <c r="M3126" i="23"/>
  <c r="M3127" i="23"/>
  <c r="M3128" i="23"/>
  <c r="M3129" i="23"/>
  <c r="M3130" i="23"/>
  <c r="M3131" i="23"/>
  <c r="M3132" i="23"/>
  <c r="M3133" i="23"/>
  <c r="M3134" i="23"/>
  <c r="M3135" i="23"/>
  <c r="M3136" i="23"/>
  <c r="M3137" i="23"/>
  <c r="M3138" i="23"/>
  <c r="M3139" i="23"/>
  <c r="M3140" i="23"/>
  <c r="M3141" i="23"/>
  <c r="M3142" i="23"/>
  <c r="M3143" i="23"/>
  <c r="M3144" i="23"/>
  <c r="M3145" i="23"/>
  <c r="M3146" i="23"/>
  <c r="M3147" i="23"/>
  <c r="M3148" i="23"/>
  <c r="M3149" i="23"/>
  <c r="M3150" i="23"/>
  <c r="M3151" i="23"/>
  <c r="M3152" i="23"/>
  <c r="M3153" i="23"/>
  <c r="M3154" i="23"/>
  <c r="M3155" i="23"/>
  <c r="M3156" i="23"/>
  <c r="M3157" i="23"/>
  <c r="M3158" i="23"/>
  <c r="M3159" i="23"/>
  <c r="M3160" i="23"/>
  <c r="M3161" i="23"/>
  <c r="M3162" i="23"/>
  <c r="M3163" i="23"/>
  <c r="M3164" i="23"/>
  <c r="M3165" i="23"/>
  <c r="M3166" i="23"/>
  <c r="M3167" i="23"/>
  <c r="M3168" i="23"/>
  <c r="M3169" i="23"/>
  <c r="M3170" i="23"/>
  <c r="M3171" i="23"/>
  <c r="M3172" i="23"/>
  <c r="M3173" i="23"/>
  <c r="M3174" i="23"/>
  <c r="M3175" i="23"/>
  <c r="M3176" i="23"/>
  <c r="M3177" i="23"/>
  <c r="M3178" i="23"/>
  <c r="M3179" i="23"/>
  <c r="M3180" i="23"/>
  <c r="M3181" i="23"/>
  <c r="M3182" i="23"/>
  <c r="M3183" i="23"/>
  <c r="M3184" i="23"/>
  <c r="M3185" i="23"/>
  <c r="M3186" i="23"/>
  <c r="M3187" i="23"/>
  <c r="M3188" i="23"/>
  <c r="M3189" i="23"/>
  <c r="M3190" i="23"/>
  <c r="M3191" i="23"/>
  <c r="M3192" i="23"/>
  <c r="M3193" i="23"/>
  <c r="M3194" i="23"/>
  <c r="M3195" i="23"/>
  <c r="M3196" i="23"/>
  <c r="M3197" i="23"/>
  <c r="M3198" i="23"/>
  <c r="M3199" i="23"/>
  <c r="M3200" i="23"/>
  <c r="M3201" i="23"/>
  <c r="M3202" i="23"/>
  <c r="M3203" i="23"/>
  <c r="M3204" i="23"/>
  <c r="M3205" i="23"/>
  <c r="M3206" i="23"/>
  <c r="M3207" i="23"/>
  <c r="M3208" i="23"/>
  <c r="M3209" i="23"/>
  <c r="M3210" i="23"/>
  <c r="M3211" i="23"/>
  <c r="M3212" i="23"/>
  <c r="M3213" i="23"/>
  <c r="M3214" i="23"/>
  <c r="M3215" i="23"/>
  <c r="M3216" i="23"/>
  <c r="M3217" i="23"/>
  <c r="M3218" i="23"/>
  <c r="M3219" i="23"/>
  <c r="M3220" i="23"/>
  <c r="M3221" i="23"/>
  <c r="M3222" i="23"/>
  <c r="M3223" i="23"/>
  <c r="M3224" i="23"/>
  <c r="M3225" i="23"/>
  <c r="M3226" i="23"/>
  <c r="M3227" i="23"/>
  <c r="M3228" i="23"/>
  <c r="M3229" i="23"/>
  <c r="M3230" i="23"/>
  <c r="M3231" i="23"/>
  <c r="M3232" i="23"/>
  <c r="M3233" i="23"/>
  <c r="M3234" i="23"/>
  <c r="M3235" i="23"/>
  <c r="M3236" i="23"/>
  <c r="M3237" i="23"/>
  <c r="M3238" i="23"/>
  <c r="M3239" i="23"/>
  <c r="M3240" i="23"/>
  <c r="M3241" i="23"/>
  <c r="M3242" i="23"/>
  <c r="M3243" i="23"/>
  <c r="M3244" i="23"/>
  <c r="M3245" i="23"/>
  <c r="M3246" i="23"/>
  <c r="M3247" i="23"/>
  <c r="M3248" i="23"/>
  <c r="M3249" i="23"/>
  <c r="M3250" i="23"/>
  <c r="M3251" i="23"/>
  <c r="M3252" i="23"/>
  <c r="M3253" i="23"/>
  <c r="M3254" i="23"/>
  <c r="M3255" i="23"/>
  <c r="M3256" i="23"/>
  <c r="M3257" i="23"/>
  <c r="M3258" i="23"/>
  <c r="M3259" i="23"/>
  <c r="M3260" i="23"/>
  <c r="M3261" i="23"/>
  <c r="M3262" i="23"/>
  <c r="M3263" i="23"/>
  <c r="M3264" i="23"/>
  <c r="M3265" i="23"/>
  <c r="M3266" i="23"/>
  <c r="M3267" i="23"/>
  <c r="M3268" i="23"/>
  <c r="M3269" i="23"/>
  <c r="M3270" i="23"/>
  <c r="M3271" i="23"/>
  <c r="M3272" i="23"/>
  <c r="M3273" i="23"/>
  <c r="M3274" i="23"/>
  <c r="M3275" i="23"/>
  <c r="M3276" i="23"/>
  <c r="M3277" i="23"/>
  <c r="M3278" i="23"/>
  <c r="M3279" i="23"/>
  <c r="M3280" i="23"/>
  <c r="M3281" i="23"/>
  <c r="M3282" i="23"/>
  <c r="M3283" i="23"/>
  <c r="M3284" i="23"/>
  <c r="M3285" i="23"/>
  <c r="M3286" i="23"/>
  <c r="M3287" i="23"/>
  <c r="M3288" i="23"/>
  <c r="M3289" i="23"/>
  <c r="A3105" i="23"/>
  <c r="A3106" i="23"/>
  <c r="A3107" i="23"/>
  <c r="A3108" i="23"/>
  <c r="A3109" i="23"/>
  <c r="A3110" i="23"/>
  <c r="A3111" i="23"/>
  <c r="A3112" i="23"/>
  <c r="A3113" i="23"/>
  <c r="A3114" i="23"/>
  <c r="A3115" i="23"/>
  <c r="A3116" i="23"/>
  <c r="A3117" i="23"/>
  <c r="A3118" i="23"/>
  <c r="A3119" i="23"/>
  <c r="A3120" i="23"/>
  <c r="A3121" i="23"/>
  <c r="A3122" i="23"/>
  <c r="A3123" i="23"/>
  <c r="A3124" i="23"/>
  <c r="A3125" i="23"/>
  <c r="A3126" i="23"/>
  <c r="A3127" i="23"/>
  <c r="A3128" i="23"/>
  <c r="A3129" i="23"/>
  <c r="A3130" i="23"/>
  <c r="A3131" i="23"/>
  <c r="A3132" i="23"/>
  <c r="A3133" i="23"/>
  <c r="A3134" i="23"/>
  <c r="A3135" i="23"/>
  <c r="A3136" i="23"/>
  <c r="A3137" i="23"/>
  <c r="A3138" i="23"/>
  <c r="A3139" i="23"/>
  <c r="A3140" i="23"/>
  <c r="A3141" i="23"/>
  <c r="A3142" i="23"/>
  <c r="A3143" i="23"/>
  <c r="A3144" i="23"/>
  <c r="A3145" i="23"/>
  <c r="A3146" i="23"/>
  <c r="A3147" i="23"/>
  <c r="A3148" i="23"/>
  <c r="A3149" i="23"/>
  <c r="A3150" i="23"/>
  <c r="A3151" i="23"/>
  <c r="A3152" i="23"/>
  <c r="A3153" i="23"/>
  <c r="A3154" i="23"/>
  <c r="A3155" i="23"/>
  <c r="A3156" i="23"/>
  <c r="A3157" i="23"/>
  <c r="A3158" i="23"/>
  <c r="A3159" i="23"/>
  <c r="A3160" i="23"/>
  <c r="A3161" i="23"/>
  <c r="A3162" i="23"/>
  <c r="A3163" i="23"/>
  <c r="A3164" i="23"/>
  <c r="A3165" i="23"/>
  <c r="A3166" i="23"/>
  <c r="A3167" i="23"/>
  <c r="A3168" i="23"/>
  <c r="A3169" i="23"/>
  <c r="A3170" i="23"/>
  <c r="A3171" i="23"/>
  <c r="A3172" i="23"/>
  <c r="A3173" i="23"/>
  <c r="A3174" i="23"/>
  <c r="A3175" i="23"/>
  <c r="A3176" i="23"/>
  <c r="A3177" i="23"/>
  <c r="A3178" i="23"/>
  <c r="A3179" i="23"/>
  <c r="A3180" i="23"/>
  <c r="A3181" i="23"/>
  <c r="A3182" i="23"/>
  <c r="A3183" i="23"/>
  <c r="A3184" i="23"/>
  <c r="A3185" i="23"/>
  <c r="A3186" i="23"/>
  <c r="A3187" i="23"/>
  <c r="A3188" i="23"/>
  <c r="A3189" i="23"/>
  <c r="A3190" i="23"/>
  <c r="A3191" i="23"/>
  <c r="A3192" i="23"/>
  <c r="A3193" i="23"/>
  <c r="A3194" i="23"/>
  <c r="A3195" i="23"/>
  <c r="A3196" i="23"/>
  <c r="A3197" i="23"/>
  <c r="A3198" i="23"/>
  <c r="A3199" i="23"/>
  <c r="A3200" i="23"/>
  <c r="A3201" i="23"/>
  <c r="A3202" i="23"/>
  <c r="A3203" i="23"/>
  <c r="A3204" i="23"/>
  <c r="A3205" i="23"/>
  <c r="A3206" i="23"/>
  <c r="A3207" i="23"/>
  <c r="A3208" i="23"/>
  <c r="A3209" i="23"/>
  <c r="A3210" i="23"/>
  <c r="A3211" i="23"/>
  <c r="A3212" i="23"/>
  <c r="A3213" i="23"/>
  <c r="A3214" i="23"/>
  <c r="A3215" i="23"/>
  <c r="A3216" i="23"/>
  <c r="A3217" i="23"/>
  <c r="A3218" i="23"/>
  <c r="A3219" i="23"/>
  <c r="A3220" i="23"/>
  <c r="A3221" i="23"/>
  <c r="A3222" i="23"/>
  <c r="A3223" i="23"/>
  <c r="A3224" i="23"/>
  <c r="A3225" i="23"/>
  <c r="A3226" i="23"/>
  <c r="A3227" i="23"/>
  <c r="A3228" i="23"/>
  <c r="A3229" i="23"/>
  <c r="A3230" i="23"/>
  <c r="A3231" i="23"/>
  <c r="A3232" i="23"/>
  <c r="A3233" i="23"/>
  <c r="A3234" i="23"/>
  <c r="A3235" i="23"/>
  <c r="A3236" i="23"/>
  <c r="A3237" i="23"/>
  <c r="A3238" i="23"/>
  <c r="A3239" i="23"/>
  <c r="A3240" i="23"/>
  <c r="A3241" i="23"/>
  <c r="A3242" i="23"/>
  <c r="A3243" i="23"/>
  <c r="A3244" i="23"/>
  <c r="A3245" i="23"/>
  <c r="A3246" i="23"/>
  <c r="A3247" i="23"/>
  <c r="A3248" i="23"/>
  <c r="A3249" i="23"/>
  <c r="A3250" i="23"/>
  <c r="A3251" i="23"/>
  <c r="A3252" i="23"/>
  <c r="A3253" i="23"/>
  <c r="A3254" i="23"/>
  <c r="A3255" i="23"/>
  <c r="A3256" i="23"/>
  <c r="A3257" i="23"/>
  <c r="A3258" i="23"/>
  <c r="A3259" i="23"/>
  <c r="A3260" i="23"/>
  <c r="A3261" i="23"/>
  <c r="A3262" i="23"/>
  <c r="A3263" i="23"/>
  <c r="A3264" i="23"/>
  <c r="A3265" i="23"/>
  <c r="A3266" i="23"/>
  <c r="A3267" i="23"/>
  <c r="A3268" i="23"/>
  <c r="A3269" i="23"/>
  <c r="A3270" i="23"/>
  <c r="A3271" i="23"/>
  <c r="A3272" i="23"/>
  <c r="A3273" i="23"/>
  <c r="A3274" i="23"/>
  <c r="A3275" i="23"/>
  <c r="A3276" i="23"/>
  <c r="A3277" i="23"/>
  <c r="A3278" i="23"/>
  <c r="A3279" i="23"/>
  <c r="A3280" i="23"/>
  <c r="A3281" i="23"/>
  <c r="A3282" i="23"/>
  <c r="A3283" i="23"/>
  <c r="A3284" i="23"/>
  <c r="A3285" i="23"/>
  <c r="A3286" i="23"/>
  <c r="A3287" i="23"/>
  <c r="A3288" i="23"/>
  <c r="A3289" i="23"/>
  <c r="A2924" i="23"/>
  <c r="A2925" i="23"/>
  <c r="A2926" i="23"/>
  <c r="A2927" i="23"/>
  <c r="A2928" i="23"/>
  <c r="A2929" i="23"/>
  <c r="A2930" i="23"/>
  <c r="A2931" i="23"/>
  <c r="A2932" i="23"/>
  <c r="A2933" i="23"/>
  <c r="A2934" i="23"/>
  <c r="A2935" i="23"/>
  <c r="A2936" i="23"/>
  <c r="A2937" i="23"/>
  <c r="A2938" i="23"/>
  <c r="A2939" i="23"/>
  <c r="A2940" i="23"/>
  <c r="A2941" i="23"/>
  <c r="A2942" i="23"/>
  <c r="A2943" i="23"/>
  <c r="A2944" i="23"/>
  <c r="A2945" i="23"/>
  <c r="A2946" i="23"/>
  <c r="A2947" i="23"/>
  <c r="A2948" i="23"/>
  <c r="A2949" i="23"/>
  <c r="A2950" i="23"/>
  <c r="A2951" i="23"/>
  <c r="A2952" i="23"/>
  <c r="A2953" i="23"/>
  <c r="A2954" i="23"/>
  <c r="A2955" i="23"/>
  <c r="A2956" i="23"/>
  <c r="A2957" i="23"/>
  <c r="A2958" i="23"/>
  <c r="A2959" i="23"/>
  <c r="A2960" i="23"/>
  <c r="A2961" i="23"/>
  <c r="A2962" i="23"/>
  <c r="A2963" i="23"/>
  <c r="A2964" i="23"/>
  <c r="A2965" i="23"/>
  <c r="A2966" i="23"/>
  <c r="A2967" i="23"/>
  <c r="A2968" i="23"/>
  <c r="A2969" i="23"/>
  <c r="A2970" i="23"/>
  <c r="A2971" i="23"/>
  <c r="A2972" i="23"/>
  <c r="A2973" i="23"/>
  <c r="A2974" i="23"/>
  <c r="A2975" i="23"/>
  <c r="A2976" i="23"/>
  <c r="A2977" i="23"/>
  <c r="A2978" i="23"/>
  <c r="A2979" i="23"/>
  <c r="A2980" i="23"/>
  <c r="A2981" i="23"/>
  <c r="A2982" i="23"/>
  <c r="A2983" i="23"/>
  <c r="A2984" i="23"/>
  <c r="A2985" i="23"/>
  <c r="A2986" i="23"/>
  <c r="A2987" i="23"/>
  <c r="A2988" i="23"/>
  <c r="A2989" i="23"/>
  <c r="A2990" i="23"/>
  <c r="A2991" i="23"/>
  <c r="A2992" i="23"/>
  <c r="A2993" i="23"/>
  <c r="A2994" i="23"/>
  <c r="A2995" i="23"/>
  <c r="A2996" i="23"/>
  <c r="A2997" i="23"/>
  <c r="A2998" i="23"/>
  <c r="A2999" i="23"/>
  <c r="A3000" i="23"/>
  <c r="A3001" i="23"/>
  <c r="A3002" i="23"/>
  <c r="A3003" i="23"/>
  <c r="A3004" i="23"/>
  <c r="A3005" i="23"/>
  <c r="A3006" i="23"/>
  <c r="A3007" i="23"/>
  <c r="A3008" i="23"/>
  <c r="A3009" i="23"/>
  <c r="A3010" i="23"/>
  <c r="A3011" i="23"/>
  <c r="A3012" i="23"/>
  <c r="A3013" i="23"/>
  <c r="A3014" i="23"/>
  <c r="A3015" i="23"/>
  <c r="A3016" i="23"/>
  <c r="A3017" i="23"/>
  <c r="A3018" i="23"/>
  <c r="A3019" i="23"/>
  <c r="A3020" i="23"/>
  <c r="A3021" i="23"/>
  <c r="A3022" i="23"/>
  <c r="A3023" i="23"/>
  <c r="A3024" i="23"/>
  <c r="A3025" i="23"/>
  <c r="A3026" i="23"/>
  <c r="A3027" i="23"/>
  <c r="A3028" i="23"/>
  <c r="A3029" i="23"/>
  <c r="A3030" i="23"/>
  <c r="A3031" i="23"/>
  <c r="A3032" i="23"/>
  <c r="A3033" i="23"/>
  <c r="A3034" i="23"/>
  <c r="A3035" i="23"/>
  <c r="A3036" i="23"/>
  <c r="A3037" i="23"/>
  <c r="A3038" i="23"/>
  <c r="A3039" i="23"/>
  <c r="A3040" i="23"/>
  <c r="A3041" i="23"/>
  <c r="A3042" i="23"/>
  <c r="A3043" i="23"/>
  <c r="A3044" i="23"/>
  <c r="A3045" i="23"/>
  <c r="A3046" i="23"/>
  <c r="A3047" i="23"/>
  <c r="A3048" i="23"/>
  <c r="A3049" i="23"/>
  <c r="A3050" i="23"/>
  <c r="A3051" i="23"/>
  <c r="A3052" i="23"/>
  <c r="A3053" i="23"/>
  <c r="A3054" i="23"/>
  <c r="A3055" i="23"/>
  <c r="A3056" i="23"/>
  <c r="A3057" i="23"/>
  <c r="A3058" i="23"/>
  <c r="A3059" i="23"/>
  <c r="A3060" i="23"/>
  <c r="A3061" i="23"/>
  <c r="A3062" i="23"/>
  <c r="A3063" i="23"/>
  <c r="A3064" i="23"/>
  <c r="A3065" i="23"/>
  <c r="A3066" i="23"/>
  <c r="A3067" i="23"/>
  <c r="A3068" i="23"/>
  <c r="A3069" i="23"/>
  <c r="A3070" i="23"/>
  <c r="A3071" i="23"/>
  <c r="A3072" i="23"/>
  <c r="A3073" i="23"/>
  <c r="A3074" i="23"/>
  <c r="A3075" i="23"/>
  <c r="A3076" i="23"/>
  <c r="A3077" i="23"/>
  <c r="A3078" i="23"/>
  <c r="A3079" i="23"/>
  <c r="A3080" i="23"/>
  <c r="A3081" i="23"/>
  <c r="A3082" i="23"/>
  <c r="A3083" i="23"/>
  <c r="A3084" i="23"/>
  <c r="A3085" i="23"/>
  <c r="A3086" i="23"/>
  <c r="A3087" i="23"/>
  <c r="A3088" i="23"/>
  <c r="A3089" i="23"/>
  <c r="A3090" i="23"/>
  <c r="A3091" i="23"/>
  <c r="A3092" i="23"/>
  <c r="A3093" i="23"/>
  <c r="A3094" i="23"/>
  <c r="A3095" i="23"/>
  <c r="A3096" i="23"/>
  <c r="A3097" i="23"/>
  <c r="A3098" i="23"/>
  <c r="A3099" i="23"/>
  <c r="A3100" i="23"/>
  <c r="A3101" i="23"/>
  <c r="A3102" i="23"/>
  <c r="A3103" i="23"/>
  <c r="A3104" i="23"/>
  <c r="D2924" i="23"/>
  <c r="D2925" i="23"/>
  <c r="D2926" i="23"/>
  <c r="D2927" i="23"/>
  <c r="D2928" i="23"/>
  <c r="D2929" i="23"/>
  <c r="D2930" i="23"/>
  <c r="D2931" i="23"/>
  <c r="D2932" i="23"/>
  <c r="D2933" i="23"/>
  <c r="D2934" i="23"/>
  <c r="D2935" i="23"/>
  <c r="D2936" i="23"/>
  <c r="D2937" i="23"/>
  <c r="D2938" i="23"/>
  <c r="D2939" i="23"/>
  <c r="D2940" i="23"/>
  <c r="D2941" i="23"/>
  <c r="D2942" i="23"/>
  <c r="D2943" i="23"/>
  <c r="D2944" i="23"/>
  <c r="D2945" i="23"/>
  <c r="D2946" i="23"/>
  <c r="D2947" i="23"/>
  <c r="D2948" i="23"/>
  <c r="D2949" i="23"/>
  <c r="D2950" i="23"/>
  <c r="D2951" i="23"/>
  <c r="D2952" i="23"/>
  <c r="D2953" i="23"/>
  <c r="D2954" i="23"/>
  <c r="D2955" i="23"/>
  <c r="D2956" i="23"/>
  <c r="D2957" i="23"/>
  <c r="D2958" i="23"/>
  <c r="D2959" i="23"/>
  <c r="D2960" i="23"/>
  <c r="D2961" i="23"/>
  <c r="D2962" i="23"/>
  <c r="D2963" i="23"/>
  <c r="D2964" i="23"/>
  <c r="D2965" i="23"/>
  <c r="D2966" i="23"/>
  <c r="D2967" i="23"/>
  <c r="D2968" i="23"/>
  <c r="D2969" i="23"/>
  <c r="D2970" i="23"/>
  <c r="D2971" i="23"/>
  <c r="D2972" i="23"/>
  <c r="D2973" i="23"/>
  <c r="D2974" i="23"/>
  <c r="D2975" i="23"/>
  <c r="D2976" i="23"/>
  <c r="D2977" i="23"/>
  <c r="D2978" i="23"/>
  <c r="D2979" i="23"/>
  <c r="D2980" i="23"/>
  <c r="D2981" i="23"/>
  <c r="D2982" i="23"/>
  <c r="D2983" i="23"/>
  <c r="D2984" i="23"/>
  <c r="D2985" i="23"/>
  <c r="D2986" i="23"/>
  <c r="D2987" i="23"/>
  <c r="D2988" i="23"/>
  <c r="D2989" i="23"/>
  <c r="D2990" i="23"/>
  <c r="D2991" i="23"/>
  <c r="D2992" i="23"/>
  <c r="D2993" i="23"/>
  <c r="D2994" i="23"/>
  <c r="D2995" i="23"/>
  <c r="D2996" i="23"/>
  <c r="D2997" i="23"/>
  <c r="D2998" i="23"/>
  <c r="D2999" i="23"/>
  <c r="D3000" i="23"/>
  <c r="D3001" i="23"/>
  <c r="D3002" i="23"/>
  <c r="D3003" i="23"/>
  <c r="D3004" i="23"/>
  <c r="D3005" i="23"/>
  <c r="D3006" i="23"/>
  <c r="D3007" i="23"/>
  <c r="D3008" i="23"/>
  <c r="D3009" i="23"/>
  <c r="D3010" i="23"/>
  <c r="D3011" i="23"/>
  <c r="D3012" i="23"/>
  <c r="D3013" i="23"/>
  <c r="D3014" i="23"/>
  <c r="D3015" i="23"/>
  <c r="D3016" i="23"/>
  <c r="D3017" i="23"/>
  <c r="D3018" i="23"/>
  <c r="D3019" i="23"/>
  <c r="D3020" i="23"/>
  <c r="D3021" i="23"/>
  <c r="D3022" i="23"/>
  <c r="D3023" i="23"/>
  <c r="D3024" i="23"/>
  <c r="D3025" i="23"/>
  <c r="D3026" i="23"/>
  <c r="D3027" i="23"/>
  <c r="D3028" i="23"/>
  <c r="D3029" i="23"/>
  <c r="D3030" i="23"/>
  <c r="D3031" i="23"/>
  <c r="D3032" i="23"/>
  <c r="D3033" i="23"/>
  <c r="D3034" i="23"/>
  <c r="D3035" i="23"/>
  <c r="D3036" i="23"/>
  <c r="D3037" i="23"/>
  <c r="D3038" i="23"/>
  <c r="D3039" i="23"/>
  <c r="D3040" i="23"/>
  <c r="D3041" i="23"/>
  <c r="D3042" i="23"/>
  <c r="D3043" i="23"/>
  <c r="D3044" i="23"/>
  <c r="D3045" i="23"/>
  <c r="D3046" i="23"/>
  <c r="D3047" i="23"/>
  <c r="D3048" i="23"/>
  <c r="D3049" i="23"/>
  <c r="D3050" i="23"/>
  <c r="D3051" i="23"/>
  <c r="D3052" i="23"/>
  <c r="D3053" i="23"/>
  <c r="D3054" i="23"/>
  <c r="D3055" i="23"/>
  <c r="D3056" i="23"/>
  <c r="D3057" i="23"/>
  <c r="D3058" i="23"/>
  <c r="D3059" i="23"/>
  <c r="D3060" i="23"/>
  <c r="D3061" i="23"/>
  <c r="D3062" i="23"/>
  <c r="D3063" i="23"/>
  <c r="D3064" i="23"/>
  <c r="D3065" i="23"/>
  <c r="D3066" i="23"/>
  <c r="D3067" i="23"/>
  <c r="D3068" i="23"/>
  <c r="D3069" i="23"/>
  <c r="D3070" i="23"/>
  <c r="D3071" i="23"/>
  <c r="D3072" i="23"/>
  <c r="D3073" i="23"/>
  <c r="D3074" i="23"/>
  <c r="D3075" i="23"/>
  <c r="D3076" i="23"/>
  <c r="D3077" i="23"/>
  <c r="D3078" i="23"/>
  <c r="D3079" i="23"/>
  <c r="D3080" i="23"/>
  <c r="D3081" i="23"/>
  <c r="D3082" i="23"/>
  <c r="D3083" i="23"/>
  <c r="D3084" i="23"/>
  <c r="D3085" i="23"/>
  <c r="D3086" i="23"/>
  <c r="D3087" i="23"/>
  <c r="D3088" i="23"/>
  <c r="D3089" i="23"/>
  <c r="D3090" i="23"/>
  <c r="D3091" i="23"/>
  <c r="D3092" i="23"/>
  <c r="D3093" i="23"/>
  <c r="D3094" i="23"/>
  <c r="D3095" i="23"/>
  <c r="D3096" i="23"/>
  <c r="D3097" i="23"/>
  <c r="D3098" i="23"/>
  <c r="D3099" i="23"/>
  <c r="D3100" i="23"/>
  <c r="D3101" i="23"/>
  <c r="D3102" i="23"/>
  <c r="D3103" i="23"/>
  <c r="D3104" i="23"/>
  <c r="M2924" i="23"/>
  <c r="M2925" i="23"/>
  <c r="M2926" i="23"/>
  <c r="M2927" i="23"/>
  <c r="M2928" i="23"/>
  <c r="M2929" i="23"/>
  <c r="M2930" i="23"/>
  <c r="M2931" i="23"/>
  <c r="M2932" i="23"/>
  <c r="M2933" i="23"/>
  <c r="M2934" i="23"/>
  <c r="M2935" i="23"/>
  <c r="M2936" i="23"/>
  <c r="M2937" i="23"/>
  <c r="M2938" i="23"/>
  <c r="M2939" i="23"/>
  <c r="M2940" i="23"/>
  <c r="M2941" i="23"/>
  <c r="M2942" i="23"/>
  <c r="M2943" i="23"/>
  <c r="M2944" i="23"/>
  <c r="M2945" i="23"/>
  <c r="M2946" i="23"/>
  <c r="M2947" i="23"/>
  <c r="M2948" i="23"/>
  <c r="M2949" i="23"/>
  <c r="M2950" i="23"/>
  <c r="M2951" i="23"/>
  <c r="M2952" i="23"/>
  <c r="M2953" i="23"/>
  <c r="M2954" i="23"/>
  <c r="M2955" i="23"/>
  <c r="M2956" i="23"/>
  <c r="M2957" i="23"/>
  <c r="M2958" i="23"/>
  <c r="M2959" i="23"/>
  <c r="M2960" i="23"/>
  <c r="M2961" i="23"/>
  <c r="M2962" i="23"/>
  <c r="M2963" i="23"/>
  <c r="M2964" i="23"/>
  <c r="M2965" i="23"/>
  <c r="M2966" i="23"/>
  <c r="M2967" i="23"/>
  <c r="M2968" i="23"/>
  <c r="M2969" i="23"/>
  <c r="M2970" i="23"/>
  <c r="M2971" i="23"/>
  <c r="M2972" i="23"/>
  <c r="M2973" i="23"/>
  <c r="M2974" i="23"/>
  <c r="M2975" i="23"/>
  <c r="M2976" i="23"/>
  <c r="M2977" i="23"/>
  <c r="M2978" i="23"/>
  <c r="M2979" i="23"/>
  <c r="M2980" i="23"/>
  <c r="M2981" i="23"/>
  <c r="M2982" i="23"/>
  <c r="M2983" i="23"/>
  <c r="M2984" i="23"/>
  <c r="M2985" i="23"/>
  <c r="M2986" i="23"/>
  <c r="M2987" i="23"/>
  <c r="M2988" i="23"/>
  <c r="M2989" i="23"/>
  <c r="M2990" i="23"/>
  <c r="M2991" i="23"/>
  <c r="M2992" i="23"/>
  <c r="M2993" i="23"/>
  <c r="M2994" i="23"/>
  <c r="M2995" i="23"/>
  <c r="M2996" i="23"/>
  <c r="M2997" i="23"/>
  <c r="M2998" i="23"/>
  <c r="M2999" i="23"/>
  <c r="M3000" i="23"/>
  <c r="M3001" i="23"/>
  <c r="M3002" i="23"/>
  <c r="M3003" i="23"/>
  <c r="M3004" i="23"/>
  <c r="M3005" i="23"/>
  <c r="M3006" i="23"/>
  <c r="M3007" i="23"/>
  <c r="M3008" i="23"/>
  <c r="M3009" i="23"/>
  <c r="M3010" i="23"/>
  <c r="M3011" i="23"/>
  <c r="M3012" i="23"/>
  <c r="M3013" i="23"/>
  <c r="M3014" i="23"/>
  <c r="M3015" i="23"/>
  <c r="M3016" i="23"/>
  <c r="M3017" i="23"/>
  <c r="M3018" i="23"/>
  <c r="M3019" i="23"/>
  <c r="M3020" i="23"/>
  <c r="M3021" i="23"/>
  <c r="M3022" i="23"/>
  <c r="M3023" i="23"/>
  <c r="M3024" i="23"/>
  <c r="M3025" i="23"/>
  <c r="M3026" i="23"/>
  <c r="M3027" i="23"/>
  <c r="M3028" i="23"/>
  <c r="M3029" i="23"/>
  <c r="M3030" i="23"/>
  <c r="M3031" i="23"/>
  <c r="M3032" i="23"/>
  <c r="M3033" i="23"/>
  <c r="M3034" i="23"/>
  <c r="M3035" i="23"/>
  <c r="M3036" i="23"/>
  <c r="M3037" i="23"/>
  <c r="M3038" i="23"/>
  <c r="M3039" i="23"/>
  <c r="M3040" i="23"/>
  <c r="M3041" i="23"/>
  <c r="M3042" i="23"/>
  <c r="M3043" i="23"/>
  <c r="M3044" i="23"/>
  <c r="M3045" i="23"/>
  <c r="M3046" i="23"/>
  <c r="M3047" i="23"/>
  <c r="M3048" i="23"/>
  <c r="M3049" i="23"/>
  <c r="M3050" i="23"/>
  <c r="M3051" i="23"/>
  <c r="M3052" i="23"/>
  <c r="M3053" i="23"/>
  <c r="M3054" i="23"/>
  <c r="M3055" i="23"/>
  <c r="M3056" i="23"/>
  <c r="M3057" i="23"/>
  <c r="M3058" i="23"/>
  <c r="M3059" i="23"/>
  <c r="M3060" i="23"/>
  <c r="M3061" i="23"/>
  <c r="M3062" i="23"/>
  <c r="M3063" i="23"/>
  <c r="M3064" i="23"/>
  <c r="M3065" i="23"/>
  <c r="M3066" i="23"/>
  <c r="M3067" i="23"/>
  <c r="M3068" i="23"/>
  <c r="M3069" i="23"/>
  <c r="M3070" i="23"/>
  <c r="M3071" i="23"/>
  <c r="M3072" i="23"/>
  <c r="M3073" i="23"/>
  <c r="M3074" i="23"/>
  <c r="M3075" i="23"/>
  <c r="M3076" i="23"/>
  <c r="M3077" i="23"/>
  <c r="M3078" i="23"/>
  <c r="M3079" i="23"/>
  <c r="M3080" i="23"/>
  <c r="M3081" i="23"/>
  <c r="M3082" i="23"/>
  <c r="M3083" i="23"/>
  <c r="M3084" i="23"/>
  <c r="M3085" i="23"/>
  <c r="M3086" i="23"/>
  <c r="M3087" i="23"/>
  <c r="M3088" i="23"/>
  <c r="M3089" i="23"/>
  <c r="M3090" i="23"/>
  <c r="M3091" i="23"/>
  <c r="M3092" i="23"/>
  <c r="M3093" i="23"/>
  <c r="M3094" i="23"/>
  <c r="M3095" i="23"/>
  <c r="M3096" i="23"/>
  <c r="M3097" i="23"/>
  <c r="M3098" i="23"/>
  <c r="M3099" i="23"/>
  <c r="M3100" i="23"/>
  <c r="M3101" i="23"/>
  <c r="M3102" i="23"/>
  <c r="M3103" i="23"/>
  <c r="M310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D1029" i="23"/>
  <c r="D1030" i="23"/>
  <c r="D1031" i="23"/>
  <c r="D1032" i="23"/>
  <c r="D1033" i="23"/>
  <c r="D1034" i="23"/>
  <c r="D1035" i="23"/>
  <c r="D1036" i="23"/>
  <c r="D1037" i="23"/>
  <c r="D1038" i="23"/>
  <c r="D1039" i="23"/>
  <c r="D1040" i="23"/>
  <c r="D1041" i="23"/>
  <c r="D1042" i="23"/>
  <c r="D1043" i="23"/>
  <c r="D1044" i="23"/>
  <c r="D1045" i="23"/>
  <c r="D1046" i="23"/>
  <c r="D1047" i="23"/>
  <c r="D1048" i="23"/>
  <c r="D1049" i="23"/>
  <c r="D1050" i="23"/>
  <c r="D1051" i="23"/>
  <c r="D1052" i="23"/>
  <c r="D1053" i="23"/>
  <c r="D1054" i="23"/>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103" i="23"/>
  <c r="D1104" i="23"/>
  <c r="D1105" i="23"/>
  <c r="D1106" i="23"/>
  <c r="D1107" i="23"/>
  <c r="D1108" i="23"/>
  <c r="D1109" i="23"/>
  <c r="D1110" i="23"/>
  <c r="D1111" i="23"/>
  <c r="D1112" i="23"/>
  <c r="D1113" i="23"/>
  <c r="D1114" i="23"/>
  <c r="D1115" i="23"/>
  <c r="D1116" i="23"/>
  <c r="D1117" i="23"/>
  <c r="D1118" i="23"/>
  <c r="D1119" i="23"/>
  <c r="D1120" i="23"/>
  <c r="D1121" i="23"/>
  <c r="D1122" i="23"/>
  <c r="D1123" i="23"/>
  <c r="D1124" i="23"/>
  <c r="D1125" i="23"/>
  <c r="D1126" i="23"/>
  <c r="D1127" i="23"/>
  <c r="D1128" i="23"/>
  <c r="D1129" i="23"/>
  <c r="D1130" i="23"/>
  <c r="D1131" i="23"/>
  <c r="D1132" i="23"/>
  <c r="D1133" i="23"/>
  <c r="D1134" i="23"/>
  <c r="D1135" i="23"/>
  <c r="D1136" i="23"/>
  <c r="D1137" i="23"/>
  <c r="D1138" i="23"/>
  <c r="D1139" i="23"/>
  <c r="D1140" i="23"/>
  <c r="D1141" i="23"/>
  <c r="D1142" i="23"/>
  <c r="D1143" i="23"/>
  <c r="D1144" i="23"/>
  <c r="D1145" i="23"/>
  <c r="D1146" i="23"/>
  <c r="D1147" i="23"/>
  <c r="D1148" i="23"/>
  <c r="D1149" i="23"/>
  <c r="D1150" i="23"/>
  <c r="D1151" i="23"/>
  <c r="D1152" i="23"/>
  <c r="D1153" i="23"/>
  <c r="D1154" i="23"/>
  <c r="D1155" i="23"/>
  <c r="D1156" i="23"/>
  <c r="D1157" i="23"/>
  <c r="D1158" i="23"/>
  <c r="D1159" i="23"/>
  <c r="D1160" i="23"/>
  <c r="D1161" i="23"/>
  <c r="D1162" i="23"/>
  <c r="D1163" i="23"/>
  <c r="D1164" i="23"/>
  <c r="D1165" i="23"/>
  <c r="D1166" i="23"/>
  <c r="D1167" i="23"/>
  <c r="D1168" i="23"/>
  <c r="D1169" i="23"/>
  <c r="D1170" i="23"/>
  <c r="D1171" i="23"/>
  <c r="D1172" i="23"/>
  <c r="D1173" i="23"/>
  <c r="D1174" i="23"/>
  <c r="D1175" i="23"/>
  <c r="D1176" i="23"/>
  <c r="D1177" i="23"/>
  <c r="D1178" i="23"/>
  <c r="D1179" i="23"/>
  <c r="D1180" i="23"/>
  <c r="D1181" i="23"/>
  <c r="D1182" i="23"/>
  <c r="D1183" i="23"/>
  <c r="D1184" i="23"/>
  <c r="D1185" i="23"/>
  <c r="D1186" i="23"/>
  <c r="D1187" i="23"/>
  <c r="D1188" i="23"/>
  <c r="D1189" i="23"/>
  <c r="D1190" i="23"/>
  <c r="D1191" i="23"/>
  <c r="D1192" i="23"/>
  <c r="D1193" i="23"/>
  <c r="D1194" i="23"/>
  <c r="D1195" i="23"/>
  <c r="D1196" i="23"/>
  <c r="D1197" i="23"/>
  <c r="D1198" i="23"/>
  <c r="D1199" i="23"/>
  <c r="D1200" i="23"/>
  <c r="D1201" i="23"/>
  <c r="D1202" i="23"/>
  <c r="D1203" i="23"/>
  <c r="D1204" i="23"/>
  <c r="D1205" i="23"/>
  <c r="D1206" i="23"/>
  <c r="D1207" i="23"/>
  <c r="D1208" i="23"/>
  <c r="D1209" i="23"/>
  <c r="D1210" i="23"/>
  <c r="D1211" i="23"/>
  <c r="D1212" i="23"/>
  <c r="D1213" i="23"/>
  <c r="D1214" i="23"/>
  <c r="D1215" i="23"/>
  <c r="D1216" i="23"/>
  <c r="D1217" i="23"/>
  <c r="D1218" i="23"/>
  <c r="D1219" i="23"/>
  <c r="D1220" i="23"/>
  <c r="D1221" i="23"/>
  <c r="D1222" i="23"/>
  <c r="D1223" i="23"/>
  <c r="D1224" i="23"/>
  <c r="D1225" i="23"/>
  <c r="D1226" i="23"/>
  <c r="D1227" i="23"/>
  <c r="D1228" i="23"/>
  <c r="D1229" i="23"/>
  <c r="D1230" i="23"/>
  <c r="D1231" i="23"/>
  <c r="D1232" i="23"/>
  <c r="D1233" i="23"/>
  <c r="D1234" i="23"/>
  <c r="D1235" i="23"/>
  <c r="D1236" i="23"/>
  <c r="D1237" i="23"/>
  <c r="D1238" i="23"/>
  <c r="D1239" i="23"/>
  <c r="D1240" i="23"/>
  <c r="D1241" i="23"/>
  <c r="D1242" i="23"/>
  <c r="D1243" i="23"/>
  <c r="D1244" i="23"/>
  <c r="D1245" i="23"/>
  <c r="D1246" i="23"/>
  <c r="D1247" i="23"/>
  <c r="D1248" i="23"/>
  <c r="D1249" i="23"/>
  <c r="D1250" i="23"/>
  <c r="D1251" i="23"/>
  <c r="D1252" i="23"/>
  <c r="D1253" i="23"/>
  <c r="D1254" i="23"/>
  <c r="D1255" i="23"/>
  <c r="D1256" i="23"/>
  <c r="D1257" i="23"/>
  <c r="D1258" i="23"/>
  <c r="D1259" i="23"/>
  <c r="D1260" i="23"/>
  <c r="D1261" i="23"/>
  <c r="D1262" i="23"/>
  <c r="D1263" i="23"/>
  <c r="D1264" i="23"/>
  <c r="D1265" i="23"/>
  <c r="D1266" i="23"/>
  <c r="D1267" i="23"/>
  <c r="D1268" i="23"/>
  <c r="D1269" i="23"/>
  <c r="D1270" i="23"/>
  <c r="D1271" i="23"/>
  <c r="D1272" i="23"/>
  <c r="D1273" i="23"/>
  <c r="D1274" i="23"/>
  <c r="D1275" i="23"/>
  <c r="D1276" i="23"/>
  <c r="D1277" i="23"/>
  <c r="D1278" i="23"/>
  <c r="D1279" i="23"/>
  <c r="D1280" i="23"/>
  <c r="D1281" i="23"/>
  <c r="D1282" i="23"/>
  <c r="D1283" i="23"/>
  <c r="D1284" i="23"/>
  <c r="D1285" i="23"/>
  <c r="D1286" i="23"/>
  <c r="D1287" i="23"/>
  <c r="D1288" i="23"/>
  <c r="D1289" i="23"/>
  <c r="D1290" i="23"/>
  <c r="D1291" i="23"/>
  <c r="D1292" i="23"/>
  <c r="D1293" i="23"/>
  <c r="D1294" i="23"/>
  <c r="D1295" i="23"/>
  <c r="D1296" i="23"/>
  <c r="D1297" i="23"/>
  <c r="D1298" i="23"/>
  <c r="D1299" i="23"/>
  <c r="D1300" i="23"/>
  <c r="D1301" i="23"/>
  <c r="D1302" i="23"/>
  <c r="D1303" i="23"/>
  <c r="D1304" i="23"/>
  <c r="D1305" i="23"/>
  <c r="D1306" i="23"/>
  <c r="D1307" i="23"/>
  <c r="D1308" i="23"/>
  <c r="D1309" i="23"/>
  <c r="D1310" i="23"/>
  <c r="D1311" i="23"/>
  <c r="D1312" i="23"/>
  <c r="D1313" i="23"/>
  <c r="D1314" i="23"/>
  <c r="D1315" i="23"/>
  <c r="D1316" i="23"/>
  <c r="D1317" i="23"/>
  <c r="D1318" i="23"/>
  <c r="D1319" i="23"/>
  <c r="D1320" i="23"/>
  <c r="D1321" i="23"/>
  <c r="D1322" i="23"/>
  <c r="D1323" i="23"/>
  <c r="D1324" i="23"/>
  <c r="D1325" i="23"/>
  <c r="D1326" i="23"/>
  <c r="D1327" i="23"/>
  <c r="D1328" i="23"/>
  <c r="D1329" i="23"/>
  <c r="D1330" i="23"/>
  <c r="D1331" i="23"/>
  <c r="D1332" i="23"/>
  <c r="D1333" i="23"/>
  <c r="D1334" i="23"/>
  <c r="D1335" i="23"/>
  <c r="D1336" i="23"/>
  <c r="D1337" i="23"/>
  <c r="D1338" i="23"/>
  <c r="D1339" i="23"/>
  <c r="D1340" i="23"/>
  <c r="D1341" i="23"/>
  <c r="D1342" i="23"/>
  <c r="D1343" i="23"/>
  <c r="D1344" i="23"/>
  <c r="D1345" i="23"/>
  <c r="D1346" i="23"/>
  <c r="D1347" i="23"/>
  <c r="D1348" i="23"/>
  <c r="D1349" i="23"/>
  <c r="D1350" i="23"/>
  <c r="D1351" i="23"/>
  <c r="D1352" i="23"/>
  <c r="D1353" i="23"/>
  <c r="D1354" i="23"/>
  <c r="D1355" i="23"/>
  <c r="D1356" i="23"/>
  <c r="D1357" i="23"/>
  <c r="D1358" i="23"/>
  <c r="D1359" i="23"/>
  <c r="D1360" i="23"/>
  <c r="D1361" i="23"/>
  <c r="D1362" i="23"/>
  <c r="D1363" i="23"/>
  <c r="D1364" i="23"/>
  <c r="D1365" i="23"/>
  <c r="D1366" i="23"/>
  <c r="D1367" i="23"/>
  <c r="D1368" i="23"/>
  <c r="D1369" i="23"/>
  <c r="D1370" i="23"/>
  <c r="D1371" i="23"/>
  <c r="D1372" i="23"/>
  <c r="D1373" i="23"/>
  <c r="D1374" i="23"/>
  <c r="D1375" i="23"/>
  <c r="D1376" i="23"/>
  <c r="D1377" i="23"/>
  <c r="D1378" i="23"/>
  <c r="D1379" i="23"/>
  <c r="D1380" i="23"/>
  <c r="D1381" i="23"/>
  <c r="D1382" i="23"/>
  <c r="D1383" i="23"/>
  <c r="D1384" i="23"/>
  <c r="D1385" i="23"/>
  <c r="D1386" i="23"/>
  <c r="D1387" i="23"/>
  <c r="D1388" i="23"/>
  <c r="D1389" i="23"/>
  <c r="D1390" i="23"/>
  <c r="D1391" i="23"/>
  <c r="D1392" i="23"/>
  <c r="D1393" i="23"/>
  <c r="D1394" i="23"/>
  <c r="D1395" i="23"/>
  <c r="D1396" i="23"/>
  <c r="D1397" i="23"/>
  <c r="D1398" i="23"/>
  <c r="D1399" i="23"/>
  <c r="D1400" i="23"/>
  <c r="D1401" i="23"/>
  <c r="D1402" i="23"/>
  <c r="D1403" i="23"/>
  <c r="D1404" i="23"/>
  <c r="D1405" i="23"/>
  <c r="D1406" i="23"/>
  <c r="D1407" i="23"/>
  <c r="D1408" i="23"/>
  <c r="D1409" i="23"/>
  <c r="D1410" i="23"/>
  <c r="D1411" i="23"/>
  <c r="D1412" i="23"/>
  <c r="D1413" i="23"/>
  <c r="D1414" i="23"/>
  <c r="D1415" i="23"/>
  <c r="D1416" i="23"/>
  <c r="D1417" i="23"/>
  <c r="D1418" i="23"/>
  <c r="D1419" i="23"/>
  <c r="D1420" i="23"/>
  <c r="D1421" i="23"/>
  <c r="D1422" i="23"/>
  <c r="D1423" i="23"/>
  <c r="D1424" i="23"/>
  <c r="D1425" i="23"/>
  <c r="D1426" i="23"/>
  <c r="D1427" i="23"/>
  <c r="D1428" i="23"/>
  <c r="D1429" i="23"/>
  <c r="D1430" i="23"/>
  <c r="D1431" i="23"/>
  <c r="D1432" i="23"/>
  <c r="D1433" i="23"/>
  <c r="D1434" i="23"/>
  <c r="D1435" i="23"/>
  <c r="D1436" i="23"/>
  <c r="D1437" i="23"/>
  <c r="D1438" i="23"/>
  <c r="D1439" i="23"/>
  <c r="D1440" i="23"/>
  <c r="D1441" i="23"/>
  <c r="D1442" i="23"/>
  <c r="D1443" i="23"/>
  <c r="D1444" i="23"/>
  <c r="D1445" i="23"/>
  <c r="D1446" i="23"/>
  <c r="D1447" i="23"/>
  <c r="D1448" i="23"/>
  <c r="D1449" i="23"/>
  <c r="D1450" i="23"/>
  <c r="D1451" i="23"/>
  <c r="D1452" i="23"/>
  <c r="D1453" i="23"/>
  <c r="D1454" i="23"/>
  <c r="D1455" i="23"/>
  <c r="D1456" i="23"/>
  <c r="D1457" i="23"/>
  <c r="D1458" i="23"/>
  <c r="D1459" i="23"/>
  <c r="D1460" i="23"/>
  <c r="D1461" i="23"/>
  <c r="D1462" i="23"/>
  <c r="D1463" i="23"/>
  <c r="D1464" i="23"/>
  <c r="D1465" i="23"/>
  <c r="D1466" i="23"/>
  <c r="D1467" i="23"/>
  <c r="D1468" i="23"/>
  <c r="D1469" i="23"/>
  <c r="D1470" i="23"/>
  <c r="D1471" i="23"/>
  <c r="D1472" i="23"/>
  <c r="D1473" i="23"/>
  <c r="D1474" i="23"/>
  <c r="D1475" i="23"/>
  <c r="D1476" i="23"/>
  <c r="D1477" i="23"/>
  <c r="D1478" i="23"/>
  <c r="D1479" i="23"/>
  <c r="D1480" i="23"/>
  <c r="D1481" i="23"/>
  <c r="D1482" i="23"/>
  <c r="D1483" i="23"/>
  <c r="D1484" i="23"/>
  <c r="D1485" i="23"/>
  <c r="D1486" i="23"/>
  <c r="D1487" i="23"/>
  <c r="D1488" i="23"/>
  <c r="D1489" i="23"/>
  <c r="D1490" i="23"/>
  <c r="D1491" i="23"/>
  <c r="D1492" i="23"/>
  <c r="D1493" i="23"/>
  <c r="D1494" i="23"/>
  <c r="D1495" i="23"/>
  <c r="D1496" i="23"/>
  <c r="D1497" i="23"/>
  <c r="D1498" i="23"/>
  <c r="D1499" i="23"/>
  <c r="D1500" i="23"/>
  <c r="D1501" i="23"/>
  <c r="D1502" i="23"/>
  <c r="D1503" i="23"/>
  <c r="D1504" i="23"/>
  <c r="D1505" i="23"/>
  <c r="D1506" i="23"/>
  <c r="D1507" i="23"/>
  <c r="D1508" i="23"/>
  <c r="D1509" i="23"/>
  <c r="D1510" i="23"/>
  <c r="D1511" i="23"/>
  <c r="D1512" i="23"/>
  <c r="D1513" i="23"/>
  <c r="D1514" i="23"/>
  <c r="D1515" i="23"/>
  <c r="D1516" i="23"/>
  <c r="D1517" i="23"/>
  <c r="D1518" i="23"/>
  <c r="D1519" i="23"/>
  <c r="D1520" i="23"/>
  <c r="D1521" i="23"/>
  <c r="D1522" i="23"/>
  <c r="D1523" i="23"/>
  <c r="D1524" i="23"/>
  <c r="D1525" i="23"/>
  <c r="D1526" i="23"/>
  <c r="D1527" i="23"/>
  <c r="D1528" i="23"/>
  <c r="D1529" i="23"/>
  <c r="D1530" i="23"/>
  <c r="D1531" i="23"/>
  <c r="D1532" i="23"/>
  <c r="D1533" i="23"/>
  <c r="D1534" i="23"/>
  <c r="D1535" i="23"/>
  <c r="D1536" i="23"/>
  <c r="D1537" i="23"/>
  <c r="D1538" i="23"/>
  <c r="D1539" i="23"/>
  <c r="D1540" i="23"/>
  <c r="D1541" i="23"/>
  <c r="D1542" i="23"/>
  <c r="D1543" i="23"/>
  <c r="D1544" i="23"/>
  <c r="D1545" i="23"/>
  <c r="D1546" i="23"/>
  <c r="D1547" i="23"/>
  <c r="D1548" i="23"/>
  <c r="D1549" i="23"/>
  <c r="D1550" i="23"/>
  <c r="D1551" i="23"/>
  <c r="D1552" i="23"/>
  <c r="D1553" i="23"/>
  <c r="D1554" i="23"/>
  <c r="D1555" i="23"/>
  <c r="D1556" i="23"/>
  <c r="D1557" i="23"/>
  <c r="D1558" i="23"/>
  <c r="D1559" i="23"/>
  <c r="D1560" i="23"/>
  <c r="D1561" i="23"/>
  <c r="D1562" i="23"/>
  <c r="D1563" i="23"/>
  <c r="D1564" i="23"/>
  <c r="D1565" i="23"/>
  <c r="D1566" i="23"/>
  <c r="D1567" i="23"/>
  <c r="D1568" i="23"/>
  <c r="D1569" i="23"/>
  <c r="D1570" i="23"/>
  <c r="D1571" i="23"/>
  <c r="D1572" i="23"/>
  <c r="D1573" i="23"/>
  <c r="D1574" i="23"/>
  <c r="D1575" i="23"/>
  <c r="D1576" i="23"/>
  <c r="D1577" i="23"/>
  <c r="D1578" i="23"/>
  <c r="D1579" i="23"/>
  <c r="D1580" i="23"/>
  <c r="D1581" i="23"/>
  <c r="D1582" i="23"/>
  <c r="D1583" i="23"/>
  <c r="D1584" i="23"/>
  <c r="D1585" i="23"/>
  <c r="D1586" i="23"/>
  <c r="D1587" i="23"/>
  <c r="D1588" i="23"/>
  <c r="D1589" i="23"/>
  <c r="D1590" i="23"/>
  <c r="D1591" i="23"/>
  <c r="D1592" i="23"/>
  <c r="D1593" i="23"/>
  <c r="D1594" i="23"/>
  <c r="D1595" i="23"/>
  <c r="D1596" i="23"/>
  <c r="D1597" i="23"/>
  <c r="D1598" i="23"/>
  <c r="D1599" i="23"/>
  <c r="D1600" i="23"/>
  <c r="D1601" i="23"/>
  <c r="D1602" i="23"/>
  <c r="D1603" i="23"/>
  <c r="D1604" i="23"/>
  <c r="D1605" i="23"/>
  <c r="D1606" i="23"/>
  <c r="D1607" i="23"/>
  <c r="D1608" i="23"/>
  <c r="D1609" i="23"/>
  <c r="D1610" i="23"/>
  <c r="D1611" i="23"/>
  <c r="D1612" i="23"/>
  <c r="D1613" i="23"/>
  <c r="D1614" i="23"/>
  <c r="D1615" i="23"/>
  <c r="D1616" i="23"/>
  <c r="D1617" i="23"/>
  <c r="D1618" i="23"/>
  <c r="D1619" i="23"/>
  <c r="D1620" i="23"/>
  <c r="D1621" i="23"/>
  <c r="D1622" i="23"/>
  <c r="D1623" i="23"/>
  <c r="D1624" i="23"/>
  <c r="D1625" i="23"/>
  <c r="D1626" i="23"/>
  <c r="D1627" i="23"/>
  <c r="D1628" i="23"/>
  <c r="D1629" i="23"/>
  <c r="D1630" i="23"/>
  <c r="D1631" i="23"/>
  <c r="D1632" i="23"/>
  <c r="D1633" i="23"/>
  <c r="D1634" i="23"/>
  <c r="D1635" i="23"/>
  <c r="D1636" i="23"/>
  <c r="D1637" i="23"/>
  <c r="D1638" i="23"/>
  <c r="D1639" i="23"/>
  <c r="D1640" i="23"/>
  <c r="D1641" i="23"/>
  <c r="D1642" i="23"/>
  <c r="D1643" i="23"/>
  <c r="D1644" i="23"/>
  <c r="D1645" i="23"/>
  <c r="D1646" i="23"/>
  <c r="D1647" i="23"/>
  <c r="D1648" i="23"/>
  <c r="D1649" i="23"/>
  <c r="D1650" i="23"/>
  <c r="D1651" i="23"/>
  <c r="D1652" i="23"/>
  <c r="D1653" i="23"/>
  <c r="D1654" i="23"/>
  <c r="D1655" i="23"/>
  <c r="D1656" i="23"/>
  <c r="D1657" i="23"/>
  <c r="D1658" i="23"/>
  <c r="D1659" i="23"/>
  <c r="D1660" i="23"/>
  <c r="D1661" i="23"/>
  <c r="D1662" i="23"/>
  <c r="D1663" i="23"/>
  <c r="D1664" i="23"/>
  <c r="D1665" i="23"/>
  <c r="D1666" i="23"/>
  <c r="D1667" i="23"/>
  <c r="D1668" i="23"/>
  <c r="D1669" i="23"/>
  <c r="D1670" i="23"/>
  <c r="D1671" i="23"/>
  <c r="D1672" i="23"/>
  <c r="D1673" i="23"/>
  <c r="D1674" i="23"/>
  <c r="D1675" i="23"/>
  <c r="D1676" i="23"/>
  <c r="D1677" i="23"/>
  <c r="D1678" i="23"/>
  <c r="D1679" i="23"/>
  <c r="D1680" i="23"/>
  <c r="D1681" i="23"/>
  <c r="D1682" i="23"/>
  <c r="D1683" i="23"/>
  <c r="D1684" i="23"/>
  <c r="D1685" i="23"/>
  <c r="D1686" i="23"/>
  <c r="D1687" i="23"/>
  <c r="D1688" i="23"/>
  <c r="D1689" i="23"/>
  <c r="D1690" i="23"/>
  <c r="D1691" i="23"/>
  <c r="D1692" i="23"/>
  <c r="D1693" i="23"/>
  <c r="D1694" i="23"/>
  <c r="D1695" i="23"/>
  <c r="D1696" i="23"/>
  <c r="D1697" i="23"/>
  <c r="D1698" i="23"/>
  <c r="D1699" i="23"/>
  <c r="D1700" i="23"/>
  <c r="D1701" i="23"/>
  <c r="D1702" i="23"/>
  <c r="D1703" i="23"/>
  <c r="D1704" i="23"/>
  <c r="D1705" i="23"/>
  <c r="D1706" i="23"/>
  <c r="D1707" i="23"/>
  <c r="D1708" i="23"/>
  <c r="D1709" i="23"/>
  <c r="D1710" i="23"/>
  <c r="D1711" i="23"/>
  <c r="D1712" i="23"/>
  <c r="D1713" i="23"/>
  <c r="D1714" i="23"/>
  <c r="D1715" i="23"/>
  <c r="D1716" i="23"/>
  <c r="D1717" i="23"/>
  <c r="D1718" i="23"/>
  <c r="D1719" i="23"/>
  <c r="D1720" i="23"/>
  <c r="D1721" i="23"/>
  <c r="D1722" i="23"/>
  <c r="D1723" i="23"/>
  <c r="D1724" i="23"/>
  <c r="D1725" i="23"/>
  <c r="D1726" i="23"/>
  <c r="D1727" i="23"/>
  <c r="D1728" i="23"/>
  <c r="D1729" i="23"/>
  <c r="D1730" i="23"/>
  <c r="D1731" i="23"/>
  <c r="D1732" i="23"/>
  <c r="D1733" i="23"/>
  <c r="D1734" i="23"/>
  <c r="D1735" i="23"/>
  <c r="D1736" i="23"/>
  <c r="D1737" i="23"/>
  <c r="D1738" i="23"/>
  <c r="D1739" i="23"/>
  <c r="D1740" i="23"/>
  <c r="D1741" i="23"/>
  <c r="D1742" i="23"/>
  <c r="D1743" i="23"/>
  <c r="D1744" i="23"/>
  <c r="D1745" i="23"/>
  <c r="D1746" i="23"/>
  <c r="D1747" i="23"/>
  <c r="D1748" i="23"/>
  <c r="D1749" i="23"/>
  <c r="D1750" i="23"/>
  <c r="D1751" i="23"/>
  <c r="D1752" i="23"/>
  <c r="D1753" i="23"/>
  <c r="D1754" i="23"/>
  <c r="D1755" i="23"/>
  <c r="D1756" i="23"/>
  <c r="D1757" i="23"/>
  <c r="D1758" i="23"/>
  <c r="D1759" i="23"/>
  <c r="D1760" i="23"/>
  <c r="D1761" i="23"/>
  <c r="D1762" i="23"/>
  <c r="D1763" i="23"/>
  <c r="D1764" i="23"/>
  <c r="D1765" i="23"/>
  <c r="D1766" i="23"/>
  <c r="D1767" i="23"/>
  <c r="D1768" i="23"/>
  <c r="D1769" i="23"/>
  <c r="D1770" i="23"/>
  <c r="D1771" i="23"/>
  <c r="D1772" i="23"/>
  <c r="D1773" i="23"/>
  <c r="D1774" i="23"/>
  <c r="D1775" i="23"/>
  <c r="D1776" i="23"/>
  <c r="D1777" i="23"/>
  <c r="D1778" i="23"/>
  <c r="D1779" i="23"/>
  <c r="D1780" i="23"/>
  <c r="D1781" i="23"/>
  <c r="D1782" i="23"/>
  <c r="D1783" i="23"/>
  <c r="D1784" i="23"/>
  <c r="D1785" i="23"/>
  <c r="D1786" i="23"/>
  <c r="D1787" i="23"/>
  <c r="D1788" i="23"/>
  <c r="D1789" i="23"/>
  <c r="D1790" i="23"/>
  <c r="D1791" i="23"/>
  <c r="D1792" i="23"/>
  <c r="D1793" i="23"/>
  <c r="D1794" i="23"/>
  <c r="D1795" i="23"/>
  <c r="D1796" i="23"/>
  <c r="D1797" i="23"/>
  <c r="D1798" i="23"/>
  <c r="D1799" i="23"/>
  <c r="D1800" i="23"/>
  <c r="D1801" i="23"/>
  <c r="D1802" i="23"/>
  <c r="D1803" i="23"/>
  <c r="D1804" i="23"/>
  <c r="D1805" i="23"/>
  <c r="D1806" i="23"/>
  <c r="D1807" i="23"/>
  <c r="D1808" i="23"/>
  <c r="D1809" i="23"/>
  <c r="D1810" i="23"/>
  <c r="D1811" i="23"/>
  <c r="D1812" i="23"/>
  <c r="D1813" i="23"/>
  <c r="D1814" i="23"/>
  <c r="D1815" i="23"/>
  <c r="D1816" i="23"/>
  <c r="D1817" i="23"/>
  <c r="D1818" i="23"/>
  <c r="D1819" i="23"/>
  <c r="D1820" i="23"/>
  <c r="D1821" i="23"/>
  <c r="D1822" i="23"/>
  <c r="D1823" i="23"/>
  <c r="D1824" i="23"/>
  <c r="D1825" i="23"/>
  <c r="D1826" i="23"/>
  <c r="D1827" i="23"/>
  <c r="D1828" i="23"/>
  <c r="D1829" i="23"/>
  <c r="D1830" i="23"/>
  <c r="D1831" i="23"/>
  <c r="D1832" i="23"/>
  <c r="D1833" i="23"/>
  <c r="D1834" i="23"/>
  <c r="D1835" i="23"/>
  <c r="D1836" i="23"/>
  <c r="D1837" i="23"/>
  <c r="D1838" i="23"/>
  <c r="D1839" i="23"/>
  <c r="D1840" i="23"/>
  <c r="D1841" i="23"/>
  <c r="D1842" i="23"/>
  <c r="D1843" i="23"/>
  <c r="D1844" i="23"/>
  <c r="D1845" i="23"/>
  <c r="D1846" i="23"/>
  <c r="D1847" i="23"/>
  <c r="D1848" i="23"/>
  <c r="D1849" i="23"/>
  <c r="D1850" i="23"/>
  <c r="D1851" i="23"/>
  <c r="D1852" i="23"/>
  <c r="D1853" i="23"/>
  <c r="D1854" i="23"/>
  <c r="D1855" i="23"/>
  <c r="D1856" i="23"/>
  <c r="D1857" i="23"/>
  <c r="D1858" i="23"/>
  <c r="D1859" i="23"/>
  <c r="D1860" i="23"/>
  <c r="D1861" i="23"/>
  <c r="D1862" i="23"/>
  <c r="D1863" i="23"/>
  <c r="D1864" i="23"/>
  <c r="D1865" i="23"/>
  <c r="D1866" i="23"/>
  <c r="D1867" i="23"/>
  <c r="D1868" i="23"/>
  <c r="D1869" i="23"/>
  <c r="D1870" i="23"/>
  <c r="D1871" i="23"/>
  <c r="D1872" i="23"/>
  <c r="D1873" i="23"/>
  <c r="D1874" i="23"/>
  <c r="D1875" i="23"/>
  <c r="D1876" i="23"/>
  <c r="D1877" i="23"/>
  <c r="D1878" i="23"/>
  <c r="D1879" i="23"/>
  <c r="D1880" i="23"/>
  <c r="D1881" i="23"/>
  <c r="D1882" i="23"/>
  <c r="D1883" i="23"/>
  <c r="D1884" i="23"/>
  <c r="D1885" i="23"/>
  <c r="D1886" i="23"/>
  <c r="D1887" i="23"/>
  <c r="D1888" i="23"/>
  <c r="D1889" i="23"/>
  <c r="D1890" i="23"/>
  <c r="D1891" i="23"/>
  <c r="D1892" i="23"/>
  <c r="D1893" i="23"/>
  <c r="D1894" i="23"/>
  <c r="D1895" i="23"/>
  <c r="D1896" i="23"/>
  <c r="D1897" i="23"/>
  <c r="D1898" i="23"/>
  <c r="D1899" i="23"/>
  <c r="D1900" i="23"/>
  <c r="D1901" i="23"/>
  <c r="D1902" i="23"/>
  <c r="D1903" i="23"/>
  <c r="D1904" i="23"/>
  <c r="D1905" i="23"/>
  <c r="D1906" i="23"/>
  <c r="D1907" i="23"/>
  <c r="D1908" i="23"/>
  <c r="D1909" i="23"/>
  <c r="D1910" i="23"/>
  <c r="D1911" i="23"/>
  <c r="D1912" i="23"/>
  <c r="D1913" i="23"/>
  <c r="D1914" i="23"/>
  <c r="D1915" i="23"/>
  <c r="D1916" i="23"/>
  <c r="D1917" i="23"/>
  <c r="D1918" i="23"/>
  <c r="D1919" i="23"/>
  <c r="D1920" i="23"/>
  <c r="D1921" i="23"/>
  <c r="D1922" i="23"/>
  <c r="D1923" i="23"/>
  <c r="D1924" i="23"/>
  <c r="D1925" i="23"/>
  <c r="D1926" i="23"/>
  <c r="D1927" i="23"/>
  <c r="D1928" i="23"/>
  <c r="D1929" i="23"/>
  <c r="D1930" i="23"/>
  <c r="D1931" i="23"/>
  <c r="D1932" i="23"/>
  <c r="D1933" i="23"/>
  <c r="D1934" i="23"/>
  <c r="D1935" i="23"/>
  <c r="D1936" i="23"/>
  <c r="D1937" i="23"/>
  <c r="D1938" i="23"/>
  <c r="D1939" i="23"/>
  <c r="D1940" i="23"/>
  <c r="D1941" i="23"/>
  <c r="D1942" i="23"/>
  <c r="D1943" i="23"/>
  <c r="D1944" i="23"/>
  <c r="D1945" i="23"/>
  <c r="D1946" i="23"/>
  <c r="D1947" i="23"/>
  <c r="D1948" i="23"/>
  <c r="D1949" i="23"/>
  <c r="D1950" i="23"/>
  <c r="D1951" i="23"/>
  <c r="D1952" i="23"/>
  <c r="D1953" i="23"/>
  <c r="D1954" i="23"/>
  <c r="D1955" i="23"/>
  <c r="D1956" i="23"/>
  <c r="D1957" i="23"/>
  <c r="D1958" i="23"/>
  <c r="D1959" i="23"/>
  <c r="D1960" i="23"/>
  <c r="D1961" i="23"/>
  <c r="D1962" i="23"/>
  <c r="D1963" i="23"/>
  <c r="D1964" i="23"/>
  <c r="D1965" i="23"/>
  <c r="D1966" i="23"/>
  <c r="D1967" i="23"/>
  <c r="D1968" i="23"/>
  <c r="D1969" i="23"/>
  <c r="D1970" i="23"/>
  <c r="D1971" i="23"/>
  <c r="D1972" i="23"/>
  <c r="D1973" i="23"/>
  <c r="D1974" i="23"/>
  <c r="D1975" i="23"/>
  <c r="D1976" i="23"/>
  <c r="D1977" i="23"/>
  <c r="D1978" i="23"/>
  <c r="D1979" i="23"/>
  <c r="D1980" i="23"/>
  <c r="D1981" i="23"/>
  <c r="D1982" i="23"/>
  <c r="D1983" i="23"/>
  <c r="D1984" i="23"/>
  <c r="D1985" i="23"/>
  <c r="D1986" i="23"/>
  <c r="D1987" i="23"/>
  <c r="D1988" i="23"/>
  <c r="D1989" i="23"/>
  <c r="D1990" i="23"/>
  <c r="D1991" i="23"/>
  <c r="D1992" i="23"/>
  <c r="D1993" i="23"/>
  <c r="D1994" i="23"/>
  <c r="D1995" i="23"/>
  <c r="D1996" i="23"/>
  <c r="D1997" i="23"/>
  <c r="D1998" i="23"/>
  <c r="D1999" i="23"/>
  <c r="D2000" i="23"/>
  <c r="D2001" i="23"/>
  <c r="D2002" i="23"/>
  <c r="D2003" i="23"/>
  <c r="D2004" i="23"/>
  <c r="D2005" i="23"/>
  <c r="D2006" i="23"/>
  <c r="D2007" i="23"/>
  <c r="D2008" i="23"/>
  <c r="D2009" i="23"/>
  <c r="D2010" i="23"/>
  <c r="D2011" i="23"/>
  <c r="D2012" i="23"/>
  <c r="D2013" i="23"/>
  <c r="D2014" i="23"/>
  <c r="D2015" i="23"/>
  <c r="D2016" i="23"/>
  <c r="D2017" i="23"/>
  <c r="D2018" i="23"/>
  <c r="D2019" i="23"/>
  <c r="D2020" i="23"/>
  <c r="D2021" i="23"/>
  <c r="D2022" i="23"/>
  <c r="D2023" i="23"/>
  <c r="D2024" i="23"/>
  <c r="D2025" i="23"/>
  <c r="D2026" i="23"/>
  <c r="D2027" i="23"/>
  <c r="D2028" i="23"/>
  <c r="D2029" i="23"/>
  <c r="D2030" i="23"/>
  <c r="D2031" i="23"/>
  <c r="D2032" i="23"/>
  <c r="D2033" i="23"/>
  <c r="D2034" i="23"/>
  <c r="D2035" i="23"/>
  <c r="D2036" i="23"/>
  <c r="D2037" i="23"/>
  <c r="D2038" i="23"/>
  <c r="D2039" i="23"/>
  <c r="D2040" i="23"/>
  <c r="D2041" i="23"/>
  <c r="D2042" i="23"/>
  <c r="D2043" i="23"/>
  <c r="D2044" i="23"/>
  <c r="D2045" i="23"/>
  <c r="D2046" i="23"/>
  <c r="D2047" i="23"/>
  <c r="D2048" i="23"/>
  <c r="D2049" i="23"/>
  <c r="D2050" i="23"/>
  <c r="D2051" i="23"/>
  <c r="D2052" i="23"/>
  <c r="D2053" i="23"/>
  <c r="D2054" i="23"/>
  <c r="D2055" i="23"/>
  <c r="D2056" i="23"/>
  <c r="D2057" i="23"/>
  <c r="D2058" i="23"/>
  <c r="D2059" i="23"/>
  <c r="D2060" i="23"/>
  <c r="D2061" i="23"/>
  <c r="D2062" i="23"/>
  <c r="D2063" i="23"/>
  <c r="D2064" i="23"/>
  <c r="D2065" i="23"/>
  <c r="D2066" i="23"/>
  <c r="D2067" i="23"/>
  <c r="D2068" i="23"/>
  <c r="D2069" i="23"/>
  <c r="D2070" i="23"/>
  <c r="D2071" i="23"/>
  <c r="D2072" i="23"/>
  <c r="D2073" i="23"/>
  <c r="D2074" i="23"/>
  <c r="D2075" i="23"/>
  <c r="D2076" i="23"/>
  <c r="D2077" i="23"/>
  <c r="D2078" i="23"/>
  <c r="D2079" i="23"/>
  <c r="D2080" i="23"/>
  <c r="D2081" i="23"/>
  <c r="D2082" i="23"/>
  <c r="D2083" i="23"/>
  <c r="D2084" i="23"/>
  <c r="D2085" i="23"/>
  <c r="D2086" i="23"/>
  <c r="D2087" i="23"/>
  <c r="D2088" i="23"/>
  <c r="D2089" i="23"/>
  <c r="D2090" i="23"/>
  <c r="D2091" i="23"/>
  <c r="D2092" i="23"/>
  <c r="D2093" i="23"/>
  <c r="D2094" i="23"/>
  <c r="D2095" i="23"/>
  <c r="D2096" i="23"/>
  <c r="D2097" i="23"/>
  <c r="D2098" i="23"/>
  <c r="D2099" i="23"/>
  <c r="D2100" i="23"/>
  <c r="D2101" i="23"/>
  <c r="D2102" i="23"/>
  <c r="D2103" i="23"/>
  <c r="D2104" i="23"/>
  <c r="D2105" i="23"/>
  <c r="D2106" i="23"/>
  <c r="D2107" i="23"/>
  <c r="D2108" i="23"/>
  <c r="D2109" i="23"/>
  <c r="D2110" i="23"/>
  <c r="D2111" i="23"/>
  <c r="D2112" i="23"/>
  <c r="D2113" i="23"/>
  <c r="D2114" i="23"/>
  <c r="D2115" i="23"/>
  <c r="D2116" i="23"/>
  <c r="D2117" i="23"/>
  <c r="D2118" i="23"/>
  <c r="D2119" i="23"/>
  <c r="D2120" i="23"/>
  <c r="D2121" i="23"/>
  <c r="D2122" i="23"/>
  <c r="D2123" i="23"/>
  <c r="D2124" i="23"/>
  <c r="D2125" i="23"/>
  <c r="D2126" i="23"/>
  <c r="D2127" i="23"/>
  <c r="D2128" i="23"/>
  <c r="D2129" i="23"/>
  <c r="D2130" i="23"/>
  <c r="D2131" i="23"/>
  <c r="D2132" i="23"/>
  <c r="D2133" i="23"/>
  <c r="D2134" i="23"/>
  <c r="D2135" i="23"/>
  <c r="D2136" i="23"/>
  <c r="D2137" i="23"/>
  <c r="D2138" i="23"/>
  <c r="D2139" i="23"/>
  <c r="D2140" i="23"/>
  <c r="D2141" i="23"/>
  <c r="D2142" i="23"/>
  <c r="D2143" i="23"/>
  <c r="D2144" i="23"/>
  <c r="D2145" i="23"/>
  <c r="D2146" i="23"/>
  <c r="D2147" i="23"/>
  <c r="D2148" i="23"/>
  <c r="D2149" i="23"/>
  <c r="D2150" i="23"/>
  <c r="D2151" i="23"/>
  <c r="D2152" i="23"/>
  <c r="D2153" i="23"/>
  <c r="D2154" i="23"/>
  <c r="D2155" i="23"/>
  <c r="D2156" i="23"/>
  <c r="D2157" i="23"/>
  <c r="D2158" i="23"/>
  <c r="D2159" i="23"/>
  <c r="D2160" i="23"/>
  <c r="D2161" i="23"/>
  <c r="D2162" i="23"/>
  <c r="D2163" i="23"/>
  <c r="D2164" i="23"/>
  <c r="D2165" i="23"/>
  <c r="D2166" i="23"/>
  <c r="D2167" i="23"/>
  <c r="D2168" i="23"/>
  <c r="D2169" i="23"/>
  <c r="D2170" i="23"/>
  <c r="D2171" i="23"/>
  <c r="D2172" i="23"/>
  <c r="D2173" i="23"/>
  <c r="D2174" i="23"/>
  <c r="D2175" i="23"/>
  <c r="D2176" i="23"/>
  <c r="D2177" i="23"/>
  <c r="D2178" i="23"/>
  <c r="D2179" i="23"/>
  <c r="D2180" i="23"/>
  <c r="D2181" i="23"/>
  <c r="D2182" i="23"/>
  <c r="D2183" i="23"/>
  <c r="D2184" i="23"/>
  <c r="D2185" i="23"/>
  <c r="D2186" i="23"/>
  <c r="D2187" i="23"/>
  <c r="D2188" i="23"/>
  <c r="D2189" i="23"/>
  <c r="D2190" i="23"/>
  <c r="D2191" i="23"/>
  <c r="D2192" i="23"/>
  <c r="D2193" i="23"/>
  <c r="D2194" i="23"/>
  <c r="D2195" i="23"/>
  <c r="D2196" i="23"/>
  <c r="D2197" i="23"/>
  <c r="D2198" i="23"/>
  <c r="D2199" i="23"/>
  <c r="D2200" i="23"/>
  <c r="D2201" i="23"/>
  <c r="D2202" i="23"/>
  <c r="D2203" i="23"/>
  <c r="D2204" i="23"/>
  <c r="D2205" i="23"/>
  <c r="D2206" i="23"/>
  <c r="D2207" i="23"/>
  <c r="D2208" i="23"/>
  <c r="D2209" i="23"/>
  <c r="D2210" i="23"/>
  <c r="D2211" i="23"/>
  <c r="D2212" i="23"/>
  <c r="D2213" i="23"/>
  <c r="D2214" i="23"/>
  <c r="D2215" i="23"/>
  <c r="D2216" i="23"/>
  <c r="D2217" i="23"/>
  <c r="D2218" i="23"/>
  <c r="D2219" i="23"/>
  <c r="D2220" i="23"/>
  <c r="D2221" i="23"/>
  <c r="D2222" i="23"/>
  <c r="D2223" i="23"/>
  <c r="D2224" i="23"/>
  <c r="D2225" i="23"/>
  <c r="D2226" i="23"/>
  <c r="D2227" i="23"/>
  <c r="D2228" i="23"/>
  <c r="D2229" i="23"/>
  <c r="D2230" i="23"/>
  <c r="D2231" i="23"/>
  <c r="D2232" i="23"/>
  <c r="D2233" i="23"/>
  <c r="D2234" i="23"/>
  <c r="D2235" i="23"/>
  <c r="D2236" i="23"/>
  <c r="D2237" i="23"/>
  <c r="D2238" i="23"/>
  <c r="D2239" i="23"/>
  <c r="D2240" i="23"/>
  <c r="D2241" i="23"/>
  <c r="D2242" i="23"/>
  <c r="D2243" i="23"/>
  <c r="D2244" i="23"/>
  <c r="D2245" i="23"/>
  <c r="D2246" i="23"/>
  <c r="D2247" i="23"/>
  <c r="D2248" i="23"/>
  <c r="D2249" i="23"/>
  <c r="D2250" i="23"/>
  <c r="D2251" i="23"/>
  <c r="D2252" i="23"/>
  <c r="D2253" i="23"/>
  <c r="D2254" i="23"/>
  <c r="D2255" i="23"/>
  <c r="D2256" i="23"/>
  <c r="D2257" i="23"/>
  <c r="D2258" i="23"/>
  <c r="D2259" i="23"/>
  <c r="D2260" i="23"/>
  <c r="D2261" i="23"/>
  <c r="D2262" i="23"/>
  <c r="D2263" i="23"/>
  <c r="D2264" i="23"/>
  <c r="D2265" i="23"/>
  <c r="D2266" i="23"/>
  <c r="D2267" i="23"/>
  <c r="D2268" i="23"/>
  <c r="D2269" i="23"/>
  <c r="D2270" i="23"/>
  <c r="D2271" i="23"/>
  <c r="D2272" i="23"/>
  <c r="D2273" i="23"/>
  <c r="D2274" i="23"/>
  <c r="D2275" i="23"/>
  <c r="D2276" i="23"/>
  <c r="D2277" i="23"/>
  <c r="D2278" i="23"/>
  <c r="D2279" i="23"/>
  <c r="D2280" i="23"/>
  <c r="D2281" i="23"/>
  <c r="D2282" i="23"/>
  <c r="D2283" i="23"/>
  <c r="D2284" i="23"/>
  <c r="D2285" i="23"/>
  <c r="D2286" i="23"/>
  <c r="D2287" i="23"/>
  <c r="D2288" i="23"/>
  <c r="D2289" i="23"/>
  <c r="D2290" i="23"/>
  <c r="D2291" i="23"/>
  <c r="D2292" i="23"/>
  <c r="D2293" i="23"/>
  <c r="D2294" i="23"/>
  <c r="D2295" i="23"/>
  <c r="D2296" i="23"/>
  <c r="D2297" i="23"/>
  <c r="D2298" i="23"/>
  <c r="D2299" i="23"/>
  <c r="D2300" i="23"/>
  <c r="D2301" i="23"/>
  <c r="D2302" i="23"/>
  <c r="D2303" i="23"/>
  <c r="D2304" i="23"/>
  <c r="D2305" i="23"/>
  <c r="D2306" i="23"/>
  <c r="D2307" i="23"/>
  <c r="D2308" i="23"/>
  <c r="D2309" i="23"/>
  <c r="D2310" i="23"/>
  <c r="D2311" i="23"/>
  <c r="D2312" i="23"/>
  <c r="D2313" i="23"/>
  <c r="D2314" i="23"/>
  <c r="D2315" i="23"/>
  <c r="D2316" i="23"/>
  <c r="D2317" i="23"/>
  <c r="D2318" i="23"/>
  <c r="D2319" i="23"/>
  <c r="D2320" i="23"/>
  <c r="D2321" i="23"/>
  <c r="D2322" i="23"/>
  <c r="D2323" i="23"/>
  <c r="D2324" i="23"/>
  <c r="D2325" i="23"/>
  <c r="D2326" i="23"/>
  <c r="D2327" i="23"/>
  <c r="D2328" i="23"/>
  <c r="D2329" i="23"/>
  <c r="D2330" i="23"/>
  <c r="D2331" i="23"/>
  <c r="D2332" i="23"/>
  <c r="D2333" i="23"/>
  <c r="D2334" i="23"/>
  <c r="D2335" i="23"/>
  <c r="D2336" i="23"/>
  <c r="D2337" i="23"/>
  <c r="D2338" i="23"/>
  <c r="D2339" i="23"/>
  <c r="D2340" i="23"/>
  <c r="D2341" i="23"/>
  <c r="D2342" i="23"/>
  <c r="D2343" i="23"/>
  <c r="D2344" i="23"/>
  <c r="D2345" i="23"/>
  <c r="D2346" i="23"/>
  <c r="D2347" i="23"/>
  <c r="D2348" i="23"/>
  <c r="D2349" i="23"/>
  <c r="D2350" i="23"/>
  <c r="D2351" i="23"/>
  <c r="D2352" i="23"/>
  <c r="D2353" i="23"/>
  <c r="D2354" i="23"/>
  <c r="D2355" i="23"/>
  <c r="D2356" i="23"/>
  <c r="D2357" i="23"/>
  <c r="D2358" i="23"/>
  <c r="D2359" i="23"/>
  <c r="D2360" i="23"/>
  <c r="D2361" i="23"/>
  <c r="D2362" i="23"/>
  <c r="D2363" i="23"/>
  <c r="D2364" i="23"/>
  <c r="D2365" i="23"/>
  <c r="D2366" i="23"/>
  <c r="D2367" i="23"/>
  <c r="D2368" i="23"/>
  <c r="D2369" i="23"/>
  <c r="D2370" i="23"/>
  <c r="D2371" i="23"/>
  <c r="D2372" i="23"/>
  <c r="D2373" i="23"/>
  <c r="D2374" i="23"/>
  <c r="D2375" i="23"/>
  <c r="D2376" i="23"/>
  <c r="D2377" i="23"/>
  <c r="D2378" i="23"/>
  <c r="D2379" i="23"/>
  <c r="D2380" i="23"/>
  <c r="D2381" i="23"/>
  <c r="D2382" i="23"/>
  <c r="D2383" i="23"/>
  <c r="D2384" i="23"/>
  <c r="D2385" i="23"/>
  <c r="D2386" i="23"/>
  <c r="D2387" i="23"/>
  <c r="D2388" i="23"/>
  <c r="D2389" i="23"/>
  <c r="D2390" i="23"/>
  <c r="D2391" i="23"/>
  <c r="D2392" i="23"/>
  <c r="D2393" i="23"/>
  <c r="D2394" i="23"/>
  <c r="D2395" i="23"/>
  <c r="D2396" i="23"/>
  <c r="D2397" i="23"/>
  <c r="D2398" i="23"/>
  <c r="D2399" i="23"/>
  <c r="D2400" i="23"/>
  <c r="D2401" i="23"/>
  <c r="D2402" i="23"/>
  <c r="D2403" i="23"/>
  <c r="D2404" i="23"/>
  <c r="D2405" i="23"/>
  <c r="D2406" i="23"/>
  <c r="D2407" i="23"/>
  <c r="D2408" i="23"/>
  <c r="D2409" i="23"/>
  <c r="D2410" i="23"/>
  <c r="D2411" i="23"/>
  <c r="D2412" i="23"/>
  <c r="D2413" i="23"/>
  <c r="D2414" i="23"/>
  <c r="D2415" i="23"/>
  <c r="D2416" i="23"/>
  <c r="D2417" i="23"/>
  <c r="D2418" i="23"/>
  <c r="D2419" i="23"/>
  <c r="D2420" i="23"/>
  <c r="D2421" i="23"/>
  <c r="D2422" i="23"/>
  <c r="D2423" i="23"/>
  <c r="D2424" i="23"/>
  <c r="D2425" i="23"/>
  <c r="D2426" i="23"/>
  <c r="D2427" i="23"/>
  <c r="D2428" i="23"/>
  <c r="D2429" i="23"/>
  <c r="D2430" i="23"/>
  <c r="D2431" i="23"/>
  <c r="D2432" i="23"/>
  <c r="D2433" i="23"/>
  <c r="D2434" i="23"/>
  <c r="D2435" i="23"/>
  <c r="D2436" i="23"/>
  <c r="D2437" i="23"/>
  <c r="D2438" i="23"/>
  <c r="D2439" i="23"/>
  <c r="D2440" i="23"/>
  <c r="D2441" i="23"/>
  <c r="D2442" i="23"/>
  <c r="D2443" i="23"/>
  <c r="D2444" i="23"/>
  <c r="D2445" i="23"/>
  <c r="D2446" i="23"/>
  <c r="D2447" i="23"/>
  <c r="D2448" i="23"/>
  <c r="D2449" i="23"/>
  <c r="D2450" i="23"/>
  <c r="D2451" i="23"/>
  <c r="D2452" i="23"/>
  <c r="D2453" i="23"/>
  <c r="D2454" i="23"/>
  <c r="D2455" i="23"/>
  <c r="D2456" i="23"/>
  <c r="D2457" i="23"/>
  <c r="D2458" i="23"/>
  <c r="D2459" i="23"/>
  <c r="D2460" i="23"/>
  <c r="D2461" i="23"/>
  <c r="D2462" i="23"/>
  <c r="D2463" i="23"/>
  <c r="D2464" i="23"/>
  <c r="D2465" i="23"/>
  <c r="D2466" i="23"/>
  <c r="D2467" i="23"/>
  <c r="D2468" i="23"/>
  <c r="D2469" i="23"/>
  <c r="D2470" i="23"/>
  <c r="D2471" i="23"/>
  <c r="D2472" i="23"/>
  <c r="D2473" i="23"/>
  <c r="D2474" i="23"/>
  <c r="D2475" i="23"/>
  <c r="D2476" i="23"/>
  <c r="D2477" i="23"/>
  <c r="D2478" i="23"/>
  <c r="D2479" i="23"/>
  <c r="D2480" i="23"/>
  <c r="D2481" i="23"/>
  <c r="D2482" i="23"/>
  <c r="D2483" i="23"/>
  <c r="D2484" i="23"/>
  <c r="D2485" i="23"/>
  <c r="D2486" i="23"/>
  <c r="D2487" i="23"/>
  <c r="D2488" i="23"/>
  <c r="D2489" i="23"/>
  <c r="D2490" i="23"/>
  <c r="D2491" i="23"/>
  <c r="D2492" i="23"/>
  <c r="D2493" i="23"/>
  <c r="D2494" i="23"/>
  <c r="D2495" i="23"/>
  <c r="D2496" i="23"/>
  <c r="D2497" i="23"/>
  <c r="D2498" i="23"/>
  <c r="D2499" i="23"/>
  <c r="D2500" i="23"/>
  <c r="D2501" i="23"/>
  <c r="D2502" i="23"/>
  <c r="D2503" i="23"/>
  <c r="D2504" i="23"/>
  <c r="D2505" i="23"/>
  <c r="D2506" i="23"/>
  <c r="D2507" i="23"/>
  <c r="D2508" i="23"/>
  <c r="D2509" i="23"/>
  <c r="D2510" i="23"/>
  <c r="D2511" i="23"/>
  <c r="D2512" i="23"/>
  <c r="D2513" i="23"/>
  <c r="D2514" i="23"/>
  <c r="D2515" i="23"/>
  <c r="D2516" i="23"/>
  <c r="D2517" i="23"/>
  <c r="D2518" i="23"/>
  <c r="D2519" i="23"/>
  <c r="D2520" i="23"/>
  <c r="D2521" i="23"/>
  <c r="D2522" i="23"/>
  <c r="D2523" i="23"/>
  <c r="D2524" i="23"/>
  <c r="D2525" i="23"/>
  <c r="D2526" i="23"/>
  <c r="D2527" i="23"/>
  <c r="D2528" i="23"/>
  <c r="D2529" i="23"/>
  <c r="D2530" i="23"/>
  <c r="D2531" i="23"/>
  <c r="D2532" i="23"/>
  <c r="D2533" i="23"/>
  <c r="D2534" i="23"/>
  <c r="D2535" i="23"/>
  <c r="D2536" i="23"/>
  <c r="D2537" i="23"/>
  <c r="D2538" i="23"/>
  <c r="D2539" i="23"/>
  <c r="D2540" i="23"/>
  <c r="D2541" i="23"/>
  <c r="D2542" i="23"/>
  <c r="D2543" i="23"/>
  <c r="D2544" i="23"/>
  <c r="D2545" i="23"/>
  <c r="D2546" i="23"/>
  <c r="D2547" i="23"/>
  <c r="D2548" i="23"/>
  <c r="D2549" i="23"/>
  <c r="D2550" i="23"/>
  <c r="D2551" i="23"/>
  <c r="D2552" i="23"/>
  <c r="D2553" i="23"/>
  <c r="D2554" i="23"/>
  <c r="D2555" i="23"/>
  <c r="D2556" i="23"/>
  <c r="D2557" i="23"/>
  <c r="D2558" i="23"/>
  <c r="D2559" i="23"/>
  <c r="D2560" i="23"/>
  <c r="D2561" i="23"/>
  <c r="D2562" i="23"/>
  <c r="D2563" i="23"/>
  <c r="D2564" i="23"/>
  <c r="D2565" i="23"/>
  <c r="D2566" i="23"/>
  <c r="D2567" i="23"/>
  <c r="D2568" i="23"/>
  <c r="D2569" i="23"/>
  <c r="D2570" i="23"/>
  <c r="D2571" i="23"/>
  <c r="D2572" i="23"/>
  <c r="D2573" i="23"/>
  <c r="D2574" i="23"/>
  <c r="D2575" i="23"/>
  <c r="D2576" i="23"/>
  <c r="D2577" i="23"/>
  <c r="D2578" i="23"/>
  <c r="D2579" i="23"/>
  <c r="D2580" i="23"/>
  <c r="D2581" i="23"/>
  <c r="D2582" i="23"/>
  <c r="D2583" i="23"/>
  <c r="D2584" i="23"/>
  <c r="D2585" i="23"/>
  <c r="D2586" i="23"/>
  <c r="D2587" i="23"/>
  <c r="D2588" i="23"/>
  <c r="D2589" i="23"/>
  <c r="D2590" i="23"/>
  <c r="D2591" i="23"/>
  <c r="D2592" i="23"/>
  <c r="D2593" i="23"/>
  <c r="D2594" i="23"/>
  <c r="D2595" i="23"/>
  <c r="D2596" i="23"/>
  <c r="D2597" i="23"/>
  <c r="D2598" i="23"/>
  <c r="D2599" i="23"/>
  <c r="D2600" i="23"/>
  <c r="D2601" i="23"/>
  <c r="D2602" i="23"/>
  <c r="D2603" i="23"/>
  <c r="D2604" i="23"/>
  <c r="D2605" i="23"/>
  <c r="D2606" i="23"/>
  <c r="D2607" i="23"/>
  <c r="D2608" i="23"/>
  <c r="D2609" i="23"/>
  <c r="D2610" i="23"/>
  <c r="D2611" i="23"/>
  <c r="D2612" i="23"/>
  <c r="D2613" i="23"/>
  <c r="D2614" i="23"/>
  <c r="D2615" i="23"/>
  <c r="D2616" i="23"/>
  <c r="D2617" i="23"/>
  <c r="D2618" i="23"/>
  <c r="D2619" i="23"/>
  <c r="D2620" i="23"/>
  <c r="D2621" i="23"/>
  <c r="D2622" i="23"/>
  <c r="D2623" i="23"/>
  <c r="D2624" i="23"/>
  <c r="D2625" i="23"/>
  <c r="D2626" i="23"/>
  <c r="D2627" i="23"/>
  <c r="D2628" i="23"/>
  <c r="D2629" i="23"/>
  <c r="D2630" i="23"/>
  <c r="D2631" i="23"/>
  <c r="D2632" i="23"/>
  <c r="D2633" i="23"/>
  <c r="D2634" i="23"/>
  <c r="D2635" i="23"/>
  <c r="D2636" i="23"/>
  <c r="D2637" i="23"/>
  <c r="D2638" i="23"/>
  <c r="D2639" i="23"/>
  <c r="D2640" i="23"/>
  <c r="D2641" i="23"/>
  <c r="D2642" i="23"/>
  <c r="D2643" i="23"/>
  <c r="D2644" i="23"/>
  <c r="D2645" i="23"/>
  <c r="D2646" i="23"/>
  <c r="D2647" i="23"/>
  <c r="D2648" i="23"/>
  <c r="D2649" i="23"/>
  <c r="D2650" i="23"/>
  <c r="D2651" i="23"/>
  <c r="D2652" i="23"/>
  <c r="D2653" i="23"/>
  <c r="D2654" i="23"/>
  <c r="D2655" i="23"/>
  <c r="D2656" i="23"/>
  <c r="D2657" i="23"/>
  <c r="D2658" i="23"/>
  <c r="D2659" i="23"/>
  <c r="D2660" i="23"/>
  <c r="D2661" i="23"/>
  <c r="D2662" i="23"/>
  <c r="D2663" i="23"/>
  <c r="D2664" i="23"/>
  <c r="D2665" i="23"/>
  <c r="D2666" i="23"/>
  <c r="D2667" i="23"/>
  <c r="D2668" i="23"/>
  <c r="D2669" i="23"/>
  <c r="D2670" i="23"/>
  <c r="D2671" i="23"/>
  <c r="D2672" i="23"/>
  <c r="D2673" i="23"/>
  <c r="D2674" i="23"/>
  <c r="D2675" i="23"/>
  <c r="D2676" i="23"/>
  <c r="D2677" i="23"/>
  <c r="D2678" i="23"/>
  <c r="D2679" i="23"/>
  <c r="D2680" i="23"/>
  <c r="D2681" i="23"/>
  <c r="D2682" i="23"/>
  <c r="D2683" i="23"/>
  <c r="D2684" i="23"/>
  <c r="D2685" i="23"/>
  <c r="D2686" i="23"/>
  <c r="D2687" i="23"/>
  <c r="D2688" i="23"/>
  <c r="D2689" i="23"/>
  <c r="D2690" i="23"/>
  <c r="D2691" i="23"/>
  <c r="D2692" i="23"/>
  <c r="D2693" i="23"/>
  <c r="D2694" i="23"/>
  <c r="D2695" i="23"/>
  <c r="D2696" i="23"/>
  <c r="D2697" i="23"/>
  <c r="D2698" i="23"/>
  <c r="D2699" i="23"/>
  <c r="D2700" i="23"/>
  <c r="D2701" i="23"/>
  <c r="D2702" i="23"/>
  <c r="D2703" i="23"/>
  <c r="D2704" i="23"/>
  <c r="D2705" i="23"/>
  <c r="D2706" i="23"/>
  <c r="D2707" i="23"/>
  <c r="D2708" i="23"/>
  <c r="D2709" i="23"/>
  <c r="D2710" i="23"/>
  <c r="D2711" i="23"/>
  <c r="D2712" i="23"/>
  <c r="D2713" i="23"/>
  <c r="D2714" i="23"/>
  <c r="D2715" i="23"/>
  <c r="D2716" i="23"/>
  <c r="D2717" i="23"/>
  <c r="D2718" i="23"/>
  <c r="D2719" i="23"/>
  <c r="D2720" i="23"/>
  <c r="D2721" i="23"/>
  <c r="D2722" i="23"/>
  <c r="D2723" i="23"/>
  <c r="D2724" i="23"/>
  <c r="D2725" i="23"/>
  <c r="D2726" i="23"/>
  <c r="D2727" i="23"/>
  <c r="D2728" i="23"/>
  <c r="D2729" i="23"/>
  <c r="D2730" i="23"/>
  <c r="D2731" i="23"/>
  <c r="D2732" i="23"/>
  <c r="D2733" i="23"/>
  <c r="D2734" i="23"/>
  <c r="D2735" i="23"/>
  <c r="D2736" i="23"/>
  <c r="D2737" i="23"/>
  <c r="D2738" i="23"/>
  <c r="D2739" i="23"/>
  <c r="D2740" i="23"/>
  <c r="D2741" i="23"/>
  <c r="D2742" i="23"/>
  <c r="D2743" i="23"/>
  <c r="D2744" i="23"/>
  <c r="D2745" i="23"/>
  <c r="D2746" i="23"/>
  <c r="D2747" i="23"/>
  <c r="D2748" i="23"/>
  <c r="D2749" i="23"/>
  <c r="D2750" i="23"/>
  <c r="D2751" i="23"/>
  <c r="D2752" i="23"/>
  <c r="D2753" i="23"/>
  <c r="D2754" i="23"/>
  <c r="D2755" i="23"/>
  <c r="D2756" i="23"/>
  <c r="D2757" i="23"/>
  <c r="D2758" i="23"/>
  <c r="D2759" i="23"/>
  <c r="D2760" i="23"/>
  <c r="D2761" i="23"/>
  <c r="D2762" i="23"/>
  <c r="D2763" i="23"/>
  <c r="D2764" i="23"/>
  <c r="D2765" i="23"/>
  <c r="D2766" i="23"/>
  <c r="D2767" i="23"/>
  <c r="D2768" i="23"/>
  <c r="D2769" i="23"/>
  <c r="D2770" i="23"/>
  <c r="D2771" i="23"/>
  <c r="D2772" i="23"/>
  <c r="D2773" i="23"/>
  <c r="D2774" i="23"/>
  <c r="D2775" i="23"/>
  <c r="D2776" i="23"/>
  <c r="D2777" i="23"/>
  <c r="D2778" i="23"/>
  <c r="D2779" i="23"/>
  <c r="D2780" i="23"/>
  <c r="D2781" i="23"/>
  <c r="D2782" i="23"/>
  <c r="D2783" i="23"/>
  <c r="D2784" i="23"/>
  <c r="D2785" i="23"/>
  <c r="D2786" i="23"/>
  <c r="D2787" i="23"/>
  <c r="D2788" i="23"/>
  <c r="D2789" i="23"/>
  <c r="D2790" i="23"/>
  <c r="D2791" i="23"/>
  <c r="D2792" i="23"/>
  <c r="D2793" i="23"/>
  <c r="D2794" i="23"/>
  <c r="D2795" i="23"/>
  <c r="D2796" i="23"/>
  <c r="D2797" i="23"/>
  <c r="D2798" i="23"/>
  <c r="D2799" i="23"/>
  <c r="D2800" i="23"/>
  <c r="D2801" i="23"/>
  <c r="D2802" i="23"/>
  <c r="D2803" i="23"/>
  <c r="D2804" i="23"/>
  <c r="D2805" i="23"/>
  <c r="D2806" i="23"/>
  <c r="D2807" i="23"/>
  <c r="D2808" i="23"/>
  <c r="D2809" i="23"/>
  <c r="D2810" i="23"/>
  <c r="D2811" i="23"/>
  <c r="D2812" i="23"/>
  <c r="D2813" i="23"/>
  <c r="D2814" i="23"/>
  <c r="D2815" i="23"/>
  <c r="D2816" i="23"/>
  <c r="D2817" i="23"/>
  <c r="D2818" i="23"/>
  <c r="D2819" i="23"/>
  <c r="D2820" i="23"/>
  <c r="D2821" i="23"/>
  <c r="D2822" i="23"/>
  <c r="D2823" i="23"/>
  <c r="D2824" i="23"/>
  <c r="D2825" i="23"/>
  <c r="D2826" i="23"/>
  <c r="D2827" i="23"/>
  <c r="D2828" i="23"/>
  <c r="D2829" i="23"/>
  <c r="D2830" i="23"/>
  <c r="D2831" i="23"/>
  <c r="D2832" i="23"/>
  <c r="D2833" i="23"/>
  <c r="D2834" i="23"/>
  <c r="D2835" i="23"/>
  <c r="D2836" i="23"/>
  <c r="D2837" i="23"/>
  <c r="D2838" i="23"/>
  <c r="D2839" i="23"/>
  <c r="D2840" i="23"/>
  <c r="D2841" i="23"/>
  <c r="D2842" i="23"/>
  <c r="D2843" i="23"/>
  <c r="D2844" i="23"/>
  <c r="D2845" i="23"/>
  <c r="D2846" i="23"/>
  <c r="D2847" i="23"/>
  <c r="D2848" i="23"/>
  <c r="D2849" i="23"/>
  <c r="D2850" i="23"/>
  <c r="D2851" i="23"/>
  <c r="D2852" i="23"/>
  <c r="D2853" i="23"/>
  <c r="D2854" i="23"/>
  <c r="D2855" i="23"/>
  <c r="D2856" i="23"/>
  <c r="D2857" i="23"/>
  <c r="D2858" i="23"/>
  <c r="D2859" i="23"/>
  <c r="D2860" i="23"/>
  <c r="D2861" i="23"/>
  <c r="D2862" i="23"/>
  <c r="D2863" i="23"/>
  <c r="D2864" i="23"/>
  <c r="D2865" i="23"/>
  <c r="D2866" i="23"/>
  <c r="D2867" i="23"/>
  <c r="D2868" i="23"/>
  <c r="D2869" i="23"/>
  <c r="D2870" i="23"/>
  <c r="D2871" i="23"/>
  <c r="D2872" i="23"/>
  <c r="D2873" i="23"/>
  <c r="D2874" i="23"/>
  <c r="D2875" i="23"/>
  <c r="D2876" i="23"/>
  <c r="D2877" i="23"/>
  <c r="D2878" i="23"/>
  <c r="D2879" i="23"/>
  <c r="D2880" i="23"/>
  <c r="D2881" i="23"/>
  <c r="D2882" i="23"/>
  <c r="D2883" i="23"/>
  <c r="D2884" i="23"/>
  <c r="D2885" i="23"/>
  <c r="D2886" i="23"/>
  <c r="D2887" i="23"/>
  <c r="D2888" i="23"/>
  <c r="D2889" i="23"/>
  <c r="D2890" i="23"/>
  <c r="D2891" i="23"/>
  <c r="D2892" i="23"/>
  <c r="D2893" i="23"/>
  <c r="D2894" i="23"/>
  <c r="D2895" i="23"/>
  <c r="D2896" i="23"/>
  <c r="D2897" i="23"/>
  <c r="D2898" i="23"/>
  <c r="D2899" i="23"/>
  <c r="D2900" i="23"/>
  <c r="D2901" i="23"/>
  <c r="D2902" i="23"/>
  <c r="D2903" i="23"/>
  <c r="D2904" i="23"/>
  <c r="D2905" i="23"/>
  <c r="D2906" i="23"/>
  <c r="D2907" i="23"/>
  <c r="D2908" i="23"/>
  <c r="D2909" i="23"/>
  <c r="D2910" i="23"/>
  <c r="D2911" i="23"/>
  <c r="D2912" i="23"/>
  <c r="D2913" i="23"/>
  <c r="D2914" i="23"/>
  <c r="D2915" i="23"/>
  <c r="D2916" i="23"/>
  <c r="D2917" i="23"/>
  <c r="D2918" i="23"/>
  <c r="D2919" i="23"/>
  <c r="D2920" i="23"/>
  <c r="D2921" i="23"/>
  <c r="D2922" i="23"/>
  <c r="D2923" i="23"/>
  <c r="A2746" i="23"/>
  <c r="A2747" i="23"/>
  <c r="A2748" i="23"/>
  <c r="A2749" i="23"/>
  <c r="A2750" i="23"/>
  <c r="A2751" i="23"/>
  <c r="A2752" i="23"/>
  <c r="A2753" i="23"/>
  <c r="A2754" i="23"/>
  <c r="A2755" i="23"/>
  <c r="A2756" i="23"/>
  <c r="A2757" i="23"/>
  <c r="A2758" i="23"/>
  <c r="A2759" i="23"/>
  <c r="A2760" i="23"/>
  <c r="A2761" i="23"/>
  <c r="A2762" i="23"/>
  <c r="A2763" i="23"/>
  <c r="A2764" i="23"/>
  <c r="A2765" i="23"/>
  <c r="A2766" i="23"/>
  <c r="A2767" i="23"/>
  <c r="A2768" i="23"/>
  <c r="A2769" i="23"/>
  <c r="A2770" i="23"/>
  <c r="A2771" i="23"/>
  <c r="A2772" i="23"/>
  <c r="A2773" i="23"/>
  <c r="A2774" i="23"/>
  <c r="A2775" i="23"/>
  <c r="A2776" i="23"/>
  <c r="A2777" i="23"/>
  <c r="A2778" i="23"/>
  <c r="A2779" i="23"/>
  <c r="A2780" i="23"/>
  <c r="A2781" i="23"/>
  <c r="A2782" i="23"/>
  <c r="A2783" i="23"/>
  <c r="A2784" i="23"/>
  <c r="A2785" i="23"/>
  <c r="A2786" i="23"/>
  <c r="A2787" i="23"/>
  <c r="A2788" i="23"/>
  <c r="A2789" i="23"/>
  <c r="A2790" i="23"/>
  <c r="A2791" i="23"/>
  <c r="A2792" i="23"/>
  <c r="A2793" i="23"/>
  <c r="A2794" i="23"/>
  <c r="A2795" i="23"/>
  <c r="A2796" i="23"/>
  <c r="A2797" i="23"/>
  <c r="A2798" i="23"/>
  <c r="A2799" i="23"/>
  <c r="A2800" i="23"/>
  <c r="A2801" i="23"/>
  <c r="A2802" i="23"/>
  <c r="A2803" i="23"/>
  <c r="A2804" i="23"/>
  <c r="A2805" i="23"/>
  <c r="A2806" i="23"/>
  <c r="A2807" i="23"/>
  <c r="A2808" i="23"/>
  <c r="A2809" i="23"/>
  <c r="A2810" i="23"/>
  <c r="A2811" i="23"/>
  <c r="A2812" i="23"/>
  <c r="A2813" i="23"/>
  <c r="A2814" i="23"/>
  <c r="A2815" i="23"/>
  <c r="A2816" i="23"/>
  <c r="A2817" i="23"/>
  <c r="A2818" i="23"/>
  <c r="A2819" i="23"/>
  <c r="A2820" i="23"/>
  <c r="A2821" i="23"/>
  <c r="A2822" i="23"/>
  <c r="A2823" i="23"/>
  <c r="A2824" i="23"/>
  <c r="A2825" i="23"/>
  <c r="A2826" i="23"/>
  <c r="A2827" i="23"/>
  <c r="A2828" i="23"/>
  <c r="A2829" i="23"/>
  <c r="A2830" i="23"/>
  <c r="A2831" i="23"/>
  <c r="A2832" i="23"/>
  <c r="A2833" i="23"/>
  <c r="A2834" i="23"/>
  <c r="A2835" i="23"/>
  <c r="A2836" i="23"/>
  <c r="A2837" i="23"/>
  <c r="A2838" i="23"/>
  <c r="A2839" i="23"/>
  <c r="A2840" i="23"/>
  <c r="A2841" i="23"/>
  <c r="A2842" i="23"/>
  <c r="A2843" i="23"/>
  <c r="A2844" i="23"/>
  <c r="A2845" i="23"/>
  <c r="A2846" i="23"/>
  <c r="A2847" i="23"/>
  <c r="A2848" i="23"/>
  <c r="A2849" i="23"/>
  <c r="A2850" i="23"/>
  <c r="A2851" i="23"/>
  <c r="A2852" i="23"/>
  <c r="A2853" i="23"/>
  <c r="A2854" i="23"/>
  <c r="A2855" i="23"/>
  <c r="A2856" i="23"/>
  <c r="A2857" i="23"/>
  <c r="A2858" i="23"/>
  <c r="A2859" i="23"/>
  <c r="A2860" i="23"/>
  <c r="A2861" i="23"/>
  <c r="A2862" i="23"/>
  <c r="A2863" i="23"/>
  <c r="A2864" i="23"/>
  <c r="A2865" i="23"/>
  <c r="A2866" i="23"/>
  <c r="A2867" i="23"/>
  <c r="A2868" i="23"/>
  <c r="A2869" i="23"/>
  <c r="A2870" i="23"/>
  <c r="A2871" i="23"/>
  <c r="A2872" i="23"/>
  <c r="A2873" i="23"/>
  <c r="A2874" i="23"/>
  <c r="A2875" i="23"/>
  <c r="A2876" i="23"/>
  <c r="A2877" i="23"/>
  <c r="A2878" i="23"/>
  <c r="A2879" i="23"/>
  <c r="A2880" i="23"/>
  <c r="A2881" i="23"/>
  <c r="A2882" i="23"/>
  <c r="A2883" i="23"/>
  <c r="A2884" i="23"/>
  <c r="A2885" i="23"/>
  <c r="A2886" i="23"/>
  <c r="A2887" i="23"/>
  <c r="A2888" i="23"/>
  <c r="A2889" i="23"/>
  <c r="A2890" i="23"/>
  <c r="A2891" i="23"/>
  <c r="A2892" i="23"/>
  <c r="A2893" i="23"/>
  <c r="A2894" i="23"/>
  <c r="A2895" i="23"/>
  <c r="A2896" i="23"/>
  <c r="A2897" i="23"/>
  <c r="A2898" i="23"/>
  <c r="A2899" i="23"/>
  <c r="A2900" i="23"/>
  <c r="A2901" i="23"/>
  <c r="A2902" i="23"/>
  <c r="A2903" i="23"/>
  <c r="A2904" i="23"/>
  <c r="A2905" i="23"/>
  <c r="A2906" i="23"/>
  <c r="A2907" i="23"/>
  <c r="A2908" i="23"/>
  <c r="A2909" i="23"/>
  <c r="A2910" i="23"/>
  <c r="A2911" i="23"/>
  <c r="A2912" i="23"/>
  <c r="A2913" i="23"/>
  <c r="A2914" i="23"/>
  <c r="A2915" i="23"/>
  <c r="A2916" i="23"/>
  <c r="A2917" i="23"/>
  <c r="A2918" i="23"/>
  <c r="A2919" i="23"/>
  <c r="A2920" i="23"/>
  <c r="A2921" i="23"/>
  <c r="A2922" i="23"/>
  <c r="A2923" i="23"/>
  <c r="M2746" i="23"/>
  <c r="M2747" i="23"/>
  <c r="M2748" i="23"/>
  <c r="M2749" i="23"/>
  <c r="M2750" i="23"/>
  <c r="M2751" i="23"/>
  <c r="M2752" i="23"/>
  <c r="M2753" i="23"/>
  <c r="M2754" i="23"/>
  <c r="M2755" i="23"/>
  <c r="M2756" i="23"/>
  <c r="M2757" i="23"/>
  <c r="M2758" i="23"/>
  <c r="M2759" i="23"/>
  <c r="M2760" i="23"/>
  <c r="M2761" i="23"/>
  <c r="M2762" i="23"/>
  <c r="M2763" i="23"/>
  <c r="M2764" i="23"/>
  <c r="M2765" i="23"/>
  <c r="M2766" i="23"/>
  <c r="M2767" i="23"/>
  <c r="M2768" i="23"/>
  <c r="M2769" i="23"/>
  <c r="M2770" i="23"/>
  <c r="M2771" i="23"/>
  <c r="M2772" i="23"/>
  <c r="M2773" i="23"/>
  <c r="M2774" i="23"/>
  <c r="M2775" i="23"/>
  <c r="M2776" i="23"/>
  <c r="M2777" i="23"/>
  <c r="M2778" i="23"/>
  <c r="M2779" i="23"/>
  <c r="M2780" i="23"/>
  <c r="M2781" i="23"/>
  <c r="M2782" i="23"/>
  <c r="M2783" i="23"/>
  <c r="M2784" i="23"/>
  <c r="M2785" i="23"/>
  <c r="M2786" i="23"/>
  <c r="M2787" i="23"/>
  <c r="M2788" i="23"/>
  <c r="M2789" i="23"/>
  <c r="M2790" i="23"/>
  <c r="M2791" i="23"/>
  <c r="M2792" i="23"/>
  <c r="M2793" i="23"/>
  <c r="M2794" i="23"/>
  <c r="M2795" i="23"/>
  <c r="M2796" i="23"/>
  <c r="M2797" i="23"/>
  <c r="M2798" i="23"/>
  <c r="M2799" i="23"/>
  <c r="M2800" i="23"/>
  <c r="M2801" i="23"/>
  <c r="M2802" i="23"/>
  <c r="M2803" i="23"/>
  <c r="M2804" i="23"/>
  <c r="M2805" i="23"/>
  <c r="M2806" i="23"/>
  <c r="M2807" i="23"/>
  <c r="M2808" i="23"/>
  <c r="M2809" i="23"/>
  <c r="M2810" i="23"/>
  <c r="M2811" i="23"/>
  <c r="M2812" i="23"/>
  <c r="M2813" i="23"/>
  <c r="M2814" i="23"/>
  <c r="M2815" i="23"/>
  <c r="M2816" i="23"/>
  <c r="M2817" i="23"/>
  <c r="M2818" i="23"/>
  <c r="M2819" i="23"/>
  <c r="M2820" i="23"/>
  <c r="M2821" i="23"/>
  <c r="M2822" i="23"/>
  <c r="M2823" i="23"/>
  <c r="M2824" i="23"/>
  <c r="M2825" i="23"/>
  <c r="M2826" i="23"/>
  <c r="M2827" i="23"/>
  <c r="M2828" i="23"/>
  <c r="M2829" i="23"/>
  <c r="M2830" i="23"/>
  <c r="M2831" i="23"/>
  <c r="M2832" i="23"/>
  <c r="M2833" i="23"/>
  <c r="M2834" i="23"/>
  <c r="M2835" i="23"/>
  <c r="M2836" i="23"/>
  <c r="M2837" i="23"/>
  <c r="M2838" i="23"/>
  <c r="M2839" i="23"/>
  <c r="M2840" i="23"/>
  <c r="M2841" i="23"/>
  <c r="M2842" i="23"/>
  <c r="M2843" i="23"/>
  <c r="M2844" i="23"/>
  <c r="M2845" i="23"/>
  <c r="M2846" i="23"/>
  <c r="M2847" i="23"/>
  <c r="M2848" i="23"/>
  <c r="M2849" i="23"/>
  <c r="M2850" i="23"/>
  <c r="M2851" i="23"/>
  <c r="M2852" i="23"/>
  <c r="M2853" i="23"/>
  <c r="M2854" i="23"/>
  <c r="M2855" i="23"/>
  <c r="M2856" i="23"/>
  <c r="M2857" i="23"/>
  <c r="M2858" i="23"/>
  <c r="M2859" i="23"/>
  <c r="M2860" i="23"/>
  <c r="M2861" i="23"/>
  <c r="M2862" i="23"/>
  <c r="M2863" i="23"/>
  <c r="M2864" i="23"/>
  <c r="M2865" i="23"/>
  <c r="M2866" i="23"/>
  <c r="M2867" i="23"/>
  <c r="M2868" i="23"/>
  <c r="M2869" i="23"/>
  <c r="M2870" i="23"/>
  <c r="M2871" i="23"/>
  <c r="M2872" i="23"/>
  <c r="M2873" i="23"/>
  <c r="M2874" i="23"/>
  <c r="M2875" i="23"/>
  <c r="M2876" i="23"/>
  <c r="M2877" i="23"/>
  <c r="M2878" i="23"/>
  <c r="M2879" i="23"/>
  <c r="M2880" i="23"/>
  <c r="M2881" i="23"/>
  <c r="M2882" i="23"/>
  <c r="M2883" i="23"/>
  <c r="M2884" i="23"/>
  <c r="M2885" i="23"/>
  <c r="M2886" i="23"/>
  <c r="M2887" i="23"/>
  <c r="M2888" i="23"/>
  <c r="M2889" i="23"/>
  <c r="M2890" i="23"/>
  <c r="M2891" i="23"/>
  <c r="M2892" i="23"/>
  <c r="M2893" i="23"/>
  <c r="M2894" i="23"/>
  <c r="M2895" i="23"/>
  <c r="M2896" i="23"/>
  <c r="M2897" i="23"/>
  <c r="M2898" i="23"/>
  <c r="M2899" i="23"/>
  <c r="M2900" i="23"/>
  <c r="M2901" i="23"/>
  <c r="M2902" i="23"/>
  <c r="M2903" i="23"/>
  <c r="M2904" i="23"/>
  <c r="M2905" i="23"/>
  <c r="M2906" i="23"/>
  <c r="M2907" i="23"/>
  <c r="M2908" i="23"/>
  <c r="M2909" i="23"/>
  <c r="M2910" i="23"/>
  <c r="M2911" i="23"/>
  <c r="M2912" i="23"/>
  <c r="M2913" i="23"/>
  <c r="M2914" i="23"/>
  <c r="M2915" i="23"/>
  <c r="M2916" i="23"/>
  <c r="M2917" i="23"/>
  <c r="M2918" i="23"/>
  <c r="M2919" i="23"/>
  <c r="M2920" i="23"/>
  <c r="M2921" i="23"/>
  <c r="M2922" i="23"/>
  <c r="M2923" i="23"/>
  <c r="M2573" i="23"/>
  <c r="M2574" i="23"/>
  <c r="M2575" i="23"/>
  <c r="M2576" i="23"/>
  <c r="M2577" i="23"/>
  <c r="M2578" i="23"/>
  <c r="M2579" i="23"/>
  <c r="M2580" i="23"/>
  <c r="M2581" i="23"/>
  <c r="M2582" i="23"/>
  <c r="M2583" i="23"/>
  <c r="M2584" i="23"/>
  <c r="M2585" i="23"/>
  <c r="M2586" i="23"/>
  <c r="M2587" i="23"/>
  <c r="M2588" i="23"/>
  <c r="M2589" i="23"/>
  <c r="M2590" i="23"/>
  <c r="M2591" i="23"/>
  <c r="M2592" i="23"/>
  <c r="M2593" i="23"/>
  <c r="M2594" i="23"/>
  <c r="M2595" i="23"/>
  <c r="M2596" i="23"/>
  <c r="M2597" i="23"/>
  <c r="M2598" i="23"/>
  <c r="M2599" i="23"/>
  <c r="M2600" i="23"/>
  <c r="M2601" i="23"/>
  <c r="M2602" i="23"/>
  <c r="M2603" i="23"/>
  <c r="M2604" i="23"/>
  <c r="M2605" i="23"/>
  <c r="M2606" i="23"/>
  <c r="M2607" i="23"/>
  <c r="M2608" i="23"/>
  <c r="M2609" i="23"/>
  <c r="M2610" i="23"/>
  <c r="M2611" i="23"/>
  <c r="M2612" i="23"/>
  <c r="M2613" i="23"/>
  <c r="M2614" i="23"/>
  <c r="M2615" i="23"/>
  <c r="M2616" i="23"/>
  <c r="M2617" i="23"/>
  <c r="M2618" i="23"/>
  <c r="M2619" i="23"/>
  <c r="M2620" i="23"/>
  <c r="M2621" i="23"/>
  <c r="M2622" i="23"/>
  <c r="M2623" i="23"/>
  <c r="M2624" i="23"/>
  <c r="M2625" i="23"/>
  <c r="M2626" i="23"/>
  <c r="M2627" i="23"/>
  <c r="M2628" i="23"/>
  <c r="M2629" i="23"/>
  <c r="M2630" i="23"/>
  <c r="M2631" i="23"/>
  <c r="M2632" i="23"/>
  <c r="M2633" i="23"/>
  <c r="M2634" i="23"/>
  <c r="M2635" i="23"/>
  <c r="M2636" i="23"/>
  <c r="M2637" i="23"/>
  <c r="M2638" i="23"/>
  <c r="M2639" i="23"/>
  <c r="M2640" i="23"/>
  <c r="M2641" i="23"/>
  <c r="M2642" i="23"/>
  <c r="M2643" i="23"/>
  <c r="M2644" i="23"/>
  <c r="M2645" i="23"/>
  <c r="M2646" i="23"/>
  <c r="M2647" i="23"/>
  <c r="M2648" i="23"/>
  <c r="M2649" i="23"/>
  <c r="M2650" i="23"/>
  <c r="M2651" i="23"/>
  <c r="M2652" i="23"/>
  <c r="M2653" i="23"/>
  <c r="M2654" i="23"/>
  <c r="M2655" i="23"/>
  <c r="M2656" i="23"/>
  <c r="M2657" i="23"/>
  <c r="M2658" i="23"/>
  <c r="M2659" i="23"/>
  <c r="M2660" i="23"/>
  <c r="M2661" i="23"/>
  <c r="M2662" i="23"/>
  <c r="M2663" i="23"/>
  <c r="M2664" i="23"/>
  <c r="M2665" i="23"/>
  <c r="M2666" i="23"/>
  <c r="M2667" i="23"/>
  <c r="M2668" i="23"/>
  <c r="M2669" i="23"/>
  <c r="M2670" i="23"/>
  <c r="M2671" i="23"/>
  <c r="M2672" i="23"/>
  <c r="M2673" i="23"/>
  <c r="M2674" i="23"/>
  <c r="M2675" i="23"/>
  <c r="M2676" i="23"/>
  <c r="M2677" i="23"/>
  <c r="M2678" i="23"/>
  <c r="M2679" i="23"/>
  <c r="M2680" i="23"/>
  <c r="M2681" i="23"/>
  <c r="M2682" i="23"/>
  <c r="M2683" i="23"/>
  <c r="M2684" i="23"/>
  <c r="M2685" i="23"/>
  <c r="M2686" i="23"/>
  <c r="M2687" i="23"/>
  <c r="M2688" i="23"/>
  <c r="M2689" i="23"/>
  <c r="M2690" i="23"/>
  <c r="M2691" i="23"/>
  <c r="M2692" i="23"/>
  <c r="M2693" i="23"/>
  <c r="M2694" i="23"/>
  <c r="M2695" i="23"/>
  <c r="M2696" i="23"/>
  <c r="M2697" i="23"/>
  <c r="M2698" i="23"/>
  <c r="M2699" i="23"/>
  <c r="M2700" i="23"/>
  <c r="M2701" i="23"/>
  <c r="M2702" i="23"/>
  <c r="M2703" i="23"/>
  <c r="M2704" i="23"/>
  <c r="M2705" i="23"/>
  <c r="M2706" i="23"/>
  <c r="M2707" i="23"/>
  <c r="M2708" i="23"/>
  <c r="M2709" i="23"/>
  <c r="M2710" i="23"/>
  <c r="M2711" i="23"/>
  <c r="M2712" i="23"/>
  <c r="M2713" i="23"/>
  <c r="M2714" i="23"/>
  <c r="M2715" i="23"/>
  <c r="M2716" i="23"/>
  <c r="M2717" i="23"/>
  <c r="M2718" i="23"/>
  <c r="M2719" i="23"/>
  <c r="M2720" i="23"/>
  <c r="M2721" i="23"/>
  <c r="M2722" i="23"/>
  <c r="M2723" i="23"/>
  <c r="M2724" i="23"/>
  <c r="M2725" i="23"/>
  <c r="M2726" i="23"/>
  <c r="M2727" i="23"/>
  <c r="M2728" i="23"/>
  <c r="M2729" i="23"/>
  <c r="M2730" i="23"/>
  <c r="M2731" i="23"/>
  <c r="M2732" i="23"/>
  <c r="M2733" i="23"/>
  <c r="M2734" i="23"/>
  <c r="M2735" i="23"/>
  <c r="M2736" i="23"/>
  <c r="M2737" i="23"/>
  <c r="M2738" i="23"/>
  <c r="M2739" i="23"/>
  <c r="M2740" i="23"/>
  <c r="M2741" i="23"/>
  <c r="M2742" i="23"/>
  <c r="M2743" i="23"/>
  <c r="M2744" i="23"/>
  <c r="M2745" i="23"/>
  <c r="A2573" i="23"/>
  <c r="A2574" i="23"/>
  <c r="A2575" i="23"/>
  <c r="A2576" i="23"/>
  <c r="A2577" i="23"/>
  <c r="A2578" i="23"/>
  <c r="A2579" i="23"/>
  <c r="A2580" i="23"/>
  <c r="A2581" i="23"/>
  <c r="A2582" i="23"/>
  <c r="A2583" i="23"/>
  <c r="A2584" i="23"/>
  <c r="A2585" i="23"/>
  <c r="A2586" i="23"/>
  <c r="A2587" i="23"/>
  <c r="A2588" i="23"/>
  <c r="A2589" i="23"/>
  <c r="A2590" i="23"/>
  <c r="A2591" i="23"/>
  <c r="A2592" i="23"/>
  <c r="A2593" i="23"/>
  <c r="A2594" i="23"/>
  <c r="A2595" i="23"/>
  <c r="A2596" i="23"/>
  <c r="A2597" i="23"/>
  <c r="A2598" i="23"/>
  <c r="A2599" i="23"/>
  <c r="A2600" i="23"/>
  <c r="A2601" i="23"/>
  <c r="A2602" i="23"/>
  <c r="A2603" i="23"/>
  <c r="A2604" i="23"/>
  <c r="A2605" i="23"/>
  <c r="A2606" i="23"/>
  <c r="A2607" i="23"/>
  <c r="A2608" i="23"/>
  <c r="A2609" i="23"/>
  <c r="A2610" i="23"/>
  <c r="A2611" i="23"/>
  <c r="A2612" i="23"/>
  <c r="A2613" i="23"/>
  <c r="A2614" i="23"/>
  <c r="A2615" i="23"/>
  <c r="A2616" i="23"/>
  <c r="A2617" i="23"/>
  <c r="A2618" i="23"/>
  <c r="A2619" i="23"/>
  <c r="A2620" i="23"/>
  <c r="A2621" i="23"/>
  <c r="A2622" i="23"/>
  <c r="A2623" i="23"/>
  <c r="A2624" i="23"/>
  <c r="A2625" i="23"/>
  <c r="A2626" i="23"/>
  <c r="A2627" i="23"/>
  <c r="A2628" i="23"/>
  <c r="A2629" i="23"/>
  <c r="A2630" i="23"/>
  <c r="A2631" i="23"/>
  <c r="A2632" i="23"/>
  <c r="A2633" i="23"/>
  <c r="A2634" i="23"/>
  <c r="A2635" i="23"/>
  <c r="A2636" i="23"/>
  <c r="A2637" i="23"/>
  <c r="A2638" i="23"/>
  <c r="A2639" i="23"/>
  <c r="A2640" i="23"/>
  <c r="A2641" i="23"/>
  <c r="A2642" i="23"/>
  <c r="A2643" i="23"/>
  <c r="A2644" i="23"/>
  <c r="A2645" i="23"/>
  <c r="A2646" i="23"/>
  <c r="A2647" i="23"/>
  <c r="A2648" i="23"/>
  <c r="A2649" i="23"/>
  <c r="A2650" i="23"/>
  <c r="A2651" i="23"/>
  <c r="A2652" i="23"/>
  <c r="A2653" i="23"/>
  <c r="A2654" i="23"/>
  <c r="A2655" i="23"/>
  <c r="A2656" i="23"/>
  <c r="A2657" i="23"/>
  <c r="A2658" i="23"/>
  <c r="A2659" i="23"/>
  <c r="A2660" i="23"/>
  <c r="A2661" i="23"/>
  <c r="A2662" i="23"/>
  <c r="A2663" i="23"/>
  <c r="A2664" i="23"/>
  <c r="A2665" i="23"/>
  <c r="A2666" i="23"/>
  <c r="A2667" i="23"/>
  <c r="A2668" i="23"/>
  <c r="A2669" i="23"/>
  <c r="A2670" i="23"/>
  <c r="A2671" i="23"/>
  <c r="A2672" i="23"/>
  <c r="A2673" i="23"/>
  <c r="A2674" i="23"/>
  <c r="A2675" i="23"/>
  <c r="A2676" i="23"/>
  <c r="A2677" i="23"/>
  <c r="A2678" i="23"/>
  <c r="A2679" i="23"/>
  <c r="A2680" i="23"/>
  <c r="A2681" i="23"/>
  <c r="A2682" i="23"/>
  <c r="A2683" i="23"/>
  <c r="A2684" i="23"/>
  <c r="A2685" i="23"/>
  <c r="A2686" i="23"/>
  <c r="A2687" i="23"/>
  <c r="A2688" i="23"/>
  <c r="A2689" i="23"/>
  <c r="A2690" i="23"/>
  <c r="A2691" i="23"/>
  <c r="A2692" i="23"/>
  <c r="A2693" i="23"/>
  <c r="A2694" i="23"/>
  <c r="A2695" i="23"/>
  <c r="A2696" i="23"/>
  <c r="A2697" i="23"/>
  <c r="A2698" i="23"/>
  <c r="A2699" i="23"/>
  <c r="A2700" i="23"/>
  <c r="A2701" i="23"/>
  <c r="A2702" i="23"/>
  <c r="A2703" i="23"/>
  <c r="A2704" i="23"/>
  <c r="A2705" i="23"/>
  <c r="A2706" i="23"/>
  <c r="A2707" i="23"/>
  <c r="A2708" i="23"/>
  <c r="A2709" i="23"/>
  <c r="A2710" i="23"/>
  <c r="A2711" i="23"/>
  <c r="A2712" i="23"/>
  <c r="A2713" i="23"/>
  <c r="A2714" i="23"/>
  <c r="A2715" i="23"/>
  <c r="A2716" i="23"/>
  <c r="A2717" i="23"/>
  <c r="A2718" i="23"/>
  <c r="A2719" i="23"/>
  <c r="A2720" i="23"/>
  <c r="A2721" i="23"/>
  <c r="A2722" i="23"/>
  <c r="A2723" i="23"/>
  <c r="A2724" i="23"/>
  <c r="A2725" i="23"/>
  <c r="A2726" i="23"/>
  <c r="A2727" i="23"/>
  <c r="A2728" i="23"/>
  <c r="A2729" i="23"/>
  <c r="A2730" i="23"/>
  <c r="A2731" i="23"/>
  <c r="A2732" i="23"/>
  <c r="A2733" i="23"/>
  <c r="A2734" i="23"/>
  <c r="A2735" i="23"/>
  <c r="A2736" i="23"/>
  <c r="A2737" i="23"/>
  <c r="A2738" i="23"/>
  <c r="A2739" i="23"/>
  <c r="A2740" i="23"/>
  <c r="A2741" i="23"/>
  <c r="A2742" i="23"/>
  <c r="A2743" i="23"/>
  <c r="A2744" i="23"/>
  <c r="A2745" i="23"/>
  <c r="A2425" i="23"/>
  <c r="A2426" i="23"/>
  <c r="A2427" i="23"/>
  <c r="A2428" i="23"/>
  <c r="A2429" i="23"/>
  <c r="A2430" i="23"/>
  <c r="A2431" i="23"/>
  <c r="A2432" i="23"/>
  <c r="A2433" i="23"/>
  <c r="A2434" i="23"/>
  <c r="A2435" i="23"/>
  <c r="A2436" i="23"/>
  <c r="A2437" i="23"/>
  <c r="A2438" i="23"/>
  <c r="A2439" i="23"/>
  <c r="A2440" i="23"/>
  <c r="A2441" i="23"/>
  <c r="A2442" i="23"/>
  <c r="A2443" i="23"/>
  <c r="A2444" i="23"/>
  <c r="A2445" i="23"/>
  <c r="A2446" i="23"/>
  <c r="A2447" i="23"/>
  <c r="A2448" i="23"/>
  <c r="A2449" i="23"/>
  <c r="A2450" i="23"/>
  <c r="A2451" i="23"/>
  <c r="A2452" i="23"/>
  <c r="A2453" i="23"/>
  <c r="A2454" i="23"/>
  <c r="A2455" i="23"/>
  <c r="A2456" i="23"/>
  <c r="A2457" i="23"/>
  <c r="A2458" i="23"/>
  <c r="A2459" i="23"/>
  <c r="A2460" i="23"/>
  <c r="A2461" i="23"/>
  <c r="A2462" i="23"/>
  <c r="A2463" i="23"/>
  <c r="A2464" i="23"/>
  <c r="A2465" i="23"/>
  <c r="A2466" i="23"/>
  <c r="A2467" i="23"/>
  <c r="A2468" i="23"/>
  <c r="A2469" i="23"/>
  <c r="A2470" i="23"/>
  <c r="A2471" i="23"/>
  <c r="A2472" i="23"/>
  <c r="A2473" i="23"/>
  <c r="A2474" i="23"/>
  <c r="A2475" i="23"/>
  <c r="A2476" i="23"/>
  <c r="A2477" i="23"/>
  <c r="A2478" i="23"/>
  <c r="A2479" i="23"/>
  <c r="A2480" i="23"/>
  <c r="A2481" i="23"/>
  <c r="A2482" i="23"/>
  <c r="A2483" i="23"/>
  <c r="A2484" i="23"/>
  <c r="A2485" i="23"/>
  <c r="A2486" i="23"/>
  <c r="A2487" i="23"/>
  <c r="A2488" i="23"/>
  <c r="A2489" i="23"/>
  <c r="A2490" i="23"/>
  <c r="A2491" i="23"/>
  <c r="A2492" i="23"/>
  <c r="A2493" i="23"/>
  <c r="A2494" i="23"/>
  <c r="A2495" i="23"/>
  <c r="A2496" i="23"/>
  <c r="A2497" i="23"/>
  <c r="A2498" i="23"/>
  <c r="A2499" i="23"/>
  <c r="A2500" i="23"/>
  <c r="A2501" i="23"/>
  <c r="A2502" i="23"/>
  <c r="A2503" i="23"/>
  <c r="A2504" i="23"/>
  <c r="A2505" i="23"/>
  <c r="A2506" i="23"/>
  <c r="A2507" i="23"/>
  <c r="A2508" i="23"/>
  <c r="A2509" i="23"/>
  <c r="A2510" i="23"/>
  <c r="A2511" i="23"/>
  <c r="A2512" i="23"/>
  <c r="A2513" i="23"/>
  <c r="A2514" i="23"/>
  <c r="A2515" i="23"/>
  <c r="A2516" i="23"/>
  <c r="A2517" i="23"/>
  <c r="A2518" i="23"/>
  <c r="A2519" i="23"/>
  <c r="A2520" i="23"/>
  <c r="A2521" i="23"/>
  <c r="A2522" i="23"/>
  <c r="A2523" i="23"/>
  <c r="A2524" i="23"/>
  <c r="A2525" i="23"/>
  <c r="A2526" i="23"/>
  <c r="A2527" i="23"/>
  <c r="A2528" i="23"/>
  <c r="A2529" i="23"/>
  <c r="A2530" i="23"/>
  <c r="A2531" i="23"/>
  <c r="A2532" i="23"/>
  <c r="A2533" i="23"/>
  <c r="A2534" i="23"/>
  <c r="A2535" i="23"/>
  <c r="A2536" i="23"/>
  <c r="A2537" i="23"/>
  <c r="A2538" i="23"/>
  <c r="A2539" i="23"/>
  <c r="A2540" i="23"/>
  <c r="A2541" i="23"/>
  <c r="A2542" i="23"/>
  <c r="A2543" i="23"/>
  <c r="A2544" i="23"/>
  <c r="A2545" i="23"/>
  <c r="A2546" i="23"/>
  <c r="A2547" i="23"/>
  <c r="A2548" i="23"/>
  <c r="A2549" i="23"/>
  <c r="A2550" i="23"/>
  <c r="A2551" i="23"/>
  <c r="A2552" i="23"/>
  <c r="A2553" i="23"/>
  <c r="A2554" i="23"/>
  <c r="A2555" i="23"/>
  <c r="A2556" i="23"/>
  <c r="A2557" i="23"/>
  <c r="A2558" i="23"/>
  <c r="A2559" i="23"/>
  <c r="A2560" i="23"/>
  <c r="A2561" i="23"/>
  <c r="A2562" i="23"/>
  <c r="A2563" i="23"/>
  <c r="A2564" i="23"/>
  <c r="A2565" i="23"/>
  <c r="A2566" i="23"/>
  <c r="A2567" i="23"/>
  <c r="A2568" i="23"/>
  <c r="A2569" i="23"/>
  <c r="A2570" i="23"/>
  <c r="A2571" i="23"/>
  <c r="A2572" i="23"/>
  <c r="M2425" i="23"/>
  <c r="M2426" i="23"/>
  <c r="M2427" i="23"/>
  <c r="M2428" i="23"/>
  <c r="M2429" i="23"/>
  <c r="M2430" i="23"/>
  <c r="M2431" i="23"/>
  <c r="M2432" i="23"/>
  <c r="M2433" i="23"/>
  <c r="M2434" i="23"/>
  <c r="M2435" i="23"/>
  <c r="M2436" i="23"/>
  <c r="M2437" i="23"/>
  <c r="M2438" i="23"/>
  <c r="M2439" i="23"/>
  <c r="M2440" i="23"/>
  <c r="M2441" i="23"/>
  <c r="M2442" i="23"/>
  <c r="M2443" i="23"/>
  <c r="M2444" i="23"/>
  <c r="M2445" i="23"/>
  <c r="M2446" i="23"/>
  <c r="M2447" i="23"/>
  <c r="M2448" i="23"/>
  <c r="M2449" i="23"/>
  <c r="M2450" i="23"/>
  <c r="M2451" i="23"/>
  <c r="M2452" i="23"/>
  <c r="M2453" i="23"/>
  <c r="M2454" i="23"/>
  <c r="M2455" i="23"/>
  <c r="M2456" i="23"/>
  <c r="M2457" i="23"/>
  <c r="M2458" i="23"/>
  <c r="M2459" i="23"/>
  <c r="M2460" i="23"/>
  <c r="M2461" i="23"/>
  <c r="M2462" i="23"/>
  <c r="M2463" i="23"/>
  <c r="M2464" i="23"/>
  <c r="M2465" i="23"/>
  <c r="M2466" i="23"/>
  <c r="M2467" i="23"/>
  <c r="M2468" i="23"/>
  <c r="M2469" i="23"/>
  <c r="M2470" i="23"/>
  <c r="M2472" i="23"/>
  <c r="M2473" i="23"/>
  <c r="M2474" i="23"/>
  <c r="M2475" i="23"/>
  <c r="M2476" i="23"/>
  <c r="M2477" i="23"/>
  <c r="M2478" i="23"/>
  <c r="M2479" i="23"/>
  <c r="M2480" i="23"/>
  <c r="M2481" i="23"/>
  <c r="M2482" i="23"/>
  <c r="M2483" i="23"/>
  <c r="M2484" i="23"/>
  <c r="M2485" i="23"/>
  <c r="M2486" i="23"/>
  <c r="M2487" i="23"/>
  <c r="M2488" i="23"/>
  <c r="M2489" i="23"/>
  <c r="M2490" i="23"/>
  <c r="M2491" i="23"/>
  <c r="M2492" i="23"/>
  <c r="M2493" i="23"/>
  <c r="M2494" i="23"/>
  <c r="M2495" i="23"/>
  <c r="M2496" i="23"/>
  <c r="M2497" i="23"/>
  <c r="M2498" i="23"/>
  <c r="M2499" i="23"/>
  <c r="M2500" i="23"/>
  <c r="M2501" i="23"/>
  <c r="M2502" i="23"/>
  <c r="M2503" i="23"/>
  <c r="M2504" i="23"/>
  <c r="M2505" i="23"/>
  <c r="M2506" i="23"/>
  <c r="M2507" i="23"/>
  <c r="M2508" i="23"/>
  <c r="M2509" i="23"/>
  <c r="M2510" i="23"/>
  <c r="M2511" i="23"/>
  <c r="M2512" i="23"/>
  <c r="M2513" i="23"/>
  <c r="M2514" i="23"/>
  <c r="M2515" i="23"/>
  <c r="M2516" i="23"/>
  <c r="M2517" i="23"/>
  <c r="M2518" i="23"/>
  <c r="M2519" i="23"/>
  <c r="M2520" i="23"/>
  <c r="M2521" i="23"/>
  <c r="M2522" i="23"/>
  <c r="M2523" i="23"/>
  <c r="M2524" i="23"/>
  <c r="M2525" i="23"/>
  <c r="M2526" i="23"/>
  <c r="M2527" i="23"/>
  <c r="M2528" i="23"/>
  <c r="M2529" i="23"/>
  <c r="M2530" i="23"/>
  <c r="M2531" i="23"/>
  <c r="M2532" i="23"/>
  <c r="M2533" i="23"/>
  <c r="M2534" i="23"/>
  <c r="M2535" i="23"/>
  <c r="M2536" i="23"/>
  <c r="M2537" i="23"/>
  <c r="M2538" i="23"/>
  <c r="M2539" i="23"/>
  <c r="M2540" i="23"/>
  <c r="M2541" i="23"/>
  <c r="M2542" i="23"/>
  <c r="M2543" i="23"/>
  <c r="M2544" i="23"/>
  <c r="M2545" i="23"/>
  <c r="M2546" i="23"/>
  <c r="M2547" i="23"/>
  <c r="M2548" i="23"/>
  <c r="M2549" i="23"/>
  <c r="M2550" i="23"/>
  <c r="M2551" i="23"/>
  <c r="M2552" i="23"/>
  <c r="M2553" i="23"/>
  <c r="M2554" i="23"/>
  <c r="M2555" i="23"/>
  <c r="M2556" i="23"/>
  <c r="M2557" i="23"/>
  <c r="M2558" i="23"/>
  <c r="M2559" i="23"/>
  <c r="M2560" i="23"/>
  <c r="M2561" i="23"/>
  <c r="M2562" i="23"/>
  <c r="M2563" i="23"/>
  <c r="M2564" i="23"/>
  <c r="M2565" i="23"/>
  <c r="M2566" i="23"/>
  <c r="M2567" i="23"/>
  <c r="M2568" i="23"/>
  <c r="M2569" i="23"/>
  <c r="M2570" i="23"/>
  <c r="M2571" i="23"/>
  <c r="M2572" i="23"/>
  <c r="L2471" i="23"/>
  <c r="M2471" i="23" s="1"/>
  <c r="K2471" i="23"/>
  <c r="AD36" i="23" l="1"/>
  <c r="L35" i="25"/>
  <c r="AF35" i="25"/>
  <c r="AZ35" i="25"/>
  <c r="BT35" i="25"/>
  <c r="CN35" i="25"/>
  <c r="DH35" i="25"/>
  <c r="EB35" i="25"/>
  <c r="V36" i="25"/>
  <c r="AP36" i="25"/>
  <c r="BJ36" i="25"/>
  <c r="CD36" i="25"/>
  <c r="CX36" i="25"/>
  <c r="DR36" i="25"/>
  <c r="L37" i="25"/>
  <c r="AF37" i="25"/>
  <c r="AZ37" i="25"/>
  <c r="BT37" i="25"/>
  <c r="CN37" i="25"/>
  <c r="DF37" i="25"/>
  <c r="DZ37" i="25"/>
  <c r="T39" i="25"/>
  <c r="AN39" i="25"/>
  <c r="BF39" i="25"/>
  <c r="BZ39" i="25"/>
  <c r="CT39" i="25"/>
  <c r="DN39" i="25"/>
  <c r="EH39" i="25"/>
  <c r="BA35" i="25"/>
  <c r="CO35" i="25"/>
  <c r="EC35" i="25"/>
  <c r="AG37" i="25"/>
  <c r="CV39" i="25"/>
  <c r="AS36" i="25"/>
  <c r="AK35" i="25"/>
  <c r="CI36" i="25"/>
  <c r="DK37" i="25"/>
  <c r="M35" i="25"/>
  <c r="O35" i="25"/>
  <c r="Q35" i="25"/>
  <c r="R35" i="25"/>
  <c r="AL35" i="25"/>
  <c r="BF35" i="25"/>
  <c r="BZ35" i="25"/>
  <c r="CT35" i="25"/>
  <c r="DN35" i="25"/>
  <c r="EH35" i="25"/>
  <c r="AB36" i="25"/>
  <c r="AV36" i="25"/>
  <c r="BP36" i="25"/>
  <c r="CJ36" i="25"/>
  <c r="DD36" i="25"/>
  <c r="DX36" i="25"/>
  <c r="R37" i="25"/>
  <c r="AL37" i="25"/>
  <c r="BF37" i="25"/>
  <c r="BZ37" i="25"/>
  <c r="CS37" i="25"/>
  <c r="DM37" i="25"/>
  <c r="EG37" i="25"/>
  <c r="AA39" i="25"/>
  <c r="AU39" i="25"/>
  <c r="BM39" i="25"/>
  <c r="CG39" i="25"/>
  <c r="DA39" i="25"/>
  <c r="DU39" i="25"/>
  <c r="CQ39" i="25"/>
  <c r="CE36" i="25"/>
  <c r="DH37" i="25"/>
  <c r="AI35" i="25"/>
  <c r="BC37" i="25"/>
  <c r="CX39" i="25"/>
  <c r="AA36" i="25"/>
  <c r="AK37" i="25"/>
  <c r="AM37" i="25" s="1"/>
  <c r="EE37" i="25"/>
  <c r="T35" i="25"/>
  <c r="AN35" i="25"/>
  <c r="BH35" i="25"/>
  <c r="CB35" i="25"/>
  <c r="CV35" i="25"/>
  <c r="DP35" i="25"/>
  <c r="EJ35" i="25"/>
  <c r="AD36" i="25"/>
  <c r="AX36" i="25"/>
  <c r="BR36" i="25"/>
  <c r="CL36" i="25"/>
  <c r="DF36" i="25"/>
  <c r="DZ36" i="25"/>
  <c r="T37" i="25"/>
  <c r="AN37" i="25"/>
  <c r="BH37" i="25"/>
  <c r="CB37" i="25"/>
  <c r="CT37" i="25"/>
  <c r="DN37" i="25"/>
  <c r="EH37" i="25"/>
  <c r="AB39" i="25"/>
  <c r="AV39" i="25"/>
  <c r="BO39" i="25"/>
  <c r="CI39" i="25"/>
  <c r="DC39" i="25"/>
  <c r="DW39" i="25"/>
  <c r="AK39" i="25"/>
  <c r="DS36" i="25"/>
  <c r="AP39" i="25"/>
  <c r="CQ35" i="25"/>
  <c r="DA36" i="25"/>
  <c r="AQ39" i="25"/>
  <c r="BY35" i="25"/>
  <c r="BE37" i="25"/>
  <c r="CY39" i="25"/>
  <c r="V35" i="25"/>
  <c r="AP35" i="25"/>
  <c r="BJ35" i="25"/>
  <c r="CD35" i="25"/>
  <c r="CX35" i="25"/>
  <c r="DR35" i="25"/>
  <c r="L36" i="25"/>
  <c r="AF36" i="25"/>
  <c r="AZ36" i="25"/>
  <c r="BT36" i="25"/>
  <c r="CN36" i="25"/>
  <c r="DH36" i="25"/>
  <c r="EB36" i="25"/>
  <c r="V37" i="25"/>
  <c r="AP37" i="25"/>
  <c r="BJ37" i="25"/>
  <c r="CD37" i="25"/>
  <c r="CV37" i="25"/>
  <c r="DP37" i="25"/>
  <c r="EJ37" i="25"/>
  <c r="AD39" i="25"/>
  <c r="AX39" i="25"/>
  <c r="BP39" i="25"/>
  <c r="CJ39" i="25"/>
  <c r="DD39" i="25"/>
  <c r="DX39" i="25"/>
  <c r="BC39" i="25"/>
  <c r="W36" i="25"/>
  <c r="EB37" i="25"/>
  <c r="EJ39" i="25"/>
  <c r="Y36" i="25"/>
  <c r="AI37" i="25"/>
  <c r="DR39" i="25"/>
  <c r="EG35" i="25"/>
  <c r="Q37" i="25"/>
  <c r="CE39" i="25"/>
  <c r="W35" i="25"/>
  <c r="AQ35" i="25"/>
  <c r="BK35" i="25"/>
  <c r="CE35" i="25"/>
  <c r="CY35" i="25"/>
  <c r="DS35" i="25"/>
  <c r="M36" i="25"/>
  <c r="AG36" i="25"/>
  <c r="BA36" i="25"/>
  <c r="BU36" i="25"/>
  <c r="CO36" i="25"/>
  <c r="DI36" i="25"/>
  <c r="EC36" i="25"/>
  <c r="W37" i="25"/>
  <c r="AQ37" i="25"/>
  <c r="BK37" i="25"/>
  <c r="CE37" i="25"/>
  <c r="CX37" i="25"/>
  <c r="DR37" i="25"/>
  <c r="L39" i="25"/>
  <c r="AF39" i="25"/>
  <c r="AZ39" i="25"/>
  <c r="BR39" i="25"/>
  <c r="CL39" i="25"/>
  <c r="DF39" i="25"/>
  <c r="DZ39" i="25"/>
  <c r="BW39" i="25"/>
  <c r="AQ36" i="25"/>
  <c r="BA37" i="25"/>
  <c r="DP39" i="25"/>
  <c r="DK35" i="25"/>
  <c r="DU36" i="25"/>
  <c r="CD39" i="25"/>
  <c r="DW36" i="25"/>
  <c r="BK39" i="25"/>
  <c r="Y35" i="25"/>
  <c r="AS35" i="25"/>
  <c r="BM35" i="25"/>
  <c r="CG35" i="25"/>
  <c r="DA35" i="25"/>
  <c r="DU35" i="25"/>
  <c r="O36" i="25"/>
  <c r="AI36" i="25"/>
  <c r="BC36" i="25"/>
  <c r="BW36" i="25"/>
  <c r="CQ36" i="25"/>
  <c r="DK36" i="25"/>
  <c r="EE36" i="25"/>
  <c r="Y37" i="25"/>
  <c r="AS37" i="25"/>
  <c r="BM37" i="25"/>
  <c r="CG37" i="25"/>
  <c r="CY37" i="25"/>
  <c r="DS37" i="25"/>
  <c r="M39" i="25"/>
  <c r="AG39" i="25"/>
  <c r="BA39" i="25"/>
  <c r="BT39" i="25"/>
  <c r="CN39" i="25"/>
  <c r="DH39" i="25"/>
  <c r="EB39" i="25"/>
  <c r="DU37" i="25"/>
  <c r="CO39" i="25"/>
  <c r="EC39" i="25"/>
  <c r="DD35" i="25"/>
  <c r="DX35" i="25"/>
  <c r="BF36" i="25"/>
  <c r="DN36" i="25"/>
  <c r="EH36" i="25"/>
  <c r="AV37" i="25"/>
  <c r="CJ37" i="25"/>
  <c r="Q39" i="25"/>
  <c r="DK39" i="25"/>
  <c r="BK36" i="25"/>
  <c r="BU37" i="25"/>
  <c r="BH39" i="25"/>
  <c r="BC35" i="25"/>
  <c r="BM36" i="25"/>
  <c r="EC37" i="25"/>
  <c r="BJ39" i="25"/>
  <c r="DM35" i="25"/>
  <c r="BO36" i="25"/>
  <c r="BY37" i="25"/>
  <c r="Y39" i="25"/>
  <c r="AA35" i="25"/>
  <c r="AU35" i="25"/>
  <c r="BO35" i="25"/>
  <c r="CI35" i="25"/>
  <c r="DC35" i="25"/>
  <c r="DE35" i="25" s="1"/>
  <c r="DW35" i="25"/>
  <c r="DY35" i="25" s="1"/>
  <c r="Q36" i="25"/>
  <c r="AK36" i="25"/>
  <c r="BE36" i="25"/>
  <c r="BY36" i="25"/>
  <c r="CS36" i="25"/>
  <c r="DM36" i="25"/>
  <c r="EG36" i="25"/>
  <c r="AA37" i="25"/>
  <c r="AU37" i="25"/>
  <c r="BO37" i="25"/>
  <c r="CI37" i="25"/>
  <c r="DA37" i="25"/>
  <c r="O39" i="25"/>
  <c r="AI39" i="25"/>
  <c r="BU39" i="25"/>
  <c r="DI39" i="25"/>
  <c r="R36" i="25"/>
  <c r="AL36" i="25"/>
  <c r="BZ36" i="25"/>
  <c r="CT36" i="25"/>
  <c r="AB37" i="25"/>
  <c r="BP37" i="25"/>
  <c r="DC37" i="25"/>
  <c r="DW37" i="25"/>
  <c r="EE39" i="25"/>
  <c r="CY36" i="25"/>
  <c r="CO37" i="25"/>
  <c r="CB39" i="25"/>
  <c r="EE35" i="25"/>
  <c r="CG36" i="25"/>
  <c r="BW37" i="25"/>
  <c r="W39" i="25"/>
  <c r="BE35" i="25"/>
  <c r="BG35" i="25" s="1"/>
  <c r="AU36" i="25"/>
  <c r="CQ37" i="25"/>
  <c r="AS39" i="25"/>
  <c r="AB35" i="25"/>
  <c r="AV35" i="25"/>
  <c r="BP35" i="25"/>
  <c r="AD35" i="25"/>
  <c r="AX35" i="25"/>
  <c r="BR35" i="25"/>
  <c r="CL35" i="25"/>
  <c r="DF35" i="25"/>
  <c r="DZ35" i="25"/>
  <c r="T36" i="25"/>
  <c r="AN36" i="25"/>
  <c r="BH36" i="25"/>
  <c r="CB36" i="25"/>
  <c r="CV36" i="25"/>
  <c r="DP36" i="25"/>
  <c r="EJ36" i="25"/>
  <c r="AD37" i="25"/>
  <c r="AX37" i="25"/>
  <c r="BR37" i="25"/>
  <c r="CL37" i="25"/>
  <c r="DD37" i="25"/>
  <c r="DX37" i="25"/>
  <c r="R39" i="25"/>
  <c r="AL39" i="25"/>
  <c r="BE39" i="25"/>
  <c r="BY39" i="25"/>
  <c r="CS39" i="25"/>
  <c r="CU39" i="25" s="1"/>
  <c r="DM39" i="25"/>
  <c r="EG39" i="25"/>
  <c r="AG35" i="25"/>
  <c r="BU35" i="25"/>
  <c r="DI35" i="25"/>
  <c r="M37" i="25"/>
  <c r="V39" i="25"/>
  <c r="BW35" i="25"/>
  <c r="O37" i="25"/>
  <c r="DI37" i="25"/>
  <c r="CS35" i="25"/>
  <c r="DC36" i="25"/>
  <c r="DS39" i="25"/>
  <c r="CJ35" i="25"/>
  <c r="EJ34" i="25"/>
  <c r="EB7" i="25"/>
  <c r="EC12" i="25"/>
  <c r="EE17" i="25"/>
  <c r="EC24" i="25"/>
  <c r="AL9" i="25"/>
  <c r="EE4" i="25"/>
  <c r="EB6" i="25"/>
  <c r="EC7" i="25"/>
  <c r="EE8" i="25"/>
  <c r="EB10" i="25"/>
  <c r="EC11" i="25"/>
  <c r="EE12" i="25"/>
  <c r="EB14" i="25"/>
  <c r="EC15" i="25"/>
  <c r="EE16" i="25"/>
  <c r="EB18" i="25"/>
  <c r="EC19" i="25"/>
  <c r="EE20" i="25"/>
  <c r="EB22" i="25"/>
  <c r="EC23" i="25"/>
  <c r="EE24" i="25"/>
  <c r="EB26" i="25"/>
  <c r="EC27" i="25"/>
  <c r="EE28" i="25"/>
  <c r="EB30" i="25"/>
  <c r="EC31" i="25"/>
  <c r="EE32" i="25"/>
  <c r="EB34" i="25"/>
  <c r="EH4" i="25"/>
  <c r="EJ5" i="25"/>
  <c r="EG7" i="25"/>
  <c r="EH8" i="25"/>
  <c r="EJ9" i="25"/>
  <c r="EG11" i="25"/>
  <c r="EH12" i="25"/>
  <c r="EJ13" i="25"/>
  <c r="EG15" i="25"/>
  <c r="EH16" i="25"/>
  <c r="EJ17" i="25"/>
  <c r="EG19" i="25"/>
  <c r="EH20" i="25"/>
  <c r="EJ21" i="25"/>
  <c r="EG23" i="25"/>
  <c r="EH24" i="25"/>
  <c r="EJ25" i="25"/>
  <c r="EG27" i="25"/>
  <c r="EH28" i="25"/>
  <c r="EJ29" i="25"/>
  <c r="EG31" i="25"/>
  <c r="EH32" i="25"/>
  <c r="EJ33" i="25"/>
  <c r="EE5" i="25"/>
  <c r="EB11" i="25"/>
  <c r="EB15" i="25"/>
  <c r="EB27" i="25"/>
  <c r="EB5" i="25"/>
  <c r="EC6" i="25"/>
  <c r="EE7" i="25"/>
  <c r="EB9" i="25"/>
  <c r="EC10" i="25"/>
  <c r="EE11" i="25"/>
  <c r="EB13" i="25"/>
  <c r="EC14" i="25"/>
  <c r="EE15" i="25"/>
  <c r="EB17" i="25"/>
  <c r="EC18" i="25"/>
  <c r="EE19" i="25"/>
  <c r="EB21" i="25"/>
  <c r="EC22" i="25"/>
  <c r="EE23" i="25"/>
  <c r="EB25" i="25"/>
  <c r="EC26" i="25"/>
  <c r="EE27" i="25"/>
  <c r="EB29" i="25"/>
  <c r="EC30" i="25"/>
  <c r="EE31" i="25"/>
  <c r="EB33" i="25"/>
  <c r="EC34" i="25"/>
  <c r="EJ4" i="25"/>
  <c r="EG6" i="25"/>
  <c r="EH7" i="25"/>
  <c r="EJ8" i="25"/>
  <c r="EG10" i="25"/>
  <c r="EH11" i="25"/>
  <c r="EJ12" i="25"/>
  <c r="EG14" i="25"/>
  <c r="EH15" i="25"/>
  <c r="EJ16" i="25"/>
  <c r="EG18" i="25"/>
  <c r="EH19" i="25"/>
  <c r="EJ20" i="25"/>
  <c r="EG22" i="25"/>
  <c r="EH23" i="25"/>
  <c r="EJ24" i="25"/>
  <c r="EG26" i="25"/>
  <c r="EH27" i="25"/>
  <c r="EJ28" i="25"/>
  <c r="EG30" i="25"/>
  <c r="EH31" i="25"/>
  <c r="EJ32" i="25"/>
  <c r="EG34" i="25"/>
  <c r="EC4" i="25"/>
  <c r="EE9" i="25"/>
  <c r="EC16" i="25"/>
  <c r="EE25" i="25"/>
  <c r="EB4" i="25"/>
  <c r="EC5" i="25"/>
  <c r="EE6" i="25"/>
  <c r="EB8" i="25"/>
  <c r="EC9" i="25"/>
  <c r="EE10" i="25"/>
  <c r="EB12" i="25"/>
  <c r="EC13" i="25"/>
  <c r="EE14" i="25"/>
  <c r="EB16" i="25"/>
  <c r="EC17" i="25"/>
  <c r="EE18" i="25"/>
  <c r="EB20" i="25"/>
  <c r="EC21" i="25"/>
  <c r="EE22" i="25"/>
  <c r="EB24" i="25"/>
  <c r="EC25" i="25"/>
  <c r="EE26" i="25"/>
  <c r="EB28" i="25"/>
  <c r="EC29" i="25"/>
  <c r="EE30" i="25"/>
  <c r="EB32" i="25"/>
  <c r="EC33" i="25"/>
  <c r="EE34" i="25"/>
  <c r="EG5" i="25"/>
  <c r="EH6" i="25"/>
  <c r="EJ7" i="25"/>
  <c r="EG9" i="25"/>
  <c r="EH10" i="25"/>
  <c r="EJ11" i="25"/>
  <c r="EG13" i="25"/>
  <c r="EH14" i="25"/>
  <c r="EJ15" i="25"/>
  <c r="EG17" i="25"/>
  <c r="EH18" i="25"/>
  <c r="EJ19" i="25"/>
  <c r="EG21" i="25"/>
  <c r="EH22" i="25"/>
  <c r="EJ23" i="25"/>
  <c r="EG25" i="25"/>
  <c r="EH26" i="25"/>
  <c r="EJ27" i="25"/>
  <c r="EG29" i="25"/>
  <c r="EH30" i="25"/>
  <c r="EJ31" i="25"/>
  <c r="EG33" i="25"/>
  <c r="EH34" i="25"/>
  <c r="EC8" i="25"/>
  <c r="EE13" i="25"/>
  <c r="EB19" i="25"/>
  <c r="ED19" i="25" s="1"/>
  <c r="EC20" i="25"/>
  <c r="EE21" i="25"/>
  <c r="EB23" i="25"/>
  <c r="EC28" i="25"/>
  <c r="EE29" i="25"/>
  <c r="EB31" i="25"/>
  <c r="EC32" i="25"/>
  <c r="EE33" i="25"/>
  <c r="EG4" i="25"/>
  <c r="EH5" i="25"/>
  <c r="EJ6" i="25"/>
  <c r="EG8" i="25"/>
  <c r="EH9" i="25"/>
  <c r="EJ10" i="25"/>
  <c r="EG12" i="25"/>
  <c r="EH13" i="25"/>
  <c r="EJ14" i="25"/>
  <c r="EG16" i="25"/>
  <c r="EH17" i="25"/>
  <c r="EJ18" i="25"/>
  <c r="EG20" i="25"/>
  <c r="EH21" i="25"/>
  <c r="EJ22" i="25"/>
  <c r="EG24" i="25"/>
  <c r="EH25" i="25"/>
  <c r="EJ26" i="25"/>
  <c r="EG28" i="25"/>
  <c r="EH29" i="25"/>
  <c r="EJ30" i="25"/>
  <c r="EG32" i="25"/>
  <c r="EH33" i="25"/>
  <c r="L34" i="25"/>
  <c r="L32" i="25"/>
  <c r="L30" i="25"/>
  <c r="L28" i="25"/>
  <c r="L26" i="25"/>
  <c r="L24" i="25"/>
  <c r="L22" i="25"/>
  <c r="L20" i="25"/>
  <c r="L18" i="25"/>
  <c r="L16" i="25"/>
  <c r="L14" i="25"/>
  <c r="L12" i="25"/>
  <c r="L10" i="25"/>
  <c r="L8" i="25"/>
  <c r="L6" i="25"/>
  <c r="Q34" i="25"/>
  <c r="R32" i="25"/>
  <c r="R30" i="25"/>
  <c r="Q27" i="25"/>
  <c r="Q25" i="25"/>
  <c r="R23" i="25"/>
  <c r="R21" i="25"/>
  <c r="Q20" i="25"/>
  <c r="Q18" i="25"/>
  <c r="R16" i="25"/>
  <c r="R14" i="25"/>
  <c r="Q11" i="25"/>
  <c r="Q9" i="25"/>
  <c r="R7" i="25"/>
  <c r="R5" i="25"/>
  <c r="O33" i="25"/>
  <c r="O29" i="25"/>
  <c r="O25" i="25"/>
  <c r="O21" i="25"/>
  <c r="O17" i="25"/>
  <c r="O13" i="25"/>
  <c r="O9" i="25"/>
  <c r="O5" i="25"/>
  <c r="T32" i="25"/>
  <c r="T28" i="25"/>
  <c r="T24" i="25"/>
  <c r="T20" i="25"/>
  <c r="T16" i="25"/>
  <c r="T12" i="25"/>
  <c r="T8" i="25"/>
  <c r="W4" i="25"/>
  <c r="Y5" i="25"/>
  <c r="V7" i="25"/>
  <c r="W8" i="25"/>
  <c r="Y9" i="25"/>
  <c r="V11" i="25"/>
  <c r="W12" i="25"/>
  <c r="Y13" i="25"/>
  <c r="V15" i="25"/>
  <c r="W16" i="25"/>
  <c r="Y17" i="25"/>
  <c r="V19" i="25"/>
  <c r="W20" i="25"/>
  <c r="Y21" i="25"/>
  <c r="V23" i="25"/>
  <c r="W24" i="25"/>
  <c r="Y25" i="25"/>
  <c r="V27" i="25"/>
  <c r="W28" i="25"/>
  <c r="Y29" i="25"/>
  <c r="V31" i="25"/>
  <c r="W32" i="25"/>
  <c r="Y33" i="25"/>
  <c r="AA4" i="25"/>
  <c r="AB5" i="25"/>
  <c r="AD6" i="25"/>
  <c r="AA8" i="25"/>
  <c r="AB9" i="25"/>
  <c r="AD10" i="25"/>
  <c r="AA12" i="25"/>
  <c r="AB13" i="25"/>
  <c r="AD14" i="25"/>
  <c r="AA16" i="25"/>
  <c r="AB17" i="25"/>
  <c r="AD18" i="25"/>
  <c r="AA20" i="25"/>
  <c r="AB21" i="25"/>
  <c r="AD22" i="25"/>
  <c r="AA24" i="25"/>
  <c r="AB25" i="25"/>
  <c r="AD26" i="25"/>
  <c r="AA28" i="25"/>
  <c r="AB29" i="25"/>
  <c r="AD30" i="25"/>
  <c r="AB32" i="25"/>
  <c r="AA34" i="25"/>
  <c r="AF5" i="25"/>
  <c r="AI6" i="25"/>
  <c r="AG8" i="25"/>
  <c r="AG10" i="25"/>
  <c r="AF12" i="25"/>
  <c r="AI13" i="25"/>
  <c r="AI15" i="25"/>
  <c r="AG17" i="25"/>
  <c r="AF19" i="25"/>
  <c r="AI21" i="25"/>
  <c r="AG24" i="25"/>
  <c r="AF27" i="25"/>
  <c r="AI29" i="25"/>
  <c r="AG32" i="25"/>
  <c r="AK4" i="25"/>
  <c r="AN6" i="25"/>
  <c r="DZ34" i="25"/>
  <c r="DX33" i="25"/>
  <c r="DW32" i="25"/>
  <c r="DZ30" i="25"/>
  <c r="DX29" i="25"/>
  <c r="DW28" i="25"/>
  <c r="DZ26" i="25"/>
  <c r="DX25" i="25"/>
  <c r="DW24" i="25"/>
  <c r="DZ22" i="25"/>
  <c r="DX21" i="25"/>
  <c r="DW20" i="25"/>
  <c r="DZ18" i="25"/>
  <c r="DX17" i="25"/>
  <c r="DW16" i="25"/>
  <c r="DZ14" i="25"/>
  <c r="DX13" i="25"/>
  <c r="DW12" i="25"/>
  <c r="DZ10" i="25"/>
  <c r="DX9" i="25"/>
  <c r="DW8" i="25"/>
  <c r="DZ6" i="25"/>
  <c r="DX5" i="25"/>
  <c r="DY5" i="25" s="1"/>
  <c r="DW4" i="25"/>
  <c r="DU33" i="25"/>
  <c r="DS32" i="25"/>
  <c r="DR31" i="25"/>
  <c r="DU29" i="25"/>
  <c r="DS28" i="25"/>
  <c r="DR27" i="25"/>
  <c r="DU25" i="25"/>
  <c r="DS24" i="25"/>
  <c r="DR23" i="25"/>
  <c r="DU21" i="25"/>
  <c r="DS20" i="25"/>
  <c r="DR19" i="25"/>
  <c r="DU17" i="25"/>
  <c r="DS16" i="25"/>
  <c r="DR15" i="25"/>
  <c r="DU13" i="25"/>
  <c r="DS12" i="25"/>
  <c r="DR11" i="25"/>
  <c r="DU9" i="25"/>
  <c r="DS8" i="25"/>
  <c r="DR7" i="25"/>
  <c r="DU5" i="25"/>
  <c r="DS4" i="25"/>
  <c r="DM34" i="25"/>
  <c r="DP32" i="25"/>
  <c r="DN31" i="25"/>
  <c r="DM30" i="25"/>
  <c r="DP28" i="25"/>
  <c r="DN27" i="25"/>
  <c r="DM26" i="25"/>
  <c r="DP24" i="25"/>
  <c r="DN23" i="25"/>
  <c r="DM22" i="25"/>
  <c r="DP20" i="25"/>
  <c r="DN19" i="25"/>
  <c r="DM18" i="25"/>
  <c r="DP16" i="25"/>
  <c r="DN15" i="25"/>
  <c r="DM14" i="25"/>
  <c r="DP12" i="25"/>
  <c r="DN11" i="25"/>
  <c r="DM10" i="25"/>
  <c r="DP8" i="25"/>
  <c r="DN7" i="25"/>
  <c r="DM6" i="25"/>
  <c r="DP4" i="25"/>
  <c r="DI34" i="25"/>
  <c r="DH33" i="25"/>
  <c r="DK31" i="25"/>
  <c r="DX34" i="25"/>
  <c r="DW33" i="25"/>
  <c r="DZ31" i="25"/>
  <c r="DX30" i="25"/>
  <c r="DW29" i="25"/>
  <c r="DZ27" i="25"/>
  <c r="DX26" i="25"/>
  <c r="DW25" i="25"/>
  <c r="DZ23" i="25"/>
  <c r="DX22" i="25"/>
  <c r="DW21" i="25"/>
  <c r="DZ19" i="25"/>
  <c r="DX18" i="25"/>
  <c r="DW17" i="25"/>
  <c r="DZ15" i="25"/>
  <c r="DX14" i="25"/>
  <c r="DW13" i="25"/>
  <c r="DZ11" i="25"/>
  <c r="DX10" i="25"/>
  <c r="DW9" i="25"/>
  <c r="DZ7" i="25"/>
  <c r="DX6" i="25"/>
  <c r="DW5" i="25"/>
  <c r="DU34" i="25"/>
  <c r="DS33" i="25"/>
  <c r="DR32" i="25"/>
  <c r="DU30" i="25"/>
  <c r="DS29" i="25"/>
  <c r="DR28" i="25"/>
  <c r="DU26" i="25"/>
  <c r="DS25" i="25"/>
  <c r="DR24" i="25"/>
  <c r="DU22" i="25"/>
  <c r="DS21" i="25"/>
  <c r="DR20" i="25"/>
  <c r="DU18" i="25"/>
  <c r="DS17" i="25"/>
  <c r="DR16" i="25"/>
  <c r="DU14" i="25"/>
  <c r="DS13" i="25"/>
  <c r="DR12" i="25"/>
  <c r="DU10" i="25"/>
  <c r="DS9" i="25"/>
  <c r="DR8" i="25"/>
  <c r="DU6" i="25"/>
  <c r="DS5" i="25"/>
  <c r="DR4" i="25"/>
  <c r="DP33" i="25"/>
  <c r="DN32" i="25"/>
  <c r="DO32" i="25" s="1"/>
  <c r="DM31" i="25"/>
  <c r="DP29" i="25"/>
  <c r="DN28" i="25"/>
  <c r="DM27" i="25"/>
  <c r="DP25" i="25"/>
  <c r="DN24" i="25"/>
  <c r="DM23" i="25"/>
  <c r="DP21" i="25"/>
  <c r="DN20" i="25"/>
  <c r="DM19" i="25"/>
  <c r="DP17" i="25"/>
  <c r="DN16" i="25"/>
  <c r="DM15" i="25"/>
  <c r="DP13" i="25"/>
  <c r="DN12" i="25"/>
  <c r="DM11" i="25"/>
  <c r="DP9" i="25"/>
  <c r="DN8" i="25"/>
  <c r="DM7" i="25"/>
  <c r="DP5" i="25"/>
  <c r="DN4" i="25"/>
  <c r="DH34" i="25"/>
  <c r="DK32" i="25"/>
  <c r="DI31" i="25"/>
  <c r="DH30" i="25"/>
  <c r="DK28" i="25"/>
  <c r="DI27" i="25"/>
  <c r="DH26" i="25"/>
  <c r="DK24" i="25"/>
  <c r="DI23" i="25"/>
  <c r="DH22" i="25"/>
  <c r="DK20" i="25"/>
  <c r="DI19" i="25"/>
  <c r="DH18" i="25"/>
  <c r="DK16" i="25"/>
  <c r="DI15" i="25"/>
  <c r="DW34" i="25"/>
  <c r="DZ32" i="25"/>
  <c r="DX31" i="25"/>
  <c r="DW30" i="25"/>
  <c r="DZ28" i="25"/>
  <c r="DX27" i="25"/>
  <c r="DW26" i="25"/>
  <c r="DZ24" i="25"/>
  <c r="DX23" i="25"/>
  <c r="DW22" i="25"/>
  <c r="DZ20" i="25"/>
  <c r="DX19" i="25"/>
  <c r="DY19" i="25" s="1"/>
  <c r="DW18" i="25"/>
  <c r="DZ16" i="25"/>
  <c r="DX15" i="25"/>
  <c r="DW14" i="25"/>
  <c r="DZ12" i="25"/>
  <c r="DX11" i="25"/>
  <c r="DW10" i="25"/>
  <c r="DZ8" i="25"/>
  <c r="DX7" i="25"/>
  <c r="DZ33" i="25"/>
  <c r="DX32" i="25"/>
  <c r="DW31" i="25"/>
  <c r="DZ29" i="25"/>
  <c r="DX28" i="25"/>
  <c r="DW27" i="25"/>
  <c r="DZ25" i="25"/>
  <c r="DX24" i="25"/>
  <c r="DW23" i="25"/>
  <c r="DZ21" i="25"/>
  <c r="DX20" i="25"/>
  <c r="DW19" i="25"/>
  <c r="DZ17" i="25"/>
  <c r="DX16" i="25"/>
  <c r="DW15" i="25"/>
  <c r="DZ13" i="25"/>
  <c r="DX12" i="25"/>
  <c r="DW11" i="25"/>
  <c r="DZ9" i="25"/>
  <c r="DX8" i="25"/>
  <c r="DW7" i="25"/>
  <c r="DZ5" i="25"/>
  <c r="DX4" i="25"/>
  <c r="DR34" i="25"/>
  <c r="DU32" i="25"/>
  <c r="DS31" i="25"/>
  <c r="DR30" i="25"/>
  <c r="DU28" i="25"/>
  <c r="DS27" i="25"/>
  <c r="DR26" i="25"/>
  <c r="DU24" i="25"/>
  <c r="DS23" i="25"/>
  <c r="DR22" i="25"/>
  <c r="DU20" i="25"/>
  <c r="DS19" i="25"/>
  <c r="DR18" i="25"/>
  <c r="DU16" i="25"/>
  <c r="DS15" i="25"/>
  <c r="DR14" i="25"/>
  <c r="DU12" i="25"/>
  <c r="DS11" i="25"/>
  <c r="DR10" i="25"/>
  <c r="DU8" i="25"/>
  <c r="DS7" i="25"/>
  <c r="DR6" i="25"/>
  <c r="DU4" i="25"/>
  <c r="DN34" i="25"/>
  <c r="DM33" i="25"/>
  <c r="DP31" i="25"/>
  <c r="DN30" i="25"/>
  <c r="DM29" i="25"/>
  <c r="DP27" i="25"/>
  <c r="DN26" i="25"/>
  <c r="DM25" i="25"/>
  <c r="DP23" i="25"/>
  <c r="DN22" i="25"/>
  <c r="DM21" i="25"/>
  <c r="DP19" i="25"/>
  <c r="DN18" i="25"/>
  <c r="DM17" i="25"/>
  <c r="DO17" i="25" s="1"/>
  <c r="DP15" i="25"/>
  <c r="DN14" i="25"/>
  <c r="DM13" i="25"/>
  <c r="DO13" i="25" s="1"/>
  <c r="DP11" i="25"/>
  <c r="DN10" i="25"/>
  <c r="DM9" i="25"/>
  <c r="DP7" i="25"/>
  <c r="DN6" i="25"/>
  <c r="DM5" i="25"/>
  <c r="DK34" i="25"/>
  <c r="DI33" i="25"/>
  <c r="DH32" i="25"/>
  <c r="DK30" i="25"/>
  <c r="DI29" i="25"/>
  <c r="DJ29" i="25" s="1"/>
  <c r="DH28" i="25"/>
  <c r="DK26" i="25"/>
  <c r="DI25" i="25"/>
  <c r="DH24" i="25"/>
  <c r="DK22" i="25"/>
  <c r="DI21" i="25"/>
  <c r="DH20" i="25"/>
  <c r="DK18" i="25"/>
  <c r="DI17" i="25"/>
  <c r="DH16" i="25"/>
  <c r="DW6" i="25"/>
  <c r="DU31" i="25"/>
  <c r="DS26" i="25"/>
  <c r="DR21" i="25"/>
  <c r="DU15" i="25"/>
  <c r="DS10" i="25"/>
  <c r="DR5" i="25"/>
  <c r="DP30" i="25"/>
  <c r="DN25" i="25"/>
  <c r="DM20" i="25"/>
  <c r="DP14" i="25"/>
  <c r="DN9" i="25"/>
  <c r="DM4" i="25"/>
  <c r="DI30" i="25"/>
  <c r="DK27" i="25"/>
  <c r="DH25" i="25"/>
  <c r="DI22" i="25"/>
  <c r="DK19" i="25"/>
  <c r="DH17" i="25"/>
  <c r="DK14" i="25"/>
  <c r="DI13" i="25"/>
  <c r="DH12" i="25"/>
  <c r="DK10" i="25"/>
  <c r="DI9" i="25"/>
  <c r="DH8" i="25"/>
  <c r="DK6" i="25"/>
  <c r="DI5" i="25"/>
  <c r="DH4" i="25"/>
  <c r="DF33" i="25"/>
  <c r="DD32" i="25"/>
  <c r="DC31" i="25"/>
  <c r="DF29" i="25"/>
  <c r="DD28" i="25"/>
  <c r="DC27" i="25"/>
  <c r="DF25" i="25"/>
  <c r="DD24" i="25"/>
  <c r="DE24" i="25" s="1"/>
  <c r="DC23" i="25"/>
  <c r="DF21" i="25"/>
  <c r="DD20" i="25"/>
  <c r="DC19" i="25"/>
  <c r="DF17" i="25"/>
  <c r="DD16" i="25"/>
  <c r="DC15" i="25"/>
  <c r="DF13" i="25"/>
  <c r="DD12" i="25"/>
  <c r="DC11" i="25"/>
  <c r="DF9" i="25"/>
  <c r="DD8" i="25"/>
  <c r="DE8" i="25" s="1"/>
  <c r="DC7" i="25"/>
  <c r="DF5" i="25"/>
  <c r="DD4" i="25"/>
  <c r="CX34" i="25"/>
  <c r="DA32" i="25"/>
  <c r="CY31" i="25"/>
  <c r="CX30" i="25"/>
  <c r="DA28" i="25"/>
  <c r="CY27" i="25"/>
  <c r="CX26" i="25"/>
  <c r="DA24" i="25"/>
  <c r="CY23" i="25"/>
  <c r="CX22" i="25"/>
  <c r="DA20" i="25"/>
  <c r="CY19" i="25"/>
  <c r="CX18" i="25"/>
  <c r="DA16" i="25"/>
  <c r="CY15" i="25"/>
  <c r="CX14" i="25"/>
  <c r="DA12" i="25"/>
  <c r="CY11" i="25"/>
  <c r="CX10" i="25"/>
  <c r="DA8" i="25"/>
  <c r="CY7" i="25"/>
  <c r="CX6" i="25"/>
  <c r="DA4" i="25"/>
  <c r="CT34" i="25"/>
  <c r="CS33" i="25"/>
  <c r="CV31" i="25"/>
  <c r="CT30" i="25"/>
  <c r="CS29" i="25"/>
  <c r="CV27" i="25"/>
  <c r="CT26" i="25"/>
  <c r="CS25" i="25"/>
  <c r="CV23" i="25"/>
  <c r="CT22" i="25"/>
  <c r="CS21" i="25"/>
  <c r="DZ4" i="25"/>
  <c r="DS30" i="25"/>
  <c r="DR25" i="25"/>
  <c r="DU19" i="25"/>
  <c r="DS14" i="25"/>
  <c r="DR9" i="25"/>
  <c r="DP34" i="25"/>
  <c r="DN29" i="25"/>
  <c r="DM24" i="25"/>
  <c r="DP18" i="25"/>
  <c r="DN13" i="25"/>
  <c r="DM8" i="25"/>
  <c r="DK33" i="25"/>
  <c r="DK29" i="25"/>
  <c r="DH27" i="25"/>
  <c r="DI24" i="25"/>
  <c r="DK21" i="25"/>
  <c r="DH19" i="25"/>
  <c r="DI16" i="25"/>
  <c r="DI14" i="25"/>
  <c r="DH13" i="25"/>
  <c r="DK11" i="25"/>
  <c r="DI10" i="25"/>
  <c r="DH9" i="25"/>
  <c r="DK7" i="25"/>
  <c r="DI6" i="25"/>
  <c r="DH5" i="25"/>
  <c r="DF34" i="25"/>
  <c r="DD33" i="25"/>
  <c r="DC32" i="25"/>
  <c r="DF30" i="25"/>
  <c r="DD29" i="25"/>
  <c r="DC28" i="25"/>
  <c r="DF26" i="25"/>
  <c r="DD25" i="25"/>
  <c r="DC24" i="25"/>
  <c r="DF22" i="25"/>
  <c r="DD21" i="25"/>
  <c r="DC20" i="25"/>
  <c r="DF18" i="25"/>
  <c r="DD17" i="25"/>
  <c r="DC16" i="25"/>
  <c r="DF14" i="25"/>
  <c r="DD13" i="25"/>
  <c r="DC12" i="25"/>
  <c r="DF10" i="25"/>
  <c r="DD9" i="25"/>
  <c r="DC8" i="25"/>
  <c r="DF6" i="25"/>
  <c r="DD5" i="25"/>
  <c r="DC4" i="25"/>
  <c r="DA33" i="25"/>
  <c r="CY32" i="25"/>
  <c r="CX31" i="25"/>
  <c r="DA29" i="25"/>
  <c r="CY28" i="25"/>
  <c r="CX27" i="25"/>
  <c r="DA25" i="25"/>
  <c r="CY24" i="25"/>
  <c r="CX23" i="25"/>
  <c r="DA21" i="25"/>
  <c r="CY20" i="25"/>
  <c r="CZ20" i="25" s="1"/>
  <c r="CX19" i="25"/>
  <c r="DA17" i="25"/>
  <c r="CY16" i="25"/>
  <c r="CX15" i="25"/>
  <c r="DA13" i="25"/>
  <c r="CY12" i="25"/>
  <c r="CX11" i="25"/>
  <c r="DA9" i="25"/>
  <c r="CY8" i="25"/>
  <c r="CX7" i="25"/>
  <c r="DA5" i="25"/>
  <c r="CY4" i="25"/>
  <c r="CS34" i="25"/>
  <c r="CV32" i="25"/>
  <c r="CT31" i="25"/>
  <c r="CS30" i="25"/>
  <c r="CV28" i="25"/>
  <c r="DS34" i="25"/>
  <c r="DR29" i="25"/>
  <c r="DU23" i="25"/>
  <c r="DS18" i="25"/>
  <c r="DR13" i="25"/>
  <c r="DU7" i="25"/>
  <c r="DN33" i="25"/>
  <c r="DM28" i="25"/>
  <c r="DP22" i="25"/>
  <c r="DN17" i="25"/>
  <c r="DM12" i="25"/>
  <c r="DP6" i="25"/>
  <c r="DI32" i="25"/>
  <c r="DH29" i="25"/>
  <c r="DI26" i="25"/>
  <c r="DK23" i="25"/>
  <c r="DH21" i="25"/>
  <c r="DI18" i="25"/>
  <c r="DK15" i="25"/>
  <c r="DH14" i="25"/>
  <c r="DK12" i="25"/>
  <c r="DI11" i="25"/>
  <c r="DH10" i="25"/>
  <c r="DK8" i="25"/>
  <c r="DI7" i="25"/>
  <c r="DH6" i="25"/>
  <c r="DK4" i="25"/>
  <c r="DD34" i="25"/>
  <c r="DC33" i="25"/>
  <c r="DF31" i="25"/>
  <c r="DD30" i="25"/>
  <c r="DC29" i="25"/>
  <c r="DF27" i="25"/>
  <c r="DD26" i="25"/>
  <c r="DC25" i="25"/>
  <c r="DF23" i="25"/>
  <c r="DD22" i="25"/>
  <c r="DC21" i="25"/>
  <c r="DF19" i="25"/>
  <c r="DD18" i="25"/>
  <c r="DC17" i="25"/>
  <c r="DF15" i="25"/>
  <c r="DD14" i="25"/>
  <c r="DC13" i="25"/>
  <c r="DF11" i="25"/>
  <c r="DD10" i="25"/>
  <c r="DC9" i="25"/>
  <c r="DF7" i="25"/>
  <c r="DD6" i="25"/>
  <c r="DC5" i="25"/>
  <c r="DA34" i="25"/>
  <c r="CY33" i="25"/>
  <c r="CX32" i="25"/>
  <c r="DA30" i="25"/>
  <c r="CY29" i="25"/>
  <c r="CX28" i="25"/>
  <c r="DA26" i="25"/>
  <c r="CY25" i="25"/>
  <c r="CX24" i="25"/>
  <c r="DA22" i="25"/>
  <c r="CY21" i="25"/>
  <c r="CX20" i="25"/>
  <c r="DA18" i="25"/>
  <c r="CY17" i="25"/>
  <c r="CX16" i="25"/>
  <c r="DA14" i="25"/>
  <c r="CY13" i="25"/>
  <c r="CX12" i="25"/>
  <c r="DA10" i="25"/>
  <c r="CY9" i="25"/>
  <c r="CX8" i="25"/>
  <c r="DA6" i="25"/>
  <c r="CY5" i="25"/>
  <c r="CX4" i="25"/>
  <c r="CV33" i="25"/>
  <c r="CT32" i="25"/>
  <c r="CS31" i="25"/>
  <c r="CV29" i="25"/>
  <c r="CT28" i="25"/>
  <c r="CS27" i="25"/>
  <c r="CV25" i="25"/>
  <c r="CT24" i="25"/>
  <c r="DR33" i="25"/>
  <c r="DU27" i="25"/>
  <c r="DS22" i="25"/>
  <c r="DR17" i="25"/>
  <c r="DU11" i="25"/>
  <c r="DS6" i="25"/>
  <c r="DM32" i="25"/>
  <c r="DP26" i="25"/>
  <c r="DN21" i="25"/>
  <c r="DO21" i="25" s="1"/>
  <c r="DM16" i="25"/>
  <c r="DP10" i="25"/>
  <c r="DN5" i="25"/>
  <c r="DH31" i="25"/>
  <c r="DI28" i="25"/>
  <c r="DK25" i="25"/>
  <c r="DH23" i="25"/>
  <c r="DI20" i="25"/>
  <c r="DK17" i="25"/>
  <c r="DH15" i="25"/>
  <c r="DK13" i="25"/>
  <c r="DI12" i="25"/>
  <c r="DJ12" i="25" s="1"/>
  <c r="DH11" i="25"/>
  <c r="DK9" i="25"/>
  <c r="DI8" i="25"/>
  <c r="DH7" i="25"/>
  <c r="DK5" i="25"/>
  <c r="DI4" i="25"/>
  <c r="DC34" i="25"/>
  <c r="DF32" i="25"/>
  <c r="DD31" i="25"/>
  <c r="DC30" i="25"/>
  <c r="DF28" i="25"/>
  <c r="DD27" i="25"/>
  <c r="DC26" i="25"/>
  <c r="DF24" i="25"/>
  <c r="DD23" i="25"/>
  <c r="DC22" i="25"/>
  <c r="DF20" i="25"/>
  <c r="DD19" i="25"/>
  <c r="DC18" i="25"/>
  <c r="DF16" i="25"/>
  <c r="DD15" i="25"/>
  <c r="DC14" i="25"/>
  <c r="DF12" i="25"/>
  <c r="DD11" i="25"/>
  <c r="DC10" i="25"/>
  <c r="DF8" i="25"/>
  <c r="DD7" i="25"/>
  <c r="DC6" i="25"/>
  <c r="DF4" i="25"/>
  <c r="CY34" i="25"/>
  <c r="CX33" i="25"/>
  <c r="DA31" i="25"/>
  <c r="CY30" i="25"/>
  <c r="CX29" i="25"/>
  <c r="DA27" i="25"/>
  <c r="CY26" i="25"/>
  <c r="CZ26" i="25" s="1"/>
  <c r="CX25" i="25"/>
  <c r="DA23" i="25"/>
  <c r="CY22" i="25"/>
  <c r="CX21" i="25"/>
  <c r="DA19" i="25"/>
  <c r="CY18" i="25"/>
  <c r="CX17" i="25"/>
  <c r="DA15" i="25"/>
  <c r="CY14" i="25"/>
  <c r="CX13" i="25"/>
  <c r="DA11" i="25"/>
  <c r="CY10" i="25"/>
  <c r="CZ10" i="25" s="1"/>
  <c r="CX9" i="25"/>
  <c r="DA7" i="25"/>
  <c r="CY6" i="25"/>
  <c r="CX5" i="25"/>
  <c r="CV34" i="25"/>
  <c r="CT33" i="25"/>
  <c r="CS32" i="25"/>
  <c r="CV30" i="25"/>
  <c r="CT29" i="25"/>
  <c r="CU29" i="25" s="1"/>
  <c r="CS28" i="25"/>
  <c r="CV26" i="25"/>
  <c r="CT25" i="25"/>
  <c r="CU25" i="25" s="1"/>
  <c r="CS24" i="25"/>
  <c r="CT27" i="25"/>
  <c r="CS23" i="25"/>
  <c r="CT21" i="25"/>
  <c r="CU21" i="25" s="1"/>
  <c r="CV19" i="25"/>
  <c r="CT18" i="25"/>
  <c r="CS17" i="25"/>
  <c r="CV15" i="25"/>
  <c r="CT14" i="25"/>
  <c r="CS13" i="25"/>
  <c r="CV11" i="25"/>
  <c r="CT10" i="25"/>
  <c r="CS9" i="25"/>
  <c r="CV7" i="25"/>
  <c r="CT6" i="25"/>
  <c r="CS5" i="25"/>
  <c r="CQ34" i="25"/>
  <c r="CO33" i="25"/>
  <c r="CN32" i="25"/>
  <c r="CQ30" i="25"/>
  <c r="CO29" i="25"/>
  <c r="CN28" i="25"/>
  <c r="CQ26" i="25"/>
  <c r="CO25" i="25"/>
  <c r="CN24" i="25"/>
  <c r="CQ22" i="25"/>
  <c r="CO21" i="25"/>
  <c r="CN20" i="25"/>
  <c r="CQ18" i="25"/>
  <c r="CO17" i="25"/>
  <c r="CN16" i="25"/>
  <c r="CQ14" i="25"/>
  <c r="CO13" i="25"/>
  <c r="CN12" i="25"/>
  <c r="CQ10" i="25"/>
  <c r="CO9" i="25"/>
  <c r="CN8" i="25"/>
  <c r="CQ6" i="25"/>
  <c r="CO5" i="25"/>
  <c r="CN4" i="25"/>
  <c r="CL33" i="25"/>
  <c r="CJ32" i="25"/>
  <c r="CI31" i="25"/>
  <c r="CL29" i="25"/>
  <c r="CJ28" i="25"/>
  <c r="CI27" i="25"/>
  <c r="CL25" i="25"/>
  <c r="CJ24" i="25"/>
  <c r="CI23" i="25"/>
  <c r="CL21" i="25"/>
  <c r="CJ20" i="25"/>
  <c r="CI19" i="25"/>
  <c r="CL17" i="25"/>
  <c r="CJ16" i="25"/>
  <c r="CI15" i="25"/>
  <c r="CL13" i="25"/>
  <c r="CJ12" i="25"/>
  <c r="CI11" i="25"/>
  <c r="CL9" i="25"/>
  <c r="CJ8" i="25"/>
  <c r="CI7" i="25"/>
  <c r="CL5" i="25"/>
  <c r="CJ4" i="25"/>
  <c r="CD34" i="25"/>
  <c r="CG32" i="25"/>
  <c r="CE31" i="25"/>
  <c r="CD30" i="25"/>
  <c r="CG28" i="25"/>
  <c r="CE27" i="25"/>
  <c r="CD26" i="25"/>
  <c r="CG24" i="25"/>
  <c r="CE23" i="25"/>
  <c r="CD22" i="25"/>
  <c r="CG20" i="25"/>
  <c r="CE19" i="25"/>
  <c r="CD18" i="25"/>
  <c r="CG16" i="25"/>
  <c r="CE15" i="25"/>
  <c r="CD14" i="25"/>
  <c r="CG12" i="25"/>
  <c r="CE11" i="25"/>
  <c r="CD10" i="25"/>
  <c r="CG8" i="25"/>
  <c r="CE7" i="25"/>
  <c r="CD6" i="25"/>
  <c r="CG4" i="25"/>
  <c r="BZ34" i="25"/>
  <c r="BY33" i="25"/>
  <c r="CS26" i="25"/>
  <c r="CV22" i="25"/>
  <c r="CV20" i="25"/>
  <c r="CT19" i="25"/>
  <c r="CS18" i="25"/>
  <c r="CV16" i="25"/>
  <c r="CT15" i="25"/>
  <c r="CS14" i="25"/>
  <c r="CV12" i="25"/>
  <c r="CT11" i="25"/>
  <c r="CS10" i="25"/>
  <c r="CV8" i="25"/>
  <c r="CT7" i="25"/>
  <c r="CS6" i="25"/>
  <c r="CV4" i="25"/>
  <c r="CO34" i="25"/>
  <c r="CN33" i="25"/>
  <c r="CQ31" i="25"/>
  <c r="CO30" i="25"/>
  <c r="CN29" i="25"/>
  <c r="CQ27" i="25"/>
  <c r="CO26" i="25"/>
  <c r="CN25" i="25"/>
  <c r="CQ23" i="25"/>
  <c r="CO22" i="25"/>
  <c r="CN21" i="25"/>
  <c r="CQ19" i="25"/>
  <c r="CO18" i="25"/>
  <c r="CN17" i="25"/>
  <c r="CQ15" i="25"/>
  <c r="CO14" i="25"/>
  <c r="CN13" i="25"/>
  <c r="CQ11" i="25"/>
  <c r="CO10" i="25"/>
  <c r="CN9" i="25"/>
  <c r="CQ7" i="25"/>
  <c r="CO6" i="25"/>
  <c r="CN5" i="25"/>
  <c r="CL34" i="25"/>
  <c r="CJ33" i="25"/>
  <c r="CI32" i="25"/>
  <c r="CL30" i="25"/>
  <c r="CJ29" i="25"/>
  <c r="CI28" i="25"/>
  <c r="CL26" i="25"/>
  <c r="CJ25" i="25"/>
  <c r="CI24" i="25"/>
  <c r="CL22" i="25"/>
  <c r="CJ21" i="25"/>
  <c r="CI20" i="25"/>
  <c r="CL18" i="25"/>
  <c r="CJ17" i="25"/>
  <c r="CI16" i="25"/>
  <c r="CL14" i="25"/>
  <c r="CJ13" i="25"/>
  <c r="CI12" i="25"/>
  <c r="CL10" i="25"/>
  <c r="CJ9" i="25"/>
  <c r="CI8" i="25"/>
  <c r="CL6" i="25"/>
  <c r="CJ5" i="25"/>
  <c r="CV24" i="25"/>
  <c r="CS22" i="25"/>
  <c r="CT20" i="25"/>
  <c r="CS19" i="25"/>
  <c r="CV17" i="25"/>
  <c r="CT16" i="25"/>
  <c r="CS15" i="25"/>
  <c r="CV13" i="25"/>
  <c r="CT12" i="25"/>
  <c r="CS11" i="25"/>
  <c r="CV9" i="25"/>
  <c r="CT8" i="25"/>
  <c r="CS7" i="25"/>
  <c r="CV5" i="25"/>
  <c r="CT4" i="25"/>
  <c r="CN34" i="25"/>
  <c r="CQ32" i="25"/>
  <c r="CO31" i="25"/>
  <c r="CN30" i="25"/>
  <c r="CQ28" i="25"/>
  <c r="CO27" i="25"/>
  <c r="CN26" i="25"/>
  <c r="CQ24" i="25"/>
  <c r="CO23" i="25"/>
  <c r="CN22" i="25"/>
  <c r="CQ20" i="25"/>
  <c r="CO19" i="25"/>
  <c r="CN18" i="25"/>
  <c r="CQ16" i="25"/>
  <c r="CO15" i="25"/>
  <c r="CN14" i="25"/>
  <c r="CQ12" i="25"/>
  <c r="CO11" i="25"/>
  <c r="CN10" i="25"/>
  <c r="CQ8" i="25"/>
  <c r="CO7" i="25"/>
  <c r="CN6" i="25"/>
  <c r="CQ4" i="25"/>
  <c r="CJ34" i="25"/>
  <c r="CI33" i="25"/>
  <c r="CL31" i="25"/>
  <c r="CJ30" i="25"/>
  <c r="CI29" i="25"/>
  <c r="CL27" i="25"/>
  <c r="CJ26" i="25"/>
  <c r="CI25" i="25"/>
  <c r="CL23" i="25"/>
  <c r="CJ22" i="25"/>
  <c r="CI21" i="25"/>
  <c r="CL19" i="25"/>
  <c r="CJ18" i="25"/>
  <c r="CI17" i="25"/>
  <c r="CL15" i="25"/>
  <c r="CJ14" i="25"/>
  <c r="CI13" i="25"/>
  <c r="CL11" i="25"/>
  <c r="CJ10" i="25"/>
  <c r="CI9" i="25"/>
  <c r="CT23" i="25"/>
  <c r="CV21" i="25"/>
  <c r="CS20" i="25"/>
  <c r="CV18" i="25"/>
  <c r="CT17" i="25"/>
  <c r="CS16" i="25"/>
  <c r="CV14" i="25"/>
  <c r="CT13" i="25"/>
  <c r="CS12" i="25"/>
  <c r="CV10" i="25"/>
  <c r="CT9" i="25"/>
  <c r="CS8" i="25"/>
  <c r="CV6" i="25"/>
  <c r="CT5" i="25"/>
  <c r="CS4" i="25"/>
  <c r="CQ33" i="25"/>
  <c r="CO32" i="25"/>
  <c r="CN31" i="25"/>
  <c r="CQ29" i="25"/>
  <c r="CO28" i="25"/>
  <c r="CN27" i="25"/>
  <c r="CQ25" i="25"/>
  <c r="CO24" i="25"/>
  <c r="CN23" i="25"/>
  <c r="CQ21" i="25"/>
  <c r="CO20" i="25"/>
  <c r="CN19" i="25"/>
  <c r="CQ17" i="25"/>
  <c r="CO16" i="25"/>
  <c r="CN15" i="25"/>
  <c r="CQ13" i="25"/>
  <c r="CO12" i="25"/>
  <c r="CN11" i="25"/>
  <c r="CQ9" i="25"/>
  <c r="CO8" i="25"/>
  <c r="CN7" i="25"/>
  <c r="CQ5" i="25"/>
  <c r="CO4" i="25"/>
  <c r="CI34" i="25"/>
  <c r="CL32" i="25"/>
  <c r="CJ31" i="25"/>
  <c r="CI30" i="25"/>
  <c r="CL28" i="25"/>
  <c r="CJ27" i="25"/>
  <c r="CI26" i="25"/>
  <c r="CL24" i="25"/>
  <c r="CJ23" i="25"/>
  <c r="CI22" i="25"/>
  <c r="CL20" i="25"/>
  <c r="CJ19" i="25"/>
  <c r="CI18" i="25"/>
  <c r="CL16" i="25"/>
  <c r="CJ15" i="25"/>
  <c r="CI14" i="25"/>
  <c r="CL12" i="25"/>
  <c r="CJ11" i="25"/>
  <c r="CI10" i="25"/>
  <c r="CL8" i="25"/>
  <c r="CJ7" i="25"/>
  <c r="CI6" i="25"/>
  <c r="CL4" i="25"/>
  <c r="CE34" i="25"/>
  <c r="CD33" i="25"/>
  <c r="CG31" i="25"/>
  <c r="CE30" i="25"/>
  <c r="CD29" i="25"/>
  <c r="CG27" i="25"/>
  <c r="CE26" i="25"/>
  <c r="CD25" i="25"/>
  <c r="CG23" i="25"/>
  <c r="CE22" i="25"/>
  <c r="CD21" i="25"/>
  <c r="CG19" i="25"/>
  <c r="CE18" i="25"/>
  <c r="CD17" i="25"/>
  <c r="CG15" i="25"/>
  <c r="CE14" i="25"/>
  <c r="CD13" i="25"/>
  <c r="CG11" i="25"/>
  <c r="CE10" i="25"/>
  <c r="CD9" i="25"/>
  <c r="CG7" i="25"/>
  <c r="CE6" i="25"/>
  <c r="CD5" i="25"/>
  <c r="CB34" i="25"/>
  <c r="CL7" i="25"/>
  <c r="CG34" i="25"/>
  <c r="CD32" i="25"/>
  <c r="CE29" i="25"/>
  <c r="CG26" i="25"/>
  <c r="CD24" i="25"/>
  <c r="CE21" i="25"/>
  <c r="CG18" i="25"/>
  <c r="CD16" i="25"/>
  <c r="CE13" i="25"/>
  <c r="CG10" i="25"/>
  <c r="CD8" i="25"/>
  <c r="CE5" i="25"/>
  <c r="CB33" i="25"/>
  <c r="BY32" i="25"/>
  <c r="CB30" i="25"/>
  <c r="BZ29" i="25"/>
  <c r="BY28" i="25"/>
  <c r="CB26" i="25"/>
  <c r="BZ25" i="25"/>
  <c r="BY24" i="25"/>
  <c r="CB22" i="25"/>
  <c r="BZ21" i="25"/>
  <c r="BY20" i="25"/>
  <c r="CB18" i="25"/>
  <c r="BZ17" i="25"/>
  <c r="BY16" i="25"/>
  <c r="CB14" i="25"/>
  <c r="BZ13" i="25"/>
  <c r="BY12" i="25"/>
  <c r="CB10" i="25"/>
  <c r="BZ9" i="25"/>
  <c r="BY8" i="25"/>
  <c r="CB6" i="25"/>
  <c r="BZ5" i="25"/>
  <c r="BY4" i="25"/>
  <c r="BT34" i="25"/>
  <c r="BW32" i="25"/>
  <c r="BU31" i="25"/>
  <c r="BT30" i="25"/>
  <c r="BW28" i="25"/>
  <c r="BU27" i="25"/>
  <c r="BT26" i="25"/>
  <c r="BW24" i="25"/>
  <c r="BU23" i="25"/>
  <c r="BT22" i="25"/>
  <c r="BW20" i="25"/>
  <c r="BU19" i="25"/>
  <c r="BT18" i="25"/>
  <c r="BW16" i="25"/>
  <c r="BU15" i="25"/>
  <c r="BT14" i="25"/>
  <c r="BW12" i="25"/>
  <c r="BU11" i="25"/>
  <c r="BT10" i="25"/>
  <c r="BW8" i="25"/>
  <c r="BU7" i="25"/>
  <c r="BT6" i="25"/>
  <c r="BW4" i="25"/>
  <c r="BP34" i="25"/>
  <c r="BO33" i="25"/>
  <c r="BR31" i="25"/>
  <c r="BP30" i="25"/>
  <c r="BO29" i="25"/>
  <c r="BR27" i="25"/>
  <c r="BP26" i="25"/>
  <c r="BO25" i="25"/>
  <c r="BR23" i="25"/>
  <c r="BP22" i="25"/>
  <c r="BO21" i="25"/>
  <c r="BR19" i="25"/>
  <c r="CJ6" i="25"/>
  <c r="CG33" i="25"/>
  <c r="CD31" i="25"/>
  <c r="CF31" i="25" s="1"/>
  <c r="CE28" i="25"/>
  <c r="CG25" i="25"/>
  <c r="CD23" i="25"/>
  <c r="CE20" i="25"/>
  <c r="CG17" i="25"/>
  <c r="CD15" i="25"/>
  <c r="CE12" i="25"/>
  <c r="CG9" i="25"/>
  <c r="CD7" i="25"/>
  <c r="CE4" i="25"/>
  <c r="BZ33" i="25"/>
  <c r="CB31" i="25"/>
  <c r="BZ30" i="25"/>
  <c r="BY29" i="25"/>
  <c r="CB27" i="25"/>
  <c r="BZ26" i="25"/>
  <c r="BY25" i="25"/>
  <c r="CB23" i="25"/>
  <c r="BZ22" i="25"/>
  <c r="BY21" i="25"/>
  <c r="CB19" i="25"/>
  <c r="BZ18" i="25"/>
  <c r="BY17" i="25"/>
  <c r="CB15" i="25"/>
  <c r="BZ14" i="25"/>
  <c r="BY13" i="25"/>
  <c r="CB11" i="25"/>
  <c r="BZ10" i="25"/>
  <c r="BY9" i="25"/>
  <c r="CB7" i="25"/>
  <c r="BZ6" i="25"/>
  <c r="BY5" i="25"/>
  <c r="BW33" i="25"/>
  <c r="BU32" i="25"/>
  <c r="BT31" i="25"/>
  <c r="BW29" i="25"/>
  <c r="BU28" i="25"/>
  <c r="BT27" i="25"/>
  <c r="BW25" i="25"/>
  <c r="BU24" i="25"/>
  <c r="BT23" i="25"/>
  <c r="BW21" i="25"/>
  <c r="BU20" i="25"/>
  <c r="BT19" i="25"/>
  <c r="BW17" i="25"/>
  <c r="BU16" i="25"/>
  <c r="BT15" i="25"/>
  <c r="BW13" i="25"/>
  <c r="BU12" i="25"/>
  <c r="BT11" i="25"/>
  <c r="BW9" i="25"/>
  <c r="BU8" i="25"/>
  <c r="BT7" i="25"/>
  <c r="BW5" i="25"/>
  <c r="BU4" i="25"/>
  <c r="BO34" i="25"/>
  <c r="BR32" i="25"/>
  <c r="BP31" i="25"/>
  <c r="BO30" i="25"/>
  <c r="BR28" i="25"/>
  <c r="BP27" i="25"/>
  <c r="BO26" i="25"/>
  <c r="BR24" i="25"/>
  <c r="BP23" i="25"/>
  <c r="BO22" i="25"/>
  <c r="BR20" i="25"/>
  <c r="BP19" i="25"/>
  <c r="BO18" i="25"/>
  <c r="BR16" i="25"/>
  <c r="CI5" i="25"/>
  <c r="CE33" i="25"/>
  <c r="CG30" i="25"/>
  <c r="CD28" i="25"/>
  <c r="CF28" i="25" s="1"/>
  <c r="CE25" i="25"/>
  <c r="CG22" i="25"/>
  <c r="CD20" i="25"/>
  <c r="CE17" i="25"/>
  <c r="CG14" i="25"/>
  <c r="CD12" i="25"/>
  <c r="CF12" i="25" s="1"/>
  <c r="CE9" i="25"/>
  <c r="CG6" i="25"/>
  <c r="CD4" i="25"/>
  <c r="CF4" i="25" s="1"/>
  <c r="CB32" i="25"/>
  <c r="BZ31" i="25"/>
  <c r="BY30" i="25"/>
  <c r="CA30" i="25" s="1"/>
  <c r="CB28" i="25"/>
  <c r="BZ27" i="25"/>
  <c r="BY26" i="25"/>
  <c r="CA26" i="25" s="1"/>
  <c r="CB24" i="25"/>
  <c r="BZ23" i="25"/>
  <c r="BY22" i="25"/>
  <c r="CA22" i="25" s="1"/>
  <c r="CB20" i="25"/>
  <c r="BZ19" i="25"/>
  <c r="BY18" i="25"/>
  <c r="CA18" i="25" s="1"/>
  <c r="CB16" i="25"/>
  <c r="BZ15" i="25"/>
  <c r="BY14" i="25"/>
  <c r="CA14" i="25" s="1"/>
  <c r="CB12" i="25"/>
  <c r="BZ11" i="25"/>
  <c r="BY10" i="25"/>
  <c r="CA10" i="25" s="1"/>
  <c r="CB8" i="25"/>
  <c r="BZ7" i="25"/>
  <c r="BY6" i="25"/>
  <c r="CA6" i="25" s="1"/>
  <c r="CB4" i="25"/>
  <c r="BW34" i="25"/>
  <c r="BU33" i="25"/>
  <c r="BT32" i="25"/>
  <c r="BW30" i="25"/>
  <c r="BU29" i="25"/>
  <c r="BT28" i="25"/>
  <c r="BW26" i="25"/>
  <c r="BU25" i="25"/>
  <c r="BT24" i="25"/>
  <c r="BW22" i="25"/>
  <c r="BU21" i="25"/>
  <c r="BT20" i="25"/>
  <c r="BW18" i="25"/>
  <c r="BU17" i="25"/>
  <c r="BT16" i="25"/>
  <c r="BW14" i="25"/>
  <c r="BU13" i="25"/>
  <c r="BT12" i="25"/>
  <c r="BW10" i="25"/>
  <c r="BU9" i="25"/>
  <c r="BT8" i="25"/>
  <c r="BW6" i="25"/>
  <c r="BU5" i="25"/>
  <c r="BT4" i="25"/>
  <c r="BR33" i="25"/>
  <c r="BP32" i="25"/>
  <c r="BO31" i="25"/>
  <c r="BR29" i="25"/>
  <c r="BP28" i="25"/>
  <c r="BO27" i="25"/>
  <c r="BR25" i="25"/>
  <c r="BP24" i="25"/>
  <c r="BO23" i="25"/>
  <c r="BR21" i="25"/>
  <c r="BP20" i="25"/>
  <c r="BO19" i="25"/>
  <c r="BR17" i="25"/>
  <c r="BP16" i="25"/>
  <c r="BO15" i="25"/>
  <c r="BR13" i="25"/>
  <c r="BP12" i="25"/>
  <c r="BO11" i="25"/>
  <c r="BR9" i="25"/>
  <c r="BP8" i="25"/>
  <c r="BO7" i="25"/>
  <c r="BR5" i="25"/>
  <c r="BP4" i="25"/>
  <c r="BJ34" i="25"/>
  <c r="BM32" i="25"/>
  <c r="BK31" i="25"/>
  <c r="CI4" i="25"/>
  <c r="CE32" i="25"/>
  <c r="CG29" i="25"/>
  <c r="CD27" i="25"/>
  <c r="CE24" i="25"/>
  <c r="CG21" i="25"/>
  <c r="CD19" i="25"/>
  <c r="CE16" i="25"/>
  <c r="CG13" i="25"/>
  <c r="CD11" i="25"/>
  <c r="CE8" i="25"/>
  <c r="CG5" i="25"/>
  <c r="BY34" i="25"/>
  <c r="BZ32" i="25"/>
  <c r="BY31" i="25"/>
  <c r="CB29" i="25"/>
  <c r="BZ28" i="25"/>
  <c r="BY27" i="25"/>
  <c r="CB25" i="25"/>
  <c r="BZ24" i="25"/>
  <c r="BY23" i="25"/>
  <c r="CB21" i="25"/>
  <c r="BZ20" i="25"/>
  <c r="BY19" i="25"/>
  <c r="CB17" i="25"/>
  <c r="BZ16" i="25"/>
  <c r="BY15" i="25"/>
  <c r="CB13" i="25"/>
  <c r="BZ12" i="25"/>
  <c r="BY11" i="25"/>
  <c r="CB9" i="25"/>
  <c r="BZ8" i="25"/>
  <c r="BY7" i="25"/>
  <c r="CB5" i="25"/>
  <c r="BZ4" i="25"/>
  <c r="BU34" i="25"/>
  <c r="BT33" i="25"/>
  <c r="BW31" i="25"/>
  <c r="BU30" i="25"/>
  <c r="BT29" i="25"/>
  <c r="BW27" i="25"/>
  <c r="BU26" i="25"/>
  <c r="BT25" i="25"/>
  <c r="BW23" i="25"/>
  <c r="BU22" i="25"/>
  <c r="BT21" i="25"/>
  <c r="BW19" i="25"/>
  <c r="BU18" i="25"/>
  <c r="BT17" i="25"/>
  <c r="BW15" i="25"/>
  <c r="BU14" i="25"/>
  <c r="BT13" i="25"/>
  <c r="BW11" i="25"/>
  <c r="BU10" i="25"/>
  <c r="BT9" i="25"/>
  <c r="BW7" i="25"/>
  <c r="BU6" i="25"/>
  <c r="BT5" i="25"/>
  <c r="BR34" i="25"/>
  <c r="BP33" i="25"/>
  <c r="BO32" i="25"/>
  <c r="BR30" i="25"/>
  <c r="BP29" i="25"/>
  <c r="BO28" i="25"/>
  <c r="BR26" i="25"/>
  <c r="BP25" i="25"/>
  <c r="BO24" i="25"/>
  <c r="BR22" i="25"/>
  <c r="BP21" i="25"/>
  <c r="BO20" i="25"/>
  <c r="BR18" i="25"/>
  <c r="BP17" i="25"/>
  <c r="BO16" i="25"/>
  <c r="BR14" i="25"/>
  <c r="BP13" i="25"/>
  <c r="BO12" i="25"/>
  <c r="BR10" i="25"/>
  <c r="BP9" i="25"/>
  <c r="BO8" i="25"/>
  <c r="BR6" i="25"/>
  <c r="BP5" i="25"/>
  <c r="BO4" i="25"/>
  <c r="BP15" i="25"/>
  <c r="BR12" i="25"/>
  <c r="BO10" i="25"/>
  <c r="BP7" i="25"/>
  <c r="BR4" i="25"/>
  <c r="BK33" i="25"/>
  <c r="BM31" i="25"/>
  <c r="BJ30" i="25"/>
  <c r="BM28" i="25"/>
  <c r="BK27" i="25"/>
  <c r="BJ26" i="25"/>
  <c r="BM24" i="25"/>
  <c r="BK23" i="25"/>
  <c r="BJ22" i="25"/>
  <c r="BM20" i="25"/>
  <c r="BK19" i="25"/>
  <c r="BJ18" i="25"/>
  <c r="BM16" i="25"/>
  <c r="BK15" i="25"/>
  <c r="BJ14" i="25"/>
  <c r="BM12" i="25"/>
  <c r="BK11" i="25"/>
  <c r="BJ10" i="25"/>
  <c r="BM8" i="25"/>
  <c r="BK7" i="25"/>
  <c r="BJ6" i="25"/>
  <c r="BM4" i="25"/>
  <c r="BF34" i="25"/>
  <c r="BE33" i="25"/>
  <c r="BH31" i="25"/>
  <c r="BF30" i="25"/>
  <c r="BE29" i="25"/>
  <c r="BH27" i="25"/>
  <c r="BF26" i="25"/>
  <c r="BE25" i="25"/>
  <c r="BH23" i="25"/>
  <c r="BF22" i="25"/>
  <c r="BE21" i="25"/>
  <c r="BH19" i="25"/>
  <c r="BF18" i="25"/>
  <c r="BE17" i="25"/>
  <c r="BH15" i="25"/>
  <c r="BF14" i="25"/>
  <c r="BE13" i="25"/>
  <c r="BH11" i="25"/>
  <c r="BF10" i="25"/>
  <c r="BE9" i="25"/>
  <c r="BH7" i="25"/>
  <c r="BF6" i="25"/>
  <c r="BE5" i="25"/>
  <c r="BC34" i="25"/>
  <c r="BA33" i="25"/>
  <c r="AZ32" i="25"/>
  <c r="BC30" i="25"/>
  <c r="BA29" i="25"/>
  <c r="AZ28" i="25"/>
  <c r="BC26" i="25"/>
  <c r="BA25" i="25"/>
  <c r="AZ24" i="25"/>
  <c r="BC22" i="25"/>
  <c r="BA21" i="25"/>
  <c r="AZ20" i="25"/>
  <c r="BC18" i="25"/>
  <c r="BA17" i="25"/>
  <c r="AZ16" i="25"/>
  <c r="BC14" i="25"/>
  <c r="BA13" i="25"/>
  <c r="AZ12" i="25"/>
  <c r="BC10" i="25"/>
  <c r="BA9" i="25"/>
  <c r="AZ8" i="25"/>
  <c r="BC6" i="25"/>
  <c r="BA5" i="25"/>
  <c r="AZ4" i="25"/>
  <c r="AX33" i="25"/>
  <c r="AV32" i="25"/>
  <c r="AU31" i="25"/>
  <c r="AX29" i="25"/>
  <c r="AV28" i="25"/>
  <c r="AU27" i="25"/>
  <c r="AX25" i="25"/>
  <c r="AV24" i="25"/>
  <c r="AU23" i="25"/>
  <c r="AX21" i="25"/>
  <c r="AV20" i="25"/>
  <c r="AU19" i="25"/>
  <c r="AX17" i="25"/>
  <c r="AV16" i="25"/>
  <c r="AU15" i="25"/>
  <c r="AX13" i="25"/>
  <c r="AV12" i="25"/>
  <c r="AU11" i="25"/>
  <c r="AX9" i="25"/>
  <c r="AV8" i="25"/>
  <c r="AU7" i="25"/>
  <c r="AX5" i="25"/>
  <c r="AV4" i="25"/>
  <c r="AP34" i="25"/>
  <c r="AS32" i="25"/>
  <c r="AQ31" i="25"/>
  <c r="AP30" i="25"/>
  <c r="AS28" i="25"/>
  <c r="AQ27" i="25"/>
  <c r="AP26" i="25"/>
  <c r="AS24" i="25"/>
  <c r="AQ23" i="25"/>
  <c r="AP22" i="25"/>
  <c r="AS20" i="25"/>
  <c r="AQ19" i="25"/>
  <c r="AP18" i="25"/>
  <c r="AS16" i="25"/>
  <c r="AQ15" i="25"/>
  <c r="AP14" i="25"/>
  <c r="AS12" i="25"/>
  <c r="AQ11" i="25"/>
  <c r="AP10" i="25"/>
  <c r="AS8" i="25"/>
  <c r="AQ7" i="25"/>
  <c r="AP6" i="25"/>
  <c r="AS4" i="25"/>
  <c r="AL34" i="25"/>
  <c r="AK33" i="25"/>
  <c r="AN31" i="25"/>
  <c r="AL30" i="25"/>
  <c r="AK29" i="25"/>
  <c r="AN27" i="25"/>
  <c r="AL26" i="25"/>
  <c r="AK25" i="25"/>
  <c r="AN23" i="25"/>
  <c r="AL22" i="25"/>
  <c r="AK21" i="25"/>
  <c r="AN19" i="25"/>
  <c r="AL18" i="25"/>
  <c r="AK17" i="25"/>
  <c r="AN15" i="25"/>
  <c r="AL14" i="25"/>
  <c r="AK13" i="25"/>
  <c r="AN11" i="25"/>
  <c r="BP18" i="25"/>
  <c r="BP14" i="25"/>
  <c r="BR11" i="25"/>
  <c r="BO9" i="25"/>
  <c r="BP6" i="25"/>
  <c r="BM34" i="25"/>
  <c r="BJ33" i="25"/>
  <c r="BJ31" i="25"/>
  <c r="BL31" i="25" s="1"/>
  <c r="BM29" i="25"/>
  <c r="BK28" i="25"/>
  <c r="BJ27" i="25"/>
  <c r="BM25" i="25"/>
  <c r="BK24" i="25"/>
  <c r="BJ23" i="25"/>
  <c r="BM21" i="25"/>
  <c r="BK20" i="25"/>
  <c r="BJ19" i="25"/>
  <c r="BM17" i="25"/>
  <c r="BK16" i="25"/>
  <c r="BJ15" i="25"/>
  <c r="BM13" i="25"/>
  <c r="BK12" i="25"/>
  <c r="BJ11" i="25"/>
  <c r="BM9" i="25"/>
  <c r="BK8" i="25"/>
  <c r="BJ7" i="25"/>
  <c r="BM5" i="25"/>
  <c r="BK4" i="25"/>
  <c r="BE34" i="25"/>
  <c r="BH32" i="25"/>
  <c r="BF31" i="25"/>
  <c r="BE30" i="25"/>
  <c r="BH28" i="25"/>
  <c r="BF27" i="25"/>
  <c r="BE26" i="25"/>
  <c r="BH24" i="25"/>
  <c r="BF23" i="25"/>
  <c r="BE22" i="25"/>
  <c r="BH20" i="25"/>
  <c r="BF19" i="25"/>
  <c r="BE18" i="25"/>
  <c r="BH16" i="25"/>
  <c r="BF15" i="25"/>
  <c r="BE14" i="25"/>
  <c r="BH12" i="25"/>
  <c r="BF11" i="25"/>
  <c r="BE10" i="25"/>
  <c r="BH8" i="25"/>
  <c r="BF7" i="25"/>
  <c r="BE6" i="25"/>
  <c r="BH4" i="25"/>
  <c r="BA34" i="25"/>
  <c r="AZ33" i="25"/>
  <c r="BC31" i="25"/>
  <c r="BA30" i="25"/>
  <c r="AZ29" i="25"/>
  <c r="BC27" i="25"/>
  <c r="BA26" i="25"/>
  <c r="AZ25" i="25"/>
  <c r="BC23" i="25"/>
  <c r="BA22" i="25"/>
  <c r="AZ21" i="25"/>
  <c r="BC19" i="25"/>
  <c r="BA18" i="25"/>
  <c r="AZ17" i="25"/>
  <c r="BC15" i="25"/>
  <c r="BA14" i="25"/>
  <c r="AZ13" i="25"/>
  <c r="BC11" i="25"/>
  <c r="BA10" i="25"/>
  <c r="AZ9" i="25"/>
  <c r="BC7" i="25"/>
  <c r="BA6" i="25"/>
  <c r="AZ5" i="25"/>
  <c r="AX34" i="25"/>
  <c r="AV33" i="25"/>
  <c r="AU32" i="25"/>
  <c r="AX30" i="25"/>
  <c r="AV29" i="25"/>
  <c r="AU28" i="25"/>
  <c r="AX26" i="25"/>
  <c r="AV25" i="25"/>
  <c r="AU24" i="25"/>
  <c r="AX22" i="25"/>
  <c r="AV21" i="25"/>
  <c r="AU20" i="25"/>
  <c r="AX18" i="25"/>
  <c r="AV17" i="25"/>
  <c r="AU16" i="25"/>
  <c r="AX14" i="25"/>
  <c r="AV13" i="25"/>
  <c r="AU12" i="25"/>
  <c r="AX10" i="25"/>
  <c r="AV9" i="25"/>
  <c r="AU8" i="25"/>
  <c r="AX6" i="25"/>
  <c r="AV5" i="25"/>
  <c r="AU4" i="25"/>
  <c r="AS33" i="25"/>
  <c r="AQ32" i="25"/>
  <c r="AP31" i="25"/>
  <c r="AS29" i="25"/>
  <c r="AQ28" i="25"/>
  <c r="AP27" i="25"/>
  <c r="AS25" i="25"/>
  <c r="AQ24" i="25"/>
  <c r="AP23" i="25"/>
  <c r="AS21" i="25"/>
  <c r="AQ20" i="25"/>
  <c r="AP19" i="25"/>
  <c r="AS17" i="25"/>
  <c r="AQ16" i="25"/>
  <c r="AP15" i="25"/>
  <c r="AS13" i="25"/>
  <c r="AQ12" i="25"/>
  <c r="AP11" i="25"/>
  <c r="AS9" i="25"/>
  <c r="AQ8" i="25"/>
  <c r="AP7" i="25"/>
  <c r="AS5" i="25"/>
  <c r="AQ4" i="25"/>
  <c r="AK34" i="25"/>
  <c r="AN32" i="25"/>
  <c r="AL31" i="25"/>
  <c r="AK30" i="25"/>
  <c r="AN28" i="25"/>
  <c r="AL27" i="25"/>
  <c r="AK26" i="25"/>
  <c r="AN24" i="25"/>
  <c r="AL23" i="25"/>
  <c r="AK22" i="25"/>
  <c r="AN20" i="25"/>
  <c r="AL19" i="25"/>
  <c r="AK18" i="25"/>
  <c r="AN16" i="25"/>
  <c r="AL15" i="25"/>
  <c r="AK14" i="25"/>
  <c r="AN12" i="25"/>
  <c r="AL11" i="25"/>
  <c r="AK10" i="25"/>
  <c r="AN8" i="25"/>
  <c r="AL7" i="25"/>
  <c r="AK6" i="25"/>
  <c r="AN4" i="25"/>
  <c r="AG34" i="25"/>
  <c r="AF33" i="25"/>
  <c r="AI31" i="25"/>
  <c r="AG30" i="25"/>
  <c r="AF29" i="25"/>
  <c r="AI27" i="25"/>
  <c r="AG26" i="25"/>
  <c r="AF25" i="25"/>
  <c r="AI23" i="25"/>
  <c r="AG22" i="25"/>
  <c r="AF21" i="25"/>
  <c r="AI19" i="25"/>
  <c r="BO17" i="25"/>
  <c r="BO14" i="25"/>
  <c r="BQ14" i="25" s="1"/>
  <c r="BP11" i="25"/>
  <c r="BR8" i="25"/>
  <c r="BO6" i="25"/>
  <c r="BQ6" i="25" s="1"/>
  <c r="BK34" i="25"/>
  <c r="BK32" i="25"/>
  <c r="BM30" i="25"/>
  <c r="BK29" i="25"/>
  <c r="BJ28" i="25"/>
  <c r="BL28" i="25" s="1"/>
  <c r="BM26" i="25"/>
  <c r="BK25" i="25"/>
  <c r="BJ24" i="25"/>
  <c r="BL24" i="25" s="1"/>
  <c r="BM22" i="25"/>
  <c r="BK21" i="25"/>
  <c r="BJ20" i="25"/>
  <c r="BL20" i="25" s="1"/>
  <c r="BM18" i="25"/>
  <c r="BK17" i="25"/>
  <c r="BJ16" i="25"/>
  <c r="BL16" i="25" s="1"/>
  <c r="BM14" i="25"/>
  <c r="BK13" i="25"/>
  <c r="BJ12" i="25"/>
  <c r="BL12" i="25" s="1"/>
  <c r="BM10" i="25"/>
  <c r="BK9" i="25"/>
  <c r="BJ8" i="25"/>
  <c r="BL8" i="25" s="1"/>
  <c r="BM6" i="25"/>
  <c r="BK5" i="25"/>
  <c r="BJ4" i="25"/>
  <c r="BL4" i="25" s="1"/>
  <c r="BH33" i="25"/>
  <c r="BF32" i="25"/>
  <c r="BE31" i="25"/>
  <c r="BG31" i="25" s="1"/>
  <c r="BH29" i="25"/>
  <c r="BF28" i="25"/>
  <c r="BE27" i="25"/>
  <c r="BG27" i="25" s="1"/>
  <c r="BH25" i="25"/>
  <c r="BF24" i="25"/>
  <c r="BE23" i="25"/>
  <c r="BG23" i="25" s="1"/>
  <c r="BH21" i="25"/>
  <c r="BF20" i="25"/>
  <c r="BE19" i="25"/>
  <c r="BG19" i="25" s="1"/>
  <c r="BH17" i="25"/>
  <c r="BF16" i="25"/>
  <c r="BE15" i="25"/>
  <c r="BG15" i="25" s="1"/>
  <c r="BH13" i="25"/>
  <c r="BF12" i="25"/>
  <c r="BE11" i="25"/>
  <c r="BG11" i="25" s="1"/>
  <c r="BH9" i="25"/>
  <c r="BF8" i="25"/>
  <c r="BE7" i="25"/>
  <c r="BG7" i="25" s="1"/>
  <c r="BH5" i="25"/>
  <c r="BF4" i="25"/>
  <c r="AZ34" i="25"/>
  <c r="BB34" i="25" s="1"/>
  <c r="BC32" i="25"/>
  <c r="BA31" i="25"/>
  <c r="AZ30" i="25"/>
  <c r="BB30" i="25" s="1"/>
  <c r="BC28" i="25"/>
  <c r="BA27" i="25"/>
  <c r="AZ26" i="25"/>
  <c r="BB26" i="25" s="1"/>
  <c r="BC24" i="25"/>
  <c r="BA23" i="25"/>
  <c r="AZ22" i="25"/>
  <c r="BB22" i="25" s="1"/>
  <c r="BC20" i="25"/>
  <c r="BA19" i="25"/>
  <c r="AZ18" i="25"/>
  <c r="BB18" i="25" s="1"/>
  <c r="BC16" i="25"/>
  <c r="BA15" i="25"/>
  <c r="AZ14" i="25"/>
  <c r="BB14" i="25" s="1"/>
  <c r="BC12" i="25"/>
  <c r="BA11" i="25"/>
  <c r="AZ10" i="25"/>
  <c r="BB10" i="25" s="1"/>
  <c r="BC8" i="25"/>
  <c r="BA7" i="25"/>
  <c r="AZ6" i="25"/>
  <c r="BB6" i="25" s="1"/>
  <c r="BC4" i="25"/>
  <c r="AV34" i="25"/>
  <c r="AU33" i="25"/>
  <c r="AW33" i="25" s="1"/>
  <c r="AX31" i="25"/>
  <c r="AV30" i="25"/>
  <c r="AU29" i="25"/>
  <c r="AW29" i="25" s="1"/>
  <c r="AX27" i="25"/>
  <c r="AV26" i="25"/>
  <c r="AU25" i="25"/>
  <c r="AW25" i="25" s="1"/>
  <c r="AX23" i="25"/>
  <c r="AV22" i="25"/>
  <c r="AU21" i="25"/>
  <c r="AW21" i="25" s="1"/>
  <c r="AX19" i="25"/>
  <c r="AV18" i="25"/>
  <c r="AU17" i="25"/>
  <c r="AW17" i="25" s="1"/>
  <c r="AX15" i="25"/>
  <c r="AV14" i="25"/>
  <c r="AU13" i="25"/>
  <c r="AW13" i="25" s="1"/>
  <c r="AX11" i="25"/>
  <c r="AV10" i="25"/>
  <c r="AU9" i="25"/>
  <c r="AW9" i="25" s="1"/>
  <c r="AX7" i="25"/>
  <c r="AV6" i="25"/>
  <c r="AU5" i="25"/>
  <c r="AW5" i="25" s="1"/>
  <c r="AS34" i="25"/>
  <c r="AQ33" i="25"/>
  <c r="AP32" i="25"/>
  <c r="AR32" i="25" s="1"/>
  <c r="AS30" i="25"/>
  <c r="AQ29" i="25"/>
  <c r="AP28" i="25"/>
  <c r="AR28" i="25" s="1"/>
  <c r="AS26" i="25"/>
  <c r="AQ25" i="25"/>
  <c r="AP24" i="25"/>
  <c r="AR24" i="25" s="1"/>
  <c r="AS22" i="25"/>
  <c r="AQ21" i="25"/>
  <c r="AP20" i="25"/>
  <c r="AR20" i="25" s="1"/>
  <c r="AS18" i="25"/>
  <c r="AQ17" i="25"/>
  <c r="AP16" i="25"/>
  <c r="AR16" i="25" s="1"/>
  <c r="AS14" i="25"/>
  <c r="AQ13" i="25"/>
  <c r="AP12" i="25"/>
  <c r="AR12" i="25" s="1"/>
  <c r="AS10" i="25"/>
  <c r="AQ9" i="25"/>
  <c r="AP8" i="25"/>
  <c r="AR8" i="25" s="1"/>
  <c r="AS6" i="25"/>
  <c r="AQ5" i="25"/>
  <c r="AP4" i="25"/>
  <c r="AR4" i="25" s="1"/>
  <c r="AN33" i="25"/>
  <c r="AL32" i="25"/>
  <c r="AK31" i="25"/>
  <c r="AM31" i="25" s="1"/>
  <c r="AN29" i="25"/>
  <c r="AL28" i="25"/>
  <c r="AK27" i="25"/>
  <c r="AM27" i="25" s="1"/>
  <c r="AN25" i="25"/>
  <c r="AL24" i="25"/>
  <c r="AK23" i="25"/>
  <c r="AM23" i="25" s="1"/>
  <c r="AN21" i="25"/>
  <c r="AL20" i="25"/>
  <c r="AK19" i="25"/>
  <c r="AM19" i="25" s="1"/>
  <c r="AN17" i="25"/>
  <c r="AL16" i="25"/>
  <c r="AK15" i="25"/>
  <c r="AM15" i="25" s="1"/>
  <c r="AN13" i="25"/>
  <c r="AL12" i="25"/>
  <c r="AK11" i="25"/>
  <c r="AM11" i="25" s="1"/>
  <c r="AN9" i="25"/>
  <c r="AL8" i="25"/>
  <c r="AK7" i="25"/>
  <c r="AM7" i="25" s="1"/>
  <c r="AN5" i="25"/>
  <c r="AL4" i="25"/>
  <c r="AF34" i="25"/>
  <c r="AH34" i="25" s="1"/>
  <c r="AI32" i="25"/>
  <c r="AG31" i="25"/>
  <c r="AF30" i="25"/>
  <c r="AH30" i="25" s="1"/>
  <c r="AI28" i="25"/>
  <c r="AG27" i="25"/>
  <c r="AF26" i="25"/>
  <c r="AH26" i="25" s="1"/>
  <c r="AI24" i="25"/>
  <c r="AG23" i="25"/>
  <c r="AF22" i="25"/>
  <c r="AH22" i="25" s="1"/>
  <c r="AI20" i="25"/>
  <c r="AG19" i="25"/>
  <c r="AF18" i="25"/>
  <c r="AI16" i="25"/>
  <c r="AG15" i="25"/>
  <c r="AF14" i="25"/>
  <c r="AI12" i="25"/>
  <c r="AG11" i="25"/>
  <c r="AF10" i="25"/>
  <c r="AH10" i="25" s="1"/>
  <c r="AI8" i="25"/>
  <c r="AG7" i="25"/>
  <c r="AF6" i="25"/>
  <c r="AI4" i="25"/>
  <c r="AB34" i="25"/>
  <c r="AA33" i="25"/>
  <c r="AD31" i="25"/>
  <c r="BR15" i="25"/>
  <c r="BO13" i="25"/>
  <c r="BP10" i="25"/>
  <c r="BR7" i="25"/>
  <c r="BO5" i="25"/>
  <c r="BM33" i="25"/>
  <c r="BJ32" i="25"/>
  <c r="BK30" i="25"/>
  <c r="BJ29" i="25"/>
  <c r="BM27" i="25"/>
  <c r="BK26" i="25"/>
  <c r="BJ25" i="25"/>
  <c r="BM23" i="25"/>
  <c r="BK22" i="25"/>
  <c r="BJ21" i="25"/>
  <c r="BM19" i="25"/>
  <c r="BK18" i="25"/>
  <c r="BJ17" i="25"/>
  <c r="BM15" i="25"/>
  <c r="BK14" i="25"/>
  <c r="BJ13" i="25"/>
  <c r="BM11" i="25"/>
  <c r="BK10" i="25"/>
  <c r="BJ9" i="25"/>
  <c r="BM7" i="25"/>
  <c r="BK6" i="25"/>
  <c r="BJ5" i="25"/>
  <c r="BH34" i="25"/>
  <c r="BF33" i="25"/>
  <c r="BE32" i="25"/>
  <c r="BH30" i="25"/>
  <c r="BF29" i="25"/>
  <c r="BE28" i="25"/>
  <c r="BH26" i="25"/>
  <c r="BF25" i="25"/>
  <c r="BE24" i="25"/>
  <c r="BH22" i="25"/>
  <c r="BF21" i="25"/>
  <c r="BE20" i="25"/>
  <c r="BH18" i="25"/>
  <c r="BF17" i="25"/>
  <c r="BE16" i="25"/>
  <c r="BH14" i="25"/>
  <c r="BF13" i="25"/>
  <c r="BG13" i="25" s="1"/>
  <c r="BE12" i="25"/>
  <c r="BH10" i="25"/>
  <c r="BF9" i="25"/>
  <c r="BE8" i="25"/>
  <c r="BH6" i="25"/>
  <c r="BF5" i="25"/>
  <c r="BE4" i="25"/>
  <c r="BC33" i="25"/>
  <c r="BA32" i="25"/>
  <c r="AZ31" i="25"/>
  <c r="BC29" i="25"/>
  <c r="BA28" i="25"/>
  <c r="AZ27" i="25"/>
  <c r="BC25" i="25"/>
  <c r="BA24" i="25"/>
  <c r="AZ23" i="25"/>
  <c r="BC21" i="25"/>
  <c r="BA20" i="25"/>
  <c r="AZ19" i="25"/>
  <c r="BC17" i="25"/>
  <c r="BA16" i="25"/>
  <c r="AZ15" i="25"/>
  <c r="BC13" i="25"/>
  <c r="BA12" i="25"/>
  <c r="BB12" i="25" s="1"/>
  <c r="AZ11" i="25"/>
  <c r="BC9" i="25"/>
  <c r="BA8" i="25"/>
  <c r="AZ7" i="25"/>
  <c r="BC5" i="25"/>
  <c r="BA4" i="25"/>
  <c r="AU34" i="25"/>
  <c r="AX32" i="25"/>
  <c r="AV31" i="25"/>
  <c r="AU30" i="25"/>
  <c r="AX28" i="25"/>
  <c r="AV27" i="25"/>
  <c r="AU26" i="25"/>
  <c r="AX24" i="25"/>
  <c r="AV23" i="25"/>
  <c r="AU22" i="25"/>
  <c r="AX20" i="25"/>
  <c r="AV19" i="25"/>
  <c r="AU18" i="25"/>
  <c r="AX16" i="25"/>
  <c r="AV15" i="25"/>
  <c r="AU14" i="25"/>
  <c r="AX12" i="25"/>
  <c r="AV11" i="25"/>
  <c r="AU10" i="25"/>
  <c r="AX8" i="25"/>
  <c r="AV7" i="25"/>
  <c r="AU6" i="25"/>
  <c r="AX4" i="25"/>
  <c r="AQ34" i="25"/>
  <c r="AP33" i="25"/>
  <c r="AS31" i="25"/>
  <c r="AQ30" i="25"/>
  <c r="AP29" i="25"/>
  <c r="AS27" i="25"/>
  <c r="AQ26" i="25"/>
  <c r="AR26" i="25" s="1"/>
  <c r="AP25" i="25"/>
  <c r="AS23" i="25"/>
  <c r="AQ22" i="25"/>
  <c r="AP21" i="25"/>
  <c r="AS19" i="25"/>
  <c r="AQ18" i="25"/>
  <c r="AP17" i="25"/>
  <c r="AS15" i="25"/>
  <c r="AQ14" i="25"/>
  <c r="AP13" i="25"/>
  <c r="AS11" i="25"/>
  <c r="AQ10" i="25"/>
  <c r="AR10" i="25" s="1"/>
  <c r="AP9" i="25"/>
  <c r="AS7" i="25"/>
  <c r="AQ6" i="25"/>
  <c r="AP5" i="25"/>
  <c r="AN34" i="25"/>
  <c r="AL33" i="25"/>
  <c r="AK32" i="25"/>
  <c r="AN30" i="25"/>
  <c r="AL29" i="25"/>
  <c r="AK28" i="25"/>
  <c r="AN26" i="25"/>
  <c r="AL25" i="25"/>
  <c r="AK24" i="25"/>
  <c r="AN22" i="25"/>
  <c r="AL21" i="25"/>
  <c r="AK20" i="25"/>
  <c r="AN18" i="25"/>
  <c r="AL17" i="25"/>
  <c r="AK16" i="25"/>
  <c r="AN14" i="25"/>
  <c r="AL13" i="25"/>
  <c r="AK12" i="25"/>
  <c r="L4" i="25"/>
  <c r="M33" i="25"/>
  <c r="M31" i="25"/>
  <c r="M29" i="25"/>
  <c r="M27" i="25"/>
  <c r="M25" i="25"/>
  <c r="M23" i="25"/>
  <c r="M21" i="25"/>
  <c r="M19" i="25"/>
  <c r="M17" i="25"/>
  <c r="M15" i="25"/>
  <c r="M13" i="25"/>
  <c r="M11" i="25"/>
  <c r="M9" i="25"/>
  <c r="M7" i="25"/>
  <c r="M5" i="25"/>
  <c r="Q4" i="25"/>
  <c r="R33" i="25"/>
  <c r="Q32" i="25"/>
  <c r="Q30" i="25"/>
  <c r="S30" i="25" s="1"/>
  <c r="R28" i="25"/>
  <c r="R26" i="25"/>
  <c r="Q23" i="25"/>
  <c r="Q21" i="25"/>
  <c r="R19" i="25"/>
  <c r="R17" i="25"/>
  <c r="Q16" i="25"/>
  <c r="Q14" i="25"/>
  <c r="R12" i="25"/>
  <c r="R10" i="25"/>
  <c r="Q7" i="25"/>
  <c r="Q5" i="25"/>
  <c r="S5" i="25" s="1"/>
  <c r="O32" i="25"/>
  <c r="O28" i="25"/>
  <c r="O24" i="25"/>
  <c r="O20" i="25"/>
  <c r="O16" i="25"/>
  <c r="O12" i="25"/>
  <c r="O8" i="25"/>
  <c r="T4" i="25"/>
  <c r="T31" i="25"/>
  <c r="T27" i="25"/>
  <c r="T23" i="25"/>
  <c r="T19" i="25"/>
  <c r="T15" i="25"/>
  <c r="T11" i="25"/>
  <c r="T7" i="25"/>
  <c r="Y4" i="25"/>
  <c r="V6" i="25"/>
  <c r="W7" i="25"/>
  <c r="Y8" i="25"/>
  <c r="V10" i="25"/>
  <c r="W11" i="25"/>
  <c r="Y12" i="25"/>
  <c r="V14" i="25"/>
  <c r="W15" i="25"/>
  <c r="Y16" i="25"/>
  <c r="V18" i="25"/>
  <c r="W19" i="25"/>
  <c r="Y20" i="25"/>
  <c r="V22" i="25"/>
  <c r="W23" i="25"/>
  <c r="Y24" i="25"/>
  <c r="V26" i="25"/>
  <c r="W27" i="25"/>
  <c r="Y28" i="25"/>
  <c r="V30" i="25"/>
  <c r="W31" i="25"/>
  <c r="X31" i="25" s="1"/>
  <c r="Y32" i="25"/>
  <c r="V34" i="25"/>
  <c r="AB4" i="25"/>
  <c r="AD5" i="25"/>
  <c r="AA7" i="25"/>
  <c r="AB8" i="25"/>
  <c r="AC8" i="25" s="1"/>
  <c r="AD9" i="25"/>
  <c r="AA11" i="25"/>
  <c r="AB12" i="25"/>
  <c r="AD13" i="25"/>
  <c r="AA15" i="25"/>
  <c r="AB16" i="25"/>
  <c r="AC16" i="25" s="1"/>
  <c r="AD17" i="25"/>
  <c r="AA19" i="25"/>
  <c r="AB20" i="25"/>
  <c r="AD21" i="25"/>
  <c r="AA23" i="25"/>
  <c r="AB24" i="25"/>
  <c r="AC24" i="25" s="1"/>
  <c r="AD25" i="25"/>
  <c r="AA27" i="25"/>
  <c r="AB28" i="25"/>
  <c r="AD29" i="25"/>
  <c r="AA31" i="25"/>
  <c r="AD32" i="25"/>
  <c r="AD34" i="25"/>
  <c r="AG5" i="25"/>
  <c r="AF7" i="25"/>
  <c r="AF9" i="25"/>
  <c r="AI10" i="25"/>
  <c r="AG12" i="25"/>
  <c r="AH12" i="25" s="1"/>
  <c r="AG14" i="25"/>
  <c r="AF16" i="25"/>
  <c r="AI17" i="25"/>
  <c r="AF20" i="25"/>
  <c r="AI22" i="25"/>
  <c r="AG25" i="25"/>
  <c r="AF28" i="25"/>
  <c r="AI30" i="25"/>
  <c r="AG33" i="25"/>
  <c r="AK5" i="25"/>
  <c r="AN7" i="25"/>
  <c r="AL10" i="25"/>
  <c r="M4" i="25"/>
  <c r="L33" i="25"/>
  <c r="L31" i="25"/>
  <c r="L29" i="25"/>
  <c r="L27" i="25"/>
  <c r="L25" i="25"/>
  <c r="L23" i="25"/>
  <c r="L21" i="25"/>
  <c r="L19" i="25"/>
  <c r="L17" i="25"/>
  <c r="L15" i="25"/>
  <c r="L13" i="25"/>
  <c r="L11" i="25"/>
  <c r="L9" i="25"/>
  <c r="L7" i="25"/>
  <c r="L5" i="25"/>
  <c r="R4" i="25"/>
  <c r="Q33" i="25"/>
  <c r="R31" i="25"/>
  <c r="R29" i="25"/>
  <c r="Q28" i="25"/>
  <c r="Q26" i="25"/>
  <c r="R24" i="25"/>
  <c r="R22" i="25"/>
  <c r="Q19" i="25"/>
  <c r="Q17" i="25"/>
  <c r="R15" i="25"/>
  <c r="R13" i="25"/>
  <c r="Q12" i="25"/>
  <c r="Q10" i="25"/>
  <c r="R8" i="25"/>
  <c r="R6" i="25"/>
  <c r="O4" i="25"/>
  <c r="O31" i="25"/>
  <c r="O27" i="25"/>
  <c r="O23" i="25"/>
  <c r="O19" i="25"/>
  <c r="O15" i="25"/>
  <c r="O11" i="25"/>
  <c r="O7" i="25"/>
  <c r="T34" i="25"/>
  <c r="T30" i="25"/>
  <c r="T26" i="25"/>
  <c r="T22" i="25"/>
  <c r="T18" i="25"/>
  <c r="T14" i="25"/>
  <c r="T10" i="25"/>
  <c r="T6" i="25"/>
  <c r="V5" i="25"/>
  <c r="W6" i="25"/>
  <c r="Y7" i="25"/>
  <c r="V9" i="25"/>
  <c r="W10" i="25"/>
  <c r="Y11" i="25"/>
  <c r="V13" i="25"/>
  <c r="W14" i="25"/>
  <c r="Y15" i="25"/>
  <c r="V17" i="25"/>
  <c r="W18" i="25"/>
  <c r="Y19" i="25"/>
  <c r="V21" i="25"/>
  <c r="W22" i="25"/>
  <c r="Y23" i="25"/>
  <c r="V25" i="25"/>
  <c r="W26" i="25"/>
  <c r="Y27" i="25"/>
  <c r="V29" i="25"/>
  <c r="W30" i="25"/>
  <c r="Y31" i="25"/>
  <c r="V33" i="25"/>
  <c r="W34" i="25"/>
  <c r="AD4" i="25"/>
  <c r="AA6" i="25"/>
  <c r="AB7" i="25"/>
  <c r="AD8" i="25"/>
  <c r="AA10" i="25"/>
  <c r="AB11" i="25"/>
  <c r="AD12" i="25"/>
  <c r="AA14" i="25"/>
  <c r="AB15" i="25"/>
  <c r="AD16" i="25"/>
  <c r="AA18" i="25"/>
  <c r="AB19" i="25"/>
  <c r="AD20" i="25"/>
  <c r="AA22" i="25"/>
  <c r="AB23" i="25"/>
  <c r="AD24" i="25"/>
  <c r="AA26" i="25"/>
  <c r="AB27" i="25"/>
  <c r="AD28" i="25"/>
  <c r="AA30" i="25"/>
  <c r="AB31" i="25"/>
  <c r="AB33" i="25"/>
  <c r="AF4" i="25"/>
  <c r="AI5" i="25"/>
  <c r="AI7" i="25"/>
  <c r="AG9" i="25"/>
  <c r="AF11" i="25"/>
  <c r="AF13" i="25"/>
  <c r="AI14" i="25"/>
  <c r="AG16" i="25"/>
  <c r="AG18" i="25"/>
  <c r="AG20" i="25"/>
  <c r="AF23" i="25"/>
  <c r="AI25" i="25"/>
  <c r="AG28" i="25"/>
  <c r="AF31" i="25"/>
  <c r="AI33" i="25"/>
  <c r="AL5" i="25"/>
  <c r="AK8" i="25"/>
  <c r="AN10" i="25"/>
  <c r="M34" i="25"/>
  <c r="M32" i="25"/>
  <c r="M30" i="25"/>
  <c r="M28" i="25"/>
  <c r="M26" i="25"/>
  <c r="M24" i="25"/>
  <c r="M22" i="25"/>
  <c r="M20" i="25"/>
  <c r="M18" i="25"/>
  <c r="M16" i="25"/>
  <c r="M14" i="25"/>
  <c r="M12" i="25"/>
  <c r="M10" i="25"/>
  <c r="M8" i="25"/>
  <c r="M6" i="25"/>
  <c r="R34" i="25"/>
  <c r="Q31" i="25"/>
  <c r="Q29" i="25"/>
  <c r="R27" i="25"/>
  <c r="R25" i="25"/>
  <c r="Q24" i="25"/>
  <c r="Q22" i="25"/>
  <c r="R20" i="25"/>
  <c r="R18" i="25"/>
  <c r="Q15" i="25"/>
  <c r="Q13" i="25"/>
  <c r="R11" i="25"/>
  <c r="R9" i="25"/>
  <c r="Q8" i="25"/>
  <c r="Q6" i="25"/>
  <c r="O34" i="25"/>
  <c r="O30" i="25"/>
  <c r="O26" i="25"/>
  <c r="O22" i="25"/>
  <c r="O18" i="25"/>
  <c r="O14" i="25"/>
  <c r="O10" i="25"/>
  <c r="O6" i="25"/>
  <c r="T33" i="25"/>
  <c r="T29" i="25"/>
  <c r="T25" i="25"/>
  <c r="T21" i="25"/>
  <c r="T17" i="25"/>
  <c r="T13" i="25"/>
  <c r="T9" i="25"/>
  <c r="T5" i="25"/>
  <c r="V4" i="25"/>
  <c r="W5" i="25"/>
  <c r="Y6" i="25"/>
  <c r="V8" i="25"/>
  <c r="W9" i="25"/>
  <c r="Y10" i="25"/>
  <c r="V12" i="25"/>
  <c r="W13" i="25"/>
  <c r="Y14" i="25"/>
  <c r="V16" i="25"/>
  <c r="W17" i="25"/>
  <c r="Y18" i="25"/>
  <c r="V20" i="25"/>
  <c r="W21" i="25"/>
  <c r="Y22" i="25"/>
  <c r="V24" i="25"/>
  <c r="W25" i="25"/>
  <c r="Y26" i="25"/>
  <c r="V28" i="25"/>
  <c r="W29" i="25"/>
  <c r="Y30" i="25"/>
  <c r="V32" i="25"/>
  <c r="W33" i="25"/>
  <c r="Y34" i="25"/>
  <c r="AA5" i="25"/>
  <c r="AB6" i="25"/>
  <c r="AD7" i="25"/>
  <c r="AA9" i="25"/>
  <c r="AB10" i="25"/>
  <c r="AD11" i="25"/>
  <c r="AA13" i="25"/>
  <c r="AB14" i="25"/>
  <c r="AD15" i="25"/>
  <c r="AA17" i="25"/>
  <c r="AB18" i="25"/>
  <c r="AD19" i="25"/>
  <c r="AA21" i="25"/>
  <c r="AB22" i="25"/>
  <c r="AD23" i="25"/>
  <c r="AA25" i="25"/>
  <c r="AB26" i="25"/>
  <c r="AD27" i="25"/>
  <c r="AA29" i="25"/>
  <c r="AB30" i="25"/>
  <c r="AA32" i="25"/>
  <c r="AC32" i="25" s="1"/>
  <c r="AD33" i="25"/>
  <c r="AG4" i="25"/>
  <c r="AG6" i="25"/>
  <c r="AF8" i="25"/>
  <c r="AI9" i="25"/>
  <c r="AI11" i="25"/>
  <c r="AG13" i="25"/>
  <c r="AF15" i="25"/>
  <c r="AF17" i="25"/>
  <c r="AI18" i="25"/>
  <c r="AG21" i="25"/>
  <c r="AF24" i="25"/>
  <c r="AH24" i="25" s="1"/>
  <c r="AI26" i="25"/>
  <c r="AG29" i="25"/>
  <c r="AF32" i="25"/>
  <c r="AI34" i="25"/>
  <c r="AL6" i="25"/>
  <c r="AK9" i="25"/>
  <c r="AM9" i="25" s="1"/>
  <c r="DY21" i="25"/>
  <c r="DY8" i="25"/>
  <c r="DY24" i="25"/>
  <c r="DY32" i="25"/>
  <c r="DT22" i="25"/>
  <c r="DT4" i="25"/>
  <c r="DT20" i="25"/>
  <c r="DT23" i="25"/>
  <c r="DO6" i="25"/>
  <c r="DO8" i="25"/>
  <c r="DO20" i="25"/>
  <c r="DJ21" i="25"/>
  <c r="DJ16" i="25"/>
  <c r="CZ17" i="25"/>
  <c r="CU13" i="25"/>
  <c r="CF20" i="25"/>
  <c r="A2107" i="23"/>
  <c r="A2108" i="23"/>
  <c r="A2109" i="23"/>
  <c r="A2110" i="23"/>
  <c r="A2111" i="23"/>
  <c r="A2112" i="23"/>
  <c r="A2113" i="23"/>
  <c r="A2114" i="23"/>
  <c r="A2115" i="23"/>
  <c r="A2116" i="23"/>
  <c r="A2117" i="23"/>
  <c r="A2118" i="23"/>
  <c r="A2119" i="23"/>
  <c r="A2120" i="23"/>
  <c r="A2121" i="23"/>
  <c r="A2122" i="23"/>
  <c r="A2123" i="23"/>
  <c r="A2124" i="23"/>
  <c r="A2125" i="23"/>
  <c r="A2126" i="23"/>
  <c r="A2127" i="23"/>
  <c r="A2128" i="23"/>
  <c r="A2129" i="23"/>
  <c r="A2130" i="23"/>
  <c r="A2131" i="23"/>
  <c r="A2132" i="23"/>
  <c r="A2133" i="23"/>
  <c r="A2134" i="23"/>
  <c r="A2135" i="23"/>
  <c r="A2136" i="23"/>
  <c r="A2137" i="23"/>
  <c r="A2138" i="23"/>
  <c r="A2139" i="23"/>
  <c r="A2140" i="23"/>
  <c r="A2141" i="23"/>
  <c r="A2142" i="23"/>
  <c r="A2143" i="23"/>
  <c r="A2144" i="23"/>
  <c r="A2145" i="23"/>
  <c r="A2146" i="23"/>
  <c r="A2147" i="23"/>
  <c r="A2148" i="23"/>
  <c r="A2149" i="23"/>
  <c r="A2150" i="23"/>
  <c r="A2151" i="23"/>
  <c r="A2152" i="23"/>
  <c r="A2153" i="23"/>
  <c r="A2154" i="23"/>
  <c r="A2155" i="23"/>
  <c r="A2156" i="23"/>
  <c r="A2157" i="23"/>
  <c r="A2158" i="23"/>
  <c r="A2159" i="23"/>
  <c r="A2160" i="23"/>
  <c r="A2161" i="23"/>
  <c r="A2162" i="23"/>
  <c r="A2163" i="23"/>
  <c r="A2164" i="23"/>
  <c r="A2165" i="23"/>
  <c r="A2166" i="23"/>
  <c r="A2167" i="23"/>
  <c r="A2168" i="23"/>
  <c r="A2169" i="23"/>
  <c r="A2170" i="23"/>
  <c r="A2171" i="23"/>
  <c r="A2172" i="23"/>
  <c r="A2173" i="23"/>
  <c r="A2174" i="23"/>
  <c r="A2175" i="23"/>
  <c r="A2176" i="23"/>
  <c r="A2177" i="23"/>
  <c r="A2178" i="23"/>
  <c r="A2179" i="23"/>
  <c r="A2180" i="23"/>
  <c r="A2181" i="23"/>
  <c r="A2182" i="23"/>
  <c r="A2183" i="23"/>
  <c r="A2184" i="23"/>
  <c r="A2185" i="23"/>
  <c r="A2186" i="23"/>
  <c r="A2187" i="23"/>
  <c r="A2188" i="23"/>
  <c r="A2189" i="23"/>
  <c r="A2190" i="23"/>
  <c r="A2191" i="23"/>
  <c r="A2192" i="23"/>
  <c r="A2193" i="23"/>
  <c r="A2194" i="23"/>
  <c r="A2195" i="23"/>
  <c r="A2196" i="23"/>
  <c r="A2197" i="23"/>
  <c r="A2198" i="23"/>
  <c r="A2199" i="23"/>
  <c r="A2200" i="23"/>
  <c r="A2201" i="23"/>
  <c r="A2202" i="23"/>
  <c r="A2203" i="23"/>
  <c r="A2204" i="23"/>
  <c r="A2205" i="23"/>
  <c r="A2206" i="23"/>
  <c r="A2207" i="23"/>
  <c r="A2208" i="23"/>
  <c r="A2209" i="23"/>
  <c r="A2210" i="23"/>
  <c r="A2211" i="23"/>
  <c r="A2212" i="23"/>
  <c r="A2213" i="23"/>
  <c r="A2214" i="23"/>
  <c r="A2215" i="23"/>
  <c r="A2216" i="23"/>
  <c r="A2217" i="23"/>
  <c r="A2218" i="23"/>
  <c r="A2219" i="23"/>
  <c r="A2220" i="23"/>
  <c r="A2221" i="23"/>
  <c r="A2222" i="23"/>
  <c r="A2223" i="23"/>
  <c r="A2224" i="23"/>
  <c r="A2225" i="23"/>
  <c r="A2226" i="23"/>
  <c r="A2227" i="23"/>
  <c r="A2228" i="23"/>
  <c r="A2229" i="23"/>
  <c r="A2230" i="23"/>
  <c r="A2231" i="23"/>
  <c r="A2232" i="23"/>
  <c r="A2233" i="23"/>
  <c r="A2234" i="23"/>
  <c r="A2235" i="23"/>
  <c r="A2236" i="23"/>
  <c r="A2237" i="23"/>
  <c r="A2238" i="23"/>
  <c r="A2239" i="23"/>
  <c r="A2240" i="23"/>
  <c r="A2241" i="23"/>
  <c r="A2242" i="23"/>
  <c r="A2243" i="23"/>
  <c r="A2244" i="23"/>
  <c r="A2245" i="23"/>
  <c r="A2246" i="23"/>
  <c r="A2247" i="23"/>
  <c r="A2248" i="23"/>
  <c r="A2249" i="23"/>
  <c r="A2250" i="23"/>
  <c r="A2251" i="23"/>
  <c r="A2252" i="23"/>
  <c r="A2253" i="23"/>
  <c r="A2254" i="23"/>
  <c r="A2255" i="23"/>
  <c r="A2256" i="23"/>
  <c r="A2257" i="23"/>
  <c r="A2258" i="23"/>
  <c r="A2259" i="23"/>
  <c r="A2260" i="23"/>
  <c r="A2261" i="23"/>
  <c r="A2262" i="23"/>
  <c r="A2263" i="23"/>
  <c r="A2264" i="23"/>
  <c r="A2265" i="23"/>
  <c r="A2266" i="23"/>
  <c r="A2267" i="23"/>
  <c r="A2268" i="23"/>
  <c r="A2269" i="23"/>
  <c r="A2270" i="23"/>
  <c r="A2271" i="23"/>
  <c r="A2272" i="23"/>
  <c r="A2273" i="23"/>
  <c r="A2274" i="23"/>
  <c r="A2275" i="23"/>
  <c r="A2276" i="23"/>
  <c r="A2277" i="23"/>
  <c r="A2278" i="23"/>
  <c r="A2279" i="23"/>
  <c r="A2280" i="23"/>
  <c r="A2281" i="23"/>
  <c r="A2282" i="23"/>
  <c r="A2283" i="23"/>
  <c r="A2284" i="23"/>
  <c r="A2285" i="23"/>
  <c r="A2286" i="23"/>
  <c r="A2287" i="23"/>
  <c r="A2288" i="23"/>
  <c r="A2289" i="23"/>
  <c r="A2290" i="23"/>
  <c r="A2291" i="23"/>
  <c r="A2292" i="23"/>
  <c r="A2293" i="23"/>
  <c r="A2294" i="23"/>
  <c r="A2295" i="23"/>
  <c r="A2296" i="23"/>
  <c r="A2297" i="23"/>
  <c r="A2298" i="23"/>
  <c r="A2299" i="23"/>
  <c r="A2300" i="23"/>
  <c r="A2301" i="23"/>
  <c r="A2302" i="23"/>
  <c r="A2303" i="23"/>
  <c r="A2304" i="23"/>
  <c r="A2305" i="23"/>
  <c r="A2306" i="23"/>
  <c r="A2307" i="23"/>
  <c r="A2308" i="23"/>
  <c r="A2309" i="23"/>
  <c r="A2310" i="23"/>
  <c r="A2311" i="23"/>
  <c r="A2312" i="23"/>
  <c r="A2313" i="23"/>
  <c r="A2314" i="23"/>
  <c r="A2315" i="23"/>
  <c r="A2316" i="23"/>
  <c r="A2317" i="23"/>
  <c r="A2318" i="23"/>
  <c r="A2319" i="23"/>
  <c r="A2320" i="23"/>
  <c r="A2321" i="23"/>
  <c r="A2322" i="23"/>
  <c r="A2323" i="23"/>
  <c r="A2324" i="23"/>
  <c r="A2325" i="23"/>
  <c r="A2326" i="23"/>
  <c r="A2327" i="23"/>
  <c r="A2328" i="23"/>
  <c r="A2329" i="23"/>
  <c r="A2330" i="23"/>
  <c r="A2331" i="23"/>
  <c r="A2332" i="23"/>
  <c r="A2333" i="23"/>
  <c r="A2334" i="23"/>
  <c r="A2335" i="23"/>
  <c r="A2336" i="23"/>
  <c r="A2337" i="23"/>
  <c r="A2338" i="23"/>
  <c r="A2339" i="23"/>
  <c r="A2340" i="23"/>
  <c r="A2341" i="23"/>
  <c r="A2342" i="23"/>
  <c r="A2343" i="23"/>
  <c r="A2344" i="23"/>
  <c r="A2345" i="23"/>
  <c r="A2346" i="23"/>
  <c r="A2347" i="23"/>
  <c r="A2348" i="23"/>
  <c r="A2349" i="23"/>
  <c r="A2350" i="23"/>
  <c r="A2351" i="23"/>
  <c r="A2352" i="23"/>
  <c r="A2353" i="23"/>
  <c r="A2354" i="23"/>
  <c r="A2355" i="23"/>
  <c r="A2356" i="23"/>
  <c r="A2357" i="23"/>
  <c r="A2358" i="23"/>
  <c r="A2359" i="23"/>
  <c r="A2360" i="23"/>
  <c r="A2361" i="23"/>
  <c r="A2362" i="23"/>
  <c r="A2363" i="23"/>
  <c r="A2364" i="23"/>
  <c r="A2365" i="23"/>
  <c r="A2366" i="23"/>
  <c r="A2367" i="23"/>
  <c r="A2368" i="23"/>
  <c r="A2369" i="23"/>
  <c r="A2370" i="23"/>
  <c r="A2371" i="23"/>
  <c r="A2372" i="23"/>
  <c r="A2373" i="23"/>
  <c r="A2374" i="23"/>
  <c r="A2375" i="23"/>
  <c r="A2376" i="23"/>
  <c r="A2377" i="23"/>
  <c r="A2378" i="23"/>
  <c r="A2379" i="23"/>
  <c r="A2380" i="23"/>
  <c r="A2381" i="23"/>
  <c r="A2382" i="23"/>
  <c r="A2383" i="23"/>
  <c r="A2384" i="23"/>
  <c r="A2385" i="23"/>
  <c r="A2386" i="23"/>
  <c r="A2387" i="23"/>
  <c r="A2388" i="23"/>
  <c r="A2389" i="23"/>
  <c r="A2390" i="23"/>
  <c r="A2391" i="23"/>
  <c r="A2392" i="23"/>
  <c r="A2393" i="23"/>
  <c r="A2394" i="23"/>
  <c r="A2395" i="23"/>
  <c r="A2396" i="23"/>
  <c r="A2397" i="23"/>
  <c r="A2398" i="23"/>
  <c r="A2399" i="23"/>
  <c r="A2400" i="23"/>
  <c r="A2401" i="23"/>
  <c r="A2402" i="23"/>
  <c r="A2403" i="23"/>
  <c r="A2404" i="23"/>
  <c r="A2405" i="23"/>
  <c r="A2406" i="23"/>
  <c r="A2407" i="23"/>
  <c r="A2408" i="23"/>
  <c r="A2409" i="23"/>
  <c r="A2410" i="23"/>
  <c r="A2411" i="23"/>
  <c r="A2412" i="23"/>
  <c r="A2413" i="23"/>
  <c r="A2414" i="23"/>
  <c r="A2415" i="23"/>
  <c r="A2416" i="23"/>
  <c r="A2417" i="23"/>
  <c r="A2418" i="23"/>
  <c r="A2419" i="23"/>
  <c r="A2420" i="23"/>
  <c r="A2421" i="23"/>
  <c r="A2422" i="23"/>
  <c r="A2423" i="23"/>
  <c r="A2424" i="23"/>
  <c r="M2107" i="23"/>
  <c r="M2108" i="23"/>
  <c r="M2109" i="23"/>
  <c r="M2110" i="23"/>
  <c r="M2111" i="23"/>
  <c r="M2112" i="23"/>
  <c r="M2113" i="23"/>
  <c r="M2114" i="23"/>
  <c r="M2115" i="23"/>
  <c r="M2116" i="23"/>
  <c r="M2117" i="23"/>
  <c r="M2118" i="23"/>
  <c r="M2119" i="23"/>
  <c r="M2120" i="23"/>
  <c r="M2121" i="23"/>
  <c r="M2122" i="23"/>
  <c r="M2123" i="23"/>
  <c r="M2124" i="23"/>
  <c r="M2125" i="23"/>
  <c r="M2126" i="23"/>
  <c r="M2127" i="23"/>
  <c r="M2128" i="23"/>
  <c r="M2129" i="23"/>
  <c r="M2130" i="23"/>
  <c r="M2131" i="23"/>
  <c r="M2132" i="23"/>
  <c r="M2133" i="23"/>
  <c r="M2134" i="23"/>
  <c r="M2135" i="23"/>
  <c r="M2136" i="23"/>
  <c r="M2137" i="23"/>
  <c r="M2138" i="23"/>
  <c r="M2139" i="23"/>
  <c r="M2140" i="23"/>
  <c r="M2141" i="23"/>
  <c r="M2142" i="23"/>
  <c r="M2143" i="23"/>
  <c r="M2144" i="23"/>
  <c r="M2145" i="23"/>
  <c r="M2146" i="23"/>
  <c r="M2147" i="23"/>
  <c r="M2148" i="23"/>
  <c r="M2149" i="23"/>
  <c r="M2150" i="23"/>
  <c r="M2151" i="23"/>
  <c r="M2152" i="23"/>
  <c r="M2153" i="23"/>
  <c r="M2154" i="23"/>
  <c r="M2155" i="23"/>
  <c r="M2156" i="23"/>
  <c r="M2157" i="23"/>
  <c r="M2158" i="23"/>
  <c r="M2159" i="23"/>
  <c r="M2160" i="23"/>
  <c r="M2161" i="23"/>
  <c r="M2162" i="23"/>
  <c r="M2163" i="23"/>
  <c r="M2164" i="23"/>
  <c r="M2165" i="23"/>
  <c r="M2166" i="23"/>
  <c r="M2167" i="23"/>
  <c r="M2168" i="23"/>
  <c r="M2169" i="23"/>
  <c r="M2170" i="23"/>
  <c r="M2171" i="23"/>
  <c r="M2172" i="23"/>
  <c r="M2173" i="23"/>
  <c r="M2174" i="23"/>
  <c r="M2175" i="23"/>
  <c r="M2176" i="23"/>
  <c r="M2177" i="23"/>
  <c r="M2178" i="23"/>
  <c r="M2179" i="23"/>
  <c r="M2180" i="23"/>
  <c r="M2181" i="23"/>
  <c r="M2182" i="23"/>
  <c r="M2183" i="23"/>
  <c r="M2184" i="23"/>
  <c r="M2185" i="23"/>
  <c r="M2186" i="23"/>
  <c r="M2187" i="23"/>
  <c r="M2188" i="23"/>
  <c r="M2189" i="23"/>
  <c r="M2190" i="23"/>
  <c r="M2191" i="23"/>
  <c r="M2192" i="23"/>
  <c r="M2193" i="23"/>
  <c r="M2194" i="23"/>
  <c r="M2195" i="23"/>
  <c r="M2196" i="23"/>
  <c r="M2197" i="23"/>
  <c r="M2198" i="23"/>
  <c r="M2199" i="23"/>
  <c r="M2200" i="23"/>
  <c r="M2201" i="23"/>
  <c r="M2202" i="23"/>
  <c r="M2203" i="23"/>
  <c r="M2204" i="23"/>
  <c r="M2205" i="23"/>
  <c r="M2206" i="23"/>
  <c r="M2207" i="23"/>
  <c r="M2208" i="23"/>
  <c r="M2209" i="23"/>
  <c r="M2210" i="23"/>
  <c r="M2211" i="23"/>
  <c r="M2212" i="23"/>
  <c r="M2213" i="23"/>
  <c r="M2214" i="23"/>
  <c r="M2215" i="23"/>
  <c r="M2216" i="23"/>
  <c r="M2217" i="23"/>
  <c r="M2218" i="23"/>
  <c r="M2219" i="23"/>
  <c r="M2220" i="23"/>
  <c r="M2221" i="23"/>
  <c r="M2222" i="23"/>
  <c r="M2223" i="23"/>
  <c r="M2224" i="23"/>
  <c r="M2225" i="23"/>
  <c r="M2226" i="23"/>
  <c r="M2227" i="23"/>
  <c r="M2228" i="23"/>
  <c r="M2229" i="23"/>
  <c r="M2230" i="23"/>
  <c r="M2231" i="23"/>
  <c r="M2232" i="23"/>
  <c r="M2233" i="23"/>
  <c r="M2234" i="23"/>
  <c r="M2235" i="23"/>
  <c r="M2236" i="23"/>
  <c r="M2237" i="23"/>
  <c r="M2239" i="23"/>
  <c r="M2240" i="23"/>
  <c r="M2241" i="23"/>
  <c r="M2242" i="23"/>
  <c r="M2243" i="23"/>
  <c r="M2244" i="23"/>
  <c r="M2245" i="23"/>
  <c r="M2246" i="23"/>
  <c r="M2247" i="23"/>
  <c r="M2248" i="23"/>
  <c r="M2249" i="23"/>
  <c r="M2250" i="23"/>
  <c r="M2251" i="23"/>
  <c r="M2252" i="23"/>
  <c r="M2253" i="23"/>
  <c r="M2254" i="23"/>
  <c r="M2255" i="23"/>
  <c r="M2256" i="23"/>
  <c r="M2257" i="23"/>
  <c r="M2258" i="23"/>
  <c r="M2259" i="23"/>
  <c r="M2260" i="23"/>
  <c r="M2261" i="23"/>
  <c r="M2262" i="23"/>
  <c r="M2263" i="23"/>
  <c r="M2264" i="23"/>
  <c r="M2265" i="23"/>
  <c r="M2266" i="23"/>
  <c r="M2267" i="23"/>
  <c r="M2268" i="23"/>
  <c r="M2269" i="23"/>
  <c r="M2270" i="23"/>
  <c r="M2271" i="23"/>
  <c r="M2272" i="23"/>
  <c r="M2273" i="23"/>
  <c r="M2274" i="23"/>
  <c r="M2275" i="23"/>
  <c r="M2276" i="23"/>
  <c r="M2277" i="23"/>
  <c r="M2278" i="23"/>
  <c r="M2279" i="23"/>
  <c r="M2280" i="23"/>
  <c r="M2281" i="23"/>
  <c r="M2282" i="23"/>
  <c r="M2283" i="23"/>
  <c r="M2284" i="23"/>
  <c r="M2285" i="23"/>
  <c r="M2286" i="23"/>
  <c r="M2287" i="23"/>
  <c r="M2288" i="23"/>
  <c r="M2289" i="23"/>
  <c r="M2290" i="23"/>
  <c r="M2291" i="23"/>
  <c r="M2292" i="23"/>
  <c r="M2293" i="23"/>
  <c r="M2294" i="23"/>
  <c r="M2295" i="23"/>
  <c r="M2296" i="23"/>
  <c r="M2297" i="23"/>
  <c r="M2298" i="23"/>
  <c r="M2299" i="23"/>
  <c r="M2300" i="23"/>
  <c r="M2301" i="23"/>
  <c r="M2302" i="23"/>
  <c r="M2303" i="23"/>
  <c r="M2304" i="23"/>
  <c r="M2305" i="23"/>
  <c r="M2306" i="23"/>
  <c r="M2307" i="23"/>
  <c r="M2308" i="23"/>
  <c r="M2309" i="23"/>
  <c r="M2310" i="23"/>
  <c r="M2311" i="23"/>
  <c r="M2312" i="23"/>
  <c r="M2313" i="23"/>
  <c r="M2314" i="23"/>
  <c r="M2315" i="23"/>
  <c r="M2316" i="23"/>
  <c r="M2317" i="23"/>
  <c r="M2318" i="23"/>
  <c r="M2319" i="23"/>
  <c r="M2320" i="23"/>
  <c r="M2321" i="23"/>
  <c r="M2322" i="23"/>
  <c r="M2323" i="23"/>
  <c r="M2324" i="23"/>
  <c r="M2325" i="23"/>
  <c r="M2326" i="23"/>
  <c r="M2327" i="23"/>
  <c r="M2328" i="23"/>
  <c r="M2329" i="23"/>
  <c r="M2330" i="23"/>
  <c r="M2331" i="23"/>
  <c r="M2332" i="23"/>
  <c r="M2333" i="23"/>
  <c r="M2334" i="23"/>
  <c r="M2335" i="23"/>
  <c r="M2336" i="23"/>
  <c r="M2337" i="23"/>
  <c r="M2338" i="23"/>
  <c r="M2339" i="23"/>
  <c r="M2340" i="23"/>
  <c r="M2341" i="23"/>
  <c r="M2342" i="23"/>
  <c r="M2343" i="23"/>
  <c r="M2344" i="23"/>
  <c r="M2345" i="23"/>
  <c r="M2346" i="23"/>
  <c r="M2347" i="23"/>
  <c r="M2348" i="23"/>
  <c r="M2349" i="23"/>
  <c r="M2350" i="23"/>
  <c r="M2351" i="23"/>
  <c r="M2352" i="23"/>
  <c r="M2353" i="23"/>
  <c r="M2354" i="23"/>
  <c r="M2355" i="23"/>
  <c r="M2356" i="23"/>
  <c r="M2357" i="23"/>
  <c r="M2358" i="23"/>
  <c r="M2359" i="23"/>
  <c r="M2360" i="23"/>
  <c r="M2361" i="23"/>
  <c r="M2362" i="23"/>
  <c r="M2363" i="23"/>
  <c r="M2364" i="23"/>
  <c r="M2365" i="23"/>
  <c r="M2366" i="23"/>
  <c r="M2367" i="23"/>
  <c r="M2368" i="23"/>
  <c r="M2369" i="23"/>
  <c r="M2370" i="23"/>
  <c r="M2371" i="23"/>
  <c r="M2372" i="23"/>
  <c r="M2373" i="23"/>
  <c r="M2374" i="23"/>
  <c r="M2375" i="23"/>
  <c r="M2376" i="23"/>
  <c r="M2377" i="23"/>
  <c r="M2378" i="23"/>
  <c r="M2379" i="23"/>
  <c r="M2380" i="23"/>
  <c r="M2381" i="23"/>
  <c r="M2382" i="23"/>
  <c r="M2383" i="23"/>
  <c r="M2384" i="23"/>
  <c r="M2385" i="23"/>
  <c r="M2386" i="23"/>
  <c r="M2387" i="23"/>
  <c r="M2388" i="23"/>
  <c r="M2389" i="23"/>
  <c r="M2390" i="23"/>
  <c r="M2391" i="23"/>
  <c r="M2392" i="23"/>
  <c r="M2393" i="23"/>
  <c r="M2394" i="23"/>
  <c r="M2395" i="23"/>
  <c r="M2396" i="23"/>
  <c r="M2397" i="23"/>
  <c r="M2398" i="23"/>
  <c r="M2399" i="23"/>
  <c r="M2400" i="23"/>
  <c r="M2401" i="23"/>
  <c r="M2402" i="23"/>
  <c r="M2403" i="23"/>
  <c r="M2404" i="23"/>
  <c r="M2405" i="23"/>
  <c r="M2406" i="23"/>
  <c r="M2407" i="23"/>
  <c r="M2408" i="23"/>
  <c r="M2409" i="23"/>
  <c r="M2410" i="23"/>
  <c r="M2411" i="23"/>
  <c r="M2412" i="23"/>
  <c r="M2413" i="23"/>
  <c r="M2414" i="23"/>
  <c r="M2415" i="23"/>
  <c r="M2416" i="23"/>
  <c r="M2417" i="23"/>
  <c r="M2418" i="23"/>
  <c r="M2419" i="23"/>
  <c r="M2420" i="23"/>
  <c r="M2421" i="23"/>
  <c r="M2422" i="23"/>
  <c r="M2423" i="23"/>
  <c r="M2424" i="23"/>
  <c r="L2238" i="23"/>
  <c r="M2238" i="23" s="1"/>
  <c r="M1985" i="23"/>
  <c r="M1986" i="23"/>
  <c r="M1987" i="23"/>
  <c r="M1988" i="23"/>
  <c r="M1989" i="23"/>
  <c r="M1990" i="23"/>
  <c r="M1991" i="23"/>
  <c r="M1992" i="23"/>
  <c r="M1993" i="23"/>
  <c r="M1994" i="23"/>
  <c r="M1995" i="23"/>
  <c r="M1996" i="23"/>
  <c r="M1997" i="23"/>
  <c r="M1998" i="23"/>
  <c r="M1999" i="23"/>
  <c r="M2000" i="23"/>
  <c r="M2001" i="23"/>
  <c r="M2002" i="23"/>
  <c r="M2003" i="23"/>
  <c r="M2004" i="23"/>
  <c r="M2005" i="23"/>
  <c r="M2006" i="23"/>
  <c r="M2007" i="23"/>
  <c r="M2008" i="23"/>
  <c r="M2009" i="23"/>
  <c r="M2010" i="23"/>
  <c r="M2011" i="23"/>
  <c r="M2012" i="23"/>
  <c r="M2013" i="23"/>
  <c r="M2014" i="23"/>
  <c r="M2015" i="23"/>
  <c r="M2016" i="23"/>
  <c r="M2017" i="23"/>
  <c r="M2018" i="23"/>
  <c r="M2019" i="23"/>
  <c r="M2020" i="23"/>
  <c r="M2021" i="23"/>
  <c r="M2022" i="23"/>
  <c r="M2023" i="23"/>
  <c r="M2024" i="23"/>
  <c r="M2025" i="23"/>
  <c r="M2026" i="23"/>
  <c r="M2027" i="23"/>
  <c r="M2028" i="23"/>
  <c r="M2029" i="23"/>
  <c r="M2030" i="23"/>
  <c r="M2031" i="23"/>
  <c r="M2032" i="23"/>
  <c r="M2033" i="23"/>
  <c r="M2034" i="23"/>
  <c r="M2035" i="23"/>
  <c r="M2036" i="23"/>
  <c r="M2037" i="23"/>
  <c r="M2038" i="23"/>
  <c r="M2039" i="23"/>
  <c r="M2040" i="23"/>
  <c r="M2041" i="23"/>
  <c r="M2042" i="23"/>
  <c r="M2043" i="23"/>
  <c r="M2044" i="23"/>
  <c r="M2045" i="23"/>
  <c r="M2046" i="23"/>
  <c r="M2047" i="23"/>
  <c r="M2048" i="23"/>
  <c r="M2049" i="23"/>
  <c r="M2050" i="23"/>
  <c r="M2051" i="23"/>
  <c r="M2052" i="23"/>
  <c r="M2053" i="23"/>
  <c r="M2054" i="23"/>
  <c r="M2055" i="23"/>
  <c r="M2056" i="23"/>
  <c r="M2057" i="23"/>
  <c r="M2058" i="23"/>
  <c r="M2059" i="23"/>
  <c r="M2060" i="23"/>
  <c r="M2061" i="23"/>
  <c r="M2062" i="23"/>
  <c r="M2063" i="23"/>
  <c r="M2064" i="23"/>
  <c r="M2065" i="23"/>
  <c r="M2066" i="23"/>
  <c r="M2067" i="23"/>
  <c r="M2068" i="23"/>
  <c r="M2069" i="23"/>
  <c r="M2070" i="23"/>
  <c r="M2071" i="23"/>
  <c r="M2072" i="23"/>
  <c r="M2073" i="23"/>
  <c r="M2074" i="23"/>
  <c r="M2075" i="23"/>
  <c r="M2076" i="23"/>
  <c r="M2077" i="23"/>
  <c r="M2078" i="23"/>
  <c r="M2079" i="23"/>
  <c r="M2080" i="23"/>
  <c r="M2081" i="23"/>
  <c r="M2082" i="23"/>
  <c r="M2083" i="23"/>
  <c r="M2084" i="23"/>
  <c r="M2085" i="23"/>
  <c r="M2086" i="23"/>
  <c r="M2087" i="23"/>
  <c r="M2088" i="23"/>
  <c r="M2089" i="23"/>
  <c r="M2090" i="23"/>
  <c r="M2091" i="23"/>
  <c r="M2092" i="23"/>
  <c r="M2093" i="23"/>
  <c r="M2094" i="23"/>
  <c r="M2095" i="23"/>
  <c r="M2096" i="23"/>
  <c r="M2097" i="23"/>
  <c r="M2098" i="23"/>
  <c r="M2099" i="23"/>
  <c r="M2100" i="23"/>
  <c r="M2101" i="23"/>
  <c r="M2102" i="23"/>
  <c r="M2103" i="23"/>
  <c r="M2104" i="23"/>
  <c r="M2105" i="23"/>
  <c r="M2106" i="23"/>
  <c r="A1985" i="23"/>
  <c r="A1986" i="23"/>
  <c r="A1987" i="23"/>
  <c r="A1988" i="23"/>
  <c r="A1989" i="23"/>
  <c r="A1990" i="23"/>
  <c r="A1991" i="23"/>
  <c r="A1992" i="23"/>
  <c r="A1993" i="23"/>
  <c r="A1994" i="23"/>
  <c r="A1995" i="23"/>
  <c r="A1996" i="23"/>
  <c r="A1997" i="23"/>
  <c r="A1998" i="23"/>
  <c r="A1999" i="23"/>
  <c r="A2000" i="23"/>
  <c r="A2001" i="23"/>
  <c r="A2002" i="23"/>
  <c r="A2003" i="23"/>
  <c r="A2004" i="23"/>
  <c r="A2005" i="23"/>
  <c r="A2006" i="23"/>
  <c r="A2007" i="23"/>
  <c r="A2008" i="23"/>
  <c r="A2009" i="23"/>
  <c r="A2010" i="23"/>
  <c r="A2011" i="23"/>
  <c r="A2012" i="23"/>
  <c r="A2013" i="23"/>
  <c r="A2014" i="23"/>
  <c r="A2015" i="23"/>
  <c r="A2016" i="23"/>
  <c r="A2017" i="23"/>
  <c r="A2018" i="23"/>
  <c r="A2019" i="23"/>
  <c r="A2020" i="23"/>
  <c r="A2021" i="23"/>
  <c r="A2022" i="23"/>
  <c r="A2023" i="23"/>
  <c r="A2024" i="23"/>
  <c r="A2025" i="23"/>
  <c r="A2026" i="23"/>
  <c r="A2027" i="23"/>
  <c r="A2028" i="23"/>
  <c r="A2029" i="23"/>
  <c r="A2030" i="23"/>
  <c r="A2031" i="23"/>
  <c r="A2032" i="23"/>
  <c r="A2033" i="23"/>
  <c r="A2034" i="23"/>
  <c r="A2035" i="23"/>
  <c r="A2036" i="23"/>
  <c r="A2037" i="23"/>
  <c r="A2038" i="23"/>
  <c r="A2039" i="23"/>
  <c r="A2040" i="23"/>
  <c r="A2041" i="23"/>
  <c r="A2042" i="23"/>
  <c r="A2043" i="23"/>
  <c r="A2044" i="23"/>
  <c r="A2045" i="23"/>
  <c r="A2046" i="23"/>
  <c r="A2047" i="23"/>
  <c r="A2048" i="23"/>
  <c r="A2049" i="23"/>
  <c r="A2050" i="23"/>
  <c r="A2051" i="23"/>
  <c r="A2052" i="23"/>
  <c r="A2053" i="23"/>
  <c r="A2054" i="23"/>
  <c r="A2055" i="23"/>
  <c r="A2056" i="23"/>
  <c r="A2057" i="23"/>
  <c r="A2058" i="23"/>
  <c r="A2059" i="23"/>
  <c r="A2060" i="23"/>
  <c r="A2061" i="23"/>
  <c r="A2062" i="23"/>
  <c r="A2063" i="23"/>
  <c r="A2064" i="23"/>
  <c r="A2065" i="23"/>
  <c r="A2066" i="23"/>
  <c r="A2067" i="23"/>
  <c r="A2068" i="23"/>
  <c r="A2069" i="23"/>
  <c r="A2070" i="23"/>
  <c r="A2071" i="23"/>
  <c r="A2072" i="23"/>
  <c r="A2073" i="23"/>
  <c r="A2074" i="23"/>
  <c r="A2075" i="23"/>
  <c r="A2076" i="23"/>
  <c r="A2077" i="23"/>
  <c r="A2078" i="23"/>
  <c r="A2079" i="23"/>
  <c r="A2080" i="23"/>
  <c r="A2081" i="23"/>
  <c r="A2082" i="23"/>
  <c r="A2083" i="23"/>
  <c r="A2084" i="23"/>
  <c r="A2085" i="23"/>
  <c r="A2086" i="23"/>
  <c r="A2087" i="23"/>
  <c r="A2088" i="23"/>
  <c r="A2089" i="23"/>
  <c r="A2090" i="23"/>
  <c r="A2091" i="23"/>
  <c r="A2092" i="23"/>
  <c r="A2093" i="23"/>
  <c r="A2094" i="23"/>
  <c r="A2095" i="23"/>
  <c r="A2096" i="23"/>
  <c r="A2097" i="23"/>
  <c r="A2098" i="23"/>
  <c r="A2099" i="23"/>
  <c r="A2100" i="23"/>
  <c r="A2101" i="23"/>
  <c r="A2102" i="23"/>
  <c r="A2103" i="23"/>
  <c r="A2104" i="23"/>
  <c r="A2105" i="23"/>
  <c r="A2106" i="23"/>
  <c r="M1844" i="23"/>
  <c r="M1845" i="23"/>
  <c r="M1846" i="23"/>
  <c r="M1847" i="23"/>
  <c r="M1848" i="23"/>
  <c r="M1849" i="23"/>
  <c r="M1850" i="23"/>
  <c r="M1851" i="23"/>
  <c r="M1852" i="23"/>
  <c r="M1853" i="23"/>
  <c r="M1854" i="23"/>
  <c r="M1855" i="23"/>
  <c r="M1856" i="23"/>
  <c r="M1857" i="23"/>
  <c r="M1858" i="23"/>
  <c r="M1859" i="23"/>
  <c r="M1860" i="23"/>
  <c r="M1861" i="23"/>
  <c r="M1862" i="23"/>
  <c r="M1864" i="23"/>
  <c r="M1865" i="23"/>
  <c r="M1866" i="23"/>
  <c r="M1867" i="23"/>
  <c r="M1868" i="23"/>
  <c r="M1869" i="23"/>
  <c r="M1870" i="23"/>
  <c r="M1871" i="23"/>
  <c r="M1872" i="23"/>
  <c r="M1873" i="23"/>
  <c r="M1874" i="23"/>
  <c r="M1875" i="23"/>
  <c r="M1876" i="23"/>
  <c r="M1877" i="23"/>
  <c r="M1878" i="23"/>
  <c r="M1879" i="23"/>
  <c r="M1880" i="23"/>
  <c r="M1881" i="23"/>
  <c r="M1882" i="23"/>
  <c r="M1883" i="23"/>
  <c r="M1884" i="23"/>
  <c r="M1885" i="23"/>
  <c r="M1886" i="23"/>
  <c r="M1887" i="23"/>
  <c r="M1888" i="23"/>
  <c r="M1889" i="23"/>
  <c r="M1890" i="23"/>
  <c r="M1891" i="23"/>
  <c r="M1892" i="23"/>
  <c r="M1893" i="23"/>
  <c r="M1894" i="23"/>
  <c r="M1895" i="23"/>
  <c r="M1896" i="23"/>
  <c r="M1897" i="23"/>
  <c r="M1898" i="23"/>
  <c r="M1899" i="23"/>
  <c r="M1900" i="23"/>
  <c r="M1901" i="23"/>
  <c r="M1902" i="23"/>
  <c r="M1903" i="23"/>
  <c r="M1904" i="23"/>
  <c r="M1905" i="23"/>
  <c r="M1906" i="23"/>
  <c r="M1907" i="23"/>
  <c r="M1908" i="23"/>
  <c r="M1909" i="23"/>
  <c r="M1910" i="23"/>
  <c r="M1911" i="23"/>
  <c r="M1912" i="23"/>
  <c r="M1913" i="23"/>
  <c r="M1914" i="23"/>
  <c r="M1915" i="23"/>
  <c r="M1916" i="23"/>
  <c r="M1917" i="23"/>
  <c r="M1918" i="23"/>
  <c r="M1919" i="23"/>
  <c r="M1920" i="23"/>
  <c r="M1921" i="23"/>
  <c r="M1922" i="23"/>
  <c r="M1923" i="23"/>
  <c r="M1924" i="23"/>
  <c r="M1925" i="23"/>
  <c r="M1926" i="23"/>
  <c r="M1927" i="23"/>
  <c r="M1928" i="23"/>
  <c r="M1929" i="23"/>
  <c r="M1930" i="23"/>
  <c r="M1931" i="23"/>
  <c r="M1932" i="23"/>
  <c r="M1933" i="23"/>
  <c r="M1934" i="23"/>
  <c r="M1935" i="23"/>
  <c r="M1936" i="23"/>
  <c r="M1937" i="23"/>
  <c r="M1938" i="23"/>
  <c r="M1939" i="23"/>
  <c r="M1940" i="23"/>
  <c r="M1941" i="23"/>
  <c r="M1942" i="23"/>
  <c r="M1943" i="23"/>
  <c r="M1944" i="23"/>
  <c r="M1945" i="23"/>
  <c r="M1946" i="23"/>
  <c r="M1947" i="23"/>
  <c r="M1948" i="23"/>
  <c r="M1949" i="23"/>
  <c r="M1950" i="23"/>
  <c r="M1951" i="23"/>
  <c r="M1952" i="23"/>
  <c r="M1953" i="23"/>
  <c r="M1955" i="23"/>
  <c r="M1956" i="23"/>
  <c r="M1957" i="23"/>
  <c r="M1958" i="23"/>
  <c r="M1959" i="23"/>
  <c r="M1960" i="23"/>
  <c r="M1961" i="23"/>
  <c r="M1962" i="23"/>
  <c r="M1963" i="23"/>
  <c r="M1964" i="23"/>
  <c r="M1965" i="23"/>
  <c r="M1966" i="23"/>
  <c r="M1967" i="23"/>
  <c r="M1968" i="23"/>
  <c r="M1969" i="23"/>
  <c r="M1970" i="23"/>
  <c r="M1971" i="23"/>
  <c r="M1972" i="23"/>
  <c r="M1973" i="23"/>
  <c r="M1974" i="23"/>
  <c r="M1975" i="23"/>
  <c r="M1976" i="23"/>
  <c r="M1977" i="23"/>
  <c r="M1978" i="23"/>
  <c r="M1979" i="23"/>
  <c r="M1980" i="23"/>
  <c r="M1981" i="23"/>
  <c r="M1982" i="23"/>
  <c r="M1983" i="23"/>
  <c r="M1984" i="23"/>
  <c r="L1954" i="23"/>
  <c r="M1954" i="23" s="1"/>
  <c r="K1887" i="23"/>
  <c r="K1878" i="23"/>
  <c r="L1863" i="23"/>
  <c r="M1863" i="23" s="1"/>
  <c r="A1844" i="23"/>
  <c r="A1845" i="23"/>
  <c r="A1846" i="23"/>
  <c r="A1847" i="23"/>
  <c r="A1848" i="23"/>
  <c r="A1849" i="23"/>
  <c r="A1850" i="23"/>
  <c r="A1851" i="23"/>
  <c r="A1852" i="23"/>
  <c r="A1853" i="23"/>
  <c r="A1854" i="23"/>
  <c r="A1855" i="23"/>
  <c r="A1856" i="23"/>
  <c r="A1857" i="23"/>
  <c r="A1858" i="23"/>
  <c r="A1859" i="23"/>
  <c r="A1860" i="23"/>
  <c r="A1861" i="23"/>
  <c r="A1862" i="23"/>
  <c r="A1863" i="23"/>
  <c r="A1864" i="23"/>
  <c r="A1865" i="23"/>
  <c r="A1866" i="23"/>
  <c r="A1867" i="23"/>
  <c r="A1868" i="23"/>
  <c r="A1869" i="23"/>
  <c r="A1870" i="23"/>
  <c r="A1871" i="23"/>
  <c r="A1872" i="23"/>
  <c r="A1873" i="23"/>
  <c r="A1874" i="23"/>
  <c r="A1875" i="23"/>
  <c r="A1876" i="23"/>
  <c r="A1877" i="23"/>
  <c r="A1878" i="23"/>
  <c r="A1879" i="23"/>
  <c r="A1880" i="23"/>
  <c r="A1881" i="23"/>
  <c r="A1882" i="23"/>
  <c r="A1883" i="23"/>
  <c r="A1884" i="23"/>
  <c r="A1885" i="23"/>
  <c r="A1886" i="23"/>
  <c r="A1887" i="23"/>
  <c r="A1888" i="23"/>
  <c r="A1889" i="23"/>
  <c r="A1890" i="23"/>
  <c r="A1891" i="23"/>
  <c r="A1892" i="23"/>
  <c r="A1893" i="23"/>
  <c r="A1894" i="23"/>
  <c r="A1895" i="23"/>
  <c r="A1896" i="23"/>
  <c r="A1897" i="23"/>
  <c r="A1898" i="23"/>
  <c r="A1899" i="23"/>
  <c r="A1900" i="23"/>
  <c r="A1901" i="23"/>
  <c r="A1902" i="23"/>
  <c r="A1903" i="23"/>
  <c r="A1904" i="23"/>
  <c r="A1905" i="23"/>
  <c r="A1906" i="23"/>
  <c r="A1907" i="23"/>
  <c r="A1908" i="23"/>
  <c r="A1909" i="23"/>
  <c r="A1910" i="23"/>
  <c r="A1911" i="23"/>
  <c r="A1912" i="23"/>
  <c r="A1913" i="23"/>
  <c r="A1914" i="23"/>
  <c r="A1915" i="23"/>
  <c r="A1916" i="23"/>
  <c r="A1917" i="23"/>
  <c r="A1918" i="23"/>
  <c r="A1919" i="23"/>
  <c r="A1920" i="23"/>
  <c r="A1921" i="23"/>
  <c r="A1922" i="23"/>
  <c r="A1923" i="23"/>
  <c r="A1924" i="23"/>
  <c r="A1925" i="23"/>
  <c r="A1926" i="23"/>
  <c r="A1927" i="23"/>
  <c r="A1928" i="23"/>
  <c r="A1929" i="23"/>
  <c r="A1930" i="23"/>
  <c r="A1931" i="23"/>
  <c r="A1932" i="23"/>
  <c r="A1933" i="23"/>
  <c r="A1934" i="23"/>
  <c r="A1935" i="23"/>
  <c r="A1936" i="23"/>
  <c r="A1937" i="23"/>
  <c r="A1938" i="23"/>
  <c r="A1939" i="23"/>
  <c r="A1940" i="23"/>
  <c r="A1941" i="23"/>
  <c r="A1942" i="23"/>
  <c r="A1943" i="23"/>
  <c r="A1944" i="23"/>
  <c r="A1945" i="23"/>
  <c r="A1946" i="23"/>
  <c r="A1947" i="23"/>
  <c r="A1948" i="23"/>
  <c r="A1949" i="23"/>
  <c r="A1950" i="23"/>
  <c r="A1951" i="23"/>
  <c r="A1952" i="23"/>
  <c r="A1953" i="23"/>
  <c r="A1954" i="23"/>
  <c r="A1955" i="23"/>
  <c r="A1956" i="23"/>
  <c r="A1957" i="23"/>
  <c r="A1958" i="23"/>
  <c r="A1959" i="23"/>
  <c r="A1960" i="23"/>
  <c r="A1961" i="23"/>
  <c r="A1962" i="23"/>
  <c r="A1963" i="23"/>
  <c r="A1964" i="23"/>
  <c r="A1965" i="23"/>
  <c r="A1966" i="23"/>
  <c r="A1967" i="23"/>
  <c r="A1968" i="23"/>
  <c r="A1969" i="23"/>
  <c r="A1970" i="23"/>
  <c r="A1971" i="23"/>
  <c r="A1972" i="23"/>
  <c r="A1973" i="23"/>
  <c r="A1974" i="23"/>
  <c r="A1975" i="23"/>
  <c r="A1976" i="23"/>
  <c r="A1977" i="23"/>
  <c r="A1978" i="23"/>
  <c r="A1979" i="23"/>
  <c r="A1980" i="23"/>
  <c r="A1981" i="23"/>
  <c r="A1982" i="23"/>
  <c r="A1983" i="23"/>
  <c r="A1984" i="23"/>
  <c r="M1599" i="23"/>
  <c r="M1600" i="23"/>
  <c r="M1601" i="23"/>
  <c r="M1602" i="23"/>
  <c r="M1603" i="23"/>
  <c r="M1604" i="23"/>
  <c r="M1605" i="23"/>
  <c r="M1606" i="23"/>
  <c r="M1607" i="23"/>
  <c r="M1608" i="23"/>
  <c r="M1609" i="23"/>
  <c r="M1610" i="23"/>
  <c r="M1611" i="23"/>
  <c r="M1612" i="23"/>
  <c r="M1613" i="23"/>
  <c r="M1614" i="23"/>
  <c r="M1615" i="23"/>
  <c r="M1616" i="23"/>
  <c r="M1617" i="23"/>
  <c r="M1618" i="23"/>
  <c r="M1619" i="23"/>
  <c r="M1620" i="23"/>
  <c r="M1621" i="23"/>
  <c r="M1622" i="23"/>
  <c r="M1623" i="23"/>
  <c r="M1624" i="23"/>
  <c r="M1625" i="23"/>
  <c r="M1626" i="23"/>
  <c r="M1627" i="23"/>
  <c r="M1628" i="23"/>
  <c r="M1629" i="23"/>
  <c r="M1630" i="23"/>
  <c r="M1631" i="23"/>
  <c r="M1632" i="23"/>
  <c r="M1633" i="23"/>
  <c r="M1634" i="23"/>
  <c r="M1635" i="23"/>
  <c r="M1636" i="23"/>
  <c r="M1637" i="23"/>
  <c r="M1638" i="23"/>
  <c r="M1639" i="23"/>
  <c r="M1640" i="23"/>
  <c r="M1641" i="23"/>
  <c r="M1642" i="23"/>
  <c r="M1643" i="23"/>
  <c r="M1644" i="23"/>
  <c r="M1645" i="23"/>
  <c r="M1646" i="23"/>
  <c r="M1647" i="23"/>
  <c r="M1648" i="23"/>
  <c r="M1649" i="23"/>
  <c r="M1650" i="23"/>
  <c r="M1651" i="23"/>
  <c r="M1652" i="23"/>
  <c r="M1653" i="23"/>
  <c r="M1655" i="23"/>
  <c r="M1656" i="23"/>
  <c r="M1657" i="23"/>
  <c r="M1658" i="23"/>
  <c r="M1659" i="23"/>
  <c r="M1660" i="23"/>
  <c r="M1661" i="23"/>
  <c r="M1662" i="23"/>
  <c r="M1663" i="23"/>
  <c r="M1664" i="23"/>
  <c r="M1665" i="23"/>
  <c r="M1666" i="23"/>
  <c r="M1667" i="23"/>
  <c r="M1668" i="23"/>
  <c r="M1669" i="23"/>
  <c r="M1670" i="23"/>
  <c r="M1671" i="23"/>
  <c r="M1672" i="23"/>
  <c r="M1673" i="23"/>
  <c r="M1674" i="23"/>
  <c r="M1675" i="23"/>
  <c r="M1676" i="23"/>
  <c r="M1677" i="23"/>
  <c r="M1678" i="23"/>
  <c r="M1679" i="23"/>
  <c r="M1680" i="23"/>
  <c r="M1681" i="23"/>
  <c r="M1682" i="23"/>
  <c r="M1683" i="23"/>
  <c r="M1684" i="23"/>
  <c r="M1685" i="23"/>
  <c r="M1686" i="23"/>
  <c r="M1687" i="23"/>
  <c r="M1688" i="23"/>
  <c r="M1689" i="23"/>
  <c r="M1690" i="23"/>
  <c r="M1691" i="23"/>
  <c r="M1692" i="23"/>
  <c r="M1693" i="23"/>
  <c r="M1694" i="23"/>
  <c r="M1695" i="23"/>
  <c r="M1696" i="23"/>
  <c r="M1697" i="23"/>
  <c r="M1698" i="23"/>
  <c r="M1699" i="23"/>
  <c r="M1700" i="23"/>
  <c r="M1701" i="23"/>
  <c r="M1702" i="23"/>
  <c r="M1703" i="23"/>
  <c r="M1704" i="23"/>
  <c r="M1705" i="23"/>
  <c r="M1706" i="23"/>
  <c r="M1707" i="23"/>
  <c r="M1708" i="23"/>
  <c r="M1709" i="23"/>
  <c r="M1710" i="23"/>
  <c r="M1711" i="23"/>
  <c r="M1712" i="23"/>
  <c r="M1713" i="23"/>
  <c r="M1714" i="23"/>
  <c r="M1715" i="23"/>
  <c r="M1717" i="23"/>
  <c r="M1718" i="23"/>
  <c r="M1719" i="23"/>
  <c r="M1720" i="23"/>
  <c r="M1721" i="23"/>
  <c r="M1722" i="23"/>
  <c r="M1723" i="23"/>
  <c r="M1724" i="23"/>
  <c r="M1725" i="23"/>
  <c r="M1726" i="23"/>
  <c r="M1727" i="23"/>
  <c r="M1728" i="23"/>
  <c r="M1729" i="23"/>
  <c r="M1730" i="23"/>
  <c r="M1731" i="23"/>
  <c r="M1732" i="23"/>
  <c r="M1733" i="23"/>
  <c r="M1734" i="23"/>
  <c r="M1735" i="23"/>
  <c r="M1736" i="23"/>
  <c r="M1737" i="23"/>
  <c r="M1738" i="23"/>
  <c r="M1739" i="23"/>
  <c r="M1740" i="23"/>
  <c r="M1741" i="23"/>
  <c r="M1742" i="23"/>
  <c r="M1743" i="23"/>
  <c r="M1744" i="23"/>
  <c r="M1745" i="23"/>
  <c r="M1746" i="23"/>
  <c r="M1747" i="23"/>
  <c r="M1748" i="23"/>
  <c r="M1749" i="23"/>
  <c r="M1750" i="23"/>
  <c r="M1751" i="23"/>
  <c r="M1752" i="23"/>
  <c r="M1753" i="23"/>
  <c r="M1754" i="23"/>
  <c r="M1755" i="23"/>
  <c r="M1756" i="23"/>
  <c r="M1757" i="23"/>
  <c r="M1758" i="23"/>
  <c r="M1759" i="23"/>
  <c r="M1760" i="23"/>
  <c r="M1761" i="23"/>
  <c r="M1762" i="23"/>
  <c r="M1763" i="23"/>
  <c r="M1764" i="23"/>
  <c r="M1765" i="23"/>
  <c r="M1766" i="23"/>
  <c r="M1767" i="23"/>
  <c r="M1768" i="23"/>
  <c r="M1769" i="23"/>
  <c r="M1770" i="23"/>
  <c r="M1771" i="23"/>
  <c r="M1772" i="23"/>
  <c r="M1773" i="23"/>
  <c r="M1774" i="23"/>
  <c r="M1775" i="23"/>
  <c r="M1777" i="23"/>
  <c r="M1778" i="23"/>
  <c r="M1779" i="23"/>
  <c r="M1780" i="23"/>
  <c r="M1781" i="23"/>
  <c r="M1782" i="23"/>
  <c r="M1783" i="23"/>
  <c r="M1784" i="23"/>
  <c r="M1785" i="23"/>
  <c r="M1786" i="23"/>
  <c r="M1787" i="23"/>
  <c r="M1788" i="23"/>
  <c r="M1789" i="23"/>
  <c r="M1790" i="23"/>
  <c r="M1791" i="23"/>
  <c r="M1792" i="23"/>
  <c r="M1793" i="23"/>
  <c r="M1794" i="23"/>
  <c r="M1795" i="23"/>
  <c r="M1796" i="23"/>
  <c r="M1797" i="23"/>
  <c r="M1798" i="23"/>
  <c r="M1799" i="23"/>
  <c r="M1800" i="23"/>
  <c r="M1801" i="23"/>
  <c r="M1802" i="23"/>
  <c r="M1803" i="23"/>
  <c r="M1804" i="23"/>
  <c r="M1805" i="23"/>
  <c r="M1806" i="23"/>
  <c r="M1807" i="23"/>
  <c r="M1808" i="23"/>
  <c r="M1809" i="23"/>
  <c r="M1810" i="23"/>
  <c r="M1811" i="23"/>
  <c r="M1812" i="23"/>
  <c r="M1813" i="23"/>
  <c r="M1814" i="23"/>
  <c r="M1815" i="23"/>
  <c r="M1816" i="23"/>
  <c r="M1817" i="23"/>
  <c r="M1818" i="23"/>
  <c r="M1819" i="23"/>
  <c r="M1820" i="23"/>
  <c r="M1821" i="23"/>
  <c r="M1822" i="23"/>
  <c r="M1823" i="23"/>
  <c r="M1824" i="23"/>
  <c r="M1825" i="23"/>
  <c r="M1826" i="23"/>
  <c r="M1827" i="23"/>
  <c r="M1828" i="23"/>
  <c r="M1829" i="23"/>
  <c r="M1830" i="23"/>
  <c r="M1831" i="23"/>
  <c r="M1832" i="23"/>
  <c r="M1833" i="23"/>
  <c r="M1834" i="23"/>
  <c r="M1835" i="23"/>
  <c r="M1836" i="23"/>
  <c r="M1837" i="23"/>
  <c r="M1838" i="23"/>
  <c r="M1839" i="23"/>
  <c r="M1840" i="23"/>
  <c r="M1841" i="23"/>
  <c r="M1842" i="23"/>
  <c r="M1843" i="23"/>
  <c r="L1776" i="23"/>
  <c r="M1776" i="23" s="1"/>
  <c r="K1776" i="23"/>
  <c r="A1720" i="23"/>
  <c r="A1721" i="23"/>
  <c r="A1722" i="23"/>
  <c r="A1723" i="23"/>
  <c r="A1724" i="23"/>
  <c r="A1725" i="23"/>
  <c r="A1726" i="23"/>
  <c r="A1727" i="23"/>
  <c r="A1728" i="23"/>
  <c r="A1729" i="23"/>
  <c r="A1730" i="23"/>
  <c r="A1731" i="23"/>
  <c r="A1732" i="23"/>
  <c r="A1733" i="23"/>
  <c r="A1734" i="23"/>
  <c r="A1735" i="23"/>
  <c r="A1736" i="23"/>
  <c r="A1737" i="23"/>
  <c r="A1738" i="23"/>
  <c r="A1739" i="23"/>
  <c r="A1740" i="23"/>
  <c r="A1741" i="23"/>
  <c r="A1742" i="23"/>
  <c r="A1743" i="23"/>
  <c r="A1744" i="23"/>
  <c r="A1745" i="23"/>
  <c r="A1746" i="23"/>
  <c r="A1747" i="23"/>
  <c r="A1748" i="23"/>
  <c r="A1749" i="23"/>
  <c r="A1750" i="23"/>
  <c r="A1751" i="23"/>
  <c r="A1752" i="23"/>
  <c r="A1753" i="23"/>
  <c r="A1754" i="23"/>
  <c r="A1755" i="23"/>
  <c r="A1756" i="23"/>
  <c r="A1757" i="23"/>
  <c r="A1758" i="23"/>
  <c r="A1759" i="23"/>
  <c r="A1760" i="23"/>
  <c r="A1761" i="23"/>
  <c r="A1762" i="23"/>
  <c r="A1763" i="23"/>
  <c r="A1764" i="23"/>
  <c r="A1765" i="23"/>
  <c r="A1766" i="23"/>
  <c r="A1767" i="23"/>
  <c r="A1768" i="23"/>
  <c r="A1769" i="23"/>
  <c r="A1770" i="23"/>
  <c r="A1771" i="23"/>
  <c r="A1772" i="23"/>
  <c r="A1773" i="23"/>
  <c r="A1774" i="23"/>
  <c r="A1775" i="23"/>
  <c r="A1776" i="23"/>
  <c r="A1777" i="23"/>
  <c r="A1778" i="23"/>
  <c r="A1779" i="23"/>
  <c r="A1780" i="23"/>
  <c r="A1781" i="23"/>
  <c r="A1782" i="23"/>
  <c r="A1783" i="23"/>
  <c r="A1784" i="23"/>
  <c r="A1785" i="23"/>
  <c r="A1786" i="23"/>
  <c r="A1787" i="23"/>
  <c r="A1788" i="23"/>
  <c r="A1789" i="23"/>
  <c r="A1790" i="23"/>
  <c r="A1791" i="23"/>
  <c r="A1792" i="23"/>
  <c r="A1793" i="23"/>
  <c r="A1794" i="23"/>
  <c r="A1795" i="23"/>
  <c r="A1796" i="23"/>
  <c r="A1797" i="23"/>
  <c r="A1798" i="23"/>
  <c r="A1799" i="23"/>
  <c r="A1800" i="23"/>
  <c r="A1801" i="23"/>
  <c r="A1802" i="23"/>
  <c r="A1803" i="23"/>
  <c r="A1804" i="23"/>
  <c r="A1805" i="23"/>
  <c r="A1806" i="23"/>
  <c r="A1807" i="23"/>
  <c r="A1808" i="23"/>
  <c r="A1809" i="23"/>
  <c r="A1810" i="23"/>
  <c r="A1811" i="23"/>
  <c r="A1812" i="23"/>
  <c r="A1813" i="23"/>
  <c r="A1814" i="23"/>
  <c r="A1815" i="23"/>
  <c r="A1816" i="23"/>
  <c r="A1817" i="23"/>
  <c r="A1818" i="23"/>
  <c r="A1819" i="23"/>
  <c r="A1820" i="23"/>
  <c r="A1821" i="23"/>
  <c r="A1822" i="23"/>
  <c r="A1823" i="23"/>
  <c r="A1824" i="23"/>
  <c r="A1825" i="23"/>
  <c r="A1826" i="23"/>
  <c r="A1827" i="23"/>
  <c r="A1828" i="23"/>
  <c r="A1829" i="23"/>
  <c r="A1830" i="23"/>
  <c r="A1831" i="23"/>
  <c r="A1832" i="23"/>
  <c r="A1833" i="23"/>
  <c r="A1834" i="23"/>
  <c r="A1835" i="23"/>
  <c r="A1836" i="23"/>
  <c r="A1837" i="23"/>
  <c r="A1838" i="23"/>
  <c r="A1839" i="23"/>
  <c r="A1840" i="23"/>
  <c r="A1841" i="23"/>
  <c r="A1842" i="23"/>
  <c r="A1843" i="23"/>
  <c r="L1716" i="23"/>
  <c r="M1716" i="23" s="1"/>
  <c r="L1654" i="23"/>
  <c r="M1654" i="23" s="1"/>
  <c r="A1599" i="23"/>
  <c r="A1600" i="23"/>
  <c r="A1601" i="23"/>
  <c r="A1602" i="23"/>
  <c r="A1603" i="23"/>
  <c r="A1604" i="23"/>
  <c r="A1605" i="23"/>
  <c r="A1606" i="23"/>
  <c r="A1607" i="23"/>
  <c r="A1608" i="23"/>
  <c r="A1609" i="23"/>
  <c r="A1610" i="23"/>
  <c r="A1611" i="23"/>
  <c r="A1612" i="23"/>
  <c r="A1613" i="23"/>
  <c r="A1614" i="23"/>
  <c r="A1615" i="23"/>
  <c r="A1616" i="23"/>
  <c r="A1617" i="23"/>
  <c r="A1618" i="23"/>
  <c r="A1619" i="23"/>
  <c r="A1620" i="23"/>
  <c r="A1621" i="23"/>
  <c r="A1622" i="23"/>
  <c r="A1623" i="23"/>
  <c r="A1624" i="23"/>
  <c r="A1625" i="23"/>
  <c r="A1626" i="23"/>
  <c r="A1627" i="23"/>
  <c r="A1628" i="23"/>
  <c r="A1629" i="23"/>
  <c r="A1630" i="23"/>
  <c r="A1631" i="23"/>
  <c r="A1632" i="23"/>
  <c r="A1633" i="23"/>
  <c r="A1634" i="23"/>
  <c r="A1635" i="23"/>
  <c r="A1636" i="23"/>
  <c r="A1637" i="23"/>
  <c r="A1638" i="23"/>
  <c r="A1639" i="23"/>
  <c r="A1640" i="23"/>
  <c r="A1641" i="23"/>
  <c r="A1642" i="23"/>
  <c r="A1643" i="23"/>
  <c r="A1644" i="23"/>
  <c r="A1645" i="23"/>
  <c r="A1646" i="23"/>
  <c r="A1647" i="23"/>
  <c r="A1648" i="23"/>
  <c r="A1649" i="23"/>
  <c r="A1650" i="23"/>
  <c r="A1651" i="23"/>
  <c r="A1652" i="23"/>
  <c r="A1653" i="23"/>
  <c r="A1654" i="23"/>
  <c r="A1655" i="23"/>
  <c r="A1656" i="23"/>
  <c r="A1657" i="23"/>
  <c r="A1658" i="23"/>
  <c r="A1659" i="23"/>
  <c r="A1660" i="23"/>
  <c r="A1661" i="23"/>
  <c r="A1662" i="23"/>
  <c r="A1663" i="23"/>
  <c r="A1664" i="23"/>
  <c r="A1665" i="23"/>
  <c r="A1666" i="23"/>
  <c r="A1667" i="23"/>
  <c r="A1668" i="23"/>
  <c r="A1669" i="23"/>
  <c r="A1670" i="23"/>
  <c r="A1671" i="23"/>
  <c r="A1672" i="23"/>
  <c r="A1673" i="23"/>
  <c r="A1674" i="23"/>
  <c r="A1675" i="23"/>
  <c r="A1676" i="23"/>
  <c r="A1677" i="23"/>
  <c r="A1678" i="23"/>
  <c r="A1679" i="23"/>
  <c r="A1680" i="23"/>
  <c r="A1681" i="23"/>
  <c r="A1682" i="23"/>
  <c r="A1683" i="23"/>
  <c r="A1684" i="23"/>
  <c r="A1685" i="23"/>
  <c r="A1686" i="23"/>
  <c r="A1687" i="23"/>
  <c r="A1688" i="23"/>
  <c r="A1689" i="23"/>
  <c r="A1690" i="23"/>
  <c r="A1691" i="23"/>
  <c r="A1692" i="23"/>
  <c r="A1693" i="23"/>
  <c r="A1694" i="23"/>
  <c r="A1695" i="23"/>
  <c r="A1696" i="23"/>
  <c r="A1697" i="23"/>
  <c r="A1698" i="23"/>
  <c r="A1699" i="23"/>
  <c r="A1700" i="23"/>
  <c r="A1701" i="23"/>
  <c r="A1702" i="23"/>
  <c r="A1703" i="23"/>
  <c r="A1704" i="23"/>
  <c r="A1705" i="23"/>
  <c r="A1706" i="23"/>
  <c r="A1707" i="23"/>
  <c r="A1708" i="23"/>
  <c r="A1709" i="23"/>
  <c r="A1710" i="23"/>
  <c r="A1711" i="23"/>
  <c r="A1712" i="23"/>
  <c r="A1713" i="23"/>
  <c r="A1714" i="23"/>
  <c r="A1715" i="23"/>
  <c r="A1716" i="23"/>
  <c r="A1717" i="23"/>
  <c r="A1718" i="23"/>
  <c r="A1719" i="23"/>
  <c r="D4" i="23"/>
  <c r="A1470" i="23"/>
  <c r="A1471" i="23"/>
  <c r="A1472" i="23"/>
  <c r="A1473" i="23"/>
  <c r="A1474" i="23"/>
  <c r="A1475" i="23"/>
  <c r="A1476" i="23"/>
  <c r="A1477" i="23"/>
  <c r="A1478" i="23"/>
  <c r="A1479" i="23"/>
  <c r="A1480" i="23"/>
  <c r="A1481" i="23"/>
  <c r="A1482" i="23"/>
  <c r="A1483" i="23"/>
  <c r="A1484" i="23"/>
  <c r="A1485" i="23"/>
  <c r="A1486" i="23"/>
  <c r="A1487" i="23"/>
  <c r="A1488" i="23"/>
  <c r="A1489" i="23"/>
  <c r="A1490" i="23"/>
  <c r="A1491" i="23"/>
  <c r="A1492" i="23"/>
  <c r="A1493" i="23"/>
  <c r="A1494" i="23"/>
  <c r="A1495" i="23"/>
  <c r="A1496" i="23"/>
  <c r="A1497" i="23"/>
  <c r="A1498" i="23"/>
  <c r="A1499" i="23"/>
  <c r="A1500" i="23"/>
  <c r="A1501" i="23"/>
  <c r="A1502" i="23"/>
  <c r="A1503" i="23"/>
  <c r="A1504" i="23"/>
  <c r="A1505" i="23"/>
  <c r="A1506" i="23"/>
  <c r="A1507" i="23"/>
  <c r="A1508" i="23"/>
  <c r="A1509" i="23"/>
  <c r="A1510" i="23"/>
  <c r="A1511" i="23"/>
  <c r="A1512" i="23"/>
  <c r="A1513" i="23"/>
  <c r="A1514" i="23"/>
  <c r="A1515" i="23"/>
  <c r="A1516" i="23"/>
  <c r="A1517" i="23"/>
  <c r="A1518" i="23"/>
  <c r="A1519" i="23"/>
  <c r="A1520" i="23"/>
  <c r="A1521" i="23"/>
  <c r="A1522" i="23"/>
  <c r="A1523" i="23"/>
  <c r="A1524" i="23"/>
  <c r="A1525" i="23"/>
  <c r="A1526" i="23"/>
  <c r="A1527" i="23"/>
  <c r="A1528" i="23"/>
  <c r="A1529" i="23"/>
  <c r="A1530" i="23"/>
  <c r="A1531" i="23"/>
  <c r="A1532" i="23"/>
  <c r="A1533" i="23"/>
  <c r="A1534" i="23"/>
  <c r="A1535" i="23"/>
  <c r="A1536" i="23"/>
  <c r="A1537" i="23"/>
  <c r="A1538" i="23"/>
  <c r="A1539" i="23"/>
  <c r="A1540" i="23"/>
  <c r="A1541" i="23"/>
  <c r="A1542" i="23"/>
  <c r="A1543" i="23"/>
  <c r="A1544" i="23"/>
  <c r="A1545" i="23"/>
  <c r="A1546" i="23"/>
  <c r="A1547" i="23"/>
  <c r="A1548" i="23"/>
  <c r="A1549" i="23"/>
  <c r="A1550" i="23"/>
  <c r="A1551" i="23"/>
  <c r="A1552" i="23"/>
  <c r="A1553" i="23"/>
  <c r="A1554" i="23"/>
  <c r="A1555" i="23"/>
  <c r="A1556" i="23"/>
  <c r="A1557" i="23"/>
  <c r="A1558" i="23"/>
  <c r="A1559" i="23"/>
  <c r="A1560" i="23"/>
  <c r="A1561" i="23"/>
  <c r="A1562" i="23"/>
  <c r="A1563" i="23"/>
  <c r="A1564" i="23"/>
  <c r="A1565" i="23"/>
  <c r="A1566" i="23"/>
  <c r="A1567" i="23"/>
  <c r="A1568" i="23"/>
  <c r="A1569" i="23"/>
  <c r="A1570" i="23"/>
  <c r="A1571" i="23"/>
  <c r="A1572" i="23"/>
  <c r="A1573" i="23"/>
  <c r="A1574" i="23"/>
  <c r="A1575" i="23"/>
  <c r="A1576" i="23"/>
  <c r="A1577" i="23"/>
  <c r="A1578" i="23"/>
  <c r="A1579" i="23"/>
  <c r="A1580" i="23"/>
  <c r="A1581" i="23"/>
  <c r="A1582" i="23"/>
  <c r="A1583" i="23"/>
  <c r="A1584" i="23"/>
  <c r="A1585" i="23"/>
  <c r="A1586" i="23"/>
  <c r="A1587" i="23"/>
  <c r="A1588" i="23"/>
  <c r="A1589" i="23"/>
  <c r="A1590" i="23"/>
  <c r="A1591" i="23"/>
  <c r="A1592" i="23"/>
  <c r="A1593" i="23"/>
  <c r="A1594" i="23"/>
  <c r="A1595" i="23"/>
  <c r="A1596" i="23"/>
  <c r="A1597" i="23"/>
  <c r="A1598" i="23"/>
  <c r="M1117" i="23"/>
  <c r="M1118" i="23"/>
  <c r="M1119" i="23"/>
  <c r="M1120" i="23"/>
  <c r="M1121" i="23"/>
  <c r="M1122" i="23"/>
  <c r="M1123" i="23"/>
  <c r="M1124" i="23"/>
  <c r="M1125" i="23"/>
  <c r="M1126" i="23"/>
  <c r="M1127" i="23"/>
  <c r="M1128" i="23"/>
  <c r="M1129" i="23"/>
  <c r="M1130" i="23"/>
  <c r="M1131" i="23"/>
  <c r="M1132" i="23"/>
  <c r="M1133" i="23"/>
  <c r="M1134" i="23"/>
  <c r="M1135" i="23"/>
  <c r="M1136" i="23"/>
  <c r="M1137" i="23"/>
  <c r="M1138" i="23"/>
  <c r="M1139" i="23"/>
  <c r="M1140" i="23"/>
  <c r="M1141" i="23"/>
  <c r="M1142" i="23"/>
  <c r="M1143" i="23"/>
  <c r="M1144" i="23"/>
  <c r="M1145" i="23"/>
  <c r="M1146" i="23"/>
  <c r="M1147" i="23"/>
  <c r="M1148" i="23"/>
  <c r="M1149" i="23"/>
  <c r="M1150" i="23"/>
  <c r="M1151" i="23"/>
  <c r="M1152" i="23"/>
  <c r="M1153" i="23"/>
  <c r="M1154" i="23"/>
  <c r="M1155" i="23"/>
  <c r="M1156" i="23"/>
  <c r="M1157" i="23"/>
  <c r="M1158" i="23"/>
  <c r="M1159" i="23"/>
  <c r="M1160" i="23"/>
  <c r="M1161" i="23"/>
  <c r="M1162" i="23"/>
  <c r="M1163" i="23"/>
  <c r="M1164" i="23"/>
  <c r="M1165" i="23"/>
  <c r="M1166" i="23"/>
  <c r="M1167" i="23"/>
  <c r="M1168" i="23"/>
  <c r="M1169" i="23"/>
  <c r="M1170" i="23"/>
  <c r="M1171" i="23"/>
  <c r="M1172" i="23"/>
  <c r="M1173" i="23"/>
  <c r="M1174" i="23"/>
  <c r="M1175" i="23"/>
  <c r="M1176" i="23"/>
  <c r="M1177" i="23"/>
  <c r="M1178" i="23"/>
  <c r="M1179" i="23"/>
  <c r="M1180" i="23"/>
  <c r="M1181" i="23"/>
  <c r="M1182" i="23"/>
  <c r="M1183" i="23"/>
  <c r="M1184" i="23"/>
  <c r="M1185" i="23"/>
  <c r="M1186" i="23"/>
  <c r="M1187" i="23"/>
  <c r="M1188" i="23"/>
  <c r="M1189" i="23"/>
  <c r="M1190" i="23"/>
  <c r="M1191" i="23"/>
  <c r="M1192" i="23"/>
  <c r="M1193" i="23"/>
  <c r="M1194" i="23"/>
  <c r="M1195" i="23"/>
  <c r="M1196" i="23"/>
  <c r="M1197" i="23"/>
  <c r="M1198" i="23"/>
  <c r="M1199" i="23"/>
  <c r="M1200" i="23"/>
  <c r="M1201" i="23"/>
  <c r="M1202" i="23"/>
  <c r="M1203" i="23"/>
  <c r="M1204" i="23"/>
  <c r="M1205" i="23"/>
  <c r="M1206" i="23"/>
  <c r="M1207" i="23"/>
  <c r="M1208" i="23"/>
  <c r="M1209" i="23"/>
  <c r="M1210" i="23"/>
  <c r="M1211" i="23"/>
  <c r="M1212" i="23"/>
  <c r="M1213" i="23"/>
  <c r="M1214" i="23"/>
  <c r="M1215" i="23"/>
  <c r="M1216" i="23"/>
  <c r="M1217" i="23"/>
  <c r="M1218" i="23"/>
  <c r="M1219" i="23"/>
  <c r="M1220" i="23"/>
  <c r="M1221" i="23"/>
  <c r="M1222" i="23"/>
  <c r="M1223" i="23"/>
  <c r="M1224" i="23"/>
  <c r="M1225" i="23"/>
  <c r="M1226" i="23"/>
  <c r="M1227" i="23"/>
  <c r="M1228" i="23"/>
  <c r="M1229" i="23"/>
  <c r="M1230" i="23"/>
  <c r="M1231" i="23"/>
  <c r="M1232" i="23"/>
  <c r="M1233" i="23"/>
  <c r="M1234" i="23"/>
  <c r="M1235" i="23"/>
  <c r="M1236" i="23"/>
  <c r="M1237" i="23"/>
  <c r="M1238" i="23"/>
  <c r="M1239" i="23"/>
  <c r="M1240" i="23"/>
  <c r="M1241" i="23"/>
  <c r="M1242" i="23"/>
  <c r="M1243" i="23"/>
  <c r="M1244" i="23"/>
  <c r="M1245" i="23"/>
  <c r="M1246" i="23"/>
  <c r="M1247" i="23"/>
  <c r="M1248" i="23"/>
  <c r="M1249" i="23"/>
  <c r="M1250" i="23"/>
  <c r="M1251" i="23"/>
  <c r="M1252" i="23"/>
  <c r="M1253" i="23"/>
  <c r="M1254" i="23"/>
  <c r="M1255" i="23"/>
  <c r="M1256" i="23"/>
  <c r="M1257" i="23"/>
  <c r="M1258" i="23"/>
  <c r="M1259" i="23"/>
  <c r="M1260" i="23"/>
  <c r="M1261" i="23"/>
  <c r="M1262" i="23"/>
  <c r="M1263" i="23"/>
  <c r="M1264" i="23"/>
  <c r="M1265" i="23"/>
  <c r="M1266" i="23"/>
  <c r="M1267" i="23"/>
  <c r="M1268" i="23"/>
  <c r="M1269" i="23"/>
  <c r="M1270" i="23"/>
  <c r="M1271" i="23"/>
  <c r="M1272" i="23"/>
  <c r="M1273" i="23"/>
  <c r="M1274" i="23"/>
  <c r="M1275" i="23"/>
  <c r="M1276" i="23"/>
  <c r="M1277" i="23"/>
  <c r="M1278" i="23"/>
  <c r="M1279" i="23"/>
  <c r="M1280" i="23"/>
  <c r="M1281" i="23"/>
  <c r="M1282" i="23"/>
  <c r="M1283" i="23"/>
  <c r="M1284" i="23"/>
  <c r="M1285" i="23"/>
  <c r="M1286" i="23"/>
  <c r="M1287" i="23"/>
  <c r="M1288" i="23"/>
  <c r="M1289" i="23"/>
  <c r="M1290" i="23"/>
  <c r="M1291" i="23"/>
  <c r="M1292" i="23"/>
  <c r="M1293" i="23"/>
  <c r="M1294" i="23"/>
  <c r="M1295" i="23"/>
  <c r="M1296" i="23"/>
  <c r="M1297" i="23"/>
  <c r="M1298" i="23"/>
  <c r="M1299" i="23"/>
  <c r="M1300" i="23"/>
  <c r="M1301" i="23"/>
  <c r="M1302" i="23"/>
  <c r="M1303" i="23"/>
  <c r="M1304" i="23"/>
  <c r="M1305" i="23"/>
  <c r="M1306" i="23"/>
  <c r="M1307" i="23"/>
  <c r="M1308" i="23"/>
  <c r="M1309" i="23"/>
  <c r="M1310" i="23"/>
  <c r="M1311" i="23"/>
  <c r="M1312" i="23"/>
  <c r="M1313" i="23"/>
  <c r="M1314" i="23"/>
  <c r="M1315" i="23"/>
  <c r="M1316" i="23"/>
  <c r="M1317" i="23"/>
  <c r="M1318" i="23"/>
  <c r="M1319" i="23"/>
  <c r="M1320" i="23"/>
  <c r="M1321" i="23"/>
  <c r="M1322" i="23"/>
  <c r="M1323" i="23"/>
  <c r="M1324" i="23"/>
  <c r="M1325" i="23"/>
  <c r="M1326" i="23"/>
  <c r="M1327" i="23"/>
  <c r="M1328" i="23"/>
  <c r="M1329" i="23"/>
  <c r="M1330" i="23"/>
  <c r="M1331" i="23"/>
  <c r="M1332" i="23"/>
  <c r="M1333" i="23"/>
  <c r="M1334" i="23"/>
  <c r="M1335" i="23"/>
  <c r="M1336" i="23"/>
  <c r="M1337" i="23"/>
  <c r="M1338" i="23"/>
  <c r="M1339" i="23"/>
  <c r="M1340" i="23"/>
  <c r="M1341" i="23"/>
  <c r="M1342" i="23"/>
  <c r="M1343" i="23"/>
  <c r="M1344" i="23"/>
  <c r="M1345" i="23"/>
  <c r="M1346" i="23"/>
  <c r="M1347" i="23"/>
  <c r="M1348" i="23"/>
  <c r="M1349" i="23"/>
  <c r="M1350" i="23"/>
  <c r="M1351" i="23"/>
  <c r="M1352" i="23"/>
  <c r="M1353" i="23"/>
  <c r="M1354" i="23"/>
  <c r="M1355" i="23"/>
  <c r="M1356" i="23"/>
  <c r="M1357" i="23"/>
  <c r="M1358" i="23"/>
  <c r="M1359" i="23"/>
  <c r="M1360" i="23"/>
  <c r="M1361" i="23"/>
  <c r="M1362" i="23"/>
  <c r="M1363" i="23"/>
  <c r="M1364" i="23"/>
  <c r="M1365" i="23"/>
  <c r="M1366" i="23"/>
  <c r="M1367" i="23"/>
  <c r="M1368" i="23"/>
  <c r="M1369" i="23"/>
  <c r="M1370" i="23"/>
  <c r="M1371" i="23"/>
  <c r="M1372" i="23"/>
  <c r="M1373" i="23"/>
  <c r="M1374" i="23"/>
  <c r="M1375" i="23"/>
  <c r="M1376" i="23"/>
  <c r="M1377" i="23"/>
  <c r="M1378" i="23"/>
  <c r="M1379" i="23"/>
  <c r="M1380" i="23"/>
  <c r="M1381" i="23"/>
  <c r="M1382" i="23"/>
  <c r="M1383" i="23"/>
  <c r="M1384" i="23"/>
  <c r="M1385" i="23"/>
  <c r="M1386" i="23"/>
  <c r="M1387" i="23"/>
  <c r="M1388" i="23"/>
  <c r="M1389" i="23"/>
  <c r="M1390" i="23"/>
  <c r="M1391" i="23"/>
  <c r="M1392" i="23"/>
  <c r="M1393" i="23"/>
  <c r="M1394" i="23"/>
  <c r="M1395" i="23"/>
  <c r="M1396" i="23"/>
  <c r="M1397" i="23"/>
  <c r="M1398" i="23"/>
  <c r="M1399" i="23"/>
  <c r="M1400" i="23"/>
  <c r="M1401" i="23"/>
  <c r="M1402" i="23"/>
  <c r="M1403" i="23"/>
  <c r="M1404" i="23"/>
  <c r="M1405" i="23"/>
  <c r="M1406" i="23"/>
  <c r="M1407" i="23"/>
  <c r="M1408" i="23"/>
  <c r="M1409" i="23"/>
  <c r="M1410" i="23"/>
  <c r="M1411" i="23"/>
  <c r="M1412" i="23"/>
  <c r="M1413" i="23"/>
  <c r="M1414" i="23"/>
  <c r="M1415" i="23"/>
  <c r="M1416" i="23"/>
  <c r="M1417" i="23"/>
  <c r="M1418" i="23"/>
  <c r="M1419" i="23"/>
  <c r="M1420" i="23"/>
  <c r="M1421" i="23"/>
  <c r="M1422" i="23"/>
  <c r="M1423" i="23"/>
  <c r="M1424" i="23"/>
  <c r="M1425" i="23"/>
  <c r="M1426" i="23"/>
  <c r="M1427" i="23"/>
  <c r="M1428" i="23"/>
  <c r="M1429" i="23"/>
  <c r="M1430" i="23"/>
  <c r="M1431" i="23"/>
  <c r="M1432" i="23"/>
  <c r="M1433" i="23"/>
  <c r="M1434" i="23"/>
  <c r="M1435" i="23"/>
  <c r="M1436" i="23"/>
  <c r="M1437" i="23"/>
  <c r="M1438" i="23"/>
  <c r="M1439" i="23"/>
  <c r="M1440" i="23"/>
  <c r="M1441" i="23"/>
  <c r="M1442" i="23"/>
  <c r="M1443" i="23"/>
  <c r="M1444" i="23"/>
  <c r="M1445" i="23"/>
  <c r="M1446" i="23"/>
  <c r="M1447" i="23"/>
  <c r="M1448" i="23"/>
  <c r="M1449" i="23"/>
  <c r="M1450" i="23"/>
  <c r="M1451" i="23"/>
  <c r="M1452" i="23"/>
  <c r="M1453" i="23"/>
  <c r="M1454" i="23"/>
  <c r="M1455" i="23"/>
  <c r="M1456" i="23"/>
  <c r="M1457" i="23"/>
  <c r="M1458" i="23"/>
  <c r="M1459" i="23"/>
  <c r="M1460" i="23"/>
  <c r="M1461" i="23"/>
  <c r="M1462" i="23"/>
  <c r="M1463" i="23"/>
  <c r="M1464" i="23"/>
  <c r="M1465" i="23"/>
  <c r="M1466" i="23"/>
  <c r="M1467" i="23"/>
  <c r="M1468" i="23"/>
  <c r="M1469" i="23"/>
  <c r="M1470" i="23"/>
  <c r="M1471" i="23"/>
  <c r="M1472" i="23"/>
  <c r="M1473" i="23"/>
  <c r="M1474" i="23"/>
  <c r="M1475" i="23"/>
  <c r="M1476" i="23"/>
  <c r="M1477" i="23"/>
  <c r="M1478" i="23"/>
  <c r="M1479" i="23"/>
  <c r="M1480" i="23"/>
  <c r="M1481" i="23"/>
  <c r="M1482" i="23"/>
  <c r="M1483" i="23"/>
  <c r="M1484" i="23"/>
  <c r="M1485" i="23"/>
  <c r="M1486" i="23"/>
  <c r="M1487" i="23"/>
  <c r="M1488" i="23"/>
  <c r="M1489" i="23"/>
  <c r="M1490" i="23"/>
  <c r="M1491" i="23"/>
  <c r="M1492" i="23"/>
  <c r="M1493" i="23"/>
  <c r="M1494" i="23"/>
  <c r="M1495" i="23"/>
  <c r="M1496" i="23"/>
  <c r="M1497" i="23"/>
  <c r="M1498" i="23"/>
  <c r="M1499" i="23"/>
  <c r="M1500" i="23"/>
  <c r="M1501" i="23"/>
  <c r="M1502" i="23"/>
  <c r="M1503" i="23"/>
  <c r="M1504" i="23"/>
  <c r="M1505" i="23"/>
  <c r="M1506" i="23"/>
  <c r="M1507" i="23"/>
  <c r="M1508" i="23"/>
  <c r="M1509" i="23"/>
  <c r="M1510" i="23"/>
  <c r="M1511" i="23"/>
  <c r="M1512" i="23"/>
  <c r="M1513" i="23"/>
  <c r="M1514" i="23"/>
  <c r="M1515" i="23"/>
  <c r="M1516" i="23"/>
  <c r="M1517" i="23"/>
  <c r="M1518" i="23"/>
  <c r="M1519" i="23"/>
  <c r="M1520" i="23"/>
  <c r="M1521" i="23"/>
  <c r="M1522" i="23"/>
  <c r="M1523" i="23"/>
  <c r="M1524" i="23"/>
  <c r="M1525" i="23"/>
  <c r="M1526" i="23"/>
  <c r="M1527" i="23"/>
  <c r="M1528" i="23"/>
  <c r="M1529" i="23"/>
  <c r="M1530" i="23"/>
  <c r="M1531" i="23"/>
  <c r="M1532" i="23"/>
  <c r="M1533" i="23"/>
  <c r="M1534" i="23"/>
  <c r="M1535" i="23"/>
  <c r="M1536" i="23"/>
  <c r="M1537" i="23"/>
  <c r="M1538" i="23"/>
  <c r="M1539" i="23"/>
  <c r="M1540" i="23"/>
  <c r="M1541" i="23"/>
  <c r="M1542" i="23"/>
  <c r="M1543" i="23"/>
  <c r="M1544" i="23"/>
  <c r="M1545" i="23"/>
  <c r="M1546" i="23"/>
  <c r="M1547" i="23"/>
  <c r="M1548" i="23"/>
  <c r="M1549" i="23"/>
  <c r="M1550" i="23"/>
  <c r="M1551" i="23"/>
  <c r="M1552" i="23"/>
  <c r="M1553" i="23"/>
  <c r="M1554" i="23"/>
  <c r="M1555" i="23"/>
  <c r="M1556" i="23"/>
  <c r="M1557" i="23"/>
  <c r="M1558" i="23"/>
  <c r="M1559" i="23"/>
  <c r="M1560" i="23"/>
  <c r="M1561" i="23"/>
  <c r="M1562" i="23"/>
  <c r="M1563" i="23"/>
  <c r="M1564" i="23"/>
  <c r="M1565" i="23"/>
  <c r="M1566" i="23"/>
  <c r="M1567" i="23"/>
  <c r="M1568" i="23"/>
  <c r="M1569" i="23"/>
  <c r="M1570" i="23"/>
  <c r="M1571" i="23"/>
  <c r="M1572" i="23"/>
  <c r="M1573" i="23"/>
  <c r="M1574" i="23"/>
  <c r="M1575" i="23"/>
  <c r="M1576" i="23"/>
  <c r="M1577" i="23"/>
  <c r="M1578" i="23"/>
  <c r="M1579" i="23"/>
  <c r="M1580" i="23"/>
  <c r="M1581" i="23"/>
  <c r="M1582" i="23"/>
  <c r="M1583" i="23"/>
  <c r="M1584" i="23"/>
  <c r="M1585" i="23"/>
  <c r="M1586" i="23"/>
  <c r="M1587" i="23"/>
  <c r="M1588" i="23"/>
  <c r="M1589" i="23"/>
  <c r="M1590" i="23"/>
  <c r="M1591" i="23"/>
  <c r="M1592" i="23"/>
  <c r="M1593" i="23"/>
  <c r="M1594" i="23"/>
  <c r="M1595" i="23"/>
  <c r="M1596" i="23"/>
  <c r="M1597" i="23"/>
  <c r="M1598" i="23"/>
  <c r="A1350" i="23"/>
  <c r="A1351" i="23"/>
  <c r="A1352" i="23"/>
  <c r="A1353" i="23"/>
  <c r="A1354" i="23"/>
  <c r="A1355" i="23"/>
  <c r="A1356" i="23"/>
  <c r="A1357" i="23"/>
  <c r="A1358" i="23"/>
  <c r="A1359" i="23"/>
  <c r="A1360" i="23"/>
  <c r="A1361" i="23"/>
  <c r="A1362" i="23"/>
  <c r="A1363" i="23"/>
  <c r="A1364" i="23"/>
  <c r="A1365" i="23"/>
  <c r="A1366" i="23"/>
  <c r="A1367" i="23"/>
  <c r="A1368" i="23"/>
  <c r="A1369" i="23"/>
  <c r="A1370" i="23"/>
  <c r="A1371" i="23"/>
  <c r="A1372" i="23"/>
  <c r="A1373" i="23"/>
  <c r="A1374" i="23"/>
  <c r="A1375" i="23"/>
  <c r="A1376" i="23"/>
  <c r="A1377" i="23"/>
  <c r="A1378" i="23"/>
  <c r="A1379" i="23"/>
  <c r="A1380" i="23"/>
  <c r="A1381" i="23"/>
  <c r="A1382" i="23"/>
  <c r="A1383" i="23"/>
  <c r="A1384" i="23"/>
  <c r="A1385" i="23"/>
  <c r="A1386" i="23"/>
  <c r="A1387" i="23"/>
  <c r="A1388" i="23"/>
  <c r="A1389" i="23"/>
  <c r="A1390" i="23"/>
  <c r="A1391" i="23"/>
  <c r="A1392" i="23"/>
  <c r="A1393" i="23"/>
  <c r="A1394" i="23"/>
  <c r="A1395" i="23"/>
  <c r="A1396" i="23"/>
  <c r="A1397" i="23"/>
  <c r="A1398" i="23"/>
  <c r="A1399" i="23"/>
  <c r="A1400" i="23"/>
  <c r="A1401" i="23"/>
  <c r="A1402" i="23"/>
  <c r="A1403" i="23"/>
  <c r="A1404" i="23"/>
  <c r="A1405" i="23"/>
  <c r="A1406" i="23"/>
  <c r="A1407" i="23"/>
  <c r="A1408" i="23"/>
  <c r="A1409" i="23"/>
  <c r="A1410" i="23"/>
  <c r="A1411" i="23"/>
  <c r="A1412" i="23"/>
  <c r="A1413" i="23"/>
  <c r="A1414" i="23"/>
  <c r="A1415" i="23"/>
  <c r="A1416" i="23"/>
  <c r="A1417" i="23"/>
  <c r="A1418" i="23"/>
  <c r="A1419" i="23"/>
  <c r="A1420" i="23"/>
  <c r="A1421" i="23"/>
  <c r="A1422" i="23"/>
  <c r="A1423" i="23"/>
  <c r="A1424" i="23"/>
  <c r="A1425" i="23"/>
  <c r="A1426" i="23"/>
  <c r="A1427" i="23"/>
  <c r="A1428" i="23"/>
  <c r="A1429" i="23"/>
  <c r="A1430" i="23"/>
  <c r="A1431" i="23"/>
  <c r="A1432" i="23"/>
  <c r="A1433" i="23"/>
  <c r="A1434" i="23"/>
  <c r="A1435" i="23"/>
  <c r="A1436" i="23"/>
  <c r="A1437" i="23"/>
  <c r="A1438" i="23"/>
  <c r="A1439" i="23"/>
  <c r="A1440" i="23"/>
  <c r="A1441" i="23"/>
  <c r="A1442" i="23"/>
  <c r="A1443" i="23"/>
  <c r="A1444" i="23"/>
  <c r="A1445" i="23"/>
  <c r="A1446" i="23"/>
  <c r="A1447" i="23"/>
  <c r="A1448" i="23"/>
  <c r="A1449" i="23"/>
  <c r="A1450" i="23"/>
  <c r="A1451" i="23"/>
  <c r="A1452" i="23"/>
  <c r="A1453" i="23"/>
  <c r="A1454" i="23"/>
  <c r="A1455" i="23"/>
  <c r="A1456" i="23"/>
  <c r="A1457" i="23"/>
  <c r="A1458" i="23"/>
  <c r="A1459" i="23"/>
  <c r="A1460" i="23"/>
  <c r="A1461" i="23"/>
  <c r="A1462" i="23"/>
  <c r="A1463" i="23"/>
  <c r="A1464" i="23"/>
  <c r="A1465" i="23"/>
  <c r="A1466" i="23"/>
  <c r="A1467" i="23"/>
  <c r="A1468" i="23"/>
  <c r="A1469" i="23"/>
  <c r="A1227" i="23"/>
  <c r="A1228" i="23"/>
  <c r="A1229" i="23"/>
  <c r="A1230" i="23"/>
  <c r="A1231" i="23"/>
  <c r="A1232" i="23"/>
  <c r="A1233" i="23"/>
  <c r="A1234" i="23"/>
  <c r="A1235" i="23"/>
  <c r="A1236" i="23"/>
  <c r="A1237" i="23"/>
  <c r="A1238" i="23"/>
  <c r="A1239" i="23"/>
  <c r="A1240" i="23"/>
  <c r="A1241" i="23"/>
  <c r="A1242" i="23"/>
  <c r="A1243" i="23"/>
  <c r="A1244" i="23"/>
  <c r="A1245" i="23"/>
  <c r="A1246" i="23"/>
  <c r="A1247" i="23"/>
  <c r="A1248" i="23"/>
  <c r="A1249" i="23"/>
  <c r="A1250" i="23"/>
  <c r="A1251" i="23"/>
  <c r="A1252" i="23"/>
  <c r="A1253" i="23"/>
  <c r="A1254" i="23"/>
  <c r="A1255" i="23"/>
  <c r="A1256" i="23"/>
  <c r="A1257" i="23"/>
  <c r="A1258" i="23"/>
  <c r="A1259" i="23"/>
  <c r="A1260" i="23"/>
  <c r="A1261" i="23"/>
  <c r="A1262" i="23"/>
  <c r="A1263" i="23"/>
  <c r="A1264" i="23"/>
  <c r="A1265" i="23"/>
  <c r="A1266" i="23"/>
  <c r="A1267" i="23"/>
  <c r="A1268" i="23"/>
  <c r="A1269" i="23"/>
  <c r="A1270" i="23"/>
  <c r="A1271" i="23"/>
  <c r="A1272" i="23"/>
  <c r="A1273" i="23"/>
  <c r="A1274" i="23"/>
  <c r="A1275" i="23"/>
  <c r="A1276" i="23"/>
  <c r="A1277" i="23"/>
  <c r="A1278" i="23"/>
  <c r="A1279" i="23"/>
  <c r="A1280" i="23"/>
  <c r="A1281" i="23"/>
  <c r="A1282" i="23"/>
  <c r="A1283" i="23"/>
  <c r="A1284" i="23"/>
  <c r="A1285" i="23"/>
  <c r="A1286" i="23"/>
  <c r="A1287" i="23"/>
  <c r="A1288" i="23"/>
  <c r="A1289" i="23"/>
  <c r="A1290" i="23"/>
  <c r="A1291" i="23"/>
  <c r="A1292" i="23"/>
  <c r="A1293" i="23"/>
  <c r="A1294" i="23"/>
  <c r="A1295" i="23"/>
  <c r="A1296" i="23"/>
  <c r="A1297" i="23"/>
  <c r="A1298" i="23"/>
  <c r="A1299" i="23"/>
  <c r="A1300" i="23"/>
  <c r="A1301" i="23"/>
  <c r="A1302" i="23"/>
  <c r="A1303" i="23"/>
  <c r="A1304" i="23"/>
  <c r="A1305" i="23"/>
  <c r="A1306" i="23"/>
  <c r="A1307" i="23"/>
  <c r="A1308" i="23"/>
  <c r="A1309" i="23"/>
  <c r="A1310" i="23"/>
  <c r="A1311" i="23"/>
  <c r="A1312" i="23"/>
  <c r="A1313" i="23"/>
  <c r="A1314" i="23"/>
  <c r="A1315" i="23"/>
  <c r="A1316" i="23"/>
  <c r="A1317" i="23"/>
  <c r="A1318" i="23"/>
  <c r="A1319" i="23"/>
  <c r="A1320" i="23"/>
  <c r="A1321" i="23"/>
  <c r="A1322" i="23"/>
  <c r="A1323" i="23"/>
  <c r="A1324" i="23"/>
  <c r="A1325" i="23"/>
  <c r="A1326" i="23"/>
  <c r="A1327" i="23"/>
  <c r="A1328" i="23"/>
  <c r="A1329" i="23"/>
  <c r="A1330" i="23"/>
  <c r="A1331" i="23"/>
  <c r="A1332" i="23"/>
  <c r="A1333" i="23"/>
  <c r="A1334" i="23"/>
  <c r="A1335" i="23"/>
  <c r="A1336" i="23"/>
  <c r="A1337" i="23"/>
  <c r="A1338" i="23"/>
  <c r="A1339" i="23"/>
  <c r="A1340" i="23"/>
  <c r="A1341" i="23"/>
  <c r="A1342" i="23"/>
  <c r="A1343" i="23"/>
  <c r="A1344" i="23"/>
  <c r="A1345" i="23"/>
  <c r="A1346" i="23"/>
  <c r="A1347" i="23"/>
  <c r="A1348" i="23"/>
  <c r="A1349" i="23"/>
  <c r="K1273" i="23"/>
  <c r="A1117" i="23"/>
  <c r="A1118" i="23"/>
  <c r="A1119" i="23"/>
  <c r="A1120" i="23"/>
  <c r="A1121" i="23"/>
  <c r="A1122" i="23"/>
  <c r="A1123" i="23"/>
  <c r="A1124" i="23"/>
  <c r="A1125" i="23"/>
  <c r="A1126" i="23"/>
  <c r="A1127" i="23"/>
  <c r="A1128" i="23"/>
  <c r="A1129" i="23"/>
  <c r="A1130" i="23"/>
  <c r="A1131" i="23"/>
  <c r="A1132" i="23"/>
  <c r="A1133" i="23"/>
  <c r="A1134" i="23"/>
  <c r="A1135" i="23"/>
  <c r="A1136" i="23"/>
  <c r="A1137" i="23"/>
  <c r="A1138" i="23"/>
  <c r="A1139" i="23"/>
  <c r="A1140" i="23"/>
  <c r="A1141" i="23"/>
  <c r="A1142" i="23"/>
  <c r="A1143" i="23"/>
  <c r="A1144" i="23"/>
  <c r="A1145" i="23"/>
  <c r="A1146" i="23"/>
  <c r="A1147" i="23"/>
  <c r="A1148" i="23"/>
  <c r="A1149" i="23"/>
  <c r="A1150" i="23"/>
  <c r="A1151" i="23"/>
  <c r="A1152" i="23"/>
  <c r="A1153" i="23"/>
  <c r="A1154" i="23"/>
  <c r="A1155" i="23"/>
  <c r="A1156" i="23"/>
  <c r="A1157" i="23"/>
  <c r="A1158" i="23"/>
  <c r="A1159" i="23"/>
  <c r="A1160" i="23"/>
  <c r="A1161" i="23"/>
  <c r="A1162" i="23"/>
  <c r="A1163" i="23"/>
  <c r="A1164" i="23"/>
  <c r="A1165" i="23"/>
  <c r="A1166" i="23"/>
  <c r="A1167" i="23"/>
  <c r="A1168" i="23"/>
  <c r="A1169" i="23"/>
  <c r="A1170" i="23"/>
  <c r="A1171" i="23"/>
  <c r="A1172" i="23"/>
  <c r="A1173" i="23"/>
  <c r="A1174" i="23"/>
  <c r="A1175" i="23"/>
  <c r="A1176" i="23"/>
  <c r="A1177" i="23"/>
  <c r="A1178" i="23"/>
  <c r="A1179" i="23"/>
  <c r="A1180" i="23"/>
  <c r="A1181" i="23"/>
  <c r="A1182" i="23"/>
  <c r="A1183" i="23"/>
  <c r="A1184" i="23"/>
  <c r="A1185" i="23"/>
  <c r="A1186" i="23"/>
  <c r="A1187" i="23"/>
  <c r="A1188" i="23"/>
  <c r="A1189" i="23"/>
  <c r="A1190" i="23"/>
  <c r="A1191" i="23"/>
  <c r="A1192" i="23"/>
  <c r="A1193" i="23"/>
  <c r="A1194" i="23"/>
  <c r="A1195" i="23"/>
  <c r="A1196" i="23"/>
  <c r="A1197" i="23"/>
  <c r="A1198" i="23"/>
  <c r="A1199" i="23"/>
  <c r="A1200" i="23"/>
  <c r="A1201" i="23"/>
  <c r="A1202" i="23"/>
  <c r="A1203" i="23"/>
  <c r="A1204" i="23"/>
  <c r="A1205" i="23"/>
  <c r="A1206" i="23"/>
  <c r="A1207" i="23"/>
  <c r="A1208" i="23"/>
  <c r="A1209" i="23"/>
  <c r="A1210" i="23"/>
  <c r="A1211" i="23"/>
  <c r="A1212" i="23"/>
  <c r="A1213" i="23"/>
  <c r="A1214" i="23"/>
  <c r="A1215" i="23"/>
  <c r="A1216" i="23"/>
  <c r="A1217" i="23"/>
  <c r="A1218" i="23"/>
  <c r="A1219" i="23"/>
  <c r="A1220" i="23"/>
  <c r="A1221" i="23"/>
  <c r="A1222" i="23"/>
  <c r="A1223" i="23"/>
  <c r="A1224" i="23"/>
  <c r="A1225" i="23"/>
  <c r="A1226" i="23"/>
  <c r="A933" i="23"/>
  <c r="A934" i="23"/>
  <c r="A935" i="23"/>
  <c r="A936" i="23"/>
  <c r="A937" i="23"/>
  <c r="A938" i="23"/>
  <c r="A939" i="23"/>
  <c r="A940" i="23"/>
  <c r="A941" i="23"/>
  <c r="A942" i="23"/>
  <c r="A943" i="23"/>
  <c r="A944" i="23"/>
  <c r="A945" i="23"/>
  <c r="A946" i="23"/>
  <c r="A947" i="23"/>
  <c r="A948" i="23"/>
  <c r="A949" i="23"/>
  <c r="A950" i="23"/>
  <c r="A951" i="23"/>
  <c r="A952" i="23"/>
  <c r="A953" i="23"/>
  <c r="A954" i="23"/>
  <c r="A955" i="23"/>
  <c r="A956" i="23"/>
  <c r="A957" i="23"/>
  <c r="A958" i="23"/>
  <c r="A959" i="23"/>
  <c r="A960" i="23"/>
  <c r="A961" i="23"/>
  <c r="A962" i="23"/>
  <c r="A963" i="23"/>
  <c r="A964" i="23"/>
  <c r="A965" i="23"/>
  <c r="A966" i="23"/>
  <c r="A967" i="23"/>
  <c r="A968" i="23"/>
  <c r="A969" i="23"/>
  <c r="A970" i="23"/>
  <c r="A971" i="23"/>
  <c r="A972" i="23"/>
  <c r="A973" i="23"/>
  <c r="A974" i="23"/>
  <c r="A975" i="23"/>
  <c r="A976" i="23"/>
  <c r="A977" i="23"/>
  <c r="A978" i="23"/>
  <c r="A979" i="23"/>
  <c r="A980" i="23"/>
  <c r="A981" i="23"/>
  <c r="A982" i="23"/>
  <c r="A983" i="23"/>
  <c r="A984" i="23"/>
  <c r="A985" i="23"/>
  <c r="A986" i="23"/>
  <c r="A987" i="23"/>
  <c r="A988" i="23"/>
  <c r="A989" i="23"/>
  <c r="A990" i="23"/>
  <c r="A991" i="23"/>
  <c r="A992" i="23"/>
  <c r="A993" i="23"/>
  <c r="A994" i="23"/>
  <c r="A995" i="23"/>
  <c r="A996" i="23"/>
  <c r="A997" i="23"/>
  <c r="A998" i="23"/>
  <c r="A999" i="23"/>
  <c r="A1000" i="23"/>
  <c r="A1001" i="23"/>
  <c r="A1002" i="23"/>
  <c r="A1003" i="23"/>
  <c r="A1004" i="23"/>
  <c r="A1005" i="23"/>
  <c r="A1006" i="23"/>
  <c r="A1007" i="23"/>
  <c r="A1008" i="23"/>
  <c r="A1009" i="23"/>
  <c r="A1010" i="23"/>
  <c r="A1011" i="23"/>
  <c r="A1012" i="23"/>
  <c r="A1013" i="23"/>
  <c r="A1014" i="23"/>
  <c r="A1015" i="23"/>
  <c r="A1016" i="23"/>
  <c r="A1017" i="23"/>
  <c r="A1018" i="23"/>
  <c r="A1019" i="23"/>
  <c r="A1020" i="23"/>
  <c r="A1021" i="23"/>
  <c r="A1022" i="23"/>
  <c r="A1023" i="23"/>
  <c r="A1024" i="23"/>
  <c r="A1025" i="23"/>
  <c r="A1026" i="23"/>
  <c r="A1027" i="23"/>
  <c r="A1028" i="23"/>
  <c r="A1029" i="23"/>
  <c r="A1030" i="23"/>
  <c r="A1031" i="23"/>
  <c r="A1032" i="23"/>
  <c r="A1033" i="23"/>
  <c r="A1034" i="23"/>
  <c r="A1035" i="23"/>
  <c r="A1036" i="23"/>
  <c r="A1037" i="23"/>
  <c r="A1038" i="23"/>
  <c r="A1039" i="23"/>
  <c r="A1040" i="23"/>
  <c r="A1041" i="23"/>
  <c r="A1042" i="23"/>
  <c r="A1043" i="23"/>
  <c r="A1044" i="23"/>
  <c r="A1045" i="23"/>
  <c r="A1046" i="23"/>
  <c r="A1047" i="23"/>
  <c r="A1048" i="23"/>
  <c r="A1049" i="23"/>
  <c r="A1050" i="23"/>
  <c r="A1051" i="23"/>
  <c r="A1052" i="23"/>
  <c r="A1053" i="23"/>
  <c r="A1054" i="23"/>
  <c r="A1055" i="23"/>
  <c r="A1056" i="23"/>
  <c r="A1057" i="23"/>
  <c r="A1058" i="23"/>
  <c r="A1059" i="23"/>
  <c r="A1060" i="23"/>
  <c r="A1061" i="23"/>
  <c r="A1062" i="23"/>
  <c r="A1063" i="23"/>
  <c r="A1064" i="23"/>
  <c r="A1065" i="23"/>
  <c r="A1066" i="23"/>
  <c r="A1067" i="23"/>
  <c r="A1068" i="23"/>
  <c r="A1069" i="23"/>
  <c r="A1070" i="23"/>
  <c r="A1071" i="23"/>
  <c r="A1072" i="23"/>
  <c r="A1073" i="23"/>
  <c r="A1074" i="23"/>
  <c r="A1075" i="23"/>
  <c r="A1076" i="23"/>
  <c r="A1077" i="23"/>
  <c r="A1078" i="23"/>
  <c r="A1079" i="23"/>
  <c r="A1080" i="23"/>
  <c r="A1081" i="23"/>
  <c r="A1082" i="23"/>
  <c r="A1083" i="23"/>
  <c r="A1084" i="23"/>
  <c r="A1085" i="23"/>
  <c r="A1086" i="23"/>
  <c r="A1087" i="23"/>
  <c r="A1088" i="23"/>
  <c r="A1089" i="23"/>
  <c r="A1090" i="23"/>
  <c r="A1091" i="23"/>
  <c r="A1092" i="23"/>
  <c r="A1093" i="23"/>
  <c r="A1094" i="23"/>
  <c r="A1095" i="23"/>
  <c r="A1096" i="23"/>
  <c r="A1097" i="23"/>
  <c r="A1098" i="23"/>
  <c r="A1099" i="23"/>
  <c r="A1100" i="23"/>
  <c r="A1101" i="23"/>
  <c r="A1102" i="23"/>
  <c r="A1103" i="23"/>
  <c r="A1104" i="23"/>
  <c r="A1105" i="23"/>
  <c r="A1106" i="23"/>
  <c r="A1107" i="23"/>
  <c r="A1108" i="23"/>
  <c r="A1109" i="23"/>
  <c r="A1110" i="23"/>
  <c r="A1111" i="23"/>
  <c r="A1112" i="23"/>
  <c r="A1113" i="23"/>
  <c r="A1114" i="23"/>
  <c r="A1115" i="23"/>
  <c r="A1116" i="23"/>
  <c r="M933" i="23"/>
  <c r="M934" i="23"/>
  <c r="M935" i="23"/>
  <c r="M936" i="23"/>
  <c r="M937" i="23"/>
  <c r="M938" i="23"/>
  <c r="M939" i="23"/>
  <c r="M940" i="23"/>
  <c r="M941" i="23"/>
  <c r="M942" i="23"/>
  <c r="M943" i="23"/>
  <c r="M944" i="23"/>
  <c r="M945" i="23"/>
  <c r="M946" i="23"/>
  <c r="M947" i="23"/>
  <c r="M948" i="23"/>
  <c r="M949" i="23"/>
  <c r="M950" i="23"/>
  <c r="M951" i="23"/>
  <c r="M952" i="23"/>
  <c r="M953" i="23"/>
  <c r="M954" i="23"/>
  <c r="M955" i="23"/>
  <c r="M956" i="23"/>
  <c r="M957" i="23"/>
  <c r="M958" i="23"/>
  <c r="M959" i="23"/>
  <c r="M960" i="23"/>
  <c r="M961" i="23"/>
  <c r="M962" i="23"/>
  <c r="M963" i="23"/>
  <c r="M964" i="23"/>
  <c r="M965" i="23"/>
  <c r="M966" i="23"/>
  <c r="M967" i="23"/>
  <c r="M968" i="23"/>
  <c r="M969" i="23"/>
  <c r="M970" i="23"/>
  <c r="M971" i="23"/>
  <c r="M972" i="23"/>
  <c r="M973" i="23"/>
  <c r="M974" i="23"/>
  <c r="M975" i="23"/>
  <c r="M976" i="23"/>
  <c r="M977" i="23"/>
  <c r="M978" i="23"/>
  <c r="M979" i="23"/>
  <c r="M980" i="23"/>
  <c r="M981" i="23"/>
  <c r="M982" i="23"/>
  <c r="M983" i="23"/>
  <c r="M984" i="23"/>
  <c r="M985" i="23"/>
  <c r="M986" i="23"/>
  <c r="M987" i="23"/>
  <c r="M988" i="23"/>
  <c r="M989" i="23"/>
  <c r="M990" i="23"/>
  <c r="M991" i="23"/>
  <c r="M992" i="23"/>
  <c r="M993" i="23"/>
  <c r="M994" i="23"/>
  <c r="M995" i="23"/>
  <c r="M996" i="23"/>
  <c r="M997" i="23"/>
  <c r="M998" i="23"/>
  <c r="M999" i="23"/>
  <c r="M1000" i="23"/>
  <c r="M1001" i="23"/>
  <c r="M1002" i="23"/>
  <c r="M1003" i="23"/>
  <c r="M1004" i="23"/>
  <c r="M1005" i="23"/>
  <c r="M1006" i="23"/>
  <c r="M1007" i="23"/>
  <c r="M1008" i="23"/>
  <c r="M1009" i="23"/>
  <c r="M1010" i="23"/>
  <c r="M1011" i="23"/>
  <c r="M1012" i="23"/>
  <c r="M1013" i="23"/>
  <c r="M1014" i="23"/>
  <c r="M1015" i="23"/>
  <c r="M1016" i="23"/>
  <c r="M1017" i="23"/>
  <c r="M1018" i="23"/>
  <c r="M1019" i="23"/>
  <c r="M1020" i="23"/>
  <c r="M1021" i="23"/>
  <c r="M1022" i="23"/>
  <c r="M1023" i="23"/>
  <c r="M1024" i="23"/>
  <c r="M1025" i="23"/>
  <c r="M1026" i="23"/>
  <c r="M1027" i="23"/>
  <c r="M1028" i="23"/>
  <c r="M1029" i="23"/>
  <c r="M1030" i="23"/>
  <c r="M1031" i="23"/>
  <c r="M1032" i="23"/>
  <c r="M1033" i="23"/>
  <c r="M1034" i="23"/>
  <c r="M1035" i="23"/>
  <c r="M1036" i="23"/>
  <c r="M1037" i="23"/>
  <c r="M1038" i="23"/>
  <c r="M1039" i="23"/>
  <c r="M1040" i="23"/>
  <c r="M1041" i="23"/>
  <c r="M1042" i="23"/>
  <c r="M1043" i="23"/>
  <c r="M1044" i="23"/>
  <c r="M1045" i="23"/>
  <c r="M1046" i="23"/>
  <c r="M1047" i="23"/>
  <c r="M1048" i="23"/>
  <c r="M1049" i="23"/>
  <c r="M1050" i="23"/>
  <c r="M1051" i="23"/>
  <c r="M1052" i="23"/>
  <c r="M1053" i="23"/>
  <c r="M1054" i="23"/>
  <c r="M1055" i="23"/>
  <c r="M1056" i="23"/>
  <c r="M1057" i="23"/>
  <c r="M1058" i="23"/>
  <c r="M1059" i="23"/>
  <c r="M1060" i="23"/>
  <c r="M1061" i="23"/>
  <c r="M1062" i="23"/>
  <c r="M1063" i="23"/>
  <c r="M1064" i="23"/>
  <c r="M1065" i="23"/>
  <c r="M1066" i="23"/>
  <c r="M1067" i="23"/>
  <c r="M1068" i="23"/>
  <c r="M1069" i="23"/>
  <c r="M1070" i="23"/>
  <c r="M1071" i="23"/>
  <c r="M1072" i="23"/>
  <c r="M1073" i="23"/>
  <c r="M1074" i="23"/>
  <c r="M1075" i="23"/>
  <c r="M1076" i="23"/>
  <c r="M1077" i="23"/>
  <c r="M1078" i="23"/>
  <c r="M1079" i="23"/>
  <c r="M1080" i="23"/>
  <c r="M1081" i="23"/>
  <c r="M1082" i="23"/>
  <c r="M1083" i="23"/>
  <c r="M1084" i="23"/>
  <c r="M1085" i="23"/>
  <c r="M1086" i="23"/>
  <c r="M1087" i="23"/>
  <c r="M1088" i="23"/>
  <c r="M1089" i="23"/>
  <c r="M1090" i="23"/>
  <c r="M1091" i="23"/>
  <c r="M1092" i="23"/>
  <c r="M1093" i="23"/>
  <c r="M1094" i="23"/>
  <c r="M1095" i="23"/>
  <c r="M1096" i="23"/>
  <c r="M1097" i="23"/>
  <c r="M1098" i="23"/>
  <c r="M1099" i="23"/>
  <c r="M1100" i="23"/>
  <c r="M1101" i="23"/>
  <c r="M1102" i="23"/>
  <c r="M1103" i="23"/>
  <c r="M1104" i="23"/>
  <c r="M1105" i="23"/>
  <c r="M1106" i="23"/>
  <c r="M1107" i="23"/>
  <c r="M1108" i="23"/>
  <c r="M1109" i="23"/>
  <c r="M1110" i="23"/>
  <c r="M1111" i="23"/>
  <c r="M1112" i="23"/>
  <c r="M1113" i="23"/>
  <c r="M1114" i="23"/>
  <c r="M1115" i="23"/>
  <c r="M1116" i="23"/>
  <c r="M498" i="23"/>
  <c r="M499" i="23"/>
  <c r="M500" i="23"/>
  <c r="M501" i="23"/>
  <c r="M502" i="23"/>
  <c r="M503" i="23"/>
  <c r="M504" i="23"/>
  <c r="M505" i="23"/>
  <c r="M506" i="23"/>
  <c r="M507" i="23"/>
  <c r="M508" i="23"/>
  <c r="M509" i="23"/>
  <c r="M510" i="23"/>
  <c r="M511" i="23"/>
  <c r="M512" i="23"/>
  <c r="M513" i="23"/>
  <c r="M514" i="23"/>
  <c r="M515" i="23"/>
  <c r="M516" i="23"/>
  <c r="M517" i="23"/>
  <c r="M518" i="23"/>
  <c r="M519" i="23"/>
  <c r="M520" i="23"/>
  <c r="M521" i="23"/>
  <c r="M522" i="23"/>
  <c r="M523" i="23"/>
  <c r="M524" i="23"/>
  <c r="M525" i="23"/>
  <c r="M526" i="23"/>
  <c r="M527" i="23"/>
  <c r="M528" i="23"/>
  <c r="M529" i="23"/>
  <c r="M530" i="23"/>
  <c r="M531" i="23"/>
  <c r="M532" i="23"/>
  <c r="M533" i="23"/>
  <c r="M534" i="23"/>
  <c r="M535" i="23"/>
  <c r="M536" i="23"/>
  <c r="M537" i="23"/>
  <c r="M538" i="23"/>
  <c r="M539" i="23"/>
  <c r="M540" i="23"/>
  <c r="M541" i="23"/>
  <c r="M542" i="23"/>
  <c r="M543" i="23"/>
  <c r="M544" i="23"/>
  <c r="M545" i="23"/>
  <c r="M546" i="23"/>
  <c r="M547" i="23"/>
  <c r="M548" i="23"/>
  <c r="M549" i="23"/>
  <c r="M550" i="23"/>
  <c r="M551" i="23"/>
  <c r="M552" i="23"/>
  <c r="M553" i="23"/>
  <c r="M554" i="23"/>
  <c r="M555" i="23"/>
  <c r="M556" i="23"/>
  <c r="M557" i="23"/>
  <c r="M558" i="23"/>
  <c r="M559" i="23"/>
  <c r="M560" i="23"/>
  <c r="M561" i="23"/>
  <c r="M562" i="23"/>
  <c r="M563" i="23"/>
  <c r="M564" i="23"/>
  <c r="M565" i="23"/>
  <c r="M566" i="23"/>
  <c r="M567" i="23"/>
  <c r="M568" i="23"/>
  <c r="M569" i="23"/>
  <c r="M570" i="23"/>
  <c r="M571" i="23"/>
  <c r="M572" i="23"/>
  <c r="M573" i="23"/>
  <c r="M574" i="23"/>
  <c r="M575" i="23"/>
  <c r="M576" i="23"/>
  <c r="M577" i="23"/>
  <c r="M578" i="23"/>
  <c r="M579" i="23"/>
  <c r="M580" i="23"/>
  <c r="M581" i="23"/>
  <c r="M582" i="23"/>
  <c r="M583" i="23"/>
  <c r="M584" i="23"/>
  <c r="M585" i="23"/>
  <c r="M586" i="23"/>
  <c r="M587" i="23"/>
  <c r="M588" i="23"/>
  <c r="M589" i="23"/>
  <c r="M590" i="23"/>
  <c r="M591" i="23"/>
  <c r="M592" i="23"/>
  <c r="M593" i="23"/>
  <c r="M594" i="23"/>
  <c r="M595" i="23"/>
  <c r="M596" i="23"/>
  <c r="M597" i="23"/>
  <c r="M598" i="23"/>
  <c r="M599" i="23"/>
  <c r="M600" i="23"/>
  <c r="M601" i="23"/>
  <c r="M602" i="23"/>
  <c r="M603" i="23"/>
  <c r="M604" i="23"/>
  <c r="M605" i="23"/>
  <c r="M606" i="23"/>
  <c r="M607" i="23"/>
  <c r="M608" i="23"/>
  <c r="M609" i="23"/>
  <c r="M610" i="23"/>
  <c r="M611" i="23"/>
  <c r="M612" i="23"/>
  <c r="M613" i="23"/>
  <c r="M614" i="23"/>
  <c r="M615" i="23"/>
  <c r="M616" i="23"/>
  <c r="M617" i="23"/>
  <c r="M618" i="23"/>
  <c r="M619" i="23"/>
  <c r="M620" i="23"/>
  <c r="M621" i="23"/>
  <c r="M622" i="23"/>
  <c r="M623" i="23"/>
  <c r="M624" i="23"/>
  <c r="M625" i="23"/>
  <c r="M626" i="23"/>
  <c r="M627" i="23"/>
  <c r="M628" i="23"/>
  <c r="M629" i="23"/>
  <c r="M630" i="23"/>
  <c r="M631" i="23"/>
  <c r="M632" i="23"/>
  <c r="M633" i="23"/>
  <c r="M634" i="23"/>
  <c r="M635" i="23"/>
  <c r="M636" i="23"/>
  <c r="M637" i="23"/>
  <c r="M638" i="23"/>
  <c r="M639" i="23"/>
  <c r="M640" i="23"/>
  <c r="M641" i="23"/>
  <c r="M642" i="23"/>
  <c r="M643" i="23"/>
  <c r="M644" i="23"/>
  <c r="M645" i="23"/>
  <c r="M646" i="23"/>
  <c r="M647" i="23"/>
  <c r="M648" i="23"/>
  <c r="M649" i="23"/>
  <c r="M650" i="23"/>
  <c r="M651" i="23"/>
  <c r="M652" i="23"/>
  <c r="M653" i="23"/>
  <c r="M654" i="23"/>
  <c r="M655" i="23"/>
  <c r="M656" i="23"/>
  <c r="M657" i="23"/>
  <c r="M658" i="23"/>
  <c r="M659" i="23"/>
  <c r="M660" i="23"/>
  <c r="M661" i="23"/>
  <c r="M662" i="23"/>
  <c r="M663" i="23"/>
  <c r="M664" i="23"/>
  <c r="M665" i="23"/>
  <c r="M666" i="23"/>
  <c r="M667" i="23"/>
  <c r="M668" i="23"/>
  <c r="M669" i="23"/>
  <c r="M670" i="23"/>
  <c r="M671" i="23"/>
  <c r="M672" i="23"/>
  <c r="M673" i="23"/>
  <c r="M674" i="23"/>
  <c r="M675" i="23"/>
  <c r="M676" i="23"/>
  <c r="M677" i="23"/>
  <c r="M678" i="23"/>
  <c r="M679" i="23"/>
  <c r="M680" i="23"/>
  <c r="M681" i="23"/>
  <c r="M682" i="23"/>
  <c r="M683" i="23"/>
  <c r="M684" i="23"/>
  <c r="M685" i="23"/>
  <c r="M686" i="23"/>
  <c r="M687" i="23"/>
  <c r="M688" i="23"/>
  <c r="M689" i="23"/>
  <c r="M690" i="23"/>
  <c r="M691" i="23"/>
  <c r="M692" i="23"/>
  <c r="M693" i="23"/>
  <c r="M694" i="23"/>
  <c r="M695" i="23"/>
  <c r="M696" i="23"/>
  <c r="M697" i="23"/>
  <c r="M698" i="23"/>
  <c r="M699" i="23"/>
  <c r="M700" i="23"/>
  <c r="M701" i="23"/>
  <c r="M702" i="23"/>
  <c r="M703" i="23"/>
  <c r="M704" i="23"/>
  <c r="M705" i="23"/>
  <c r="M706" i="23"/>
  <c r="M707" i="23"/>
  <c r="M708" i="23"/>
  <c r="M709" i="23"/>
  <c r="M710" i="23"/>
  <c r="M711" i="23"/>
  <c r="M712" i="23"/>
  <c r="M713" i="23"/>
  <c r="M714" i="23"/>
  <c r="M715" i="23"/>
  <c r="M716" i="23"/>
  <c r="M717" i="23"/>
  <c r="M718" i="23"/>
  <c r="M719" i="23"/>
  <c r="M720" i="23"/>
  <c r="M721" i="23"/>
  <c r="M722" i="23"/>
  <c r="M723" i="23"/>
  <c r="M724" i="23"/>
  <c r="M725" i="23"/>
  <c r="M726" i="23"/>
  <c r="M727" i="23"/>
  <c r="M728" i="23"/>
  <c r="M729" i="23"/>
  <c r="M730" i="23"/>
  <c r="M731" i="23"/>
  <c r="M732" i="23"/>
  <c r="M733" i="23"/>
  <c r="M734" i="23"/>
  <c r="M735" i="23"/>
  <c r="M736" i="23"/>
  <c r="M737" i="23"/>
  <c r="M738" i="23"/>
  <c r="M739" i="23"/>
  <c r="M740" i="23"/>
  <c r="M741" i="23"/>
  <c r="M742" i="23"/>
  <c r="M743" i="23"/>
  <c r="M744" i="23"/>
  <c r="M745" i="23"/>
  <c r="M746" i="23"/>
  <c r="M747" i="23"/>
  <c r="M748" i="23"/>
  <c r="M749" i="23"/>
  <c r="M750" i="23"/>
  <c r="M751" i="23"/>
  <c r="M752" i="23"/>
  <c r="M753" i="23"/>
  <c r="M754" i="23"/>
  <c r="M755" i="23"/>
  <c r="M756" i="23"/>
  <c r="M757" i="23"/>
  <c r="M758" i="23"/>
  <c r="M759" i="23"/>
  <c r="M760" i="23"/>
  <c r="M761" i="23"/>
  <c r="M762" i="23"/>
  <c r="M763" i="23"/>
  <c r="M764" i="23"/>
  <c r="M765" i="23"/>
  <c r="M766" i="23"/>
  <c r="M767" i="23"/>
  <c r="M768" i="23"/>
  <c r="M769" i="23"/>
  <c r="M770" i="23"/>
  <c r="M771" i="23"/>
  <c r="M772" i="23"/>
  <c r="M773" i="23"/>
  <c r="M774" i="23"/>
  <c r="M775" i="23"/>
  <c r="M776" i="23"/>
  <c r="M777" i="23"/>
  <c r="M778" i="23"/>
  <c r="M779" i="23"/>
  <c r="M780" i="23"/>
  <c r="M781" i="23"/>
  <c r="M782" i="23"/>
  <c r="M783" i="23"/>
  <c r="M784" i="23"/>
  <c r="M785" i="23"/>
  <c r="M786" i="23"/>
  <c r="M787" i="23"/>
  <c r="M788" i="23"/>
  <c r="M789" i="23"/>
  <c r="M790" i="23"/>
  <c r="M791" i="23"/>
  <c r="M792" i="23"/>
  <c r="M793" i="23"/>
  <c r="M794" i="23"/>
  <c r="M795" i="23"/>
  <c r="M796" i="23"/>
  <c r="M797" i="23"/>
  <c r="M798" i="23"/>
  <c r="M799" i="23"/>
  <c r="M800" i="23"/>
  <c r="M801" i="23"/>
  <c r="M802" i="23"/>
  <c r="M803" i="23"/>
  <c r="M804" i="23"/>
  <c r="M805" i="23"/>
  <c r="M806" i="23"/>
  <c r="M807" i="23"/>
  <c r="M808" i="23"/>
  <c r="M809" i="23"/>
  <c r="M810" i="23"/>
  <c r="M811" i="23"/>
  <c r="M812" i="23"/>
  <c r="M813" i="23"/>
  <c r="M814" i="23"/>
  <c r="M815" i="23"/>
  <c r="M816" i="23"/>
  <c r="M817" i="23"/>
  <c r="M818" i="23"/>
  <c r="M819" i="23"/>
  <c r="M820" i="23"/>
  <c r="M821" i="23"/>
  <c r="M822" i="23"/>
  <c r="M823" i="23"/>
  <c r="M824" i="23"/>
  <c r="M825" i="23"/>
  <c r="M826" i="23"/>
  <c r="M827" i="23"/>
  <c r="M828" i="23"/>
  <c r="M829" i="23"/>
  <c r="M830" i="23"/>
  <c r="M831" i="23"/>
  <c r="M832" i="23"/>
  <c r="M833" i="23"/>
  <c r="M834" i="23"/>
  <c r="M835" i="23"/>
  <c r="M836" i="23"/>
  <c r="M837" i="23"/>
  <c r="M838" i="23"/>
  <c r="M839" i="23"/>
  <c r="M840" i="23"/>
  <c r="M841" i="23"/>
  <c r="M842" i="23"/>
  <c r="M843" i="23"/>
  <c r="M844" i="23"/>
  <c r="M845" i="23"/>
  <c r="M846" i="23"/>
  <c r="M847" i="23"/>
  <c r="M848" i="23"/>
  <c r="M849" i="23"/>
  <c r="M850" i="23"/>
  <c r="M851" i="23"/>
  <c r="M852" i="23"/>
  <c r="M853" i="23"/>
  <c r="M854" i="23"/>
  <c r="M855" i="23"/>
  <c r="M856" i="23"/>
  <c r="M857" i="23"/>
  <c r="M858" i="23"/>
  <c r="M859" i="23"/>
  <c r="M860" i="23"/>
  <c r="M861" i="23"/>
  <c r="M862" i="23"/>
  <c r="M863" i="23"/>
  <c r="M864" i="23"/>
  <c r="M865" i="23"/>
  <c r="M866" i="23"/>
  <c r="M867" i="23"/>
  <c r="M868" i="23"/>
  <c r="M869" i="23"/>
  <c r="M870" i="23"/>
  <c r="M871" i="23"/>
  <c r="M872" i="23"/>
  <c r="M873" i="23"/>
  <c r="M874" i="23"/>
  <c r="M875" i="23"/>
  <c r="M876" i="23"/>
  <c r="M877" i="23"/>
  <c r="M878" i="23"/>
  <c r="M879" i="23"/>
  <c r="M880" i="23"/>
  <c r="M881" i="23"/>
  <c r="M882" i="23"/>
  <c r="M883" i="23"/>
  <c r="M884" i="23"/>
  <c r="M885" i="23"/>
  <c r="M886" i="23"/>
  <c r="M887" i="23"/>
  <c r="M888" i="23"/>
  <c r="M889" i="23"/>
  <c r="M890" i="23"/>
  <c r="M891" i="23"/>
  <c r="M892" i="23"/>
  <c r="M893" i="23"/>
  <c r="M894" i="23"/>
  <c r="M895" i="23"/>
  <c r="M896" i="23"/>
  <c r="M897" i="23"/>
  <c r="M898" i="23"/>
  <c r="M899" i="23"/>
  <c r="M900" i="23"/>
  <c r="M901" i="23"/>
  <c r="M902" i="23"/>
  <c r="M903" i="23"/>
  <c r="M904" i="23"/>
  <c r="M905" i="23"/>
  <c r="M906" i="23"/>
  <c r="M907" i="23"/>
  <c r="M908" i="23"/>
  <c r="M909" i="23"/>
  <c r="M910" i="23"/>
  <c r="M911" i="23"/>
  <c r="M912" i="23"/>
  <c r="M913" i="23"/>
  <c r="M914" i="23"/>
  <c r="M915" i="23"/>
  <c r="M916" i="23"/>
  <c r="M917" i="23"/>
  <c r="M918" i="23"/>
  <c r="M919" i="23"/>
  <c r="M920" i="23"/>
  <c r="M921" i="23"/>
  <c r="M922" i="23"/>
  <c r="M923" i="23"/>
  <c r="M924" i="23"/>
  <c r="M925" i="23"/>
  <c r="M926" i="23"/>
  <c r="M927" i="23"/>
  <c r="M928" i="23"/>
  <c r="M929" i="23"/>
  <c r="M930" i="23"/>
  <c r="M931" i="23"/>
  <c r="M932" i="23"/>
  <c r="A847" i="23"/>
  <c r="A848" i="23"/>
  <c r="A849" i="23"/>
  <c r="A850" i="23"/>
  <c r="A851" i="23"/>
  <c r="A852" i="23"/>
  <c r="A853" i="23"/>
  <c r="A854" i="23"/>
  <c r="A855" i="23"/>
  <c r="A856" i="23"/>
  <c r="A857" i="23"/>
  <c r="A858" i="23"/>
  <c r="A859" i="23"/>
  <c r="A860" i="23"/>
  <c r="A861" i="23"/>
  <c r="A862" i="23"/>
  <c r="A863" i="23"/>
  <c r="A864" i="23"/>
  <c r="A865" i="23"/>
  <c r="A866" i="23"/>
  <c r="A867" i="23"/>
  <c r="A868" i="23"/>
  <c r="A869" i="23"/>
  <c r="A870" i="23"/>
  <c r="A871" i="23"/>
  <c r="A872" i="23"/>
  <c r="A873" i="23"/>
  <c r="A874" i="23"/>
  <c r="A875" i="23"/>
  <c r="A876" i="23"/>
  <c r="A877" i="23"/>
  <c r="A878" i="23"/>
  <c r="A879" i="23"/>
  <c r="A880" i="23"/>
  <c r="A881" i="23"/>
  <c r="A882" i="23"/>
  <c r="A883" i="23"/>
  <c r="A884" i="23"/>
  <c r="A885" i="23"/>
  <c r="A886" i="23"/>
  <c r="A887" i="23"/>
  <c r="A888" i="23"/>
  <c r="A889" i="23"/>
  <c r="A890" i="23"/>
  <c r="A891" i="23"/>
  <c r="A892" i="23"/>
  <c r="A893" i="23"/>
  <c r="A894" i="23"/>
  <c r="A895" i="23"/>
  <c r="A896" i="23"/>
  <c r="A897" i="23"/>
  <c r="A898" i="23"/>
  <c r="A899" i="23"/>
  <c r="A900" i="23"/>
  <c r="A901" i="23"/>
  <c r="A902" i="23"/>
  <c r="A903" i="23"/>
  <c r="A904" i="23"/>
  <c r="A905" i="23"/>
  <c r="A906" i="23"/>
  <c r="A907" i="23"/>
  <c r="A908" i="23"/>
  <c r="A909" i="23"/>
  <c r="A910" i="23"/>
  <c r="A911" i="23"/>
  <c r="A912" i="23"/>
  <c r="A913" i="23"/>
  <c r="A914" i="23"/>
  <c r="A915" i="23"/>
  <c r="A916" i="23"/>
  <c r="A917" i="23"/>
  <c r="A918" i="23"/>
  <c r="A919" i="23"/>
  <c r="A920" i="23"/>
  <c r="A921" i="23"/>
  <c r="A922" i="23"/>
  <c r="A923" i="23"/>
  <c r="A924" i="23"/>
  <c r="A925" i="23"/>
  <c r="A926" i="23"/>
  <c r="A927" i="23"/>
  <c r="A928" i="23"/>
  <c r="A929" i="23"/>
  <c r="A930" i="23"/>
  <c r="A931" i="23"/>
  <c r="A932" i="23"/>
  <c r="A754" i="23"/>
  <c r="A755" i="23"/>
  <c r="A756" i="23"/>
  <c r="A757" i="23"/>
  <c r="A758" i="23"/>
  <c r="A759" i="23"/>
  <c r="A760" i="23"/>
  <c r="A761" i="23"/>
  <c r="A762" i="23"/>
  <c r="A763" i="23"/>
  <c r="A764" i="23"/>
  <c r="A765" i="23"/>
  <c r="A766" i="23"/>
  <c r="A767" i="23"/>
  <c r="A768" i="23"/>
  <c r="A769" i="23"/>
  <c r="A770" i="23"/>
  <c r="A771" i="23"/>
  <c r="A772" i="23"/>
  <c r="A773" i="23"/>
  <c r="A774" i="23"/>
  <c r="A775" i="23"/>
  <c r="A776" i="23"/>
  <c r="A777" i="23"/>
  <c r="A778" i="23"/>
  <c r="A779" i="23"/>
  <c r="A780" i="23"/>
  <c r="A781" i="23"/>
  <c r="A782" i="23"/>
  <c r="A783" i="23"/>
  <c r="A784" i="23"/>
  <c r="A785" i="23"/>
  <c r="A786" i="23"/>
  <c r="A787" i="23"/>
  <c r="A788" i="23"/>
  <c r="A789" i="23"/>
  <c r="A790" i="23"/>
  <c r="A791" i="23"/>
  <c r="A792" i="23"/>
  <c r="A793" i="23"/>
  <c r="A794" i="23"/>
  <c r="A795" i="23"/>
  <c r="A796" i="23"/>
  <c r="A797" i="23"/>
  <c r="A798" i="23"/>
  <c r="A799" i="23"/>
  <c r="A800" i="23"/>
  <c r="A801" i="23"/>
  <c r="A802" i="23"/>
  <c r="A803" i="23"/>
  <c r="A804" i="23"/>
  <c r="A805" i="23"/>
  <c r="A806" i="23"/>
  <c r="A807" i="23"/>
  <c r="A808" i="23"/>
  <c r="A809" i="23"/>
  <c r="A810" i="23"/>
  <c r="A811" i="23"/>
  <c r="A812" i="23"/>
  <c r="A813" i="23"/>
  <c r="A814" i="23"/>
  <c r="A815" i="23"/>
  <c r="A816" i="23"/>
  <c r="A817" i="23"/>
  <c r="A818" i="23"/>
  <c r="A819" i="23"/>
  <c r="A820" i="23"/>
  <c r="A821" i="23"/>
  <c r="A822" i="23"/>
  <c r="A823" i="23"/>
  <c r="A824" i="23"/>
  <c r="A825" i="23"/>
  <c r="A826" i="23"/>
  <c r="A827" i="23"/>
  <c r="A828" i="23"/>
  <c r="A829" i="23"/>
  <c r="A830" i="23"/>
  <c r="A831" i="23"/>
  <c r="A832" i="23"/>
  <c r="A833" i="23"/>
  <c r="A834" i="23"/>
  <c r="A835" i="23"/>
  <c r="A836" i="23"/>
  <c r="A837" i="23"/>
  <c r="A838" i="23"/>
  <c r="A839" i="23"/>
  <c r="A840" i="23"/>
  <c r="A841" i="23"/>
  <c r="A842" i="23"/>
  <c r="A843" i="23"/>
  <c r="A844" i="23"/>
  <c r="A845" i="23"/>
  <c r="A846" i="23"/>
  <c r="A669" i="23"/>
  <c r="A670" i="23"/>
  <c r="A671" i="23"/>
  <c r="A672" i="23"/>
  <c r="A673" i="23"/>
  <c r="A674" i="23"/>
  <c r="A675" i="23"/>
  <c r="A676" i="23"/>
  <c r="A677" i="23"/>
  <c r="A678" i="23"/>
  <c r="A679" i="23"/>
  <c r="A680" i="23"/>
  <c r="A681" i="23"/>
  <c r="A682" i="23"/>
  <c r="A683" i="23"/>
  <c r="A684" i="23"/>
  <c r="A685" i="23"/>
  <c r="A686" i="23"/>
  <c r="A687" i="23"/>
  <c r="A688" i="23"/>
  <c r="A689" i="23"/>
  <c r="A690" i="23"/>
  <c r="A691" i="23"/>
  <c r="A692" i="23"/>
  <c r="A693" i="23"/>
  <c r="A694" i="23"/>
  <c r="A695" i="23"/>
  <c r="A696" i="23"/>
  <c r="A697" i="23"/>
  <c r="A698" i="23"/>
  <c r="A699" i="23"/>
  <c r="A700" i="23"/>
  <c r="A701" i="23"/>
  <c r="A702" i="23"/>
  <c r="A703" i="23"/>
  <c r="A704" i="23"/>
  <c r="A705" i="23"/>
  <c r="A706" i="23"/>
  <c r="A707" i="23"/>
  <c r="A708" i="23"/>
  <c r="A709" i="23"/>
  <c r="A710" i="23"/>
  <c r="A711" i="23"/>
  <c r="A712" i="23"/>
  <c r="A713" i="23"/>
  <c r="A714" i="23"/>
  <c r="A715" i="23"/>
  <c r="A716" i="23"/>
  <c r="A717" i="23"/>
  <c r="A718" i="23"/>
  <c r="A719" i="23"/>
  <c r="A720" i="23"/>
  <c r="A721" i="23"/>
  <c r="A722" i="23"/>
  <c r="A723" i="23"/>
  <c r="A724" i="23"/>
  <c r="A725" i="23"/>
  <c r="A726" i="23"/>
  <c r="A727" i="23"/>
  <c r="A728" i="23"/>
  <c r="A729" i="23"/>
  <c r="A730" i="23"/>
  <c r="A731" i="23"/>
  <c r="A732" i="23"/>
  <c r="A733" i="23"/>
  <c r="A734" i="23"/>
  <c r="A735" i="23"/>
  <c r="A736" i="23"/>
  <c r="A737" i="23"/>
  <c r="A738" i="23"/>
  <c r="A739" i="23"/>
  <c r="A740" i="23"/>
  <c r="A741" i="23"/>
  <c r="A742" i="23"/>
  <c r="A743" i="23"/>
  <c r="A744" i="23"/>
  <c r="A745" i="23"/>
  <c r="A746" i="23"/>
  <c r="A747" i="23"/>
  <c r="A748" i="23"/>
  <c r="A749" i="23"/>
  <c r="A750" i="23"/>
  <c r="A751" i="23"/>
  <c r="A752" i="23"/>
  <c r="A753" i="23"/>
  <c r="A578" i="23"/>
  <c r="A579" i="23"/>
  <c r="A580" i="23"/>
  <c r="A581" i="23"/>
  <c r="A582" i="23"/>
  <c r="A583" i="23"/>
  <c r="A584" i="23"/>
  <c r="A585" i="23"/>
  <c r="A586" i="23"/>
  <c r="A587" i="23"/>
  <c r="A588" i="23"/>
  <c r="A589" i="23"/>
  <c r="A590" i="23"/>
  <c r="A591" i="23"/>
  <c r="A592" i="23"/>
  <c r="A593" i="23"/>
  <c r="A594" i="23"/>
  <c r="A595" i="23"/>
  <c r="A596" i="23"/>
  <c r="A597" i="23"/>
  <c r="A598" i="23"/>
  <c r="A599" i="23"/>
  <c r="A600" i="23"/>
  <c r="A601" i="23"/>
  <c r="A602" i="23"/>
  <c r="A603" i="23"/>
  <c r="A604" i="23"/>
  <c r="A605" i="23"/>
  <c r="A606" i="23"/>
  <c r="A607" i="23"/>
  <c r="A608" i="23"/>
  <c r="A609" i="23"/>
  <c r="A610" i="23"/>
  <c r="A611" i="23"/>
  <c r="A612" i="23"/>
  <c r="A613" i="23"/>
  <c r="A614" i="23"/>
  <c r="A615" i="23"/>
  <c r="A616" i="23"/>
  <c r="A617" i="23"/>
  <c r="A618" i="23"/>
  <c r="A619" i="23"/>
  <c r="A620" i="23"/>
  <c r="A621" i="23"/>
  <c r="A622" i="23"/>
  <c r="A623" i="23"/>
  <c r="A624" i="23"/>
  <c r="A625" i="23"/>
  <c r="A626" i="23"/>
  <c r="A627" i="23"/>
  <c r="A628" i="23"/>
  <c r="A629" i="23"/>
  <c r="A630" i="23"/>
  <c r="A631" i="23"/>
  <c r="A632" i="23"/>
  <c r="A633" i="23"/>
  <c r="A634" i="23"/>
  <c r="A635" i="23"/>
  <c r="A636" i="23"/>
  <c r="A637" i="23"/>
  <c r="A638" i="23"/>
  <c r="A639" i="23"/>
  <c r="A640" i="23"/>
  <c r="A641" i="23"/>
  <c r="A642" i="23"/>
  <c r="A643" i="23"/>
  <c r="A644" i="23"/>
  <c r="A645" i="23"/>
  <c r="A646" i="23"/>
  <c r="A647" i="23"/>
  <c r="A648" i="23"/>
  <c r="A649" i="23"/>
  <c r="A650" i="23"/>
  <c r="A651" i="23"/>
  <c r="A652" i="23"/>
  <c r="A653" i="23"/>
  <c r="A654" i="23"/>
  <c r="A655" i="23"/>
  <c r="A656" i="23"/>
  <c r="A657" i="23"/>
  <c r="A658" i="23"/>
  <c r="A659" i="23"/>
  <c r="A660" i="23"/>
  <c r="A661" i="23"/>
  <c r="A662" i="23"/>
  <c r="A663" i="23"/>
  <c r="A664" i="23"/>
  <c r="A665" i="23"/>
  <c r="A666" i="23"/>
  <c r="A667" i="23"/>
  <c r="A668" i="23"/>
  <c r="A498" i="23"/>
  <c r="A499" i="23"/>
  <c r="A500" i="23"/>
  <c r="A501" i="23"/>
  <c r="A502" i="23"/>
  <c r="A503" i="23"/>
  <c r="A504" i="23"/>
  <c r="A505" i="23"/>
  <c r="A506" i="23"/>
  <c r="A507" i="23"/>
  <c r="A508" i="23"/>
  <c r="A509" i="23"/>
  <c r="A510" i="23"/>
  <c r="A511" i="23"/>
  <c r="A512" i="23"/>
  <c r="A513" i="23"/>
  <c r="A514" i="23"/>
  <c r="A515" i="23"/>
  <c r="A516" i="23"/>
  <c r="A517" i="23"/>
  <c r="A518" i="23"/>
  <c r="A519" i="23"/>
  <c r="A520" i="23"/>
  <c r="A521" i="23"/>
  <c r="A522" i="23"/>
  <c r="A523" i="23"/>
  <c r="A524" i="23"/>
  <c r="A525" i="23"/>
  <c r="A526" i="23"/>
  <c r="A527" i="23"/>
  <c r="A528" i="23"/>
  <c r="A529" i="23"/>
  <c r="A530" i="23"/>
  <c r="A531" i="23"/>
  <c r="A532" i="23"/>
  <c r="A533" i="23"/>
  <c r="A534" i="23"/>
  <c r="A535" i="23"/>
  <c r="A536" i="23"/>
  <c r="A537" i="23"/>
  <c r="A538" i="23"/>
  <c r="A539" i="23"/>
  <c r="A540" i="23"/>
  <c r="A541" i="23"/>
  <c r="A542" i="23"/>
  <c r="A543" i="23"/>
  <c r="A544" i="23"/>
  <c r="A545" i="23"/>
  <c r="A546" i="23"/>
  <c r="A547" i="23"/>
  <c r="A548" i="23"/>
  <c r="A549" i="23"/>
  <c r="A550" i="23"/>
  <c r="A551" i="23"/>
  <c r="A552" i="23"/>
  <c r="A553" i="23"/>
  <c r="A554" i="23"/>
  <c r="A555" i="23"/>
  <c r="A556" i="23"/>
  <c r="A557" i="23"/>
  <c r="A558" i="23"/>
  <c r="A559" i="23"/>
  <c r="A560" i="23"/>
  <c r="A561" i="23"/>
  <c r="A562" i="23"/>
  <c r="A563" i="23"/>
  <c r="A564" i="23"/>
  <c r="A565" i="23"/>
  <c r="A566" i="23"/>
  <c r="A567" i="23"/>
  <c r="A568" i="23"/>
  <c r="A569" i="23"/>
  <c r="A570" i="23"/>
  <c r="A571" i="23"/>
  <c r="A572" i="23"/>
  <c r="A573" i="23"/>
  <c r="A574" i="23"/>
  <c r="A575" i="23"/>
  <c r="A576" i="23"/>
  <c r="A577" i="23"/>
  <c r="A414" i="23"/>
  <c r="A415" i="23"/>
  <c r="A416" i="23"/>
  <c r="A417" i="23"/>
  <c r="A418" i="23"/>
  <c r="A419" i="23"/>
  <c r="A420" i="23"/>
  <c r="A421" i="23"/>
  <c r="A422" i="23"/>
  <c r="A423" i="23"/>
  <c r="A424" i="23"/>
  <c r="A425" i="23"/>
  <c r="A426" i="23"/>
  <c r="A427" i="23"/>
  <c r="A428" i="23"/>
  <c r="A429" i="23"/>
  <c r="A430" i="23"/>
  <c r="A431" i="23"/>
  <c r="A432" i="23"/>
  <c r="A433" i="23"/>
  <c r="A434" i="23"/>
  <c r="A435" i="23"/>
  <c r="A436" i="23"/>
  <c r="A437" i="23"/>
  <c r="A438" i="23"/>
  <c r="A439" i="23"/>
  <c r="A440" i="23"/>
  <c r="A441" i="23"/>
  <c r="A442" i="23"/>
  <c r="A443" i="23"/>
  <c r="A444" i="23"/>
  <c r="A445" i="23"/>
  <c r="A446" i="23"/>
  <c r="A447" i="23"/>
  <c r="A448" i="23"/>
  <c r="A449" i="23"/>
  <c r="A450" i="23"/>
  <c r="A451" i="23"/>
  <c r="A452" i="23"/>
  <c r="A453" i="23"/>
  <c r="A454" i="23"/>
  <c r="A455" i="23"/>
  <c r="A456" i="23"/>
  <c r="A457" i="23"/>
  <c r="A458" i="23"/>
  <c r="A459" i="23"/>
  <c r="A460" i="23"/>
  <c r="A461" i="23"/>
  <c r="A462" i="23"/>
  <c r="A463" i="23"/>
  <c r="A464" i="23"/>
  <c r="A465" i="23"/>
  <c r="A466" i="23"/>
  <c r="A467" i="23"/>
  <c r="A468" i="23"/>
  <c r="A469" i="23"/>
  <c r="A470" i="23"/>
  <c r="A471" i="23"/>
  <c r="A472" i="23"/>
  <c r="A473" i="23"/>
  <c r="A474" i="23"/>
  <c r="A475" i="23"/>
  <c r="A476" i="23"/>
  <c r="A477" i="23"/>
  <c r="A478" i="23"/>
  <c r="A479" i="23"/>
  <c r="A480" i="23"/>
  <c r="A481" i="23"/>
  <c r="A482" i="23"/>
  <c r="A483" i="23"/>
  <c r="A484" i="23"/>
  <c r="A485" i="23"/>
  <c r="A486" i="23"/>
  <c r="A487" i="23"/>
  <c r="A488" i="23"/>
  <c r="A489" i="23"/>
  <c r="A490" i="23"/>
  <c r="A491" i="23"/>
  <c r="A492" i="23"/>
  <c r="A493" i="23"/>
  <c r="A494" i="23"/>
  <c r="A495" i="23"/>
  <c r="A496" i="23"/>
  <c r="A497" i="23"/>
  <c r="M414" i="23"/>
  <c r="M415" i="23"/>
  <c r="M416" i="23"/>
  <c r="M417" i="23"/>
  <c r="M418" i="23"/>
  <c r="M419" i="23"/>
  <c r="M420" i="23"/>
  <c r="M421" i="23"/>
  <c r="M422" i="23"/>
  <c r="M423" i="23"/>
  <c r="M424" i="23"/>
  <c r="M425" i="23"/>
  <c r="M426" i="23"/>
  <c r="M427" i="23"/>
  <c r="M428" i="23"/>
  <c r="M429" i="23"/>
  <c r="M430" i="23"/>
  <c r="M431" i="23"/>
  <c r="M432" i="23"/>
  <c r="M433" i="23"/>
  <c r="M434" i="23"/>
  <c r="M435" i="23"/>
  <c r="M436" i="23"/>
  <c r="M437" i="23"/>
  <c r="M438" i="23"/>
  <c r="M439" i="23"/>
  <c r="M440" i="23"/>
  <c r="M441" i="23"/>
  <c r="M442" i="23"/>
  <c r="M443" i="23"/>
  <c r="M444" i="23"/>
  <c r="M445" i="23"/>
  <c r="M446" i="23"/>
  <c r="M447" i="23"/>
  <c r="M448" i="23"/>
  <c r="M449" i="23"/>
  <c r="M450" i="23"/>
  <c r="M451" i="23"/>
  <c r="M452" i="23"/>
  <c r="M453" i="23"/>
  <c r="M454" i="23"/>
  <c r="M455" i="23"/>
  <c r="M456" i="23"/>
  <c r="M457" i="23"/>
  <c r="M458" i="23"/>
  <c r="M459" i="23"/>
  <c r="M460" i="23"/>
  <c r="M461" i="23"/>
  <c r="M462" i="23"/>
  <c r="M463" i="23"/>
  <c r="M464" i="23"/>
  <c r="M465" i="23"/>
  <c r="M466" i="23"/>
  <c r="M467" i="23"/>
  <c r="M468" i="23"/>
  <c r="M469" i="23"/>
  <c r="M470" i="23"/>
  <c r="M471" i="23"/>
  <c r="M472" i="23"/>
  <c r="M473" i="23"/>
  <c r="M474" i="23"/>
  <c r="M475" i="23"/>
  <c r="M476" i="23"/>
  <c r="M477" i="23"/>
  <c r="M478" i="23"/>
  <c r="M479" i="23"/>
  <c r="M480" i="23"/>
  <c r="M481" i="23"/>
  <c r="M482" i="23"/>
  <c r="M483" i="23"/>
  <c r="M484" i="23"/>
  <c r="M485" i="23"/>
  <c r="M486" i="23"/>
  <c r="M487" i="23"/>
  <c r="M488" i="23"/>
  <c r="M489" i="23"/>
  <c r="M490" i="23"/>
  <c r="M491" i="23"/>
  <c r="M492" i="23"/>
  <c r="M493" i="23"/>
  <c r="M494" i="23"/>
  <c r="M495" i="23"/>
  <c r="M496" i="23"/>
  <c r="M497" i="23"/>
  <c r="A314" i="23"/>
  <c r="A315" i="23"/>
  <c r="A316" i="23"/>
  <c r="A317" i="23"/>
  <c r="A318" i="23"/>
  <c r="A319" i="23"/>
  <c r="A320" i="23"/>
  <c r="A321" i="23"/>
  <c r="A322" i="23"/>
  <c r="A323" i="23"/>
  <c r="A324" i="23"/>
  <c r="A325" i="23"/>
  <c r="A326" i="23"/>
  <c r="A327" i="23"/>
  <c r="A328" i="23"/>
  <c r="A329" i="23"/>
  <c r="A330" i="23"/>
  <c r="A331" i="23"/>
  <c r="A332" i="23"/>
  <c r="A333" i="23"/>
  <c r="A334" i="23"/>
  <c r="A335" i="23"/>
  <c r="A336" i="23"/>
  <c r="A337" i="23"/>
  <c r="A338" i="23"/>
  <c r="A339" i="23"/>
  <c r="A340" i="23"/>
  <c r="A341" i="23"/>
  <c r="A342" i="23"/>
  <c r="A343" i="23"/>
  <c r="A344" i="23"/>
  <c r="A345" i="23"/>
  <c r="A346" i="23"/>
  <c r="A347" i="23"/>
  <c r="A348" i="23"/>
  <c r="A349" i="23"/>
  <c r="A350" i="23"/>
  <c r="A351" i="23"/>
  <c r="A352" i="23"/>
  <c r="A353" i="23"/>
  <c r="A354" i="23"/>
  <c r="A355" i="23"/>
  <c r="A356" i="23"/>
  <c r="A357" i="23"/>
  <c r="A358" i="23"/>
  <c r="A359" i="23"/>
  <c r="A360" i="23"/>
  <c r="A361" i="23"/>
  <c r="A362" i="23"/>
  <c r="A363" i="23"/>
  <c r="A364" i="23"/>
  <c r="A365" i="23"/>
  <c r="A366" i="23"/>
  <c r="A367" i="23"/>
  <c r="A368" i="23"/>
  <c r="A369" i="23"/>
  <c r="A370" i="23"/>
  <c r="A371" i="23"/>
  <c r="A372" i="23"/>
  <c r="A373" i="23"/>
  <c r="A374" i="23"/>
  <c r="A375" i="23"/>
  <c r="A376" i="23"/>
  <c r="A377" i="23"/>
  <c r="A378" i="23"/>
  <c r="A379" i="23"/>
  <c r="A380" i="23"/>
  <c r="A381" i="23"/>
  <c r="A382" i="23"/>
  <c r="A383" i="23"/>
  <c r="A384" i="23"/>
  <c r="A385" i="23"/>
  <c r="A386" i="23"/>
  <c r="A387" i="23"/>
  <c r="A388" i="23"/>
  <c r="A389" i="23"/>
  <c r="A390" i="23"/>
  <c r="A391" i="23"/>
  <c r="A392" i="23"/>
  <c r="A393" i="23"/>
  <c r="A394" i="23"/>
  <c r="A395" i="23"/>
  <c r="A396" i="23"/>
  <c r="A397" i="23"/>
  <c r="A398" i="23"/>
  <c r="A399" i="23"/>
  <c r="A400" i="23"/>
  <c r="A401" i="23"/>
  <c r="A402" i="23"/>
  <c r="A403" i="23"/>
  <c r="A404" i="23"/>
  <c r="A405" i="23"/>
  <c r="A406" i="23"/>
  <c r="A407" i="23"/>
  <c r="A408" i="23"/>
  <c r="A409" i="23"/>
  <c r="A410" i="23"/>
  <c r="A411" i="23"/>
  <c r="A412" i="23"/>
  <c r="A413" i="23"/>
  <c r="M314" i="23"/>
  <c r="M315" i="23"/>
  <c r="M316" i="23"/>
  <c r="M317" i="23"/>
  <c r="M318" i="23"/>
  <c r="M319" i="23"/>
  <c r="M320" i="23"/>
  <c r="M321" i="23"/>
  <c r="M322" i="23"/>
  <c r="M323" i="23"/>
  <c r="M324" i="23"/>
  <c r="M325" i="23"/>
  <c r="M326" i="23"/>
  <c r="M327" i="23"/>
  <c r="M328" i="23"/>
  <c r="M329" i="23"/>
  <c r="M330" i="23"/>
  <c r="M331" i="23"/>
  <c r="M332" i="23"/>
  <c r="M333" i="23"/>
  <c r="M334" i="23"/>
  <c r="M335" i="23"/>
  <c r="M336" i="23"/>
  <c r="M337" i="23"/>
  <c r="M338" i="23"/>
  <c r="M339" i="23"/>
  <c r="M340" i="23"/>
  <c r="M341" i="23"/>
  <c r="M342" i="23"/>
  <c r="M343" i="23"/>
  <c r="M344" i="23"/>
  <c r="M345" i="23"/>
  <c r="M346" i="23"/>
  <c r="M347" i="23"/>
  <c r="M348" i="23"/>
  <c r="M349" i="23"/>
  <c r="M350" i="23"/>
  <c r="M351" i="23"/>
  <c r="M352" i="23"/>
  <c r="M353" i="23"/>
  <c r="M354" i="23"/>
  <c r="M355" i="23"/>
  <c r="M356" i="23"/>
  <c r="M357" i="23"/>
  <c r="M358" i="23"/>
  <c r="M359" i="23"/>
  <c r="M360" i="23"/>
  <c r="M361" i="23"/>
  <c r="M362" i="23"/>
  <c r="M363" i="23"/>
  <c r="M364" i="23"/>
  <c r="M365" i="23"/>
  <c r="M366" i="23"/>
  <c r="M367" i="23"/>
  <c r="M368" i="23"/>
  <c r="M369" i="23"/>
  <c r="M370" i="23"/>
  <c r="M371" i="23"/>
  <c r="M372" i="23"/>
  <c r="M373" i="23"/>
  <c r="M374" i="23"/>
  <c r="M375" i="23"/>
  <c r="M376" i="23"/>
  <c r="M377" i="23"/>
  <c r="M378" i="23"/>
  <c r="M379" i="23"/>
  <c r="M380" i="23"/>
  <c r="M381" i="23"/>
  <c r="M382" i="23"/>
  <c r="M383" i="23"/>
  <c r="M384" i="23"/>
  <c r="M385" i="23"/>
  <c r="M386" i="23"/>
  <c r="M387" i="23"/>
  <c r="M388" i="23"/>
  <c r="M389" i="23"/>
  <c r="M390" i="23"/>
  <c r="M391" i="23"/>
  <c r="M392" i="23"/>
  <c r="M393" i="23"/>
  <c r="M394" i="23"/>
  <c r="M395" i="23"/>
  <c r="M396" i="23"/>
  <c r="M397" i="23"/>
  <c r="M398" i="23"/>
  <c r="M399" i="23"/>
  <c r="M400" i="23"/>
  <c r="M401" i="23"/>
  <c r="M402" i="23"/>
  <c r="M403" i="23"/>
  <c r="M404" i="23"/>
  <c r="M405" i="23"/>
  <c r="M406" i="23"/>
  <c r="M407" i="23"/>
  <c r="M408" i="23"/>
  <c r="M409" i="23"/>
  <c r="M410" i="23"/>
  <c r="M411" i="23"/>
  <c r="M412" i="23"/>
  <c r="M413"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259" i="23"/>
  <c r="A260" i="23"/>
  <c r="A261" i="23"/>
  <c r="A262" i="23"/>
  <c r="A263" i="23"/>
  <c r="A264" i="23"/>
  <c r="A265" i="23"/>
  <c r="A266" i="23"/>
  <c r="A267" i="23"/>
  <c r="A268" i="23"/>
  <c r="A269" i="23"/>
  <c r="A270" i="23"/>
  <c r="A271" i="23"/>
  <c r="A272" i="23"/>
  <c r="A273" i="23"/>
  <c r="A274" i="23"/>
  <c r="A275" i="23"/>
  <c r="A276" i="23"/>
  <c r="A277" i="23"/>
  <c r="A278" i="23"/>
  <c r="A279" i="23"/>
  <c r="A280" i="23"/>
  <c r="A281" i="23"/>
  <c r="A282" i="23"/>
  <c r="A283" i="23"/>
  <c r="A284" i="23"/>
  <c r="A285" i="23"/>
  <c r="A286" i="23"/>
  <c r="A287" i="23"/>
  <c r="A288" i="23"/>
  <c r="A289" i="23"/>
  <c r="A290" i="23"/>
  <c r="A291" i="23"/>
  <c r="A292" i="23"/>
  <c r="A293" i="23"/>
  <c r="A294" i="23"/>
  <c r="A295" i="23"/>
  <c r="A296" i="23"/>
  <c r="A297" i="23"/>
  <c r="A298" i="23"/>
  <c r="A299" i="23"/>
  <c r="A300" i="23"/>
  <c r="A301" i="23"/>
  <c r="A302" i="23"/>
  <c r="A303" i="23"/>
  <c r="A304" i="23"/>
  <c r="A305" i="23"/>
  <c r="A306" i="23"/>
  <c r="A307" i="23"/>
  <c r="A308" i="23"/>
  <c r="A309" i="23"/>
  <c r="A310" i="23"/>
  <c r="A311" i="23"/>
  <c r="A312" i="23"/>
  <c r="A313" i="23"/>
  <c r="M231" i="23"/>
  <c r="M232" i="23"/>
  <c r="M233" i="23"/>
  <c r="M234" i="23"/>
  <c r="M235" i="23"/>
  <c r="M236" i="23"/>
  <c r="M237" i="23"/>
  <c r="M238" i="23"/>
  <c r="M239" i="23"/>
  <c r="M240" i="23"/>
  <c r="M241" i="23"/>
  <c r="M242" i="23"/>
  <c r="M243" i="23"/>
  <c r="M244" i="23"/>
  <c r="M245" i="23"/>
  <c r="M246" i="23"/>
  <c r="M247" i="23"/>
  <c r="M248" i="23"/>
  <c r="M249" i="23"/>
  <c r="M250" i="23"/>
  <c r="M251" i="23"/>
  <c r="M252" i="23"/>
  <c r="M253" i="23"/>
  <c r="M254" i="23"/>
  <c r="M255" i="23"/>
  <c r="M256" i="23"/>
  <c r="M257" i="23"/>
  <c r="M258" i="23"/>
  <c r="M259" i="23"/>
  <c r="M260" i="23"/>
  <c r="M261" i="23"/>
  <c r="M262" i="23"/>
  <c r="M263" i="23"/>
  <c r="M264" i="23"/>
  <c r="M265" i="23"/>
  <c r="M266" i="23"/>
  <c r="M267" i="23"/>
  <c r="M268" i="23"/>
  <c r="M269" i="23"/>
  <c r="M270" i="23"/>
  <c r="M271" i="23"/>
  <c r="M272" i="23"/>
  <c r="M273" i="23"/>
  <c r="M274" i="23"/>
  <c r="M275" i="23"/>
  <c r="M276" i="23"/>
  <c r="M277" i="23"/>
  <c r="M278" i="23"/>
  <c r="M279" i="23"/>
  <c r="M280" i="23"/>
  <c r="M281" i="23"/>
  <c r="M282" i="23"/>
  <c r="M283" i="23"/>
  <c r="M284" i="23"/>
  <c r="M285" i="23"/>
  <c r="M286" i="23"/>
  <c r="M287" i="23"/>
  <c r="M288" i="23"/>
  <c r="M289" i="23"/>
  <c r="M290" i="23"/>
  <c r="M291" i="23"/>
  <c r="M292" i="23"/>
  <c r="M293" i="23"/>
  <c r="M294" i="23"/>
  <c r="M295" i="23"/>
  <c r="M296" i="23"/>
  <c r="M297" i="23"/>
  <c r="M298" i="23"/>
  <c r="M299" i="23"/>
  <c r="M300" i="23"/>
  <c r="M301" i="23"/>
  <c r="M302" i="23"/>
  <c r="M303" i="23"/>
  <c r="M304" i="23"/>
  <c r="M305" i="23"/>
  <c r="M306" i="23"/>
  <c r="M307" i="23"/>
  <c r="M308" i="23"/>
  <c r="M309" i="23"/>
  <c r="M310" i="23"/>
  <c r="M311" i="23"/>
  <c r="M312" i="23"/>
  <c r="M313"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A178" i="23"/>
  <c r="A179" i="23"/>
  <c r="A180" i="23"/>
  <c r="A181" i="23"/>
  <c r="A182" i="23"/>
  <c r="A183" i="23"/>
  <c r="A184"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201" i="23"/>
  <c r="M202" i="23"/>
  <c r="M203" i="23"/>
  <c r="M204" i="23"/>
  <c r="M205" i="23"/>
  <c r="M206" i="23"/>
  <c r="M207" i="23"/>
  <c r="M208" i="23"/>
  <c r="M209" i="23"/>
  <c r="M210" i="23"/>
  <c r="M211" i="23"/>
  <c r="M212" i="23"/>
  <c r="M213" i="23"/>
  <c r="M214" i="23"/>
  <c r="M215" i="23"/>
  <c r="M216" i="23"/>
  <c r="M217" i="23"/>
  <c r="M218" i="23"/>
  <c r="M219" i="23"/>
  <c r="M220" i="23"/>
  <c r="M221" i="23"/>
  <c r="M222" i="23"/>
  <c r="M223" i="23"/>
  <c r="M224" i="23"/>
  <c r="M225" i="23"/>
  <c r="M226" i="23"/>
  <c r="M227" i="23"/>
  <c r="M228" i="23"/>
  <c r="M229" i="23"/>
  <c r="M230"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 i="23"/>
  <c r="M5" i="23"/>
  <c r="M6" i="23"/>
  <c r="M7" i="23"/>
  <c r="M8" i="23"/>
  <c r="M9" i="23"/>
  <c r="M10" i="23"/>
  <c r="M11" i="23"/>
  <c r="M12" i="23"/>
  <c r="M13" i="23"/>
  <c r="M14" i="23"/>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 i="23"/>
  <c r="B4042" i="23" l="1"/>
  <c r="B3891" i="23"/>
  <c r="AD5" i="23"/>
  <c r="AD6" i="23"/>
  <c r="AD14" i="23"/>
  <c r="AD22" i="23"/>
  <c r="AD7" i="23"/>
  <c r="AD15" i="23"/>
  <c r="AD23" i="23"/>
  <c r="AD31" i="23"/>
  <c r="AD39" i="23"/>
  <c r="AD17" i="23"/>
  <c r="AD29" i="23"/>
  <c r="AD30" i="23"/>
  <c r="AD8" i="23"/>
  <c r="AD16" i="23"/>
  <c r="AD24" i="23"/>
  <c r="AD32" i="23"/>
  <c r="AD4" i="23"/>
  <c r="AD33" i="23"/>
  <c r="AD9" i="23"/>
  <c r="AD25" i="23"/>
  <c r="AD38" i="23"/>
  <c r="AD10" i="23"/>
  <c r="AD18" i="23"/>
  <c r="AD26" i="23"/>
  <c r="AD34" i="23"/>
  <c r="AD21" i="23"/>
  <c r="AD37" i="23"/>
  <c r="AD11" i="23"/>
  <c r="AD19" i="23"/>
  <c r="AD27" i="23"/>
  <c r="AD35" i="23"/>
  <c r="AD28" i="23"/>
  <c r="AD13" i="23"/>
  <c r="AD12" i="23"/>
  <c r="AD20" i="23"/>
  <c r="B4017" i="23"/>
  <c r="B4025" i="23"/>
  <c r="B4041" i="23"/>
  <c r="B4024" i="23"/>
  <c r="B3904" i="23"/>
  <c r="B3923" i="23"/>
  <c r="B3959" i="23"/>
  <c r="B3882" i="23"/>
  <c r="B3987" i="23"/>
  <c r="B3890" i="23"/>
  <c r="B3914" i="23"/>
  <c r="B3935" i="23"/>
  <c r="S39" i="23"/>
  <c r="B3950" i="23"/>
  <c r="B3942" i="23"/>
  <c r="B3970" i="23"/>
  <c r="B3878" i="23"/>
  <c r="B4031" i="23"/>
  <c r="B4038" i="23"/>
  <c r="B4011" i="23"/>
  <c r="B3916" i="23"/>
  <c r="B3952" i="23"/>
  <c r="V38" i="23"/>
  <c r="B3980" i="23"/>
  <c r="B3881" i="23"/>
  <c r="B3877" i="23"/>
  <c r="B3928" i="23"/>
  <c r="V39" i="23"/>
  <c r="B3896" i="23"/>
  <c r="B3920" i="23"/>
  <c r="B3956" i="23"/>
  <c r="B3966" i="23"/>
  <c r="B4020" i="23"/>
  <c r="B4012" i="23"/>
  <c r="B3910" i="23"/>
  <c r="B3990" i="23"/>
  <c r="AA38" i="23"/>
  <c r="B4039" i="23"/>
  <c r="B3945" i="23"/>
  <c r="B4037" i="23"/>
  <c r="B3965" i="23"/>
  <c r="T38" i="23"/>
  <c r="S38" i="23"/>
  <c r="B3888" i="23"/>
  <c r="B3895" i="23"/>
  <c r="B3941" i="23"/>
  <c r="B4015" i="23"/>
  <c r="B3984" i="23"/>
  <c r="B3998" i="23"/>
  <c r="B3893" i="23"/>
  <c r="B3975" i="23"/>
  <c r="B3880" i="23"/>
  <c r="B4026" i="23"/>
  <c r="B4027" i="23"/>
  <c r="B4009" i="23"/>
  <c r="B4032" i="23"/>
  <c r="B3938" i="23"/>
  <c r="B4030" i="23"/>
  <c r="B3958" i="23"/>
  <c r="B3973" i="23"/>
  <c r="B3915" i="23"/>
  <c r="Y39" i="23"/>
  <c r="B3909" i="23"/>
  <c r="B4021" i="23"/>
  <c r="B3887" i="23"/>
  <c r="B3934" i="23"/>
  <c r="B4029" i="23"/>
  <c r="B3925" i="23"/>
  <c r="B3983" i="23"/>
  <c r="B3876" i="23"/>
  <c r="B3954" i="23"/>
  <c r="B3968" i="23"/>
  <c r="B3879" i="23"/>
  <c r="B3903" i="23"/>
  <c r="B3918" i="23"/>
  <c r="B4018" i="23"/>
  <c r="B4010" i="23"/>
  <c r="B4003" i="23"/>
  <c r="B3884" i="23"/>
  <c r="X38" i="23"/>
  <c r="B4023" i="23"/>
  <c r="B3951" i="23"/>
  <c r="B3937" i="23"/>
  <c r="B3943" i="23"/>
  <c r="AA39" i="23"/>
  <c r="B3979" i="23"/>
  <c r="B4022" i="23"/>
  <c r="B3927" i="23"/>
  <c r="B4007" i="23"/>
  <c r="B3955" i="23"/>
  <c r="B3976" i="23"/>
  <c r="B4034" i="23"/>
  <c r="B3913" i="23"/>
  <c r="B3946" i="23"/>
  <c r="B4006" i="23"/>
  <c r="B4004" i="23"/>
  <c r="B4019" i="23"/>
  <c r="B3922" i="23"/>
  <c r="B3996" i="23"/>
  <c r="Y38" i="23"/>
  <c r="B3930" i="23"/>
  <c r="B4016" i="23"/>
  <c r="B3944" i="23"/>
  <c r="B4008" i="23"/>
  <c r="B3993" i="23"/>
  <c r="AB39" i="23"/>
  <c r="B4036" i="23"/>
  <c r="B3985" i="23"/>
  <c r="B4035" i="23"/>
  <c r="B3919" i="23"/>
  <c r="B4028" i="23"/>
  <c r="B3948" i="23"/>
  <c r="B3962" i="23"/>
  <c r="B4005" i="23"/>
  <c r="B3917" i="23"/>
  <c r="B3924" i="23"/>
  <c r="B3897" i="23"/>
  <c r="B3889" i="23"/>
  <c r="B3981" i="23"/>
  <c r="B3905" i="23"/>
  <c r="T39" i="23"/>
  <c r="B3949" i="23"/>
  <c r="B3883" i="23"/>
  <c r="B3940" i="23"/>
  <c r="B3907" i="23"/>
  <c r="B3989" i="23"/>
  <c r="B3960" i="23"/>
  <c r="B3988" i="23"/>
  <c r="B3906" i="23"/>
  <c r="B4001" i="23"/>
  <c r="B3929" i="23"/>
  <c r="B3936" i="23"/>
  <c r="B3971" i="23"/>
  <c r="X39" i="23"/>
  <c r="Z39" i="23" s="1"/>
  <c r="B4000" i="23"/>
  <c r="B3978" i="23"/>
  <c r="B3999" i="23"/>
  <c r="B3911" i="23"/>
  <c r="B4013" i="23"/>
  <c r="B3902" i="23"/>
  <c r="B3947" i="23"/>
  <c r="B4033" i="23"/>
  <c r="AB38" i="23"/>
  <c r="B3900" i="23"/>
  <c r="B4040" i="23"/>
  <c r="B3931" i="23"/>
  <c r="B3994" i="23"/>
  <c r="B3957" i="23"/>
  <c r="B3894" i="23"/>
  <c r="B3892" i="23"/>
  <c r="B3997" i="23"/>
  <c r="B3898" i="23"/>
  <c r="B3921" i="23"/>
  <c r="B3964" i="23"/>
  <c r="B3992" i="23"/>
  <c r="B3885" i="23"/>
  <c r="B3886" i="23"/>
  <c r="B3933" i="23"/>
  <c r="B4045" i="23"/>
  <c r="B4044" i="23"/>
  <c r="B3977" i="23"/>
  <c r="B4043" i="23"/>
  <c r="B3967" i="23"/>
  <c r="B4046" i="23"/>
  <c r="B3939" i="23"/>
  <c r="B3932" i="23"/>
  <c r="B3912" i="23"/>
  <c r="B4002" i="23"/>
  <c r="B3986" i="23"/>
  <c r="B3926" i="23"/>
  <c r="B3972" i="23"/>
  <c r="B3953" i="23"/>
  <c r="B3991" i="23"/>
  <c r="B3901" i="23"/>
  <c r="B3963" i="23"/>
  <c r="B3969" i="23"/>
  <c r="B3982" i="23"/>
  <c r="B3908" i="23"/>
  <c r="B3995" i="23"/>
  <c r="B3961" i="23"/>
  <c r="B3899" i="23"/>
  <c r="B4014" i="23"/>
  <c r="B3974" i="23"/>
  <c r="DO16" i="25"/>
  <c r="DE10" i="25"/>
  <c r="CZ16" i="25"/>
  <c r="CZ32" i="25"/>
  <c r="DE17" i="25"/>
  <c r="DE33" i="25"/>
  <c r="DO9" i="25"/>
  <c r="DT10" i="25"/>
  <c r="DJ27" i="25"/>
  <c r="DO28" i="25"/>
  <c r="DT13" i="25"/>
  <c r="DT29" i="25"/>
  <c r="DY30" i="25"/>
  <c r="S11" i="25"/>
  <c r="DT15" i="25"/>
  <c r="DY16" i="25"/>
  <c r="DT21" i="25"/>
  <c r="S21" i="25"/>
  <c r="AW28" i="25"/>
  <c r="BB29" i="25"/>
  <c r="DE6" i="25"/>
  <c r="DH40" i="25"/>
  <c r="CZ8" i="25"/>
  <c r="CZ24" i="25"/>
  <c r="DO12" i="25"/>
  <c r="DE32" i="25"/>
  <c r="DJ19" i="25"/>
  <c r="CZ14" i="25"/>
  <c r="DR40" i="25"/>
  <c r="DT12" i="25"/>
  <c r="DY29" i="25"/>
  <c r="CK35" i="25"/>
  <c r="CP39" i="25"/>
  <c r="S37" i="25"/>
  <c r="AC5" i="25"/>
  <c r="AH19" i="25"/>
  <c r="AH8" i="25"/>
  <c r="X4" i="25"/>
  <c r="DT34" i="25"/>
  <c r="ED24" i="25"/>
  <c r="X20" i="25"/>
  <c r="DJ4" i="25"/>
  <c r="DO30" i="25"/>
  <c r="DT31" i="25"/>
  <c r="CA39" i="25"/>
  <c r="BG21" i="25"/>
  <c r="S36" i="25"/>
  <c r="DT37" i="25"/>
  <c r="S32" i="25"/>
  <c r="DT5" i="25"/>
  <c r="CZ31" i="25"/>
  <c r="DE16" i="25"/>
  <c r="DT28" i="25"/>
  <c r="DY13" i="25"/>
  <c r="BQ36" i="25"/>
  <c r="BV39" i="25"/>
  <c r="DY36" i="25"/>
  <c r="BB39" i="25"/>
  <c r="EI35" i="25"/>
  <c r="CA35" i="25"/>
  <c r="CZ39" i="25"/>
  <c r="EI37" i="25"/>
  <c r="CK36" i="25"/>
  <c r="CF36" i="25"/>
  <c r="AC28" i="25"/>
  <c r="AW36" i="25"/>
  <c r="CA33" i="25"/>
  <c r="EI39" i="25"/>
  <c r="CU36" i="25"/>
  <c r="AC29" i="25"/>
  <c r="AC13" i="25"/>
  <c r="X28" i="25"/>
  <c r="X12" i="25"/>
  <c r="DE36" i="25"/>
  <c r="BG36" i="25"/>
  <c r="DO35" i="25"/>
  <c r="CF39" i="25"/>
  <c r="AH39" i="25"/>
  <c r="DO37" i="25"/>
  <c r="AM35" i="25"/>
  <c r="BL36" i="25"/>
  <c r="X36" i="25"/>
  <c r="ED18" i="25"/>
  <c r="DY37" i="25"/>
  <c r="CZ37" i="25"/>
  <c r="AW35" i="25"/>
  <c r="CZ21" i="25"/>
  <c r="DE22" i="25"/>
  <c r="DO36" i="25"/>
  <c r="S39" i="25"/>
  <c r="BQ39" i="25"/>
  <c r="AW39" i="25"/>
  <c r="DT36" i="25"/>
  <c r="CA37" i="25"/>
  <c r="CP36" i="25"/>
  <c r="BG37" i="25"/>
  <c r="AC36" i="25"/>
  <c r="AC39" i="25"/>
  <c r="CZ36" i="25"/>
  <c r="BV36" i="25"/>
  <c r="DT39" i="25"/>
  <c r="BB36" i="25"/>
  <c r="CZ12" i="25"/>
  <c r="DJ5" i="25"/>
  <c r="CU35" i="25"/>
  <c r="AM36" i="25"/>
  <c r="BL39" i="25"/>
  <c r="N39" i="25"/>
  <c r="AH36" i="25"/>
  <c r="CU37" i="25"/>
  <c r="AR36" i="25"/>
  <c r="BG39" i="25"/>
  <c r="N36" i="25"/>
  <c r="DJ37" i="25"/>
  <c r="DT35" i="25"/>
  <c r="AR39" i="25"/>
  <c r="DE37" i="25"/>
  <c r="CK37" i="25"/>
  <c r="ED37" i="25"/>
  <c r="CF37" i="25"/>
  <c r="CZ35" i="25"/>
  <c r="ED35" i="25"/>
  <c r="CP37" i="25"/>
  <c r="DJ35" i="25"/>
  <c r="BQ37" i="25"/>
  <c r="ED39" i="25"/>
  <c r="BL37" i="25"/>
  <c r="CF35" i="25"/>
  <c r="AM39" i="25"/>
  <c r="BV37" i="25"/>
  <c r="CP35" i="25"/>
  <c r="AW37" i="25"/>
  <c r="BQ35" i="25"/>
  <c r="AR37" i="25"/>
  <c r="BL35" i="25"/>
  <c r="DY39" i="25"/>
  <c r="BB37" i="25"/>
  <c r="BV35" i="25"/>
  <c r="AM29" i="25"/>
  <c r="X39" i="25"/>
  <c r="AC37" i="25"/>
  <c r="X37" i="25"/>
  <c r="AR35" i="25"/>
  <c r="DE39" i="25"/>
  <c r="S35" i="25"/>
  <c r="AH37" i="25"/>
  <c r="BB35" i="25"/>
  <c r="CA36" i="25"/>
  <c r="EI36" i="25"/>
  <c r="AC35" i="25"/>
  <c r="ED36" i="25"/>
  <c r="X35" i="25"/>
  <c r="CK39" i="25"/>
  <c r="DO39" i="25"/>
  <c r="N37" i="25"/>
  <c r="AH35" i="25"/>
  <c r="DJ39" i="25"/>
  <c r="DJ36" i="25"/>
  <c r="N35" i="25"/>
  <c r="AH9" i="25"/>
  <c r="AH31" i="25"/>
  <c r="DO14" i="25"/>
  <c r="DE30" i="25"/>
  <c r="CA32" i="25"/>
  <c r="DO22" i="25"/>
  <c r="DT7" i="25"/>
  <c r="ED23" i="25"/>
  <c r="CU33" i="25"/>
  <c r="CZ18" i="25"/>
  <c r="V4" i="23"/>
  <c r="V12" i="23"/>
  <c r="V20" i="23"/>
  <c r="V28" i="23"/>
  <c r="V36" i="23"/>
  <c r="V5" i="23"/>
  <c r="V13" i="23"/>
  <c r="V21" i="23"/>
  <c r="V29" i="23"/>
  <c r="V37" i="23"/>
  <c r="V24" i="23"/>
  <c r="V6" i="23"/>
  <c r="V14" i="23"/>
  <c r="V22" i="23"/>
  <c r="V30" i="23"/>
  <c r="T4" i="23"/>
  <c r="V31" i="23"/>
  <c r="V7" i="23"/>
  <c r="V15" i="23"/>
  <c r="V23" i="23"/>
  <c r="V8" i="23"/>
  <c r="V9" i="23"/>
  <c r="V17" i="23"/>
  <c r="V25" i="23"/>
  <c r="V33" i="23"/>
  <c r="V32" i="23"/>
  <c r="V10" i="23"/>
  <c r="V18" i="23"/>
  <c r="V26" i="23"/>
  <c r="V34" i="23"/>
  <c r="V16" i="23"/>
  <c r="V11" i="23"/>
  <c r="V19" i="23"/>
  <c r="V27" i="23"/>
  <c r="V35" i="23"/>
  <c r="B3463" i="23"/>
  <c r="B3577" i="23"/>
  <c r="B3557" i="23"/>
  <c r="B3593" i="23"/>
  <c r="B3496" i="23"/>
  <c r="B3488" i="23"/>
  <c r="B3514" i="23"/>
  <c r="B3574" i="23"/>
  <c r="B3527" i="23"/>
  <c r="B3547" i="23"/>
  <c r="B3604" i="23"/>
  <c r="B3622" i="23"/>
  <c r="B3640" i="23"/>
  <c r="B3529" i="23"/>
  <c r="B3479" i="23"/>
  <c r="B3539" i="23"/>
  <c r="B3608" i="23"/>
  <c r="B3629" i="23"/>
  <c r="B3647" i="23"/>
  <c r="B3665" i="23"/>
  <c r="B3683" i="23"/>
  <c r="B3701" i="23"/>
  <c r="B3719" i="23"/>
  <c r="B3740" i="23"/>
  <c r="B3758" i="23"/>
  <c r="B3820" i="23"/>
  <c r="B3838" i="23"/>
  <c r="B3859" i="23"/>
  <c r="B3797" i="23"/>
  <c r="B3537" i="23"/>
  <c r="B3600" i="23"/>
  <c r="B3636" i="23"/>
  <c r="B3696" i="23"/>
  <c r="B3750" i="23"/>
  <c r="B3780" i="23"/>
  <c r="B3809" i="23"/>
  <c r="B3827" i="23"/>
  <c r="B3860" i="23"/>
  <c r="B3543" i="23"/>
  <c r="B3570" i="23"/>
  <c r="B3612" i="23"/>
  <c r="B3648" i="23"/>
  <c r="B3681" i="23"/>
  <c r="B3729" i="23"/>
  <c r="B3759" i="23"/>
  <c r="B3845" i="23"/>
  <c r="B3801" i="23"/>
  <c r="B3688" i="23"/>
  <c r="B3760" i="23"/>
  <c r="B3804" i="23"/>
  <c r="B3831" i="23"/>
  <c r="B3855" i="23"/>
  <c r="B3661" i="23"/>
  <c r="B3679" i="23"/>
  <c r="B3721" i="23"/>
  <c r="B3757" i="23"/>
  <c r="B3813" i="23"/>
  <c r="B3870" i="23"/>
  <c r="B3768" i="23"/>
  <c r="B3834" i="23"/>
  <c r="B3697" i="23"/>
  <c r="B3763" i="23"/>
  <c r="B3816" i="23"/>
  <c r="B3832" i="23"/>
  <c r="B3591" i="23"/>
  <c r="B3771" i="23"/>
  <c r="B3875" i="23"/>
  <c r="B3673" i="23"/>
  <c r="B3469" i="23"/>
  <c r="B3586" i="23"/>
  <c r="B3560" i="23"/>
  <c r="B3505" i="23"/>
  <c r="B3494" i="23"/>
  <c r="B3462" i="23"/>
  <c r="B3526" i="23"/>
  <c r="B3530" i="23"/>
  <c r="B3489" i="23"/>
  <c r="B3589" i="23"/>
  <c r="B3607" i="23"/>
  <c r="B3625" i="23"/>
  <c r="B3643" i="23"/>
  <c r="B3538" i="23"/>
  <c r="B3485" i="23"/>
  <c r="B3548" i="23"/>
  <c r="B3632" i="23"/>
  <c r="B3668" i="23"/>
  <c r="B3686" i="23"/>
  <c r="B3704" i="23"/>
  <c r="B3743" i="23"/>
  <c r="B3761" i="23"/>
  <c r="B3805" i="23"/>
  <c r="B3823" i="23"/>
  <c r="B3841" i="23"/>
  <c r="B3862" i="23"/>
  <c r="B3800" i="23"/>
  <c r="B3540" i="23"/>
  <c r="B3579" i="23"/>
  <c r="B3615" i="23"/>
  <c r="B3657" i="23"/>
  <c r="B3756" i="23"/>
  <c r="B3783" i="23"/>
  <c r="B3812" i="23"/>
  <c r="B3830" i="23"/>
  <c r="B3866" i="23"/>
  <c r="B3546" i="23"/>
  <c r="B3588" i="23"/>
  <c r="B3627" i="23"/>
  <c r="B3651" i="23"/>
  <c r="B3684" i="23"/>
  <c r="B3705" i="23"/>
  <c r="B3732" i="23"/>
  <c r="B3848" i="23"/>
  <c r="B3646" i="23"/>
  <c r="B3691" i="23"/>
  <c r="B3727" i="23"/>
  <c r="B3766" i="23"/>
  <c r="B3807" i="23"/>
  <c r="B3858" i="23"/>
  <c r="B3814" i="23"/>
  <c r="B3531" i="23"/>
  <c r="B3669" i="23"/>
  <c r="B3821" i="23"/>
  <c r="B3606" i="23"/>
  <c r="B3481" i="23"/>
  <c r="B3470" i="23"/>
  <c r="B3563" i="23"/>
  <c r="B3611" i="23"/>
  <c r="B3523" i="23"/>
  <c r="B3503" i="23"/>
  <c r="B3535" i="23"/>
  <c r="B3464" i="23"/>
  <c r="B3536" i="23"/>
  <c r="B3498" i="23"/>
  <c r="B3499" i="23"/>
  <c r="B3610" i="23"/>
  <c r="B3628" i="23"/>
  <c r="B3457" i="23"/>
  <c r="B3553" i="23"/>
  <c r="B3491" i="23"/>
  <c r="B3554" i="23"/>
  <c r="B3590" i="23"/>
  <c r="B3617" i="23"/>
  <c r="B3635" i="23"/>
  <c r="B3653" i="23"/>
  <c r="B3671" i="23"/>
  <c r="B3689" i="23"/>
  <c r="B3707" i="23"/>
  <c r="B3725" i="23"/>
  <c r="B3746" i="23"/>
  <c r="B3782" i="23"/>
  <c r="B3808" i="23"/>
  <c r="B3844" i="23"/>
  <c r="B3865" i="23"/>
  <c r="B3522" i="23"/>
  <c r="B3555" i="23"/>
  <c r="B3582" i="23"/>
  <c r="B3618" i="23"/>
  <c r="B3660" i="23"/>
  <c r="B3714" i="23"/>
  <c r="B3762" i="23"/>
  <c r="B3786" i="23"/>
  <c r="B3815" i="23"/>
  <c r="B3833" i="23"/>
  <c r="B3869" i="23"/>
  <c r="B3549" i="23"/>
  <c r="B3633" i="23"/>
  <c r="B3654" i="23"/>
  <c r="B3708" i="23"/>
  <c r="B3735" i="23"/>
  <c r="B3774" i="23"/>
  <c r="B3863" i="23"/>
  <c r="B3649" i="23"/>
  <c r="B3694" i="23"/>
  <c r="B3730" i="23"/>
  <c r="B3772" i="23"/>
  <c r="B3810" i="23"/>
  <c r="B3837" i="23"/>
  <c r="B3867" i="23"/>
  <c r="B3742" i="23"/>
  <c r="B3769" i="23"/>
  <c r="B3825" i="23"/>
  <c r="B3796" i="23"/>
  <c r="B3703" i="23"/>
  <c r="B3493" i="23"/>
  <c r="B3515" i="23"/>
  <c r="B3504" i="23"/>
  <c r="B3598" i="23"/>
  <c r="B3616" i="23"/>
  <c r="B3634" i="23"/>
  <c r="B3659" i="23"/>
  <c r="B3713" i="23"/>
  <c r="B3871" i="23"/>
  <c r="B3624" i="23"/>
  <c r="B3803" i="23"/>
  <c r="B3558" i="23"/>
  <c r="B3693" i="23"/>
  <c r="B3839" i="23"/>
  <c r="B3682" i="23"/>
  <c r="B3550" i="23"/>
  <c r="B3566" i="23"/>
  <c r="B3562" i="23"/>
  <c r="B3512" i="23"/>
  <c r="B3541" i="23"/>
  <c r="B3509" i="23"/>
  <c r="B3551" i="23"/>
  <c r="B3501" i="23"/>
  <c r="B3508" i="23"/>
  <c r="B3631" i="23"/>
  <c r="B3466" i="23"/>
  <c r="B3461" i="23"/>
  <c r="B3497" i="23"/>
  <c r="B3596" i="23"/>
  <c r="B3620" i="23"/>
  <c r="B3638" i="23"/>
  <c r="B3656" i="23"/>
  <c r="B3674" i="23"/>
  <c r="B3692" i="23"/>
  <c r="B3710" i="23"/>
  <c r="B3728" i="23"/>
  <c r="B3749" i="23"/>
  <c r="B3767" i="23"/>
  <c r="B3785" i="23"/>
  <c r="B3811" i="23"/>
  <c r="B3829" i="23"/>
  <c r="B3847" i="23"/>
  <c r="B3868" i="23"/>
  <c r="B3528" i="23"/>
  <c r="B3561" i="23"/>
  <c r="B3585" i="23"/>
  <c r="B3621" i="23"/>
  <c r="B3663" i="23"/>
  <c r="B3717" i="23"/>
  <c r="B3765" i="23"/>
  <c r="B3789" i="23"/>
  <c r="B3818" i="23"/>
  <c r="B3851" i="23"/>
  <c r="B3872" i="23"/>
  <c r="B3552" i="23"/>
  <c r="B3603" i="23"/>
  <c r="B3639" i="23"/>
  <c r="B3666" i="23"/>
  <c r="B3690" i="23"/>
  <c r="B3720" i="23"/>
  <c r="B3792" i="23"/>
  <c r="B3706" i="23"/>
  <c r="B3733" i="23"/>
  <c r="B3778" i="23"/>
  <c r="B3819" i="23"/>
  <c r="B3843" i="23"/>
  <c r="B3873" i="23"/>
  <c r="B3670" i="23"/>
  <c r="B3748" i="23"/>
  <c r="B3775" i="23"/>
  <c r="B3840" i="23"/>
  <c r="B3799" i="23"/>
  <c r="B3524" i="23"/>
  <c r="B3474" i="23"/>
  <c r="B3475" i="23"/>
  <c r="B3572" i="23"/>
  <c r="B3602" i="23"/>
  <c r="B3623" i="23"/>
  <c r="B3641" i="23"/>
  <c r="B3788" i="23"/>
  <c r="B3642" i="23"/>
  <c r="B3747" i="23"/>
  <c r="B3795" i="23"/>
  <c r="B3712" i="23"/>
  <c r="B3784" i="23"/>
  <c r="B3822" i="23"/>
  <c r="B3655" i="23"/>
  <c r="B3559" i="23"/>
  <c r="B3482" i="23"/>
  <c r="B3581" i="23"/>
  <c r="B3480" i="23"/>
  <c r="B3520" i="23"/>
  <c r="B3506" i="23"/>
  <c r="B3695" i="23"/>
  <c r="B3770" i="23"/>
  <c r="B3853" i="23"/>
  <c r="B3567" i="23"/>
  <c r="B3738" i="23"/>
  <c r="B3854" i="23"/>
  <c r="B3846" i="23"/>
  <c r="B3709" i="23"/>
  <c r="B3568" i="23"/>
  <c r="B3587" i="23"/>
  <c r="B3487" i="23"/>
  <c r="B3580" i="23"/>
  <c r="B3542" i="23"/>
  <c r="B3477" i="23"/>
  <c r="B3502" i="23"/>
  <c r="B3521" i="23"/>
  <c r="B3483" i="23"/>
  <c r="B3507" i="23"/>
  <c r="B3532" i="23"/>
  <c r="B3601" i="23"/>
  <c r="B3619" i="23"/>
  <c r="B3637" i="23"/>
  <c r="B3473" i="23"/>
  <c r="B3662" i="23"/>
  <c r="B3773" i="23"/>
  <c r="B3534" i="23"/>
  <c r="B3777" i="23"/>
  <c r="B3609" i="23"/>
  <c r="B3842" i="23"/>
  <c r="B3754" i="23"/>
  <c r="B3781" i="23"/>
  <c r="B3533" i="23"/>
  <c r="B3791" i="23"/>
  <c r="B3798" i="23"/>
  <c r="B3852" i="23"/>
  <c r="B3575" i="23"/>
  <c r="B3698" i="23"/>
  <c r="B3817" i="23"/>
  <c r="B3594" i="23"/>
  <c r="B3824" i="23"/>
  <c r="B3678" i="23"/>
  <c r="B3685" i="23"/>
  <c r="B3790" i="23"/>
  <c r="B3605" i="23"/>
  <c r="B3630" i="23"/>
  <c r="B3857" i="23"/>
  <c r="B3699" i="23"/>
  <c r="B3718" i="23"/>
  <c r="B3676" i="23"/>
  <c r="B3861" i="23"/>
  <c r="B3726" i="23"/>
  <c r="B3745" i="23"/>
  <c r="B3715" i="23"/>
  <c r="B3644" i="23"/>
  <c r="B3626" i="23"/>
  <c r="B3737" i="23"/>
  <c r="B3856" i="23"/>
  <c r="B3672" i="23"/>
  <c r="B3519" i="23"/>
  <c r="B3864" i="23"/>
  <c r="B3755" i="23"/>
  <c r="B3794" i="23"/>
  <c r="B3787" i="23"/>
  <c r="B3874" i="23"/>
  <c r="T35" i="23"/>
  <c r="Y35" i="23"/>
  <c r="T36" i="23"/>
  <c r="Y36" i="23"/>
  <c r="AB36" i="23"/>
  <c r="AA35" i="23"/>
  <c r="S37" i="23"/>
  <c r="T37" i="23"/>
  <c r="Y37" i="23"/>
  <c r="AB37" i="23"/>
  <c r="X35" i="23"/>
  <c r="S35" i="23"/>
  <c r="X36" i="23"/>
  <c r="AA36" i="23"/>
  <c r="S36" i="23"/>
  <c r="X37" i="23"/>
  <c r="AA37" i="23"/>
  <c r="B3741" i="23"/>
  <c r="B3592" i="23"/>
  <c r="B3736" i="23"/>
  <c r="AB35" i="23"/>
  <c r="B3516" i="23"/>
  <c r="B3724" i="23"/>
  <c r="B3739" i="23"/>
  <c r="B3584" i="23"/>
  <c r="B3614" i="23"/>
  <c r="B3711" i="23"/>
  <c r="B3510" i="23"/>
  <c r="B3687" i="23"/>
  <c r="B3667" i="23"/>
  <c r="B3700" i="23"/>
  <c r="B3595" i="23"/>
  <c r="B3467" i="23"/>
  <c r="B3565" i="23"/>
  <c r="B3484" i="23"/>
  <c r="B3680" i="23"/>
  <c r="B3573" i="23"/>
  <c r="B3806" i="23"/>
  <c r="B3645" i="23"/>
  <c r="B3753" i="23"/>
  <c r="B3564" i="23"/>
  <c r="B3802" i="23"/>
  <c r="B3675" i="23"/>
  <c r="B3490" i="23"/>
  <c r="B3723" i="23"/>
  <c r="B3793" i="23"/>
  <c r="B3664" i="23"/>
  <c r="B3597" i="23"/>
  <c r="B3583" i="23"/>
  <c r="B3513" i="23"/>
  <c r="B3459" i="23"/>
  <c r="B3492" i="23"/>
  <c r="B3578" i="23"/>
  <c r="B3776" i="23"/>
  <c r="B3576" i="23"/>
  <c r="B3702" i="23"/>
  <c r="B3599" i="23"/>
  <c r="B3495" i="23"/>
  <c r="B3650" i="23"/>
  <c r="B3722" i="23"/>
  <c r="B3779" i="23"/>
  <c r="B3752" i="23"/>
  <c r="B3468" i="23"/>
  <c r="B3764" i="23"/>
  <c r="B3826" i="23"/>
  <c r="B3677" i="23"/>
  <c r="B3476" i="23"/>
  <c r="B3460" i="23"/>
  <c r="B3471" i="23"/>
  <c r="B3613" i="23"/>
  <c r="B3569" i="23"/>
  <c r="B3836" i="23"/>
  <c r="B3652" i="23"/>
  <c r="B3571" i="23"/>
  <c r="B3556" i="23"/>
  <c r="B3734" i="23"/>
  <c r="B3500" i="23"/>
  <c r="B3828" i="23"/>
  <c r="B3751" i="23"/>
  <c r="B3658" i="23"/>
  <c r="B3716" i="23"/>
  <c r="B3835" i="23"/>
  <c r="B3744" i="23"/>
  <c r="B3486" i="23"/>
  <c r="B3478" i="23"/>
  <c r="BU40" i="25"/>
  <c r="CX40" i="25"/>
  <c r="DC40" i="25"/>
  <c r="EI34" i="25"/>
  <c r="AM21" i="25"/>
  <c r="AR14" i="25"/>
  <c r="BG33" i="25"/>
  <c r="AC33" i="25"/>
  <c r="AW12" i="25"/>
  <c r="BG30" i="25"/>
  <c r="CA20" i="25"/>
  <c r="CF8" i="25"/>
  <c r="CF24" i="25"/>
  <c r="CN40" i="25"/>
  <c r="CK24" i="25"/>
  <c r="CU10" i="25"/>
  <c r="CP13" i="25"/>
  <c r="CP21" i="25"/>
  <c r="CZ6" i="25"/>
  <c r="CZ22" i="25"/>
  <c r="CZ30" i="25"/>
  <c r="DJ8" i="25"/>
  <c r="CZ33" i="25"/>
  <c r="DE18" i="25"/>
  <c r="DE26" i="25"/>
  <c r="DJ11" i="25"/>
  <c r="BQ13" i="25"/>
  <c r="S8" i="25"/>
  <c r="AM8" i="25"/>
  <c r="AH23" i="25"/>
  <c r="N21" i="25"/>
  <c r="AH5" i="25"/>
  <c r="S14" i="25"/>
  <c r="AH27" i="25"/>
  <c r="BQ20" i="25"/>
  <c r="BV5" i="25"/>
  <c r="BV21" i="25"/>
  <c r="BQ19" i="25"/>
  <c r="BV20" i="25"/>
  <c r="CF9" i="25"/>
  <c r="CF25" i="25"/>
  <c r="CF22" i="25"/>
  <c r="CF30" i="25"/>
  <c r="CK7" i="25"/>
  <c r="CK15" i="25"/>
  <c r="CK23" i="25"/>
  <c r="CK31" i="25"/>
  <c r="CP8" i="25"/>
  <c r="CP16" i="25"/>
  <c r="CP24" i="25"/>
  <c r="CP32" i="25"/>
  <c r="CU9" i="25"/>
  <c r="CU17" i="25"/>
  <c r="DO10" i="25"/>
  <c r="DO18" i="25"/>
  <c r="DO26" i="25"/>
  <c r="DT11" i="25"/>
  <c r="DT19" i="25"/>
  <c r="DT27" i="25"/>
  <c r="DY12" i="25"/>
  <c r="DY20" i="25"/>
  <c r="DY28" i="25"/>
  <c r="EI31" i="25"/>
  <c r="EI15" i="25"/>
  <c r="ED30" i="25"/>
  <c r="ED14" i="25"/>
  <c r="CA16" i="25"/>
  <c r="CF11" i="25"/>
  <c r="CF27" i="25"/>
  <c r="DX40" i="25"/>
  <c r="CU22" i="25"/>
  <c r="CU24" i="25"/>
  <c r="CZ9" i="25"/>
  <c r="CZ25" i="25"/>
  <c r="CK20" i="25"/>
  <c r="CK28" i="25"/>
  <c r="CP5" i="25"/>
  <c r="CP29" i="25"/>
  <c r="CU6" i="25"/>
  <c r="CU14" i="25"/>
  <c r="DO33" i="25"/>
  <c r="DO25" i="25"/>
  <c r="DY15" i="25"/>
  <c r="DY23" i="25"/>
  <c r="EI20" i="25"/>
  <c r="EI4" i="25"/>
  <c r="ED33" i="25"/>
  <c r="S12" i="25"/>
  <c r="S4" i="25"/>
  <c r="N27" i="25"/>
  <c r="BL32" i="25"/>
  <c r="CA34" i="25"/>
  <c r="CF19" i="25"/>
  <c r="CF21" i="25"/>
  <c r="ED27" i="25"/>
  <c r="AH13" i="25"/>
  <c r="AM26" i="25"/>
  <c r="AR11" i="25"/>
  <c r="AR27" i="25"/>
  <c r="BB13" i="25"/>
  <c r="BG14" i="25"/>
  <c r="BL15" i="25"/>
  <c r="CA11" i="25"/>
  <c r="CA27" i="25"/>
  <c r="CK6" i="25"/>
  <c r="CU30" i="25"/>
  <c r="CZ7" i="25"/>
  <c r="CZ15" i="25"/>
  <c r="CZ23" i="25"/>
  <c r="DJ9" i="25"/>
  <c r="DO4" i="25"/>
  <c r="DY6" i="25"/>
  <c r="EI19" i="25"/>
  <c r="EI18" i="25"/>
  <c r="ED17" i="25"/>
  <c r="AR29" i="25"/>
  <c r="DJ25" i="25"/>
  <c r="BQ9" i="25"/>
  <c r="AM30" i="25"/>
  <c r="AW24" i="25"/>
  <c r="BB9" i="25"/>
  <c r="BB17" i="25"/>
  <c r="BB33" i="25"/>
  <c r="BG10" i="25"/>
  <c r="BG18" i="25"/>
  <c r="BG34" i="25"/>
  <c r="CK8" i="25"/>
  <c r="CK32" i="25"/>
  <c r="CP9" i="25"/>
  <c r="CP17" i="25"/>
  <c r="CP25" i="25"/>
  <c r="CP33" i="25"/>
  <c r="CU18" i="25"/>
  <c r="DE14" i="25"/>
  <c r="DJ7" i="25"/>
  <c r="CZ4" i="25"/>
  <c r="CZ28" i="25"/>
  <c r="DE21" i="25"/>
  <c r="DE29" i="25"/>
  <c r="CZ27" i="25"/>
  <c r="DE12" i="25"/>
  <c r="DE20" i="25"/>
  <c r="DE28" i="25"/>
  <c r="DM40" i="25"/>
  <c r="DT14" i="25"/>
  <c r="DW40" i="25"/>
  <c r="DY11" i="25"/>
  <c r="DJ15" i="25"/>
  <c r="DJ23" i="25"/>
  <c r="DJ31" i="25"/>
  <c r="DO24" i="25"/>
  <c r="DT9" i="25"/>
  <c r="DT17" i="25"/>
  <c r="DT25" i="25"/>
  <c r="DY26" i="25"/>
  <c r="DO7" i="25"/>
  <c r="DT16" i="25"/>
  <c r="DT24" i="25"/>
  <c r="DY9" i="25"/>
  <c r="DY17" i="25"/>
  <c r="DY25" i="25"/>
  <c r="DY33" i="25"/>
  <c r="ED29" i="25"/>
  <c r="BV33" i="25"/>
  <c r="BV16" i="25"/>
  <c r="BV32" i="25"/>
  <c r="CK19" i="25"/>
  <c r="CP20" i="25"/>
  <c r="CU5" i="25"/>
  <c r="EI24" i="25"/>
  <c r="EI8" i="25"/>
  <c r="ED31" i="25"/>
  <c r="EI22" i="25"/>
  <c r="EI6" i="25"/>
  <c r="ED21" i="25"/>
  <c r="ED5" i="25"/>
  <c r="ED12" i="25"/>
  <c r="ED4" i="25"/>
  <c r="EI29" i="25"/>
  <c r="ED28" i="25"/>
  <c r="AC20" i="25"/>
  <c r="AC12" i="25"/>
  <c r="ED16" i="25"/>
  <c r="DD40" i="25"/>
  <c r="DE40" i="25" s="1"/>
  <c r="DJ20" i="25"/>
  <c r="DO29" i="25"/>
  <c r="DS40" i="25"/>
  <c r="ED15" i="25"/>
  <c r="DO5" i="25"/>
  <c r="S27" i="25"/>
  <c r="AP40" i="25"/>
  <c r="AH33" i="25"/>
  <c r="DN40" i="25"/>
  <c r="CF7" i="25"/>
  <c r="CF23" i="25"/>
  <c r="EI27" i="25"/>
  <c r="DE4" i="25"/>
  <c r="DT8" i="25"/>
  <c r="AH32" i="25"/>
  <c r="AH17" i="25"/>
  <c r="S16" i="25"/>
  <c r="DE5" i="25"/>
  <c r="DJ6" i="25"/>
  <c r="ED9" i="25"/>
  <c r="EI30" i="25"/>
  <c r="EI14" i="25"/>
  <c r="ED13" i="25"/>
  <c r="AC25" i="25"/>
  <c r="AC17" i="25"/>
  <c r="AC9" i="25"/>
  <c r="X32" i="25"/>
  <c r="X24" i="25"/>
  <c r="X16" i="25"/>
  <c r="X8" i="25"/>
  <c r="CA9" i="25"/>
  <c r="CA25" i="25"/>
  <c r="B923" i="23"/>
  <c r="B899" i="23"/>
  <c r="B851" i="23"/>
  <c r="X21" i="25"/>
  <c r="X5" i="25"/>
  <c r="AM22" i="25"/>
  <c r="AR7" i="25"/>
  <c r="AR23" i="25"/>
  <c r="AW8" i="25"/>
  <c r="BB25" i="25"/>
  <c r="BG26" i="25"/>
  <c r="BL11" i="25"/>
  <c r="BL27" i="25"/>
  <c r="BQ8" i="25"/>
  <c r="BQ24" i="25"/>
  <c r="BV9" i="25"/>
  <c r="BV25" i="25"/>
  <c r="CA15" i="25"/>
  <c r="CA31" i="25"/>
  <c r="BV8" i="25"/>
  <c r="BV24" i="25"/>
  <c r="CF17" i="25"/>
  <c r="BQ22" i="25"/>
  <c r="BV7" i="25"/>
  <c r="BV23" i="25"/>
  <c r="CF26" i="25"/>
  <c r="CK11" i="25"/>
  <c r="CK27" i="25"/>
  <c r="CP12" i="25"/>
  <c r="CP28" i="25"/>
  <c r="CK14" i="25"/>
  <c r="CK30" i="25"/>
  <c r="CU32" i="25"/>
  <c r="DE34" i="25"/>
  <c r="CZ11" i="25"/>
  <c r="DJ13" i="25"/>
  <c r="EI26" i="25"/>
  <c r="EI10" i="25"/>
  <c r="ED25" i="25"/>
  <c r="AM14" i="25"/>
  <c r="AR15" i="25"/>
  <c r="AR31" i="25"/>
  <c r="AW16" i="25"/>
  <c r="AW32" i="25"/>
  <c r="BL19" i="25"/>
  <c r="BQ16" i="25"/>
  <c r="BQ32" i="25"/>
  <c r="BV17" i="25"/>
  <c r="CF33" i="25"/>
  <c r="CA17" i="25"/>
  <c r="CK21" i="25"/>
  <c r="CU26" i="25"/>
  <c r="DE13" i="25"/>
  <c r="DJ14" i="25"/>
  <c r="EI32" i="25"/>
  <c r="EI16" i="25"/>
  <c r="EI5" i="25"/>
  <c r="B912" i="23"/>
  <c r="AH11" i="25"/>
  <c r="S17" i="25"/>
  <c r="N9" i="25"/>
  <c r="N33" i="25"/>
  <c r="BQ26" i="25"/>
  <c r="BV11" i="25"/>
  <c r="BV27" i="25"/>
  <c r="CA13" i="25"/>
  <c r="CA29" i="25"/>
  <c r="CF15" i="25"/>
  <c r="CF29" i="25"/>
  <c r="CK18" i="25"/>
  <c r="CK34" i="25"/>
  <c r="CP19" i="25"/>
  <c r="CK12" i="25"/>
  <c r="CZ5" i="25"/>
  <c r="DE9" i="25"/>
  <c r="DE25" i="25"/>
  <c r="DJ10" i="25"/>
  <c r="EI25" i="25"/>
  <c r="EI9" i="25"/>
  <c r="ED20" i="25"/>
  <c r="EI11" i="25"/>
  <c r="ED26" i="25"/>
  <c r="AM16" i="25"/>
  <c r="AR17" i="25"/>
  <c r="AR33" i="25"/>
  <c r="BG20" i="25"/>
  <c r="BP40" i="25"/>
  <c r="AM13" i="25"/>
  <c r="AR30" i="25"/>
  <c r="BB16" i="25"/>
  <c r="BB32" i="25"/>
  <c r="BG17" i="25"/>
  <c r="BQ25" i="25"/>
  <c r="BV26" i="25"/>
  <c r="CF32" i="25"/>
  <c r="CP15" i="25"/>
  <c r="CP31" i="25"/>
  <c r="CK13" i="25"/>
  <c r="CK29" i="25"/>
  <c r="AM12" i="25"/>
  <c r="AM28" i="25"/>
  <c r="AW14" i="25"/>
  <c r="BG16" i="25"/>
  <c r="BG32" i="25"/>
  <c r="BL17" i="25"/>
  <c r="AM18" i="25"/>
  <c r="AM34" i="25"/>
  <c r="AR19" i="25"/>
  <c r="AW4" i="25"/>
  <c r="AW20" i="25"/>
  <c r="BB5" i="25"/>
  <c r="BB21" i="25"/>
  <c r="BG6" i="25"/>
  <c r="BG22" i="25"/>
  <c r="BL7" i="25"/>
  <c r="BL23" i="25"/>
  <c r="BQ34" i="25"/>
  <c r="BV19" i="25"/>
  <c r="CA5" i="25"/>
  <c r="CA21" i="25"/>
  <c r="BQ21" i="25"/>
  <c r="BV6" i="25"/>
  <c r="BV22" i="25"/>
  <c r="CA12" i="25"/>
  <c r="CA28" i="25"/>
  <c r="CF13" i="25"/>
  <c r="CK10" i="25"/>
  <c r="CK26" i="25"/>
  <c r="CP11" i="25"/>
  <c r="CP27" i="25"/>
  <c r="CK9" i="25"/>
  <c r="CK25" i="25"/>
  <c r="DY7" i="25"/>
  <c r="EI33" i="25"/>
  <c r="EI28" i="25"/>
  <c r="EI17" i="25"/>
  <c r="EI12" i="25"/>
  <c r="ED32" i="25"/>
  <c r="B2754" i="23"/>
  <c r="B3428" i="23"/>
  <c r="B2285" i="23"/>
  <c r="B2129" i="23"/>
  <c r="X29" i="25"/>
  <c r="X13" i="25"/>
  <c r="N15" i="25"/>
  <c r="AM24" i="25"/>
  <c r="AR9" i="25"/>
  <c r="AW10" i="25"/>
  <c r="AW26" i="25"/>
  <c r="BB11" i="25"/>
  <c r="BG28" i="25"/>
  <c r="BL29" i="25"/>
  <c r="AR6" i="25"/>
  <c r="AR22" i="25"/>
  <c r="BG9" i="25"/>
  <c r="BG25" i="25"/>
  <c r="BQ5" i="25"/>
  <c r="BQ30" i="25"/>
  <c r="BV15" i="25"/>
  <c r="BV31" i="25"/>
  <c r="BQ33" i="25"/>
  <c r="BV18" i="25"/>
  <c r="CA8" i="25"/>
  <c r="CA24" i="25"/>
  <c r="CF5" i="25"/>
  <c r="CF16" i="25"/>
  <c r="CK22" i="25"/>
  <c r="CP23" i="25"/>
  <c r="EI23" i="25"/>
  <c r="EI7" i="25"/>
  <c r="ED11" i="25"/>
  <c r="AR5" i="25"/>
  <c r="AR21" i="25"/>
  <c r="AV40" i="25"/>
  <c r="BB23" i="25"/>
  <c r="BG8" i="25"/>
  <c r="BL25" i="25"/>
  <c r="BL33" i="25"/>
  <c r="BQ12" i="25"/>
  <c r="BQ17" i="25"/>
  <c r="BQ28" i="25"/>
  <c r="BV13" i="25"/>
  <c r="BV29" i="25"/>
  <c r="CA19" i="25"/>
  <c r="BQ27" i="25"/>
  <c r="BV12" i="25"/>
  <c r="BV28" i="25"/>
  <c r="BQ29" i="25"/>
  <c r="CK17" i="25"/>
  <c r="CK33" i="25"/>
  <c r="DY10" i="25"/>
  <c r="DY18" i="25"/>
  <c r="DY34" i="25"/>
  <c r="DO15" i="25"/>
  <c r="DO23" i="25"/>
  <c r="DO31" i="25"/>
  <c r="AH25" i="25"/>
  <c r="AM10" i="25"/>
  <c r="AM17" i="25"/>
  <c r="AM25" i="25"/>
  <c r="AM33" i="25"/>
  <c r="AR18" i="25"/>
  <c r="BB20" i="25"/>
  <c r="BG5" i="25"/>
  <c r="BG29" i="25"/>
  <c r="DY14" i="25"/>
  <c r="DY22" i="25"/>
  <c r="DJ34" i="25"/>
  <c r="DO11" i="25"/>
  <c r="DO19" i="25"/>
  <c r="DO27" i="25"/>
  <c r="AM5" i="25"/>
  <c r="AH20" i="25"/>
  <c r="AZ40" i="25"/>
  <c r="AU40" i="25"/>
  <c r="AL40" i="25"/>
  <c r="BA40" i="25"/>
  <c r="EB40" i="25"/>
  <c r="AC27" i="25"/>
  <c r="AC19" i="25"/>
  <c r="AC11" i="25"/>
  <c r="BL13" i="25"/>
  <c r="AQ40" i="25"/>
  <c r="CO40" i="25"/>
  <c r="AW22" i="25"/>
  <c r="EC40" i="25"/>
  <c r="EI21" i="25"/>
  <c r="CD40" i="25"/>
  <c r="BF40" i="25"/>
  <c r="BK40" i="25"/>
  <c r="CJ40" i="25"/>
  <c r="AC31" i="25"/>
  <c r="AC15" i="25"/>
  <c r="ED8" i="25"/>
  <c r="AH28" i="25"/>
  <c r="CK16" i="25"/>
  <c r="AC23" i="25"/>
  <c r="CT40" i="25"/>
  <c r="AH16" i="25"/>
  <c r="BQ4" i="25"/>
  <c r="BO40" i="25"/>
  <c r="BV4" i="25"/>
  <c r="BT40" i="25"/>
  <c r="BJ40" i="25"/>
  <c r="BL5" i="25"/>
  <c r="AM32" i="25"/>
  <c r="AR25" i="25"/>
  <c r="AW18" i="25"/>
  <c r="BB27" i="25"/>
  <c r="BG12" i="25"/>
  <c r="BL21" i="25"/>
  <c r="BZ40" i="25"/>
  <c r="CK4" i="25"/>
  <c r="CI40" i="25"/>
  <c r="AM20" i="25"/>
  <c r="AR13" i="25"/>
  <c r="AW6" i="25"/>
  <c r="AW30" i="25"/>
  <c r="BG24" i="25"/>
  <c r="BL9" i="25"/>
  <c r="CK5" i="25"/>
  <c r="BY40" i="25"/>
  <c r="CS40" i="25"/>
  <c r="AW34" i="25"/>
  <c r="BB19" i="25"/>
  <c r="BG4" i="25"/>
  <c r="BE40" i="25"/>
  <c r="AH29" i="25"/>
  <c r="AH15" i="25"/>
  <c r="X33" i="25"/>
  <c r="X25" i="25"/>
  <c r="X17" i="25"/>
  <c r="X9" i="25"/>
  <c r="S24" i="25"/>
  <c r="S10" i="25"/>
  <c r="S33" i="25"/>
  <c r="N13" i="25"/>
  <c r="N25" i="25"/>
  <c r="CU12" i="25"/>
  <c r="CP6" i="25"/>
  <c r="CP14" i="25"/>
  <c r="CP22" i="25"/>
  <c r="CP30" i="25"/>
  <c r="CU7" i="25"/>
  <c r="CU15" i="25"/>
  <c r="S26" i="25"/>
  <c r="N5" i="25"/>
  <c r="N17" i="25"/>
  <c r="N29" i="25"/>
  <c r="DJ17" i="25"/>
  <c r="BB7" i="25"/>
  <c r="BB15" i="25"/>
  <c r="BB31" i="25"/>
  <c r="AM6" i="25"/>
  <c r="AH21" i="25"/>
  <c r="S28" i="25"/>
  <c r="N7" i="25"/>
  <c r="N19" i="25"/>
  <c r="N31" i="25"/>
  <c r="AH7" i="25"/>
  <c r="CP7" i="25"/>
  <c r="CU8" i="25"/>
  <c r="CU16" i="25"/>
  <c r="CP10" i="25"/>
  <c r="CP26" i="25"/>
  <c r="CU11" i="25"/>
  <c r="N11" i="25"/>
  <c r="N23" i="25"/>
  <c r="B3429" i="23"/>
  <c r="B3398" i="23"/>
  <c r="B3343" i="23"/>
  <c r="B3423" i="23"/>
  <c r="B3346" i="23"/>
  <c r="B3290" i="23"/>
  <c r="B3449" i="23"/>
  <c r="B3456" i="23"/>
  <c r="B3366" i="23"/>
  <c r="B3430" i="23"/>
  <c r="B3385" i="23"/>
  <c r="B3349" i="23"/>
  <c r="B3313" i="23"/>
  <c r="B3396" i="23"/>
  <c r="B3360" i="23"/>
  <c r="B3400" i="23"/>
  <c r="B3365" i="23"/>
  <c r="B3329" i="23"/>
  <c r="B3434" i="23"/>
  <c r="B3411" i="23"/>
  <c r="B3358" i="23"/>
  <c r="B3316" i="23"/>
  <c r="B3454" i="23"/>
  <c r="B3410" i="23"/>
  <c r="B3363" i="23"/>
  <c r="B3292" i="23"/>
  <c r="B3362" i="23"/>
  <c r="B3308" i="23"/>
  <c r="B3452" i="23"/>
  <c r="B3379" i="23"/>
  <c r="B3307" i="23"/>
  <c r="B3390" i="23"/>
  <c r="B3354" i="23"/>
  <c r="B3312" i="23"/>
  <c r="B3395" i="23"/>
  <c r="B3359" i="23"/>
  <c r="B3455" i="23"/>
  <c r="B3310" i="23"/>
  <c r="B3448" i="23"/>
  <c r="B3404" i="23"/>
  <c r="B3357" i="23"/>
  <c r="B3443" i="23"/>
  <c r="B3392" i="23"/>
  <c r="B3356" i="23"/>
  <c r="B3302" i="23"/>
  <c r="B3350" i="23"/>
  <c r="B3368" i="23"/>
  <c r="B3450" i="23"/>
  <c r="B3418" i="23"/>
  <c r="B3373" i="23"/>
  <c r="B3337" i="23"/>
  <c r="B3417" i="23"/>
  <c r="B3384" i="23"/>
  <c r="B3348" i="23"/>
  <c r="B3306" i="23"/>
  <c r="B3389" i="23"/>
  <c r="B3353" i="23"/>
  <c r="B3317" i="23"/>
  <c r="B3340" i="23"/>
  <c r="B3304" i="23"/>
  <c r="B3393" i="23"/>
  <c r="B3339" i="23"/>
  <c r="B3437" i="23"/>
  <c r="B3386" i="23"/>
  <c r="B3296" i="23"/>
  <c r="B3408" i="23"/>
  <c r="B3451" i="23"/>
  <c r="B3413" i="23"/>
  <c r="B3378" i="23"/>
  <c r="B3342" i="23"/>
  <c r="B3416" i="23"/>
  <c r="B3383" i="23"/>
  <c r="B3347" i="23"/>
  <c r="B3311" i="23"/>
  <c r="B3439" i="23"/>
  <c r="B3382" i="23"/>
  <c r="B3334" i="23"/>
  <c r="B3432" i="23"/>
  <c r="B3387" i="23"/>
  <c r="B3431" i="23"/>
  <c r="B3380" i="23"/>
  <c r="B3338" i="23"/>
  <c r="B3328" i="23"/>
  <c r="B3381" i="23"/>
  <c r="B3374" i="23"/>
  <c r="B3442" i="23"/>
  <c r="B3402" i="23"/>
  <c r="B3361" i="23"/>
  <c r="B3441" i="23"/>
  <c r="B3372" i="23"/>
  <c r="B3336" i="23"/>
  <c r="B3412" i="23"/>
  <c r="B3377" i="23"/>
  <c r="B3341" i="23"/>
  <c r="B3305" i="23"/>
  <c r="B3433" i="23"/>
  <c r="B3376" i="23"/>
  <c r="B3293" i="23"/>
  <c r="B3309" i="23"/>
  <c r="B3425" i="23"/>
  <c r="B3332" i="23"/>
  <c r="B3355" i="23"/>
  <c r="B3319" i="23"/>
  <c r="B3435" i="23"/>
  <c r="B3401" i="23"/>
  <c r="B3330" i="23"/>
  <c r="B3406" i="23"/>
  <c r="B3371" i="23"/>
  <c r="B3335" i="23"/>
  <c r="B3294" i="23"/>
  <c r="B3427" i="23"/>
  <c r="B3364" i="23"/>
  <c r="B3322" i="23"/>
  <c r="B3440" i="23"/>
  <c r="B3420" i="23"/>
  <c r="B3375" i="23"/>
  <c r="B3297" i="23"/>
  <c r="B3409" i="23"/>
  <c r="B21" i="23"/>
  <c r="B3291" i="23"/>
  <c r="B3324" i="23"/>
  <c r="B3403" i="23"/>
  <c r="B3300" i="23"/>
  <c r="B3326" i="23"/>
  <c r="B3447" i="23"/>
  <c r="B3344" i="23"/>
  <c r="B3327" i="23"/>
  <c r="B3303" i="23"/>
  <c r="B3315" i="23"/>
  <c r="B3419" i="23"/>
  <c r="B3397" i="23"/>
  <c r="B3394" i="23"/>
  <c r="B3351" i="23"/>
  <c r="B3453" i="23"/>
  <c r="B3369" i="23"/>
  <c r="B29" i="23"/>
  <c r="B53" i="23"/>
  <c r="B3298" i="23"/>
  <c r="B3426" i="23"/>
  <c r="B3301" i="23"/>
  <c r="B3370" i="23"/>
  <c r="B3321" i="23"/>
  <c r="B3352" i="23"/>
  <c r="B3318" i="23"/>
  <c r="B3446" i="23"/>
  <c r="B3424" i="23"/>
  <c r="B3323" i="23"/>
  <c r="B3405" i="23"/>
  <c r="B3388" i="23"/>
  <c r="B3438" i="23"/>
  <c r="B3367" i="23"/>
  <c r="B3331" i="23"/>
  <c r="B3333" i="23"/>
  <c r="B3325" i="23"/>
  <c r="B3436" i="23"/>
  <c r="B3391" i="23"/>
  <c r="B3314" i="23"/>
  <c r="B3407" i="23"/>
  <c r="B3320" i="23"/>
  <c r="B3345" i="23"/>
  <c r="B3422" i="23"/>
  <c r="B3421" i="23"/>
  <c r="B3299" i="23"/>
  <c r="B3110" i="23"/>
  <c r="B918" i="23"/>
  <c r="B869" i="23"/>
  <c r="B857" i="23"/>
  <c r="B2929" i="23"/>
  <c r="B795" i="23"/>
  <c r="B260" i="23"/>
  <c r="B9" i="23"/>
  <c r="B73" i="23"/>
  <c r="B61" i="23"/>
  <c r="B129" i="23"/>
  <c r="B109" i="23"/>
  <c r="B89" i="23"/>
  <c r="B230" i="23"/>
  <c r="B40" i="23"/>
  <c r="B24" i="23"/>
  <c r="B12" i="23"/>
  <c r="B125" i="23"/>
  <c r="B113" i="23"/>
  <c r="B97" i="23"/>
  <c r="B81" i="23"/>
  <c r="B218" i="23"/>
  <c r="B36" i="23"/>
  <c r="B32" i="23"/>
  <c r="B20" i="23"/>
  <c r="B8" i="23"/>
  <c r="B17" i="23"/>
  <c r="B2933" i="23"/>
  <c r="B3072" i="23"/>
  <c r="B2916" i="23"/>
  <c r="B77" i="23"/>
  <c r="B65" i="23"/>
  <c r="B49" i="23"/>
  <c r="B121" i="23"/>
  <c r="B105" i="23"/>
  <c r="B93" i="23"/>
  <c r="B2759" i="23"/>
  <c r="B226" i="23"/>
  <c r="B214" i="23"/>
  <c r="B210" i="23"/>
  <c r="B206" i="23"/>
  <c r="B4" i="23"/>
  <c r="B2452" i="23"/>
  <c r="B2436" i="23"/>
  <c r="B2741" i="23"/>
  <c r="B2488" i="23"/>
  <c r="B2559" i="23"/>
  <c r="B2527" i="23"/>
  <c r="B2511" i="23"/>
  <c r="B2495" i="23"/>
  <c r="B2463" i="23"/>
  <c r="B2447" i="23"/>
  <c r="B2431" i="23"/>
  <c r="B2508" i="23"/>
  <c r="B2460" i="23"/>
  <c r="B2570" i="23"/>
  <c r="B2538" i="23"/>
  <c r="B2506" i="23"/>
  <c r="B2470" i="23"/>
  <c r="B2727" i="23"/>
  <c r="B2711" i="23"/>
  <c r="B2695" i="23"/>
  <c r="B2552" i="23"/>
  <c r="B2504" i="23"/>
  <c r="B2456" i="23"/>
  <c r="B2566" i="23"/>
  <c r="B2534" i="23"/>
  <c r="B2502" i="23"/>
  <c r="B2474" i="23"/>
  <c r="B2731" i="23"/>
  <c r="B2557" i="23"/>
  <c r="B2541" i="23"/>
  <c r="B2713" i="23"/>
  <c r="B2697" i="23"/>
  <c r="B2665" i="23"/>
  <c r="B2649" i="23"/>
  <c r="B2617" i="23"/>
  <c r="B2601" i="23"/>
  <c r="B2923" i="23"/>
  <c r="B2907" i="23"/>
  <c r="B2891" i="23"/>
  <c r="B2875" i="23"/>
  <c r="B2859" i="23"/>
  <c r="B2843" i="23"/>
  <c r="B2811" i="23"/>
  <c r="B2795" i="23"/>
  <c r="B2763" i="23"/>
  <c r="B3091" i="23"/>
  <c r="B3075" i="23"/>
  <c r="B3059" i="23"/>
  <c r="B3043" i="23"/>
  <c r="B3011" i="23"/>
  <c r="B2995" i="23"/>
  <c r="B2979" i="23"/>
  <c r="B2963" i="23"/>
  <c r="B2947" i="23"/>
  <c r="B2931" i="23"/>
  <c r="B3281" i="23"/>
  <c r="B3265" i="23"/>
  <c r="B3249" i="23"/>
  <c r="B3233" i="23"/>
  <c r="B3217" i="23"/>
  <c r="B3197" i="23"/>
  <c r="B3169" i="23"/>
  <c r="B3153" i="23"/>
  <c r="B3137" i="23"/>
  <c r="B2728" i="23"/>
  <c r="B2696" i="23"/>
  <c r="B2680" i="23"/>
  <c r="B2664" i="23"/>
  <c r="B2632" i="23"/>
  <c r="B2616" i="23"/>
  <c r="B2600" i="23"/>
  <c r="B2918" i="23"/>
  <c r="B2902" i="23"/>
  <c r="B2886" i="23"/>
  <c r="B2870" i="23"/>
  <c r="B2854" i="23"/>
  <c r="B2838" i="23"/>
  <c r="B2822" i="23"/>
  <c r="B2806" i="23"/>
  <c r="B2790" i="23"/>
  <c r="B2758" i="23"/>
  <c r="B3082" i="23"/>
  <c r="B3066" i="23"/>
  <c r="B3050" i="23"/>
  <c r="B3034" i="23"/>
  <c r="B3018" i="23"/>
  <c r="B3002" i="23"/>
  <c r="B2986" i="23"/>
  <c r="B2970" i="23"/>
  <c r="B2954" i="23"/>
  <c r="B2938" i="23"/>
  <c r="B3288" i="23"/>
  <c r="B3272" i="23"/>
  <c r="B3256" i="23"/>
  <c r="B3240" i="23"/>
  <c r="B3224" i="23"/>
  <c r="B3208" i="23"/>
  <c r="B3184" i="23"/>
  <c r="B3152" i="23"/>
  <c r="B3136" i="23"/>
  <c r="B3112" i="23"/>
  <c r="B2675" i="23"/>
  <c r="B2659" i="23"/>
  <c r="B2643" i="23"/>
  <c r="B2627" i="23"/>
  <c r="B2611" i="23"/>
  <c r="B2595" i="23"/>
  <c r="B2913" i="23"/>
  <c r="B2897" i="23"/>
  <c r="B2865" i="23"/>
  <c r="B2849" i="23"/>
  <c r="B2833" i="23"/>
  <c r="B2817" i="23"/>
  <c r="B2801" i="23"/>
  <c r="B2785" i="23"/>
  <c r="B2769" i="23"/>
  <c r="B2753" i="23"/>
  <c r="B3093" i="23"/>
  <c r="B3077" i="23"/>
  <c r="B3061" i="23"/>
  <c r="B3045" i="23"/>
  <c r="B3029" i="23"/>
  <c r="B3013" i="23"/>
  <c r="B2997" i="23"/>
  <c r="B2981" i="23"/>
  <c r="B2965" i="23"/>
  <c r="B2949" i="23"/>
  <c r="B3283" i="23"/>
  <c r="B3267" i="23"/>
  <c r="B3251" i="23"/>
  <c r="B3235" i="23"/>
  <c r="B3219" i="23"/>
  <c r="B3203" i="23"/>
  <c r="B3183" i="23"/>
  <c r="B3167" i="23"/>
  <c r="B3147" i="23"/>
  <c r="B2529" i="23"/>
  <c r="B2465" i="23"/>
  <c r="B2449" i="23"/>
  <c r="B2738" i="23"/>
  <c r="B2722" i="23"/>
  <c r="B2706" i="23"/>
  <c r="B2690" i="23"/>
  <c r="B2674" i="23"/>
  <c r="B2658" i="23"/>
  <c r="B2642" i="23"/>
  <c r="B2626" i="23"/>
  <c r="B2610" i="23"/>
  <c r="B2594" i="23"/>
  <c r="B2578" i="23"/>
  <c r="B2896" i="23"/>
  <c r="B2880" i="23"/>
  <c r="B2864" i="23"/>
  <c r="B2848" i="23"/>
  <c r="B2832" i="23"/>
  <c r="B2816" i="23"/>
  <c r="B2768" i="23"/>
  <c r="B2752" i="23"/>
  <c r="B3096" i="23"/>
  <c r="B3080" i="23"/>
  <c r="B3064" i="23"/>
  <c r="B3048" i="23"/>
  <c r="B3032" i="23"/>
  <c r="B3016" i="23"/>
  <c r="B3000" i="23"/>
  <c r="B2984" i="23"/>
  <c r="B2968" i="23"/>
  <c r="B2952" i="23"/>
  <c r="B2936" i="23"/>
  <c r="B3286" i="23"/>
  <c r="B3270" i="23"/>
  <c r="B3254" i="23"/>
  <c r="B3238" i="23"/>
  <c r="B3222" i="23"/>
  <c r="B3206" i="23"/>
  <c r="B3182" i="23"/>
  <c r="B3162" i="23"/>
  <c r="B3138" i="23"/>
  <c r="B3122" i="23"/>
  <c r="B2448" i="23"/>
  <c r="B2432" i="23"/>
  <c r="B2737" i="23"/>
  <c r="B2524" i="23"/>
  <c r="B2547" i="23"/>
  <c r="B2523" i="23"/>
  <c r="B2507" i="23"/>
  <c r="B2491" i="23"/>
  <c r="B2475" i="23"/>
  <c r="B2459" i="23"/>
  <c r="B2443" i="23"/>
  <c r="B2427" i="23"/>
  <c r="B2544" i="23"/>
  <c r="B2496" i="23"/>
  <c r="B2567" i="23"/>
  <c r="B2530" i="23"/>
  <c r="B2498" i="23"/>
  <c r="B2430" i="23"/>
  <c r="B2723" i="23"/>
  <c r="B2707" i="23"/>
  <c r="B2540" i="23"/>
  <c r="B2492" i="23"/>
  <c r="B2563" i="23"/>
  <c r="B2558" i="23"/>
  <c r="B2526" i="23"/>
  <c r="B2494" i="23"/>
  <c r="B2466" i="23"/>
  <c r="B2569" i="23"/>
  <c r="B2553" i="23"/>
  <c r="B2537" i="23"/>
  <c r="B2725" i="23"/>
  <c r="B2709" i="23"/>
  <c r="B2677" i="23"/>
  <c r="B2661" i="23"/>
  <c r="B2629" i="23"/>
  <c r="B2597" i="23"/>
  <c r="B2581" i="23"/>
  <c r="B2919" i="23"/>
  <c r="B2903" i="23"/>
  <c r="B2887" i="23"/>
  <c r="B2871" i="23"/>
  <c r="B2855" i="23"/>
  <c r="B2839" i="23"/>
  <c r="B2823" i="23"/>
  <c r="B2807" i="23"/>
  <c r="B2791" i="23"/>
  <c r="B2775" i="23"/>
  <c r="B3103" i="23"/>
  <c r="B3087" i="23"/>
  <c r="B3071" i="23"/>
  <c r="B3055" i="23"/>
  <c r="B3039" i="23"/>
  <c r="B3023" i="23"/>
  <c r="B3007" i="23"/>
  <c r="B2991" i="23"/>
  <c r="B2975" i="23"/>
  <c r="B2959" i="23"/>
  <c r="B2943" i="23"/>
  <c r="B2927" i="23"/>
  <c r="B3277" i="23"/>
  <c r="B3261" i="23"/>
  <c r="B3245" i="23"/>
  <c r="B3229" i="23"/>
  <c r="B3209" i="23"/>
  <c r="B3185" i="23"/>
  <c r="B3165" i="23"/>
  <c r="B3133" i="23"/>
  <c r="B2740" i="23"/>
  <c r="B2724" i="23"/>
  <c r="B2708" i="23"/>
  <c r="B2692" i="23"/>
  <c r="B2676" i="23"/>
  <c r="B2660" i="23"/>
  <c r="B2644" i="23"/>
  <c r="B2612" i="23"/>
  <c r="B2596" i="23"/>
  <c r="B2580" i="23"/>
  <c r="B2914" i="23"/>
  <c r="B2898" i="23"/>
  <c r="B2882" i="23"/>
  <c r="B2866" i="23"/>
  <c r="B2850" i="23"/>
  <c r="B2834" i="23"/>
  <c r="B2818" i="23"/>
  <c r="B2802" i="23"/>
  <c r="B2786" i="23"/>
  <c r="B2770" i="23"/>
  <c r="B3094" i="23"/>
  <c r="B3078" i="23"/>
  <c r="B3062" i="23"/>
  <c r="B3046" i="23"/>
  <c r="B3014" i="23"/>
  <c r="B2998" i="23"/>
  <c r="B2982" i="23"/>
  <c r="B2966" i="23"/>
  <c r="B2950" i="23"/>
  <c r="B2934" i="23"/>
  <c r="B3284" i="23"/>
  <c r="B3268" i="23"/>
  <c r="B3252" i="23"/>
  <c r="B3236" i="23"/>
  <c r="B3220" i="23"/>
  <c r="B3204" i="23"/>
  <c r="B3180" i="23"/>
  <c r="B3164" i="23"/>
  <c r="B3132" i="23"/>
  <c r="B2687" i="23"/>
  <c r="B2671" i="23"/>
  <c r="B2655" i="23"/>
  <c r="B2639" i="23"/>
  <c r="B2591" i="23"/>
  <c r="B2575" i="23"/>
  <c r="B2909" i="23"/>
  <c r="B2893" i="23"/>
  <c r="B2877" i="23"/>
  <c r="B2845" i="23"/>
  <c r="B2829" i="23"/>
  <c r="B2813" i="23"/>
  <c r="B2797" i="23"/>
  <c r="B2781" i="23"/>
  <c r="B2765" i="23"/>
  <c r="B2749" i="23"/>
  <c r="B3073" i="23"/>
  <c r="B3057" i="23"/>
  <c r="B3041" i="23"/>
  <c r="B3025" i="23"/>
  <c r="B2993" i="23"/>
  <c r="B2977" i="23"/>
  <c r="B2961" i="23"/>
  <c r="B2945" i="23"/>
  <c r="B2444" i="23"/>
  <c r="B2428" i="23"/>
  <c r="B2568" i="23"/>
  <c r="B2512" i="23"/>
  <c r="B2464" i="23"/>
  <c r="B2535" i="23"/>
  <c r="B2455" i="23"/>
  <c r="B2744" i="23"/>
  <c r="B2532" i="23"/>
  <c r="B2484" i="23"/>
  <c r="B2555" i="23"/>
  <c r="B2554" i="23"/>
  <c r="B2518" i="23"/>
  <c r="B2454" i="23"/>
  <c r="B2743" i="23"/>
  <c r="B2719" i="23"/>
  <c r="B2703" i="23"/>
  <c r="B2572" i="23"/>
  <c r="B2528" i="23"/>
  <c r="B2480" i="23"/>
  <c r="B2551" i="23"/>
  <c r="B2550" i="23"/>
  <c r="B2522" i="23"/>
  <c r="B2490" i="23"/>
  <c r="B2458" i="23"/>
  <c r="B2426" i="23"/>
  <c r="B2565" i="23"/>
  <c r="B2549" i="23"/>
  <c r="B2721" i="23"/>
  <c r="B2705" i="23"/>
  <c r="B2689" i="23"/>
  <c r="B2673" i="23"/>
  <c r="B2657" i="23"/>
  <c r="B2625" i="23"/>
  <c r="B2609" i="23"/>
  <c r="B2593" i="23"/>
  <c r="B2577" i="23"/>
  <c r="B2915" i="23"/>
  <c r="B2899" i="23"/>
  <c r="B2883" i="23"/>
  <c r="B2867" i="23"/>
  <c r="B2851" i="23"/>
  <c r="B2835" i="23"/>
  <c r="B2819" i="23"/>
  <c r="B2803" i="23"/>
  <c r="B2787" i="23"/>
  <c r="B2771" i="23"/>
  <c r="B3099" i="23"/>
  <c r="B3083" i="23"/>
  <c r="B3051" i="23"/>
  <c r="B3035" i="23"/>
  <c r="B3019" i="23"/>
  <c r="B3003" i="23"/>
  <c r="B2987" i="23"/>
  <c r="B2971" i="23"/>
  <c r="B2939" i="23"/>
  <c r="B3289" i="23"/>
  <c r="B3273" i="23"/>
  <c r="B3257" i="23"/>
  <c r="B3241" i="23"/>
  <c r="B3225" i="23"/>
  <c r="B3205" i="23"/>
  <c r="B3177" i="23"/>
  <c r="B3161" i="23"/>
  <c r="B3125" i="23"/>
  <c r="B2736" i="23"/>
  <c r="B2720" i="23"/>
  <c r="B2704" i="23"/>
  <c r="B2688" i="23"/>
  <c r="B2672" i="23"/>
  <c r="B2656" i="23"/>
  <c r="B2640" i="23"/>
  <c r="B2608" i="23"/>
  <c r="B2592" i="23"/>
  <c r="B2576" i="23"/>
  <c r="B2910" i="23"/>
  <c r="B2894" i="23"/>
  <c r="B2878" i="23"/>
  <c r="B2862" i="23"/>
  <c r="B2846" i="23"/>
  <c r="B2830" i="23"/>
  <c r="B2814" i="23"/>
  <c r="B2798" i="23"/>
  <c r="B2782" i="23"/>
  <c r="B3090" i="23"/>
  <c r="B3074" i="23"/>
  <c r="B3058" i="23"/>
  <c r="B3042" i="23"/>
  <c r="B3026" i="23"/>
  <c r="B3010" i="23"/>
  <c r="B2994" i="23"/>
  <c r="B3264" i="23"/>
  <c r="B3248" i="23"/>
  <c r="B3232" i="23"/>
  <c r="B3216" i="23"/>
  <c r="B3200" i="23"/>
  <c r="B3176" i="23"/>
  <c r="B3160" i="23"/>
  <c r="B3144" i="23"/>
  <c r="B3124" i="23"/>
  <c r="B2683" i="23"/>
  <c r="B2667" i="23"/>
  <c r="B2651" i="23"/>
  <c r="B2635" i="23"/>
  <c r="B2603" i="23"/>
  <c r="B2587" i="23"/>
  <c r="B2921" i="23"/>
  <c r="B2889" i="23"/>
  <c r="B2873" i="23"/>
  <c r="B2857" i="23"/>
  <c r="B2841" i="23"/>
  <c r="B2825" i="23"/>
  <c r="B2809" i="23"/>
  <c r="B2793" i="23"/>
  <c r="B2777" i="23"/>
  <c r="B3101" i="23"/>
  <c r="B3085" i="23"/>
  <c r="B3069" i="23"/>
  <c r="B3053" i="23"/>
  <c r="B3037" i="23"/>
  <c r="B3021" i="23"/>
  <c r="B3005" i="23"/>
  <c r="B2989" i="23"/>
  <c r="B2973" i="23"/>
  <c r="B2957" i="23"/>
  <c r="B2941" i="23"/>
  <c r="B3275" i="23"/>
  <c r="B3243" i="23"/>
  <c r="B3227" i="23"/>
  <c r="B3211" i="23"/>
  <c r="B3195" i="23"/>
  <c r="B3175" i="23"/>
  <c r="B3155" i="23"/>
  <c r="B3123" i="23"/>
  <c r="B2521" i="23"/>
  <c r="B2505" i="23"/>
  <c r="B2489" i="23"/>
  <c r="B2473" i="23"/>
  <c r="B2457" i="23"/>
  <c r="B2441" i="23"/>
  <c r="B2730" i="23"/>
  <c r="B2698" i="23"/>
  <c r="B2666" i="23"/>
  <c r="B2650" i="23"/>
  <c r="B2634" i="23"/>
  <c r="B2618" i="23"/>
  <c r="B2602" i="23"/>
  <c r="B2586" i="23"/>
  <c r="B2904" i="23"/>
  <c r="B2888" i="23"/>
  <c r="B2872" i="23"/>
  <c r="B2856" i="23"/>
  <c r="B2840" i="23"/>
  <c r="B2824" i="23"/>
  <c r="B2808" i="23"/>
  <c r="B2792" i="23"/>
  <c r="B2776" i="23"/>
  <c r="B2760" i="23"/>
  <c r="B3104" i="23"/>
  <c r="B3088" i="23"/>
  <c r="B3056" i="23"/>
  <c r="B3040" i="23"/>
  <c r="B3024" i="23"/>
  <c r="B2992" i="23"/>
  <c r="B2976" i="23"/>
  <c r="B2944" i="23"/>
  <c r="B3278" i="23"/>
  <c r="B3262" i="23"/>
  <c r="B3246" i="23"/>
  <c r="B3230" i="23"/>
  <c r="B3214" i="23"/>
  <c r="B3174" i="23"/>
  <c r="B3154" i="23"/>
  <c r="B3130" i="23"/>
  <c r="B2745" i="23"/>
  <c r="B2548" i="23"/>
  <c r="B2500" i="23"/>
  <c r="B2571" i="23"/>
  <c r="B2531" i="23"/>
  <c r="B2515" i="23"/>
  <c r="B2499" i="23"/>
  <c r="B2483" i="23"/>
  <c r="B2467" i="23"/>
  <c r="B2451" i="23"/>
  <c r="B2435" i="23"/>
  <c r="B2564" i="23"/>
  <c r="B2520" i="23"/>
  <c r="B2468" i="23"/>
  <c r="B2543" i="23"/>
  <c r="B2546" i="23"/>
  <c r="B2514" i="23"/>
  <c r="B2478" i="23"/>
  <c r="B2446" i="23"/>
  <c r="B2735" i="23"/>
  <c r="B2715" i="23"/>
  <c r="B2699" i="23"/>
  <c r="B2560" i="23"/>
  <c r="B2516" i="23"/>
  <c r="B2472" i="23"/>
  <c r="B2539" i="23"/>
  <c r="B2542" i="23"/>
  <c r="B2510" i="23"/>
  <c r="B2482" i="23"/>
  <c r="B2450" i="23"/>
  <c r="B2739" i="23"/>
  <c r="B2561" i="23"/>
  <c r="B2545" i="23"/>
  <c r="B2733" i="23"/>
  <c r="B2717" i="23"/>
  <c r="B2701" i="23"/>
  <c r="B2685" i="23"/>
  <c r="B2669" i="23"/>
  <c r="B2653" i="23"/>
  <c r="B2637" i="23"/>
  <c r="B2621" i="23"/>
  <c r="B2605" i="23"/>
  <c r="B2589" i="23"/>
  <c r="B2573" i="23"/>
  <c r="B2911" i="23"/>
  <c r="B2895" i="23"/>
  <c r="B2879" i="23"/>
  <c r="B2863" i="23"/>
  <c r="B2847" i="23"/>
  <c r="B2831" i="23"/>
  <c r="B2815" i="23"/>
  <c r="B2799" i="23"/>
  <c r="B2783" i="23"/>
  <c r="B2767" i="23"/>
  <c r="B2751" i="23"/>
  <c r="B3095" i="23"/>
  <c r="B3079" i="23"/>
  <c r="B3063" i="23"/>
  <c r="B3047" i="23"/>
  <c r="B3031" i="23"/>
  <c r="B3015" i="23"/>
  <c r="B2999" i="23"/>
  <c r="B2983" i="23"/>
  <c r="B2967" i="23"/>
  <c r="B3285" i="23"/>
  <c r="B3269" i="23"/>
  <c r="B3253" i="23"/>
  <c r="B3237" i="23"/>
  <c r="B3221" i="23"/>
  <c r="B3201" i="23"/>
  <c r="B3173" i="23"/>
  <c r="B3157" i="23"/>
  <c r="B3121" i="23"/>
  <c r="B2732" i="23"/>
  <c r="B2716" i="23"/>
  <c r="B2700" i="23"/>
  <c r="B2684" i="23"/>
  <c r="B2668" i="23"/>
  <c r="B2652" i="23"/>
  <c r="B2636" i="23"/>
  <c r="B2620" i="23"/>
  <c r="B2604" i="23"/>
  <c r="B2588" i="23"/>
  <c r="B2922" i="23"/>
  <c r="B2906" i="23"/>
  <c r="B2890" i="23"/>
  <c r="B2874" i="23"/>
  <c r="B2858" i="23"/>
  <c r="B2842" i="23"/>
  <c r="B2810" i="23"/>
  <c r="B2794" i="23"/>
  <c r="B2762" i="23"/>
  <c r="B3102" i="23"/>
  <c r="B3086" i="23"/>
  <c r="B3070" i="23"/>
  <c r="B3054" i="23"/>
  <c r="B3038" i="23"/>
  <c r="B3022" i="23"/>
  <c r="B3006" i="23"/>
  <c r="B2974" i="23"/>
  <c r="B2942" i="23"/>
  <c r="B2926" i="23"/>
  <c r="B3276" i="23"/>
  <c r="B3260" i="23"/>
  <c r="B3244" i="23"/>
  <c r="B3228" i="23"/>
  <c r="B3212" i="23"/>
  <c r="B3196" i="23"/>
  <c r="B3172" i="23"/>
  <c r="B3156" i="23"/>
  <c r="B3140" i="23"/>
  <c r="B3120" i="23"/>
  <c r="B2679" i="23"/>
  <c r="B2663" i="23"/>
  <c r="B2647" i="23"/>
  <c r="B2615" i="23"/>
  <c r="B2599" i="23"/>
  <c r="B2917" i="23"/>
  <c r="B2901" i="23"/>
  <c r="B2885" i="23"/>
  <c r="B2869" i="23"/>
  <c r="B2853" i="23"/>
  <c r="B2837" i="23"/>
  <c r="B2821" i="23"/>
  <c r="B2805" i="23"/>
  <c r="B2789" i="23"/>
  <c r="B2757" i="23"/>
  <c r="B3097" i="23"/>
  <c r="B3081" i="23"/>
  <c r="B3065" i="23"/>
  <c r="B3049" i="23"/>
  <c r="B3033" i="23"/>
  <c r="B3017" i="23"/>
  <c r="B3001" i="23"/>
  <c r="B2985" i="23"/>
  <c r="B2969" i="23"/>
  <c r="B2953" i="23"/>
  <c r="B2937" i="23"/>
  <c r="B3287" i="23"/>
  <c r="B3271" i="23"/>
  <c r="B3255" i="23"/>
  <c r="B3239" i="23"/>
  <c r="B3207" i="23"/>
  <c r="B3187" i="23"/>
  <c r="B3171" i="23"/>
  <c r="B3135" i="23"/>
  <c r="B3119" i="23"/>
  <c r="B2469" i="23"/>
  <c r="B2453" i="23"/>
  <c r="B2742" i="23"/>
  <c r="B2726" i="23"/>
  <c r="B2710" i="23"/>
  <c r="B2694" i="23"/>
  <c r="B2678" i="23"/>
  <c r="B2662" i="23"/>
  <c r="B2646" i="23"/>
  <c r="B2614" i="23"/>
  <c r="B2598" i="23"/>
  <c r="B2900" i="23"/>
  <c r="B2884" i="23"/>
  <c r="B2868" i="23"/>
  <c r="B2852" i="23"/>
  <c r="B2836" i="23"/>
  <c r="B2820" i="23"/>
  <c r="B2788" i="23"/>
  <c r="B2772" i="23"/>
  <c r="B3100" i="23"/>
  <c r="B3084" i="23"/>
  <c r="B3068" i="23"/>
  <c r="B3052" i="23"/>
  <c r="B3036" i="23"/>
  <c r="B3020" i="23"/>
  <c r="B3004" i="23"/>
  <c r="B2972" i="23"/>
  <c r="B2956" i="23"/>
  <c r="B2940" i="23"/>
  <c r="B3274" i="23"/>
  <c r="B3258" i="23"/>
  <c r="B3242" i="23"/>
  <c r="B3226" i="23"/>
  <c r="B3210" i="23"/>
  <c r="B3186" i="23"/>
  <c r="B3170" i="23"/>
  <c r="B3146" i="23"/>
  <c r="B3126" i="23"/>
  <c r="B3106" i="23"/>
  <c r="B3231" i="23"/>
  <c r="B3163" i="23"/>
  <c r="B2509" i="23"/>
  <c r="B2445" i="23"/>
  <c r="B2638" i="23"/>
  <c r="B2574" i="23"/>
  <c r="B2860" i="23"/>
  <c r="B2796" i="23"/>
  <c r="B3092" i="23"/>
  <c r="B3028" i="23"/>
  <c r="B2964" i="23"/>
  <c r="B3266" i="23"/>
  <c r="B3202" i="23"/>
  <c r="B3114" i="23"/>
  <c r="B3279" i="23"/>
  <c r="B3143" i="23"/>
  <c r="B2493" i="23"/>
  <c r="B2429" i="23"/>
  <c r="B2686" i="23"/>
  <c r="B2622" i="23"/>
  <c r="B2908" i="23"/>
  <c r="B2844" i="23"/>
  <c r="B3076" i="23"/>
  <c r="B3012" i="23"/>
  <c r="B2948" i="23"/>
  <c r="B3250" i="23"/>
  <c r="B3178" i="23"/>
  <c r="B3127" i="23"/>
  <c r="B2477" i="23"/>
  <c r="B2734" i="23"/>
  <c r="B2670" i="23"/>
  <c r="B2606" i="23"/>
  <c r="B2892" i="23"/>
  <c r="B2828" i="23"/>
  <c r="B2764" i="23"/>
  <c r="B3060" i="23"/>
  <c r="B2996" i="23"/>
  <c r="B3234" i="23"/>
  <c r="B3158" i="23"/>
  <c r="B3247" i="23"/>
  <c r="B2525" i="23"/>
  <c r="B2461" i="23"/>
  <c r="B2718" i="23"/>
  <c r="B2654" i="23"/>
  <c r="B2590" i="23"/>
  <c r="B2876" i="23"/>
  <c r="B2812" i="23"/>
  <c r="B2748" i="23"/>
  <c r="B3044" i="23"/>
  <c r="B2980" i="23"/>
  <c r="B3282" i="23"/>
  <c r="B3218" i="23"/>
  <c r="B3134" i="23"/>
  <c r="B41" i="23"/>
  <c r="B37" i="23"/>
  <c r="B33" i="23"/>
  <c r="B25" i="23"/>
  <c r="B13" i="23"/>
  <c r="B69" i="23"/>
  <c r="B57" i="23"/>
  <c r="B45" i="23"/>
  <c r="B117" i="23"/>
  <c r="B101" i="23"/>
  <c r="B85" i="23"/>
  <c r="B222" i="23"/>
  <c r="B44" i="23"/>
  <c r="B28" i="23"/>
  <c r="B16" i="23"/>
  <c r="B76" i="23"/>
  <c r="B72" i="23"/>
  <c r="B64" i="23"/>
  <c r="B56" i="23"/>
  <c r="B48" i="23"/>
  <c r="B124" i="23"/>
  <c r="B116" i="23"/>
  <c r="B108" i="23"/>
  <c r="B96" i="23"/>
  <c r="B88" i="23"/>
  <c r="B84" i="23"/>
  <c r="B229" i="23"/>
  <c r="B221" i="23"/>
  <c r="B213" i="23"/>
  <c r="B205" i="23"/>
  <c r="B197" i="23"/>
  <c r="B189" i="23"/>
  <c r="B2533" i="23"/>
  <c r="B3145" i="23"/>
  <c r="B2804" i="23"/>
  <c r="B185" i="23"/>
  <c r="B173" i="23"/>
  <c r="B165" i="23"/>
  <c r="B157" i="23"/>
  <c r="B149" i="23"/>
  <c r="B145" i="23"/>
  <c r="B137" i="23"/>
  <c r="B312" i="23"/>
  <c r="B308" i="23"/>
  <c r="B300" i="23"/>
  <c r="B292" i="23"/>
  <c r="B284" i="23"/>
  <c r="B276" i="23"/>
  <c r="B268" i="23"/>
  <c r="B256" i="23"/>
  <c r="B244" i="23"/>
  <c r="B236" i="23"/>
  <c r="B403" i="23"/>
  <c r="B399" i="23"/>
  <c r="B387" i="23"/>
  <c r="B371" i="23"/>
  <c r="B363" i="23"/>
  <c r="B351" i="23"/>
  <c r="B343" i="23"/>
  <c r="B331" i="23"/>
  <c r="B319" i="23"/>
  <c r="B495" i="23"/>
  <c r="B483" i="23"/>
  <c r="B471" i="23"/>
  <c r="B463" i="23"/>
  <c r="B451" i="23"/>
  <c r="B443" i="23"/>
  <c r="B2779" i="23"/>
  <c r="B3148" i="23"/>
  <c r="B2486" i="23"/>
  <c r="B2958" i="23"/>
  <c r="B2630" i="23"/>
  <c r="B431" i="23"/>
  <c r="B419" i="23"/>
  <c r="B571" i="23"/>
  <c r="B555" i="23"/>
  <c r="B543" i="23"/>
  <c r="B539" i="23"/>
  <c r="B527" i="23"/>
  <c r="B515" i="23"/>
  <c r="B43" i="23"/>
  <c r="B39" i="23"/>
  <c r="B31" i="23"/>
  <c r="B19" i="23"/>
  <c r="B11" i="23"/>
  <c r="B75" i="23"/>
  <c r="B71" i="23"/>
  <c r="B59" i="23"/>
  <c r="B51" i="23"/>
  <c r="B127" i="23"/>
  <c r="B119" i="23"/>
  <c r="B111" i="23"/>
  <c r="B107" i="23"/>
  <c r="B99" i="23"/>
  <c r="B91" i="23"/>
  <c r="B79" i="23"/>
  <c r="B228" i="23"/>
  <c r="B220" i="23"/>
  <c r="B208" i="23"/>
  <c r="B200" i="23"/>
  <c r="B196" i="23"/>
  <c r="B188" i="23"/>
  <c r="B180" i="23"/>
  <c r="B172" i="23"/>
  <c r="B164" i="23"/>
  <c r="B156" i="23"/>
  <c r="B148" i="23"/>
  <c r="B144" i="23"/>
  <c r="B2585" i="23"/>
  <c r="B2519" i="23"/>
  <c r="B2440" i="23"/>
  <c r="B132" i="23"/>
  <c r="B299" i="23"/>
  <c r="B291" i="23"/>
  <c r="B279" i="23"/>
  <c r="B275" i="23"/>
  <c r="B267" i="23"/>
  <c r="B259" i="23"/>
  <c r="B247" i="23"/>
  <c r="B239" i="23"/>
  <c r="B410" i="23"/>
  <c r="B402" i="23"/>
  <c r="B394" i="23"/>
  <c r="B378" i="23"/>
  <c r="B366" i="23"/>
  <c r="B358" i="23"/>
  <c r="B350" i="23"/>
  <c r="B342" i="23"/>
  <c r="B334" i="23"/>
  <c r="B326" i="23"/>
  <c r="B318" i="23"/>
  <c r="B494" i="23"/>
  <c r="B482" i="23"/>
  <c r="B474" i="23"/>
  <c r="B466" i="23"/>
  <c r="B458" i="23"/>
  <c r="B450" i="23"/>
  <c r="B442" i="23"/>
  <c r="B434" i="23"/>
  <c r="B426" i="23"/>
  <c r="B418" i="23"/>
  <c r="B574" i="23"/>
  <c r="B566" i="23"/>
  <c r="B558" i="23"/>
  <c r="B550" i="23"/>
  <c r="B542" i="23"/>
  <c r="B538" i="23"/>
  <c r="B530" i="23"/>
  <c r="B522" i="23"/>
  <c r="B518" i="23"/>
  <c r="B510" i="23"/>
  <c r="B502" i="23"/>
  <c r="B665" i="23"/>
  <c r="B657" i="23"/>
  <c r="B649" i="23"/>
  <c r="B641" i="23"/>
  <c r="B633" i="23"/>
  <c r="B625" i="23"/>
  <c r="B617" i="23"/>
  <c r="B609" i="23"/>
  <c r="B601" i="23"/>
  <c r="B589" i="23"/>
  <c r="B581" i="23"/>
  <c r="B749" i="23"/>
  <c r="B737" i="23"/>
  <c r="B729" i="23"/>
  <c r="B721" i="23"/>
  <c r="B713" i="23"/>
  <c r="B705" i="23"/>
  <c r="B697" i="23"/>
  <c r="B689" i="23"/>
  <c r="B681" i="23"/>
  <c r="B673" i="23"/>
  <c r="B791" i="23"/>
  <c r="B787" i="23"/>
  <c r="B783" i="23"/>
  <c r="B779" i="23"/>
  <c r="B775" i="23"/>
  <c r="B771" i="23"/>
  <c r="B767" i="23"/>
  <c r="B763" i="23"/>
  <c r="B759" i="23"/>
  <c r="B755" i="23"/>
  <c r="B930" i="23"/>
  <c r="B926" i="23"/>
  <c r="B922" i="23"/>
  <c r="B914" i="23"/>
  <c r="B910" i="23"/>
  <c r="B906" i="23"/>
  <c r="B902" i="23"/>
  <c r="B898" i="23"/>
  <c r="B894" i="23"/>
  <c r="B890" i="23"/>
  <c r="B886" i="23"/>
  <c r="B882" i="23"/>
  <c r="B878" i="23"/>
  <c r="B874" i="23"/>
  <c r="B870" i="23"/>
  <c r="B866" i="23"/>
  <c r="B862" i="23"/>
  <c r="B858" i="23"/>
  <c r="B854" i="23"/>
  <c r="B850" i="23"/>
  <c r="B1115" i="23"/>
  <c r="B1111" i="23"/>
  <c r="B1107" i="23"/>
  <c r="B1103" i="23"/>
  <c r="B1099" i="23"/>
  <c r="B1095" i="23"/>
  <c r="B1091" i="23"/>
  <c r="B1087" i="23"/>
  <c r="B1083" i="23"/>
  <c r="B1079" i="23"/>
  <c r="B1075" i="23"/>
  <c r="B1071" i="23"/>
  <c r="B1067" i="23"/>
  <c r="B1063" i="23"/>
  <c r="B1059" i="23"/>
  <c r="B1055" i="23"/>
  <c r="B1051" i="23"/>
  <c r="B1047" i="23"/>
  <c r="B1043" i="23"/>
  <c r="B1039" i="23"/>
  <c r="B1035" i="23"/>
  <c r="B1031" i="23"/>
  <c r="B1027" i="23"/>
  <c r="B1023" i="23"/>
  <c r="B1019" i="23"/>
  <c r="B1015" i="23"/>
  <c r="B1011" i="23"/>
  <c r="B1007" i="23"/>
  <c r="B1003" i="23"/>
  <c r="B999" i="23"/>
  <c r="B995" i="23"/>
  <c r="B991" i="23"/>
  <c r="B987" i="23"/>
  <c r="B983" i="23"/>
  <c r="B979" i="23"/>
  <c r="B975" i="23"/>
  <c r="B971" i="23"/>
  <c r="B967" i="23"/>
  <c r="B963" i="23"/>
  <c r="B959" i="23"/>
  <c r="B955" i="23"/>
  <c r="B951" i="23"/>
  <c r="B947" i="23"/>
  <c r="B943" i="23"/>
  <c r="B939" i="23"/>
  <c r="B935" i="23"/>
  <c r="B248" i="23"/>
  <c r="B232" i="23"/>
  <c r="B407" i="23"/>
  <c r="B391" i="23"/>
  <c r="B379" i="23"/>
  <c r="B367" i="23"/>
  <c r="B355" i="23"/>
  <c r="B347" i="23"/>
  <c r="B335" i="23"/>
  <c r="B327" i="23"/>
  <c r="B315" i="23"/>
  <c r="B487" i="23"/>
  <c r="B479" i="23"/>
  <c r="B459" i="23"/>
  <c r="B447" i="23"/>
  <c r="B439" i="23"/>
  <c r="B427" i="23"/>
  <c r="B415" i="23"/>
  <c r="B567" i="23"/>
  <c r="B563" i="23"/>
  <c r="B551" i="23"/>
  <c r="B531" i="23"/>
  <c r="B519" i="23"/>
  <c r="B507" i="23"/>
  <c r="B35" i="23"/>
  <c r="B27" i="23"/>
  <c r="B23" i="23"/>
  <c r="B15" i="23"/>
  <c r="B67" i="23"/>
  <c r="B63" i="23"/>
  <c r="B55" i="23"/>
  <c r="B47" i="23"/>
  <c r="B123" i="23"/>
  <c r="B115" i="23"/>
  <c r="B103" i="23"/>
  <c r="B95" i="23"/>
  <c r="B87" i="23"/>
  <c r="B83" i="23"/>
  <c r="B224" i="23"/>
  <c r="B216" i="23"/>
  <c r="B212" i="23"/>
  <c r="B204" i="23"/>
  <c r="B192" i="23"/>
  <c r="B184" i="23"/>
  <c r="B176" i="23"/>
  <c r="B168" i="23"/>
  <c r="B160" i="23"/>
  <c r="B152" i="23"/>
  <c r="B140" i="23"/>
  <c r="B136" i="23"/>
  <c r="B311" i="23"/>
  <c r="B303" i="23"/>
  <c r="B295" i="23"/>
  <c r="B287" i="23"/>
  <c r="B271" i="23"/>
  <c r="B263" i="23"/>
  <c r="B255" i="23"/>
  <c r="B251" i="23"/>
  <c r="B243" i="23"/>
  <c r="B235" i="23"/>
  <c r="B231" i="23"/>
  <c r="B406" i="23"/>
  <c r="B398" i="23"/>
  <c r="B2479" i="23"/>
  <c r="B2955" i="23"/>
  <c r="B2778" i="23"/>
  <c r="B390" i="23"/>
  <c r="B382" i="23"/>
  <c r="B362" i="23"/>
  <c r="B354" i="23"/>
  <c r="B346" i="23"/>
  <c r="B338" i="23"/>
  <c r="B330" i="23"/>
  <c r="B322" i="23"/>
  <c r="B314" i="23"/>
  <c r="B490" i="23"/>
  <c r="B486" i="23"/>
  <c r="B478" i="23"/>
  <c r="B470" i="23"/>
  <c r="B462" i="23"/>
  <c r="B454" i="23"/>
  <c r="B446" i="23"/>
  <c r="B438" i="23"/>
  <c r="B430" i="23"/>
  <c r="B422" i="23"/>
  <c r="B414" i="23"/>
  <c r="B562" i="23"/>
  <c r="B554" i="23"/>
  <c r="B546" i="23"/>
  <c r="B534" i="23"/>
  <c r="B526" i="23"/>
  <c r="B514" i="23"/>
  <c r="B506" i="23"/>
  <c r="B498" i="23"/>
  <c r="B661" i="23"/>
  <c r="B653" i="23"/>
  <c r="B645" i="23"/>
  <c r="B637" i="23"/>
  <c r="B629" i="23"/>
  <c r="B621" i="23"/>
  <c r="B613" i="23"/>
  <c r="B605" i="23"/>
  <c r="B597" i="23"/>
  <c r="B585" i="23"/>
  <c r="B753" i="23"/>
  <c r="B733" i="23"/>
  <c r="B717" i="23"/>
  <c r="B709" i="23"/>
  <c r="B701" i="23"/>
  <c r="B693" i="23"/>
  <c r="B685" i="23"/>
  <c r="B677" i="23"/>
  <c r="B669" i="23"/>
  <c r="B843" i="23"/>
  <c r="B839" i="23"/>
  <c r="B835" i="23"/>
  <c r="B831" i="23"/>
  <c r="B827" i="23"/>
  <c r="B823" i="23"/>
  <c r="B811" i="23"/>
  <c r="B807" i="23"/>
  <c r="B799" i="23"/>
  <c r="B42" i="23"/>
  <c r="B38" i="23"/>
  <c r="B34" i="23"/>
  <c r="B30" i="23"/>
  <c r="B26" i="23"/>
  <c r="B22" i="23"/>
  <c r="B18" i="23"/>
  <c r="B14" i="23"/>
  <c r="B10" i="23"/>
  <c r="B2556" i="23"/>
  <c r="B2438" i="23"/>
  <c r="B2442" i="23"/>
  <c r="B2681" i="23"/>
  <c r="B2633" i="23"/>
  <c r="B2747" i="23"/>
  <c r="B3027" i="23"/>
  <c r="B3113" i="23"/>
  <c r="B2712" i="23"/>
  <c r="B3168" i="23"/>
  <c r="B2579" i="23"/>
  <c r="B2881" i="23"/>
  <c r="B3131" i="23"/>
  <c r="B2497" i="23"/>
  <c r="B2481" i="23"/>
  <c r="B2433" i="23"/>
  <c r="B2912" i="23"/>
  <c r="B2800" i="23"/>
  <c r="B2784" i="23"/>
  <c r="B2476" i="23"/>
  <c r="B2462" i="23"/>
  <c r="B2434" i="23"/>
  <c r="B2693" i="23"/>
  <c r="B2645" i="23"/>
  <c r="B2613" i="23"/>
  <c r="B2628" i="23"/>
  <c r="B2607" i="23"/>
  <c r="B3089" i="23"/>
  <c r="B2471" i="23"/>
  <c r="B2755" i="23"/>
  <c r="B3067" i="23"/>
  <c r="B2766" i="23"/>
  <c r="B2978" i="23"/>
  <c r="B2962" i="23"/>
  <c r="B2946" i="23"/>
  <c r="B2930" i="23"/>
  <c r="B3280" i="23"/>
  <c r="B2619" i="23"/>
  <c r="B2761" i="23"/>
  <c r="B2925" i="23"/>
  <c r="B3259" i="23"/>
  <c r="B3139" i="23"/>
  <c r="B2425" i="23"/>
  <c r="B2682" i="23"/>
  <c r="B3008" i="23"/>
  <c r="B3198" i="23"/>
  <c r="B2951" i="23"/>
  <c r="B2935" i="23"/>
  <c r="B3141" i="23"/>
  <c r="B2826" i="23"/>
  <c r="B2583" i="23"/>
  <c r="B2773" i="23"/>
  <c r="B3151" i="23"/>
  <c r="B2501" i="23"/>
  <c r="B2485" i="23"/>
  <c r="B2756" i="23"/>
  <c r="B3263" i="23"/>
  <c r="B6" i="23"/>
  <c r="B2536" i="23"/>
  <c r="B2729" i="23"/>
  <c r="B2827" i="23"/>
  <c r="B2584" i="23"/>
  <c r="B2774" i="23"/>
  <c r="B2513" i="23"/>
  <c r="B2562" i="23"/>
  <c r="B2691" i="23"/>
  <c r="B3149" i="23"/>
  <c r="B2750" i="23"/>
  <c r="B3030" i="23"/>
  <c r="B2623" i="23"/>
  <c r="B2861" i="23"/>
  <c r="B3009" i="23"/>
  <c r="B2503" i="23"/>
  <c r="B2487" i="23"/>
  <c r="B2439" i="23"/>
  <c r="B2641" i="23"/>
  <c r="B2746" i="23"/>
  <c r="B2905" i="23"/>
  <c r="B2714" i="23"/>
  <c r="B2920" i="23"/>
  <c r="B2960" i="23"/>
  <c r="B2928" i="23"/>
  <c r="B2631" i="23"/>
  <c r="B3223" i="23"/>
  <c r="B2517" i="23"/>
  <c r="B2988" i="23"/>
  <c r="B2924" i="23"/>
  <c r="B2702" i="23"/>
  <c r="B3215" i="23"/>
  <c r="B2780" i="23"/>
  <c r="B3199" i="23"/>
  <c r="B2932" i="23"/>
  <c r="B3179" i="23"/>
  <c r="B78" i="23"/>
  <c r="B74" i="23"/>
  <c r="B70" i="23"/>
  <c r="B66" i="23"/>
  <c r="B62" i="23"/>
  <c r="B58" i="23"/>
  <c r="B54" i="23"/>
  <c r="B50" i="23"/>
  <c r="B46" i="23"/>
  <c r="B126" i="23"/>
  <c r="B122" i="23"/>
  <c r="B118" i="23"/>
  <c r="B114" i="23"/>
  <c r="B110" i="23"/>
  <c r="B106" i="23"/>
  <c r="B102" i="23"/>
  <c r="B98" i="23"/>
  <c r="B94" i="23"/>
  <c r="B90" i="23"/>
  <c r="B86" i="23"/>
  <c r="B82" i="23"/>
  <c r="B227" i="23"/>
  <c r="B223" i="23"/>
  <c r="B219" i="23"/>
  <c r="B215" i="23"/>
  <c r="B211" i="23"/>
  <c r="B207" i="23"/>
  <c r="B203" i="23"/>
  <c r="B199" i="23"/>
  <c r="B195" i="23"/>
  <c r="B191" i="23"/>
  <c r="B187" i="23"/>
  <c r="B183" i="23"/>
  <c r="B179" i="23"/>
  <c r="B175" i="23"/>
  <c r="B171" i="23"/>
  <c r="B167" i="23"/>
  <c r="B163" i="23"/>
  <c r="B159" i="23"/>
  <c r="B155" i="23"/>
  <c r="B151" i="23"/>
  <c r="B147" i="23"/>
  <c r="B143" i="23"/>
  <c r="B139" i="23"/>
  <c r="B135" i="23"/>
  <c r="B131" i="23"/>
  <c r="B310" i="23"/>
  <c r="B306" i="23"/>
  <c r="B302" i="23"/>
  <c r="B298" i="23"/>
  <c r="B294" i="23"/>
  <c r="B290" i="23"/>
  <c r="B286" i="23"/>
  <c r="B282" i="23"/>
  <c r="B278" i="23"/>
  <c r="B274" i="23"/>
  <c r="B270" i="23"/>
  <c r="B266" i="23"/>
  <c r="B262" i="23"/>
  <c r="B258" i="23"/>
  <c r="B254" i="23"/>
  <c r="B250" i="23"/>
  <c r="B246" i="23"/>
  <c r="B242" i="23"/>
  <c r="B234" i="23"/>
  <c r="B413" i="23"/>
  <c r="B409" i="23"/>
  <c r="B405" i="23"/>
  <c r="B401" i="23"/>
  <c r="B397" i="23"/>
  <c r="B393" i="23"/>
  <c r="B389" i="23"/>
  <c r="B385" i="23"/>
  <c r="B381" i="23"/>
  <c r="B377" i="23"/>
  <c r="B373" i="23"/>
  <c r="B369" i="23"/>
  <c r="B365" i="23"/>
  <c r="B361" i="23"/>
  <c r="B357" i="23"/>
  <c r="B353" i="23"/>
  <c r="B349" i="23"/>
  <c r="B345" i="23"/>
  <c r="B341" i="23"/>
  <c r="B337" i="23"/>
  <c r="B333" i="23"/>
  <c r="B329" i="23"/>
  <c r="B325" i="23"/>
  <c r="B321" i="23"/>
  <c r="B317" i="23"/>
  <c r="B493" i="23"/>
  <c r="B489" i="23"/>
  <c r="B485" i="23"/>
  <c r="B481" i="23"/>
  <c r="B477" i="23"/>
  <c r="B473" i="23"/>
  <c r="B469" i="23"/>
  <c r="B465" i="23"/>
  <c r="B461" i="23"/>
  <c r="B457" i="23"/>
  <c r="B453" i="23"/>
  <c r="B449" i="23"/>
  <c r="B445" i="23"/>
  <c r="B437" i="23"/>
  <c r="B433" i="23"/>
  <c r="B429" i="23"/>
  <c r="B425" i="23"/>
  <c r="B421" i="23"/>
  <c r="B417" i="23"/>
  <c r="B577" i="23"/>
  <c r="B573" i="23"/>
  <c r="B569" i="23"/>
  <c r="B565" i="23"/>
  <c r="B561" i="23"/>
  <c r="B557" i="23"/>
  <c r="B553" i="23"/>
  <c r="B549" i="23"/>
  <c r="B545" i="23"/>
  <c r="B541" i="23"/>
  <c r="B537" i="23"/>
  <c r="B533" i="23"/>
  <c r="B529" i="23"/>
  <c r="B525" i="23"/>
  <c r="B521" i="23"/>
  <c r="B517" i="23"/>
  <c r="B513" i="23"/>
  <c r="B509" i="23"/>
  <c r="B505" i="23"/>
  <c r="B501" i="23"/>
  <c r="B668" i="23"/>
  <c r="B664" i="23"/>
  <c r="B660" i="23"/>
  <c r="B656" i="23"/>
  <c r="B652" i="23"/>
  <c r="B648" i="23"/>
  <c r="B644" i="23"/>
  <c r="B636" i="23"/>
  <c r="B632" i="23"/>
  <c r="B628" i="23"/>
  <c r="B624" i="23"/>
  <c r="B620" i="23"/>
  <c r="B616" i="23"/>
  <c r="B612" i="23"/>
  <c r="B608" i="23"/>
  <c r="B604" i="23"/>
  <c r="B600" i="23"/>
  <c r="B596" i="23"/>
  <c r="B592" i="23"/>
  <c r="B588" i="23"/>
  <c r="B584" i="23"/>
  <c r="B580" i="23"/>
  <c r="B752" i="23"/>
  <c r="B748" i="23"/>
  <c r="B740" i="23"/>
  <c r="B736" i="23"/>
  <c r="B732" i="23"/>
  <c r="B724" i="23"/>
  <c r="B720" i="23"/>
  <c r="B716" i="23"/>
  <c r="B712" i="23"/>
  <c r="B708" i="23"/>
  <c r="B704" i="23"/>
  <c r="B700" i="23"/>
  <c r="B696" i="23"/>
  <c r="B692" i="23"/>
  <c r="B688" i="23"/>
  <c r="B684" i="23"/>
  <c r="B680" i="23"/>
  <c r="B672" i="23"/>
  <c r="B846" i="23"/>
  <c r="B842" i="23"/>
  <c r="B838" i="23"/>
  <c r="B834" i="23"/>
  <c r="B830" i="23"/>
  <c r="B826" i="23"/>
  <c r="B822" i="23"/>
  <c r="B814" i="23"/>
  <c r="B810" i="23"/>
  <c r="B806" i="23"/>
  <c r="B802" i="23"/>
  <c r="B798" i="23"/>
  <c r="B794" i="23"/>
  <c r="B790" i="23"/>
  <c r="B786" i="23"/>
  <c r="B782" i="23"/>
  <c r="B778" i="23"/>
  <c r="B774" i="23"/>
  <c r="B770" i="23"/>
  <c r="B766" i="23"/>
  <c r="B762" i="23"/>
  <c r="B758" i="23"/>
  <c r="B754" i="23"/>
  <c r="B929" i="23"/>
  <c r="B925" i="23"/>
  <c r="B921" i="23"/>
  <c r="B917" i="23"/>
  <c r="B913" i="23"/>
  <c r="B909" i="23"/>
  <c r="B905" i="23"/>
  <c r="B901" i="23"/>
  <c r="B897" i="23"/>
  <c r="B893" i="23"/>
  <c r="B885" i="23"/>
  <c r="B881" i="23"/>
  <c r="B877" i="23"/>
  <c r="B873" i="23"/>
  <c r="B865" i="23"/>
  <c r="B861" i="23"/>
  <c r="B202" i="23"/>
  <c r="B198" i="23"/>
  <c r="B194" i="23"/>
  <c r="B190" i="23"/>
  <c r="B186" i="23"/>
  <c r="B2648" i="23"/>
  <c r="B3098" i="23"/>
  <c r="B182" i="23"/>
  <c r="B178" i="23"/>
  <c r="B174" i="23"/>
  <c r="B170" i="23"/>
  <c r="B166" i="23"/>
  <c r="B162" i="23"/>
  <c r="B158" i="23"/>
  <c r="B154" i="23"/>
  <c r="B150" i="23"/>
  <c r="B146" i="23"/>
  <c r="B142" i="23"/>
  <c r="B138" i="23"/>
  <c r="B134" i="23"/>
  <c r="B130" i="23"/>
  <c r="B309" i="23"/>
  <c r="B305" i="23"/>
  <c r="B301" i="23"/>
  <c r="B297" i="23"/>
  <c r="B293" i="23"/>
  <c r="B289" i="23"/>
  <c r="B285" i="23"/>
  <c r="B281" i="23"/>
  <c r="B277" i="23"/>
  <c r="B273" i="23"/>
  <c r="B269" i="23"/>
  <c r="B265" i="23"/>
  <c r="B261" i="23"/>
  <c r="B257" i="23"/>
  <c r="B253" i="23"/>
  <c r="B249" i="23"/>
  <c r="B245" i="23"/>
  <c r="B241" i="23"/>
  <c r="B2624" i="23"/>
  <c r="B2990" i="23"/>
  <c r="B237" i="23"/>
  <c r="B233" i="23"/>
  <c r="B412" i="23"/>
  <c r="B408" i="23"/>
  <c r="B404" i="23"/>
  <c r="B400" i="23"/>
  <c r="B396" i="23"/>
  <c r="B392" i="23"/>
  <c r="B388" i="23"/>
  <c r="B384" i="23"/>
  <c r="B380" i="23"/>
  <c r="B376" i="23"/>
  <c r="B372" i="23"/>
  <c r="B368" i="23"/>
  <c r="B364" i="23"/>
  <c r="B360" i="23"/>
  <c r="B356" i="23"/>
  <c r="B352" i="23"/>
  <c r="B348" i="23"/>
  <c r="B344" i="23"/>
  <c r="B340" i="23"/>
  <c r="B336" i="23"/>
  <c r="B332" i="23"/>
  <c r="B328" i="23"/>
  <c r="B324" i="23"/>
  <c r="B316" i="23"/>
  <c r="B496" i="23"/>
  <c r="B492" i="23"/>
  <c r="B488" i="23"/>
  <c r="B484" i="23"/>
  <c r="B480" i="23"/>
  <c r="B472" i="23"/>
  <c r="B468" i="23"/>
  <c r="B464" i="23"/>
  <c r="B456" i="23"/>
  <c r="B452" i="23"/>
  <c r="B448" i="23"/>
  <c r="B444" i="23"/>
  <c r="B440" i="23"/>
  <c r="B436" i="23"/>
  <c r="B428" i="23"/>
  <c r="B424" i="23"/>
  <c r="B420" i="23"/>
  <c r="B416" i="23"/>
  <c r="B576" i="23"/>
  <c r="B568" i="23"/>
  <c r="B564" i="23"/>
  <c r="B560" i="23"/>
  <c r="B556" i="23"/>
  <c r="B548" i="23"/>
  <c r="B544" i="23"/>
  <c r="B540" i="23"/>
  <c r="B536" i="23"/>
  <c r="B532" i="23"/>
  <c r="B528" i="23"/>
  <c r="B524" i="23"/>
  <c r="B516" i="23"/>
  <c r="B512" i="23"/>
  <c r="B508" i="23"/>
  <c r="B504" i="23"/>
  <c r="B500" i="23"/>
  <c r="B667" i="23"/>
  <c r="B663" i="23"/>
  <c r="B659" i="23"/>
  <c r="B655" i="23"/>
  <c r="B651" i="23"/>
  <c r="B647" i="23"/>
  <c r="B643" i="23"/>
  <c r="B639" i="23"/>
  <c r="B635" i="23"/>
  <c r="B631" i="23"/>
  <c r="B627" i="23"/>
  <c r="B623" i="23"/>
  <c r="B619" i="23"/>
  <c r="B615" i="23"/>
  <c r="B611" i="23"/>
  <c r="B607" i="23"/>
  <c r="B603" i="23"/>
  <c r="B599" i="23"/>
  <c r="B595" i="23"/>
  <c r="B591" i="23"/>
  <c r="B587" i="23"/>
  <c r="B583" i="23"/>
  <c r="B579" i="23"/>
  <c r="B751" i="23"/>
  <c r="B747" i="23"/>
  <c r="B739" i="23"/>
  <c r="B735" i="23"/>
  <c r="B731" i="23"/>
  <c r="B727" i="23"/>
  <c r="B723" i="23"/>
  <c r="B719" i="23"/>
  <c r="B715" i="23"/>
  <c r="B711" i="23"/>
  <c r="B707" i="23"/>
  <c r="B703" i="23"/>
  <c r="B699" i="23"/>
  <c r="B695" i="23"/>
  <c r="B691" i="23"/>
  <c r="B687" i="23"/>
  <c r="B683" i="23"/>
  <c r="B679" i="23"/>
  <c r="B675" i="23"/>
  <c r="B671" i="23"/>
  <c r="B845" i="23"/>
  <c r="B841" i="23"/>
  <c r="B837" i="23"/>
  <c r="B833" i="23"/>
  <c r="B829" i="23"/>
  <c r="B825" i="23"/>
  <c r="B821" i="23"/>
  <c r="B813" i="23"/>
  <c r="B809" i="23"/>
  <c r="B805" i="23"/>
  <c r="B801" i="23"/>
  <c r="B797" i="23"/>
  <c r="B793" i="23"/>
  <c r="B789" i="23"/>
  <c r="B785" i="23"/>
  <c r="B781" i="23"/>
  <c r="B777" i="23"/>
  <c r="B773" i="23"/>
  <c r="B765" i="23"/>
  <c r="B761" i="23"/>
  <c r="B757" i="23"/>
  <c r="B932" i="23"/>
  <c r="B928" i="23"/>
  <c r="B924" i="23"/>
  <c r="B920" i="23"/>
  <c r="B916" i="23"/>
  <c r="B908" i="23"/>
  <c r="B900" i="23"/>
  <c r="B896" i="23"/>
  <c r="B892" i="23"/>
  <c r="B888" i="23"/>
  <c r="B884" i="23"/>
  <c r="B880" i="23"/>
  <c r="B876" i="23"/>
  <c r="B872" i="23"/>
  <c r="B868" i="23"/>
  <c r="B864" i="23"/>
  <c r="B860" i="23"/>
  <c r="B856" i="23"/>
  <c r="B852" i="23"/>
  <c r="B848" i="23"/>
  <c r="B1113" i="23"/>
  <c r="B1109" i="23"/>
  <c r="B1105" i="23"/>
  <c r="B1101" i="23"/>
  <c r="B1097" i="23"/>
  <c r="B1093" i="23"/>
  <c r="B1089" i="23"/>
  <c r="B1085" i="23"/>
  <c r="B1081" i="23"/>
  <c r="B1077" i="23"/>
  <c r="B1073" i="23"/>
  <c r="B1069" i="23"/>
  <c r="B1065" i="23"/>
  <c r="B1061" i="23"/>
  <c r="B1057" i="23"/>
  <c r="B1053" i="23"/>
  <c r="B1049" i="23"/>
  <c r="B1045" i="23"/>
  <c r="B1041" i="23"/>
  <c r="B1037" i="23"/>
  <c r="B1033" i="23"/>
  <c r="B1029" i="23"/>
  <c r="B1025" i="23"/>
  <c r="B1021" i="23"/>
  <c r="B1017" i="23"/>
  <c r="B1013" i="23"/>
  <c r="B1009" i="23"/>
  <c r="B1005" i="23"/>
  <c r="B1001" i="23"/>
  <c r="B997" i="23"/>
  <c r="B993" i="23"/>
  <c r="B985" i="23"/>
  <c r="B981" i="23"/>
  <c r="B977" i="23"/>
  <c r="B973" i="23"/>
  <c r="B969" i="23"/>
  <c r="B965" i="23"/>
  <c r="B961" i="23"/>
  <c r="B957" i="23"/>
  <c r="B953" i="23"/>
  <c r="B949" i="23"/>
  <c r="B945" i="23"/>
  <c r="B941" i="23"/>
  <c r="B937" i="23"/>
  <c r="B933" i="23"/>
  <c r="B1223" i="23"/>
  <c r="B1219" i="23"/>
  <c r="B1215" i="23"/>
  <c r="B1211" i="23"/>
  <c r="B1199" i="23"/>
  <c r="B1191" i="23"/>
  <c r="B1187" i="23"/>
  <c r="B1183" i="23"/>
  <c r="B1179" i="23"/>
  <c r="B1175" i="23"/>
  <c r="B1171" i="23"/>
  <c r="B1167" i="23"/>
  <c r="B1163" i="23"/>
  <c r="B1159" i="23"/>
  <c r="B1155" i="23"/>
  <c r="B1151" i="23"/>
  <c r="B1147" i="23"/>
  <c r="B1143" i="23"/>
  <c r="B1139" i="23"/>
  <c r="B1135" i="23"/>
  <c r="B1131" i="23"/>
  <c r="B1127" i="23"/>
  <c r="B1123" i="23"/>
  <c r="B1119" i="23"/>
  <c r="B1349" i="23"/>
  <c r="B1345" i="23"/>
  <c r="B1341" i="23"/>
  <c r="B1337" i="23"/>
  <c r="B1333" i="23"/>
  <c r="B1329" i="23"/>
  <c r="B1325" i="23"/>
  <c r="B1321" i="23"/>
  <c r="B1317" i="23"/>
  <c r="B1313" i="23"/>
  <c r="B1309" i="23"/>
  <c r="B1305" i="23"/>
  <c r="B1301" i="23"/>
  <c r="B1297" i="23"/>
  <c r="B1293" i="23"/>
  <c r="B1285" i="23"/>
  <c r="B1281" i="23"/>
  <c r="B1277" i="23"/>
  <c r="B1273" i="23"/>
  <c r="B1269" i="23"/>
  <c r="B1265" i="23"/>
  <c r="B1261" i="23"/>
  <c r="B1257" i="23"/>
  <c r="B1253" i="23"/>
  <c r="B1249" i="23"/>
  <c r="B1245" i="23"/>
  <c r="B1241" i="23"/>
  <c r="B1237" i="23"/>
  <c r="B1233" i="23"/>
  <c r="B1229" i="23"/>
  <c r="B1468" i="23"/>
  <c r="B1464" i="23"/>
  <c r="B1460" i="23"/>
  <c r="B1456" i="23"/>
  <c r="B1452" i="23"/>
  <c r="B1448" i="23"/>
  <c r="B1444" i="23"/>
  <c r="B1440" i="23"/>
  <c r="B1436" i="23"/>
  <c r="B1432" i="23"/>
  <c r="B1428" i="23"/>
  <c r="B1424" i="23"/>
  <c r="B1420" i="23"/>
  <c r="B1416" i="23"/>
  <c r="B1412" i="23"/>
  <c r="B1408" i="23"/>
  <c r="B1404" i="23"/>
  <c r="B1400" i="23"/>
  <c r="B1396" i="23"/>
  <c r="B1392" i="23"/>
  <c r="B1388" i="23"/>
  <c r="B1384" i="23"/>
  <c r="B1380" i="23"/>
  <c r="B1376" i="23"/>
  <c r="B1372" i="23"/>
  <c r="B1368" i="23"/>
  <c r="B1364" i="23"/>
  <c r="B1360" i="23"/>
  <c r="B1356" i="23"/>
  <c r="B1352" i="23"/>
  <c r="B1595" i="23"/>
  <c r="B1591" i="23"/>
  <c r="B1587" i="23"/>
  <c r="B1583" i="23"/>
  <c r="B1579" i="23"/>
  <c r="B1575" i="23"/>
  <c r="B1571" i="23"/>
  <c r="B1567" i="23"/>
  <c r="B1563" i="23"/>
  <c r="B1559" i="23"/>
  <c r="B1555" i="23"/>
  <c r="B1551" i="23"/>
  <c r="B1547" i="23"/>
  <c r="B1543" i="23"/>
  <c r="B1539" i="23"/>
  <c r="B1535" i="23"/>
  <c r="B1531" i="23"/>
  <c r="B1527" i="23"/>
  <c r="B1523" i="23"/>
  <c r="B1519" i="23"/>
  <c r="B1515" i="23"/>
  <c r="B1511" i="23"/>
  <c r="B1507" i="23"/>
  <c r="B1503" i="23"/>
  <c r="B1499" i="23"/>
  <c r="B1495" i="23"/>
  <c r="B1491" i="23"/>
  <c r="B1487" i="23"/>
  <c r="B1483" i="23"/>
  <c r="B1479" i="23"/>
  <c r="B1475" i="23"/>
  <c r="B68" i="23"/>
  <c r="B60" i="23"/>
  <c r="B52" i="23"/>
  <c r="B128" i="23"/>
  <c r="B120" i="23"/>
  <c r="B112" i="23"/>
  <c r="B104" i="23"/>
  <c r="B100" i="23"/>
  <c r="B92" i="23"/>
  <c r="B80" i="23"/>
  <c r="B225" i="23"/>
  <c r="B217" i="23"/>
  <c r="B209" i="23"/>
  <c r="B201" i="23"/>
  <c r="B193" i="23"/>
  <c r="B181" i="23"/>
  <c r="B177" i="23"/>
  <c r="B169" i="23"/>
  <c r="B161" i="23"/>
  <c r="B153" i="23"/>
  <c r="B141" i="23"/>
  <c r="B133" i="23"/>
  <c r="B304" i="23"/>
  <c r="B296" i="23"/>
  <c r="B288" i="23"/>
  <c r="B280" i="23"/>
  <c r="B272" i="23"/>
  <c r="B264" i="23"/>
  <c r="B252" i="23"/>
  <c r="B240" i="23"/>
  <c r="B411" i="23"/>
  <c r="B395" i="23"/>
  <c r="B375" i="23"/>
  <c r="B359" i="23"/>
  <c r="B339" i="23"/>
  <c r="B323" i="23"/>
  <c r="B491" i="23"/>
  <c r="B455" i="23"/>
  <c r="B435" i="23"/>
  <c r="B423" i="23"/>
  <c r="B575" i="23"/>
  <c r="B559" i="23"/>
  <c r="B547" i="23"/>
  <c r="B535" i="23"/>
  <c r="B523" i="23"/>
  <c r="B511" i="23"/>
  <c r="B503" i="23"/>
  <c r="B499" i="23"/>
  <c r="B666" i="23"/>
  <c r="B662" i="23"/>
  <c r="B658" i="23"/>
  <c r="B654" i="23"/>
  <c r="B646" i="23"/>
  <c r="B642" i="23"/>
  <c r="B638" i="23"/>
  <c r="B634" i="23"/>
  <c r="B630" i="23"/>
  <c r="B626" i="23"/>
  <c r="B622" i="23"/>
  <c r="B618" i="23"/>
  <c r="B614" i="23"/>
  <c r="B610" i="23"/>
  <c r="B606" i="23"/>
  <c r="B602" i="23"/>
  <c r="B598" i="23"/>
  <c r="B590" i="23"/>
  <c r="B586" i="23"/>
  <c r="B582" i="23"/>
  <c r="B578" i="23"/>
  <c r="B750" i="23"/>
  <c r="B746" i="23"/>
  <c r="B738" i="23"/>
  <c r="B734" i="23"/>
  <c r="B730" i="23"/>
  <c r="B726" i="23"/>
  <c r="B722" i="23"/>
  <c r="B718" i="23"/>
  <c r="B714" i="23"/>
  <c r="B710" i="23"/>
  <c r="B706" i="23"/>
  <c r="B702" i="23"/>
  <c r="B698" i="23"/>
  <c r="B694" i="23"/>
  <c r="B2437" i="23"/>
  <c r="B686" i="23"/>
  <c r="B682" i="23"/>
  <c r="B678" i="23"/>
  <c r="B674" i="23"/>
  <c r="B670" i="23"/>
  <c r="B844" i="23"/>
  <c r="B840" i="23"/>
  <c r="B836" i="23"/>
  <c r="B832" i="23"/>
  <c r="B824" i="23"/>
  <c r="B820" i="23"/>
  <c r="B816" i="23"/>
  <c r="B812" i="23"/>
  <c r="B808" i="23"/>
  <c r="B804" i="23"/>
  <c r="B800" i="23"/>
  <c r="B796" i="23"/>
  <c r="B792" i="23"/>
  <c r="B788" i="23"/>
  <c r="B784" i="23"/>
  <c r="B780" i="23"/>
  <c r="B776" i="23"/>
  <c r="B772" i="23"/>
  <c r="B768" i="23"/>
  <c r="B764" i="23"/>
  <c r="B760" i="23"/>
  <c r="B756" i="23"/>
  <c r="B931" i="23"/>
  <c r="B927" i="23"/>
  <c r="B919" i="23"/>
  <c r="B915" i="23"/>
  <c r="B911" i="23"/>
  <c r="B907" i="23"/>
  <c r="B895" i="23"/>
  <c r="B891" i="23"/>
  <c r="B887" i="23"/>
  <c r="B883" i="23"/>
  <c r="B879" i="23"/>
  <c r="B875" i="23"/>
  <c r="B871" i="23"/>
  <c r="B867" i="23"/>
  <c r="B863" i="23"/>
  <c r="B859" i="23"/>
  <c r="B855" i="23"/>
  <c r="B1225" i="23"/>
  <c r="B1221" i="23"/>
  <c r="B1217" i="23"/>
  <c r="B1213" i="23"/>
  <c r="B1209" i="23"/>
  <c r="B1205" i="23"/>
  <c r="B1201" i="23"/>
  <c r="B1197" i="23"/>
  <c r="B1193" i="23"/>
  <c r="B1189" i="23"/>
  <c r="B1185" i="23"/>
  <c r="B1181" i="23"/>
  <c r="B1177" i="23"/>
  <c r="B1173" i="23"/>
  <c r="B1169" i="23"/>
  <c r="B1165" i="23"/>
  <c r="B1161" i="23"/>
  <c r="B1157" i="23"/>
  <c r="B1153" i="23"/>
  <c r="B1149" i="23"/>
  <c r="B1145" i="23"/>
  <c r="B1141" i="23"/>
  <c r="B1137" i="23"/>
  <c r="B1133" i="23"/>
  <c r="B1129" i="23"/>
  <c r="B1125" i="23"/>
  <c r="B1121" i="23"/>
  <c r="B1117" i="23"/>
  <c r="B1347" i="23"/>
  <c r="B1343" i="23"/>
  <c r="B1339" i="23"/>
  <c r="B1335" i="23"/>
  <c r="B1331" i="23"/>
  <c r="B1327" i="23"/>
  <c r="B1323" i="23"/>
  <c r="B1319" i="23"/>
  <c r="B1315" i="23"/>
  <c r="B1311" i="23"/>
  <c r="B1307" i="23"/>
  <c r="B1303" i="23"/>
  <c r="B1299" i="23"/>
  <c r="B1295" i="23"/>
  <c r="B1291" i="23"/>
  <c r="B1287" i="23"/>
  <c r="B1283" i="23"/>
  <c r="B1279" i="23"/>
  <c r="B1275" i="23"/>
  <c r="B1271" i="23"/>
  <c r="B1267" i="23"/>
  <c r="B1263" i="23"/>
  <c r="B1259" i="23"/>
  <c r="B1255" i="23"/>
  <c r="B1251" i="23"/>
  <c r="B1247" i="23"/>
  <c r="B1243" i="23"/>
  <c r="B1239" i="23"/>
  <c r="B1235" i="23"/>
  <c r="B1231" i="23"/>
  <c r="B1227" i="23"/>
  <c r="B1466" i="23"/>
  <c r="B1462" i="23"/>
  <c r="B1458" i="23"/>
  <c r="B1454" i="23"/>
  <c r="B1450" i="23"/>
  <c r="B1446" i="23"/>
  <c r="B1442" i="23"/>
  <c r="B1438" i="23"/>
  <c r="B1434" i="23"/>
  <c r="B1430" i="23"/>
  <c r="B1426" i="23"/>
  <c r="B1422" i="23"/>
  <c r="B1418" i="23"/>
  <c r="B1414" i="23"/>
  <c r="B1410" i="23"/>
  <c r="B1406" i="23"/>
  <c r="B1402" i="23"/>
  <c r="B1398" i="23"/>
  <c r="B1394" i="23"/>
  <c r="B1390" i="23"/>
  <c r="B1386" i="23"/>
  <c r="B1382" i="23"/>
  <c r="B1378" i="23"/>
  <c r="B1374" i="23"/>
  <c r="B1370" i="23"/>
  <c r="B1366" i="23"/>
  <c r="B1362" i="23"/>
  <c r="B1358" i="23"/>
  <c r="B1354" i="23"/>
  <c r="B1350" i="23"/>
  <c r="B1597" i="23"/>
  <c r="B1593" i="23"/>
  <c r="B1589" i="23"/>
  <c r="B1585" i="23"/>
  <c r="B1581" i="23"/>
  <c r="B1577" i="23"/>
  <c r="B1573" i="23"/>
  <c r="B1569" i="23"/>
  <c r="B1565" i="23"/>
  <c r="B1561" i="23"/>
  <c r="B1557" i="23"/>
  <c r="B1553" i="23"/>
  <c r="B1549" i="23"/>
  <c r="B1545" i="23"/>
  <c r="B1541" i="23"/>
  <c r="B1537" i="23"/>
  <c r="B1533" i="23"/>
  <c r="B1529" i="23"/>
  <c r="B1525" i="23"/>
  <c r="B1521" i="23"/>
  <c r="B1517" i="23"/>
  <c r="B1513" i="23"/>
  <c r="B1509" i="23"/>
  <c r="B1505" i="23"/>
  <c r="B1501" i="23"/>
  <c r="B1497" i="23"/>
  <c r="B1493" i="23"/>
  <c r="B1489" i="23"/>
  <c r="B1485" i="23"/>
  <c r="B1481" i="23"/>
  <c r="B1477" i="23"/>
  <c r="B1473" i="23"/>
  <c r="B1716" i="23"/>
  <c r="B1712" i="23"/>
  <c r="B1708" i="23"/>
  <c r="B1704" i="23"/>
  <c r="B1700" i="23"/>
  <c r="B1696" i="23"/>
  <c r="B1692" i="23"/>
  <c r="B1688" i="23"/>
  <c r="B1684" i="23"/>
  <c r="B1680" i="23"/>
  <c r="B1676" i="23"/>
  <c r="B1672" i="23"/>
  <c r="B1668" i="23"/>
  <c r="B1664" i="23"/>
  <c r="B1660" i="23"/>
  <c r="B1656" i="23"/>
  <c r="B1652" i="23"/>
  <c r="B1648" i="23"/>
  <c r="B1644" i="23"/>
  <c r="B1640" i="23"/>
  <c r="B1636" i="23"/>
  <c r="B1632" i="23"/>
  <c r="B1628" i="23"/>
  <c r="B1624" i="23"/>
  <c r="B1620" i="23"/>
  <c r="B1616" i="23"/>
  <c r="B1612" i="23"/>
  <c r="B1608" i="23"/>
  <c r="B1604" i="23"/>
  <c r="B1600" i="23"/>
  <c r="B1843" i="23"/>
  <c r="B1839" i="23"/>
  <c r="B1835" i="23"/>
  <c r="B1831" i="23"/>
  <c r="B1827" i="23"/>
  <c r="B1823" i="23"/>
  <c r="B1819" i="23"/>
  <c r="B1815" i="23"/>
  <c r="B1811" i="23"/>
  <c r="B1807" i="23"/>
  <c r="B1803" i="23"/>
  <c r="B1799" i="23"/>
  <c r="B1795" i="23"/>
  <c r="B1791" i="23"/>
  <c r="B1787" i="23"/>
  <c r="B1783" i="23"/>
  <c r="B1779" i="23"/>
  <c r="B1775" i="23"/>
  <c r="B1771" i="23"/>
  <c r="B1767" i="23"/>
  <c r="B1763" i="23"/>
  <c r="B1759" i="23"/>
  <c r="B1755" i="23"/>
  <c r="B1751" i="23"/>
  <c r="B1747" i="23"/>
  <c r="B1743" i="23"/>
  <c r="B1739" i="23"/>
  <c r="B1735" i="23"/>
  <c r="B1731" i="23"/>
  <c r="B1727" i="23"/>
  <c r="B2582" i="23"/>
  <c r="B1723" i="23"/>
  <c r="B1981" i="23"/>
  <c r="B1977" i="23"/>
  <c r="B1973" i="23"/>
  <c r="B1969" i="23"/>
  <c r="B1965" i="23"/>
  <c r="B1961" i="23"/>
  <c r="B1957" i="23"/>
  <c r="B1953" i="23"/>
  <c r="B1949" i="23"/>
  <c r="B1945" i="23"/>
  <c r="B1941" i="23"/>
  <c r="B1937" i="23"/>
  <c r="B1933" i="23"/>
  <c r="B1929" i="23"/>
  <c r="B1925" i="23"/>
  <c r="B1921" i="23"/>
  <c r="B1917" i="23"/>
  <c r="B1913" i="23"/>
  <c r="B1909" i="23"/>
  <c r="B1905" i="23"/>
  <c r="B1901" i="23"/>
  <c r="B1897" i="23"/>
  <c r="B1893" i="23"/>
  <c r="B1889" i="23"/>
  <c r="B1885" i="23"/>
  <c r="B1881" i="23"/>
  <c r="B1877" i="23"/>
  <c r="B1873" i="23"/>
  <c r="B1869" i="23"/>
  <c r="B1865" i="23"/>
  <c r="B1861" i="23"/>
  <c r="B1857" i="23"/>
  <c r="B1853" i="23"/>
  <c r="B1849" i="23"/>
  <c r="B1845" i="23"/>
  <c r="B2103" i="23"/>
  <c r="B2099" i="23"/>
  <c r="B2095" i="23"/>
  <c r="B2091" i="23"/>
  <c r="B2087" i="23"/>
  <c r="B2083" i="23"/>
  <c r="B2079" i="23"/>
  <c r="B2075" i="23"/>
  <c r="B2071" i="23"/>
  <c r="B2067" i="23"/>
  <c r="B2063" i="23"/>
  <c r="B2059" i="23"/>
  <c r="B2055" i="23"/>
  <c r="B2051" i="23"/>
  <c r="B2047" i="23"/>
  <c r="B2043" i="23"/>
  <c r="B2039" i="23"/>
  <c r="B2035" i="23"/>
  <c r="B2031" i="23"/>
  <c r="B2027" i="23"/>
  <c r="B2023" i="23"/>
  <c r="B2019" i="23"/>
  <c r="B2015" i="23"/>
  <c r="B2011" i="23"/>
  <c r="B2007" i="23"/>
  <c r="B2003" i="23"/>
  <c r="B1999" i="23"/>
  <c r="B1995" i="23"/>
  <c r="B1991" i="23"/>
  <c r="B1987" i="23"/>
  <c r="B2423" i="23"/>
  <c r="B2419" i="23"/>
  <c r="B2415" i="23"/>
  <c r="B2411" i="23"/>
  <c r="B2407" i="23"/>
  <c r="B2403" i="23"/>
  <c r="B2399" i="23"/>
  <c r="B2395" i="23"/>
  <c r="B2391" i="23"/>
  <c r="B2387" i="23"/>
  <c r="B2383" i="23"/>
  <c r="B2379" i="23"/>
  <c r="B2375" i="23"/>
  <c r="B2371" i="23"/>
  <c r="B2367" i="23"/>
  <c r="B2363" i="23"/>
  <c r="B2359" i="23"/>
  <c r="B2355" i="23"/>
  <c r="B2351" i="23"/>
  <c r="B2347" i="23"/>
  <c r="B2343" i="23"/>
  <c r="B2339" i="23"/>
  <c r="B2335" i="23"/>
  <c r="B2331" i="23"/>
  <c r="B2327" i="23"/>
  <c r="B2323" i="23"/>
  <c r="B2319" i="23"/>
  <c r="B2315" i="23"/>
  <c r="B2311" i="23"/>
  <c r="B2307" i="23"/>
  <c r="B2303" i="23"/>
  <c r="B2299" i="23"/>
  <c r="B2295" i="23"/>
  <c r="B2291" i="23"/>
  <c r="B2287" i="23"/>
  <c r="B2283" i="23"/>
  <c r="B2279" i="23"/>
  <c r="B2275" i="23"/>
  <c r="B2271" i="23"/>
  <c r="B2267" i="23"/>
  <c r="B2263" i="23"/>
  <c r="B2259" i="23"/>
  <c r="B2255" i="23"/>
  <c r="B2251" i="23"/>
  <c r="B2247" i="23"/>
  <c r="B2243" i="23"/>
  <c r="B2239" i="23"/>
  <c r="B2235" i="23"/>
  <c r="B2231" i="23"/>
  <c r="B2227" i="23"/>
  <c r="B2223" i="23"/>
  <c r="B2219" i="23"/>
  <c r="B2215" i="23"/>
  <c r="B2211" i="23"/>
  <c r="B2207" i="23"/>
  <c r="B2203" i="23"/>
  <c r="B2199" i="23"/>
  <c r="B2195" i="23"/>
  <c r="B2191" i="23"/>
  <c r="B2187" i="23"/>
  <c r="B2183" i="23"/>
  <c r="B2179" i="23"/>
  <c r="B2175" i="23"/>
  <c r="B2171" i="23"/>
  <c r="B2167" i="23"/>
  <c r="B2163" i="23"/>
  <c r="B2159" i="23"/>
  <c r="B2155" i="23"/>
  <c r="B2151" i="23"/>
  <c r="B2147" i="23"/>
  <c r="B2143" i="23"/>
  <c r="B2139" i="23"/>
  <c r="B2135" i="23"/>
  <c r="B2131" i="23"/>
  <c r="B2127" i="23"/>
  <c r="B2123" i="23"/>
  <c r="B2119" i="23"/>
  <c r="B2115" i="23"/>
  <c r="B2111" i="23"/>
  <c r="B2107" i="23"/>
  <c r="B853" i="23"/>
  <c r="B849" i="23"/>
  <c r="B1114" i="23"/>
  <c r="B1110" i="23"/>
  <c r="B1106" i="23"/>
  <c r="B1102" i="23"/>
  <c r="B1098" i="23"/>
  <c r="B1094" i="23"/>
  <c r="B1090" i="23"/>
  <c r="B1086" i="23"/>
  <c r="B1082" i="23"/>
  <c r="B1078" i="23"/>
  <c r="B1074" i="23"/>
  <c r="B1070" i="23"/>
  <c r="B1066" i="23"/>
  <c r="B1062" i="23"/>
  <c r="B1058" i="23"/>
  <c r="B1050" i="23"/>
  <c r="B1046" i="23"/>
  <c r="B1042" i="23"/>
  <c r="B1038" i="23"/>
  <c r="B1034" i="23"/>
  <c r="B1030" i="23"/>
  <c r="B1026" i="23"/>
  <c r="B1022" i="23"/>
  <c r="B1018" i="23"/>
  <c r="B1014" i="23"/>
  <c r="B1010" i="23"/>
  <c r="B1006" i="23"/>
  <c r="B1002" i="23"/>
  <c r="B998" i="23"/>
  <c r="B994" i="23"/>
  <c r="B990" i="23"/>
  <c r="B986" i="23"/>
  <c r="B982" i="23"/>
  <c r="B978" i="23"/>
  <c r="B974" i="23"/>
  <c r="B970" i="23"/>
  <c r="B966" i="23"/>
  <c r="B962" i="23"/>
  <c r="B958" i="23"/>
  <c r="B954" i="23"/>
  <c r="B950" i="23"/>
  <c r="B946" i="23"/>
  <c r="B942" i="23"/>
  <c r="B938" i="23"/>
  <c r="B934" i="23"/>
  <c r="B1224" i="23"/>
  <c r="B1220" i="23"/>
  <c r="B1216" i="23"/>
  <c r="B1212" i="23"/>
  <c r="B1208" i="23"/>
  <c r="B1204" i="23"/>
  <c r="B1200" i="23"/>
  <c r="B1192" i="23"/>
  <c r="B1188" i="23"/>
  <c r="B1184" i="23"/>
  <c r="B1180" i="23"/>
  <c r="B1176" i="23"/>
  <c r="B1172" i="23"/>
  <c r="B1168" i="23"/>
  <c r="B1164" i="23"/>
  <c r="B1160" i="23"/>
  <c r="B1156" i="23"/>
  <c r="B1152" i="23"/>
  <c r="B1148" i="23"/>
  <c r="B1144" i="23"/>
  <c r="B1140" i="23"/>
  <c r="B1136" i="23"/>
  <c r="B1132" i="23"/>
  <c r="B1128" i="23"/>
  <c r="B1124" i="23"/>
  <c r="B1120" i="23"/>
  <c r="B1346" i="23"/>
  <c r="B1342" i="23"/>
  <c r="B1338" i="23"/>
  <c r="B1334" i="23"/>
  <c r="B1330" i="23"/>
  <c r="B1326" i="23"/>
  <c r="B1322" i="23"/>
  <c r="B1318" i="23"/>
  <c r="B1314" i="23"/>
  <c r="B1310" i="23"/>
  <c r="B1306" i="23"/>
  <c r="B1302" i="23"/>
  <c r="B1298" i="23"/>
  <c r="B1294" i="23"/>
  <c r="B1290" i="23"/>
  <c r="B1286" i="23"/>
  <c r="B1282" i="23"/>
  <c r="B1278" i="23"/>
  <c r="B1274" i="23"/>
  <c r="B1270" i="23"/>
  <c r="B1266" i="23"/>
  <c r="B1262" i="23"/>
  <c r="B1258" i="23"/>
  <c r="B1254" i="23"/>
  <c r="B1250" i="23"/>
  <c r="B1246" i="23"/>
  <c r="B1242" i="23"/>
  <c r="B1238" i="23"/>
  <c r="B1234" i="23"/>
  <c r="B1230" i="23"/>
  <c r="B1469" i="23"/>
  <c r="B1465" i="23"/>
  <c r="B1461" i="23"/>
  <c r="B1457" i="23"/>
  <c r="B1453" i="23"/>
  <c r="B1449" i="23"/>
  <c r="B1445" i="23"/>
  <c r="B1441" i="23"/>
  <c r="B1437" i="23"/>
  <c r="B1433" i="23"/>
  <c r="B1429" i="23"/>
  <c r="B1425" i="23"/>
  <c r="B1421" i="23"/>
  <c r="B1417" i="23"/>
  <c r="B1413" i="23"/>
  <c r="B1409" i="23"/>
  <c r="B1405" i="23"/>
  <c r="B1401" i="23"/>
  <c r="B1397" i="23"/>
  <c r="B1393" i="23"/>
  <c r="B1389" i="23"/>
  <c r="B1385" i="23"/>
  <c r="B1381" i="23"/>
  <c r="B1377" i="23"/>
  <c r="B1373" i="23"/>
  <c r="B1369" i="23"/>
  <c r="B1365" i="23"/>
  <c r="B1361" i="23"/>
  <c r="B1357" i="23"/>
  <c r="B1353" i="23"/>
  <c r="B1596" i="23"/>
  <c r="B1592" i="23"/>
  <c r="B1588" i="23"/>
  <c r="B1584" i="23"/>
  <c r="B1580" i="23"/>
  <c r="B1576" i="23"/>
  <c r="B1572" i="23"/>
  <c r="B1568" i="23"/>
  <c r="B1564" i="23"/>
  <c r="B1560" i="23"/>
  <c r="B1556" i="23"/>
  <c r="B1552" i="23"/>
  <c r="B1548" i="23"/>
  <c r="B1544" i="23"/>
  <c r="B1540" i="23"/>
  <c r="B1536" i="23"/>
  <c r="B1532" i="23"/>
  <c r="B1528" i="23"/>
  <c r="B1524" i="23"/>
  <c r="B1520" i="23"/>
  <c r="B1516" i="23"/>
  <c r="B1512" i="23"/>
  <c r="B1508" i="23"/>
  <c r="B1504" i="23"/>
  <c r="B1500" i="23"/>
  <c r="B1496" i="23"/>
  <c r="B1492" i="23"/>
  <c r="B1488" i="23"/>
  <c r="B1484" i="23"/>
  <c r="B1480" i="23"/>
  <c r="B1476" i="23"/>
  <c r="B1472" i="23"/>
  <c r="B1719" i="23"/>
  <c r="B1715" i="23"/>
  <c r="B1711" i="23"/>
  <c r="B1707" i="23"/>
  <c r="B1703" i="23"/>
  <c r="B1699" i="23"/>
  <c r="B1695" i="23"/>
  <c r="B1691" i="23"/>
  <c r="B1687" i="23"/>
  <c r="B1683" i="23"/>
  <c r="B1679" i="23"/>
  <c r="B1675" i="23"/>
  <c r="B1671" i="23"/>
  <c r="B1667" i="23"/>
  <c r="B1663" i="23"/>
  <c r="B1659" i="23"/>
  <c r="B1655" i="23"/>
  <c r="B1651" i="23"/>
  <c r="B1647" i="23"/>
  <c r="B1643" i="23"/>
  <c r="B1639" i="23"/>
  <c r="B1635" i="23"/>
  <c r="B1631" i="23"/>
  <c r="B1627" i="23"/>
  <c r="B1623" i="23"/>
  <c r="B1619" i="23"/>
  <c r="B1615" i="23"/>
  <c r="B1611" i="23"/>
  <c r="B1607" i="23"/>
  <c r="B1603" i="23"/>
  <c r="B1599" i="23"/>
  <c r="B1842" i="23"/>
  <c r="B1838" i="23"/>
  <c r="B1834" i="23"/>
  <c r="B1830" i="23"/>
  <c r="B1826" i="23"/>
  <c r="B1822" i="23"/>
  <c r="B1818" i="23"/>
  <c r="B1814" i="23"/>
  <c r="B1810" i="23"/>
  <c r="B1806" i="23"/>
  <c r="B1802" i="23"/>
  <c r="B1798" i="23"/>
  <c r="B1794" i="23"/>
  <c r="B1790" i="23"/>
  <c r="B1786" i="23"/>
  <c r="B1782" i="23"/>
  <c r="B1778" i="23"/>
  <c r="B1774" i="23"/>
  <c r="B1770" i="23"/>
  <c r="B1766" i="23"/>
  <c r="B1762" i="23"/>
  <c r="B1758" i="23"/>
  <c r="B1754" i="23"/>
  <c r="B1750" i="23"/>
  <c r="B1746" i="23"/>
  <c r="B1742" i="23"/>
  <c r="B1738" i="23"/>
  <c r="B1734" i="23"/>
  <c r="B1730" i="23"/>
  <c r="B1726" i="23"/>
  <c r="B1722" i="23"/>
  <c r="B1984" i="23"/>
  <c r="B1980" i="23"/>
  <c r="B1976" i="23"/>
  <c r="B1972" i="23"/>
  <c r="B1968" i="23"/>
  <c r="B1964" i="23"/>
  <c r="B1960" i="23"/>
  <c r="B1956" i="23"/>
  <c r="B1952" i="23"/>
  <c r="B1948" i="23"/>
  <c r="B1944" i="23"/>
  <c r="B1940" i="23"/>
  <c r="B1936" i="23"/>
  <c r="B1932" i="23"/>
  <c r="B1471" i="23"/>
  <c r="B1718" i="23"/>
  <c r="B1714" i="23"/>
  <c r="B1710" i="23"/>
  <c r="B1706" i="23"/>
  <c r="B1702" i="23"/>
  <c r="B1698" i="23"/>
  <c r="B1694" i="23"/>
  <c r="B1690" i="23"/>
  <c r="B1686" i="23"/>
  <c r="B1682" i="23"/>
  <c r="B1678" i="23"/>
  <c r="B1674" i="23"/>
  <c r="B1670" i="23"/>
  <c r="B1666" i="23"/>
  <c r="B1662" i="23"/>
  <c r="B1658" i="23"/>
  <c r="B1654" i="23"/>
  <c r="B1650" i="23"/>
  <c r="B1646" i="23"/>
  <c r="B1642" i="23"/>
  <c r="B1638" i="23"/>
  <c r="B1634" i="23"/>
  <c r="B1630" i="23"/>
  <c r="B1626" i="23"/>
  <c r="B1622" i="23"/>
  <c r="B1618" i="23"/>
  <c r="B1614" i="23"/>
  <c r="B1610" i="23"/>
  <c r="B1606" i="23"/>
  <c r="B1602" i="23"/>
  <c r="B1841" i="23"/>
  <c r="B1837" i="23"/>
  <c r="B1833" i="23"/>
  <c r="B1829" i="23"/>
  <c r="B1825" i="23"/>
  <c r="B1821" i="23"/>
  <c r="B1817" i="23"/>
  <c r="B1813" i="23"/>
  <c r="B1809" i="23"/>
  <c r="B1805" i="23"/>
  <c r="B1801" i="23"/>
  <c r="B1797" i="23"/>
  <c r="B1793" i="23"/>
  <c r="B1789" i="23"/>
  <c r="B1785" i="23"/>
  <c r="B1781" i="23"/>
  <c r="B1777" i="23"/>
  <c r="B1773" i="23"/>
  <c r="B1769" i="23"/>
  <c r="B1765" i="23"/>
  <c r="B1761" i="23"/>
  <c r="B1757" i="23"/>
  <c r="B1753" i="23"/>
  <c r="B1749" i="23"/>
  <c r="B1745" i="23"/>
  <c r="B1741" i="23"/>
  <c r="B1737" i="23"/>
  <c r="B1733" i="23"/>
  <c r="B1729" i="23"/>
  <c r="B1725" i="23"/>
  <c r="B1721" i="23"/>
  <c r="B1983" i="23"/>
  <c r="B1979" i="23"/>
  <c r="B1975" i="23"/>
  <c r="B1971" i="23"/>
  <c r="B1967" i="23"/>
  <c r="B1963" i="23"/>
  <c r="B1959" i="23"/>
  <c r="B1955" i="23"/>
  <c r="B1951" i="23"/>
  <c r="B1947" i="23"/>
  <c r="B1943" i="23"/>
  <c r="B1939" i="23"/>
  <c r="B1935" i="23"/>
  <c r="B1931" i="23"/>
  <c r="B1927" i="23"/>
  <c r="B1923" i="23"/>
  <c r="B1919" i="23"/>
  <c r="B1915" i="23"/>
  <c r="B1911" i="23"/>
  <c r="B1907" i="23"/>
  <c r="B1903" i="23"/>
  <c r="B1899" i="23"/>
  <c r="B1895" i="23"/>
  <c r="B1891" i="23"/>
  <c r="B1887" i="23"/>
  <c r="B1883" i="23"/>
  <c r="B1879" i="23"/>
  <c r="B1875" i="23"/>
  <c r="B1871" i="23"/>
  <c r="B1867" i="23"/>
  <c r="B1863" i="23"/>
  <c r="B1859" i="23"/>
  <c r="B1855" i="23"/>
  <c r="B1851" i="23"/>
  <c r="B1847" i="23"/>
  <c r="B2105" i="23"/>
  <c r="B2101" i="23"/>
  <c r="B2097" i="23"/>
  <c r="B2093" i="23"/>
  <c r="B2089" i="23"/>
  <c r="B2085" i="23"/>
  <c r="B2081" i="23"/>
  <c r="B2077" i="23"/>
  <c r="B2073" i="23"/>
  <c r="B2069" i="23"/>
  <c r="B2065" i="23"/>
  <c r="B2061" i="23"/>
  <c r="B2057" i="23"/>
  <c r="B2053" i="23"/>
  <c r="B2049" i="23"/>
  <c r="B2045" i="23"/>
  <c r="B2041" i="23"/>
  <c r="B2037" i="23"/>
  <c r="B2033" i="23"/>
  <c r="B2029" i="23"/>
  <c r="B2025" i="23"/>
  <c r="B2021" i="23"/>
  <c r="B2017" i="23"/>
  <c r="B2013" i="23"/>
  <c r="B2009" i="23"/>
  <c r="B2005" i="23"/>
  <c r="B2001" i="23"/>
  <c r="B1997" i="23"/>
  <c r="B1993" i="23"/>
  <c r="B1989" i="23"/>
  <c r="B1985" i="23"/>
  <c r="B2421" i="23"/>
  <c r="B2417" i="23"/>
  <c r="B2413" i="23"/>
  <c r="B2409" i="23"/>
  <c r="B2405" i="23"/>
  <c r="B2401" i="23"/>
  <c r="B2397" i="23"/>
  <c r="B2393" i="23"/>
  <c r="B2389" i="23"/>
  <c r="B2385" i="23"/>
  <c r="B2381" i="23"/>
  <c r="B2377" i="23"/>
  <c r="B2373" i="23"/>
  <c r="B2369" i="23"/>
  <c r="B2365" i="23"/>
  <c r="B2361" i="23"/>
  <c r="B2357" i="23"/>
  <c r="B2353" i="23"/>
  <c r="B2349" i="23"/>
  <c r="B2345" i="23"/>
  <c r="B2341" i="23"/>
  <c r="B2337" i="23"/>
  <c r="B2333" i="23"/>
  <c r="B2329" i="23"/>
  <c r="B2325" i="23"/>
  <c r="B2321" i="23"/>
  <c r="B2317" i="23"/>
  <c r="B2309" i="23"/>
  <c r="B2305" i="23"/>
  <c r="B2301" i="23"/>
  <c r="B2297" i="23"/>
  <c r="B2293" i="23"/>
  <c r="B2289" i="23"/>
  <c r="B2281" i="23"/>
  <c r="B2277" i="23"/>
  <c r="B2273" i="23"/>
  <c r="B2269" i="23"/>
  <c r="B2265" i="23"/>
  <c r="B2261" i="23"/>
  <c r="B2257" i="23"/>
  <c r="B2253" i="23"/>
  <c r="B2249" i="23"/>
  <c r="B2245" i="23"/>
  <c r="B2241" i="23"/>
  <c r="B2237" i="23"/>
  <c r="B2233" i="23"/>
  <c r="B2229" i="23"/>
  <c r="B2225" i="23"/>
  <c r="B2221" i="23"/>
  <c r="B2217" i="23"/>
  <c r="B2213" i="23"/>
  <c r="B2209" i="23"/>
  <c r="B2205" i="23"/>
  <c r="B2201" i="23"/>
  <c r="B2197" i="23"/>
  <c r="B2193" i="23"/>
  <c r="B2189" i="23"/>
  <c r="B2185" i="23"/>
  <c r="B2181" i="23"/>
  <c r="B2177" i="23"/>
  <c r="B2173" i="23"/>
  <c r="B2169" i="23"/>
  <c r="B2165" i="23"/>
  <c r="B2161" i="23"/>
  <c r="B2157" i="23"/>
  <c r="B2153" i="23"/>
  <c r="B2149" i="23"/>
  <c r="B2145" i="23"/>
  <c r="B2141" i="23"/>
  <c r="B2137" i="23"/>
  <c r="B2133" i="23"/>
  <c r="B847" i="23"/>
  <c r="B1116" i="23"/>
  <c r="B1112" i="23"/>
  <c r="B1108" i="23"/>
  <c r="B1104" i="23"/>
  <c r="B1100" i="23"/>
  <c r="B1096" i="23"/>
  <c r="B1092" i="23"/>
  <c r="B1088" i="23"/>
  <c r="B1084" i="23"/>
  <c r="B1080" i="23"/>
  <c r="B1076" i="23"/>
  <c r="B1072" i="23"/>
  <c r="B1068" i="23"/>
  <c r="B1064" i="23"/>
  <c r="B1060" i="23"/>
  <c r="B1056" i="23"/>
  <c r="B1052" i="23"/>
  <c r="B1048" i="23"/>
  <c r="B1044" i="23"/>
  <c r="B1040" i="23"/>
  <c r="B1036" i="23"/>
  <c r="B1032" i="23"/>
  <c r="B1028" i="23"/>
  <c r="B1024" i="23"/>
  <c r="B1020" i="23"/>
  <c r="B1016" i="23"/>
  <c r="B1012" i="23"/>
  <c r="B1008" i="23"/>
  <c r="B1004" i="23"/>
  <c r="B1000" i="23"/>
  <c r="B996" i="23"/>
  <c r="B992" i="23"/>
  <c r="B988" i="23"/>
  <c r="B984" i="23"/>
  <c r="B980" i="23"/>
  <c r="B976" i="23"/>
  <c r="B972" i="23"/>
  <c r="B968" i="23"/>
  <c r="B964" i="23"/>
  <c r="B960" i="23"/>
  <c r="B956" i="23"/>
  <c r="B952" i="23"/>
  <c r="B948" i="23"/>
  <c r="B944" i="23"/>
  <c r="B940" i="23"/>
  <c r="B936" i="23"/>
  <c r="B1226" i="23"/>
  <c r="B1222" i="23"/>
  <c r="B1218" i="23"/>
  <c r="B1214" i="23"/>
  <c r="B1206" i="23"/>
  <c r="B1202" i="23"/>
  <c r="B1198" i="23"/>
  <c r="B1194" i="23"/>
  <c r="B1190" i="23"/>
  <c r="B1186" i="23"/>
  <c r="B1182" i="23"/>
  <c r="B1178" i="23"/>
  <c r="B1174" i="23"/>
  <c r="B1170" i="23"/>
  <c r="B1166" i="23"/>
  <c r="B1162" i="23"/>
  <c r="B1158" i="23"/>
  <c r="B1154" i="23"/>
  <c r="B1150" i="23"/>
  <c r="B1146" i="23"/>
  <c r="B1142" i="23"/>
  <c r="B1138" i="23"/>
  <c r="B1134" i="23"/>
  <c r="B1130" i="23"/>
  <c r="B1126" i="23"/>
  <c r="B1122" i="23"/>
  <c r="B1118" i="23"/>
  <c r="B1348" i="23"/>
  <c r="B1344" i="23"/>
  <c r="B1340" i="23"/>
  <c r="B1336" i="23"/>
  <c r="B1332" i="23"/>
  <c r="B1328" i="23"/>
  <c r="B1324" i="23"/>
  <c r="B1316" i="23"/>
  <c r="B1312" i="23"/>
  <c r="B1308" i="23"/>
  <c r="B1304" i="23"/>
  <c r="B1300" i="23"/>
  <c r="B1296" i="23"/>
  <c r="B1292" i="23"/>
  <c r="B1288" i="23"/>
  <c r="B1284" i="23"/>
  <c r="B1280" i="23"/>
  <c r="B1276" i="23"/>
  <c r="B1272" i="23"/>
  <c r="B1268" i="23"/>
  <c r="B1264" i="23"/>
  <c r="B1260" i="23"/>
  <c r="B1256" i="23"/>
  <c r="B1252" i="23"/>
  <c r="B1248" i="23"/>
  <c r="B1244" i="23"/>
  <c r="B1240" i="23"/>
  <c r="B1236" i="23"/>
  <c r="B1232" i="23"/>
  <c r="B1228" i="23"/>
  <c r="B1467" i="23"/>
  <c r="B1463" i="23"/>
  <c r="B1459" i="23"/>
  <c r="B1455" i="23"/>
  <c r="B1451" i="23"/>
  <c r="B1447" i="23"/>
  <c r="B1439" i="23"/>
  <c r="B1435" i="23"/>
  <c r="B1431" i="23"/>
  <c r="B1427" i="23"/>
  <c r="B1423" i="23"/>
  <c r="B1419" i="23"/>
  <c r="B1415" i="23"/>
  <c r="B1411" i="23"/>
  <c r="B1407" i="23"/>
  <c r="B1403" i="23"/>
  <c r="B1399" i="23"/>
  <c r="B1395" i="23"/>
  <c r="B1391" i="23"/>
  <c r="B1387" i="23"/>
  <c r="B1383" i="23"/>
  <c r="B1379" i="23"/>
  <c r="B1375" i="23"/>
  <c r="B1371" i="23"/>
  <c r="B1367" i="23"/>
  <c r="B1363" i="23"/>
  <c r="B1359" i="23"/>
  <c r="B1355" i="23"/>
  <c r="B1351" i="23"/>
  <c r="B1598" i="23"/>
  <c r="B1594" i="23"/>
  <c r="B1590" i="23"/>
  <c r="B1586" i="23"/>
  <c r="B1582" i="23"/>
  <c r="B1578" i="23"/>
  <c r="B1574" i="23"/>
  <c r="B1570" i="23"/>
  <c r="B1566" i="23"/>
  <c r="B1562" i="23"/>
  <c r="B1558" i="23"/>
  <c r="B1554" i="23"/>
  <c r="B1550" i="23"/>
  <c r="B1546" i="23"/>
  <c r="B1542" i="23"/>
  <c r="B1538" i="23"/>
  <c r="B1534" i="23"/>
  <c r="B1530" i="23"/>
  <c r="B1526" i="23"/>
  <c r="B1522" i="23"/>
  <c r="B1518" i="23"/>
  <c r="B1514" i="23"/>
  <c r="B1510" i="23"/>
  <c r="B1506" i="23"/>
  <c r="B1502" i="23"/>
  <c r="B1498" i="23"/>
  <c r="B1494" i="23"/>
  <c r="B1490" i="23"/>
  <c r="B1486" i="23"/>
  <c r="B1482" i="23"/>
  <c r="B1478" i="23"/>
  <c r="B1474" i="23"/>
  <c r="B1470" i="23"/>
  <c r="B1717" i="23"/>
  <c r="B1713" i="23"/>
  <c r="B1709" i="23"/>
  <c r="B1705" i="23"/>
  <c r="B1701" i="23"/>
  <c r="B1697" i="23"/>
  <c r="B1693" i="23"/>
  <c r="B1689" i="23"/>
  <c r="B1685" i="23"/>
  <c r="B1681" i="23"/>
  <c r="B1677" i="23"/>
  <c r="B1673" i="23"/>
  <c r="B1669" i="23"/>
  <c r="B1665" i="23"/>
  <c r="B1661" i="23"/>
  <c r="B1657" i="23"/>
  <c r="B1653" i="23"/>
  <c r="B1649" i="23"/>
  <c r="B1645" i="23"/>
  <c r="B1641" i="23"/>
  <c r="B1637" i="23"/>
  <c r="B1633" i="23"/>
  <c r="B1629" i="23"/>
  <c r="B1625" i="23"/>
  <c r="B1621" i="23"/>
  <c r="B1617" i="23"/>
  <c r="B1613" i="23"/>
  <c r="B1609" i="23"/>
  <c r="B1605" i="23"/>
  <c r="B1601" i="23"/>
  <c r="B1840" i="23"/>
  <c r="B1836" i="23"/>
  <c r="B1832" i="23"/>
  <c r="B1828" i="23"/>
  <c r="B1824" i="23"/>
  <c r="B1820" i="23"/>
  <c r="B1816" i="23"/>
  <c r="B1812" i="23"/>
  <c r="B1808" i="23"/>
  <c r="B1804" i="23"/>
  <c r="B1800" i="23"/>
  <c r="B1796" i="23"/>
  <c r="B1792" i="23"/>
  <c r="B1788" i="23"/>
  <c r="B1784" i="23"/>
  <c r="B1780" i="23"/>
  <c r="B1776" i="23"/>
  <c r="B1772" i="23"/>
  <c r="B1768" i="23"/>
  <c r="B1764" i="23"/>
  <c r="B1760" i="23"/>
  <c r="B1756" i="23"/>
  <c r="B1752" i="23"/>
  <c r="B1748" i="23"/>
  <c r="B1744" i="23"/>
  <c r="B1740" i="23"/>
  <c r="B1736" i="23"/>
  <c r="B1732" i="23"/>
  <c r="B1728" i="23"/>
  <c r="B1724" i="23"/>
  <c r="B1720" i="23"/>
  <c r="B1982" i="23"/>
  <c r="B1978" i="23"/>
  <c r="B1974" i="23"/>
  <c r="B1970" i="23"/>
  <c r="B1966" i="23"/>
  <c r="B1962" i="23"/>
  <c r="B1958" i="23"/>
  <c r="B1954" i="23"/>
  <c r="B1950" i="23"/>
  <c r="B1946" i="23"/>
  <c r="B1942" i="23"/>
  <c r="B1938" i="23"/>
  <c r="B1934" i="23"/>
  <c r="B1930" i="23"/>
  <c r="B1926" i="23"/>
  <c r="B1922" i="23"/>
  <c r="B1918" i="23"/>
  <c r="B1914" i="23"/>
  <c r="B1910" i="23"/>
  <c r="B1906" i="23"/>
  <c r="B1902" i="23"/>
  <c r="B1898" i="23"/>
  <c r="B1894" i="23"/>
  <c r="B1890" i="23"/>
  <c r="B1886" i="23"/>
  <c r="B1882" i="23"/>
  <c r="B1878" i="23"/>
  <c r="B1874" i="23"/>
  <c r="B1870" i="23"/>
  <c r="B1866" i="23"/>
  <c r="B1862" i="23"/>
  <c r="B1858" i="23"/>
  <c r="B1854" i="23"/>
  <c r="B1850" i="23"/>
  <c r="B1846" i="23"/>
  <c r="B2104" i="23"/>
  <c r="B2100" i="23"/>
  <c r="B2096" i="23"/>
  <c r="B2092" i="23"/>
  <c r="B2088" i="23"/>
  <c r="B2084" i="23"/>
  <c r="B2080" i="23"/>
  <c r="B2076" i="23"/>
  <c r="B2072" i="23"/>
  <c r="B2068" i="23"/>
  <c r="B2064" i="23"/>
  <c r="B2060" i="23"/>
  <c r="B2056" i="23"/>
  <c r="B2052" i="23"/>
  <c r="B2048" i="23"/>
  <c r="B2044" i="23"/>
  <c r="B2040" i="23"/>
  <c r="B2036" i="23"/>
  <c r="B2032" i="23"/>
  <c r="B2028" i="23"/>
  <c r="B2024" i="23"/>
  <c r="B2020" i="23"/>
  <c r="B2016" i="23"/>
  <c r="B2012" i="23"/>
  <c r="B2008" i="23"/>
  <c r="B2004" i="23"/>
  <c r="B2000" i="23"/>
  <c r="B1996" i="23"/>
  <c r="B1992" i="23"/>
  <c r="B1988" i="23"/>
  <c r="B2424" i="23"/>
  <c r="B2420" i="23"/>
  <c r="B2416" i="23"/>
  <c r="B2412" i="23"/>
  <c r="B2408" i="23"/>
  <c r="B2404" i="23"/>
  <c r="B2400" i="23"/>
  <c r="B2396" i="23"/>
  <c r="B2392" i="23"/>
  <c r="B2388" i="23"/>
  <c r="B2384" i="23"/>
  <c r="B2380" i="23"/>
  <c r="B2376" i="23"/>
  <c r="B2372" i="23"/>
  <c r="B2368" i="23"/>
  <c r="B2364" i="23"/>
  <c r="B2360" i="23"/>
  <c r="B2356" i="23"/>
  <c r="B2352" i="23"/>
  <c r="B2348" i="23"/>
  <c r="B2344" i="23"/>
  <c r="B2340" i="23"/>
  <c r="B2336" i="23"/>
  <c r="B2332" i="23"/>
  <c r="B2328" i="23"/>
  <c r="B2324" i="23"/>
  <c r="B2320" i="23"/>
  <c r="B2316" i="23"/>
  <c r="B2312" i="23"/>
  <c r="B2308" i="23"/>
  <c r="B2304" i="23"/>
  <c r="B2300" i="23"/>
  <c r="B2296" i="23"/>
  <c r="B2292" i="23"/>
  <c r="B2288" i="23"/>
  <c r="B2284" i="23"/>
  <c r="B2280" i="23"/>
  <c r="B2276" i="23"/>
  <c r="B2272" i="23"/>
  <c r="B2268" i="23"/>
  <c r="B2264" i="23"/>
  <c r="B2260" i="23"/>
  <c r="B2256" i="23"/>
  <c r="B2252" i="23"/>
  <c r="B2248" i="23"/>
  <c r="B2244" i="23"/>
  <c r="B2240" i="23"/>
  <c r="B2236" i="23"/>
  <c r="B2232" i="23"/>
  <c r="B2228" i="23"/>
  <c r="B2224" i="23"/>
  <c r="B2220" i="23"/>
  <c r="B2216" i="23"/>
  <c r="B2212" i="23"/>
  <c r="B2208" i="23"/>
  <c r="B2204" i="23"/>
  <c r="B2200" i="23"/>
  <c r="B2196" i="23"/>
  <c r="B2192" i="23"/>
  <c r="B2188" i="23"/>
  <c r="B2184" i="23"/>
  <c r="B2180" i="23"/>
  <c r="B2176" i="23"/>
  <c r="B2172" i="23"/>
  <c r="B2168" i="23"/>
  <c r="B2164" i="23"/>
  <c r="B2160" i="23"/>
  <c r="B2156" i="23"/>
  <c r="B2152" i="23"/>
  <c r="B2148" i="23"/>
  <c r="B2144" i="23"/>
  <c r="B2140" i="23"/>
  <c r="B2136" i="23"/>
  <c r="B2132" i="23"/>
  <c r="B2128" i="23"/>
  <c r="B2124" i="23"/>
  <c r="B2120" i="23"/>
  <c r="B2116" i="23"/>
  <c r="B2112" i="23"/>
  <c r="B2108" i="23"/>
  <c r="B2125" i="23"/>
  <c r="B2121" i="23"/>
  <c r="B2117" i="23"/>
  <c r="B2113" i="23"/>
  <c r="B2109" i="23"/>
  <c r="B1928" i="23"/>
  <c r="B1924" i="23"/>
  <c r="B1920" i="23"/>
  <c r="B1916" i="23"/>
  <c r="B1912" i="23"/>
  <c r="B1908" i="23"/>
  <c r="B1904" i="23"/>
  <c r="B1900" i="23"/>
  <c r="B1896" i="23"/>
  <c r="B1892" i="23"/>
  <c r="B1888" i="23"/>
  <c r="B1884" i="23"/>
  <c r="B1880" i="23"/>
  <c r="B1876" i="23"/>
  <c r="B1872" i="23"/>
  <c r="B1868" i="23"/>
  <c r="B1864" i="23"/>
  <c r="B1860" i="23"/>
  <c r="B1856" i="23"/>
  <c r="B1852" i="23"/>
  <c r="B1848" i="23"/>
  <c r="B1844" i="23"/>
  <c r="B2106" i="23"/>
  <c r="B2102" i="23"/>
  <c r="B2098" i="23"/>
  <c r="B2094" i="23"/>
  <c r="B2090" i="23"/>
  <c r="B2086" i="23"/>
  <c r="B2082" i="23"/>
  <c r="B2078" i="23"/>
  <c r="B2074" i="23"/>
  <c r="B2070" i="23"/>
  <c r="B2066" i="23"/>
  <c r="B2062" i="23"/>
  <c r="B2058" i="23"/>
  <c r="B2054" i="23"/>
  <c r="B2050" i="23"/>
  <c r="B2046" i="23"/>
  <c r="B2042" i="23"/>
  <c r="B2038" i="23"/>
  <c r="B2034" i="23"/>
  <c r="B2030" i="23"/>
  <c r="B2026" i="23"/>
  <c r="B2022" i="23"/>
  <c r="B2018" i="23"/>
  <c r="B2014" i="23"/>
  <c r="B2010" i="23"/>
  <c r="B2006" i="23"/>
  <c r="B1998" i="23"/>
  <c r="B1994" i="23"/>
  <c r="B1990" i="23"/>
  <c r="B1986" i="23"/>
  <c r="B2422" i="23"/>
  <c r="B2418" i="23"/>
  <c r="B2414" i="23"/>
  <c r="B2410" i="23"/>
  <c r="B2406" i="23"/>
  <c r="B2402" i="23"/>
  <c r="B2398" i="23"/>
  <c r="B2394" i="23"/>
  <c r="B2390" i="23"/>
  <c r="B2386" i="23"/>
  <c r="B2382" i="23"/>
  <c r="B2378" i="23"/>
  <c r="B2374" i="23"/>
  <c r="B2370" i="23"/>
  <c r="B2366" i="23"/>
  <c r="B2362" i="23"/>
  <c r="B2358" i="23"/>
  <c r="B2354" i="23"/>
  <c r="B2350" i="23"/>
  <c r="B2346" i="23"/>
  <c r="B2342" i="23"/>
  <c r="B2338" i="23"/>
  <c r="B2334" i="23"/>
  <c r="B2330" i="23"/>
  <c r="B2326" i="23"/>
  <c r="B2322" i="23"/>
  <c r="B2318" i="23"/>
  <c r="B2314" i="23"/>
  <c r="B2310" i="23"/>
  <c r="B2306" i="23"/>
  <c r="B2302" i="23"/>
  <c r="B2298" i="23"/>
  <c r="B2294" i="23"/>
  <c r="B2290" i="23"/>
  <c r="B2286" i="23"/>
  <c r="B2282" i="23"/>
  <c r="B2278" i="23"/>
  <c r="B2274" i="23"/>
  <c r="B2270" i="23"/>
  <c r="B2266" i="23"/>
  <c r="B2262" i="23"/>
  <c r="B2258" i="23"/>
  <c r="B2254" i="23"/>
  <c r="B2250" i="23"/>
  <c r="B2246" i="23"/>
  <c r="B2242" i="23"/>
  <c r="B2238" i="23"/>
  <c r="B2234" i="23"/>
  <c r="B2230" i="23"/>
  <c r="B2226" i="23"/>
  <c r="B2222" i="23"/>
  <c r="B2218" i="23"/>
  <c r="B2214" i="23"/>
  <c r="B2210" i="23"/>
  <c r="B2206" i="23"/>
  <c r="B2202" i="23"/>
  <c r="B2198" i="23"/>
  <c r="B2194" i="23"/>
  <c r="B2190" i="23"/>
  <c r="B2186" i="23"/>
  <c r="B2182" i="23"/>
  <c r="B2178" i="23"/>
  <c r="B2174" i="23"/>
  <c r="B2170" i="23"/>
  <c r="B2166" i="23"/>
  <c r="B2162" i="23"/>
  <c r="B2158" i="23"/>
  <c r="B2154" i="23"/>
  <c r="B2150" i="23"/>
  <c r="B2146" i="23"/>
  <c r="B2142" i="23"/>
  <c r="B2138" i="23"/>
  <c r="B2134" i="23"/>
  <c r="B2130" i="23"/>
  <c r="B2126" i="23"/>
  <c r="B2122" i="23"/>
  <c r="B2118" i="23"/>
  <c r="B2114" i="23"/>
  <c r="B2110" i="23"/>
  <c r="DY31" i="25"/>
  <c r="EI13" i="25"/>
  <c r="S6" i="25"/>
  <c r="S13" i="25"/>
  <c r="S22" i="25"/>
  <c r="S29" i="25"/>
  <c r="BQ23" i="25"/>
  <c r="CU4" i="25"/>
  <c r="CU20" i="25"/>
  <c r="CU28" i="25"/>
  <c r="CZ13" i="25"/>
  <c r="CZ29" i="25"/>
  <c r="BQ31" i="25"/>
  <c r="CU34" i="25"/>
  <c r="CZ19" i="25"/>
  <c r="CU31" i="25"/>
  <c r="DY27" i="25"/>
  <c r="EG40" i="25"/>
  <c r="EH40" i="25"/>
  <c r="ED34" i="25"/>
  <c r="X10" i="25"/>
  <c r="DT32" i="25"/>
  <c r="ED22" i="25"/>
  <c r="ED6" i="25"/>
  <c r="ED10" i="25"/>
  <c r="DO34" i="25"/>
  <c r="DY4" i="25"/>
  <c r="ED7" i="25"/>
  <c r="AG40" i="25"/>
  <c r="AB40" i="25"/>
  <c r="AA40" i="25"/>
  <c r="DJ24" i="25"/>
  <c r="DT26" i="25"/>
  <c r="DJ22" i="25"/>
  <c r="X34" i="25"/>
  <c r="X18" i="25"/>
  <c r="DE7" i="25"/>
  <c r="DE23" i="25"/>
  <c r="DT6" i="25"/>
  <c r="DJ18" i="25"/>
  <c r="DJ33" i="25"/>
  <c r="CZ34" i="25"/>
  <c r="DE19" i="25"/>
  <c r="DJ32" i="25"/>
  <c r="DT18" i="25"/>
  <c r="DJ30" i="25"/>
  <c r="W40" i="25"/>
  <c r="AK40" i="25"/>
  <c r="X26" i="25"/>
  <c r="DE15" i="25"/>
  <c r="DE31" i="25"/>
  <c r="DJ28" i="25"/>
  <c r="DT30" i="25"/>
  <c r="DJ26" i="25"/>
  <c r="DT33" i="25"/>
  <c r="AH4" i="25"/>
  <c r="V40" i="25"/>
  <c r="AC21" i="25"/>
  <c r="AF40" i="25"/>
  <c r="AC22" i="25"/>
  <c r="AC6" i="25"/>
  <c r="R40" i="25"/>
  <c r="M40" i="25"/>
  <c r="X30" i="25"/>
  <c r="X14" i="25"/>
  <c r="AW15" i="25"/>
  <c r="AW31" i="25"/>
  <c r="BL18" i="25"/>
  <c r="BQ7" i="25"/>
  <c r="BV10" i="25"/>
  <c r="CF14" i="25"/>
  <c r="CU23" i="25"/>
  <c r="DE11" i="25"/>
  <c r="DE27" i="25"/>
  <c r="X23" i="25"/>
  <c r="X7" i="25"/>
  <c r="S9" i="25"/>
  <c r="S18" i="25"/>
  <c r="S25" i="25"/>
  <c r="S34" i="25"/>
  <c r="N12" i="25"/>
  <c r="N20" i="25"/>
  <c r="N28" i="25"/>
  <c r="AC26" i="25"/>
  <c r="AC10" i="25"/>
  <c r="AH6" i="25"/>
  <c r="AW11" i="25"/>
  <c r="AW27" i="25"/>
  <c r="BB28" i="25"/>
  <c r="BL14" i="25"/>
  <c r="BL30" i="25"/>
  <c r="BL34" i="25"/>
  <c r="BQ18" i="25"/>
  <c r="CF10" i="25"/>
  <c r="DI40" i="25"/>
  <c r="DJ40" i="25" s="1"/>
  <c r="AC34" i="25"/>
  <c r="X27" i="25"/>
  <c r="X11" i="25"/>
  <c r="S20" i="25"/>
  <c r="N6" i="25"/>
  <c r="N14" i="25"/>
  <c r="N22" i="25"/>
  <c r="N30" i="25"/>
  <c r="AC30" i="25"/>
  <c r="AC14" i="25"/>
  <c r="S15" i="25"/>
  <c r="S31" i="25"/>
  <c r="AC7" i="25"/>
  <c r="X22" i="25"/>
  <c r="X6" i="25"/>
  <c r="S19" i="25"/>
  <c r="Q40" i="25"/>
  <c r="AH18" i="25"/>
  <c r="AW7" i="25"/>
  <c r="AW23" i="25"/>
  <c r="BB8" i="25"/>
  <c r="BB24" i="25"/>
  <c r="BL10" i="25"/>
  <c r="BL26" i="25"/>
  <c r="BQ10" i="25"/>
  <c r="CA7" i="25"/>
  <c r="CA23" i="25"/>
  <c r="BQ15" i="25"/>
  <c r="BV34" i="25"/>
  <c r="CP18" i="25"/>
  <c r="CP34" i="25"/>
  <c r="CU19" i="25"/>
  <c r="CF6" i="25"/>
  <c r="CU27" i="25"/>
  <c r="AM4" i="25"/>
  <c r="X15" i="25"/>
  <c r="N8" i="25"/>
  <c r="N16" i="25"/>
  <c r="N24" i="25"/>
  <c r="N32" i="25"/>
  <c r="AC18" i="25"/>
  <c r="AH14" i="25"/>
  <c r="AR34" i="25"/>
  <c r="AW19" i="25"/>
  <c r="BB4" i="25"/>
  <c r="BL6" i="25"/>
  <c r="BL22" i="25"/>
  <c r="BQ11" i="25"/>
  <c r="CE40" i="25"/>
  <c r="BV14" i="25"/>
  <c r="BV30" i="25"/>
  <c r="CA4" i="25"/>
  <c r="CF18" i="25"/>
  <c r="CF34" i="25"/>
  <c r="CP4" i="25"/>
  <c r="CY40" i="25"/>
  <c r="AC4" i="25"/>
  <c r="X19" i="25"/>
  <c r="S7" i="25"/>
  <c r="S23" i="25"/>
  <c r="N10" i="25"/>
  <c r="N18" i="25"/>
  <c r="N26" i="25"/>
  <c r="N34" i="25"/>
  <c r="L40" i="25"/>
  <c r="N4" i="25"/>
  <c r="X5" i="23"/>
  <c r="X7" i="23"/>
  <c r="X9" i="23"/>
  <c r="X11" i="23"/>
  <c r="X13" i="23"/>
  <c r="X15" i="23"/>
  <c r="X17" i="23"/>
  <c r="X19" i="23"/>
  <c r="X21" i="23"/>
  <c r="X23" i="23"/>
  <c r="X25" i="23"/>
  <c r="X27" i="23"/>
  <c r="X29" i="23"/>
  <c r="X31" i="23"/>
  <c r="X33" i="23"/>
  <c r="Y4" i="23"/>
  <c r="Y5" i="23"/>
  <c r="Y7" i="23"/>
  <c r="Y9" i="23"/>
  <c r="Y11" i="23"/>
  <c r="Y13" i="23"/>
  <c r="Y15" i="23"/>
  <c r="Y17" i="23"/>
  <c r="Y19" i="23"/>
  <c r="Y21" i="23"/>
  <c r="Y23" i="23"/>
  <c r="Y25" i="23"/>
  <c r="Y27" i="23"/>
  <c r="Y29" i="23"/>
  <c r="Y31" i="23"/>
  <c r="Y33" i="23"/>
  <c r="X4" i="23"/>
  <c r="X6" i="23"/>
  <c r="X8" i="23"/>
  <c r="X10" i="23"/>
  <c r="X12" i="23"/>
  <c r="X14" i="23"/>
  <c r="X16" i="23"/>
  <c r="X18" i="23"/>
  <c r="X20" i="23"/>
  <c r="X22" i="23"/>
  <c r="X24" i="23"/>
  <c r="X26" i="23"/>
  <c r="X28" i="23"/>
  <c r="X30" i="23"/>
  <c r="X32" i="23"/>
  <c r="X34" i="23"/>
  <c r="Y6" i="23"/>
  <c r="Y8" i="23"/>
  <c r="Y10" i="23"/>
  <c r="Y12" i="23"/>
  <c r="Y14" i="23"/>
  <c r="Y16" i="23"/>
  <c r="Y18" i="23"/>
  <c r="Y20" i="23"/>
  <c r="Y22" i="23"/>
  <c r="Y24" i="23"/>
  <c r="Y26" i="23"/>
  <c r="Y28" i="23"/>
  <c r="Y30" i="23"/>
  <c r="Y32" i="23"/>
  <c r="Y34" i="23"/>
  <c r="AA20" i="23"/>
  <c r="S4" i="23"/>
  <c r="S31" i="23"/>
  <c r="S27" i="23"/>
  <c r="S23" i="23"/>
  <c r="S19" i="23"/>
  <c r="S15" i="23"/>
  <c r="S11" i="23"/>
  <c r="S7" i="23"/>
  <c r="T33" i="23"/>
  <c r="T29" i="23"/>
  <c r="T25" i="23"/>
  <c r="T21" i="23"/>
  <c r="T17" i="23"/>
  <c r="T13" i="23"/>
  <c r="T9" i="23"/>
  <c r="T5" i="23"/>
  <c r="AB34" i="23"/>
  <c r="AB32" i="23"/>
  <c r="AB30" i="23"/>
  <c r="AB28" i="23"/>
  <c r="AA26" i="23"/>
  <c r="AA16" i="23"/>
  <c r="AB27" i="23"/>
  <c r="S34" i="23"/>
  <c r="S30" i="23"/>
  <c r="S26" i="23"/>
  <c r="S22" i="23"/>
  <c r="S18" i="23"/>
  <c r="S14" i="23"/>
  <c r="S10" i="23"/>
  <c r="S6" i="23"/>
  <c r="T32" i="23"/>
  <c r="T28" i="23"/>
  <c r="T24" i="23"/>
  <c r="T20" i="23"/>
  <c r="T16" i="23"/>
  <c r="T12" i="23"/>
  <c r="T8" i="23"/>
  <c r="AA34" i="23"/>
  <c r="AA32" i="23"/>
  <c r="AA30" i="23"/>
  <c r="AA28" i="23"/>
  <c r="AA25" i="23"/>
  <c r="AB22" i="23"/>
  <c r="AB14" i="23"/>
  <c r="S33" i="23"/>
  <c r="S29" i="23"/>
  <c r="S25" i="23"/>
  <c r="S21" i="23"/>
  <c r="S17" i="23"/>
  <c r="S13" i="23"/>
  <c r="S9" i="23"/>
  <c r="S5" i="23"/>
  <c r="T31" i="23"/>
  <c r="T27" i="23"/>
  <c r="T23" i="23"/>
  <c r="T19" i="23"/>
  <c r="T15" i="23"/>
  <c r="T11" i="23"/>
  <c r="T7" i="23"/>
  <c r="AA4" i="23"/>
  <c r="AB33" i="23"/>
  <c r="AB31" i="23"/>
  <c r="AB29" i="23"/>
  <c r="AA27" i="23"/>
  <c r="AA22" i="23"/>
  <c r="S32" i="23"/>
  <c r="S28" i="23"/>
  <c r="S24" i="23"/>
  <c r="S20" i="23"/>
  <c r="S16" i="23"/>
  <c r="S12" i="23"/>
  <c r="S8" i="23"/>
  <c r="T34" i="23"/>
  <c r="T30" i="23"/>
  <c r="T26" i="23"/>
  <c r="T22" i="23"/>
  <c r="T18" i="23"/>
  <c r="T14" i="23"/>
  <c r="T10" i="23"/>
  <c r="T6" i="23"/>
  <c r="AB4" i="23"/>
  <c r="AA33" i="23"/>
  <c r="AA31" i="23"/>
  <c r="AA29" i="23"/>
  <c r="AB26" i="23"/>
  <c r="AB6" i="23"/>
  <c r="AB24" i="23"/>
  <c r="AB18" i="23"/>
  <c r="AA24" i="23"/>
  <c r="AA21" i="23"/>
  <c r="AA18" i="23"/>
  <c r="AB12" i="23"/>
  <c r="AB25" i="23"/>
  <c r="AA23" i="23"/>
  <c r="AB20" i="23"/>
  <c r="AB16" i="23"/>
  <c r="AB10" i="23"/>
  <c r="AA14" i="23"/>
  <c r="AA19" i="23"/>
  <c r="AB23" i="23"/>
  <c r="AA7" i="23"/>
  <c r="AA12" i="23"/>
  <c r="AA9" i="23"/>
  <c r="AA10" i="23"/>
  <c r="AB9" i="23"/>
  <c r="AB7" i="23"/>
  <c r="AA5" i="23"/>
  <c r="AB21" i="23"/>
  <c r="AB19" i="23"/>
  <c r="AB17" i="23"/>
  <c r="AB15" i="23"/>
  <c r="AB13" i="23"/>
  <c r="AB11" i="23"/>
  <c r="AB8" i="23"/>
  <c r="AA17" i="23"/>
  <c r="AA15" i="23"/>
  <c r="AA13" i="23"/>
  <c r="AA11" i="23"/>
  <c r="AA8" i="23"/>
  <c r="AA6" i="23"/>
  <c r="AB5" i="23"/>
  <c r="C19" i="16"/>
  <c r="C27" i="16" s="1"/>
  <c r="Z38" i="23" l="1"/>
  <c r="AC39" i="23"/>
  <c r="AC38" i="23"/>
  <c r="U39" i="23"/>
  <c r="W39" i="23" s="1"/>
  <c r="U38" i="23"/>
  <c r="W38" i="23" s="1"/>
  <c r="DT40" i="25"/>
  <c r="CZ40" i="25"/>
  <c r="CP40" i="25"/>
  <c r="AW40" i="25"/>
  <c r="BV40" i="25"/>
  <c r="ED40" i="25"/>
  <c r="DY40" i="25"/>
  <c r="CA40" i="25"/>
  <c r="AC36" i="23"/>
  <c r="U20" i="23"/>
  <c r="W20" i="23" s="1"/>
  <c r="U24" i="23"/>
  <c r="W24" i="23" s="1"/>
  <c r="U16" i="23"/>
  <c r="W16" i="23" s="1"/>
  <c r="Z36" i="23"/>
  <c r="U36" i="23"/>
  <c r="W36" i="23" s="1"/>
  <c r="U8" i="23"/>
  <c r="W8" i="23" s="1"/>
  <c r="U35" i="23"/>
  <c r="W35" i="23" s="1"/>
  <c r="U12" i="23"/>
  <c r="W12" i="23" s="1"/>
  <c r="AC37" i="23"/>
  <c r="U32" i="23"/>
  <c r="W32" i="23" s="1"/>
  <c r="U37" i="23"/>
  <c r="W37" i="23" s="1"/>
  <c r="AC35" i="23"/>
  <c r="Z35" i="23"/>
  <c r="Z37" i="23"/>
  <c r="BQ40" i="25"/>
  <c r="AR40" i="25"/>
  <c r="DO40" i="25"/>
  <c r="U13" i="23"/>
  <c r="W13" i="23" s="1"/>
  <c r="AC28" i="23"/>
  <c r="D19" i="16"/>
  <c r="D27" i="16" s="1"/>
  <c r="AC20" i="23"/>
  <c r="AC40" i="25"/>
  <c r="EI40" i="25"/>
  <c r="CK40" i="25"/>
  <c r="AC34" i="23"/>
  <c r="AC26" i="23"/>
  <c r="U28" i="23"/>
  <c r="W28" i="23" s="1"/>
  <c r="AH40" i="25"/>
  <c r="BB40" i="25"/>
  <c r="CF40" i="25"/>
  <c r="AM40" i="25"/>
  <c r="CU40" i="25"/>
  <c r="BG40" i="25"/>
  <c r="BL40" i="25"/>
  <c r="AC25" i="23"/>
  <c r="AC22" i="23"/>
  <c r="AC32" i="23"/>
  <c r="U9" i="23"/>
  <c r="W9" i="23" s="1"/>
  <c r="U25" i="23"/>
  <c r="W25" i="23" s="1"/>
  <c r="AC16" i="23"/>
  <c r="U21" i="23"/>
  <c r="W21" i="23" s="1"/>
  <c r="U5" i="23"/>
  <c r="W5" i="23" s="1"/>
  <c r="U29" i="23"/>
  <c r="W29" i="23" s="1"/>
  <c r="Z4" i="23"/>
  <c r="Z30" i="23"/>
  <c r="AC29" i="23"/>
  <c r="U17" i="23"/>
  <c r="W17" i="23" s="1"/>
  <c r="U33" i="23"/>
  <c r="W33" i="23" s="1"/>
  <c r="Z32" i="23"/>
  <c r="X40" i="25"/>
  <c r="N40" i="25"/>
  <c r="S40" i="25"/>
  <c r="Z28" i="23"/>
  <c r="Z20" i="23"/>
  <c r="Z12" i="23"/>
  <c r="Z27" i="23"/>
  <c r="Z19" i="23"/>
  <c r="Z11" i="23"/>
  <c r="Z34" i="23"/>
  <c r="Z26" i="23"/>
  <c r="Z18" i="23"/>
  <c r="Z10" i="23"/>
  <c r="Z33" i="23"/>
  <c r="Z25" i="23"/>
  <c r="Z17" i="23"/>
  <c r="Z9" i="23"/>
  <c r="Z24" i="23"/>
  <c r="Z16" i="23"/>
  <c r="Z8" i="23"/>
  <c r="Z31" i="23"/>
  <c r="Z23" i="23"/>
  <c r="Z15" i="23"/>
  <c r="Z7" i="23"/>
  <c r="Z22" i="23"/>
  <c r="Z14" i="23"/>
  <c r="Z6" i="23"/>
  <c r="Z29" i="23"/>
  <c r="Z21" i="23"/>
  <c r="Z13" i="23"/>
  <c r="Z5" i="23"/>
  <c r="AC27" i="23"/>
  <c r="AC30" i="23"/>
  <c r="AC24" i="23"/>
  <c r="AC7" i="23"/>
  <c r="AC33" i="23"/>
  <c r="AC4" i="23"/>
  <c r="AC12" i="23"/>
  <c r="AC14" i="23"/>
  <c r="AC18" i="23"/>
  <c r="AC6" i="23"/>
  <c r="AC31" i="23"/>
  <c r="U18" i="23"/>
  <c r="W18" i="23" s="1"/>
  <c r="U34" i="23"/>
  <c r="W34" i="23" s="1"/>
  <c r="U7" i="23"/>
  <c r="W7" i="23" s="1"/>
  <c r="U23" i="23"/>
  <c r="W23" i="23" s="1"/>
  <c r="AC5" i="23"/>
  <c r="AC19" i="23"/>
  <c r="U6" i="23"/>
  <c r="W6" i="23" s="1"/>
  <c r="U22" i="23"/>
  <c r="W22" i="23" s="1"/>
  <c r="U11" i="23"/>
  <c r="W11" i="23" s="1"/>
  <c r="U27" i="23"/>
  <c r="W27" i="23" s="1"/>
  <c r="AC15" i="23"/>
  <c r="AC21" i="23"/>
  <c r="AC23" i="23"/>
  <c r="U10" i="23"/>
  <c r="W10" i="23" s="1"/>
  <c r="U26" i="23"/>
  <c r="W26" i="23" s="1"/>
  <c r="U15" i="23"/>
  <c r="W15" i="23" s="1"/>
  <c r="U31" i="23"/>
  <c r="W31" i="23" s="1"/>
  <c r="U14" i="23"/>
  <c r="W14" i="23" s="1"/>
  <c r="U30" i="23"/>
  <c r="W30" i="23" s="1"/>
  <c r="U19" i="23"/>
  <c r="W19" i="23" s="1"/>
  <c r="U4" i="23"/>
  <c r="W4" i="23" s="1"/>
  <c r="AC10" i="23"/>
  <c r="AC13" i="23"/>
  <c r="AC9" i="23"/>
  <c r="AC11" i="23"/>
  <c r="AC8" i="23"/>
  <c r="AC17" i="23"/>
  <c r="M4" i="15" l="1"/>
  <c r="M5" i="15"/>
  <c r="M6" i="15"/>
  <c r="M7" i="15"/>
  <c r="M8" i="15"/>
  <c r="M9" i="15"/>
  <c r="M10" i="15"/>
  <c r="M11" i="15"/>
  <c r="M12" i="15"/>
  <c r="M13" i="15"/>
  <c r="M14" i="15"/>
  <c r="M15" i="15"/>
  <c r="L4" i="15"/>
  <c r="O4" i="15" s="1"/>
  <c r="L5" i="15"/>
  <c r="O5" i="15" s="1"/>
  <c r="L6" i="15"/>
  <c r="O6" i="15" s="1"/>
  <c r="L7" i="15"/>
  <c r="O7" i="15" s="1"/>
  <c r="L8" i="15"/>
  <c r="O8" i="15" s="1"/>
  <c r="L9" i="15"/>
  <c r="O9" i="15" s="1"/>
  <c r="L10" i="15"/>
  <c r="O10" i="15" s="1"/>
  <c r="L11" i="15"/>
  <c r="O11" i="15" s="1"/>
  <c r="L12" i="15"/>
  <c r="O12" i="15" s="1"/>
  <c r="L13" i="15"/>
  <c r="O13" i="15" s="1"/>
  <c r="L14" i="15"/>
  <c r="L15" i="15"/>
  <c r="O15" i="15" s="1"/>
  <c r="N4" i="14"/>
  <c r="N5" i="14"/>
  <c r="N6" i="14"/>
  <c r="N7" i="14"/>
  <c r="N8" i="14"/>
  <c r="N9" i="14"/>
  <c r="N10" i="14"/>
  <c r="N11" i="14"/>
  <c r="N12" i="14"/>
  <c r="N13" i="14"/>
  <c r="N14" i="14"/>
  <c r="N15" i="14"/>
  <c r="N21" i="14"/>
  <c r="O14" i="15" l="1"/>
  <c r="H4" i="8"/>
  <c r="H5" i="8"/>
  <c r="H6" i="8"/>
  <c r="H7" i="8"/>
  <c r="H8" i="8"/>
  <c r="H9" i="8"/>
  <c r="H10" i="8"/>
  <c r="H11" i="8"/>
  <c r="H12" i="8"/>
  <c r="H13" i="8"/>
  <c r="H14" i="8"/>
  <c r="H15" i="8"/>
  <c r="H16" i="8"/>
  <c r="H17" i="8"/>
  <c r="H18" i="8"/>
  <c r="H19" i="8"/>
  <c r="H20" i="8"/>
  <c r="H21" i="8"/>
  <c r="H22" i="8"/>
  <c r="H23" i="8"/>
  <c r="H24" i="8"/>
  <c r="H25" i="8"/>
  <c r="H26" i="8"/>
  <c r="H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二瓶 貞洋</author>
  </authors>
  <commentList>
    <comment ref="E17" authorId="0" shapeId="0" xr:uid="{00000000-0006-0000-0500-000001000000}">
      <text>
        <r>
          <rPr>
            <b/>
            <sz val="9"/>
            <color indexed="81"/>
            <rFont val="ＭＳ Ｐゴシック"/>
            <family val="3"/>
            <charset val="128"/>
          </rPr>
          <t>　
　手入力</t>
        </r>
        <r>
          <rPr>
            <sz val="9"/>
            <color indexed="81"/>
            <rFont val="ＭＳ Ｐゴシック"/>
            <family val="3"/>
            <charset val="128"/>
          </rPr>
          <t xml:space="preserve">
</t>
        </r>
      </text>
    </comment>
    <comment ref="F17" authorId="0" shapeId="0" xr:uid="{00000000-0006-0000-0500-000002000000}">
      <text>
        <r>
          <rPr>
            <b/>
            <sz val="9"/>
            <color indexed="81"/>
            <rFont val="ＭＳ Ｐゴシック"/>
            <family val="3"/>
            <charset val="128"/>
          </rPr>
          <t>　
　手入力</t>
        </r>
        <r>
          <rPr>
            <sz val="9"/>
            <color indexed="81"/>
            <rFont val="ＭＳ Ｐゴシック"/>
            <family val="3"/>
            <charset val="128"/>
          </rPr>
          <t xml:space="preserve">
</t>
        </r>
      </text>
    </comment>
    <comment ref="G17" authorId="0" shapeId="0" xr:uid="{00000000-0006-0000-0500-000003000000}">
      <text>
        <r>
          <rPr>
            <b/>
            <sz val="9"/>
            <color indexed="81"/>
            <rFont val="ＭＳ Ｐゴシック"/>
            <family val="3"/>
            <charset val="128"/>
          </rPr>
          <t>　
　手入力</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Nihei Sadahiro</author>
    <author>masunaga katsuya</author>
  </authors>
  <commentList>
    <comment ref="F1636" authorId="0" shapeId="0" xr:uid="{00000000-0006-0000-0E00-000001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18" authorId="0" shapeId="0" xr:uid="{00000000-0006-0000-0E00-000002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55" authorId="0" shapeId="0" xr:uid="{00000000-0006-0000-0E00-000003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88" authorId="0" shapeId="0" xr:uid="{00000000-0006-0000-0E00-000004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008" authorId="0" shapeId="0" xr:uid="{00000000-0006-0000-0E00-000005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211" authorId="0" shapeId="0" xr:uid="{00000000-0006-0000-0E00-000006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493" authorId="1" shapeId="0" xr:uid="{00000000-0006-0000-0E00-000007000000}">
      <text>
        <r>
          <rPr>
            <b/>
            <sz val="9"/>
            <color indexed="81"/>
            <rFont val="ＭＳ Ｐゴシック"/>
            <family val="3"/>
            <charset val="128"/>
          </rPr>
          <t>開催報告 未提出（2014.10/28現在）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工藤 修裕</author>
  </authors>
  <commentList>
    <comment ref="BH4" authorId="0" shapeId="0" xr:uid="{00000000-0006-0000-0F00-000001000000}">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J4" authorId="0" shapeId="0" xr:uid="{00000000-0006-0000-0F00-000002000000}">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L4" authorId="0" shapeId="0" xr:uid="{6D53A793-2E11-4D88-AC92-0A1F5D67AF73}">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N4" authorId="0" shapeId="0" xr:uid="{58B69AE8-1DBB-4459-9DC6-F6180BED10D5}">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P4" authorId="0" shapeId="0" xr:uid="{2E19F7AC-B91B-4C03-A08B-886F8271497F}">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R4" authorId="0" shapeId="0" xr:uid="{230BE129-6639-403C-8BF2-AD0EA1FFCDE2}">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T4" authorId="0" shapeId="0" xr:uid="{EF1D92B8-9540-4F90-91D8-206F216472CD}">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W4" authorId="0" shapeId="0" xr:uid="{F25902B6-939D-4BD5-83C8-4738A5CE5E1A}">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<sst xmlns="http://schemas.openxmlformats.org/spreadsheetml/2006/main" count="30259" uniqueCount="13899">
  <si>
    <t>部門</t>
    <rPh sb="0" eb="2">
      <t>ブモン</t>
    </rPh>
    <phoneticPr fontId="6"/>
  </si>
  <si>
    <t>担当部署</t>
    <rPh sb="0" eb="4">
      <t>タントウブショ</t>
    </rPh>
    <phoneticPr fontId="6"/>
  </si>
  <si>
    <t>解説</t>
    <rPh sb="0" eb="2">
      <t>カイセツ</t>
    </rPh>
    <phoneticPr fontId="6"/>
  </si>
  <si>
    <t>掲載期間</t>
    <rPh sb="0" eb="2">
      <t>ケイサイ</t>
    </rPh>
    <rPh sb="2" eb="4">
      <t>キカン</t>
    </rPh>
    <phoneticPr fontId="6"/>
  </si>
  <si>
    <t>備考</t>
    <rPh sb="0" eb="2">
      <t>ビコウ</t>
    </rPh>
    <phoneticPr fontId="6"/>
  </si>
  <si>
    <t>公開にあたっての留意事項</t>
    <rPh sb="0" eb="2">
      <t>コウカイ</t>
    </rPh>
    <rPh sb="8" eb="10">
      <t>リュウイ</t>
    </rPh>
    <rPh sb="10" eb="12">
      <t>ジコウ</t>
    </rPh>
    <phoneticPr fontId="6"/>
  </si>
  <si>
    <t>○</t>
    <phoneticPr fontId="6"/>
  </si>
  <si>
    <t>INDEX</t>
  </si>
  <si>
    <t>このシート</t>
    <phoneticPr fontId="6"/>
  </si>
  <si>
    <t>総務部門</t>
    <rPh sb="0" eb="2">
      <t>ソウム</t>
    </rPh>
    <rPh sb="2" eb="4">
      <t>ブモン</t>
    </rPh>
    <phoneticPr fontId="6"/>
  </si>
  <si>
    <t>会員数</t>
  </si>
  <si>
    <t>会員・支部部門</t>
    <rPh sb="0" eb="2">
      <t>カイイン</t>
    </rPh>
    <rPh sb="3" eb="5">
      <t>シブ</t>
    </rPh>
    <rPh sb="5" eb="7">
      <t>ブモン</t>
    </rPh>
    <phoneticPr fontId="6"/>
  </si>
  <si>
    <t>会員・企画課（会員）</t>
    <rPh sb="0" eb="2">
      <t>カイイン</t>
    </rPh>
    <rPh sb="3" eb="6">
      <t>キカクカ</t>
    </rPh>
    <rPh sb="7" eb="9">
      <t>カイイン</t>
    </rPh>
    <phoneticPr fontId="6"/>
  </si>
  <si>
    <t>会員数の推移</t>
    <rPh sb="0" eb="3">
      <t>カイインスウ</t>
    </rPh>
    <rPh sb="4" eb="6">
      <t>スイイ</t>
    </rPh>
    <phoneticPr fontId="6"/>
  </si>
  <si>
    <t>1914～</t>
  </si>
  <si>
    <t>年齢別会員数</t>
  </si>
  <si>
    <t>年齢別個人正会員数の推移</t>
    <rPh sb="0" eb="3">
      <t>ネンレイベツ</t>
    </rPh>
    <rPh sb="3" eb="5">
      <t>コジン</t>
    </rPh>
    <rPh sb="5" eb="6">
      <t>セイ</t>
    </rPh>
    <rPh sb="6" eb="9">
      <t>カイインスウ</t>
    </rPh>
    <rPh sb="10" eb="12">
      <t>スイイ</t>
    </rPh>
    <phoneticPr fontId="6"/>
  </si>
  <si>
    <t>2001～</t>
  </si>
  <si>
    <t>業種別会員数</t>
  </si>
  <si>
    <t>業種別会員数の推移</t>
    <rPh sb="0" eb="3">
      <t>ギョウシュベツ</t>
    </rPh>
    <rPh sb="3" eb="6">
      <t>カイインスウ</t>
    </rPh>
    <rPh sb="7" eb="9">
      <t>スイイ</t>
    </rPh>
    <phoneticPr fontId="6"/>
  </si>
  <si>
    <t>2015～</t>
    <phoneticPr fontId="6"/>
  </si>
  <si>
    <t>海外会員数</t>
  </si>
  <si>
    <t>国際部門/会員・支部部門</t>
    <rPh sb="0" eb="2">
      <t>コクサイ</t>
    </rPh>
    <rPh sb="2" eb="4">
      <t>ブモン</t>
    </rPh>
    <rPh sb="5" eb="7">
      <t>カイイン</t>
    </rPh>
    <rPh sb="8" eb="10">
      <t>シブ</t>
    </rPh>
    <rPh sb="10" eb="12">
      <t>ブモン</t>
    </rPh>
    <phoneticPr fontId="6"/>
  </si>
  <si>
    <t>国際センター</t>
    <rPh sb="0" eb="2">
      <t>コクサイ</t>
    </rPh>
    <phoneticPr fontId="6"/>
  </si>
  <si>
    <t>海外会員数の推移</t>
    <rPh sb="0" eb="2">
      <t>カイガイ</t>
    </rPh>
    <rPh sb="2" eb="4">
      <t>カイイン</t>
    </rPh>
    <rPh sb="4" eb="5">
      <t>スウ</t>
    </rPh>
    <rPh sb="6" eb="8">
      <t>スイイ</t>
    </rPh>
    <phoneticPr fontId="6"/>
  </si>
  <si>
    <t>2007～</t>
  </si>
  <si>
    <t>収入</t>
  </si>
  <si>
    <t>経理部門</t>
    <rPh sb="0" eb="2">
      <t>ケイリ</t>
    </rPh>
    <rPh sb="2" eb="4">
      <t>ブモン</t>
    </rPh>
    <phoneticPr fontId="6"/>
  </si>
  <si>
    <t>経理課</t>
    <rPh sb="0" eb="3">
      <t>ケイリカ</t>
    </rPh>
    <phoneticPr fontId="6"/>
  </si>
  <si>
    <t>事業活動別収入</t>
    <rPh sb="0" eb="2">
      <t>ジギョウ</t>
    </rPh>
    <rPh sb="2" eb="4">
      <t>カツドウ</t>
    </rPh>
    <rPh sb="4" eb="5">
      <t>ベツ</t>
    </rPh>
    <rPh sb="5" eb="7">
      <t>シュウニュウ</t>
    </rPh>
    <phoneticPr fontId="6"/>
  </si>
  <si>
    <t>2013～</t>
    <phoneticPr fontId="6"/>
  </si>
  <si>
    <t>※公益法人化以降</t>
  </si>
  <si>
    <t>支出</t>
  </si>
  <si>
    <t>事業活動別支出</t>
    <rPh sb="0" eb="2">
      <t>ジギョウ</t>
    </rPh>
    <rPh sb="2" eb="4">
      <t>カツドウ</t>
    </rPh>
    <rPh sb="4" eb="5">
      <t>ベツ</t>
    </rPh>
    <rPh sb="5" eb="7">
      <t>シシュツ</t>
    </rPh>
    <phoneticPr fontId="6"/>
  </si>
  <si>
    <t>会費収入使途</t>
  </si>
  <si>
    <t>会費収入使途</t>
    <rPh sb="0" eb="2">
      <t>カイヒ</t>
    </rPh>
    <rPh sb="2" eb="4">
      <t>シュウニュウ</t>
    </rPh>
    <rPh sb="4" eb="6">
      <t>シト</t>
    </rPh>
    <phoneticPr fontId="6"/>
  </si>
  <si>
    <t>全国大会</t>
  </si>
  <si>
    <t>総務課</t>
    <rPh sb="0" eb="3">
      <t>ソウムカ</t>
    </rPh>
    <phoneticPr fontId="6"/>
  </si>
  <si>
    <t>全国大会参加者数</t>
    <rPh sb="0" eb="2">
      <t>ゼンコク</t>
    </rPh>
    <rPh sb="2" eb="4">
      <t>タイカイ</t>
    </rPh>
    <rPh sb="4" eb="8">
      <t>サンカシャスウ</t>
    </rPh>
    <phoneticPr fontId="6"/>
  </si>
  <si>
    <t>1989～</t>
  </si>
  <si>
    <t>学会賞</t>
  </si>
  <si>
    <t>学会賞受賞件数</t>
    <rPh sb="0" eb="3">
      <t>ガッカイショウ</t>
    </rPh>
    <rPh sb="3" eb="5">
      <t>ジュショウ</t>
    </rPh>
    <rPh sb="5" eb="7">
      <t>ケンスウ</t>
    </rPh>
    <phoneticPr fontId="6"/>
  </si>
  <si>
    <t>1965～</t>
  </si>
  <si>
    <t>選奨土木遺産</t>
  </si>
  <si>
    <t>認定遺産リスト・施設種類別認定件数等</t>
    <rPh sb="0" eb="2">
      <t>ニンテイ</t>
    </rPh>
    <rPh sb="2" eb="4">
      <t>イサン</t>
    </rPh>
    <rPh sb="8" eb="10">
      <t>シセツ</t>
    </rPh>
    <rPh sb="10" eb="13">
      <t>シュルイベツ</t>
    </rPh>
    <rPh sb="13" eb="15">
      <t>ニンテイ</t>
    </rPh>
    <rPh sb="15" eb="17">
      <t>ケンスウ</t>
    </rPh>
    <rPh sb="17" eb="18">
      <t>トウ</t>
    </rPh>
    <phoneticPr fontId="6"/>
  </si>
  <si>
    <t>2000～</t>
    <phoneticPr fontId="6"/>
  </si>
  <si>
    <t>調査研究委員会活動</t>
  </si>
  <si>
    <t>調査研究部門</t>
    <rPh sb="0" eb="2">
      <t>チョウサ</t>
    </rPh>
    <rPh sb="2" eb="4">
      <t>ケンキュウ</t>
    </rPh>
    <rPh sb="4" eb="6">
      <t>ブモン</t>
    </rPh>
    <phoneticPr fontId="6"/>
  </si>
  <si>
    <t>研究事業課</t>
    <rPh sb="0" eb="2">
      <t>ケンキュウ</t>
    </rPh>
    <rPh sb="2" eb="4">
      <t>ジギョウ</t>
    </rPh>
    <rPh sb="4" eb="5">
      <t>カ</t>
    </rPh>
    <phoneticPr fontId="6"/>
  </si>
  <si>
    <t>委員会活動参加者数</t>
    <rPh sb="0" eb="3">
      <t>イインカイ</t>
    </rPh>
    <rPh sb="3" eb="5">
      <t>カツドウ</t>
    </rPh>
    <rPh sb="5" eb="9">
      <t>サンカシャスウ</t>
    </rPh>
    <phoneticPr fontId="6"/>
  </si>
  <si>
    <t>2004～</t>
    <phoneticPr fontId="6"/>
  </si>
  <si>
    <t>※担当課は非開示を希望、ただし過去データはWEB掲載</t>
    <rPh sb="1" eb="4">
      <t>タントウカ</t>
    </rPh>
    <rPh sb="5" eb="8">
      <t>ヒカイジ</t>
    </rPh>
    <rPh sb="9" eb="11">
      <t>キボウ</t>
    </rPh>
    <rPh sb="15" eb="17">
      <t>カコ</t>
    </rPh>
    <rPh sb="24" eb="26">
      <t>ケイサイ</t>
    </rPh>
    <phoneticPr fontId="6"/>
  </si>
  <si>
    <t>調査研究行事数</t>
  </si>
  <si>
    <t>調査研究部門開催行事一覧</t>
    <rPh sb="0" eb="2">
      <t>チョウサ</t>
    </rPh>
    <rPh sb="2" eb="4">
      <t>ケンキュウ</t>
    </rPh>
    <rPh sb="4" eb="6">
      <t>ブモン</t>
    </rPh>
    <rPh sb="6" eb="8">
      <t>カイサイ</t>
    </rPh>
    <rPh sb="8" eb="10">
      <t>ギョウジ</t>
    </rPh>
    <rPh sb="10" eb="12">
      <t>イチラン</t>
    </rPh>
    <phoneticPr fontId="6"/>
  </si>
  <si>
    <t>1989～</t>
    <phoneticPr fontId="6"/>
  </si>
  <si>
    <t>調査研究定期行事</t>
  </si>
  <si>
    <t>調査研究部門定期開催行事一覧</t>
    <rPh sb="0" eb="2">
      <t>チョウサ</t>
    </rPh>
    <rPh sb="2" eb="4">
      <t>ケンキュウ</t>
    </rPh>
    <rPh sb="4" eb="6">
      <t>ブモン</t>
    </rPh>
    <rPh sb="6" eb="8">
      <t>テイキ</t>
    </rPh>
    <rPh sb="8" eb="10">
      <t>カイサイ</t>
    </rPh>
    <rPh sb="10" eb="12">
      <t>ギョウジ</t>
    </rPh>
    <rPh sb="12" eb="14">
      <t>イチラン</t>
    </rPh>
    <phoneticPr fontId="6"/>
  </si>
  <si>
    <t>論文集通常号</t>
  </si>
  <si>
    <t>論文集通常号掲載件数</t>
    <rPh sb="0" eb="3">
      <t>ロンブンシュウ</t>
    </rPh>
    <rPh sb="3" eb="5">
      <t>ツウジョウ</t>
    </rPh>
    <rPh sb="5" eb="6">
      <t>ゴウ</t>
    </rPh>
    <rPh sb="6" eb="8">
      <t>ケイサイ</t>
    </rPh>
    <rPh sb="8" eb="10">
      <t>ケンスウ</t>
    </rPh>
    <phoneticPr fontId="6"/>
  </si>
  <si>
    <t>2011～</t>
    <phoneticPr fontId="6"/>
  </si>
  <si>
    <t>論文集特集号</t>
  </si>
  <si>
    <t>重点研究課題</t>
  </si>
  <si>
    <t>重点課題件数、助成金額</t>
    <rPh sb="0" eb="2">
      <t>ジュウテン</t>
    </rPh>
    <rPh sb="2" eb="4">
      <t>カダイ</t>
    </rPh>
    <rPh sb="4" eb="6">
      <t>ケンスウ</t>
    </rPh>
    <rPh sb="7" eb="9">
      <t>ジョセイ</t>
    </rPh>
    <rPh sb="9" eb="11">
      <t>キンガク</t>
    </rPh>
    <phoneticPr fontId="6"/>
  </si>
  <si>
    <t>2003～</t>
    <phoneticPr fontId="6"/>
  </si>
  <si>
    <t>刊行物販売</t>
  </si>
  <si>
    <t>出版部門</t>
    <rPh sb="0" eb="2">
      <t>シュッパン</t>
    </rPh>
    <rPh sb="2" eb="4">
      <t>ブモン</t>
    </rPh>
    <phoneticPr fontId="6"/>
  </si>
  <si>
    <t>出版・事業課</t>
    <rPh sb="0" eb="2">
      <t>シュッパン</t>
    </rPh>
    <rPh sb="3" eb="6">
      <t>ジギョウカ</t>
    </rPh>
    <phoneticPr fontId="6"/>
  </si>
  <si>
    <t>刊行物販売実績（売上額、点数、新規発行）</t>
    <rPh sb="0" eb="3">
      <t>カンコウブツ</t>
    </rPh>
    <rPh sb="3" eb="5">
      <t>ハンバイ</t>
    </rPh>
    <rPh sb="5" eb="7">
      <t>ジッセキ</t>
    </rPh>
    <rPh sb="8" eb="11">
      <t>ウリアゲガク</t>
    </rPh>
    <rPh sb="12" eb="14">
      <t>テンスウ</t>
    </rPh>
    <rPh sb="15" eb="17">
      <t>シンキ</t>
    </rPh>
    <rPh sb="17" eb="19">
      <t>ハッコウ</t>
    </rPh>
    <phoneticPr fontId="6"/>
  </si>
  <si>
    <t>図書売上ベスト10</t>
  </si>
  <si>
    <t>年間売上ベスト10</t>
    <rPh sb="0" eb="2">
      <t>ネンカン</t>
    </rPh>
    <rPh sb="2" eb="4">
      <t>ウリアゲ</t>
    </rPh>
    <phoneticPr fontId="6"/>
  </si>
  <si>
    <t>2018～</t>
    <phoneticPr fontId="6"/>
  </si>
  <si>
    <t>図書館利用者</t>
  </si>
  <si>
    <t>情報資料部門</t>
    <rPh sb="0" eb="2">
      <t>ジョウホウ</t>
    </rPh>
    <rPh sb="2" eb="4">
      <t>シリョウ</t>
    </rPh>
    <rPh sb="4" eb="6">
      <t>ブモン</t>
    </rPh>
    <phoneticPr fontId="6"/>
  </si>
  <si>
    <t>図書館・情報室</t>
    <rPh sb="0" eb="3">
      <t>トショカン</t>
    </rPh>
    <rPh sb="4" eb="7">
      <t>ジョウホウシツ</t>
    </rPh>
    <phoneticPr fontId="6"/>
  </si>
  <si>
    <t>土木図書館利用実績</t>
    <rPh sb="0" eb="2">
      <t>ドボク</t>
    </rPh>
    <rPh sb="2" eb="5">
      <t>トショカン</t>
    </rPh>
    <rPh sb="5" eb="7">
      <t>リヨウ</t>
    </rPh>
    <rPh sb="7" eb="9">
      <t>ジッセキ</t>
    </rPh>
    <phoneticPr fontId="6"/>
  </si>
  <si>
    <t>1995～</t>
    <phoneticPr fontId="6"/>
  </si>
  <si>
    <t>国内災害調査団実績</t>
  </si>
  <si>
    <t>社会支援部門</t>
    <rPh sb="0" eb="2">
      <t>シャカイ</t>
    </rPh>
    <rPh sb="2" eb="4">
      <t>シエン</t>
    </rPh>
    <rPh sb="4" eb="6">
      <t>ブモン</t>
    </rPh>
    <phoneticPr fontId="6"/>
  </si>
  <si>
    <t>国内で発生した災害の調査団派遣実績</t>
    <rPh sb="0" eb="2">
      <t>コクナイ</t>
    </rPh>
    <rPh sb="3" eb="5">
      <t>ハッセイ</t>
    </rPh>
    <rPh sb="7" eb="9">
      <t>サイガイ</t>
    </rPh>
    <rPh sb="10" eb="13">
      <t>チョウサダン</t>
    </rPh>
    <rPh sb="13" eb="15">
      <t>ハケン</t>
    </rPh>
    <rPh sb="15" eb="17">
      <t>ジッセキ</t>
    </rPh>
    <phoneticPr fontId="6"/>
  </si>
  <si>
    <t>1998～</t>
    <phoneticPr fontId="6"/>
  </si>
  <si>
    <t>※災害緊急対応部門（現：社会支援部門）発足以降</t>
    <rPh sb="1" eb="3">
      <t>サイガイ</t>
    </rPh>
    <rPh sb="3" eb="5">
      <t>キンキュウ</t>
    </rPh>
    <rPh sb="5" eb="7">
      <t>タイオウ</t>
    </rPh>
    <rPh sb="7" eb="9">
      <t>ブモン</t>
    </rPh>
    <rPh sb="10" eb="11">
      <t>ゲン</t>
    </rPh>
    <rPh sb="12" eb="14">
      <t>シャカイ</t>
    </rPh>
    <rPh sb="14" eb="16">
      <t>シエン</t>
    </rPh>
    <rPh sb="16" eb="18">
      <t>ブモン</t>
    </rPh>
    <rPh sb="19" eb="21">
      <t>ホッソク</t>
    </rPh>
    <rPh sb="21" eb="23">
      <t>イコウ</t>
    </rPh>
    <phoneticPr fontId="6"/>
  </si>
  <si>
    <t>海外災害調査団実績</t>
  </si>
  <si>
    <t>海外で発生した災害の調査団派遣実績</t>
    <rPh sb="0" eb="2">
      <t>カイガイ</t>
    </rPh>
    <rPh sb="3" eb="5">
      <t>ハッセイ</t>
    </rPh>
    <rPh sb="7" eb="9">
      <t>サイガイ</t>
    </rPh>
    <rPh sb="10" eb="13">
      <t>チョウサダン</t>
    </rPh>
    <rPh sb="13" eb="15">
      <t>ハケン</t>
    </rPh>
    <rPh sb="15" eb="17">
      <t>ジッセキ</t>
    </rPh>
    <phoneticPr fontId="6"/>
  </si>
  <si>
    <t>1999～</t>
    <phoneticPr fontId="6"/>
  </si>
  <si>
    <t>土木技術者資格</t>
  </si>
  <si>
    <t>技術推進機構</t>
    <rPh sb="0" eb="6">
      <t>ギジュツスイシンキコウ</t>
    </rPh>
    <phoneticPr fontId="6"/>
  </si>
  <si>
    <t>土木学会認定土木技術者　受験者数・合格者数</t>
    <rPh sb="0" eb="4">
      <t>ドボクガッカイ</t>
    </rPh>
    <rPh sb="4" eb="6">
      <t>ニンテイ</t>
    </rPh>
    <rPh sb="6" eb="8">
      <t>ドボク</t>
    </rPh>
    <rPh sb="8" eb="11">
      <t>ギジュツシャ</t>
    </rPh>
    <rPh sb="12" eb="14">
      <t>ジュケン</t>
    </rPh>
    <rPh sb="14" eb="15">
      <t>シャ</t>
    </rPh>
    <rPh sb="15" eb="16">
      <t>スウ</t>
    </rPh>
    <rPh sb="17" eb="21">
      <t>ゴウカクシャスウ</t>
    </rPh>
    <phoneticPr fontId="6"/>
  </si>
  <si>
    <t>2001～</t>
    <phoneticPr fontId="6"/>
  </si>
  <si>
    <t>CPDプログラム</t>
  </si>
  <si>
    <t>土木学会認定CPDプログラム件数</t>
    <rPh sb="0" eb="4">
      <t>ドボクガッカイ</t>
    </rPh>
    <rPh sb="4" eb="6">
      <t>ニンテイ</t>
    </rPh>
    <rPh sb="14" eb="16">
      <t>ケンスウ</t>
    </rPh>
    <phoneticPr fontId="6"/>
  </si>
  <si>
    <t>土木コレクション</t>
  </si>
  <si>
    <t>コミュニケーション部門</t>
    <rPh sb="9" eb="11">
      <t>ブモン</t>
    </rPh>
    <phoneticPr fontId="6"/>
  </si>
  <si>
    <t>土木広報センター</t>
    <rPh sb="0" eb="4">
      <t>ドボクコウホウ</t>
    </rPh>
    <phoneticPr fontId="6"/>
  </si>
  <si>
    <t>土木コレクション開催実績</t>
    <rPh sb="0" eb="2">
      <t>ドボク</t>
    </rPh>
    <rPh sb="8" eb="10">
      <t>カイサイ</t>
    </rPh>
    <rPh sb="10" eb="12">
      <t>ジッセキ</t>
    </rPh>
    <phoneticPr fontId="6"/>
  </si>
  <si>
    <t>2014～</t>
    <phoneticPr fontId="6"/>
  </si>
  <si>
    <t>国際ジョイントセミナー</t>
  </si>
  <si>
    <t>国際部門</t>
    <rPh sb="0" eb="2">
      <t>コクサイ</t>
    </rPh>
    <rPh sb="2" eb="4">
      <t>ブモン</t>
    </rPh>
    <phoneticPr fontId="6"/>
  </si>
  <si>
    <t>国際ジョイントセミナー開催実績</t>
    <rPh sb="0" eb="2">
      <t>コクサイ</t>
    </rPh>
    <rPh sb="11" eb="13">
      <t>カイサイ</t>
    </rPh>
    <rPh sb="13" eb="15">
      <t>ジッセキ</t>
    </rPh>
    <phoneticPr fontId="6"/>
  </si>
  <si>
    <t>イブニングシアター</t>
  </si>
  <si>
    <t>イブニングシアタータイトル・来場者数</t>
    <rPh sb="14" eb="17">
      <t>ライジョウシャ</t>
    </rPh>
    <rPh sb="17" eb="18">
      <t>スウ</t>
    </rPh>
    <phoneticPr fontId="6"/>
  </si>
  <si>
    <t>メディア掲載</t>
  </si>
  <si>
    <t>各種メディアで土木学会が取り上げられた件数</t>
    <rPh sb="0" eb="2">
      <t>カクシュ</t>
    </rPh>
    <rPh sb="7" eb="11">
      <t>ドボクガッカイ</t>
    </rPh>
    <rPh sb="12" eb="13">
      <t>ト</t>
    </rPh>
    <rPh sb="14" eb="15">
      <t>ア</t>
    </rPh>
    <rPh sb="19" eb="21">
      <t>ケンスウ</t>
    </rPh>
    <phoneticPr fontId="6"/>
  </si>
  <si>
    <t>記者発表</t>
  </si>
  <si>
    <t>土木学会で行った記者発表・プレスリリース件数</t>
    <rPh sb="0" eb="4">
      <t>ドボクガッカイ</t>
    </rPh>
    <rPh sb="5" eb="6">
      <t>オコナ</t>
    </rPh>
    <rPh sb="8" eb="12">
      <t>キシャハッピョウ</t>
    </rPh>
    <rPh sb="20" eb="22">
      <t>ケンスウ</t>
    </rPh>
    <phoneticPr fontId="6"/>
  </si>
  <si>
    <t>1983～</t>
    <phoneticPr fontId="6"/>
  </si>
  <si>
    <t>論説・オピニオン一覧</t>
  </si>
  <si>
    <t>企画部門</t>
    <rPh sb="0" eb="2">
      <t>キカク</t>
    </rPh>
    <rPh sb="2" eb="4">
      <t>ブモン</t>
    </rPh>
    <phoneticPr fontId="6"/>
  </si>
  <si>
    <t>会員・企画課（企画）</t>
    <rPh sb="0" eb="2">
      <t>カイイン</t>
    </rPh>
    <rPh sb="3" eb="6">
      <t>キカクカ</t>
    </rPh>
    <rPh sb="7" eb="9">
      <t>キカク</t>
    </rPh>
    <phoneticPr fontId="6"/>
  </si>
  <si>
    <t>論説/論説・オピニオン一覧</t>
    <rPh sb="0" eb="2">
      <t>ロンセツ</t>
    </rPh>
    <rPh sb="3" eb="5">
      <t>ロンセツ</t>
    </rPh>
    <rPh sb="11" eb="13">
      <t>イチラン</t>
    </rPh>
    <phoneticPr fontId="6"/>
  </si>
  <si>
    <t>2007～</t>
    <phoneticPr fontId="6"/>
  </si>
  <si>
    <t>HPアクセス</t>
  </si>
  <si>
    <t>土木学会HPのアクセス数</t>
    <rPh sb="0" eb="4">
      <t>ドボクガッカイ</t>
    </rPh>
    <rPh sb="11" eb="12">
      <t>スウ</t>
    </rPh>
    <phoneticPr fontId="6"/>
  </si>
  <si>
    <t>2008～</t>
    <phoneticPr fontId="6"/>
  </si>
  <si>
    <t>facebook</t>
  </si>
  <si>
    <t>土木学会facebookのフォロワー数推移</t>
    <rPh sb="0" eb="4">
      <t>ドボクガッカイ</t>
    </rPh>
    <rPh sb="18" eb="19">
      <t>スウ</t>
    </rPh>
    <rPh sb="19" eb="21">
      <t>スイイ</t>
    </rPh>
    <phoneticPr fontId="6"/>
  </si>
  <si>
    <t>2012～</t>
    <phoneticPr fontId="6"/>
  </si>
  <si>
    <t>教育企画行事</t>
  </si>
  <si>
    <t>教育企画部門</t>
    <rPh sb="0" eb="2">
      <t>キョウイク</t>
    </rPh>
    <rPh sb="2" eb="4">
      <t>キカク</t>
    </rPh>
    <rPh sb="4" eb="6">
      <t>ブモン</t>
    </rPh>
    <phoneticPr fontId="6"/>
  </si>
  <si>
    <t>教育企画部門 行事一覧</t>
    <rPh sb="0" eb="2">
      <t>キョウイク</t>
    </rPh>
    <rPh sb="2" eb="4">
      <t>キカク</t>
    </rPh>
    <rPh sb="4" eb="6">
      <t>ブモン</t>
    </rPh>
    <rPh sb="7" eb="9">
      <t>ギョウジ</t>
    </rPh>
    <rPh sb="9" eb="11">
      <t>イチラン</t>
    </rPh>
    <phoneticPr fontId="6"/>
  </si>
  <si>
    <t>INDEXに戻る</t>
    <rPh sb="6" eb="7">
      <t>モド</t>
    </rPh>
    <phoneticPr fontId="6"/>
  </si>
  <si>
    <t>http://www.jsce.or.jp/outline/organization.shtml</t>
    <phoneticPr fontId="6"/>
  </si>
  <si>
    <t>■会員数の推移</t>
    <rPh sb="1" eb="4">
      <t>カイインスウ</t>
    </rPh>
    <rPh sb="5" eb="7">
      <t>スイイ</t>
    </rPh>
    <phoneticPr fontId="8"/>
  </si>
  <si>
    <t>年度</t>
    <rPh sb="0" eb="2">
      <t>ネンド</t>
    </rPh>
    <phoneticPr fontId="8"/>
  </si>
  <si>
    <t>名誉</t>
    <rPh sb="0" eb="2">
      <t>メイヨ</t>
    </rPh>
    <phoneticPr fontId="8"/>
  </si>
  <si>
    <t>正会員補正前</t>
    <rPh sb="0" eb="3">
      <t>セイカイイン</t>
    </rPh>
    <rPh sb="3" eb="5">
      <t>ホセイ</t>
    </rPh>
    <rPh sb="5" eb="6">
      <t>マエ</t>
    </rPh>
    <phoneticPr fontId="8"/>
  </si>
  <si>
    <t>正会員</t>
    <rPh sb="0" eb="3">
      <t>セイカイイン</t>
    </rPh>
    <phoneticPr fontId="8"/>
  </si>
  <si>
    <t>女性以外</t>
    <rPh sb="0" eb="2">
      <t>ジョセイ</t>
    </rPh>
    <rPh sb="2" eb="4">
      <t>イガイ</t>
    </rPh>
    <phoneticPr fontId="8"/>
  </si>
  <si>
    <t>1998=100</t>
    <phoneticPr fontId="8"/>
  </si>
  <si>
    <t>うち女性</t>
    <rPh sb="2" eb="4">
      <t>ジョセイ</t>
    </rPh>
    <phoneticPr fontId="8"/>
  </si>
  <si>
    <t>准会員</t>
    <rPh sb="0" eb="1">
      <t>ジュン</t>
    </rPh>
    <rPh sb="1" eb="3">
      <t>カイイン</t>
    </rPh>
    <phoneticPr fontId="8"/>
  </si>
  <si>
    <r>
      <t>学生</t>
    </r>
    <r>
      <rPr>
        <sz val="11"/>
        <rFont val="UD デジタル 教科書体 NK-R"/>
        <family val="1"/>
        <charset val="128"/>
      </rPr>
      <t>会員</t>
    </r>
    <rPh sb="0" eb="2">
      <t>ガクセイ</t>
    </rPh>
    <rPh sb="2" eb="4">
      <t>カイイン</t>
    </rPh>
    <phoneticPr fontId="8"/>
  </si>
  <si>
    <r>
      <t>賛助</t>
    </r>
    <r>
      <rPr>
        <sz val="11"/>
        <rFont val="UD デジタル 教科書体 NK-R"/>
        <family val="1"/>
        <charset val="128"/>
      </rPr>
      <t>会員</t>
    </r>
    <rPh sb="0" eb="2">
      <t>サンジョ</t>
    </rPh>
    <rPh sb="2" eb="4">
      <t>カイイン</t>
    </rPh>
    <phoneticPr fontId="8"/>
  </si>
  <si>
    <t>特別会員</t>
    <rPh sb="0" eb="2">
      <t>トクベツ</t>
    </rPh>
    <rPh sb="2" eb="4">
      <t>カイイン</t>
    </rPh>
    <phoneticPr fontId="8"/>
  </si>
  <si>
    <t>合計</t>
    <rPh sb="0" eb="2">
      <t>ゴウケイ</t>
    </rPh>
    <phoneticPr fontId="8"/>
  </si>
  <si>
    <t>データ出典</t>
    <rPh sb="3" eb="5">
      <t>シュッテン</t>
    </rPh>
    <phoneticPr fontId="8"/>
  </si>
  <si>
    <t>備考</t>
    <rPh sb="0" eb="2">
      <t>ビコウ</t>
    </rPh>
    <phoneticPr fontId="8"/>
  </si>
  <si>
    <t>40年史</t>
    <rPh sb="2" eb="4">
      <t>ネンシ</t>
    </rPh>
    <phoneticPr fontId="6"/>
  </si>
  <si>
    <t>80年史</t>
    <rPh sb="2" eb="4">
      <t>ネンシ</t>
    </rPh>
    <phoneticPr fontId="6"/>
  </si>
  <si>
    <t>データが無く推定値</t>
    <rPh sb="4" eb="5">
      <t>ナ</t>
    </rPh>
    <rPh sb="6" eb="9">
      <t>スイテイチ</t>
    </rPh>
    <phoneticPr fontId="5"/>
  </si>
  <si>
    <t>会費未納会員の大幅整理実施</t>
    <rPh sb="7" eb="9">
      <t>オオハバ</t>
    </rPh>
    <rPh sb="11" eb="13">
      <t>ジッシ</t>
    </rPh>
    <phoneticPr fontId="6"/>
  </si>
  <si>
    <t>会費未納会員整理、学生会員減少</t>
    <phoneticPr fontId="6"/>
  </si>
  <si>
    <t>※1984年以降は定款改正により名誉会員は称号となり正会員数に含まれる。</t>
    <rPh sb="5" eb="6">
      <t>ネン</t>
    </rPh>
    <rPh sb="6" eb="8">
      <t>イコウ</t>
    </rPh>
    <rPh sb="9" eb="11">
      <t>テイカン</t>
    </rPh>
    <rPh sb="11" eb="13">
      <t>カイセイ</t>
    </rPh>
    <rPh sb="16" eb="18">
      <t>メイヨ</t>
    </rPh>
    <rPh sb="18" eb="20">
      <t>カイイン</t>
    </rPh>
    <rPh sb="21" eb="23">
      <t>ショウゴウ</t>
    </rPh>
    <rPh sb="26" eb="29">
      <t>セイカイイン</t>
    </rPh>
    <rPh sb="29" eb="30">
      <t>スウ</t>
    </rPh>
    <rPh sb="31" eb="32">
      <t>フク</t>
    </rPh>
    <phoneticPr fontId="5"/>
  </si>
  <si>
    <t>90年史</t>
    <rPh sb="2" eb="4">
      <t>ネンシ</t>
    </rPh>
    <phoneticPr fontId="6"/>
  </si>
  <si>
    <t>女性正会員</t>
    <rPh sb="0" eb="2">
      <t>ジョセイ</t>
    </rPh>
    <rPh sb="2" eb="5">
      <t>セイカイイン</t>
    </rPh>
    <phoneticPr fontId="8"/>
  </si>
  <si>
    <t>男性学生会員</t>
    <rPh sb="0" eb="2">
      <t>ダンセイ</t>
    </rPh>
    <rPh sb="2" eb="4">
      <t>ガクセイ</t>
    </rPh>
    <rPh sb="4" eb="6">
      <t>カイイン</t>
    </rPh>
    <phoneticPr fontId="8"/>
  </si>
  <si>
    <t>女性学生会員</t>
    <rPh sb="0" eb="2">
      <t>ジョセイ</t>
    </rPh>
    <rPh sb="2" eb="4">
      <t>ガクセイ</t>
    </rPh>
    <rPh sb="4" eb="6">
      <t>カイイン</t>
    </rPh>
    <phoneticPr fontId="8"/>
  </si>
  <si>
    <t>女性会員数は1998/1/末時点</t>
    <rPh sb="0" eb="2">
      <t>ジョセイ</t>
    </rPh>
    <rPh sb="2" eb="5">
      <t>カイインスウ</t>
    </rPh>
    <rPh sb="13" eb="14">
      <t>マツ</t>
    </rPh>
    <rPh sb="14" eb="16">
      <t>ジテン</t>
    </rPh>
    <phoneticPr fontId="8"/>
  </si>
  <si>
    <t>女性会員数の記録なし</t>
    <rPh sb="0" eb="2">
      <t>ジョセイ</t>
    </rPh>
    <rPh sb="2" eb="5">
      <t>カイインスウ</t>
    </rPh>
    <rPh sb="6" eb="8">
      <t>キロク</t>
    </rPh>
    <phoneticPr fontId="8"/>
  </si>
  <si>
    <t>女性会員数は2004/4/末時点</t>
    <rPh sb="0" eb="2">
      <t>ジョセイ</t>
    </rPh>
    <rPh sb="2" eb="5">
      <t>カイインスウ</t>
    </rPh>
    <rPh sb="13" eb="14">
      <t>マツ</t>
    </rPh>
    <rPh sb="14" eb="16">
      <t>ジテン</t>
    </rPh>
    <phoneticPr fontId="8"/>
  </si>
  <si>
    <t>会員課調べ</t>
    <rPh sb="0" eb="3">
      <t>カイインカ</t>
    </rPh>
    <rPh sb="3" eb="4">
      <t>シラ</t>
    </rPh>
    <phoneticPr fontId="6"/>
  </si>
  <si>
    <t>女性会員数は2009/4/末時点</t>
    <rPh sb="0" eb="2">
      <t>ジョセイ</t>
    </rPh>
    <rPh sb="2" eb="5">
      <t>カイインスウ</t>
    </rPh>
    <rPh sb="13" eb="14">
      <t>マツ</t>
    </rPh>
    <rPh sb="14" eb="16">
      <t>ジテン</t>
    </rPh>
    <phoneticPr fontId="8"/>
  </si>
  <si>
    <t>会員・企画課調べ</t>
    <rPh sb="0" eb="2">
      <t>カイイン</t>
    </rPh>
    <rPh sb="3" eb="6">
      <t>キカクカ</t>
    </rPh>
    <rPh sb="6" eb="7">
      <t>シラ</t>
    </rPh>
    <phoneticPr fontId="6"/>
  </si>
  <si>
    <t>会員・企画課調べ</t>
  </si>
  <si>
    <t>正会員（個人正会員＋法人正会員）</t>
    <rPh sb="0" eb="3">
      <t>セイカイイン</t>
    </rPh>
    <rPh sb="4" eb="6">
      <t>コジン</t>
    </rPh>
    <rPh sb="6" eb="9">
      <t>セイカイイン</t>
    </rPh>
    <rPh sb="10" eb="12">
      <t>ホウジン</t>
    </rPh>
    <rPh sb="12" eb="15">
      <t>セイカイイン</t>
    </rPh>
    <phoneticPr fontId="6"/>
  </si>
  <si>
    <t>人数</t>
    <rPh sb="0" eb="2">
      <t>ニンズウ</t>
    </rPh>
    <phoneticPr fontId="8"/>
  </si>
  <si>
    <t>構成比</t>
    <rPh sb="0" eb="3">
      <t>コウセイヒ</t>
    </rPh>
    <phoneticPr fontId="8"/>
  </si>
  <si>
    <t>会員総数</t>
    <rPh sb="0" eb="2">
      <t>カイイン</t>
    </rPh>
    <rPh sb="2" eb="4">
      <t>ソウスウ</t>
    </rPh>
    <phoneticPr fontId="8"/>
  </si>
  <si>
    <t>女性個人会員</t>
    <rPh sb="0" eb="2">
      <t>ジョセイ</t>
    </rPh>
    <rPh sb="2" eb="4">
      <t>コジン</t>
    </rPh>
    <rPh sb="4" eb="6">
      <t>カイイン</t>
    </rPh>
    <phoneticPr fontId="8"/>
  </si>
  <si>
    <t>学生会員</t>
    <rPh sb="0" eb="2">
      <t>ガクセイ</t>
    </rPh>
    <rPh sb="2" eb="4">
      <t>カイイン</t>
    </rPh>
    <phoneticPr fontId="8"/>
  </si>
  <si>
    <t>女性</t>
    <rPh sb="0" eb="2">
      <t>ジョセイ</t>
    </rPh>
    <phoneticPr fontId="8"/>
  </si>
  <si>
    <t>特別会員</t>
    <rPh sb="0" eb="2">
      <t>トクベツ</t>
    </rPh>
    <rPh sb="2" eb="4">
      <t>カイイン</t>
    </rPh>
    <phoneticPr fontId="6"/>
  </si>
  <si>
    <t>会員総数＝正会員＋学生会員＋特別会員</t>
    <rPh sb="0" eb="2">
      <t>カイイン</t>
    </rPh>
    <rPh sb="2" eb="4">
      <t>ソウスウ</t>
    </rPh>
    <rPh sb="5" eb="8">
      <t>セイカイイン</t>
    </rPh>
    <rPh sb="9" eb="11">
      <t>ガクセイ</t>
    </rPh>
    <rPh sb="11" eb="13">
      <t>カイイン</t>
    </rPh>
    <rPh sb="14" eb="16">
      <t>トクベツ</t>
    </rPh>
    <rPh sb="16" eb="18">
      <t>カイイン</t>
    </rPh>
    <phoneticPr fontId="6"/>
  </si>
  <si>
    <t>法人会員：法人正会員＋特別会員</t>
    <rPh sb="0" eb="2">
      <t>ホウジン</t>
    </rPh>
    <rPh sb="2" eb="4">
      <t>カイイン</t>
    </rPh>
    <rPh sb="5" eb="7">
      <t>ホウジン</t>
    </rPh>
    <rPh sb="7" eb="10">
      <t>セイカイイン</t>
    </rPh>
    <rPh sb="11" eb="13">
      <t>トクベツ</t>
    </rPh>
    <rPh sb="13" eb="15">
      <t>カイイン</t>
    </rPh>
    <phoneticPr fontId="6"/>
  </si>
  <si>
    <t>※年齢不詳は70歳以上に含む</t>
    <rPh sb="1" eb="3">
      <t>ネンレイ</t>
    </rPh>
    <rPh sb="3" eb="5">
      <t>フショウ</t>
    </rPh>
    <rPh sb="8" eb="9">
      <t>サイ</t>
    </rPh>
    <rPh sb="9" eb="11">
      <t>イジョウ</t>
    </rPh>
    <rPh sb="12" eb="13">
      <t>フク</t>
    </rPh>
    <phoneticPr fontId="8"/>
  </si>
  <si>
    <t>25歳未満</t>
  </si>
  <si>
    <t>25～30歳未満</t>
  </si>
  <si>
    <t>30～35歳未満</t>
  </si>
  <si>
    <t>35～40歳未満</t>
  </si>
  <si>
    <t>40～45歳未満</t>
  </si>
  <si>
    <t>45～50歳未満</t>
  </si>
  <si>
    <t>50～55歳未満</t>
  </si>
  <si>
    <t>55～60歳未満</t>
  </si>
  <si>
    <t>60～65歳未満</t>
  </si>
  <si>
    <t>65～70歳未満</t>
  </si>
  <si>
    <t>70歳以上</t>
  </si>
  <si>
    <t>合計</t>
  </si>
  <si>
    <t>データ抽出月</t>
    <rPh sb="3" eb="5">
      <t>チュウシュツ</t>
    </rPh>
    <rPh sb="5" eb="6">
      <t>ツキ</t>
    </rPh>
    <phoneticPr fontId="8"/>
  </si>
  <si>
    <t>10月末</t>
    <rPh sb="2" eb="3">
      <t>ガツ</t>
    </rPh>
    <rPh sb="3" eb="4">
      <t>マツ</t>
    </rPh>
    <phoneticPr fontId="8"/>
  </si>
  <si>
    <t>7月末</t>
    <rPh sb="1" eb="2">
      <t>ガツ</t>
    </rPh>
    <rPh sb="2" eb="3">
      <t>マツ</t>
    </rPh>
    <phoneticPr fontId="8"/>
  </si>
  <si>
    <t>12月末</t>
    <rPh sb="2" eb="3">
      <t>ガツ</t>
    </rPh>
    <rPh sb="3" eb="4">
      <t>マツ</t>
    </rPh>
    <phoneticPr fontId="8"/>
  </si>
  <si>
    <t>30代</t>
    <rPh sb="2" eb="3">
      <t>ダイ</t>
    </rPh>
    <phoneticPr fontId="8"/>
  </si>
  <si>
    <t>40代</t>
    <rPh sb="2" eb="3">
      <t>ダイ</t>
    </rPh>
    <phoneticPr fontId="8"/>
  </si>
  <si>
    <t>50代</t>
    <rPh sb="2" eb="3">
      <t>ダイ</t>
    </rPh>
    <phoneticPr fontId="8"/>
  </si>
  <si>
    <t>60代</t>
    <rPh sb="2" eb="3">
      <t>ダイ</t>
    </rPh>
    <phoneticPr fontId="8"/>
  </si>
  <si>
    <t>70代以上</t>
    <rPh sb="2" eb="3">
      <t>ダイ</t>
    </rPh>
    <rPh sb="3" eb="5">
      <t>イジョウ</t>
    </rPh>
    <phoneticPr fontId="8"/>
  </si>
  <si>
    <t>3月末</t>
    <rPh sb="1" eb="2">
      <t>ガツ</t>
    </rPh>
    <rPh sb="2" eb="3">
      <t>マツ</t>
    </rPh>
    <phoneticPr fontId="8"/>
  </si>
  <si>
    <t>3月末</t>
  </si>
  <si>
    <t>総人口比で推計</t>
    <rPh sb="0" eb="4">
      <t>ソウジンコウヒ</t>
    </rPh>
    <rPh sb="5" eb="7">
      <t>スイケイ</t>
    </rPh>
    <phoneticPr fontId="8"/>
  </si>
  <si>
    <t>参考）将来推計人口（単位：千人）：出典　国立社会保障・人口問題研究所「日本の将来推計人口（令和5年推計）」全国・中位推計</t>
    <rPh sb="0" eb="2">
      <t>サンコウ</t>
    </rPh>
    <rPh sb="3" eb="9">
      <t>ショウライスイケイジンコウ</t>
    </rPh>
    <rPh sb="10" eb="12">
      <t>タンイ</t>
    </rPh>
    <rPh sb="13" eb="15">
      <t>センニン</t>
    </rPh>
    <rPh sb="17" eb="19">
      <t>シュッテン</t>
    </rPh>
    <rPh sb="20" eb="22">
      <t>コクリツ</t>
    </rPh>
    <rPh sb="22" eb="24">
      <t>シャカイ</t>
    </rPh>
    <rPh sb="24" eb="26">
      <t>ホショウ</t>
    </rPh>
    <rPh sb="27" eb="29">
      <t>ジンコウ</t>
    </rPh>
    <rPh sb="29" eb="31">
      <t>モンダイ</t>
    </rPh>
    <rPh sb="31" eb="34">
      <t>ケンキュウジョ</t>
    </rPh>
    <rPh sb="35" eb="37">
      <t>ニホン</t>
    </rPh>
    <rPh sb="38" eb="40">
      <t>ショウライ</t>
    </rPh>
    <rPh sb="40" eb="42">
      <t>スイケイ</t>
    </rPh>
    <rPh sb="42" eb="44">
      <t>ジンコウ</t>
    </rPh>
    <rPh sb="45" eb="47">
      <t>レイワ</t>
    </rPh>
    <rPh sb="48" eb="49">
      <t>ネン</t>
    </rPh>
    <rPh sb="49" eb="51">
      <t>スイケイ</t>
    </rPh>
    <rPh sb="53" eb="55">
      <t>ゼンコク</t>
    </rPh>
    <rPh sb="56" eb="58">
      <t>チュウイ</t>
    </rPh>
    <rPh sb="58" eb="60">
      <t>スイケイ</t>
    </rPh>
    <phoneticPr fontId="8"/>
  </si>
  <si>
    <t>※25歳未満は20～24歳、70歳以上は70～84歳の計</t>
    <rPh sb="3" eb="6">
      <t>サイミマン</t>
    </rPh>
    <rPh sb="12" eb="13">
      <t>サイ</t>
    </rPh>
    <rPh sb="16" eb="19">
      <t>サイイジョウ</t>
    </rPh>
    <rPh sb="25" eb="26">
      <t>サイ</t>
    </rPh>
    <rPh sb="27" eb="28">
      <t>ケイ</t>
    </rPh>
    <phoneticPr fontId="8"/>
  </si>
  <si>
    <t>参考）将来推計人口（2020=100）</t>
    <rPh sb="0" eb="2">
      <t>サンコウ</t>
    </rPh>
    <rPh sb="3" eb="9">
      <t>ショウライスイケイジンコウ</t>
    </rPh>
    <phoneticPr fontId="8"/>
  </si>
  <si>
    <t>■業種別会員数</t>
    <rPh sb="1" eb="4">
      <t>ギョウシュベツ</t>
    </rPh>
    <rPh sb="4" eb="7">
      <t>カイインスウ</t>
    </rPh>
    <phoneticPr fontId="6"/>
  </si>
  <si>
    <t>2015年度末</t>
    <rPh sb="4" eb="7">
      <t>ネンドマツ</t>
    </rPh>
    <phoneticPr fontId="6"/>
  </si>
  <si>
    <t>2016年度末</t>
    <rPh sb="4" eb="7">
      <t>ネンドマツ</t>
    </rPh>
    <phoneticPr fontId="6"/>
  </si>
  <si>
    <t>2017年度末</t>
    <rPh sb="4" eb="7">
      <t>ネンドマツ</t>
    </rPh>
    <phoneticPr fontId="6"/>
  </si>
  <si>
    <t>2018年度末</t>
    <rPh sb="4" eb="7">
      <t>ネンドマツ</t>
    </rPh>
    <phoneticPr fontId="6"/>
  </si>
  <si>
    <t>2019年度末</t>
    <rPh sb="4" eb="7">
      <t>ネンドマツ</t>
    </rPh>
    <phoneticPr fontId="6"/>
  </si>
  <si>
    <t>2020年度末</t>
    <rPh sb="4" eb="7">
      <t>ネンドマツ</t>
    </rPh>
    <phoneticPr fontId="6"/>
  </si>
  <si>
    <t>2021年度末</t>
    <rPh sb="4" eb="7">
      <t>ネンドマツ</t>
    </rPh>
    <phoneticPr fontId="6"/>
  </si>
  <si>
    <t>2022年度末</t>
    <rPh sb="4" eb="7">
      <t>ネンドマツ</t>
    </rPh>
    <phoneticPr fontId="6"/>
  </si>
  <si>
    <t>■年度セルをプルダウンで値が変わります。</t>
    <rPh sb="1" eb="3">
      <t>ネンド</t>
    </rPh>
    <rPh sb="12" eb="13">
      <t>アタイ</t>
    </rPh>
    <rPh sb="14" eb="15">
      <t>カ</t>
    </rPh>
    <phoneticPr fontId="6"/>
  </si>
  <si>
    <t>会員種別</t>
    <rPh sb="0" eb="2">
      <t>カイイン</t>
    </rPh>
    <rPh sb="2" eb="4">
      <t>シュベツ</t>
    </rPh>
    <phoneticPr fontId="7"/>
  </si>
  <si>
    <t>業種別</t>
    <rPh sb="0" eb="2">
      <t>ギョウシュ</t>
    </rPh>
    <rPh sb="2" eb="3">
      <t>ベツ</t>
    </rPh>
    <phoneticPr fontId="7"/>
  </si>
  <si>
    <t>平成27年度</t>
    <rPh sb="0" eb="2">
      <t>ヘイセイ</t>
    </rPh>
    <rPh sb="4" eb="6">
      <t>ネンド</t>
    </rPh>
    <phoneticPr fontId="6"/>
  </si>
  <si>
    <t>平成28年度</t>
    <rPh sb="0" eb="2">
      <t>ヘイセイ</t>
    </rPh>
    <rPh sb="4" eb="6">
      <t>ネンド</t>
    </rPh>
    <phoneticPr fontId="6"/>
  </si>
  <si>
    <t>平成29年度</t>
    <rPh sb="0" eb="2">
      <t>ヘイセイ</t>
    </rPh>
    <rPh sb="4" eb="6">
      <t>ネンド</t>
    </rPh>
    <phoneticPr fontId="6"/>
  </si>
  <si>
    <t>平成30年度</t>
    <rPh sb="0" eb="2">
      <t>ヘイセイ</t>
    </rPh>
    <rPh sb="4" eb="6">
      <t>ネンド</t>
    </rPh>
    <phoneticPr fontId="6"/>
  </si>
  <si>
    <t>令和1年度</t>
    <rPh sb="0" eb="2">
      <t>レイワ</t>
    </rPh>
    <rPh sb="3" eb="5">
      <t>ネンド</t>
    </rPh>
    <phoneticPr fontId="6"/>
  </si>
  <si>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</si>
  <si>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</si>
  <si>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</si>
  <si>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個人正会員数</t>
    <rPh sb="0" eb="2">
      <t>コジン</t>
    </rPh>
    <rPh sb="2" eb="5">
      <t>セイカイイン</t>
    </rPh>
    <rPh sb="5" eb="6">
      <t>スウ</t>
    </rPh>
    <phoneticPr fontId="6"/>
  </si>
  <si>
    <t>構成比</t>
    <rPh sb="0" eb="3">
      <t>コウセイヒ</t>
    </rPh>
    <phoneticPr fontId="6"/>
  </si>
  <si>
    <t>法人会員数</t>
    <rPh sb="0" eb="2">
      <t>ホウジン</t>
    </rPh>
    <rPh sb="2" eb="4">
      <t>カイイン</t>
    </rPh>
    <rPh sb="4" eb="5">
      <t>スウ</t>
    </rPh>
    <phoneticPr fontId="6"/>
  </si>
  <si>
    <t>正会員
（個人）</t>
    <rPh sb="0" eb="3">
      <t>セイカイイン</t>
    </rPh>
    <rPh sb="5" eb="7">
      <t>コジン</t>
    </rPh>
    <phoneticPr fontId="7"/>
  </si>
  <si>
    <t>学校・学会</t>
    <rPh sb="0" eb="2">
      <t>ガッコウ</t>
    </rPh>
    <rPh sb="3" eb="5">
      <t>ガッカイ</t>
    </rPh>
    <phoneticPr fontId="7"/>
  </si>
  <si>
    <t>官庁・独立行政法人</t>
    <rPh sb="0" eb="2">
      <t>カンチョウ</t>
    </rPh>
    <rPh sb="3" eb="5">
      <t>ドクリツ</t>
    </rPh>
    <rPh sb="5" eb="7">
      <t>ギョウセイ</t>
    </rPh>
    <rPh sb="7" eb="9">
      <t>ホウジン</t>
    </rPh>
    <phoneticPr fontId="7"/>
  </si>
  <si>
    <t>官庁・
独立行政法人</t>
    <rPh sb="0" eb="2">
      <t>カンチョウ</t>
    </rPh>
    <rPh sb="4" eb="6">
      <t>ドクリツ</t>
    </rPh>
    <rPh sb="6" eb="8">
      <t>ギョウセイ</t>
    </rPh>
    <rPh sb="8" eb="10">
      <t>ホウジン</t>
    </rPh>
    <phoneticPr fontId="7"/>
  </si>
  <si>
    <t>地方公共団体</t>
    <rPh sb="0" eb="2">
      <t>チホウ</t>
    </rPh>
    <rPh sb="2" eb="4">
      <t>コウキョウ</t>
    </rPh>
    <rPh sb="4" eb="6">
      <t>ダンタイ</t>
    </rPh>
    <phoneticPr fontId="7"/>
  </si>
  <si>
    <t>協会</t>
    <rPh sb="0" eb="2">
      <t>キョウカイ</t>
    </rPh>
    <phoneticPr fontId="7"/>
  </si>
  <si>
    <t>建設業</t>
    <rPh sb="0" eb="3">
      <t>ケンセツギョウ</t>
    </rPh>
    <phoneticPr fontId="7"/>
  </si>
  <si>
    <t>建設コンサルタント</t>
    <rPh sb="0" eb="2">
      <t>ケンセツ</t>
    </rPh>
    <phoneticPr fontId="7"/>
  </si>
  <si>
    <t>建設
コンサルタント</t>
    <rPh sb="0" eb="2">
      <t>ケンセツ</t>
    </rPh>
    <phoneticPr fontId="7"/>
  </si>
  <si>
    <t>電力・ガス</t>
    <rPh sb="0" eb="2">
      <t>デンリョク</t>
    </rPh>
    <phoneticPr fontId="7"/>
  </si>
  <si>
    <t>製造業・その他の民間</t>
    <rPh sb="0" eb="3">
      <t>セイゾウギョウ</t>
    </rPh>
    <rPh sb="6" eb="7">
      <t>タ</t>
    </rPh>
    <rPh sb="8" eb="10">
      <t>ミンカン</t>
    </rPh>
    <phoneticPr fontId="7"/>
  </si>
  <si>
    <t>製造業・
その他民間</t>
    <rPh sb="0" eb="3">
      <t>セイゾウギョウ</t>
    </rPh>
    <rPh sb="7" eb="8">
      <t>タ</t>
    </rPh>
    <rPh sb="8" eb="10">
      <t>ミンカン</t>
    </rPh>
    <phoneticPr fontId="7"/>
  </si>
  <si>
    <t>私鉄</t>
    <rPh sb="0" eb="2">
      <t>シテツ</t>
    </rPh>
    <phoneticPr fontId="7"/>
  </si>
  <si>
    <t>ＪＲ</t>
    <phoneticPr fontId="7"/>
  </si>
  <si>
    <t>高速道路会社関係</t>
    <rPh sb="0" eb="2">
      <t>コウソク</t>
    </rPh>
    <rPh sb="2" eb="4">
      <t>ドウロ</t>
    </rPh>
    <rPh sb="4" eb="6">
      <t>ガイシャ</t>
    </rPh>
    <rPh sb="6" eb="8">
      <t>カンケイ</t>
    </rPh>
    <phoneticPr fontId="8"/>
  </si>
  <si>
    <t>高速道路会社関係</t>
    <rPh sb="0" eb="2">
      <t>コウソク</t>
    </rPh>
    <rPh sb="2" eb="4">
      <t>ドウロ</t>
    </rPh>
    <rPh sb="4" eb="6">
      <t>ガイシャ</t>
    </rPh>
    <rPh sb="6" eb="8">
      <t>カンケイ</t>
    </rPh>
    <phoneticPr fontId="7"/>
  </si>
  <si>
    <t>その他</t>
    <rPh sb="2" eb="3">
      <t>タ</t>
    </rPh>
    <phoneticPr fontId="7"/>
  </si>
  <si>
    <t>合計</t>
    <rPh sb="0" eb="2">
      <t>ゴウケイ</t>
    </rPh>
    <phoneticPr fontId="7"/>
  </si>
  <si>
    <t>学生会員</t>
    <rPh sb="0" eb="2">
      <t>ガクセイ</t>
    </rPh>
    <rPh sb="2" eb="4">
      <t>カイイン</t>
    </rPh>
    <phoneticPr fontId="7"/>
  </si>
  <si>
    <t>学校</t>
    <rPh sb="0" eb="2">
      <t>ガッコウ</t>
    </rPh>
    <phoneticPr fontId="7"/>
  </si>
  <si>
    <t>正会員（法人）
および特別会員</t>
    <rPh sb="0" eb="3">
      <t>セイカイイン</t>
    </rPh>
    <rPh sb="4" eb="6">
      <t>ホウジン</t>
    </rPh>
    <rPh sb="11" eb="13">
      <t>トクベツ</t>
    </rPh>
    <rPh sb="13" eb="15">
      <t>カイイン</t>
    </rPh>
    <phoneticPr fontId="7"/>
  </si>
  <si>
    <t>総　　　合　　　計</t>
    <rPh sb="0" eb="1">
      <t>フサ</t>
    </rPh>
    <rPh sb="4" eb="5">
      <t>ゴウ</t>
    </rPh>
    <rPh sb="8" eb="9">
      <t>ケイ</t>
    </rPh>
    <phoneticPr fontId="7"/>
  </si>
  <si>
    <t>正味の法人会員（正会員）数は、「正会員（法人）および特別会員の合計」から、特別会員（前掲）を引いた値</t>
    <rPh sb="0" eb="2">
      <t>ショウミ</t>
    </rPh>
    <rPh sb="3" eb="5">
      <t>ホウジン</t>
    </rPh>
    <rPh sb="5" eb="7">
      <t>カイイン</t>
    </rPh>
    <rPh sb="8" eb="11">
      <t>セイカイイン</t>
    </rPh>
    <rPh sb="12" eb="13">
      <t>スウ</t>
    </rPh>
    <rPh sb="16" eb="19">
      <t>セイカイイン</t>
    </rPh>
    <rPh sb="20" eb="22">
      <t>ホウジン</t>
    </rPh>
    <rPh sb="26" eb="28">
      <t>トクベツ</t>
    </rPh>
    <rPh sb="28" eb="30">
      <t>カイイン</t>
    </rPh>
    <rPh sb="31" eb="33">
      <t>ゴウケイ</t>
    </rPh>
    <rPh sb="37" eb="39">
      <t>トクベツ</t>
    </rPh>
    <rPh sb="39" eb="41">
      <t>カイイン</t>
    </rPh>
    <rPh sb="42" eb="44">
      <t>ゼンケイ</t>
    </rPh>
    <rPh sb="46" eb="47">
      <t>ヒ</t>
    </rPh>
    <rPh sb="49" eb="50">
      <t>アタイ</t>
    </rPh>
    <phoneticPr fontId="6"/>
  </si>
  <si>
    <t>海外在住会員数の推移</t>
    <rPh sb="0" eb="2">
      <t>カイガイ</t>
    </rPh>
    <rPh sb="2" eb="4">
      <t>ザイジュウ</t>
    </rPh>
    <rPh sb="4" eb="6">
      <t>カイイン</t>
    </rPh>
    <rPh sb="6" eb="7">
      <t>スウ</t>
    </rPh>
    <rPh sb="8" eb="10">
      <t>スイイ</t>
    </rPh>
    <phoneticPr fontId="8"/>
  </si>
  <si>
    <t>年</t>
    <rPh sb="0" eb="1">
      <t>ネン</t>
    </rPh>
    <phoneticPr fontId="8"/>
  </si>
  <si>
    <t>月</t>
    <rPh sb="0" eb="1">
      <t>ゲツ</t>
    </rPh>
    <phoneticPr fontId="6"/>
  </si>
  <si>
    <t>韓国</t>
    <rPh sb="0" eb="2">
      <t>カンコク</t>
    </rPh>
    <phoneticPr fontId="8"/>
  </si>
  <si>
    <t>台湾</t>
    <rPh sb="0" eb="2">
      <t>タイワン</t>
    </rPh>
    <phoneticPr fontId="8"/>
  </si>
  <si>
    <t>トルコ</t>
    <phoneticPr fontId="8"/>
  </si>
  <si>
    <t>モンゴル</t>
    <phoneticPr fontId="8"/>
  </si>
  <si>
    <t>英国</t>
    <rPh sb="0" eb="2">
      <t>エイコク</t>
    </rPh>
    <phoneticPr fontId="8"/>
  </si>
  <si>
    <t>インドネシア</t>
    <phoneticPr fontId="8"/>
  </si>
  <si>
    <t>タイ</t>
    <phoneticPr fontId="8"/>
  </si>
  <si>
    <t>フィリピン</t>
    <phoneticPr fontId="8"/>
  </si>
  <si>
    <t>ベトナム</t>
    <phoneticPr fontId="8"/>
  </si>
  <si>
    <t>分会会員</t>
    <rPh sb="0" eb="2">
      <t>ブンカイ</t>
    </rPh>
    <rPh sb="2" eb="4">
      <t>カイイン</t>
    </rPh>
    <phoneticPr fontId="8"/>
  </si>
  <si>
    <t>分会数</t>
    <rPh sb="0" eb="2">
      <t>ブンカイ</t>
    </rPh>
    <rPh sb="2" eb="3">
      <t>スウ</t>
    </rPh>
    <phoneticPr fontId="8"/>
  </si>
  <si>
    <t>海外在住会員数</t>
    <rPh sb="0" eb="2">
      <t>カイガイ</t>
    </rPh>
    <rPh sb="2" eb="4">
      <t>ザイジュウ</t>
    </rPh>
    <rPh sb="4" eb="6">
      <t>カイイン</t>
    </rPh>
    <rPh sb="6" eb="7">
      <t>スウ</t>
    </rPh>
    <phoneticPr fontId="8"/>
  </si>
  <si>
    <t>分会会員外</t>
    <rPh sb="0" eb="2">
      <t>ブンカイ</t>
    </rPh>
    <rPh sb="2" eb="4">
      <t>カイイン</t>
    </rPh>
    <rPh sb="4" eb="5">
      <t>ガイ</t>
    </rPh>
    <phoneticPr fontId="8"/>
  </si>
  <si>
    <t>分会会員比率</t>
    <rPh sb="0" eb="2">
      <t>ブンカイ</t>
    </rPh>
    <rPh sb="2" eb="4">
      <t>カイイン</t>
    </rPh>
    <rPh sb="4" eb="6">
      <t>ヒリツ</t>
    </rPh>
    <phoneticPr fontId="8"/>
  </si>
  <si>
    <t>2020</t>
  </si>
  <si>
    <t>3</t>
  </si>
  <si>
    <t>2021</t>
  </si>
  <si>
    <t>2022</t>
  </si>
  <si>
    <t>2023</t>
  </si>
  <si>
    <t>事業活動収入</t>
    <rPh sb="0" eb="2">
      <t>ジギョウ</t>
    </rPh>
    <rPh sb="2" eb="4">
      <t>カツドウ</t>
    </rPh>
    <rPh sb="4" eb="6">
      <t>シュウニュウ</t>
    </rPh>
    <phoneticPr fontId="4"/>
  </si>
  <si>
    <t>投資活動収入</t>
    <rPh sb="0" eb="2">
      <t>トウシ</t>
    </rPh>
    <rPh sb="2" eb="4">
      <t>カツドウ</t>
    </rPh>
    <rPh sb="4" eb="6">
      <t>シュウニュウ</t>
    </rPh>
    <phoneticPr fontId="4"/>
  </si>
  <si>
    <t>単位：円</t>
    <rPh sb="0" eb="2">
      <t>タンイ</t>
    </rPh>
    <rPh sb="3" eb="4">
      <t>エン</t>
    </rPh>
    <phoneticPr fontId="4"/>
  </si>
  <si>
    <t>西暦</t>
    <rPh sb="0" eb="2">
      <t>セイレキ</t>
    </rPh>
    <phoneticPr fontId="4"/>
  </si>
  <si>
    <t>和暦</t>
    <rPh sb="0" eb="2">
      <t>ワレキ</t>
    </rPh>
    <phoneticPr fontId="4"/>
  </si>
  <si>
    <t>入会金</t>
    <rPh sb="0" eb="2">
      <t>ニュウカイ</t>
    </rPh>
    <rPh sb="2" eb="3">
      <t>キン</t>
    </rPh>
    <phoneticPr fontId="4"/>
  </si>
  <si>
    <t>会費</t>
    <rPh sb="0" eb="2">
      <t>カイヒ</t>
    </rPh>
    <phoneticPr fontId="4"/>
  </si>
  <si>
    <t>支部賛助会費</t>
    <rPh sb="0" eb="2">
      <t>シブ</t>
    </rPh>
    <rPh sb="2" eb="4">
      <t>サンジョ</t>
    </rPh>
    <rPh sb="4" eb="6">
      <t>カイヒ</t>
    </rPh>
    <phoneticPr fontId="4"/>
  </si>
  <si>
    <t>講習会等行事</t>
    <rPh sb="0" eb="3">
      <t>コウシュウカイ</t>
    </rPh>
    <rPh sb="3" eb="4">
      <t>ナド</t>
    </rPh>
    <rPh sb="4" eb="6">
      <t>ギョウジ</t>
    </rPh>
    <phoneticPr fontId="4"/>
  </si>
  <si>
    <t>刊行物</t>
    <rPh sb="0" eb="2">
      <t>カンコウ</t>
    </rPh>
    <rPh sb="2" eb="3">
      <t>モノ</t>
    </rPh>
    <phoneticPr fontId="4"/>
  </si>
  <si>
    <t>論文集</t>
    <rPh sb="0" eb="2">
      <t>ロンブン</t>
    </rPh>
    <rPh sb="2" eb="3">
      <t>シュウ</t>
    </rPh>
    <phoneticPr fontId="4"/>
  </si>
  <si>
    <t>受注研究</t>
    <rPh sb="0" eb="2">
      <t>ジュチュウ</t>
    </rPh>
    <rPh sb="2" eb="4">
      <t>ケンキュウ</t>
    </rPh>
    <phoneticPr fontId="4"/>
  </si>
  <si>
    <t>技術者資格・ＣＰＤ・技術評価</t>
    <rPh sb="0" eb="2">
      <t>ギジュツ</t>
    </rPh>
    <rPh sb="2" eb="3">
      <t>シャ</t>
    </rPh>
    <rPh sb="3" eb="5">
      <t>シカク</t>
    </rPh>
    <rPh sb="10" eb="12">
      <t>ギジュツ</t>
    </rPh>
    <rPh sb="12" eb="14">
      <t>ヒョウカ</t>
    </rPh>
    <phoneticPr fontId="4"/>
  </si>
  <si>
    <t>寄附金</t>
    <rPh sb="0" eb="3">
      <t>キフキン</t>
    </rPh>
    <phoneticPr fontId="4"/>
  </si>
  <si>
    <t>特定預金取崩</t>
    <rPh sb="0" eb="2">
      <t>トクテイ</t>
    </rPh>
    <rPh sb="2" eb="4">
      <t>ヨキン</t>
    </rPh>
    <rPh sb="4" eb="6">
      <t>トリクズ</t>
    </rPh>
    <phoneticPr fontId="4"/>
  </si>
  <si>
    <t>その他</t>
    <rPh sb="2" eb="3">
      <t>タ</t>
    </rPh>
    <phoneticPr fontId="4"/>
  </si>
  <si>
    <t>合計</t>
    <rPh sb="0" eb="2">
      <t>ゴウケイ</t>
    </rPh>
    <phoneticPr fontId="4"/>
  </si>
  <si>
    <t>年度</t>
    <rPh sb="0" eb="2">
      <t>ネンド</t>
    </rPh>
    <phoneticPr fontId="4"/>
  </si>
  <si>
    <t>構成比</t>
    <rPh sb="0" eb="3">
      <t>コウセイヒ</t>
    </rPh>
    <phoneticPr fontId="4"/>
  </si>
  <si>
    <t>単位：万円</t>
    <rPh sb="0" eb="2">
      <t>タンイ</t>
    </rPh>
    <rPh sb="3" eb="5">
      <t>マンエン</t>
    </rPh>
    <phoneticPr fontId="4"/>
  </si>
  <si>
    <t>提供データ（千円）</t>
    <rPh sb="0" eb="2">
      <t>テイキョウ</t>
    </rPh>
    <rPh sb="6" eb="8">
      <t>センエン</t>
    </rPh>
    <phoneticPr fontId="4"/>
  </si>
  <si>
    <t>会費・入会金</t>
    <rPh sb="0" eb="2">
      <t>カイヒ</t>
    </rPh>
    <rPh sb="3" eb="6">
      <t>ニュウカイキン</t>
    </rPh>
    <phoneticPr fontId="4"/>
  </si>
  <si>
    <t>刊行物・論文集</t>
    <rPh sb="0" eb="2">
      <t>カンコウ</t>
    </rPh>
    <rPh sb="2" eb="3">
      <t>モノ</t>
    </rPh>
    <rPh sb="4" eb="7">
      <t>ロンブンシュウ</t>
    </rPh>
    <phoneticPr fontId="4"/>
  </si>
  <si>
    <t>2019年度までは『全国大会』分を『その他』に合算</t>
    <rPh sb="4" eb="6">
      <t>ネンド</t>
    </rPh>
    <rPh sb="20" eb="21">
      <t>タ</t>
    </rPh>
    <rPh sb="23" eb="25">
      <t>ガッサン</t>
    </rPh>
    <phoneticPr fontId="4"/>
  </si>
  <si>
    <t>2020年度から『全国大会』分は『講習会等行事』に含む</t>
    <rPh sb="4" eb="6">
      <t>ネンド</t>
    </rPh>
    <rPh sb="17" eb="20">
      <t>コウシュウカイ</t>
    </rPh>
    <rPh sb="20" eb="21">
      <t>トウ</t>
    </rPh>
    <rPh sb="21" eb="23">
      <t>ギョウジ</t>
    </rPh>
    <rPh sb="25" eb="26">
      <t>フク</t>
    </rPh>
    <phoneticPr fontId="4"/>
  </si>
  <si>
    <t>事業活動支出</t>
    <rPh sb="0" eb="2">
      <t>ジギョウ</t>
    </rPh>
    <rPh sb="2" eb="4">
      <t>カツドウ</t>
    </rPh>
    <rPh sb="4" eb="6">
      <t>シシュツ</t>
    </rPh>
    <phoneticPr fontId="6"/>
  </si>
  <si>
    <t>投資活動支出</t>
    <rPh sb="0" eb="2">
      <t>トウシ</t>
    </rPh>
    <rPh sb="2" eb="4">
      <t>カツドウ</t>
    </rPh>
    <rPh sb="4" eb="6">
      <t>シシュツ</t>
    </rPh>
    <phoneticPr fontId="6"/>
  </si>
  <si>
    <t>会誌発行費</t>
    <rPh sb="0" eb="2">
      <t>カイシ</t>
    </rPh>
    <rPh sb="2" eb="4">
      <t>ハッコウ</t>
    </rPh>
    <rPh sb="4" eb="5">
      <t>ヒ</t>
    </rPh>
    <phoneticPr fontId="4"/>
  </si>
  <si>
    <t>講習会等行事費</t>
    <rPh sb="0" eb="3">
      <t>コウシュウカイ</t>
    </rPh>
    <rPh sb="3" eb="4">
      <t>ナド</t>
    </rPh>
    <rPh sb="4" eb="6">
      <t>ギョウジ</t>
    </rPh>
    <rPh sb="6" eb="7">
      <t>ヒ</t>
    </rPh>
    <phoneticPr fontId="4"/>
  </si>
  <si>
    <t>調査研究関係費</t>
    <rPh sb="0" eb="2">
      <t>チョウサ</t>
    </rPh>
    <rPh sb="2" eb="4">
      <t>ケンキュウ</t>
    </rPh>
    <rPh sb="4" eb="6">
      <t>カンケイ</t>
    </rPh>
    <rPh sb="6" eb="7">
      <t>ヒ</t>
    </rPh>
    <phoneticPr fontId="4"/>
  </si>
  <si>
    <t>刊行物製造原価</t>
    <rPh sb="0" eb="3">
      <t>カンコウブツ</t>
    </rPh>
    <rPh sb="3" eb="5">
      <t>セイゾウ</t>
    </rPh>
    <rPh sb="5" eb="7">
      <t>ゲンカ</t>
    </rPh>
    <phoneticPr fontId="4"/>
  </si>
  <si>
    <t>論文集製造原価</t>
    <rPh sb="0" eb="2">
      <t>ロンブン</t>
    </rPh>
    <rPh sb="2" eb="3">
      <t>シュウ</t>
    </rPh>
    <rPh sb="3" eb="5">
      <t>セイゾウ</t>
    </rPh>
    <rPh sb="5" eb="7">
      <t>ゲンカ</t>
    </rPh>
    <phoneticPr fontId="4"/>
  </si>
  <si>
    <t>受注研究費</t>
    <rPh sb="0" eb="2">
      <t>ジュチュウ</t>
    </rPh>
    <rPh sb="2" eb="4">
      <t>ケンキュウ</t>
    </rPh>
    <rPh sb="4" eb="5">
      <t>ヒ</t>
    </rPh>
    <phoneticPr fontId="4"/>
  </si>
  <si>
    <t>表彰・助成関係費</t>
    <rPh sb="0" eb="2">
      <t>ヒョウショウ</t>
    </rPh>
    <rPh sb="3" eb="5">
      <t>ジョセイ</t>
    </rPh>
    <rPh sb="5" eb="8">
      <t>カンケイヒ</t>
    </rPh>
    <phoneticPr fontId="4"/>
  </si>
  <si>
    <t>全国大会関係費</t>
    <rPh sb="0" eb="2">
      <t>ゼンコク</t>
    </rPh>
    <rPh sb="2" eb="4">
      <t>タイカイ</t>
    </rPh>
    <rPh sb="4" eb="6">
      <t>カンケイ</t>
    </rPh>
    <rPh sb="6" eb="7">
      <t>ヒ</t>
    </rPh>
    <phoneticPr fontId="4"/>
  </si>
  <si>
    <t>土木の日関係費</t>
    <rPh sb="0" eb="2">
      <t>ドボク</t>
    </rPh>
    <rPh sb="3" eb="4">
      <t>ヒ</t>
    </rPh>
    <rPh sb="4" eb="6">
      <t>カンケイ</t>
    </rPh>
    <rPh sb="6" eb="7">
      <t>ヒ</t>
    </rPh>
    <phoneticPr fontId="4"/>
  </si>
  <si>
    <t>100周年継続事業関係費</t>
    <rPh sb="3" eb="5">
      <t>シュウネン</t>
    </rPh>
    <rPh sb="5" eb="7">
      <t>ケイゾク</t>
    </rPh>
    <rPh sb="7" eb="9">
      <t>ジギョウ</t>
    </rPh>
    <rPh sb="9" eb="12">
      <t>カンケイヒ</t>
    </rPh>
    <phoneticPr fontId="4"/>
  </si>
  <si>
    <t>事業管理費</t>
    <rPh sb="0" eb="2">
      <t>ジギョウ</t>
    </rPh>
    <rPh sb="2" eb="5">
      <t>カンリヒ</t>
    </rPh>
    <phoneticPr fontId="4"/>
  </si>
  <si>
    <t>管理費</t>
    <rPh sb="0" eb="3">
      <t>カンリヒ</t>
    </rPh>
    <phoneticPr fontId="4"/>
  </si>
  <si>
    <t>特定預金積立</t>
    <rPh sb="0" eb="2">
      <t>トクテイ</t>
    </rPh>
    <rPh sb="2" eb="4">
      <t>ヨキン</t>
    </rPh>
    <rPh sb="4" eb="6">
      <t>ツミタテ</t>
    </rPh>
    <phoneticPr fontId="4"/>
  </si>
  <si>
    <t>その他支出</t>
    <rPh sb="2" eb="3">
      <t>タ</t>
    </rPh>
    <rPh sb="3" eb="5">
      <t>シシュツ</t>
    </rPh>
    <phoneticPr fontId="4"/>
  </si>
  <si>
    <t>合計</t>
    <rPh sb="0" eb="2">
      <t>ゴウケイ</t>
    </rPh>
    <phoneticPr fontId="6"/>
  </si>
  <si>
    <t>提供データ（千円）</t>
    <rPh sb="0" eb="2">
      <t>テイキョウ</t>
    </rPh>
    <rPh sb="6" eb="8">
      <t>センエン</t>
    </rPh>
    <phoneticPr fontId="6"/>
  </si>
  <si>
    <t>刊行物・論文集製造原価</t>
    <rPh sb="0" eb="3">
      <t>カンコウブツ</t>
    </rPh>
    <rPh sb="4" eb="7">
      <t>ロンブンシュウ</t>
    </rPh>
    <rPh sb="7" eb="9">
      <t>セイゾウ</t>
    </rPh>
    <rPh sb="9" eb="11">
      <t>ゲンカ</t>
    </rPh>
    <phoneticPr fontId="4"/>
  </si>
  <si>
    <t>行事費</t>
    <rPh sb="0" eb="2">
      <t>ギョウジ</t>
    </rPh>
    <rPh sb="2" eb="3">
      <t>ヒ</t>
    </rPh>
    <phoneticPr fontId="4"/>
  </si>
  <si>
    <t>全国大会関係費</t>
    <rPh sb="0" eb="4">
      <t>ゼンコクタイカイ</t>
    </rPh>
    <rPh sb="4" eb="7">
      <t>カンケイヒ</t>
    </rPh>
    <phoneticPr fontId="4"/>
  </si>
  <si>
    <t>資格・ＣＰＤ・技術評価</t>
    <rPh sb="0" eb="2">
      <t>シカク</t>
    </rPh>
    <rPh sb="7" eb="9">
      <t>ギジュツ</t>
    </rPh>
    <rPh sb="9" eb="11">
      <t>ヒョウカ</t>
    </rPh>
    <phoneticPr fontId="4"/>
  </si>
  <si>
    <t>一般管理費</t>
    <rPh sb="0" eb="5">
      <t>イッパンカンリヒ</t>
    </rPh>
    <phoneticPr fontId="4"/>
  </si>
  <si>
    <t>その他</t>
    <rPh sb="2" eb="3">
      <t>タ</t>
    </rPh>
    <phoneticPr fontId="6"/>
  </si>
  <si>
    <t>その他支出</t>
    <rPh sb="2" eb="3">
      <t>タ</t>
    </rPh>
    <rPh sb="3" eb="5">
      <t>シシュツ</t>
    </rPh>
    <phoneticPr fontId="6"/>
  </si>
  <si>
    <t>調査研究</t>
    <rPh sb="0" eb="2">
      <t>チョウサ</t>
    </rPh>
    <rPh sb="2" eb="4">
      <t>ケンキュウ</t>
    </rPh>
    <phoneticPr fontId="4"/>
  </si>
  <si>
    <t>学会誌発行</t>
    <rPh sb="0" eb="2">
      <t>ガッカイ</t>
    </rPh>
    <rPh sb="2" eb="3">
      <t>シ</t>
    </rPh>
    <rPh sb="3" eb="5">
      <t>ハッコウ</t>
    </rPh>
    <phoneticPr fontId="4"/>
  </si>
  <si>
    <t>学会賞表彰</t>
    <rPh sb="0" eb="2">
      <t>ガッカイ</t>
    </rPh>
    <rPh sb="2" eb="3">
      <t>ショウ</t>
    </rPh>
    <rPh sb="3" eb="5">
      <t>ヒョウショウ</t>
    </rPh>
    <phoneticPr fontId="4"/>
  </si>
  <si>
    <t>論説等広報啓発</t>
    <rPh sb="0" eb="2">
      <t>ロンセツ</t>
    </rPh>
    <rPh sb="2" eb="3">
      <t>ナド</t>
    </rPh>
    <rPh sb="3" eb="5">
      <t>コウホウ</t>
    </rPh>
    <rPh sb="5" eb="7">
      <t>ケイハツ</t>
    </rPh>
    <phoneticPr fontId="4"/>
  </si>
  <si>
    <t>図書館、情報資料整備</t>
    <rPh sb="0" eb="3">
      <t>トショカン</t>
    </rPh>
    <rPh sb="4" eb="6">
      <t>ジョウホウ</t>
    </rPh>
    <rPh sb="6" eb="8">
      <t>シリョウ</t>
    </rPh>
    <rPh sb="8" eb="10">
      <t>セイビ</t>
    </rPh>
    <phoneticPr fontId="4"/>
  </si>
  <si>
    <t>土木の日負担金</t>
    <rPh sb="0" eb="2">
      <t>ドボク</t>
    </rPh>
    <rPh sb="3" eb="4">
      <t>ヒ</t>
    </rPh>
    <rPh sb="4" eb="7">
      <t>フタンキン</t>
    </rPh>
    <phoneticPr fontId="4"/>
  </si>
  <si>
    <t>支部交付金</t>
    <rPh sb="0" eb="2">
      <t>シブ</t>
    </rPh>
    <rPh sb="2" eb="5">
      <t>コウフキン</t>
    </rPh>
    <phoneticPr fontId="4"/>
  </si>
  <si>
    <t>本部管理費・その他</t>
    <rPh sb="0" eb="2">
      <t>ホンブ</t>
    </rPh>
    <rPh sb="2" eb="4">
      <t>カンリ</t>
    </rPh>
    <rPh sb="4" eb="5">
      <t>ヒ</t>
    </rPh>
    <rPh sb="8" eb="9">
      <t>タ</t>
    </rPh>
    <phoneticPr fontId="4"/>
  </si>
  <si>
    <t>単位：億円</t>
    <rPh sb="0" eb="2">
      <t>タンイ</t>
    </rPh>
    <rPh sb="3" eb="5">
      <t>オクエン</t>
    </rPh>
    <phoneticPr fontId="4"/>
  </si>
  <si>
    <t>平成25</t>
  </si>
  <si>
    <t>令和2</t>
  </si>
  <si>
    <t>令和4</t>
  </si>
  <si>
    <t>年次学術講演会　講演数と参加者数の推移</t>
    <phoneticPr fontId="6"/>
  </si>
  <si>
    <t>回</t>
    <rPh sb="0" eb="1">
      <t>カイ</t>
    </rPh>
    <phoneticPr fontId="8"/>
  </si>
  <si>
    <t>年</t>
    <phoneticPr fontId="8"/>
  </si>
  <si>
    <t>開催校</t>
    <rPh sb="2" eb="3">
      <t>コウ</t>
    </rPh>
    <phoneticPr fontId="8"/>
  </si>
  <si>
    <t>担当支部</t>
    <phoneticPr fontId="8"/>
  </si>
  <si>
    <t>会長</t>
    <rPh sb="0" eb="2">
      <t>カイチョウ</t>
    </rPh>
    <phoneticPr fontId="8"/>
  </si>
  <si>
    <t>代</t>
    <rPh sb="0" eb="1">
      <t>ダイ</t>
    </rPh>
    <phoneticPr fontId="8"/>
  </si>
  <si>
    <t>講演数</t>
  </si>
  <si>
    <t>参加延人数</t>
    <phoneticPr fontId="8"/>
  </si>
  <si>
    <t>Ⅰ部門</t>
    <rPh sb="1" eb="3">
      <t>ブモン</t>
    </rPh>
    <phoneticPr fontId="8"/>
  </si>
  <si>
    <t>Ⅱ部門</t>
    <rPh sb="1" eb="3">
      <t>ブモン</t>
    </rPh>
    <phoneticPr fontId="8"/>
  </si>
  <si>
    <t>Ⅲ部門</t>
    <rPh sb="1" eb="3">
      <t>ブモン</t>
    </rPh>
    <phoneticPr fontId="8"/>
  </si>
  <si>
    <t>Ⅳ部門</t>
    <rPh sb="1" eb="3">
      <t>ブモン</t>
    </rPh>
    <phoneticPr fontId="8"/>
  </si>
  <si>
    <t>Ⅴ部門</t>
    <rPh sb="1" eb="3">
      <t>ブモン</t>
    </rPh>
    <phoneticPr fontId="8"/>
  </si>
  <si>
    <t>Ⅵ部門</t>
    <rPh sb="1" eb="3">
      <t>ブモン</t>
    </rPh>
    <phoneticPr fontId="8"/>
  </si>
  <si>
    <t>Ⅶ部門</t>
    <rPh sb="1" eb="3">
      <t>ブモン</t>
    </rPh>
    <phoneticPr fontId="8"/>
  </si>
  <si>
    <t>CS部門</t>
    <rPh sb="2" eb="4">
      <t>ブモン</t>
    </rPh>
    <phoneticPr fontId="8"/>
  </si>
  <si>
    <t>SS部門</t>
    <rPh sb="2" eb="4">
      <t>ブモン</t>
    </rPh>
    <phoneticPr fontId="8"/>
  </si>
  <si>
    <t>第44回</t>
    <rPh sb="0" eb="1">
      <t>ダイ</t>
    </rPh>
    <rPh sb="3" eb="4">
      <t>カイ</t>
    </rPh>
    <phoneticPr fontId="8"/>
  </si>
  <si>
    <t>1989年</t>
    <rPh sb="4" eb="5">
      <t>ネン</t>
    </rPh>
    <phoneticPr fontId="8"/>
  </si>
  <si>
    <t>名古屋工業大学</t>
    <rPh sb="0" eb="3">
      <t>ナゴヤ</t>
    </rPh>
    <rPh sb="3" eb="5">
      <t>コウギョウ</t>
    </rPh>
    <rPh sb="5" eb="7">
      <t>ダイガク</t>
    </rPh>
    <phoneticPr fontId="8"/>
  </si>
  <si>
    <t>中部</t>
  </si>
  <si>
    <t>堀川清司</t>
    <rPh sb="0" eb="2">
      <t>ホリカワ</t>
    </rPh>
    <rPh sb="2" eb="3">
      <t>キヨ</t>
    </rPh>
    <rPh sb="3" eb="4">
      <t>ツカサ</t>
    </rPh>
    <phoneticPr fontId="8"/>
  </si>
  <si>
    <t>77代</t>
    <rPh sb="2" eb="3">
      <t>ダイ</t>
    </rPh>
    <phoneticPr fontId="8"/>
  </si>
  <si>
    <t>-</t>
    <phoneticPr fontId="8"/>
  </si>
  <si>
    <t>第45回</t>
    <rPh sb="0" eb="1">
      <t>ダイ</t>
    </rPh>
    <rPh sb="3" eb="4">
      <t>カイ</t>
    </rPh>
    <phoneticPr fontId="8"/>
  </si>
  <si>
    <t>1990年</t>
    <rPh sb="4" eb="5">
      <t>ネン</t>
    </rPh>
    <phoneticPr fontId="8"/>
  </si>
  <si>
    <t>新潟大学</t>
    <rPh sb="3" eb="4">
      <t>ガク</t>
    </rPh>
    <phoneticPr fontId="8"/>
  </si>
  <si>
    <t>関東</t>
  </si>
  <si>
    <t>淺井新一郎</t>
    <rPh sb="1" eb="2">
      <t>イ</t>
    </rPh>
    <rPh sb="2" eb="5">
      <t>シンイチロウ</t>
    </rPh>
    <phoneticPr fontId="8"/>
  </si>
  <si>
    <t>78代</t>
    <rPh sb="2" eb="3">
      <t>ダイ</t>
    </rPh>
    <phoneticPr fontId="8"/>
  </si>
  <si>
    <t>第46回</t>
    <rPh sb="0" eb="1">
      <t>ダイ</t>
    </rPh>
    <rPh sb="3" eb="4">
      <t>カイ</t>
    </rPh>
    <phoneticPr fontId="8"/>
  </si>
  <si>
    <t>1991年</t>
    <rPh sb="4" eb="5">
      <t>ネン</t>
    </rPh>
    <phoneticPr fontId="8"/>
  </si>
  <si>
    <t>関西大学</t>
    <rPh sb="3" eb="4">
      <t>ガク</t>
    </rPh>
    <phoneticPr fontId="8"/>
  </si>
  <si>
    <t>関西</t>
  </si>
  <si>
    <t>岩佐義朗</t>
    <rPh sb="0" eb="2">
      <t>イワサ</t>
    </rPh>
    <rPh sb="2" eb="4">
      <t>ヨシロウ</t>
    </rPh>
    <phoneticPr fontId="8"/>
  </si>
  <si>
    <t>79代</t>
    <rPh sb="2" eb="3">
      <t>ダイ</t>
    </rPh>
    <phoneticPr fontId="8"/>
  </si>
  <si>
    <t>第47回</t>
    <rPh sb="0" eb="1">
      <t>ダイ</t>
    </rPh>
    <rPh sb="3" eb="4">
      <t>カイ</t>
    </rPh>
    <phoneticPr fontId="8"/>
  </si>
  <si>
    <t>1992年</t>
    <rPh sb="4" eb="5">
      <t>ネン</t>
    </rPh>
    <phoneticPr fontId="8"/>
  </si>
  <si>
    <t>東北大学</t>
    <rPh sb="3" eb="4">
      <t>ガク</t>
    </rPh>
    <phoneticPr fontId="8"/>
  </si>
  <si>
    <t>東北</t>
  </si>
  <si>
    <t>藤井敏夫</t>
    <rPh sb="0" eb="2">
      <t>フジイ</t>
    </rPh>
    <rPh sb="2" eb="4">
      <t>トシオ</t>
    </rPh>
    <phoneticPr fontId="8"/>
  </si>
  <si>
    <t>80代</t>
    <rPh sb="2" eb="3">
      <t>ダイ</t>
    </rPh>
    <phoneticPr fontId="8"/>
  </si>
  <si>
    <t>第48回</t>
    <rPh sb="0" eb="1">
      <t>ダイ</t>
    </rPh>
    <rPh sb="3" eb="4">
      <t>カイ</t>
    </rPh>
    <phoneticPr fontId="8"/>
  </si>
  <si>
    <t>1993年</t>
    <rPh sb="4" eb="5">
      <t>ネン</t>
    </rPh>
    <phoneticPr fontId="8"/>
  </si>
  <si>
    <t>九州産業大学</t>
    <rPh sb="0" eb="2">
      <t>キュウシュウ</t>
    </rPh>
    <rPh sb="2" eb="4">
      <t>サンギョウ</t>
    </rPh>
    <rPh sb="4" eb="6">
      <t>ダイガク</t>
    </rPh>
    <phoneticPr fontId="8"/>
  </si>
  <si>
    <t>西部</t>
  </si>
  <si>
    <t>竹内良夫</t>
    <rPh sb="0" eb="2">
      <t>タケウチ</t>
    </rPh>
    <rPh sb="2" eb="4">
      <t>ヨシオ</t>
    </rPh>
    <phoneticPr fontId="8"/>
  </si>
  <si>
    <t>81代</t>
    <rPh sb="2" eb="3">
      <t>ダイ</t>
    </rPh>
    <phoneticPr fontId="8"/>
  </si>
  <si>
    <t>第49回</t>
    <rPh sb="0" eb="1">
      <t>ダイ</t>
    </rPh>
    <rPh sb="3" eb="4">
      <t>カイ</t>
    </rPh>
    <phoneticPr fontId="8"/>
  </si>
  <si>
    <t>1994年</t>
    <rPh sb="4" eb="5">
      <t>ネン</t>
    </rPh>
    <phoneticPr fontId="8"/>
  </si>
  <si>
    <t>北海道大学</t>
    <rPh sb="0" eb="3">
      <t>ホッカイドウ</t>
    </rPh>
    <rPh sb="3" eb="5">
      <t>ダイガク</t>
    </rPh>
    <phoneticPr fontId="8"/>
  </si>
  <si>
    <t>北海道</t>
  </si>
  <si>
    <t>中村英夫</t>
    <rPh sb="0" eb="2">
      <t>ナカムラ</t>
    </rPh>
    <rPh sb="2" eb="4">
      <t>ヒデオ</t>
    </rPh>
    <phoneticPr fontId="8"/>
  </si>
  <si>
    <t>82代</t>
    <rPh sb="2" eb="3">
      <t>ダイ</t>
    </rPh>
    <phoneticPr fontId="8"/>
  </si>
  <si>
    <t>第50回</t>
    <rPh sb="0" eb="1">
      <t>ダイ</t>
    </rPh>
    <rPh sb="3" eb="4">
      <t>カイ</t>
    </rPh>
    <phoneticPr fontId="8"/>
  </si>
  <si>
    <t>1995年</t>
    <rPh sb="4" eb="5">
      <t>ネン</t>
    </rPh>
    <phoneticPr fontId="8"/>
  </si>
  <si>
    <t>愛媛大学</t>
    <rPh sb="3" eb="4">
      <t>ガク</t>
    </rPh>
    <phoneticPr fontId="8"/>
  </si>
  <si>
    <t>四国</t>
  </si>
  <si>
    <t>小坂忠</t>
    <rPh sb="0" eb="2">
      <t>コサカ</t>
    </rPh>
    <rPh sb="2" eb="3">
      <t>タダシ</t>
    </rPh>
    <phoneticPr fontId="8"/>
  </si>
  <si>
    <t>83代</t>
    <rPh sb="2" eb="3">
      <t>ダイ</t>
    </rPh>
    <phoneticPr fontId="8"/>
  </si>
  <si>
    <t>第51回</t>
    <rPh sb="0" eb="1">
      <t>ダイ</t>
    </rPh>
    <rPh sb="3" eb="4">
      <t>カイ</t>
    </rPh>
    <phoneticPr fontId="8"/>
  </si>
  <si>
    <t>1996年</t>
    <rPh sb="4" eb="5">
      <t>ネン</t>
    </rPh>
    <phoneticPr fontId="8"/>
  </si>
  <si>
    <t>名城大学</t>
    <rPh sb="3" eb="4">
      <t>ガク</t>
    </rPh>
    <phoneticPr fontId="8"/>
  </si>
  <si>
    <t>松尾稔</t>
    <rPh sb="0" eb="2">
      <t>マツオ</t>
    </rPh>
    <rPh sb="2" eb="3">
      <t>ミノル</t>
    </rPh>
    <phoneticPr fontId="8"/>
  </si>
  <si>
    <t>84代</t>
    <rPh sb="2" eb="3">
      <t>ダイ</t>
    </rPh>
    <phoneticPr fontId="8"/>
  </si>
  <si>
    <t>第52回</t>
    <rPh sb="0" eb="1">
      <t>ダイ</t>
    </rPh>
    <rPh sb="3" eb="4">
      <t>カイ</t>
    </rPh>
    <phoneticPr fontId="8"/>
  </si>
  <si>
    <t>1997年</t>
    <rPh sb="4" eb="5">
      <t>ネン</t>
    </rPh>
    <phoneticPr fontId="8"/>
  </si>
  <si>
    <t>中央大学</t>
    <rPh sb="3" eb="4">
      <t>ガク</t>
    </rPh>
    <phoneticPr fontId="8"/>
  </si>
  <si>
    <t>宮崎明</t>
    <rPh sb="0" eb="2">
      <t>ミヤザキ</t>
    </rPh>
    <rPh sb="2" eb="3">
      <t>アキラ</t>
    </rPh>
    <phoneticPr fontId="8"/>
  </si>
  <si>
    <t>85代</t>
    <rPh sb="2" eb="3">
      <t>ダイ</t>
    </rPh>
    <phoneticPr fontId="8"/>
  </si>
  <si>
    <t>第53回</t>
    <rPh sb="0" eb="1">
      <t>ダイ</t>
    </rPh>
    <rPh sb="3" eb="4">
      <t>カイ</t>
    </rPh>
    <phoneticPr fontId="8"/>
  </si>
  <si>
    <t>1998年</t>
    <rPh sb="4" eb="5">
      <t>ネン</t>
    </rPh>
    <phoneticPr fontId="8"/>
  </si>
  <si>
    <t>神戸大学</t>
    <rPh sb="3" eb="4">
      <t>ガク</t>
    </rPh>
    <phoneticPr fontId="8"/>
  </si>
  <si>
    <t>岡田宏</t>
    <rPh sb="0" eb="2">
      <t>オカダ</t>
    </rPh>
    <rPh sb="2" eb="3">
      <t>ヒロシ</t>
    </rPh>
    <phoneticPr fontId="8"/>
  </si>
  <si>
    <t>86代</t>
    <rPh sb="2" eb="3">
      <t>ダイ</t>
    </rPh>
    <phoneticPr fontId="8"/>
  </si>
  <si>
    <t>第54回</t>
    <rPh sb="0" eb="1">
      <t>ダイ</t>
    </rPh>
    <rPh sb="3" eb="4">
      <t>カイ</t>
    </rPh>
    <phoneticPr fontId="8"/>
  </si>
  <si>
    <t>1999年</t>
    <rPh sb="4" eb="5">
      <t>ネン</t>
    </rPh>
    <phoneticPr fontId="8"/>
  </si>
  <si>
    <t>広島大学</t>
    <rPh sb="3" eb="4">
      <t>ガク</t>
    </rPh>
    <phoneticPr fontId="8"/>
  </si>
  <si>
    <t>中国</t>
  </si>
  <si>
    <t>岡村甫</t>
    <rPh sb="0" eb="2">
      <t>オカムラ</t>
    </rPh>
    <rPh sb="2" eb="3">
      <t>ハジメ</t>
    </rPh>
    <phoneticPr fontId="8"/>
  </si>
  <si>
    <t>87代</t>
    <rPh sb="2" eb="3">
      <t>ダイ</t>
    </rPh>
    <phoneticPr fontId="8"/>
  </si>
  <si>
    <t>第55回</t>
    <rPh sb="0" eb="1">
      <t>ダイ</t>
    </rPh>
    <rPh sb="3" eb="4">
      <t>カイ</t>
    </rPh>
    <phoneticPr fontId="8"/>
  </si>
  <si>
    <t>2000年</t>
    <rPh sb="4" eb="5">
      <t>ネン</t>
    </rPh>
    <phoneticPr fontId="8"/>
  </si>
  <si>
    <t>鈴木道雄</t>
    <rPh sb="0" eb="2">
      <t>スズキ</t>
    </rPh>
    <rPh sb="2" eb="4">
      <t>ミチオ</t>
    </rPh>
    <phoneticPr fontId="8"/>
  </si>
  <si>
    <t>88代</t>
    <rPh sb="2" eb="3">
      <t>ダイ</t>
    </rPh>
    <phoneticPr fontId="8"/>
  </si>
  <si>
    <t>第56回</t>
    <rPh sb="0" eb="1">
      <t>ダイ</t>
    </rPh>
    <rPh sb="3" eb="4">
      <t>カイ</t>
    </rPh>
    <phoneticPr fontId="8"/>
  </si>
  <si>
    <t>2001年</t>
    <rPh sb="4" eb="5">
      <t>ネン</t>
    </rPh>
    <phoneticPr fontId="8"/>
  </si>
  <si>
    <t>熊本大学</t>
    <rPh sb="3" eb="4">
      <t>ガク</t>
    </rPh>
    <phoneticPr fontId="8"/>
  </si>
  <si>
    <t>丹保憲仁</t>
    <rPh sb="0" eb="1">
      <t>タン</t>
    </rPh>
    <rPh sb="1" eb="2">
      <t>タモツ</t>
    </rPh>
    <rPh sb="2" eb="3">
      <t>アキラ</t>
    </rPh>
    <rPh sb="3" eb="4">
      <t>ジン</t>
    </rPh>
    <phoneticPr fontId="8"/>
  </si>
  <si>
    <t>89代</t>
    <rPh sb="2" eb="3">
      <t>ダイ</t>
    </rPh>
    <phoneticPr fontId="8"/>
  </si>
  <si>
    <t>第57回</t>
    <rPh sb="0" eb="1">
      <t>ダイ</t>
    </rPh>
    <rPh sb="3" eb="4">
      <t>カイ</t>
    </rPh>
    <phoneticPr fontId="8"/>
  </si>
  <si>
    <t>2002年</t>
    <rPh sb="4" eb="5">
      <t>ネン</t>
    </rPh>
    <phoneticPr fontId="8"/>
  </si>
  <si>
    <t>岸清</t>
    <rPh sb="0" eb="1">
      <t>キシ</t>
    </rPh>
    <rPh sb="1" eb="2">
      <t>キヨシ</t>
    </rPh>
    <phoneticPr fontId="8"/>
  </si>
  <si>
    <t>90代</t>
    <rPh sb="2" eb="3">
      <t>ダイ</t>
    </rPh>
    <phoneticPr fontId="8"/>
  </si>
  <si>
    <t>第58回</t>
    <rPh sb="0" eb="1">
      <t>ダイ</t>
    </rPh>
    <rPh sb="3" eb="4">
      <t>カイ</t>
    </rPh>
    <phoneticPr fontId="8"/>
  </si>
  <si>
    <t>2003年</t>
    <rPh sb="4" eb="5">
      <t>ネン</t>
    </rPh>
    <phoneticPr fontId="8"/>
  </si>
  <si>
    <t>徳島大学</t>
    <rPh sb="3" eb="4">
      <t>ガク</t>
    </rPh>
    <phoneticPr fontId="8"/>
  </si>
  <si>
    <t>御巫清泰</t>
    <rPh sb="0" eb="1">
      <t>オン</t>
    </rPh>
    <rPh sb="1" eb="2">
      <t>カンナギ</t>
    </rPh>
    <rPh sb="2" eb="3">
      <t>セイ</t>
    </rPh>
    <rPh sb="3" eb="4">
      <t>ヤスシ</t>
    </rPh>
    <phoneticPr fontId="8"/>
  </si>
  <si>
    <t>91代</t>
    <rPh sb="2" eb="3">
      <t>ダイ</t>
    </rPh>
    <phoneticPr fontId="8"/>
  </si>
  <si>
    <t>第59回</t>
    <rPh sb="0" eb="1">
      <t>ダイ</t>
    </rPh>
    <rPh sb="3" eb="4">
      <t>カイ</t>
    </rPh>
    <phoneticPr fontId="8"/>
  </si>
  <si>
    <t>2004年</t>
    <rPh sb="4" eb="5">
      <t>ネン</t>
    </rPh>
    <phoneticPr fontId="8"/>
  </si>
  <si>
    <t>愛知工業大学</t>
    <rPh sb="0" eb="2">
      <t>アイチ</t>
    </rPh>
    <rPh sb="2" eb="4">
      <t>コウギョウ</t>
    </rPh>
    <rPh sb="4" eb="6">
      <t>ダイガク</t>
    </rPh>
    <phoneticPr fontId="8"/>
  </si>
  <si>
    <t>森地茂</t>
    <rPh sb="0" eb="1">
      <t>モリ</t>
    </rPh>
    <rPh sb="1" eb="2">
      <t>チ</t>
    </rPh>
    <rPh sb="2" eb="3">
      <t>シゲ</t>
    </rPh>
    <phoneticPr fontId="8"/>
  </si>
  <si>
    <t>92代</t>
    <rPh sb="2" eb="3">
      <t>ダイ</t>
    </rPh>
    <phoneticPr fontId="8"/>
  </si>
  <si>
    <t>第60回</t>
    <rPh sb="0" eb="1">
      <t>ダイ</t>
    </rPh>
    <rPh sb="3" eb="4">
      <t>カイ</t>
    </rPh>
    <phoneticPr fontId="8"/>
  </si>
  <si>
    <t>2005年</t>
    <rPh sb="4" eb="5">
      <t>ネン</t>
    </rPh>
    <phoneticPr fontId="8"/>
  </si>
  <si>
    <t>早稲田大学</t>
    <rPh sb="0" eb="3">
      <t>ワセダ</t>
    </rPh>
    <rPh sb="3" eb="5">
      <t>ダイガク</t>
    </rPh>
    <phoneticPr fontId="8"/>
  </si>
  <si>
    <t>三谷浩</t>
    <rPh sb="0" eb="2">
      <t>ミタニ</t>
    </rPh>
    <rPh sb="2" eb="3">
      <t>ヒロシ</t>
    </rPh>
    <phoneticPr fontId="8"/>
  </si>
  <si>
    <t>93代</t>
    <rPh sb="2" eb="3">
      <t>ダイ</t>
    </rPh>
    <phoneticPr fontId="8"/>
  </si>
  <si>
    <t>第61回</t>
    <rPh sb="0" eb="1">
      <t>ダイ</t>
    </rPh>
    <rPh sb="3" eb="4">
      <t>カイ</t>
    </rPh>
    <phoneticPr fontId="8"/>
  </si>
  <si>
    <t>2006年</t>
    <rPh sb="4" eb="5">
      <t>ネン</t>
    </rPh>
    <phoneticPr fontId="8"/>
  </si>
  <si>
    <t>立命館大学</t>
    <rPh sb="0" eb="3">
      <t>リツメイカン</t>
    </rPh>
    <rPh sb="3" eb="4">
      <t>ダイ</t>
    </rPh>
    <rPh sb="4" eb="5">
      <t>ガク</t>
    </rPh>
    <phoneticPr fontId="8"/>
  </si>
  <si>
    <t>関西</t>
    <rPh sb="0" eb="2">
      <t>カンサイ</t>
    </rPh>
    <phoneticPr fontId="8"/>
  </si>
  <si>
    <t>濱田政則</t>
    <rPh sb="0" eb="2">
      <t>ハマダ</t>
    </rPh>
    <rPh sb="2" eb="4">
      <t>マサノリ</t>
    </rPh>
    <phoneticPr fontId="8"/>
  </si>
  <si>
    <t>94代</t>
    <rPh sb="2" eb="3">
      <t>ダイ</t>
    </rPh>
    <phoneticPr fontId="8"/>
  </si>
  <si>
    <t>第62回</t>
    <rPh sb="0" eb="1">
      <t>ダイ</t>
    </rPh>
    <rPh sb="3" eb="4">
      <t>カイ</t>
    </rPh>
    <phoneticPr fontId="8"/>
  </si>
  <si>
    <t>2007年</t>
    <rPh sb="4" eb="5">
      <t>ネン</t>
    </rPh>
    <phoneticPr fontId="8"/>
  </si>
  <si>
    <t>広島大学</t>
    <rPh sb="0" eb="2">
      <t>ヒロシマ</t>
    </rPh>
    <rPh sb="2" eb="3">
      <t>ダイ</t>
    </rPh>
    <rPh sb="3" eb="4">
      <t>ガク</t>
    </rPh>
    <phoneticPr fontId="8"/>
  </si>
  <si>
    <t>中国</t>
    <rPh sb="0" eb="2">
      <t>チュウゴク</t>
    </rPh>
    <phoneticPr fontId="8"/>
  </si>
  <si>
    <t>石井弓夫</t>
    <rPh sb="0" eb="2">
      <t>イシイ</t>
    </rPh>
    <rPh sb="2" eb="3">
      <t>ユミ</t>
    </rPh>
    <rPh sb="3" eb="4">
      <t>オット</t>
    </rPh>
    <phoneticPr fontId="8"/>
  </si>
  <si>
    <t>95代</t>
    <rPh sb="2" eb="3">
      <t>ダイ</t>
    </rPh>
    <phoneticPr fontId="8"/>
  </si>
  <si>
    <t>第63回</t>
    <rPh sb="0" eb="1">
      <t>ダイ</t>
    </rPh>
    <rPh sb="3" eb="4">
      <t>カイ</t>
    </rPh>
    <phoneticPr fontId="8"/>
  </si>
  <si>
    <t>2008年</t>
    <rPh sb="4" eb="5">
      <t>ネン</t>
    </rPh>
    <phoneticPr fontId="8"/>
  </si>
  <si>
    <t>東北大学</t>
    <rPh sb="0" eb="2">
      <t>トウホク</t>
    </rPh>
    <rPh sb="2" eb="4">
      <t>ダイガク</t>
    </rPh>
    <phoneticPr fontId="8"/>
  </si>
  <si>
    <t>東北</t>
    <phoneticPr fontId="8"/>
  </si>
  <si>
    <t>栢原英郎</t>
    <rPh sb="0" eb="1">
      <t>カヤ</t>
    </rPh>
    <rPh sb="1" eb="2">
      <t>ハラ</t>
    </rPh>
    <rPh sb="2" eb="4">
      <t>ヒデオ</t>
    </rPh>
    <phoneticPr fontId="8"/>
  </si>
  <si>
    <t>96代</t>
    <rPh sb="2" eb="3">
      <t>ダイ</t>
    </rPh>
    <phoneticPr fontId="8"/>
  </si>
  <si>
    <t>第64回</t>
    <rPh sb="0" eb="1">
      <t>ダイ</t>
    </rPh>
    <rPh sb="3" eb="4">
      <t>カイ</t>
    </rPh>
    <phoneticPr fontId="8"/>
  </si>
  <si>
    <t>2009年</t>
    <rPh sb="4" eb="5">
      <t>ネン</t>
    </rPh>
    <phoneticPr fontId="8"/>
  </si>
  <si>
    <t>福岡大学</t>
    <rPh sb="0" eb="2">
      <t>フクオカ</t>
    </rPh>
    <rPh sb="2" eb="4">
      <t>ダイガク</t>
    </rPh>
    <phoneticPr fontId="8"/>
  </si>
  <si>
    <t>西部</t>
    <phoneticPr fontId="8"/>
  </si>
  <si>
    <t>近藤　徹</t>
    <rPh sb="0" eb="2">
      <t>コンドウ</t>
    </rPh>
    <rPh sb="3" eb="4">
      <t>トオル</t>
    </rPh>
    <phoneticPr fontId="8"/>
  </si>
  <si>
    <t>97代</t>
    <rPh sb="2" eb="3">
      <t>ダイ</t>
    </rPh>
    <phoneticPr fontId="8"/>
  </si>
  <si>
    <t>第65回</t>
    <rPh sb="0" eb="1">
      <t>ダイ</t>
    </rPh>
    <rPh sb="3" eb="4">
      <t>カイ</t>
    </rPh>
    <phoneticPr fontId="8"/>
  </si>
  <si>
    <t>2010年</t>
    <rPh sb="4" eb="5">
      <t>ネン</t>
    </rPh>
    <phoneticPr fontId="8"/>
  </si>
  <si>
    <t>北海道</t>
    <phoneticPr fontId="8"/>
  </si>
  <si>
    <t>阪田憲次</t>
    <rPh sb="0" eb="4">
      <t>サカタ</t>
    </rPh>
    <phoneticPr fontId="8"/>
  </si>
  <si>
    <t>98代</t>
    <rPh sb="2" eb="3">
      <t>ダイ</t>
    </rPh>
    <phoneticPr fontId="8"/>
  </si>
  <si>
    <r>
      <t>第6</t>
    </r>
    <r>
      <rPr>
        <sz val="11"/>
        <color theme="1"/>
        <rFont val="UD デジタル 教科書体 NK-R"/>
        <family val="1"/>
        <charset val="128"/>
      </rPr>
      <t>6</t>
    </r>
    <r>
      <rPr>
        <sz val="11"/>
        <rFont val="UD デジタル 教科書体 NK-R"/>
        <family val="1"/>
        <charset val="128"/>
      </rPr>
      <t>回</t>
    </r>
    <rPh sb="0" eb="1">
      <t>ダイ</t>
    </rPh>
    <rPh sb="3" eb="4">
      <t>カイ</t>
    </rPh>
    <phoneticPr fontId="8"/>
  </si>
  <si>
    <r>
      <t>20</t>
    </r>
    <r>
      <rPr>
        <sz val="11"/>
        <color theme="1"/>
        <rFont val="UD デジタル 教科書体 NK-R"/>
        <family val="1"/>
        <charset val="128"/>
      </rPr>
      <t>11</t>
    </r>
    <r>
      <rPr>
        <sz val="11"/>
        <rFont val="UD デジタル 教科書体 NK-R"/>
        <family val="1"/>
        <charset val="128"/>
      </rPr>
      <t>年</t>
    </r>
    <rPh sb="4" eb="5">
      <t>ネン</t>
    </rPh>
    <phoneticPr fontId="8"/>
  </si>
  <si>
    <t>愛媛大学</t>
    <rPh sb="0" eb="2">
      <t>エヒメ</t>
    </rPh>
    <rPh sb="2" eb="4">
      <t>ダイガク</t>
    </rPh>
    <phoneticPr fontId="8"/>
  </si>
  <si>
    <t>四国</t>
    <phoneticPr fontId="8"/>
  </si>
  <si>
    <t>山本卓朗</t>
    <rPh sb="0" eb="2">
      <t>ヤマモト</t>
    </rPh>
    <rPh sb="2" eb="4">
      <t>タクロウ</t>
    </rPh>
    <phoneticPr fontId="8"/>
  </si>
  <si>
    <r>
      <t>9</t>
    </r>
    <r>
      <rPr>
        <sz val="11"/>
        <color theme="1"/>
        <rFont val="UD デジタル 教科書体 NK-R"/>
        <family val="1"/>
        <charset val="128"/>
      </rPr>
      <t>9</t>
    </r>
    <r>
      <rPr>
        <sz val="11"/>
        <rFont val="UD デジタル 教科書体 NK-R"/>
        <family val="1"/>
        <charset val="128"/>
      </rPr>
      <t>代</t>
    </r>
    <rPh sb="2" eb="3">
      <t>ダイ</t>
    </rPh>
    <phoneticPr fontId="8"/>
  </si>
  <si>
    <t>第67回</t>
    <rPh sb="0" eb="1">
      <t>ダイ</t>
    </rPh>
    <rPh sb="3" eb="4">
      <t>カイ</t>
    </rPh>
    <phoneticPr fontId="8"/>
  </si>
  <si>
    <t>2012年</t>
    <rPh sb="4" eb="5">
      <t>ネン</t>
    </rPh>
    <phoneticPr fontId="8"/>
  </si>
  <si>
    <t>名古屋大学</t>
    <rPh sb="0" eb="3">
      <t>ナゴヤ</t>
    </rPh>
    <rPh sb="3" eb="5">
      <t>ダイガク</t>
    </rPh>
    <phoneticPr fontId="8"/>
  </si>
  <si>
    <t>中部</t>
    <phoneticPr fontId="8"/>
  </si>
  <si>
    <t>小野武彦</t>
    <rPh sb="0" eb="2">
      <t>オノ</t>
    </rPh>
    <rPh sb="2" eb="4">
      <t>タケヒコ</t>
    </rPh>
    <phoneticPr fontId="8"/>
  </si>
  <si>
    <t>100代</t>
    <rPh sb="3" eb="4">
      <t>ダイ</t>
    </rPh>
    <phoneticPr fontId="8"/>
  </si>
  <si>
    <r>
      <t>第6</t>
    </r>
    <r>
      <rPr>
        <sz val="11"/>
        <color theme="1"/>
        <rFont val="UD デジタル 教科書体 NK-R"/>
        <family val="1"/>
        <charset val="128"/>
      </rPr>
      <t>8</t>
    </r>
    <r>
      <rPr>
        <sz val="11"/>
        <rFont val="UD デジタル 教科書体 NK-R"/>
        <family val="1"/>
        <charset val="128"/>
      </rPr>
      <t>回</t>
    </r>
    <rPh sb="0" eb="1">
      <t>ダイ</t>
    </rPh>
    <rPh sb="3" eb="4">
      <t>カイ</t>
    </rPh>
    <phoneticPr fontId="8"/>
  </si>
  <si>
    <r>
      <t>20</t>
    </r>
    <r>
      <rPr>
        <sz val="11"/>
        <color theme="1"/>
        <rFont val="UD デジタル 教科書体 NK-R"/>
        <family val="1"/>
        <charset val="128"/>
      </rPr>
      <t>13</t>
    </r>
    <r>
      <rPr>
        <sz val="11"/>
        <rFont val="UD デジタル 教科書体 NK-R"/>
        <family val="1"/>
        <charset val="128"/>
      </rPr>
      <t>年</t>
    </r>
    <rPh sb="4" eb="5">
      <t>ネン</t>
    </rPh>
    <phoneticPr fontId="8"/>
  </si>
  <si>
    <t>日本大学</t>
    <rPh sb="0" eb="2">
      <t>ニホン</t>
    </rPh>
    <rPh sb="2" eb="4">
      <t>ダイガク</t>
    </rPh>
    <phoneticPr fontId="8"/>
  </si>
  <si>
    <t>関東</t>
    <phoneticPr fontId="8"/>
  </si>
  <si>
    <t>橋本鋼太郎</t>
    <rPh sb="0" eb="2">
      <t>ハシモト</t>
    </rPh>
    <rPh sb="2" eb="5">
      <t>コウタロウ</t>
    </rPh>
    <phoneticPr fontId="8"/>
  </si>
  <si>
    <t>101代</t>
    <rPh sb="3" eb="4">
      <t>ダイ</t>
    </rPh>
    <phoneticPr fontId="8"/>
  </si>
  <si>
    <t>第69回</t>
    <rPh sb="0" eb="1">
      <t>ダイ</t>
    </rPh>
    <rPh sb="3" eb="4">
      <t>カイ</t>
    </rPh>
    <phoneticPr fontId="8"/>
  </si>
  <si>
    <t>2014年</t>
    <rPh sb="4" eb="5">
      <t>ネン</t>
    </rPh>
    <phoneticPr fontId="8"/>
  </si>
  <si>
    <t>大阪大学</t>
    <rPh sb="0" eb="2">
      <t>オオサカ</t>
    </rPh>
    <rPh sb="2" eb="4">
      <t>ダイガク</t>
    </rPh>
    <phoneticPr fontId="8"/>
  </si>
  <si>
    <t>磯部雅彦</t>
    <rPh sb="0" eb="2">
      <t>イソベ</t>
    </rPh>
    <rPh sb="2" eb="4">
      <t>マサヒコ</t>
    </rPh>
    <phoneticPr fontId="8"/>
  </si>
  <si>
    <t>10２代</t>
    <rPh sb="3" eb="4">
      <t>ダイ</t>
    </rPh>
    <phoneticPr fontId="7"/>
  </si>
  <si>
    <t>第70回</t>
    <rPh sb="0" eb="1">
      <t>ダイ</t>
    </rPh>
    <rPh sb="3" eb="4">
      <t>カイ</t>
    </rPh>
    <phoneticPr fontId="8"/>
  </si>
  <si>
    <t>2015年</t>
    <rPh sb="4" eb="5">
      <t>ネン</t>
    </rPh>
    <phoneticPr fontId="8"/>
  </si>
  <si>
    <t>岡山大学</t>
    <rPh sb="0" eb="2">
      <t>オカヤマ</t>
    </rPh>
    <rPh sb="2" eb="4">
      <t>ダイガク</t>
    </rPh>
    <phoneticPr fontId="8"/>
  </si>
  <si>
    <t>廣瀬典昭</t>
    <rPh sb="0" eb="2">
      <t>ヒロセ</t>
    </rPh>
    <rPh sb="2" eb="3">
      <t>テン</t>
    </rPh>
    <rPh sb="3" eb="4">
      <t>アキラ</t>
    </rPh>
    <phoneticPr fontId="8"/>
  </si>
  <si>
    <t>10３代</t>
    <rPh sb="3" eb="4">
      <t>ダイ</t>
    </rPh>
    <phoneticPr fontId="7"/>
  </si>
  <si>
    <t>第72回</t>
    <rPh sb="0" eb="1">
      <t>ダイ</t>
    </rPh>
    <rPh sb="3" eb="4">
      <t>カイ</t>
    </rPh>
    <phoneticPr fontId="8"/>
  </si>
  <si>
    <t>2016年</t>
    <rPh sb="4" eb="5">
      <t>ネン</t>
    </rPh>
    <phoneticPr fontId="8"/>
  </si>
  <si>
    <t>田代民治</t>
    <rPh sb="0" eb="2">
      <t>タシロ</t>
    </rPh>
    <rPh sb="2" eb="3">
      <t>ミン</t>
    </rPh>
    <rPh sb="3" eb="4">
      <t>ジ</t>
    </rPh>
    <phoneticPr fontId="8"/>
  </si>
  <si>
    <t>10４代</t>
    <rPh sb="3" eb="4">
      <t>ダイ</t>
    </rPh>
    <phoneticPr fontId="7"/>
  </si>
  <si>
    <t>第73回</t>
    <rPh sb="0" eb="1">
      <t>ダイ</t>
    </rPh>
    <rPh sb="3" eb="4">
      <t>カイ</t>
    </rPh>
    <phoneticPr fontId="8"/>
  </si>
  <si>
    <t>2017年</t>
    <rPh sb="4" eb="5">
      <t>ネン</t>
    </rPh>
    <phoneticPr fontId="8"/>
  </si>
  <si>
    <t>九州大学</t>
    <rPh sb="0" eb="2">
      <t>キュウシュウ</t>
    </rPh>
    <rPh sb="2" eb="4">
      <t>ダイガク</t>
    </rPh>
    <phoneticPr fontId="8"/>
  </si>
  <si>
    <t>大石久和</t>
    <rPh sb="0" eb="2">
      <t>オオイシ</t>
    </rPh>
    <rPh sb="2" eb="4">
      <t>ヒサカズ</t>
    </rPh>
    <phoneticPr fontId="8"/>
  </si>
  <si>
    <t>10５代</t>
    <rPh sb="3" eb="4">
      <t>ダイ</t>
    </rPh>
    <phoneticPr fontId="7"/>
  </si>
  <si>
    <t>第74回</t>
    <rPh sb="0" eb="1">
      <t>ダイ</t>
    </rPh>
    <rPh sb="3" eb="4">
      <t>カイ</t>
    </rPh>
    <phoneticPr fontId="8"/>
  </si>
  <si>
    <t>2018年</t>
    <rPh sb="4" eb="5">
      <t>ネン</t>
    </rPh>
    <phoneticPr fontId="8"/>
  </si>
  <si>
    <t>北海道大学</t>
    <rPh sb="0" eb="5">
      <t>ホッカイドウダイガク</t>
    </rPh>
    <phoneticPr fontId="8"/>
  </si>
  <si>
    <t>小林潔司</t>
  </si>
  <si>
    <t>10６代</t>
    <rPh sb="3" eb="4">
      <t>ダイ</t>
    </rPh>
    <phoneticPr fontId="7"/>
  </si>
  <si>
    <t>第75回</t>
    <rPh sb="0" eb="1">
      <t>ダイ</t>
    </rPh>
    <rPh sb="3" eb="4">
      <t>カイ</t>
    </rPh>
    <phoneticPr fontId="8"/>
  </si>
  <si>
    <t>2019年</t>
    <rPh sb="4" eb="5">
      <t>ネン</t>
    </rPh>
    <phoneticPr fontId="8"/>
  </si>
  <si>
    <t>香川大学</t>
    <rPh sb="0" eb="2">
      <t>カガワ</t>
    </rPh>
    <rPh sb="2" eb="4">
      <t>ダイガク</t>
    </rPh>
    <phoneticPr fontId="6"/>
  </si>
  <si>
    <t>四国</t>
    <rPh sb="0" eb="2">
      <t>シコク</t>
    </rPh>
    <phoneticPr fontId="6"/>
  </si>
  <si>
    <t>林　康雄</t>
    <rPh sb="0" eb="1">
      <t>ハヤシ</t>
    </rPh>
    <rPh sb="2" eb="4">
      <t>ヤスオ</t>
    </rPh>
    <phoneticPr fontId="6"/>
  </si>
  <si>
    <t>10７代</t>
    <rPh sb="3" eb="4">
      <t>ダイ</t>
    </rPh>
    <phoneticPr fontId="7"/>
  </si>
  <si>
    <t>第76回</t>
    <rPh sb="0" eb="1">
      <t>ダイ</t>
    </rPh>
    <rPh sb="3" eb="4">
      <t>カイ</t>
    </rPh>
    <phoneticPr fontId="8"/>
  </si>
  <si>
    <t>2020年</t>
    <rPh sb="4" eb="5">
      <t>ネン</t>
    </rPh>
    <phoneticPr fontId="8"/>
  </si>
  <si>
    <t>オンライン(名古屋工業大学)</t>
  </si>
  <si>
    <t>家田 仁</t>
  </si>
  <si>
    <t>10８代</t>
  </si>
  <si>
    <t>第77回</t>
    <rPh sb="0" eb="1">
      <t>ダイ</t>
    </rPh>
    <rPh sb="3" eb="4">
      <t>カイ</t>
    </rPh>
    <phoneticPr fontId="8"/>
  </si>
  <si>
    <t>2021年</t>
    <rPh sb="4" eb="5">
      <t>ネン</t>
    </rPh>
    <phoneticPr fontId="8"/>
  </si>
  <si>
    <t>オンライン(東海大学)</t>
    <rPh sb="6" eb="8">
      <t>トウカイ</t>
    </rPh>
    <rPh sb="8" eb="10">
      <t>ダイガク</t>
    </rPh>
    <phoneticPr fontId="5"/>
  </si>
  <si>
    <t>谷口 博昭</t>
  </si>
  <si>
    <t>10９代</t>
  </si>
  <si>
    <t>第78回</t>
    <rPh sb="0" eb="1">
      <t>ダイ</t>
    </rPh>
    <rPh sb="3" eb="4">
      <t>カイ</t>
    </rPh>
    <phoneticPr fontId="8"/>
  </si>
  <si>
    <t>2022年</t>
    <rPh sb="4" eb="5">
      <t>ネン</t>
    </rPh>
    <phoneticPr fontId="8"/>
  </si>
  <si>
    <t>京都大学</t>
    <rPh sb="0" eb="2">
      <t>キョウト</t>
    </rPh>
    <rPh sb="2" eb="4">
      <t>ダイガク</t>
    </rPh>
    <phoneticPr fontId="5"/>
  </si>
  <si>
    <t>関西</t>
    <rPh sb="0" eb="2">
      <t>カンサイ</t>
    </rPh>
    <phoneticPr fontId="5"/>
  </si>
  <si>
    <t>上田 多門</t>
  </si>
  <si>
    <t>1１０代</t>
  </si>
  <si>
    <t>第79回</t>
    <rPh sb="0" eb="1">
      <t>ダイ</t>
    </rPh>
    <rPh sb="3" eb="4">
      <t>カイ</t>
    </rPh>
    <phoneticPr fontId="8"/>
  </si>
  <si>
    <t>2023年</t>
    <rPh sb="4" eb="5">
      <t>ネン</t>
    </rPh>
    <phoneticPr fontId="8"/>
  </si>
  <si>
    <t>広島大学・広島工業大学</t>
    <rPh sb="0" eb="2">
      <t>ヒロシマ</t>
    </rPh>
    <rPh sb="2" eb="4">
      <t>ダイガク</t>
    </rPh>
    <rPh sb="5" eb="7">
      <t>ヒロシマ</t>
    </rPh>
    <rPh sb="7" eb="9">
      <t>コウギョウ</t>
    </rPh>
    <rPh sb="9" eb="11">
      <t>ダイガク</t>
    </rPh>
    <phoneticPr fontId="5"/>
  </si>
  <si>
    <t>中国</t>
    <rPh sb="0" eb="2">
      <t>チュウゴク</t>
    </rPh>
    <phoneticPr fontId="5"/>
  </si>
  <si>
    <t>田中　茂義</t>
  </si>
  <si>
    <t>1１１代</t>
  </si>
  <si>
    <t>第80回</t>
    <rPh sb="0" eb="1">
      <t>ダイ</t>
    </rPh>
    <rPh sb="3" eb="4">
      <t>カイ</t>
    </rPh>
    <phoneticPr fontId="8"/>
  </si>
  <si>
    <t>2024年</t>
    <rPh sb="4" eb="5">
      <t>ネン</t>
    </rPh>
    <phoneticPr fontId="8"/>
  </si>
  <si>
    <t>東北</t>
    <rPh sb="0" eb="2">
      <t>トウホク</t>
    </rPh>
    <phoneticPr fontId="6"/>
  </si>
  <si>
    <t>注）1999年広島大会は台風のため投稿数で集計。</t>
    <rPh sb="0" eb="1">
      <t>チュウ</t>
    </rPh>
    <rPh sb="6" eb="7">
      <t>ネン</t>
    </rPh>
    <rPh sb="7" eb="9">
      <t>ヒロシマ</t>
    </rPh>
    <rPh sb="9" eb="11">
      <t>タイカイ</t>
    </rPh>
    <rPh sb="12" eb="14">
      <t>タイフウ</t>
    </rPh>
    <rPh sb="17" eb="20">
      <t>トウコウスウ</t>
    </rPh>
    <rPh sb="21" eb="23">
      <t>シュウケイ</t>
    </rPh>
    <phoneticPr fontId="8"/>
  </si>
  <si>
    <t>注2）2020年中部大会はコロナウイルスの影響により、オンラインの掲示板形式で開催。質問投稿数で集計。</t>
    <rPh sb="7" eb="8">
      <t>ネン</t>
    </rPh>
    <rPh sb="8" eb="10">
      <t>チュウブ</t>
    </rPh>
    <rPh sb="10" eb="12">
      <t>タイカイ</t>
    </rPh>
    <rPh sb="21" eb="23">
      <t>エイキョウ</t>
    </rPh>
    <rPh sb="33" eb="38">
      <t>ケイジバンケイシキ</t>
    </rPh>
    <rPh sb="39" eb="41">
      <t>カイサイ</t>
    </rPh>
    <rPh sb="48" eb="50">
      <t>シュウケイ</t>
    </rPh>
    <phoneticPr fontId="8"/>
  </si>
  <si>
    <t>注3）2021年関東大会はコロナウイルスの影響により、オンライン開催。</t>
    <rPh sb="7" eb="8">
      <t>ネン</t>
    </rPh>
    <rPh sb="8" eb="10">
      <t>カントウ</t>
    </rPh>
    <rPh sb="10" eb="12">
      <t>タイカイ</t>
    </rPh>
    <rPh sb="32" eb="34">
      <t>カイサイ</t>
    </rPh>
    <phoneticPr fontId="8"/>
  </si>
  <si>
    <t>土木学会賞等受賞件数の推移</t>
    <rPh sb="0" eb="2">
      <t>ドボク</t>
    </rPh>
    <rPh sb="2" eb="4">
      <t>ガッカイ</t>
    </rPh>
    <rPh sb="4" eb="5">
      <t>ショウ</t>
    </rPh>
    <rPh sb="5" eb="6">
      <t>トウ</t>
    </rPh>
    <rPh sb="6" eb="8">
      <t>ジュショウ</t>
    </rPh>
    <rPh sb="8" eb="10">
      <t>ケンスウ</t>
    </rPh>
    <rPh sb="11" eb="13">
      <t>スイイ</t>
    </rPh>
    <phoneticPr fontId="13"/>
  </si>
  <si>
    <t>http://www.jsce.or.jp/prize/index.shtml</t>
    <phoneticPr fontId="6"/>
  </si>
  <si>
    <t>年　度</t>
    <phoneticPr fontId="13"/>
  </si>
  <si>
    <t>功績賞</t>
    <phoneticPr fontId="13"/>
  </si>
  <si>
    <t>技術賞</t>
    <rPh sb="0" eb="1">
      <t>ワザ</t>
    </rPh>
    <rPh sb="1" eb="2">
      <t>ジュツ</t>
    </rPh>
    <rPh sb="2" eb="3">
      <t>ショウ</t>
    </rPh>
    <phoneticPr fontId="13"/>
  </si>
  <si>
    <t>環境賞</t>
    <rPh sb="0" eb="2">
      <t>カンキョウ</t>
    </rPh>
    <rPh sb="2" eb="3">
      <t>ショウ</t>
    </rPh>
    <phoneticPr fontId="13"/>
  </si>
  <si>
    <t>論文賞</t>
    <rPh sb="0" eb="2">
      <t>ロンブン</t>
    </rPh>
    <rPh sb="2" eb="3">
      <t>ショウ</t>
    </rPh>
    <phoneticPr fontId="13"/>
  </si>
  <si>
    <t>吉田賞</t>
    <rPh sb="0" eb="2">
      <t>ヨシダ</t>
    </rPh>
    <rPh sb="2" eb="3">
      <t>ショウ</t>
    </rPh>
    <phoneticPr fontId="13"/>
  </si>
  <si>
    <t>吉田研究奨励賞</t>
    <rPh sb="0" eb="2">
      <t>ヨシダ</t>
    </rPh>
    <rPh sb="2" eb="4">
      <t>ケンキュウ</t>
    </rPh>
    <rPh sb="4" eb="7">
      <t>ショウレイショウ</t>
    </rPh>
    <phoneticPr fontId="13"/>
  </si>
  <si>
    <t>田中賞</t>
    <rPh sb="0" eb="2">
      <t>タナカ</t>
    </rPh>
    <rPh sb="2" eb="3">
      <t>ショウ</t>
    </rPh>
    <phoneticPr fontId="13"/>
  </si>
  <si>
    <t>技術
開発賞</t>
    <rPh sb="0" eb="2">
      <t>ギジュツ</t>
    </rPh>
    <rPh sb="3" eb="5">
      <t>カイハツ</t>
    </rPh>
    <rPh sb="5" eb="6">
      <t>ショウ</t>
    </rPh>
    <phoneticPr fontId="13"/>
  </si>
  <si>
    <t>出版
文化賞</t>
    <rPh sb="0" eb="2">
      <t>シュッパン</t>
    </rPh>
    <rPh sb="3" eb="5">
      <t>ブンカ</t>
    </rPh>
    <rPh sb="5" eb="6">
      <t>ショウ</t>
    </rPh>
    <phoneticPr fontId="13"/>
  </si>
  <si>
    <t>国際
貢献賞</t>
    <rPh sb="0" eb="2">
      <t>コクサイ</t>
    </rPh>
    <rPh sb="3" eb="5">
      <t>コウケン</t>
    </rPh>
    <rPh sb="5" eb="6">
      <t>ショウ</t>
    </rPh>
    <phoneticPr fontId="13"/>
  </si>
  <si>
    <t>国際活動
奨励賞</t>
    <rPh sb="0" eb="2">
      <t>コクサイ</t>
    </rPh>
    <rPh sb="2" eb="4">
      <t>カツドウ</t>
    </rPh>
    <rPh sb="5" eb="8">
      <t>ショウレイショウ</t>
    </rPh>
    <phoneticPr fontId="13"/>
  </si>
  <si>
    <t>国際活動
協力賞</t>
    <rPh sb="0" eb="2">
      <t>コクサイ</t>
    </rPh>
    <rPh sb="2" eb="4">
      <t>カツドウ</t>
    </rPh>
    <rPh sb="5" eb="7">
      <t>キョウリョク</t>
    </rPh>
    <rPh sb="7" eb="8">
      <t>ショウ</t>
    </rPh>
    <phoneticPr fontId="13"/>
  </si>
  <si>
    <t>技術
功労賞</t>
    <rPh sb="0" eb="2">
      <t>ギジュツ</t>
    </rPh>
    <rPh sb="3" eb="6">
      <t>コウロウショウ</t>
    </rPh>
    <phoneticPr fontId="13"/>
  </si>
  <si>
    <t>備 考</t>
    <rPh sb="0" eb="1">
      <t>ソナエ</t>
    </rPh>
    <rPh sb="2" eb="3">
      <t>コウ</t>
    </rPh>
    <phoneticPr fontId="13"/>
  </si>
  <si>
    <t>授賞数</t>
    <phoneticPr fontId="13"/>
  </si>
  <si>
    <t>Ⅰ
グループ</t>
    <phoneticPr fontId="13"/>
  </si>
  <si>
    <t>Ⅱ
グループ</t>
    <phoneticPr fontId="13"/>
  </si>
  <si>
    <t>研究
業績賞</t>
    <rPh sb="0" eb="2">
      <t>ケンキュウ</t>
    </rPh>
    <rPh sb="3" eb="5">
      <t>ギョウセキ</t>
    </rPh>
    <rPh sb="5" eb="6">
      <t>ショウ</t>
    </rPh>
    <phoneticPr fontId="13"/>
  </si>
  <si>
    <t>論文
奨励賞</t>
    <rPh sb="0" eb="2">
      <t>ロンブン</t>
    </rPh>
    <rPh sb="3" eb="6">
      <t>ショウレイショウ</t>
    </rPh>
    <phoneticPr fontId="13"/>
  </si>
  <si>
    <t>研究業績部門</t>
    <rPh sb="0" eb="2">
      <t>ケンキュウ</t>
    </rPh>
    <rPh sb="2" eb="4">
      <t>ギョウセキ</t>
    </rPh>
    <rPh sb="4" eb="6">
      <t>ブモン</t>
    </rPh>
    <phoneticPr fontId="13"/>
  </si>
  <si>
    <t>論文部門</t>
    <rPh sb="0" eb="2">
      <t>ロンブン</t>
    </rPh>
    <rPh sb="2" eb="4">
      <t>ブモン</t>
    </rPh>
    <phoneticPr fontId="13"/>
  </si>
  <si>
    <t>業績部門</t>
    <rPh sb="0" eb="2">
      <t>ギョウセキ</t>
    </rPh>
    <rPh sb="2" eb="4">
      <t>ブモン</t>
    </rPh>
    <phoneticPr fontId="13"/>
  </si>
  <si>
    <t>作品部門</t>
    <rPh sb="0" eb="2">
      <t>サクヒン</t>
    </rPh>
    <rPh sb="2" eb="4">
      <t>ブモン</t>
    </rPh>
    <phoneticPr fontId="13"/>
  </si>
  <si>
    <t>技術部門</t>
    <rPh sb="0" eb="2">
      <t>ギジュツ</t>
    </rPh>
    <rPh sb="2" eb="4">
      <t>ブモン</t>
    </rPh>
    <phoneticPr fontId="6"/>
  </si>
  <si>
    <t>吉田研究奨励賞は92年度まで奨励金</t>
    <rPh sb="0" eb="2">
      <t>ヨシダ</t>
    </rPh>
    <rPh sb="2" eb="4">
      <t>ケンキュウ</t>
    </rPh>
    <rPh sb="4" eb="7">
      <t>ショウレイショウ</t>
    </rPh>
    <rPh sb="10" eb="12">
      <t>ネンド</t>
    </rPh>
    <rPh sb="14" eb="17">
      <t>ショウレイキン</t>
    </rPh>
    <phoneticPr fontId="13"/>
  </si>
  <si>
    <t>該当無</t>
    <rPh sb="0" eb="2">
      <t>ガイトウ</t>
    </rPh>
    <rPh sb="2" eb="3">
      <t>ナシ</t>
    </rPh>
    <phoneticPr fontId="13"/>
  </si>
  <si>
    <t>推薦or該当無</t>
    <rPh sb="0" eb="2">
      <t>スイセン</t>
    </rPh>
    <rPh sb="4" eb="6">
      <t>ガイトウ</t>
    </rPh>
    <rPh sb="6" eb="7">
      <t>ナシ</t>
    </rPh>
    <phoneticPr fontId="13"/>
  </si>
  <si>
    <t>Ａ：4，Ｂ：3</t>
    <phoneticPr fontId="8"/>
  </si>
  <si>
    <t>Ａ：3，Ｂ：6</t>
    <phoneticPr fontId="8"/>
  </si>
  <si>
    <t>Ａ：1，Ｂ：3</t>
    <phoneticPr fontId="8"/>
  </si>
  <si>
    <t>Ａ：5，Ｂ：6</t>
    <phoneticPr fontId="8"/>
  </si>
  <si>
    <t>出版文化賞はH2まで著作賞</t>
    <rPh sb="0" eb="2">
      <t>シュッパン</t>
    </rPh>
    <rPh sb="2" eb="4">
      <t>ブンカ</t>
    </rPh>
    <rPh sb="4" eb="5">
      <t>ショウ</t>
    </rPh>
    <rPh sb="10" eb="12">
      <t>チョサク</t>
    </rPh>
    <rPh sb="12" eb="13">
      <t>ショウ</t>
    </rPh>
    <phoneticPr fontId="13"/>
  </si>
  <si>
    <t>Ａ：4，Ｂ：7</t>
    <phoneticPr fontId="8"/>
  </si>
  <si>
    <t>※1998年度まで隔年で実施</t>
    <rPh sb="5" eb="7">
      <t>ネンド</t>
    </rPh>
    <rPh sb="9" eb="11">
      <t>カクネン</t>
    </rPh>
    <rPh sb="12" eb="14">
      <t>ジッシ</t>
    </rPh>
    <phoneticPr fontId="13"/>
  </si>
  <si>
    <t>※</t>
    <phoneticPr fontId="13"/>
  </si>
  <si>
    <t>推薦無</t>
    <rPh sb="0" eb="2">
      <t>スイセン</t>
    </rPh>
    <rPh sb="2" eb="3">
      <t>ナシ</t>
    </rPh>
    <phoneticPr fontId="13"/>
  </si>
  <si>
    <t>令和1</t>
  </si>
  <si>
    <t>令和3</t>
  </si>
  <si>
    <t>注）</t>
    <rPh sb="0" eb="1">
      <t>チュウ</t>
    </rPh>
    <phoneticPr fontId="13"/>
  </si>
  <si>
    <t>技術賞Ⅰグループ：土木技術の発展に顕著な貢献をなし、社会の発展に寄与したと認められるインフラの計画、設計、施工または運用やメンテナンス等の画期的な個別技術</t>
  </si>
  <si>
    <t>技術賞Ⅱグループ：土木技術の発展に顕著な貢献をなし、社会の発展に寄与したと認められる画期的なプロジェクト</t>
  </si>
  <si>
    <t>環境賞Ⅰグループ：環境の保全・改善・創造に資する新技術開発・概念形成・理論 構築等に貢献した先進的な土木工学的研究</t>
  </si>
  <si>
    <t>環境賞Ⅱグループ：土木技術・システムを開発・運用し、 環境の保全・改善・創造に貢献した画期的なプロジェクト</t>
  </si>
  <si>
    <t>吉田研究奨励賞：平成４年度までは吉田研究奨励金</t>
    <rPh sb="0" eb="2">
      <t>ヨシダ</t>
    </rPh>
    <rPh sb="2" eb="4">
      <t>ケンキュウ</t>
    </rPh>
    <rPh sb="4" eb="7">
      <t>ショウレイショウ</t>
    </rPh>
    <phoneticPr fontId="5"/>
  </si>
  <si>
    <t>田中賞業績部門：H26まで研究業績部門</t>
    <rPh sb="0" eb="2">
      <t>タナカ</t>
    </rPh>
    <rPh sb="2" eb="3">
      <t>ショウ</t>
    </rPh>
    <rPh sb="3" eb="5">
      <t>ギョウセキ</t>
    </rPh>
    <rPh sb="5" eb="7">
      <t>ブモン</t>
    </rPh>
    <phoneticPr fontId="5"/>
  </si>
  <si>
    <t>田中賞（作品部門）：H30年度に「技術」を新設</t>
    <rPh sb="0" eb="3">
      <t>タナカショウ</t>
    </rPh>
    <rPh sb="4" eb="6">
      <t>サクヒン</t>
    </rPh>
    <rPh sb="6" eb="8">
      <t>ブモン</t>
    </rPh>
    <rPh sb="13" eb="15">
      <t>ネンド</t>
    </rPh>
    <rPh sb="17" eb="19">
      <t>ギジュツ</t>
    </rPh>
    <rPh sb="21" eb="23">
      <t>シンセツ</t>
    </rPh>
    <phoneticPr fontId="5"/>
  </si>
  <si>
    <t>国際活動協力賞：H25年度に新設、R4年度に国際活動奨励賞と統合</t>
    <rPh sb="0" eb="2">
      <t>コクサイ</t>
    </rPh>
    <rPh sb="2" eb="4">
      <t>カツドウ</t>
    </rPh>
    <rPh sb="4" eb="7">
      <t>キョウリョクショウ</t>
    </rPh>
    <rPh sb="11" eb="13">
      <t>ネンド</t>
    </rPh>
    <rPh sb="14" eb="16">
      <t>シンセツ</t>
    </rPh>
    <rPh sb="19" eb="21">
      <t>ネンド</t>
    </rPh>
    <rPh sb="22" eb="24">
      <t>コクサイ</t>
    </rPh>
    <rPh sb="24" eb="26">
      <t>カツドウ</t>
    </rPh>
    <rPh sb="26" eb="29">
      <t>ショウレイショウ</t>
    </rPh>
    <rPh sb="30" eb="32">
      <t>トウゴウ</t>
    </rPh>
    <phoneticPr fontId="5"/>
  </si>
  <si>
    <t>田中賞（技術部門）：R4年度から（作品部門）から独立</t>
    <rPh sb="0" eb="3">
      <t>タナカショウ</t>
    </rPh>
    <rPh sb="4" eb="6">
      <t>ギジュツ</t>
    </rPh>
    <rPh sb="6" eb="8">
      <t>ブモン</t>
    </rPh>
    <rPh sb="12" eb="14">
      <t>ネンド</t>
    </rPh>
    <rPh sb="17" eb="19">
      <t>サクヒン</t>
    </rPh>
    <rPh sb="19" eb="21">
      <t>ブモン</t>
    </rPh>
    <rPh sb="24" eb="26">
      <t>ドクリツ</t>
    </rPh>
    <phoneticPr fontId="5"/>
  </si>
  <si>
    <t>■選奨土木遺産一覧</t>
    <rPh sb="1" eb="3">
      <t>センショウ</t>
    </rPh>
    <rPh sb="3" eb="5">
      <t>ドボク</t>
    </rPh>
    <rPh sb="5" eb="7">
      <t>イサン</t>
    </rPh>
    <rPh sb="7" eb="9">
      <t>イチラン</t>
    </rPh>
    <phoneticPr fontId="6"/>
  </si>
  <si>
    <t>http://www.jsce.or.jp/contents/isan/</t>
    <phoneticPr fontId="6"/>
  </si>
  <si>
    <t>■支部別・施設種類別</t>
    <rPh sb="1" eb="3">
      <t>シブ</t>
    </rPh>
    <rPh sb="3" eb="4">
      <t>ベツ</t>
    </rPh>
    <rPh sb="5" eb="7">
      <t>シセツ</t>
    </rPh>
    <rPh sb="7" eb="10">
      <t>シュルイベツ</t>
    </rPh>
    <phoneticPr fontId="6"/>
  </si>
  <si>
    <t>指定年度（和暦）</t>
  </si>
  <si>
    <t>遺産名</t>
  </si>
  <si>
    <t>河川・海岸</t>
  </si>
  <si>
    <t>ダム・砂防堰堤</t>
  </si>
  <si>
    <t>橋梁</t>
  </si>
  <si>
    <t>道路</t>
  </si>
  <si>
    <t>鉄道</t>
  </si>
  <si>
    <t>トンネル・隧道</t>
  </si>
  <si>
    <t>港湾</t>
  </si>
  <si>
    <t>上下水道</t>
  </si>
  <si>
    <t>発電</t>
  </si>
  <si>
    <t>灌漑施設</t>
  </si>
  <si>
    <t>その他</t>
  </si>
  <si>
    <t>計</t>
    <rPh sb="0" eb="1">
      <t>ケイ</t>
    </rPh>
    <phoneticPr fontId="6"/>
  </si>
  <si>
    <t>令和４年度</t>
    <rPh sb="3" eb="4">
      <t>ネン</t>
    </rPh>
    <phoneticPr fontId="6"/>
  </si>
  <si>
    <t>室蘭港港湾施設群</t>
    <rPh sb="0" eb="3">
      <t>むろらんこう</t>
    </rPh>
    <rPh sb="3" eb="5">
      <t>こうわん</t>
    </rPh>
    <rPh sb="5" eb="8">
      <t>しせつぐん</t>
    </rPh>
    <phoneticPr fontId="5" type="Hiragana"/>
  </si>
  <si>
    <t>標津橋</t>
  </si>
  <si>
    <t>旧茂喜登牛水路橋</t>
    <rPh sb="0" eb="1">
      <t>キュウ</t>
    </rPh>
    <phoneticPr fontId="4"/>
  </si>
  <si>
    <t>福島の石橋群</t>
    <rPh sb="0" eb="2">
      <t>ふくしま</t>
    </rPh>
    <rPh sb="3" eb="5">
      <t>いしばし</t>
    </rPh>
    <rPh sb="5" eb="6">
      <t>ぐん</t>
    </rPh>
    <phoneticPr fontId="5" type="Hiragana"/>
  </si>
  <si>
    <t>丸森橋</t>
  </si>
  <si>
    <t>渡良瀬遊水地</t>
    <rPh sb="0" eb="1">
      <t>わたり</t>
    </rPh>
    <rPh sb="1" eb="2">
      <t>りょう</t>
    </rPh>
    <rPh sb="2" eb="3">
      <t>せ</t>
    </rPh>
    <rPh sb="3" eb="4">
      <t>ゆ</t>
    </rPh>
    <rPh sb="4" eb="5">
      <t>みず</t>
    </rPh>
    <rPh sb="5" eb="6">
      <t>ち</t>
    </rPh>
    <phoneticPr fontId="5" type="Hiragana"/>
  </si>
  <si>
    <t>豊海橋</t>
    <rPh sb="0" eb="2">
      <t>とよみ</t>
    </rPh>
    <rPh sb="2" eb="3">
      <t>はし</t>
    </rPh>
    <phoneticPr fontId="5" type="Hiragana"/>
  </si>
  <si>
    <t>清水谷戸トンネル</t>
    <rPh sb="0" eb="2">
      <t>しみず</t>
    </rPh>
    <rPh sb="2" eb="4">
      <t>やと</t>
    </rPh>
    <phoneticPr fontId="5" type="Hiragana"/>
  </si>
  <si>
    <t>豊川放水路</t>
  </si>
  <si>
    <t>海外</t>
  </si>
  <si>
    <t>中川橋</t>
  </si>
  <si>
    <t>波切の石積構造物群</t>
  </si>
  <si>
    <t>複数の種類で構成される施設も存在する</t>
    <rPh sb="0" eb="2">
      <t>フクスウ</t>
    </rPh>
    <rPh sb="3" eb="5">
      <t>シュルイ</t>
    </rPh>
    <rPh sb="6" eb="8">
      <t>コウセイ</t>
    </rPh>
    <rPh sb="11" eb="13">
      <t>シセツ</t>
    </rPh>
    <rPh sb="14" eb="16">
      <t>ソンザイ</t>
    </rPh>
    <phoneticPr fontId="6"/>
  </si>
  <si>
    <t>揖保川畳堤</t>
  </si>
  <si>
    <t>大阪市水道創設期及び拡張初期の施設群</t>
    <rPh sb="0" eb="2">
      <t>おおさか</t>
    </rPh>
    <rPh sb="2" eb="3">
      <t>し</t>
    </rPh>
    <rPh sb="3" eb="5">
      <t>すいどう</t>
    </rPh>
    <rPh sb="5" eb="8">
      <t>そうせつき</t>
    </rPh>
    <rPh sb="8" eb="9">
      <t>およ</t>
    </rPh>
    <rPh sb="10" eb="12">
      <t>かくちょう</t>
    </rPh>
    <rPh sb="12" eb="14">
      <t>しょき</t>
    </rPh>
    <rPh sb="15" eb="17">
      <t>しせつ</t>
    </rPh>
    <rPh sb="17" eb="18">
      <t>ぐん</t>
    </rPh>
    <phoneticPr fontId="4" type="Hiragana" alignment="center"/>
  </si>
  <si>
    <t>■時代別・施設種類別</t>
    <rPh sb="1" eb="4">
      <t>ジダイベツ</t>
    </rPh>
    <rPh sb="5" eb="7">
      <t>シセツ</t>
    </rPh>
    <rPh sb="7" eb="10">
      <t>シュルイベツ</t>
    </rPh>
    <phoneticPr fontId="6"/>
  </si>
  <si>
    <t>春日野道 桜橋</t>
  </si>
  <si>
    <t>施設種別</t>
  </si>
  <si>
    <t>高野山森林軌道の遺構群</t>
    <rPh sb="0" eb="3">
      <t>こうやさん</t>
    </rPh>
    <rPh sb="3" eb="5">
      <t>しんりん</t>
    </rPh>
    <rPh sb="5" eb="7">
      <t>きどう</t>
    </rPh>
    <rPh sb="8" eb="10">
      <t>いこう</t>
    </rPh>
    <rPh sb="10" eb="11">
      <t>ぐん</t>
    </rPh>
    <phoneticPr fontId="4" type="Hiragana" alignment="center"/>
  </si>
  <si>
    <t>安土桃山時代以前</t>
  </si>
  <si>
    <t>南海本線紀ノ川橋梁</t>
    <rPh sb="0" eb="2">
      <t>なんかい</t>
    </rPh>
    <rPh sb="2" eb="4">
      <t>ほんせん</t>
    </rPh>
    <rPh sb="4" eb="5">
      <t>き</t>
    </rPh>
    <rPh sb="6" eb="7">
      <t>かわ</t>
    </rPh>
    <rPh sb="7" eb="9">
      <t>きょうりょう</t>
    </rPh>
    <phoneticPr fontId="4" type="Hiragana" alignment="center"/>
  </si>
  <si>
    <t>江戸時代</t>
  </si>
  <si>
    <t>箱ヶ瀬橋</t>
    <rPh sb="0" eb="1">
      <t>はこ</t>
    </rPh>
    <rPh sb="2" eb="3">
      <t>せ</t>
    </rPh>
    <rPh sb="3" eb="4">
      <t>ばし</t>
    </rPh>
    <phoneticPr fontId="4" type="Hiragana" alignment="center"/>
  </si>
  <si>
    <t>明治時代</t>
  </si>
  <si>
    <t>不動川砂防歴史公園の砂防設備群</t>
    <rPh sb="0" eb="2">
      <t>ふどう</t>
    </rPh>
    <rPh sb="2" eb="3">
      <t>がわ</t>
    </rPh>
    <rPh sb="3" eb="5">
      <t>さぼう</t>
    </rPh>
    <rPh sb="5" eb="7">
      <t>れきし</t>
    </rPh>
    <rPh sb="7" eb="9">
      <t>こうえん</t>
    </rPh>
    <rPh sb="10" eb="12">
      <t>さぼう</t>
    </rPh>
    <rPh sb="12" eb="14">
      <t>せつび</t>
    </rPh>
    <rPh sb="14" eb="15">
      <t>ぐん</t>
    </rPh>
    <phoneticPr fontId="4" type="Hiragana" alignment="center"/>
  </si>
  <si>
    <t>大正時代</t>
  </si>
  <si>
    <t>摩耶大橋</t>
    <rPh sb="0" eb="2">
      <t>まや</t>
    </rPh>
    <rPh sb="2" eb="4">
      <t>おおはし</t>
    </rPh>
    <phoneticPr fontId="4" type="Hiragana" alignment="center"/>
  </si>
  <si>
    <t>昭和時代</t>
  </si>
  <si>
    <t>神戸大橋</t>
    <rPh sb="0" eb="2">
      <t>こうべ</t>
    </rPh>
    <rPh sb="2" eb="4">
      <t>おおはし</t>
    </rPh>
    <phoneticPr fontId="4" type="Hiragana" alignment="center"/>
  </si>
  <si>
    <t>平成時代</t>
  </si>
  <si>
    <t>翁橋</t>
  </si>
  <si>
    <t>山国橋</t>
    <rPh sb="0" eb="2">
      <t>やまくに</t>
    </rPh>
    <rPh sb="2" eb="3">
      <t>はし</t>
    </rPh>
    <phoneticPr fontId="5" type="Hiragana"/>
  </si>
  <si>
    <t>複数の時代に跨がる施設も存在する</t>
    <rPh sb="0" eb="2">
      <t>フクスウ</t>
    </rPh>
    <rPh sb="3" eb="5">
      <t>ジダイ</t>
    </rPh>
    <rPh sb="6" eb="7">
      <t>マタ</t>
    </rPh>
    <rPh sb="9" eb="11">
      <t>シセツ</t>
    </rPh>
    <rPh sb="12" eb="14">
      <t>ソンザイ</t>
    </rPh>
    <phoneticPr fontId="6"/>
  </si>
  <si>
    <t>赤尾木港の岸岐と築島</t>
    <rPh sb="0" eb="2">
      <t>あかお</t>
    </rPh>
    <rPh sb="2" eb="3">
      <t>き</t>
    </rPh>
    <rPh sb="3" eb="4">
      <t>みなと</t>
    </rPh>
    <rPh sb="5" eb="6">
      <t>きし</t>
    </rPh>
    <rPh sb="6" eb="7">
      <t>ちまた</t>
    </rPh>
    <rPh sb="8" eb="9">
      <t>ちく</t>
    </rPh>
    <rPh sb="9" eb="10">
      <t>しま</t>
    </rPh>
    <phoneticPr fontId="5" type="Hiragana"/>
  </si>
  <si>
    <t>令和３年度</t>
    <rPh sb="3" eb="4">
      <t>ネン</t>
    </rPh>
    <phoneticPr fontId="6"/>
  </si>
  <si>
    <t>糠平ダム</t>
  </si>
  <si>
    <t>■都道府県別・施設種類別</t>
    <rPh sb="1" eb="5">
      <t>トドウフケン</t>
    </rPh>
    <rPh sb="5" eb="6">
      <t>ベツ</t>
    </rPh>
    <rPh sb="7" eb="9">
      <t>シセツ</t>
    </rPh>
    <rPh sb="9" eb="12">
      <t>シュルイベツ</t>
    </rPh>
    <phoneticPr fontId="6"/>
  </si>
  <si>
    <t>弾丸道路（札幌・千歳間道路）</t>
  </si>
  <si>
    <t>北上川上流総合開発ダム群</t>
  </si>
  <si>
    <t>只見線鉄道施設群</t>
  </si>
  <si>
    <t>青森県</t>
  </si>
  <si>
    <t>渡良瀬川上流域足尾の砂防堰堤群</t>
  </si>
  <si>
    <t>岩手県</t>
  </si>
  <si>
    <t>円上寺隧道</t>
    <rPh sb="0" eb="3">
      <t>えんじょうじ</t>
    </rPh>
    <rPh sb="3" eb="5">
      <t>ずいどう</t>
    </rPh>
    <phoneticPr fontId="13" type="Hiragana"/>
  </si>
  <si>
    <t>宮城県</t>
  </si>
  <si>
    <t>塔之沢発電所と関連施設</t>
  </si>
  <si>
    <t>秋田県</t>
  </si>
  <si>
    <t>六郷水門</t>
    <rPh sb="0" eb="2">
      <t>ろくごう</t>
    </rPh>
    <rPh sb="2" eb="4">
      <t>すいもん</t>
    </rPh>
    <phoneticPr fontId="13" type="Hiragana"/>
  </si>
  <si>
    <t>山形県</t>
  </si>
  <si>
    <t>栗尾沢砂防施設群</t>
  </si>
  <si>
    <t>福島県</t>
  </si>
  <si>
    <t>東山円筒分水槽</t>
  </si>
  <si>
    <t>茨城県</t>
  </si>
  <si>
    <t>彩雲橋</t>
  </si>
  <si>
    <t>栃木県</t>
  </si>
  <si>
    <t>殿橋</t>
  </si>
  <si>
    <t>群馬県</t>
  </si>
  <si>
    <t>山川橋</t>
  </si>
  <si>
    <t>埼玉県</t>
  </si>
  <si>
    <t>生駒鋼索線と生駒山上遊園地飛行塔</t>
  </si>
  <si>
    <t>千葉県</t>
  </si>
  <si>
    <t>津守下水処理場１系水処理施設</t>
  </si>
  <si>
    <t>東京都</t>
  </si>
  <si>
    <t>谷瀬の吊り橋</t>
  </si>
  <si>
    <t>神奈川県</t>
  </si>
  <si>
    <t>琵琶湖疏水（第１、第２、分線ほか）</t>
  </si>
  <si>
    <t>新潟県</t>
  </si>
  <si>
    <t>関西本線木津川橋りょう</t>
  </si>
  <si>
    <t>山梨県</t>
  </si>
  <si>
    <t>旧成相池堰堤</t>
  </si>
  <si>
    <t>富山県</t>
  </si>
  <si>
    <t>和田旋回橋</t>
  </si>
  <si>
    <t>石川県</t>
  </si>
  <si>
    <t>村田 鶴が湖北地方に残した隧道群</t>
  </si>
  <si>
    <t>長野県</t>
  </si>
  <si>
    <t>爆撃被害建材の再活用橋梁―本川橋、九十九橋</t>
  </si>
  <si>
    <t>岐阜県</t>
  </si>
  <si>
    <t>千賀居隧道</t>
  </si>
  <si>
    <t>静岡県</t>
  </si>
  <si>
    <t>緒方川の多連アーチ石橋群</t>
  </si>
  <si>
    <t>愛知県</t>
  </si>
  <si>
    <t>花峯橋</t>
  </si>
  <si>
    <t>三重県</t>
  </si>
  <si>
    <t>令和2年度</t>
  </si>
  <si>
    <t>金山ダム</t>
  </si>
  <si>
    <t>福井県</t>
  </si>
  <si>
    <t>神居大橋</t>
  </si>
  <si>
    <t>滋賀県</t>
  </si>
  <si>
    <t>馬淵川放水路</t>
  </si>
  <si>
    <t>京都府</t>
  </si>
  <si>
    <t>寺坂橋</t>
  </si>
  <si>
    <t>大阪府</t>
  </si>
  <si>
    <t>鷺石橋</t>
  </si>
  <si>
    <t>兵庫県</t>
  </si>
  <si>
    <t>表参道ケヤキ並木道（赤坂杉並線）</t>
  </si>
  <si>
    <t>奈良県</t>
  </si>
  <si>
    <t>日光いろは坂（第1・第2）</t>
  </si>
  <si>
    <t>和歌山県</t>
  </si>
  <si>
    <t>佐伯橋</t>
  </si>
  <si>
    <t>鳥取県</t>
  </si>
  <si>
    <t>栃ケ原地すべり第１号集水井</t>
  </si>
  <si>
    <t>島根県</t>
  </si>
  <si>
    <t>横浜港新港埠頭関東大震災復興岸壁群</t>
  </si>
  <si>
    <t>岡山県</t>
  </si>
  <si>
    <t>秦野・曽屋水道施設群</t>
  </si>
  <si>
    <t>広島県</t>
  </si>
  <si>
    <t>常盤橋</t>
  </si>
  <si>
    <t>山口県</t>
  </si>
  <si>
    <t>黒部ダム</t>
  </si>
  <si>
    <t>徳島県</t>
  </si>
  <si>
    <t>狩野川放水路</t>
  </si>
  <si>
    <t>香川県</t>
  </si>
  <si>
    <t>中川運河</t>
  </si>
  <si>
    <t>愛媛県</t>
  </si>
  <si>
    <t>五六閘門</t>
  </si>
  <si>
    <t>高知県</t>
  </si>
  <si>
    <t>ビル･高架道路･地下鉄駅の一体整備</t>
  </si>
  <si>
    <t>福岡県</t>
  </si>
  <si>
    <t>大阪狭山市域の南海電鉄煉瓦造暗渠群</t>
  </si>
  <si>
    <t>佐賀県</t>
  </si>
  <si>
    <t>阪急電鉄神戸市内線高架橋</t>
  </si>
  <si>
    <t>長崎県</t>
  </si>
  <si>
    <t>姫路市営モノレール遺構群</t>
  </si>
  <si>
    <t>熊本県</t>
  </si>
  <si>
    <t>豊岡市水道の創設期施設</t>
  </si>
  <si>
    <t>大分県</t>
  </si>
  <si>
    <t>笹生川ダム</t>
  </si>
  <si>
    <t>宮崎県</t>
  </si>
  <si>
    <t>出合橋</t>
  </si>
  <si>
    <t>鹿児島県</t>
  </si>
  <si>
    <t>三架橋</t>
  </si>
  <si>
    <t>沖縄県</t>
  </si>
  <si>
    <t>八代の石造干拓施設群</t>
  </si>
  <si>
    <t>宮内原用水の二穴式隧道群</t>
  </si>
  <si>
    <t>令和元年度</t>
  </si>
  <si>
    <t>岩松ダム</t>
  </si>
  <si>
    <t>複数の都府県に跨がる施設も存在する</t>
    <rPh sb="0" eb="2">
      <t>フクスウ</t>
    </rPh>
    <rPh sb="3" eb="6">
      <t>トフケン</t>
    </rPh>
    <rPh sb="7" eb="8">
      <t>マタ</t>
    </rPh>
    <rPh sb="10" eb="12">
      <t>シセツ</t>
    </rPh>
    <rPh sb="13" eb="15">
      <t>ソンザイ</t>
    </rPh>
    <phoneticPr fontId="6"/>
  </si>
  <si>
    <t>旧運河橋</t>
  </si>
  <si>
    <t>旧浦村鉄橋</t>
  </si>
  <si>
    <t>日本水準原点と日本水準原点標庫</t>
  </si>
  <si>
    <t>鹿島港整備関連施設群</t>
  </si>
  <si>
    <t>滝の鼻橋</t>
  </si>
  <si>
    <t>土合砂防堰堤</t>
  </si>
  <si>
    <t>旧熱海線鉄道施設群</t>
  </si>
  <si>
    <t>旧国鉄足利駅舎</t>
  </si>
  <si>
    <t>上蔵砂防堰堤</t>
  </si>
  <si>
    <t>忠節橋</t>
  </si>
  <si>
    <t>揖斐大橋</t>
  </si>
  <si>
    <t>賀茂川・鴨川河川構造物群</t>
  </si>
  <si>
    <t>嵯峨野観光鉄道の構造物群</t>
  </si>
  <si>
    <t>関西本線三郷～河内堅上間橋梁群</t>
  </si>
  <si>
    <t>戦前竣工の京都市児童公園群</t>
  </si>
  <si>
    <t>平野橋</t>
  </si>
  <si>
    <t>逆瀬川の砂防設備</t>
  </si>
  <si>
    <t>七川ダム</t>
  </si>
  <si>
    <t>大砂川トンネル</t>
  </si>
  <si>
    <t>琵琶湖疏水鴨川運河施設群</t>
  </si>
  <si>
    <t>上津屋橋</t>
  </si>
  <si>
    <t>用郷林道 七曲がり</t>
  </si>
  <si>
    <t>大原橋</t>
  </si>
  <si>
    <t>麻生堰</t>
  </si>
  <si>
    <t>上椎葉ダム</t>
  </si>
  <si>
    <t>川畑井堰</t>
  </si>
  <si>
    <t>若松港築港関連施設群</t>
  </si>
  <si>
    <t>平成30年度</t>
  </si>
  <si>
    <t>山線鉄橋</t>
  </si>
  <si>
    <t>苫小牧港大規模掘込港湾施設</t>
  </si>
  <si>
    <t>油壺験潮場旧建屋</t>
  </si>
  <si>
    <t>北用水樋門</t>
  </si>
  <si>
    <t>横浜港ハンマーヘッドクレーン</t>
  </si>
  <si>
    <t>上毛電気鉄道関連施設群</t>
  </si>
  <si>
    <t>鬼怒川発電所　黒部ダム</t>
  </si>
  <si>
    <t>村田川橋りょう</t>
  </si>
  <si>
    <t>小河内ダム</t>
  </si>
  <si>
    <t>千貫樋</t>
  </si>
  <si>
    <t>宇津ノ谷隧道群（明治・大正・昭和）</t>
  </si>
  <si>
    <t>上麻生発電所取水堰堤</t>
  </si>
  <si>
    <t>御成橋</t>
  </si>
  <si>
    <t>辰巳用水関連施設群</t>
  </si>
  <si>
    <t>阪堺電気軌道と関連施設群</t>
  </si>
  <si>
    <t>阪神・淡路大震災による被災構造物群</t>
  </si>
  <si>
    <t>中之島Ｓ字橋</t>
  </si>
  <si>
    <t>江埼灯台</t>
  </si>
  <si>
    <t>近鉄道明寺線鉄道構造物群</t>
  </si>
  <si>
    <t>業平橋</t>
  </si>
  <si>
    <t>旧呉鎮守府防空指揮所および地下壕</t>
  </si>
  <si>
    <t>吉野川橋</t>
  </si>
  <si>
    <t>曲渕ダム</t>
  </si>
  <si>
    <t>平熊の石洗越</t>
  </si>
  <si>
    <t>平成29年度</t>
  </si>
  <si>
    <t>滝の上発電所施設群</t>
  </si>
  <si>
    <t>網走橋</t>
  </si>
  <si>
    <t>聖橋</t>
  </si>
  <si>
    <t>京浜港ドック</t>
  </si>
  <si>
    <t>ＪＲ上越線清水トンネル関連施設群</t>
  </si>
  <si>
    <t>万内川砂防堰堤群・日影沢床固工群</t>
  </si>
  <si>
    <t>亀甲橋</t>
  </si>
  <si>
    <t>東武鉄道渡良瀬川橋梁･砥川橋梁</t>
  </si>
  <si>
    <t>里川水系水力発電所群</t>
  </si>
  <si>
    <t>玉川橋</t>
  </si>
  <si>
    <t>緑橋防潮水門</t>
  </si>
  <si>
    <t>駿府御囲堤（薩摩土手）</t>
  </si>
  <si>
    <t>往生地浄水場</t>
  </si>
  <si>
    <t>樫野埼灯台</t>
  </si>
  <si>
    <t>奈良市水道関連施設群</t>
  </si>
  <si>
    <t>鵬雲洞 ・ 毛見隧道</t>
  </si>
  <si>
    <t>前河原橋 りょう</t>
  </si>
  <si>
    <t xml:space="preserve">竹野川橋りょう ・ 田君川橋りょう </t>
  </si>
  <si>
    <t>大阪京都間鉄道煉瓦拱渠群</t>
  </si>
  <si>
    <t xml:space="preserve">金慶橋 </t>
  </si>
  <si>
    <t>山陰道の石畳―駟馳山峠、蒲生峠</t>
  </si>
  <si>
    <t>府能隧道</t>
  </si>
  <si>
    <t>中島川変流部護岸</t>
  </si>
  <si>
    <t>平成28年度</t>
  </si>
  <si>
    <t>旧網走線開業時の鉄道施設群</t>
  </si>
  <si>
    <t>開拓使三角測量基線－勇払基線</t>
  </si>
  <si>
    <t>磐越西線鉄道施設群</t>
  </si>
  <si>
    <t>四ツ谷用水</t>
  </si>
  <si>
    <t>十三湖水戸口突堤</t>
  </si>
  <si>
    <t>鳴子ダム</t>
  </si>
  <si>
    <t>わたらせ渓谷鐵道関連施設群</t>
  </si>
  <si>
    <t>響橋</t>
  </si>
  <si>
    <t>江連用水旧溝　宮裏両樋</t>
  </si>
  <si>
    <t>南高橋</t>
  </si>
  <si>
    <t>信濃川　千住水力発電所施設群</t>
  </si>
  <si>
    <t>小山樋門</t>
  </si>
  <si>
    <t>湘南港</t>
  </si>
  <si>
    <t>榎戸新田橋りょう</t>
  </si>
  <si>
    <t>向野橋</t>
  </si>
  <si>
    <t>名古屋港跳上橋</t>
  </si>
  <si>
    <t>宮川堤</t>
  </si>
  <si>
    <t>三重髙等農林學校農場の給水井戸</t>
  </si>
  <si>
    <t>百寿橋</t>
  </si>
  <si>
    <t>旧国鉄五新線（未成線）鉄道構造物群</t>
  </si>
  <si>
    <t>火ノ山砲台</t>
  </si>
  <si>
    <t>宮内川青石護岸</t>
  </si>
  <si>
    <t>佐井川橋</t>
  </si>
  <si>
    <t>姶良橋</t>
  </si>
  <si>
    <t>平成27年度</t>
  </si>
  <si>
    <t>茨戸川の岡﨑式単床ブロック護岸</t>
  </si>
  <si>
    <t>旧函館本線神居古潭トンネル群</t>
  </si>
  <si>
    <t>東秋留橋</t>
  </si>
  <si>
    <t>大間港</t>
  </si>
  <si>
    <t>足利市近代水道施設群</t>
  </si>
  <si>
    <t>元町・山手地区の震災復興施設群</t>
  </si>
  <si>
    <t>筑波山ケーブルカー</t>
  </si>
  <si>
    <t>旧上野鉄道鬼ヶ沢橋梁</t>
  </si>
  <si>
    <t>飯沼水準原標石</t>
  </si>
  <si>
    <t>南向発電所取水堰堤</t>
  </si>
  <si>
    <t>庄内用水元杁樋門</t>
  </si>
  <si>
    <t>蔵造川水路橋</t>
  </si>
  <si>
    <t>由良川橋りょう</t>
  </si>
  <si>
    <t>市原人道橋　／（旧）市原橋</t>
  </si>
  <si>
    <t>別所砂留</t>
  </si>
  <si>
    <t>百間川の治水施設群</t>
  </si>
  <si>
    <t>三成ダム</t>
  </si>
  <si>
    <t>新川橋梁</t>
  </si>
  <si>
    <t>第一白川橋梁</t>
  </si>
  <si>
    <t>立野橋梁</t>
  </si>
  <si>
    <t>五ヶ瀬川畳堤</t>
  </si>
  <si>
    <t>平成26年度</t>
  </si>
  <si>
    <t>新釧路川</t>
  </si>
  <si>
    <t>松前港福山波止場</t>
  </si>
  <si>
    <t>仙山線鉄道施設群</t>
  </si>
  <si>
    <t>成宗電車第一、第二トンネル</t>
  </si>
  <si>
    <t>羽村取水堰（投渡堰）</t>
  </si>
  <si>
    <t>日光稲荷川流域の砂防堰堤群</t>
  </si>
  <si>
    <t>信越線　太田切橋りょう</t>
  </si>
  <si>
    <t>水戸市低区配水塔</t>
  </si>
  <si>
    <t>江ノ島電鉄</t>
  </si>
  <si>
    <t>敷島浄水場配水塔</t>
  </si>
  <si>
    <t>堀切橋</t>
  </si>
  <si>
    <t>旧親不知トンネル</t>
  </si>
  <si>
    <t>嫌谷砂防堰堤群</t>
  </si>
  <si>
    <t>旧稲葉地配水塔</t>
  </si>
  <si>
    <t>旧余部橋りょう（余部鉄橋）</t>
  </si>
  <si>
    <t>砂山池・龍ケ池揚水機場</t>
  </si>
  <si>
    <t>旧北陸本線トンネル群</t>
  </si>
  <si>
    <t>小刀根トンネル</t>
  </si>
  <si>
    <t>来原岩樋</t>
  </si>
  <si>
    <t>熊井隧道</t>
  </si>
  <si>
    <t>細島験潮場</t>
  </si>
  <si>
    <t>湯野田橋</t>
  </si>
  <si>
    <t>平成25年度</t>
  </si>
  <si>
    <t>覆蓋付緩速ろ過池（春光台配水場）</t>
  </si>
  <si>
    <t>旧北炭幾春別炭鉱・錦坑の炭鉱施設群</t>
  </si>
  <si>
    <t>三本木原開拓施設群</t>
  </si>
  <si>
    <t>閘門橋</t>
  </si>
  <si>
    <t>長生橋</t>
  </si>
  <si>
    <t>所野第一発電所外山原取水施設</t>
  </si>
  <si>
    <t>柳瀬橋</t>
  </si>
  <si>
    <t>神田下水</t>
  </si>
  <si>
    <t>神奈川県営水道施設群（記念館他）</t>
  </si>
  <si>
    <t>鹿島橋</t>
  </si>
  <si>
    <t>千垣橋梁</t>
  </si>
  <si>
    <t>信越本線トンネル群</t>
  </si>
  <si>
    <t>緑地西橋</t>
  </si>
  <si>
    <t>大河原発電所と大河原取水堰</t>
  </si>
  <si>
    <t>薬水拱橋</t>
  </si>
  <si>
    <t>十郷橋</t>
  </si>
  <si>
    <t>安長土手（嵐ヶ鼻土手）</t>
    <phoneticPr fontId="6"/>
  </si>
  <si>
    <t>日谷山の石塁</t>
  </si>
  <si>
    <t>旧桜谷発電所</t>
  </si>
  <si>
    <t>洗玉眼鏡橋</t>
  </si>
  <si>
    <t>轟泉水道</t>
  </si>
  <si>
    <t>平成24年度</t>
  </si>
  <si>
    <t>岡山橋</t>
  </si>
  <si>
    <t>万世大路</t>
  </si>
  <si>
    <t>駒沢給水所（配水塔・配水ポンプ所）</t>
  </si>
  <si>
    <t>山生橋梁</t>
  </si>
  <si>
    <t>二ヶ領用水</t>
  </si>
  <si>
    <t>花貫川第一発電所　第三号水路橋</t>
  </si>
  <si>
    <t>前橋地先の利根川の護岸と水制工</t>
  </si>
  <si>
    <t>新佐賀橋</t>
  </si>
  <si>
    <t>長潭橋</t>
  </si>
  <si>
    <t>加治川運河水門、土砂吐水門</t>
  </si>
  <si>
    <t>東京動力機械製造株式会社地下工場跡</t>
  </si>
  <si>
    <t>栃木県の防空関連施設群</t>
  </si>
  <si>
    <t>長篠発電所の堰堤と取水路</t>
  </si>
  <si>
    <t>長良大橋</t>
  </si>
  <si>
    <t>手取川霞堤</t>
  </si>
  <si>
    <t>浜中津橋</t>
  </si>
  <si>
    <t>堀川第一橋</t>
  </si>
  <si>
    <t>徳佐川橋梁</t>
  </si>
  <si>
    <t>建部井堰</t>
  </si>
  <si>
    <t>石手川橋梁</t>
  </si>
  <si>
    <t>煉瓦橋</t>
  </si>
  <si>
    <t>キリズシのトンネル</t>
  </si>
  <si>
    <t>綱ノ瀬橋梁</t>
  </si>
  <si>
    <t>山田堰</t>
  </si>
  <si>
    <t>「馬の頭」水利施設</t>
  </si>
  <si>
    <t>平成23年度</t>
  </si>
  <si>
    <t>道庁正門前木塊舗装・銀杏並木</t>
  </si>
  <si>
    <t>虻田発電所</t>
  </si>
  <si>
    <t>夕張川新水路</t>
  </si>
  <si>
    <t>船川港第一船入場・第二船入場防波堤</t>
  </si>
  <si>
    <t>疣岩円形分水工</t>
  </si>
  <si>
    <t>筑波山千寺川砂防堰堤群</t>
  </si>
  <si>
    <t>荻窪用水と関連施設</t>
  </si>
  <si>
    <t>真岡鐡道五行川橋梁・小貝川橋梁　</t>
  </si>
  <si>
    <t>只川橋</t>
  </si>
  <si>
    <t>大源太川第1号砂防堰堤　</t>
  </si>
  <si>
    <t>菅橋</t>
  </si>
  <si>
    <t>名古屋市旧第一ポンプ所と東山給水塔</t>
  </si>
  <si>
    <t>太田橋</t>
  </si>
  <si>
    <t>木曽川河跡湖（トンボ池）の聖牛</t>
  </si>
  <si>
    <t>湊川隧道</t>
  </si>
  <si>
    <t>旧奈良駅舎</t>
  </si>
  <si>
    <t>中古沢橋梁</t>
  </si>
  <si>
    <t>被爆に耐えた装飾的橋梁―猿猴橋・京橋</t>
  </si>
  <si>
    <t>高角橋</t>
  </si>
  <si>
    <t>滝宮橋</t>
  </si>
  <si>
    <t>深浦水雷艇隊基地跡</t>
  </si>
  <si>
    <t>長崎堤防</t>
  </si>
  <si>
    <t>平成22年度</t>
  </si>
  <si>
    <t>創成橋</t>
  </si>
  <si>
    <t>舞鶴橋</t>
  </si>
  <si>
    <t>留萌港南防波堤</t>
  </si>
  <si>
    <t>西根堰</t>
  </si>
  <si>
    <t>仙台市煉瓦下水道</t>
  </si>
  <si>
    <t>権現堂川用水樋管群</t>
  </si>
  <si>
    <t>新永間市街線高架橋</t>
  </si>
  <si>
    <t>鬼怒橋</t>
  </si>
  <si>
    <t>千葉分場1号配水池</t>
  </si>
  <si>
    <t>大手橋</t>
  </si>
  <si>
    <t>央橋</t>
  </si>
  <si>
    <t>雄川堰</t>
  </si>
  <si>
    <t>相模野基線</t>
  </si>
  <si>
    <t>堀割川</t>
  </si>
  <si>
    <t>六見橋</t>
  </si>
  <si>
    <t>松重閘門</t>
  </si>
  <si>
    <t>清水灯台</t>
  </si>
  <si>
    <t>三栖閘門</t>
  </si>
  <si>
    <t>宇治発電所</t>
  </si>
  <si>
    <t>鐘ヶ坂隧道</t>
  </si>
  <si>
    <t>室戸台風の災害復旧橋梁群</t>
  </si>
  <si>
    <t>菊港の東堤・西堤</t>
  </si>
  <si>
    <t>明治橋</t>
  </si>
  <si>
    <t>蛤水道</t>
  </si>
  <si>
    <t>川原隧道と石畳</t>
  </si>
  <si>
    <t>第三五ヶ瀬川橋梁</t>
  </si>
  <si>
    <t>台南水道</t>
  </si>
  <si>
    <t>平成21年度</t>
  </si>
  <si>
    <t>第三雨竜川橋梁</t>
  </si>
  <si>
    <t>狩勝信号場跡</t>
  </si>
  <si>
    <t>小樽港斜路式ケーソン製作ヤード</t>
  </si>
  <si>
    <t>奥州街道の一里塚群</t>
  </si>
  <si>
    <t>山形の石橋群</t>
  </si>
  <si>
    <t>奥多摩橋</t>
  </si>
  <si>
    <t>汐止橋</t>
  </si>
  <si>
    <t>小坪隧道・名越隧道</t>
  </si>
  <si>
    <t>旧須花隧道</t>
  </si>
  <si>
    <t>剣崎浄水場</t>
  </si>
  <si>
    <t>霞ヶ浦湖岸施設（元鹿島海軍航空跡）</t>
  </si>
  <si>
    <t>七ヶ用水　大水門および給水口</t>
  </si>
  <si>
    <t>北勢線のねじり橋とめがね橋</t>
  </si>
  <si>
    <t>柳河原発電所　跡曳水路橋</t>
  </si>
  <si>
    <t>平木橋</t>
  </si>
  <si>
    <t>鎧えん堤</t>
  </si>
  <si>
    <t>本町橋</t>
  </si>
  <si>
    <t>角島灯台および関連施設群</t>
  </si>
  <si>
    <t>旧三高山砲台</t>
  </si>
  <si>
    <t>旧呉鎮守府兵器部護岸および関連施設</t>
  </si>
  <si>
    <t>木頭出原谷の鉄砲堰</t>
  </si>
  <si>
    <t>矢岳第一トンネル</t>
  </si>
  <si>
    <t>大渡の用之助港</t>
  </si>
  <si>
    <t>小ヶ倉（水道）堰堤</t>
  </si>
  <si>
    <t>烏山頭水庫</t>
  </si>
  <si>
    <t>平成20年度</t>
  </si>
  <si>
    <t>奥沢水源地水道施設</t>
  </si>
  <si>
    <t>定山渓発電所施設</t>
  </si>
  <si>
    <t>聖台ダム</t>
  </si>
  <si>
    <t>最上川橋梁</t>
  </si>
  <si>
    <t>直江兼続治水利水施設群</t>
  </si>
  <si>
    <t>日川の堰堤と水制群</t>
  </si>
  <si>
    <t>小倉橋</t>
  </si>
  <si>
    <t>荒川横堤</t>
  </si>
  <si>
    <t>黒川発電所膳棚水路橋</t>
  </si>
  <si>
    <t>銀座線　浅草駅～新橋駅間</t>
  </si>
  <si>
    <t>曽我浦片隧道（4号、5号）</t>
  </si>
  <si>
    <t>百々貯木場</t>
  </si>
  <si>
    <t>（廃）片平橋</t>
  </si>
  <si>
    <t>心斎橋駅舎他、御堂筋線の地下駅群</t>
  </si>
  <si>
    <t>上田池堰堤</t>
  </si>
  <si>
    <t>七条大橋</t>
  </si>
  <si>
    <t>両橋</t>
  </si>
  <si>
    <t>今福線のコンクリートアーチ橋群</t>
  </si>
  <si>
    <t>三石の煉瓦拱渠群</t>
  </si>
  <si>
    <t>旭浄水場の一連の歴史的施設群</t>
  </si>
  <si>
    <t>若津港導流堤（筑後川デ・レーケ堤）</t>
  </si>
  <si>
    <t>有明海旧干拓施設</t>
  </si>
  <si>
    <t>大島海峡(旧)軍事施設群</t>
  </si>
  <si>
    <t>平成19年度</t>
  </si>
  <si>
    <t>千歳川の王子製紙水力発電施設群</t>
  </si>
  <si>
    <t>札幌市水道記念館（旧藻岩浄水場）</t>
  </si>
  <si>
    <t>藻岩発電所・取水堰</t>
  </si>
  <si>
    <t>土崎港関連施設</t>
  </si>
  <si>
    <t>品井沼干拓関連施設</t>
  </si>
  <si>
    <t>荒川流域治水・砂防事業</t>
  </si>
  <si>
    <t>清水峠越新道</t>
  </si>
  <si>
    <t>親不知旧道</t>
  </si>
  <si>
    <t>村山･山口貯水池</t>
  </si>
  <si>
    <t>箱根登山鉄道</t>
  </si>
  <si>
    <t>境橋</t>
  </si>
  <si>
    <t>七重川砂防堰堤群</t>
  </si>
  <si>
    <t>堀江水準標石</t>
  </si>
  <si>
    <t>明治用水旧頭首工</t>
  </si>
  <si>
    <t>岩井橋</t>
  </si>
  <si>
    <t>王子橋</t>
  </si>
  <si>
    <t>毛馬閘門・洗堰群</t>
  </si>
  <si>
    <t>（旧）江尾発電所</t>
  </si>
  <si>
    <t>京橋川の雁木群</t>
  </si>
  <si>
    <t>土釜橋</t>
  </si>
  <si>
    <t>龍頭橋</t>
  </si>
  <si>
    <t>本河内高部堰堤</t>
  </si>
  <si>
    <t>七窪水源地</t>
  </si>
  <si>
    <t>平成18年度</t>
  </si>
  <si>
    <t>札幌本道赤松並木</t>
  </si>
  <si>
    <t>張碓橋</t>
  </si>
  <si>
    <t>網走港帽子岩ケーソンドック</t>
  </si>
  <si>
    <t>青岩橋</t>
  </si>
  <si>
    <t>明鏡橋</t>
  </si>
  <si>
    <t>尻屋埼灯台</t>
  </si>
  <si>
    <t>千葉県水道局　栗山配水塔</t>
  </si>
  <si>
    <t>中山隧道</t>
  </si>
  <si>
    <t>横浜水道に関わる隧道</t>
  </si>
  <si>
    <t>名栗川橋</t>
  </si>
  <si>
    <t>吾嬬橋</t>
  </si>
  <si>
    <t>利根運河</t>
  </si>
  <si>
    <t>白川橋</t>
  </si>
  <si>
    <t>五厘堤</t>
  </si>
  <si>
    <t>西天竜幹線水路円筒分水工群</t>
  </si>
  <si>
    <t>龍之渡井</t>
  </si>
  <si>
    <t>武庫大橋</t>
  </si>
  <si>
    <t>安治川トンネル</t>
  </si>
  <si>
    <t>児島湾干拓施設群</t>
  </si>
  <si>
    <t>大津島（旧）回天発射訓練基地</t>
  </si>
  <si>
    <t>多度津港旧外港東防波堤</t>
  </si>
  <si>
    <t>詫間海軍航空隊滑走台</t>
  </si>
  <si>
    <t>関門トンネル（在来線用）</t>
  </si>
  <si>
    <t>栴檀橋</t>
  </si>
  <si>
    <t>姫井橋</t>
  </si>
  <si>
    <t>平成17年度</t>
  </si>
  <si>
    <t>雨竜発電所</t>
  </si>
  <si>
    <t>宗谷線剣渕・士別間　鉄道防雪林</t>
  </si>
  <si>
    <t>チキウ岬灯台</t>
  </si>
  <si>
    <t>尾去沢鉱山施設群</t>
  </si>
  <si>
    <t>箱根地区国道１号施設群</t>
  </si>
  <si>
    <t>宇都宮市水道施設群</t>
  </si>
  <si>
    <t>めがね橋　倉松落大口逆除</t>
  </si>
  <si>
    <t>めがね橋　</t>
  </si>
  <si>
    <t>旧大日影トンネル・旧深沢トンネル</t>
  </si>
  <si>
    <t>稲生港石積防波堤</t>
  </si>
  <si>
    <t>安倍川橋</t>
  </si>
  <si>
    <t>木曽川・揖斐川導流堤</t>
  </si>
  <si>
    <t>御堂筋</t>
  </si>
  <si>
    <t>御坂サイフォン</t>
  </si>
  <si>
    <t>東山トンネル・新逢坂山トンネル</t>
  </si>
  <si>
    <t>福浦隧道（初代、二代目）</t>
  </si>
  <si>
    <t>旧大浜埼船舶通航潮流信号所</t>
  </si>
  <si>
    <t>大宮橋</t>
  </si>
  <si>
    <t>大田発電所</t>
  </si>
  <si>
    <t>平成16年度</t>
  </si>
  <si>
    <t>函館港改良施設群</t>
  </si>
  <si>
    <t>十勝川千代田堰堤</t>
  </si>
  <si>
    <t>北上川分流施設群</t>
  </si>
  <si>
    <t>野辺地防雪原林</t>
  </si>
  <si>
    <t>十綱橋</t>
  </si>
  <si>
    <t>榛名山麓砂防堰堤群</t>
  </si>
  <si>
    <t>柳原水閘</t>
  </si>
  <si>
    <t>聖徳記念絵画館前通り</t>
  </si>
  <si>
    <t>甚之助谷砂防堰堤群</t>
  </si>
  <si>
    <t>三国港エッセル堤</t>
  </si>
  <si>
    <t>梅小路機関車庫</t>
  </si>
  <si>
    <t>オランダ堰堤</t>
  </si>
  <si>
    <t>若桜橋</t>
  </si>
  <si>
    <t>牛島　藤田・西崎の波止</t>
  </si>
  <si>
    <t>第二領地橋梁</t>
  </si>
  <si>
    <t>名島橋</t>
    <phoneticPr fontId="6"/>
  </si>
  <si>
    <t>山の田浄水場群</t>
  </si>
  <si>
    <t>平成15年度</t>
  </si>
  <si>
    <t>稚内港北防波堤ドーム</t>
    <phoneticPr fontId="6"/>
  </si>
  <si>
    <t>狩勝峠鉄道施設群</t>
  </si>
  <si>
    <t>上郷温水路群</t>
  </si>
  <si>
    <t>最上橋</t>
  </si>
  <si>
    <t>関宿水閘門</t>
  </si>
  <si>
    <t>千葉県水道局千葉高架水槽</t>
  </si>
  <si>
    <t>御勅使川堰堤群―源・藤尾・芦安堰堤</t>
  </si>
  <si>
    <t>大井川橋</t>
  </si>
  <si>
    <t>鬼ヶ城歩道トンネル（木本隧道）</t>
  </si>
  <si>
    <t>柳ヶ瀬隧道</t>
  </si>
  <si>
    <t>友ヶ島砲台群</t>
  </si>
  <si>
    <t>東西用水酒津樋門</t>
  </si>
  <si>
    <t>千本堰堤</t>
  </si>
  <si>
    <t>男木島灯台</t>
  </si>
  <si>
    <t>出島橋</t>
  </si>
  <si>
    <t>東与賀地区大搦堤防・授産社搦堤防</t>
  </si>
  <si>
    <t>鹿児島港旧石積防波堤</t>
  </si>
  <si>
    <t>平成14年度</t>
  </si>
  <si>
    <t>旭橋</t>
  </si>
  <si>
    <t>石狩川 生振捷水路</t>
  </si>
  <si>
    <t>達曽部川橋梁、宮守川橋梁（釜石線）</t>
  </si>
  <si>
    <t>安積疏水関連施設</t>
  </si>
  <si>
    <t>万代橋</t>
  </si>
  <si>
    <t>晩翠橋</t>
  </si>
  <si>
    <t>中島武設計のＲＣローゼ桁群</t>
  </si>
  <si>
    <t>南郷洗堰</t>
    <phoneticPr fontId="6"/>
  </si>
  <si>
    <t>旧神戸外国人居留地 下水渠</t>
  </si>
  <si>
    <t>三滝ダム</t>
  </si>
  <si>
    <t>神龍橋（元・紅葉橋）</t>
  </si>
  <si>
    <t>田丸橋</t>
  </si>
  <si>
    <t>大橋ダム</t>
  </si>
  <si>
    <t xml:space="preserve">明正井路一号幹線一号橋 </t>
  </si>
  <si>
    <t>美々津橋</t>
  </si>
  <si>
    <t>平成13年度</t>
  </si>
  <si>
    <t>函館市の水道施設群</t>
  </si>
  <si>
    <t>大湊第一水源地堰堤</t>
  </si>
  <si>
    <t>丸沼ダム</t>
  </si>
  <si>
    <t>美濃橋</t>
  </si>
  <si>
    <t>小牧ダム</t>
  </si>
  <si>
    <t>琵琶湖疏水の発電施設群</t>
  </si>
  <si>
    <t>惣郷川橋梁</t>
  </si>
  <si>
    <t>芸予要塞・小島砲台跡</t>
  </si>
  <si>
    <t>三角西港</t>
  </si>
  <si>
    <t>平成12年度</t>
  </si>
  <si>
    <t>小樽港北防波堤</t>
  </si>
  <si>
    <t>野蒜築港関連事業</t>
  </si>
  <si>
    <t>帝都を飾るツイン・ゲイト</t>
  </si>
  <si>
    <t>猿島要塞</t>
  </si>
  <si>
    <t>木曽川ケレップ水制群</t>
  </si>
  <si>
    <t>阪急大宮駅と大宮・西院間の地下線路</t>
  </si>
  <si>
    <t>大川・中之島の橋梁群</t>
  </si>
  <si>
    <t>京橋</t>
  </si>
  <si>
    <t>大谷川砂防堰堤</t>
    <phoneticPr fontId="6"/>
  </si>
  <si>
    <t>河内（貯水池）堰堤及び南河内橋</t>
  </si>
  <si>
    <t>年度指定</t>
    <rPh sb="0" eb="2">
      <t>ネンド</t>
    </rPh>
    <rPh sb="2" eb="4">
      <t>シテイ</t>
    </rPh>
    <phoneticPr fontId="6"/>
  </si>
  <si>
    <t>（西暦）</t>
    <rPh sb="1" eb="3">
      <t>セイレキ</t>
    </rPh>
    <phoneticPr fontId="6"/>
  </si>
  <si>
    <t xml:space="preserve">委員会活動への参加・関与者数 </t>
    <rPh sb="0" eb="2">
      <t>イイン</t>
    </rPh>
    <rPh sb="2" eb="3">
      <t>カイ</t>
    </rPh>
    <rPh sb="3" eb="5">
      <t>カツドウ</t>
    </rPh>
    <rPh sb="7" eb="9">
      <t>サンカ</t>
    </rPh>
    <rPh sb="10" eb="13">
      <t>カンヨシャ</t>
    </rPh>
    <rPh sb="13" eb="14">
      <t>スウ</t>
    </rPh>
    <phoneticPr fontId="5"/>
  </si>
  <si>
    <t>委員会名</t>
    <rPh sb="0" eb="2">
      <t>イイン</t>
    </rPh>
    <rPh sb="2" eb="3">
      <t>カイ</t>
    </rPh>
    <rPh sb="3" eb="4">
      <t>メイ</t>
    </rPh>
    <phoneticPr fontId="5"/>
  </si>
  <si>
    <t>①会議出席延人数</t>
    <rPh sb="1" eb="3">
      <t>カイギ</t>
    </rPh>
    <rPh sb="3" eb="5">
      <t>シュッセキ</t>
    </rPh>
    <rPh sb="5" eb="6">
      <t>ノ</t>
    </rPh>
    <rPh sb="6" eb="8">
      <t>ニンズウ</t>
    </rPh>
    <phoneticPr fontId="5"/>
  </si>
  <si>
    <t>②行事参加延人数</t>
    <rPh sb="1" eb="3">
      <t>ギョウジ</t>
    </rPh>
    <rPh sb="3" eb="5">
      <t>サンカ</t>
    </rPh>
    <rPh sb="5" eb="6">
      <t>ノ</t>
    </rPh>
    <rPh sb="6" eb="8">
      <t>ニンズウ</t>
    </rPh>
    <phoneticPr fontId="5"/>
  </si>
  <si>
    <t>③出版書籍購読数</t>
    <rPh sb="1" eb="3">
      <t>シュッパン</t>
    </rPh>
    <rPh sb="3" eb="5">
      <t>ショセキ</t>
    </rPh>
    <rPh sb="5" eb="7">
      <t>コウドク</t>
    </rPh>
    <rPh sb="7" eb="8">
      <t>スウ</t>
    </rPh>
    <phoneticPr fontId="5"/>
  </si>
  <si>
    <t>④災害調査団</t>
    <rPh sb="1" eb="3">
      <t>サイガイ</t>
    </rPh>
    <rPh sb="3" eb="5">
      <t>チョウサ</t>
    </rPh>
    <rPh sb="5" eb="6">
      <t>ダン</t>
    </rPh>
    <phoneticPr fontId="5"/>
  </si>
  <si>
    <t>合　計</t>
    <rPh sb="0" eb="1">
      <t>ゴウ</t>
    </rPh>
    <rPh sb="2" eb="3">
      <t>ケイ</t>
    </rPh>
    <phoneticPr fontId="5"/>
  </si>
  <si>
    <t>年度</t>
    <rPh sb="0" eb="2">
      <t>ネンド</t>
    </rPh>
    <phoneticPr fontId="6"/>
  </si>
  <si>
    <t>（小委員会以上）</t>
    <phoneticPr fontId="6"/>
  </si>
  <si>
    <t>（委員会主催・共催）</t>
    <phoneticPr fontId="6"/>
  </si>
  <si>
    <t>（購読者または購買数）</t>
    <rPh sb="1" eb="4">
      <t>コウドクシャ</t>
    </rPh>
    <rPh sb="7" eb="10">
      <t>コウバイスウ</t>
    </rPh>
    <phoneticPr fontId="6"/>
  </si>
  <si>
    <t>④-1：派遣延人数</t>
    <phoneticPr fontId="6"/>
  </si>
  <si>
    <t>④-2：報告会等参加者数</t>
    <phoneticPr fontId="6"/>
  </si>
  <si>
    <t>①</t>
    <phoneticPr fontId="5"/>
  </si>
  <si>
    <t>②</t>
    <phoneticPr fontId="5"/>
  </si>
  <si>
    <t>③</t>
    <phoneticPr fontId="5"/>
  </si>
  <si>
    <t>④</t>
    <phoneticPr fontId="5"/>
  </si>
  <si>
    <t>④-1</t>
    <phoneticPr fontId="5"/>
  </si>
  <si>
    <t>④-2</t>
    <phoneticPr fontId="5"/>
  </si>
  <si>
    <t>コンクリート</t>
  </si>
  <si>
    <t>水工学</t>
  </si>
  <si>
    <t>構造工学</t>
  </si>
  <si>
    <t>鋼構造</t>
  </si>
  <si>
    <t>海岸工学</t>
  </si>
  <si>
    <t>地震工学</t>
  </si>
  <si>
    <t>原子力土木</t>
  </si>
  <si>
    <t>トンネル工学</t>
  </si>
  <si>
    <t>環境工学</t>
  </si>
  <si>
    <t>環境システム</t>
  </si>
  <si>
    <t>岩盤力学</t>
  </si>
  <si>
    <t>海洋開発</t>
  </si>
  <si>
    <t>土木情報学</t>
    <rPh sb="0" eb="2">
      <t>ドボク</t>
    </rPh>
    <rPh sb="2" eb="4">
      <t>ジョウホウ</t>
    </rPh>
    <rPh sb="4" eb="5">
      <t>ガク</t>
    </rPh>
    <phoneticPr fontId="5"/>
  </si>
  <si>
    <t>土木情報学</t>
    <rPh sb="0" eb="2">
      <t>ドボク</t>
    </rPh>
    <rPh sb="2" eb="5">
      <t>ジョウホウガク</t>
    </rPh>
    <phoneticPr fontId="6"/>
  </si>
  <si>
    <t>旧：情報利用技術</t>
    <rPh sb="0" eb="1">
      <t>キュウ</t>
    </rPh>
    <rPh sb="2" eb="4">
      <t>ジョウホウ</t>
    </rPh>
    <rPh sb="4" eb="6">
      <t>リヨウ</t>
    </rPh>
    <rPh sb="6" eb="8">
      <t>ギジュツ</t>
    </rPh>
    <phoneticPr fontId="6"/>
  </si>
  <si>
    <t>エネルギー</t>
  </si>
  <si>
    <t>建設技術研究</t>
  </si>
  <si>
    <t>建設用ロボット</t>
  </si>
  <si>
    <t>地盤工学</t>
  </si>
  <si>
    <t>土木計画学研究</t>
  </si>
  <si>
    <t>土木史研究</t>
  </si>
  <si>
    <t>建設マネジメント</t>
  </si>
  <si>
    <t>コンサルタント</t>
  </si>
  <si>
    <t>安全問題研究</t>
  </si>
  <si>
    <t>応用力学</t>
  </si>
  <si>
    <t>地下空間研究</t>
  </si>
  <si>
    <t>地球環境</t>
  </si>
  <si>
    <t>景観・デザイン</t>
  </si>
  <si>
    <t>舗装工学</t>
  </si>
  <si>
    <t>複合構造</t>
  </si>
  <si>
    <t>木材工学</t>
    <rPh sb="0" eb="2">
      <t>モクザイ</t>
    </rPh>
    <rPh sb="2" eb="4">
      <t>コウガク</t>
    </rPh>
    <phoneticPr fontId="5"/>
  </si>
  <si>
    <t>木材工学</t>
    <rPh sb="0" eb="2">
      <t>モクザイ</t>
    </rPh>
    <rPh sb="2" eb="4">
      <t>コウガク</t>
    </rPh>
    <phoneticPr fontId="6"/>
  </si>
  <si>
    <t>-</t>
    <phoneticPr fontId="6"/>
  </si>
  <si>
    <t>合計</t>
    <rPh sb="0" eb="2">
      <t>ゴウケイ</t>
    </rPh>
    <phoneticPr fontId="5"/>
  </si>
  <si>
    <t>※ 平成22年度から④の災害関連は研究事業課にデータが無い為、調査団は原則調研委員会担当と理解し、社会支援部門の見える化データの数で計算して記載。</t>
    <rPh sb="2" eb="4">
      <t>ヘイセイ</t>
    </rPh>
    <rPh sb="6" eb="8">
      <t>ネンド</t>
    </rPh>
    <rPh sb="12" eb="14">
      <t>サイガイ</t>
    </rPh>
    <rPh sb="14" eb="16">
      <t>カンレン</t>
    </rPh>
    <rPh sb="17" eb="19">
      <t>ケンキュウ</t>
    </rPh>
    <rPh sb="19" eb="21">
      <t>ジギョウ</t>
    </rPh>
    <rPh sb="21" eb="22">
      <t>カ</t>
    </rPh>
    <rPh sb="27" eb="28">
      <t>ナ</t>
    </rPh>
    <rPh sb="29" eb="30">
      <t>タメ</t>
    </rPh>
    <rPh sb="49" eb="51">
      <t>シャカイ</t>
    </rPh>
    <rPh sb="51" eb="53">
      <t>シエン</t>
    </rPh>
    <rPh sb="53" eb="55">
      <t>ブモン</t>
    </rPh>
    <rPh sb="56" eb="57">
      <t>ミ</t>
    </rPh>
    <rPh sb="59" eb="60">
      <t>カ</t>
    </rPh>
    <rPh sb="64" eb="65">
      <t>カズ</t>
    </rPh>
    <rPh sb="66" eb="68">
      <t>ケイサン</t>
    </rPh>
    <rPh sb="70" eb="72">
      <t>キサイ</t>
    </rPh>
    <phoneticPr fontId="5"/>
  </si>
  <si>
    <t>注１)上記①～④の参加・関与者数は、他の研究委員会等と共催あるいは連携している場合は関与した委員会数で除した値。</t>
    <rPh sb="0" eb="1">
      <t>チュウ</t>
    </rPh>
    <rPh sb="3" eb="5">
      <t>ジョウキ</t>
    </rPh>
    <phoneticPr fontId="5"/>
  </si>
  <si>
    <t>※ 出版物購読者数は出版から提出された決算の部数と委託出版の部数を合計する。</t>
    <rPh sb="2" eb="5">
      <t>シュッパンブツ</t>
    </rPh>
    <rPh sb="5" eb="8">
      <t>コウドクシャ</t>
    </rPh>
    <rPh sb="8" eb="9">
      <t>スウ</t>
    </rPh>
    <rPh sb="10" eb="12">
      <t>シュッパン</t>
    </rPh>
    <rPh sb="14" eb="16">
      <t>テイシュツ</t>
    </rPh>
    <rPh sb="19" eb="21">
      <t>ケッサン</t>
    </rPh>
    <rPh sb="22" eb="24">
      <t>ブスウ</t>
    </rPh>
    <rPh sb="25" eb="27">
      <t>イタク</t>
    </rPh>
    <rPh sb="27" eb="29">
      <t>シュッパン</t>
    </rPh>
    <rPh sb="30" eb="32">
      <t>ブスウ</t>
    </rPh>
    <rPh sb="33" eb="35">
      <t>ゴウケイ</t>
    </rPh>
    <phoneticPr fontId="5"/>
  </si>
  <si>
    <t>注2)上記④の報告会等の参加者数について、複数の委員会が関与する場合は、参加者数を講師の人数比で按分。</t>
    <rPh sb="0" eb="1">
      <t>チュウ</t>
    </rPh>
    <rPh sb="3" eb="5">
      <t>ジョウキ</t>
    </rPh>
    <phoneticPr fontId="5"/>
  </si>
  <si>
    <t>※（水工学）新潟・福島豪雨の報告はH24年5月に、超過洪水シンポジウム（水工学委員会）の1コマとして実施したため、カウントしない（H24年度でも）</t>
    <rPh sb="2" eb="5">
      <t>スイコウガク</t>
    </rPh>
    <phoneticPr fontId="6"/>
  </si>
  <si>
    <t>　　　ただし、土木学会以外の組織と共催する場合は、土木学会以外の組織の数を考慮しない。</t>
    <phoneticPr fontId="6"/>
  </si>
  <si>
    <t>※ 2010（H22)から④災害関連は研究事業課にデータがなく、調査団は原則調研委員会担当と理解し、社会支援部門見える化データの値で記載。</t>
    <rPh sb="64" eb="65">
      <t>アタイ</t>
    </rPh>
    <phoneticPr fontId="6"/>
  </si>
  <si>
    <t>　　　東日本大震災関連は別物と捕らえ、ここでは計上しない。</t>
    <phoneticPr fontId="6"/>
  </si>
  <si>
    <t>①</t>
    <phoneticPr fontId="6"/>
  </si>
  <si>
    <t>②</t>
    <phoneticPr fontId="6"/>
  </si>
  <si>
    <t>③</t>
    <phoneticPr fontId="6"/>
  </si>
  <si>
    <t>④</t>
    <phoneticPr fontId="6"/>
  </si>
  <si>
    <t>④-1</t>
    <phoneticPr fontId="6"/>
  </si>
  <si>
    <t>④-2</t>
    <phoneticPr fontId="6"/>
  </si>
  <si>
    <t>年度</t>
    <rPh sb="0" eb="2">
      <t>ネンド</t>
    </rPh>
    <phoneticPr fontId="5"/>
  </si>
  <si>
    <t>西暦</t>
    <rPh sb="0" eb="2">
      <t>セイレキ</t>
    </rPh>
    <phoneticPr fontId="6"/>
  </si>
  <si>
    <t>和暦</t>
    <rPh sb="0" eb="2">
      <t>ワレキ</t>
    </rPh>
    <phoneticPr fontId="6"/>
  </si>
  <si>
    <t>累計</t>
    <rPh sb="0" eb="2">
      <t>ルイケイ</t>
    </rPh>
    <phoneticPr fontId="6"/>
  </si>
  <si>
    <t>開催日</t>
    <rPh sb="0" eb="3">
      <t>カイサイビ</t>
    </rPh>
    <phoneticPr fontId="6"/>
  </si>
  <si>
    <t>日数</t>
    <rPh sb="0" eb="2">
      <t>ニッスウ</t>
    </rPh>
    <phoneticPr fontId="6"/>
  </si>
  <si>
    <t>担当</t>
    <rPh sb="0" eb="2">
      <t>タントウ</t>
    </rPh>
    <phoneticPr fontId="6"/>
  </si>
  <si>
    <t>行事</t>
    <rPh sb="0" eb="2">
      <t>ギョウジ</t>
    </rPh>
    <phoneticPr fontId="6"/>
  </si>
  <si>
    <t>演題数</t>
    <rPh sb="0" eb="2">
      <t>エンダイ</t>
    </rPh>
    <rPh sb="2" eb="3">
      <t>スウ</t>
    </rPh>
    <phoneticPr fontId="6"/>
  </si>
  <si>
    <t>参加者</t>
    <rPh sb="0" eb="3">
      <t>サンカシャ</t>
    </rPh>
    <phoneticPr fontId="6"/>
  </si>
  <si>
    <t>延参加者</t>
    <rPh sb="0" eb="1">
      <t>ノ</t>
    </rPh>
    <rPh sb="1" eb="4">
      <t>サンカシャ</t>
    </rPh>
    <phoneticPr fontId="6"/>
  </si>
  <si>
    <t>開催件数</t>
    <rPh sb="0" eb="2">
      <t>カイサイ</t>
    </rPh>
    <rPh sb="2" eb="4">
      <t>ケンスウ</t>
    </rPh>
    <phoneticPr fontId="6"/>
  </si>
  <si>
    <t>演題数</t>
    <rPh sb="0" eb="3">
      <t>エンダイスウ</t>
    </rPh>
    <phoneticPr fontId="6"/>
  </si>
  <si>
    <t>演題</t>
    <rPh sb="0" eb="2">
      <t>エンダイ</t>
    </rPh>
    <phoneticPr fontId="6"/>
  </si>
  <si>
    <t>参加者数</t>
    <rPh sb="0" eb="4">
      <t>サンカシャスウ</t>
    </rPh>
    <phoneticPr fontId="6"/>
  </si>
  <si>
    <t>1：講演会、シンポジウム、研究発表会</t>
    <phoneticPr fontId="6"/>
  </si>
  <si>
    <t>順位</t>
    <rPh sb="0" eb="2">
      <t>ジュンイ</t>
    </rPh>
    <phoneticPr fontId="6"/>
  </si>
  <si>
    <t>始</t>
    <rPh sb="0" eb="1">
      <t>シ</t>
    </rPh>
    <phoneticPr fontId="6"/>
  </si>
  <si>
    <t>至</t>
    <rPh sb="0" eb="1">
      <t>イタ</t>
    </rPh>
    <phoneticPr fontId="6"/>
  </si>
  <si>
    <t>（日）</t>
    <rPh sb="1" eb="2">
      <t>ニチ</t>
    </rPh>
    <phoneticPr fontId="6"/>
  </si>
  <si>
    <t>行事名</t>
    <rPh sb="0" eb="2">
      <t>ギョウジ</t>
    </rPh>
    <rPh sb="2" eb="3">
      <t>メイ</t>
    </rPh>
    <phoneticPr fontId="6"/>
  </si>
  <si>
    <t>開催場所</t>
    <rPh sb="0" eb="2">
      <t>カイサイ</t>
    </rPh>
    <rPh sb="2" eb="4">
      <t>バショ</t>
    </rPh>
    <phoneticPr fontId="6"/>
  </si>
  <si>
    <t>実施委員会</t>
    <rPh sb="0" eb="2">
      <t>ジッシ</t>
    </rPh>
    <rPh sb="2" eb="5">
      <t>イインカイ</t>
    </rPh>
    <phoneticPr fontId="6"/>
  </si>
  <si>
    <t>事務局</t>
    <rPh sb="0" eb="3">
      <t>ジムキョク</t>
    </rPh>
    <phoneticPr fontId="6"/>
  </si>
  <si>
    <t>分類</t>
  </si>
  <si>
    <t>（題）</t>
    <rPh sb="1" eb="2">
      <t>ダイ</t>
    </rPh>
    <phoneticPr fontId="6"/>
  </si>
  <si>
    <t>（人）</t>
    <rPh sb="1" eb="2">
      <t>ニン</t>
    </rPh>
    <phoneticPr fontId="6"/>
  </si>
  <si>
    <t>無料</t>
    <rPh sb="0" eb="2">
      <t>ムリョウ</t>
    </rPh>
    <phoneticPr fontId="6"/>
  </si>
  <si>
    <t>オンライン</t>
    <phoneticPr fontId="5"/>
  </si>
  <si>
    <t>開催件数（件）</t>
    <rPh sb="5" eb="6">
      <t>ケン</t>
    </rPh>
    <phoneticPr fontId="6"/>
  </si>
  <si>
    <t>対面（件）</t>
    <rPh sb="0" eb="2">
      <t>タイメン</t>
    </rPh>
    <rPh sb="3" eb="4">
      <t>ケン</t>
    </rPh>
    <phoneticPr fontId="5"/>
  </si>
  <si>
    <t>参加者数（人）</t>
    <rPh sb="0" eb="4">
      <t>サンカシャスウ</t>
    </rPh>
    <rPh sb="5" eb="6">
      <t>ニン</t>
    </rPh>
    <phoneticPr fontId="6"/>
  </si>
  <si>
    <t>2：講習会、セミナー</t>
    <phoneticPr fontId="6"/>
  </si>
  <si>
    <t>第9回日本土木史研究発表会</t>
    <rPh sb="0" eb="1">
      <t>ダイ</t>
    </rPh>
    <rPh sb="2" eb="3">
      <t>カイ</t>
    </rPh>
    <rPh sb="3" eb="5">
      <t>ニホン</t>
    </rPh>
    <rPh sb="5" eb="8">
      <t>ドボクシ</t>
    </rPh>
    <rPh sb="8" eb="10">
      <t>ケンキュウ</t>
    </rPh>
    <rPh sb="10" eb="12">
      <t>ハッピョウ</t>
    </rPh>
    <rPh sb="12" eb="13">
      <t>カイ</t>
    </rPh>
    <phoneticPr fontId="8"/>
  </si>
  <si>
    <t>北海道庁旧庁舎</t>
    <rPh sb="0" eb="3">
      <t>ホッカイドウ</t>
    </rPh>
    <rPh sb="3" eb="4">
      <t>チョウ</t>
    </rPh>
    <rPh sb="4" eb="7">
      <t>キュウチョウシャ</t>
    </rPh>
    <phoneticPr fontId="8"/>
  </si>
  <si>
    <t>平成1</t>
    <rPh sb="0" eb="2">
      <t>ヘイセイ</t>
    </rPh>
    <phoneticPr fontId="6"/>
  </si>
  <si>
    <t>土木史研究ワークショップ</t>
    <rPh sb="0" eb="3">
      <t>ドボクシ</t>
    </rPh>
    <rPh sb="3" eb="5">
      <t>ケンキュウ</t>
    </rPh>
    <phoneticPr fontId="8"/>
  </si>
  <si>
    <t>KKR（札幌市）</t>
    <rPh sb="4" eb="7">
      <t>サッポロシ</t>
    </rPh>
    <phoneticPr fontId="8"/>
  </si>
  <si>
    <t>平成2</t>
    <rPh sb="0" eb="2">
      <t>ヘイセイ</t>
    </rPh>
    <phoneticPr fontId="6"/>
  </si>
  <si>
    <t>第14回海洋開発シンポジウム</t>
    <rPh sb="0" eb="1">
      <t>ダイ</t>
    </rPh>
    <rPh sb="3" eb="4">
      <t>カイ</t>
    </rPh>
    <rPh sb="4" eb="6">
      <t>カイヨウ</t>
    </rPh>
    <rPh sb="6" eb="8">
      <t>カイハツ</t>
    </rPh>
    <phoneticPr fontId="8"/>
  </si>
  <si>
    <t>土木図書館講堂</t>
    <rPh sb="0" eb="2">
      <t>ドボク</t>
    </rPh>
    <rPh sb="2" eb="5">
      <t>トショカン</t>
    </rPh>
    <rPh sb="5" eb="7">
      <t>コウドウ</t>
    </rPh>
    <phoneticPr fontId="8"/>
  </si>
  <si>
    <t>平成3</t>
    <rPh sb="0" eb="2">
      <t>ヘイセイ</t>
    </rPh>
    <phoneticPr fontId="6"/>
  </si>
  <si>
    <t>第3回河川・海岸シンポジウム</t>
    <rPh sb="0" eb="1">
      <t>ダイ</t>
    </rPh>
    <rPh sb="2" eb="3">
      <t>カイ</t>
    </rPh>
    <rPh sb="3" eb="5">
      <t>カセン</t>
    </rPh>
    <rPh sb="6" eb="8">
      <t>カイガン</t>
    </rPh>
    <phoneticPr fontId="8"/>
  </si>
  <si>
    <t>平成4</t>
    <rPh sb="0" eb="2">
      <t>ヘイセイ</t>
    </rPh>
    <phoneticPr fontId="6"/>
  </si>
  <si>
    <t>コンクリート教育の現状と展望に関するシンポジウム</t>
    <rPh sb="6" eb="8">
      <t>キョウイク</t>
    </rPh>
    <rPh sb="9" eb="11">
      <t>ゲンジョウ</t>
    </rPh>
    <rPh sb="12" eb="14">
      <t>テンボウ</t>
    </rPh>
    <rPh sb="15" eb="16">
      <t>カン</t>
    </rPh>
    <phoneticPr fontId="8"/>
  </si>
  <si>
    <t>平成5</t>
    <rPh sb="0" eb="2">
      <t>ヘイセイ</t>
    </rPh>
    <phoneticPr fontId="6"/>
  </si>
  <si>
    <t>Chudoba博士講演会</t>
    <rPh sb="7" eb="9">
      <t>ハカセ</t>
    </rPh>
    <rPh sb="9" eb="12">
      <t>コウエンカイ</t>
    </rPh>
    <phoneticPr fontId="8"/>
  </si>
  <si>
    <t>土木会館</t>
    <rPh sb="0" eb="4">
      <t>ドボクカイカン</t>
    </rPh>
    <phoneticPr fontId="8"/>
  </si>
  <si>
    <t>平成6</t>
    <rPh sb="0" eb="2">
      <t>ヘイセイ</t>
    </rPh>
    <phoneticPr fontId="6"/>
  </si>
  <si>
    <t>第20回地震工学研究発表会</t>
    <rPh sb="0" eb="1">
      <t>ダイ</t>
    </rPh>
    <rPh sb="3" eb="4">
      <t>カイ</t>
    </rPh>
    <rPh sb="4" eb="6">
      <t>ジシン</t>
    </rPh>
    <rPh sb="6" eb="8">
      <t>コウガク</t>
    </rPh>
    <rPh sb="8" eb="10">
      <t>ケンキュウ</t>
    </rPh>
    <rPh sb="10" eb="12">
      <t>ハッピョウ</t>
    </rPh>
    <rPh sb="12" eb="13">
      <t>カイ</t>
    </rPh>
    <phoneticPr fontId="8"/>
  </si>
  <si>
    <t>中央大学駿河台記念館</t>
    <rPh sb="0" eb="2">
      <t>チュウオウ</t>
    </rPh>
    <rPh sb="2" eb="4">
      <t>ダイガク</t>
    </rPh>
    <rPh sb="4" eb="7">
      <t>スルガダイ</t>
    </rPh>
    <rPh sb="7" eb="9">
      <t>キネン</t>
    </rPh>
    <rPh sb="9" eb="10">
      <t>カン</t>
    </rPh>
    <phoneticPr fontId="8"/>
  </si>
  <si>
    <t>平成7</t>
    <rPh sb="0" eb="2">
      <t>ヘイセイ</t>
    </rPh>
    <phoneticPr fontId="6"/>
  </si>
  <si>
    <t>第2回環境システムシンポジウム</t>
    <rPh sb="0" eb="1">
      <t>ダイ</t>
    </rPh>
    <rPh sb="2" eb="3">
      <t>カイ</t>
    </rPh>
    <rPh sb="3" eb="5">
      <t>カンキョウ</t>
    </rPh>
    <phoneticPr fontId="8"/>
  </si>
  <si>
    <t>日本大学理工学部</t>
    <rPh sb="0" eb="2">
      <t>ニホン</t>
    </rPh>
    <rPh sb="2" eb="4">
      <t>ダイガク</t>
    </rPh>
    <rPh sb="4" eb="6">
      <t>リコウ</t>
    </rPh>
    <rPh sb="6" eb="8">
      <t>ガクブ</t>
    </rPh>
    <phoneticPr fontId="8"/>
  </si>
  <si>
    <t>平成8</t>
    <rPh sb="0" eb="2">
      <t>ヘイセイ</t>
    </rPh>
    <phoneticPr fontId="6"/>
  </si>
  <si>
    <t>第2回合成構造の活用に関するシンポジウム</t>
    <rPh sb="0" eb="1">
      <t>ダイ</t>
    </rPh>
    <rPh sb="2" eb="3">
      <t>カイ</t>
    </rPh>
    <rPh sb="3" eb="5">
      <t>ゴウセイ</t>
    </rPh>
    <rPh sb="5" eb="7">
      <t>コウゾウ</t>
    </rPh>
    <rPh sb="8" eb="10">
      <t>カツヨウ</t>
    </rPh>
    <rPh sb="11" eb="12">
      <t>カン</t>
    </rPh>
    <phoneticPr fontId="8"/>
  </si>
  <si>
    <t>舞子ビラ</t>
    <rPh sb="0" eb="2">
      <t>マイコ</t>
    </rPh>
    <phoneticPr fontId="8"/>
  </si>
  <si>
    <t>平成9</t>
    <rPh sb="0" eb="2">
      <t>ヘイセイ</t>
    </rPh>
    <phoneticPr fontId="6"/>
  </si>
  <si>
    <t>第4回建設におけるクレームセミナー</t>
    <rPh sb="0" eb="1">
      <t>ダイ</t>
    </rPh>
    <rPh sb="2" eb="3">
      <t>カイ</t>
    </rPh>
    <rPh sb="3" eb="5">
      <t>ケンセツ</t>
    </rPh>
    <phoneticPr fontId="8"/>
  </si>
  <si>
    <t>葵会館ホール</t>
    <rPh sb="0" eb="1">
      <t>アオイ</t>
    </rPh>
    <rPh sb="1" eb="3">
      <t>カイカン</t>
    </rPh>
    <phoneticPr fontId="8"/>
  </si>
  <si>
    <t>平成10</t>
    <rPh sb="0" eb="2">
      <t>ヘイセイ</t>
    </rPh>
    <phoneticPr fontId="6"/>
  </si>
  <si>
    <t>第14回土木情報システムシンポジウム</t>
    <rPh sb="0" eb="1">
      <t>ダイ</t>
    </rPh>
    <rPh sb="3" eb="4">
      <t>カイ</t>
    </rPh>
    <rPh sb="4" eb="6">
      <t>ドボク</t>
    </rPh>
    <rPh sb="6" eb="8">
      <t>ジョウホウ</t>
    </rPh>
    <phoneticPr fontId="8"/>
  </si>
  <si>
    <t>平成11</t>
    <rPh sb="0" eb="2">
      <t>ヘイセイ</t>
    </rPh>
    <phoneticPr fontId="6"/>
  </si>
  <si>
    <t>地下空間利用シンポジウム1989－地下利用による新しい都市空間を目指して－</t>
    <rPh sb="0" eb="4">
      <t>チカクウカン</t>
    </rPh>
    <rPh sb="4" eb="6">
      <t>リヨウ</t>
    </rPh>
    <rPh sb="17" eb="19">
      <t>チカ</t>
    </rPh>
    <rPh sb="19" eb="21">
      <t>リヨウ</t>
    </rPh>
    <rPh sb="24" eb="25">
      <t>アタラ</t>
    </rPh>
    <rPh sb="27" eb="29">
      <t>トシ</t>
    </rPh>
    <rPh sb="29" eb="31">
      <t>クウカン</t>
    </rPh>
    <rPh sb="32" eb="34">
      <t>メザ</t>
    </rPh>
    <phoneticPr fontId="8"/>
  </si>
  <si>
    <t>平成12</t>
    <rPh sb="0" eb="2">
      <t>ヘイセイ</t>
    </rPh>
    <phoneticPr fontId="6"/>
  </si>
  <si>
    <t>第23回土木計画学シンポジウム－魅力あるみちづくり・まちづくり－</t>
    <rPh sb="0" eb="1">
      <t>ダイ</t>
    </rPh>
    <rPh sb="3" eb="4">
      <t>カイ</t>
    </rPh>
    <rPh sb="4" eb="9">
      <t>ドボクケイカクガク</t>
    </rPh>
    <rPh sb="16" eb="18">
      <t>ミリョク</t>
    </rPh>
    <phoneticPr fontId="8"/>
  </si>
  <si>
    <t>平成13</t>
    <rPh sb="0" eb="2">
      <t>ヘイセイ</t>
    </rPh>
    <phoneticPr fontId="6"/>
  </si>
  <si>
    <t>第36回海岸工学講演会</t>
    <rPh sb="0" eb="1">
      <t>ダイ</t>
    </rPh>
    <rPh sb="3" eb="4">
      <t>カイ</t>
    </rPh>
    <rPh sb="4" eb="6">
      <t>カイガン</t>
    </rPh>
    <rPh sb="6" eb="8">
      <t>コウガク</t>
    </rPh>
    <rPh sb="8" eb="11">
      <t>コウエンカイ</t>
    </rPh>
    <phoneticPr fontId="8"/>
  </si>
  <si>
    <t>京都府中小企業会館</t>
    <rPh sb="0" eb="3">
      <t>キョウトフ</t>
    </rPh>
    <rPh sb="3" eb="5">
      <t>チュウショウ</t>
    </rPh>
    <rPh sb="5" eb="7">
      <t>キギョウ</t>
    </rPh>
    <rPh sb="7" eb="9">
      <t>カイカン</t>
    </rPh>
    <phoneticPr fontId="8"/>
  </si>
  <si>
    <t>平成14</t>
    <rPh sb="0" eb="2">
      <t>ヘイセイ</t>
    </rPh>
    <phoneticPr fontId="6"/>
  </si>
  <si>
    <t>システム最適化に関するシンポジウム</t>
    <rPh sb="4" eb="7">
      <t>サイテキカ</t>
    </rPh>
    <rPh sb="8" eb="9">
      <t>カン</t>
    </rPh>
    <phoneticPr fontId="8"/>
  </si>
  <si>
    <t>平成15</t>
    <rPh sb="0" eb="2">
      <t>ヘイセイ</t>
    </rPh>
    <phoneticPr fontId="6"/>
  </si>
  <si>
    <t>土木史研究委員会講演会</t>
    <rPh sb="0" eb="3">
      <t>ドボクシ</t>
    </rPh>
    <rPh sb="3" eb="5">
      <t>ケンキュウ</t>
    </rPh>
    <rPh sb="5" eb="8">
      <t>イインカイ</t>
    </rPh>
    <rPh sb="8" eb="11">
      <t>コウエンカイ</t>
    </rPh>
    <phoneticPr fontId="8"/>
  </si>
  <si>
    <t>丸栄カーネーションホール（名古屋市）</t>
    <rPh sb="0" eb="2">
      <t>マルエイ</t>
    </rPh>
    <rPh sb="13" eb="17">
      <t>ナゴヤシ</t>
    </rPh>
    <phoneticPr fontId="8"/>
  </si>
  <si>
    <t>平成16</t>
    <rPh sb="0" eb="2">
      <t>ヘイセイ</t>
    </rPh>
    <phoneticPr fontId="6"/>
  </si>
  <si>
    <t>耐震工学委員会ロマ・プリータ地震報告会</t>
    <rPh sb="0" eb="2">
      <t>タイシン</t>
    </rPh>
    <rPh sb="2" eb="4">
      <t>コウガク</t>
    </rPh>
    <rPh sb="4" eb="7">
      <t>イインカイ</t>
    </rPh>
    <rPh sb="14" eb="16">
      <t>ジシン</t>
    </rPh>
    <rPh sb="16" eb="18">
      <t>ホウコク</t>
    </rPh>
    <rPh sb="18" eb="19">
      <t>カイ</t>
    </rPh>
    <phoneticPr fontId="8"/>
  </si>
  <si>
    <t>平成17</t>
    <rPh sb="0" eb="2">
      <t>ヘイセイ</t>
    </rPh>
    <phoneticPr fontId="6"/>
  </si>
  <si>
    <t>第12回土木計画学研究発表会</t>
    <rPh sb="0" eb="1">
      <t>ダイ</t>
    </rPh>
    <rPh sb="3" eb="4">
      <t>カイ</t>
    </rPh>
    <rPh sb="4" eb="9">
      <t>ドボクケイカクガク</t>
    </rPh>
    <rPh sb="9" eb="11">
      <t>ケンキュウ</t>
    </rPh>
    <rPh sb="11" eb="13">
      <t>ハッピョウ</t>
    </rPh>
    <rPh sb="13" eb="14">
      <t>カイ</t>
    </rPh>
    <phoneticPr fontId="8"/>
  </si>
  <si>
    <t>愛媛大学・愛媛県民文化会館</t>
    <rPh sb="0" eb="2">
      <t>エヒメ</t>
    </rPh>
    <rPh sb="2" eb="4">
      <t>ダイガク</t>
    </rPh>
    <rPh sb="5" eb="7">
      <t>エヒメ</t>
    </rPh>
    <rPh sb="7" eb="9">
      <t>ケンミン</t>
    </rPh>
    <rPh sb="9" eb="11">
      <t>ブンカ</t>
    </rPh>
    <rPh sb="11" eb="13">
      <t>カイカン</t>
    </rPh>
    <phoneticPr fontId="8"/>
  </si>
  <si>
    <t>平成18</t>
    <rPh sb="0" eb="2">
      <t>ヘイセイ</t>
    </rPh>
    <phoneticPr fontId="6"/>
  </si>
  <si>
    <t>第7回建設マネジメント問題に関する研究発表・討論会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</si>
  <si>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平成19</t>
    <rPh sb="0" eb="2">
      <t>ヘイセイ</t>
    </rPh>
    <phoneticPr fontId="6"/>
  </si>
  <si>
    <t>第3回建設コンサルタントシンポジウム</t>
    <rPh sb="0" eb="1">
      <t>ダイ</t>
    </rPh>
    <rPh sb="2" eb="3">
      <t>カイ</t>
    </rPh>
    <rPh sb="3" eb="5">
      <t>ケンセツ</t>
    </rPh>
    <phoneticPr fontId="8"/>
  </si>
  <si>
    <t>八丁堀シャンテ（広島市）</t>
    <rPh sb="0" eb="3">
      <t>ハッチョウボリ</t>
    </rPh>
    <rPh sb="8" eb="11">
      <t>ヒロシマシ</t>
    </rPh>
    <phoneticPr fontId="8"/>
  </si>
  <si>
    <t>平成20</t>
    <rPh sb="0" eb="2">
      <t>ヘイセイ</t>
    </rPh>
    <phoneticPr fontId="6"/>
  </si>
  <si>
    <t>第26回衛生工学研究討論会</t>
    <rPh sb="0" eb="1">
      <t>ダイ</t>
    </rPh>
    <rPh sb="3" eb="4">
      <t>カイ</t>
    </rPh>
    <rPh sb="4" eb="6">
      <t>エイセイ</t>
    </rPh>
    <rPh sb="6" eb="8">
      <t>コウガク</t>
    </rPh>
    <rPh sb="8" eb="10">
      <t>ケンキュウ</t>
    </rPh>
    <rPh sb="10" eb="12">
      <t>トウロン</t>
    </rPh>
    <rPh sb="12" eb="13">
      <t>カイ</t>
    </rPh>
    <phoneticPr fontId="8"/>
  </si>
  <si>
    <t>平成21</t>
    <rPh sb="0" eb="2">
      <t>ヘイセイ</t>
    </rPh>
    <phoneticPr fontId="6"/>
  </si>
  <si>
    <t>地球規模環境問題研究分科会ミニワークショップ</t>
    <rPh sb="0" eb="2">
      <t>チキュウ</t>
    </rPh>
    <rPh sb="2" eb="4">
      <t>キボ</t>
    </rPh>
    <rPh sb="4" eb="6">
      <t>カンキョウ</t>
    </rPh>
    <rPh sb="6" eb="8">
      <t>モンダイ</t>
    </rPh>
    <rPh sb="8" eb="10">
      <t>ケンキュウ</t>
    </rPh>
    <rPh sb="10" eb="13">
      <t>ブンカカイ</t>
    </rPh>
    <phoneticPr fontId="8"/>
  </si>
  <si>
    <t>平成22</t>
    <rPh sb="0" eb="2">
      <t>ヘイセイ</t>
    </rPh>
    <phoneticPr fontId="6"/>
  </si>
  <si>
    <t>第9回施工体験発表会－都市土木における近接施工の事例－</t>
    <rPh sb="0" eb="1">
      <t>ダイ</t>
    </rPh>
    <rPh sb="2" eb="3">
      <t>カイ</t>
    </rPh>
    <rPh sb="3" eb="5">
      <t>セコウ</t>
    </rPh>
    <rPh sb="5" eb="7">
      <t>タイケン</t>
    </rPh>
    <rPh sb="7" eb="9">
      <t>ハッピョウ</t>
    </rPh>
    <rPh sb="9" eb="10">
      <t>カイ</t>
    </rPh>
    <rPh sb="11" eb="13">
      <t>トシ</t>
    </rPh>
    <rPh sb="13" eb="15">
      <t>ドボク</t>
    </rPh>
    <rPh sb="19" eb="21">
      <t>キンセツ</t>
    </rPh>
    <rPh sb="21" eb="23">
      <t>セコウ</t>
    </rPh>
    <rPh sb="24" eb="26">
      <t>ジレイ</t>
    </rPh>
    <phoneticPr fontId="8"/>
  </si>
  <si>
    <t>アルカディア市ヶ谷</t>
    <rPh sb="6" eb="9">
      <t>イチガヤ</t>
    </rPh>
    <phoneticPr fontId="8"/>
  </si>
  <si>
    <t>平成23</t>
    <rPh sb="0" eb="2">
      <t>ヘイセイ</t>
    </rPh>
    <phoneticPr fontId="6"/>
  </si>
  <si>
    <t>第22回岩盤力学に関するシンポジウム</t>
    <rPh sb="0" eb="1">
      <t>ダイ</t>
    </rPh>
    <rPh sb="3" eb="4">
      <t>カイ</t>
    </rPh>
    <rPh sb="4" eb="6">
      <t>ガンバン</t>
    </rPh>
    <rPh sb="6" eb="8">
      <t>リキガク</t>
    </rPh>
    <rPh sb="9" eb="10">
      <t>カン</t>
    </rPh>
    <phoneticPr fontId="8"/>
  </si>
  <si>
    <t>平成24</t>
    <rPh sb="0" eb="2">
      <t>ヘイセイ</t>
    </rPh>
    <phoneticPr fontId="6"/>
  </si>
  <si>
    <t>岩盤力学委員会研究報告会</t>
    <rPh sb="0" eb="2">
      <t>ガンバン</t>
    </rPh>
    <rPh sb="2" eb="4">
      <t>リキガク</t>
    </rPh>
    <rPh sb="4" eb="7">
      <t>イインカイ</t>
    </rPh>
    <rPh sb="7" eb="9">
      <t>ケンキュウ</t>
    </rPh>
    <rPh sb="9" eb="11">
      <t>ホウコク</t>
    </rPh>
    <rPh sb="11" eb="12">
      <t>カイ</t>
    </rPh>
    <phoneticPr fontId="8"/>
  </si>
  <si>
    <t>平成25</t>
    <rPh sb="0" eb="2">
      <t>ヘイセイ</t>
    </rPh>
    <phoneticPr fontId="6"/>
  </si>
  <si>
    <t>第34回水理講演会</t>
    <rPh sb="0" eb="1">
      <t>ダイ</t>
    </rPh>
    <rPh sb="3" eb="4">
      <t>カイ</t>
    </rPh>
    <rPh sb="4" eb="6">
      <t>スイリ</t>
    </rPh>
    <rPh sb="6" eb="9">
      <t>コウエンカイ</t>
    </rPh>
    <phoneticPr fontId="8"/>
  </si>
  <si>
    <t>平成26</t>
    <rPh sb="0" eb="2">
      <t>ヘイセイ</t>
    </rPh>
    <phoneticPr fontId="6"/>
  </si>
  <si>
    <t>「鋼・コンクリート合成構造の設計ガイドライン」講習会</t>
    <rPh sb="1" eb="2">
      <t>コウ</t>
    </rPh>
    <rPh sb="9" eb="11">
      <t>ゴウセイ</t>
    </rPh>
    <rPh sb="11" eb="13">
      <t>コウゾウ</t>
    </rPh>
    <rPh sb="14" eb="16">
      <t>セッケイ</t>
    </rPh>
    <rPh sb="23" eb="26">
      <t>コウシュウカイ</t>
    </rPh>
    <phoneticPr fontId="8"/>
  </si>
  <si>
    <t>農協ホール（東京都）</t>
    <rPh sb="0" eb="2">
      <t>ノウキョウ</t>
    </rPh>
    <rPh sb="6" eb="8">
      <t>トウキョウ</t>
    </rPh>
    <rPh sb="8" eb="9">
      <t>ト</t>
    </rPh>
    <phoneticPr fontId="8"/>
  </si>
  <si>
    <t>平成27</t>
    <rPh sb="0" eb="2">
      <t>ヘイセイ</t>
    </rPh>
    <phoneticPr fontId="6"/>
  </si>
  <si>
    <t>建設交流館（大阪市）</t>
    <rPh sb="0" eb="2">
      <t>ケンセツ</t>
    </rPh>
    <rPh sb="2" eb="5">
      <t>コウリュウカン</t>
    </rPh>
    <rPh sb="6" eb="9">
      <t>オオサカシ</t>
    </rPh>
    <phoneticPr fontId="8"/>
  </si>
  <si>
    <t>平成28</t>
    <rPh sb="0" eb="2">
      <t>ヘイセイ</t>
    </rPh>
    <phoneticPr fontId="6"/>
  </si>
  <si>
    <t>「水辺の景観設計」講習会</t>
    <rPh sb="1" eb="3">
      <t>ミズベ</t>
    </rPh>
    <rPh sb="4" eb="6">
      <t>ケイカン</t>
    </rPh>
    <rPh sb="6" eb="8">
      <t>セッケイ</t>
    </rPh>
    <rPh sb="9" eb="12">
      <t>コウシュウカイ</t>
    </rPh>
    <phoneticPr fontId="8"/>
  </si>
  <si>
    <t>岡山郵便貯金会館</t>
    <rPh sb="0" eb="2">
      <t>オカヤマ</t>
    </rPh>
    <rPh sb="2" eb="4">
      <t>ユウビン</t>
    </rPh>
    <rPh sb="4" eb="6">
      <t>チョキン</t>
    </rPh>
    <rPh sb="6" eb="8">
      <t>カイカン</t>
    </rPh>
    <phoneticPr fontId="8"/>
  </si>
  <si>
    <t>平成29</t>
    <rPh sb="0" eb="2">
      <t>ヘイセイ</t>
    </rPh>
    <phoneticPr fontId="6"/>
  </si>
  <si>
    <t>福岡リーセントホテル</t>
    <rPh sb="0" eb="2">
      <t>フクオカ</t>
    </rPh>
    <phoneticPr fontId="8"/>
  </si>
  <si>
    <t>平成30</t>
    <rPh sb="0" eb="2">
      <t>ヘイセイ</t>
    </rPh>
    <phoneticPr fontId="6"/>
  </si>
  <si>
    <t>日本大学駿河台校舎</t>
    <rPh sb="0" eb="2">
      <t>ニホン</t>
    </rPh>
    <rPh sb="2" eb="4">
      <t>ダイガク</t>
    </rPh>
    <rPh sb="4" eb="7">
      <t>スルガダイ</t>
    </rPh>
    <rPh sb="7" eb="9">
      <t>コウシャ</t>
    </rPh>
    <phoneticPr fontId="8"/>
  </si>
  <si>
    <t>令和1</t>
    <rPh sb="0" eb="2">
      <t>レイワ</t>
    </rPh>
    <phoneticPr fontId="6"/>
  </si>
  <si>
    <t>第3回施工トラブルとその対策講習会－近接構造物およびその他構造物編－</t>
    <rPh sb="0" eb="1">
      <t>ダイ</t>
    </rPh>
    <rPh sb="2" eb="3">
      <t>カイ</t>
    </rPh>
    <rPh sb="3" eb="5">
      <t>セコウ</t>
    </rPh>
    <rPh sb="12" eb="14">
      <t>タイサク</t>
    </rPh>
    <rPh sb="14" eb="17">
      <t>コウシュウカイ</t>
    </rPh>
    <rPh sb="18" eb="20">
      <t>キンセツ</t>
    </rPh>
    <rPh sb="20" eb="23">
      <t>コウゾウブツ</t>
    </rPh>
    <rPh sb="28" eb="29">
      <t>タ</t>
    </rPh>
    <rPh sb="29" eb="32">
      <t>コウゾウブツ</t>
    </rPh>
    <rPh sb="32" eb="33">
      <t>ヘン</t>
    </rPh>
    <phoneticPr fontId="8"/>
  </si>
  <si>
    <t>発明会館</t>
    <rPh sb="0" eb="2">
      <t>ハツメイ</t>
    </rPh>
    <rPh sb="2" eb="4">
      <t>カイカン</t>
    </rPh>
    <phoneticPr fontId="8"/>
  </si>
  <si>
    <t>令和2</t>
    <rPh sb="0" eb="2">
      <t>レイワ</t>
    </rPh>
    <phoneticPr fontId="6"/>
  </si>
  <si>
    <t>第25回水工学に関する夏期研修会</t>
    <rPh sb="0" eb="1">
      <t>ダイ</t>
    </rPh>
    <rPh sb="3" eb="4">
      <t>カイ</t>
    </rPh>
    <rPh sb="4" eb="7">
      <t>スイコウガク</t>
    </rPh>
    <rPh sb="8" eb="9">
      <t>カン</t>
    </rPh>
    <rPh sb="11" eb="13">
      <t>カキ</t>
    </rPh>
    <rPh sb="13" eb="16">
      <t>ケンシュウカイ</t>
    </rPh>
    <phoneticPr fontId="8"/>
  </si>
  <si>
    <t>厚生年金会館（鳥取市）</t>
    <rPh sb="0" eb="2">
      <t>コウセイ</t>
    </rPh>
    <rPh sb="2" eb="4">
      <t>ネンキン</t>
    </rPh>
    <rPh sb="4" eb="6">
      <t>カイカン</t>
    </rPh>
    <rPh sb="7" eb="10">
      <t>トットリシ</t>
    </rPh>
    <phoneticPr fontId="8"/>
  </si>
  <si>
    <t>令和3</t>
    <rPh sb="0" eb="2">
      <t>レイワ</t>
    </rPh>
    <phoneticPr fontId="6"/>
  </si>
  <si>
    <t>工業高校教職員を主対象とする第23回夏期講習会「21世紀の土木を考える－地下・海洋・宇宙空間の開発－」</t>
    <rPh sb="0" eb="2">
      <t>コウギョウ</t>
    </rPh>
    <rPh sb="2" eb="4">
      <t>コウコウ</t>
    </rPh>
    <rPh sb="4" eb="7">
      <t>キョウショクイン</t>
    </rPh>
    <rPh sb="8" eb="9">
      <t>シュ</t>
    </rPh>
    <rPh sb="9" eb="11">
      <t>タイショウ</t>
    </rPh>
    <rPh sb="14" eb="15">
      <t>ダイ</t>
    </rPh>
    <rPh sb="17" eb="18">
      <t>カイ</t>
    </rPh>
    <rPh sb="18" eb="20">
      <t>カキ</t>
    </rPh>
    <rPh sb="20" eb="22">
      <t>コウシュウ</t>
    </rPh>
    <rPh sb="22" eb="23">
      <t>カイ</t>
    </rPh>
    <rPh sb="26" eb="28">
      <t>セイキ</t>
    </rPh>
    <rPh sb="29" eb="31">
      <t>ドボク</t>
    </rPh>
    <rPh sb="32" eb="33">
      <t>カンガ</t>
    </rPh>
    <rPh sb="36" eb="38">
      <t>チカ</t>
    </rPh>
    <rPh sb="39" eb="41">
      <t>カイヨウ</t>
    </rPh>
    <rPh sb="42" eb="44">
      <t>ウチュウ</t>
    </rPh>
    <rPh sb="44" eb="46">
      <t>クウカン</t>
    </rPh>
    <rPh sb="47" eb="49">
      <t>カイハツ</t>
    </rPh>
    <phoneticPr fontId="8"/>
  </si>
  <si>
    <t>令和4</t>
    <rPh sb="0" eb="2">
      <t>レイワ</t>
    </rPh>
    <phoneticPr fontId="6"/>
  </si>
  <si>
    <t>「コンクリート構造物の耐久設計の新しい考え方」講習会</t>
    <rPh sb="7" eb="10">
      <t>コウゾウブツ</t>
    </rPh>
    <rPh sb="11" eb="13">
      <t>タイキュウ</t>
    </rPh>
    <rPh sb="13" eb="15">
      <t>セッケイ</t>
    </rPh>
    <rPh sb="16" eb="17">
      <t>アタラ</t>
    </rPh>
    <rPh sb="19" eb="20">
      <t>カンガ</t>
    </rPh>
    <rPh sb="21" eb="22">
      <t>カタ</t>
    </rPh>
    <rPh sb="23" eb="26">
      <t>コウシュウカイ</t>
    </rPh>
    <phoneticPr fontId="8"/>
  </si>
  <si>
    <t>第20回土木計画学講習会「活力ある高齢化社会とまちづくり」</t>
    <rPh sb="0" eb="1">
      <t>ダイ</t>
    </rPh>
    <rPh sb="3" eb="4">
      <t>カイ</t>
    </rPh>
    <rPh sb="4" eb="9">
      <t>ドボクケイカクガク</t>
    </rPh>
    <rPh sb="9" eb="12">
      <t>コウシュウカイ</t>
    </rPh>
    <rPh sb="13" eb="15">
      <t>カツリョク</t>
    </rPh>
    <rPh sb="17" eb="20">
      <t>コウレイカ</t>
    </rPh>
    <rPh sb="20" eb="22">
      <t>シャカイ</t>
    </rPh>
    <phoneticPr fontId="8"/>
  </si>
  <si>
    <t>建築会館ホール</t>
    <rPh sb="0" eb="2">
      <t>ケンチク</t>
    </rPh>
    <rPh sb="2" eb="4">
      <t>カイカン</t>
    </rPh>
    <phoneticPr fontId="8"/>
  </si>
  <si>
    <t>「動的解析と耐震設計」に関する講習会</t>
    <rPh sb="1" eb="3">
      <t>ドウテキ</t>
    </rPh>
    <rPh sb="3" eb="5">
      <t>カイセキ</t>
    </rPh>
    <rPh sb="6" eb="8">
      <t>タイシン</t>
    </rPh>
    <rPh sb="8" eb="10">
      <t>セッケイ</t>
    </rPh>
    <rPh sb="12" eb="13">
      <t>カン</t>
    </rPh>
    <rPh sb="15" eb="18">
      <t>コウシュウカイ</t>
    </rPh>
    <phoneticPr fontId="8"/>
  </si>
  <si>
    <t>最新の施工技術・5 講習会</t>
    <rPh sb="0" eb="2">
      <t>サイシン</t>
    </rPh>
    <rPh sb="3" eb="5">
      <t>セコウ</t>
    </rPh>
    <rPh sb="5" eb="7">
      <t>ギジュツ</t>
    </rPh>
    <rPh sb="10" eb="13">
      <t>コウシュウカイ</t>
    </rPh>
    <phoneticPr fontId="8"/>
  </si>
  <si>
    <t>講習会「新しい潮流と土木への期待」</t>
    <rPh sb="0" eb="3">
      <t>コウシュウカイ</t>
    </rPh>
    <rPh sb="4" eb="5">
      <t>アタラ</t>
    </rPh>
    <rPh sb="7" eb="9">
      <t>チョウリュウ</t>
    </rPh>
    <rPh sb="10" eb="12">
      <t>ドボク</t>
    </rPh>
    <rPh sb="14" eb="16">
      <t>キタイ</t>
    </rPh>
    <phoneticPr fontId="8"/>
  </si>
  <si>
    <t>津田ホール（東京都）</t>
    <rPh sb="0" eb="2">
      <t>ツダ</t>
    </rPh>
    <rPh sb="6" eb="9">
      <t>トウキョウト</t>
    </rPh>
    <phoneticPr fontId="8"/>
  </si>
  <si>
    <t>第4回施工トラブルとその対策講習会</t>
    <rPh sb="0" eb="1">
      <t>ダイ</t>
    </rPh>
    <rPh sb="2" eb="3">
      <t>カイ</t>
    </rPh>
    <rPh sb="3" eb="5">
      <t>セコウ</t>
    </rPh>
    <rPh sb="12" eb="14">
      <t>タイサク</t>
    </rPh>
    <rPh sb="14" eb="17">
      <t>コウシュウカイ</t>
    </rPh>
    <phoneticPr fontId="8"/>
  </si>
  <si>
    <t>地球規模環境問題に関するワークショップ</t>
    <rPh sb="0" eb="2">
      <t>チキュウ</t>
    </rPh>
    <rPh sb="2" eb="4">
      <t>キボ</t>
    </rPh>
    <rPh sb="4" eb="6">
      <t>カンキョウ</t>
    </rPh>
    <rPh sb="6" eb="8">
      <t>モンダイ</t>
    </rPh>
    <rPh sb="9" eb="10">
      <t>カン</t>
    </rPh>
    <phoneticPr fontId="8"/>
  </si>
  <si>
    <t>最新の施工技術・6</t>
    <rPh sb="0" eb="2">
      <t>サイシン</t>
    </rPh>
    <rPh sb="3" eb="5">
      <t>セコウ</t>
    </rPh>
    <rPh sb="5" eb="7">
      <t>ギジュツ</t>
    </rPh>
    <phoneticPr fontId="8"/>
  </si>
  <si>
    <t>第15回海洋開発シンポジウム</t>
    <rPh sb="0" eb="1">
      <t>ダイ</t>
    </rPh>
    <rPh sb="3" eb="4">
      <t>カイ</t>
    </rPh>
    <rPh sb="4" eb="6">
      <t>カイヨウ</t>
    </rPh>
    <rPh sb="6" eb="8">
      <t>カイハツ</t>
    </rPh>
    <phoneticPr fontId="8"/>
  </si>
  <si>
    <t>第10回土木史研究発表会</t>
    <rPh sb="0" eb="1">
      <t>ダイ</t>
    </rPh>
    <rPh sb="3" eb="4">
      <t>カイ</t>
    </rPh>
    <rPh sb="4" eb="7">
      <t>ドボクシ</t>
    </rPh>
    <rPh sb="7" eb="9">
      <t>ケンキュウ</t>
    </rPh>
    <rPh sb="9" eb="11">
      <t>ハッピョウ</t>
    </rPh>
    <rPh sb="11" eb="12">
      <t>カイ</t>
    </rPh>
    <phoneticPr fontId="8"/>
  </si>
  <si>
    <t>水中不分離性コンクリートに関するシンポジウム</t>
    <rPh sb="0" eb="2">
      <t>スイチュウ</t>
    </rPh>
    <rPh sb="2" eb="3">
      <t>フ</t>
    </rPh>
    <rPh sb="3" eb="6">
      <t>ブンリセイ</t>
    </rPh>
    <rPh sb="13" eb="14">
      <t>カン</t>
    </rPh>
    <phoneticPr fontId="8"/>
  </si>
  <si>
    <t>半蔵門会館</t>
    <rPh sb="0" eb="3">
      <t>ハンゾウモン</t>
    </rPh>
    <rPh sb="3" eb="5">
      <t>カイカン</t>
    </rPh>
    <phoneticPr fontId="8"/>
  </si>
  <si>
    <t>M.A.Foda博士講演会</t>
    <rPh sb="8" eb="10">
      <t>ハカセ</t>
    </rPh>
    <rPh sb="10" eb="13">
      <t>コウエンカイ</t>
    </rPh>
    <phoneticPr fontId="8"/>
  </si>
  <si>
    <t>第10回施工体験発表会－海中工事における契約管理の実際</t>
    <rPh sb="0" eb="1">
      <t>ダイ</t>
    </rPh>
    <rPh sb="3" eb="4">
      <t>カイ</t>
    </rPh>
    <rPh sb="4" eb="6">
      <t>セコウ</t>
    </rPh>
    <rPh sb="6" eb="8">
      <t>タイケン</t>
    </rPh>
    <rPh sb="8" eb="10">
      <t>ハッピョウ</t>
    </rPh>
    <rPh sb="10" eb="11">
      <t>カイ</t>
    </rPh>
    <rPh sb="12" eb="14">
      <t>カイチュウ</t>
    </rPh>
    <rPh sb="14" eb="16">
      <t>コウジ</t>
    </rPh>
    <rPh sb="20" eb="22">
      <t>ケイヤク</t>
    </rPh>
    <rPh sb="22" eb="24">
      <t>カンリ</t>
    </rPh>
    <rPh sb="25" eb="27">
      <t>ジッサイ</t>
    </rPh>
    <phoneticPr fontId="8"/>
  </si>
  <si>
    <t>第15回土木情報システムシンポジウム</t>
    <rPh sb="0" eb="1">
      <t>ダイ</t>
    </rPh>
    <rPh sb="3" eb="4">
      <t>カイ</t>
    </rPh>
    <rPh sb="4" eb="6">
      <t>ドボク</t>
    </rPh>
    <rPh sb="6" eb="8">
      <t>ジョウホウ</t>
    </rPh>
    <phoneticPr fontId="8"/>
  </si>
  <si>
    <t>日本大学会館</t>
    <rPh sb="0" eb="2">
      <t>ニホン</t>
    </rPh>
    <rPh sb="2" eb="4">
      <t>ダイガク</t>
    </rPh>
    <rPh sb="4" eb="6">
      <t>カイカン</t>
    </rPh>
    <phoneticPr fontId="8"/>
  </si>
  <si>
    <t>第37回海岸工学講演会</t>
    <rPh sb="0" eb="1">
      <t>ダイ</t>
    </rPh>
    <rPh sb="3" eb="4">
      <t>カイ</t>
    </rPh>
    <rPh sb="4" eb="6">
      <t>カイガン</t>
    </rPh>
    <rPh sb="6" eb="8">
      <t>コウガク</t>
    </rPh>
    <rPh sb="8" eb="11">
      <t>コウエンカイ</t>
    </rPh>
    <phoneticPr fontId="8"/>
  </si>
  <si>
    <t>八戸市公民館・公会堂</t>
    <rPh sb="0" eb="3">
      <t>ハチノヘシ</t>
    </rPh>
    <rPh sb="3" eb="6">
      <t>コウミンカン</t>
    </rPh>
    <rPh sb="7" eb="10">
      <t>コウカイドウ</t>
    </rPh>
    <phoneticPr fontId="8"/>
  </si>
  <si>
    <t>第13回土木計画学研究発表会</t>
    <rPh sb="0" eb="1">
      <t>ダイ</t>
    </rPh>
    <rPh sb="3" eb="4">
      <t>カイ</t>
    </rPh>
    <rPh sb="4" eb="9">
      <t>ドボクケイカクガク</t>
    </rPh>
    <rPh sb="9" eb="11">
      <t>ケンキュウ</t>
    </rPh>
    <rPh sb="11" eb="13">
      <t>ハッピョウ</t>
    </rPh>
    <rPh sb="13" eb="14">
      <t>カイ</t>
    </rPh>
    <phoneticPr fontId="8"/>
  </si>
  <si>
    <t>秋田市文化会館</t>
    <rPh sb="0" eb="3">
      <t>アキタシ</t>
    </rPh>
    <rPh sb="3" eb="5">
      <t>ブンカ</t>
    </rPh>
    <rPh sb="5" eb="7">
      <t>カイカン</t>
    </rPh>
    <phoneticPr fontId="8"/>
  </si>
  <si>
    <t>第4回建設コンサルタントシンポジウム</t>
    <rPh sb="0" eb="1">
      <t>ダイ</t>
    </rPh>
    <rPh sb="2" eb="3">
      <t>カイ</t>
    </rPh>
    <rPh sb="3" eb="5">
      <t>ケンセツ</t>
    </rPh>
    <phoneticPr fontId="8"/>
  </si>
  <si>
    <t>名古屋電気文化会館</t>
    <rPh sb="0" eb="3">
      <t>ナゴヤ</t>
    </rPh>
    <rPh sb="3" eb="5">
      <t>デンキ</t>
    </rPh>
    <rPh sb="5" eb="7">
      <t>ブンカ</t>
    </rPh>
    <rPh sb="7" eb="9">
      <t>カイカン</t>
    </rPh>
    <phoneticPr fontId="8"/>
  </si>
  <si>
    <t>地下空間利用シンポジウム1990－地下空間利用による豊かな国土の建設を目指して－</t>
    <rPh sb="0" eb="2">
      <t>チカ</t>
    </rPh>
    <rPh sb="2" eb="4">
      <t>クウカン</t>
    </rPh>
    <rPh sb="4" eb="6">
      <t>リヨウ</t>
    </rPh>
    <rPh sb="17" eb="21">
      <t>チカクウカン</t>
    </rPh>
    <rPh sb="21" eb="23">
      <t>リヨウ</t>
    </rPh>
    <rPh sb="26" eb="27">
      <t>ユタ</t>
    </rPh>
    <rPh sb="29" eb="31">
      <t>コクド</t>
    </rPh>
    <rPh sb="32" eb="34">
      <t>ケンセツ</t>
    </rPh>
    <rPh sb="35" eb="37">
      <t>メザ</t>
    </rPh>
    <phoneticPr fontId="8"/>
  </si>
  <si>
    <t>NATMとシールド工法の境界領域に関するシンポジウム</t>
    <rPh sb="9" eb="11">
      <t>コウホウ</t>
    </rPh>
    <rPh sb="12" eb="14">
      <t>キョウカイ</t>
    </rPh>
    <rPh sb="14" eb="16">
      <t>リョウイキ</t>
    </rPh>
    <rPh sb="17" eb="18">
      <t>カン</t>
    </rPh>
    <phoneticPr fontId="8"/>
  </si>
  <si>
    <t>第8回建設マネジメント問題に関する研究発表・討論会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</si>
  <si>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環境システムワークショップ</t>
    <rPh sb="0" eb="2">
      <t>カンキョウ</t>
    </rPh>
    <phoneticPr fontId="8"/>
  </si>
  <si>
    <t>第27回衛生工学研究討論会</t>
    <rPh sb="0" eb="1">
      <t>ダイ</t>
    </rPh>
    <rPh sb="3" eb="4">
      <t>カイ</t>
    </rPh>
    <rPh sb="4" eb="6">
      <t>エイセイ</t>
    </rPh>
    <rPh sb="6" eb="8">
      <t>コウガク</t>
    </rPh>
    <rPh sb="8" eb="10">
      <t>ケンキュウ</t>
    </rPh>
    <rPh sb="10" eb="12">
      <t>トウロン</t>
    </rPh>
    <rPh sb="12" eb="13">
      <t>カイ</t>
    </rPh>
    <phoneticPr fontId="8"/>
  </si>
  <si>
    <t>第24回土木計画学シンポジウム「新しい沿岸域の創造」</t>
    <rPh sb="0" eb="1">
      <t>ダイ</t>
    </rPh>
    <rPh sb="3" eb="4">
      <t>カイ</t>
    </rPh>
    <rPh sb="4" eb="9">
      <t>ドボクケイカクガク</t>
    </rPh>
    <rPh sb="16" eb="17">
      <t>アタラ</t>
    </rPh>
    <rPh sb="19" eb="22">
      <t>エンガンイキ</t>
    </rPh>
    <rPh sb="23" eb="25">
      <t>ソウゾウ</t>
    </rPh>
    <phoneticPr fontId="8"/>
  </si>
  <si>
    <t>第23回岩盤力学に関するシンポジウム</t>
    <rPh sb="0" eb="1">
      <t>ダイ</t>
    </rPh>
    <rPh sb="3" eb="4">
      <t>カイ</t>
    </rPh>
    <rPh sb="4" eb="6">
      <t>ガンバン</t>
    </rPh>
    <rPh sb="6" eb="8">
      <t>リキガク</t>
    </rPh>
    <rPh sb="9" eb="10">
      <t>カン</t>
    </rPh>
    <phoneticPr fontId="8"/>
  </si>
  <si>
    <t>John F. Kennedy博士特別講演会</t>
    <rPh sb="15" eb="17">
      <t>ハカセ</t>
    </rPh>
    <rPh sb="17" eb="19">
      <t>トクベツ</t>
    </rPh>
    <rPh sb="19" eb="22">
      <t>コウエンカイ</t>
    </rPh>
    <phoneticPr fontId="8"/>
  </si>
  <si>
    <t>第11回施工体験発表会－悪条件下の土留工事例－</t>
    <rPh sb="0" eb="1">
      <t>ダイ</t>
    </rPh>
    <rPh sb="3" eb="4">
      <t>カイ</t>
    </rPh>
    <rPh sb="4" eb="6">
      <t>セコウ</t>
    </rPh>
    <rPh sb="6" eb="8">
      <t>タイケン</t>
    </rPh>
    <rPh sb="8" eb="10">
      <t>ハッピョウ</t>
    </rPh>
    <rPh sb="10" eb="11">
      <t>カイ</t>
    </rPh>
    <rPh sb="12" eb="15">
      <t>アクジョウケン</t>
    </rPh>
    <rPh sb="15" eb="16">
      <t>シタ</t>
    </rPh>
    <rPh sb="17" eb="19">
      <t>ドトメ</t>
    </rPh>
    <rPh sb="19" eb="20">
      <t>コウ</t>
    </rPh>
    <rPh sb="20" eb="22">
      <t>ジレイ</t>
    </rPh>
    <phoneticPr fontId="8"/>
  </si>
  <si>
    <t>エルおおさか</t>
    <phoneticPr fontId="8"/>
  </si>
  <si>
    <t>第35回水理講演会</t>
    <rPh sb="0" eb="1">
      <t>ダイ</t>
    </rPh>
    <rPh sb="3" eb="4">
      <t>カイ</t>
    </rPh>
    <rPh sb="4" eb="6">
      <t>スイリ</t>
    </rPh>
    <rPh sb="6" eb="9">
      <t>コウエンカイ</t>
    </rPh>
    <phoneticPr fontId="8"/>
  </si>
  <si>
    <t>落石等による衝撃問題に関するシンポジウム</t>
    <rPh sb="0" eb="2">
      <t>ラクセキ</t>
    </rPh>
    <rPh sb="2" eb="3">
      <t>トウ</t>
    </rPh>
    <rPh sb="6" eb="8">
      <t>ショウゲキ</t>
    </rPh>
    <rPh sb="8" eb="10">
      <t>モンダイ</t>
    </rPh>
    <rPh sb="11" eb="12">
      <t>カン</t>
    </rPh>
    <phoneticPr fontId="8"/>
  </si>
  <si>
    <t>北海道建設会館</t>
    <rPh sb="0" eb="3">
      <t>ホッカイドウ</t>
    </rPh>
    <rPh sb="3" eb="5">
      <t>ケンセツ</t>
    </rPh>
    <rPh sb="5" eb="7">
      <t>カイカン</t>
    </rPh>
    <phoneticPr fontId="8"/>
  </si>
  <si>
    <t>講習会「地球環境の保全に対する土木の役割」</t>
    <rPh sb="0" eb="3">
      <t>コウシュウカイ</t>
    </rPh>
    <rPh sb="4" eb="6">
      <t>チキュウ</t>
    </rPh>
    <rPh sb="6" eb="8">
      <t>カンキョウ</t>
    </rPh>
    <rPh sb="9" eb="11">
      <t>ホゼン</t>
    </rPh>
    <rPh sb="12" eb="13">
      <t>タイ</t>
    </rPh>
    <rPh sb="15" eb="17">
      <t>ドボク</t>
    </rPh>
    <rPh sb="18" eb="20">
      <t>ヤクワリ</t>
    </rPh>
    <phoneticPr fontId="8"/>
  </si>
  <si>
    <t>津田ホール</t>
    <rPh sb="0" eb="2">
      <t>ツダ</t>
    </rPh>
    <phoneticPr fontId="8"/>
  </si>
  <si>
    <t>「京葉都心線地下部の計画と施工」講習会</t>
    <rPh sb="1" eb="3">
      <t>ケイヨウ</t>
    </rPh>
    <rPh sb="3" eb="5">
      <t>トシン</t>
    </rPh>
    <rPh sb="5" eb="6">
      <t>セン</t>
    </rPh>
    <rPh sb="6" eb="7">
      <t>チ</t>
    </rPh>
    <rPh sb="7" eb="9">
      <t>カブ</t>
    </rPh>
    <rPh sb="10" eb="12">
      <t>ケイカク</t>
    </rPh>
    <rPh sb="13" eb="15">
      <t>セコウ</t>
    </rPh>
    <rPh sb="16" eb="19">
      <t>コウシュウカイ</t>
    </rPh>
    <phoneticPr fontId="8"/>
  </si>
  <si>
    <t>工業高校教職員を主対象とする第24回夏期講習会</t>
    <rPh sb="0" eb="2">
      <t>コウギョウ</t>
    </rPh>
    <rPh sb="2" eb="4">
      <t>コウコウ</t>
    </rPh>
    <rPh sb="4" eb="7">
      <t>キョウショクイン</t>
    </rPh>
    <rPh sb="8" eb="9">
      <t>シュ</t>
    </rPh>
    <rPh sb="9" eb="11">
      <t>タイショウ</t>
    </rPh>
    <rPh sb="14" eb="15">
      <t>ダイ</t>
    </rPh>
    <rPh sb="17" eb="18">
      <t>カイ</t>
    </rPh>
    <rPh sb="18" eb="20">
      <t>カキ</t>
    </rPh>
    <rPh sb="20" eb="22">
      <t>コウシュウ</t>
    </rPh>
    <rPh sb="22" eb="23">
      <t>カイ</t>
    </rPh>
    <phoneticPr fontId="8"/>
  </si>
  <si>
    <t>第26回水工学に関する夏期研修会</t>
    <rPh sb="0" eb="1">
      <t>ダイ</t>
    </rPh>
    <rPh sb="3" eb="4">
      <t>カイ</t>
    </rPh>
    <rPh sb="4" eb="7">
      <t>スイコウガク</t>
    </rPh>
    <rPh sb="8" eb="9">
      <t>カン</t>
    </rPh>
    <rPh sb="11" eb="13">
      <t>カキ</t>
    </rPh>
    <rPh sb="13" eb="16">
      <t>ケンシュウカイ</t>
    </rPh>
    <phoneticPr fontId="8"/>
  </si>
  <si>
    <t>「鋼斜張橋」に関する講習会</t>
    <rPh sb="1" eb="2">
      <t>コウ</t>
    </rPh>
    <rPh sb="2" eb="5">
      <t>シャチョウキョウ</t>
    </rPh>
    <rPh sb="7" eb="8">
      <t>カン</t>
    </rPh>
    <rPh sb="10" eb="13">
      <t>コウシュウカイ</t>
    </rPh>
    <phoneticPr fontId="8"/>
  </si>
  <si>
    <t>建設交流館</t>
    <rPh sb="0" eb="2">
      <t>ケンセツ</t>
    </rPh>
    <rPh sb="2" eb="5">
      <t>コウリュウカン</t>
    </rPh>
    <phoneticPr fontId="8"/>
  </si>
  <si>
    <t>ニューフロンティア「地下空間」講習会</t>
    <rPh sb="10" eb="12">
      <t>チカ</t>
    </rPh>
    <rPh sb="12" eb="14">
      <t>クウカン</t>
    </rPh>
    <rPh sb="15" eb="18">
      <t>コウシュウカイ</t>
    </rPh>
    <phoneticPr fontId="8"/>
  </si>
  <si>
    <t>第21回土木計画学講習会「交通施設整備のための事業制度の現状と将来展望」</t>
    <rPh sb="0" eb="1">
      <t>ダイ</t>
    </rPh>
    <rPh sb="3" eb="4">
      <t>カイ</t>
    </rPh>
    <rPh sb="4" eb="9">
      <t>ドボクケイカクガク</t>
    </rPh>
    <rPh sb="9" eb="12">
      <t>コウシュウカイ</t>
    </rPh>
    <rPh sb="13" eb="15">
      <t>コウツウ</t>
    </rPh>
    <rPh sb="15" eb="17">
      <t>シセツ</t>
    </rPh>
    <rPh sb="17" eb="19">
      <t>セイビ</t>
    </rPh>
    <rPh sb="23" eb="25">
      <t>ジギョウ</t>
    </rPh>
    <rPh sb="25" eb="27">
      <t>セイド</t>
    </rPh>
    <rPh sb="28" eb="30">
      <t>ゲンジョウ</t>
    </rPh>
    <rPh sb="31" eb="33">
      <t>ショウライ</t>
    </rPh>
    <rPh sb="33" eb="35">
      <t>テンボウ</t>
    </rPh>
    <phoneticPr fontId="8"/>
  </si>
  <si>
    <t>第9回建設用ロボットに関する技術講習会「計測の自動化技術の現状と展望」</t>
    <rPh sb="0" eb="1">
      <t>ダイ</t>
    </rPh>
    <rPh sb="2" eb="3">
      <t>カイ</t>
    </rPh>
    <rPh sb="3" eb="6">
      <t>ケンセツヨウ</t>
    </rPh>
    <rPh sb="11" eb="12">
      <t>カン</t>
    </rPh>
    <rPh sb="14" eb="16">
      <t>ギジュツ</t>
    </rPh>
    <rPh sb="16" eb="19">
      <t>コウシュウカイ</t>
    </rPh>
    <rPh sb="20" eb="22">
      <t>ケイソク</t>
    </rPh>
    <rPh sb="23" eb="26">
      <t>ジドウカ</t>
    </rPh>
    <rPh sb="26" eb="28">
      <t>ギジュツ</t>
    </rPh>
    <rPh sb="29" eb="31">
      <t>ゲンジョウ</t>
    </rPh>
    <rPh sb="32" eb="34">
      <t>テンボウ</t>
    </rPh>
    <phoneticPr fontId="8"/>
  </si>
  <si>
    <t>講習会「シビックデザインを考える」</t>
    <rPh sb="0" eb="3">
      <t>コウシュウカイ</t>
    </rPh>
    <rPh sb="13" eb="14">
      <t>カンガ</t>
    </rPh>
    <phoneticPr fontId="8"/>
  </si>
  <si>
    <t>構造工学委員会講演会</t>
    <rPh sb="0" eb="2">
      <t>コウゾウ</t>
    </rPh>
    <rPh sb="2" eb="4">
      <t>コウガク</t>
    </rPh>
    <rPh sb="4" eb="7">
      <t>イインカイ</t>
    </rPh>
    <rPh sb="7" eb="10">
      <t>コウエンカイ</t>
    </rPh>
    <phoneticPr fontId="8"/>
  </si>
  <si>
    <t>第11回土木史研究発表会</t>
    <rPh sb="0" eb="1">
      <t>ダイ</t>
    </rPh>
    <rPh sb="3" eb="4">
      <t>カイ</t>
    </rPh>
    <rPh sb="4" eb="7">
      <t>ドボクシ</t>
    </rPh>
    <rPh sb="7" eb="9">
      <t>ケンキュウ</t>
    </rPh>
    <rPh sb="9" eb="11">
      <t>ハッピョウ</t>
    </rPh>
    <rPh sb="11" eb="12">
      <t>カイ</t>
    </rPh>
    <phoneticPr fontId="8"/>
  </si>
  <si>
    <t>第5回海外活動委員会講演会</t>
    <rPh sb="0" eb="1">
      <t>ダイ</t>
    </rPh>
    <rPh sb="2" eb="3">
      <t>カイ</t>
    </rPh>
    <rPh sb="3" eb="5">
      <t>カイガイ</t>
    </rPh>
    <rPh sb="5" eb="7">
      <t>カツドウ</t>
    </rPh>
    <rPh sb="7" eb="10">
      <t>イインカイ</t>
    </rPh>
    <rPh sb="10" eb="13">
      <t>コウエンカイ</t>
    </rPh>
    <phoneticPr fontId="8"/>
  </si>
  <si>
    <t>第16回海洋開発シンポジウム</t>
    <rPh sb="0" eb="1">
      <t>ダイ</t>
    </rPh>
    <rPh sb="3" eb="4">
      <t>カイ</t>
    </rPh>
    <rPh sb="4" eb="6">
      <t>カイヨウ</t>
    </rPh>
    <rPh sb="6" eb="8">
      <t>カイハツ</t>
    </rPh>
    <phoneticPr fontId="8"/>
  </si>
  <si>
    <t>地球規模環境問題に関するミニワークショップ</t>
    <rPh sb="0" eb="2">
      <t>チキュウ</t>
    </rPh>
    <rPh sb="2" eb="4">
      <t>キボ</t>
    </rPh>
    <rPh sb="4" eb="6">
      <t>カンキョウ</t>
    </rPh>
    <rPh sb="6" eb="8">
      <t>モンダイ</t>
    </rPh>
    <rPh sb="9" eb="10">
      <t>カン</t>
    </rPh>
    <phoneticPr fontId="8"/>
  </si>
  <si>
    <t>「コンクリート教育の取組み方」シンポジウム</t>
    <rPh sb="7" eb="9">
      <t>キョウイク</t>
    </rPh>
    <rPh sb="10" eb="12">
      <t>トリク</t>
    </rPh>
    <rPh sb="13" eb="14">
      <t>カタ</t>
    </rPh>
    <phoneticPr fontId="8"/>
  </si>
  <si>
    <t>振動制御に関するコロキウム</t>
    <rPh sb="0" eb="2">
      <t>シンドウ</t>
    </rPh>
    <rPh sb="2" eb="4">
      <t>セイギョ</t>
    </rPh>
    <rPh sb="5" eb="6">
      <t>カン</t>
    </rPh>
    <phoneticPr fontId="8"/>
  </si>
  <si>
    <t>第21回地震工学研究発表会</t>
    <rPh sb="0" eb="1">
      <t>ダイ</t>
    </rPh>
    <rPh sb="3" eb="4">
      <t>カイ</t>
    </rPh>
    <rPh sb="4" eb="6">
      <t>ジシン</t>
    </rPh>
    <rPh sb="6" eb="8">
      <t>コウガク</t>
    </rPh>
    <rPh sb="8" eb="10">
      <t>ケンキュウ</t>
    </rPh>
    <rPh sb="10" eb="12">
      <t>ハッピョウ</t>
    </rPh>
    <rPh sb="12" eb="13">
      <t>カイ</t>
    </rPh>
    <phoneticPr fontId="8"/>
  </si>
  <si>
    <t>第27回水工学に関する夏期研修会</t>
    <rPh sb="0" eb="1">
      <t>ダイ</t>
    </rPh>
    <rPh sb="3" eb="4">
      <t>カイ</t>
    </rPh>
    <rPh sb="4" eb="7">
      <t>スイコウガク</t>
    </rPh>
    <rPh sb="8" eb="9">
      <t>カン</t>
    </rPh>
    <rPh sb="11" eb="13">
      <t>カキ</t>
    </rPh>
    <rPh sb="13" eb="16">
      <t>ケンシュウカイ</t>
    </rPh>
    <phoneticPr fontId="8"/>
  </si>
  <si>
    <t>金沢工業大学</t>
    <rPh sb="0" eb="2">
      <t>カナザワ</t>
    </rPh>
    <rPh sb="2" eb="4">
      <t>コウギョウ</t>
    </rPh>
    <rPh sb="4" eb="6">
      <t>ダイガク</t>
    </rPh>
    <phoneticPr fontId="8"/>
  </si>
  <si>
    <t>第4回環境システムシンポジウム</t>
    <rPh sb="0" eb="1">
      <t>ダイ</t>
    </rPh>
    <rPh sb="2" eb="3">
      <t>カイ</t>
    </rPh>
    <rPh sb="3" eb="5">
      <t>カンキョウ</t>
    </rPh>
    <phoneticPr fontId="8"/>
  </si>
  <si>
    <t>コンクリートの力学特性に関するワークショップ</t>
    <rPh sb="7" eb="9">
      <t>リキガク</t>
    </rPh>
    <rPh sb="9" eb="11">
      <t>トクセイ</t>
    </rPh>
    <rPh sb="12" eb="13">
      <t>カン</t>
    </rPh>
    <phoneticPr fontId="8"/>
  </si>
  <si>
    <t>全共連ホール</t>
    <rPh sb="0" eb="1">
      <t>ゼン</t>
    </rPh>
    <rPh sb="1" eb="2">
      <t>トモ</t>
    </rPh>
    <rPh sb="2" eb="3">
      <t>レン</t>
    </rPh>
    <phoneticPr fontId="8"/>
  </si>
  <si>
    <t>土木工学における非破壊評価シンポジウム</t>
    <rPh sb="0" eb="2">
      <t>ドボク</t>
    </rPh>
    <rPh sb="2" eb="4">
      <t>コウガク</t>
    </rPh>
    <rPh sb="8" eb="11">
      <t>ヒハカイ</t>
    </rPh>
    <rPh sb="11" eb="13">
      <t>ヒョウカ</t>
    </rPh>
    <phoneticPr fontId="8"/>
  </si>
  <si>
    <t>第25回土木計画学シンポジウム－戦略的選択アプローチ－</t>
    <rPh sb="0" eb="1">
      <t>ダイ</t>
    </rPh>
    <rPh sb="3" eb="4">
      <t>カイ</t>
    </rPh>
    <rPh sb="4" eb="9">
      <t>ドボクケイカクガク</t>
    </rPh>
    <rPh sb="16" eb="19">
      <t>センリャクテキ</t>
    </rPh>
    <rPh sb="19" eb="21">
      <t>センタク</t>
    </rPh>
    <phoneticPr fontId="8"/>
  </si>
  <si>
    <t>第38回海岸工学講演会</t>
    <rPh sb="0" eb="1">
      <t>ダイ</t>
    </rPh>
    <rPh sb="3" eb="4">
      <t>カイ</t>
    </rPh>
    <rPh sb="4" eb="6">
      <t>カイガン</t>
    </rPh>
    <rPh sb="6" eb="8">
      <t>コウガク</t>
    </rPh>
    <rPh sb="8" eb="11">
      <t>コウエンカイ</t>
    </rPh>
    <phoneticPr fontId="8"/>
  </si>
  <si>
    <t>金沢市</t>
    <rPh sb="0" eb="3">
      <t>カナザワシ</t>
    </rPh>
    <phoneticPr fontId="8"/>
  </si>
  <si>
    <t>第2回システム最適化に関するシンポジウム</t>
    <rPh sb="0" eb="1">
      <t>ダイ</t>
    </rPh>
    <rPh sb="2" eb="3">
      <t>カイ</t>
    </rPh>
    <rPh sb="7" eb="10">
      <t>サイテキカ</t>
    </rPh>
    <rPh sb="11" eb="12">
      <t>カン</t>
    </rPh>
    <phoneticPr fontId="8"/>
  </si>
  <si>
    <t>第5回建設コンサルタントシンポジウム－建設コンサルタントのソフト化－</t>
    <rPh sb="0" eb="1">
      <t>ダイ</t>
    </rPh>
    <rPh sb="2" eb="3">
      <t>カイ</t>
    </rPh>
    <rPh sb="3" eb="5">
      <t>ケンセツ</t>
    </rPh>
    <rPh sb="19" eb="21">
      <t>ケンセツ</t>
    </rPh>
    <rPh sb="32" eb="33">
      <t>カ</t>
    </rPh>
    <phoneticPr fontId="8"/>
  </si>
  <si>
    <t>新潟県自治会館</t>
    <rPh sb="0" eb="3">
      <t>ニイガタケン</t>
    </rPh>
    <rPh sb="3" eb="5">
      <t>ジチ</t>
    </rPh>
    <rPh sb="5" eb="7">
      <t>カイカン</t>
    </rPh>
    <phoneticPr fontId="8"/>
  </si>
  <si>
    <t>第14回土木計画学研究発表会</t>
    <rPh sb="0" eb="1">
      <t>ダイ</t>
    </rPh>
    <rPh sb="3" eb="4">
      <t>カイ</t>
    </rPh>
    <rPh sb="4" eb="9">
      <t>ドボクケイカクガク</t>
    </rPh>
    <rPh sb="9" eb="11">
      <t>ケンキュウ</t>
    </rPh>
    <rPh sb="11" eb="13">
      <t>ハッピョウ</t>
    </rPh>
    <rPh sb="13" eb="14">
      <t>カイ</t>
    </rPh>
    <phoneticPr fontId="8"/>
  </si>
  <si>
    <t>鳥取市・ふれあい会館</t>
    <rPh sb="0" eb="3">
      <t>トットリシ</t>
    </rPh>
    <rPh sb="8" eb="10">
      <t>カイカン</t>
    </rPh>
    <phoneticPr fontId="8"/>
  </si>
  <si>
    <t>O.C.Zienkiewicz教授講演会</t>
    <rPh sb="15" eb="17">
      <t>キョウジュ</t>
    </rPh>
    <rPh sb="17" eb="20">
      <t>コウエンカイ</t>
    </rPh>
    <phoneticPr fontId="8"/>
  </si>
  <si>
    <t>第9回建設マネジメント問題に関する研究発表・討論会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</si>
  <si>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第1回トンネル工学研究発表会</t>
    <rPh sb="0" eb="1">
      <t>ダイ</t>
    </rPh>
    <rPh sb="2" eb="3">
      <t>カイ</t>
    </rPh>
    <rPh sb="7" eb="9">
      <t>コウガク</t>
    </rPh>
    <rPh sb="9" eb="11">
      <t>ケンキュウ</t>
    </rPh>
    <rPh sb="11" eb="13">
      <t>ハッピョウ</t>
    </rPh>
    <rPh sb="13" eb="14">
      <t>カイ</t>
    </rPh>
    <phoneticPr fontId="8"/>
  </si>
  <si>
    <t>ミニシンポジウム「流れと流砂の同時計測」</t>
    <rPh sb="9" eb="10">
      <t>ナガ</t>
    </rPh>
    <rPh sb="12" eb="14">
      <t>リュウサ</t>
    </rPh>
    <rPh sb="15" eb="17">
      <t>ドウジ</t>
    </rPh>
    <rPh sb="17" eb="19">
      <t>ケイソク</t>
    </rPh>
    <phoneticPr fontId="8"/>
  </si>
  <si>
    <t>第5回環境システムシンポジウム－エコ・シビルエンジニアリング（生態系との共生をめざして）－</t>
    <rPh sb="0" eb="1">
      <t>ダイ</t>
    </rPh>
    <rPh sb="2" eb="3">
      <t>カイ</t>
    </rPh>
    <rPh sb="3" eb="5">
      <t>カンキョウ</t>
    </rPh>
    <rPh sb="31" eb="34">
      <t>セイタイケイ</t>
    </rPh>
    <rPh sb="36" eb="38">
      <t>キョウセイ</t>
    </rPh>
    <phoneticPr fontId="8"/>
  </si>
  <si>
    <t>ウォーターフロント開発シンポジウム</t>
    <rPh sb="9" eb="11">
      <t>カイハツ</t>
    </rPh>
    <phoneticPr fontId="8"/>
  </si>
  <si>
    <t>第28回衛生工学研究討論会</t>
    <rPh sb="0" eb="1">
      <t>ダイ</t>
    </rPh>
    <rPh sb="3" eb="4">
      <t>カイ</t>
    </rPh>
    <rPh sb="4" eb="6">
      <t>エイセイ</t>
    </rPh>
    <rPh sb="6" eb="8">
      <t>コウガク</t>
    </rPh>
    <rPh sb="8" eb="10">
      <t>ケンキュウ</t>
    </rPh>
    <rPh sb="10" eb="12">
      <t>トウロン</t>
    </rPh>
    <rPh sb="12" eb="13">
      <t>カイ</t>
    </rPh>
    <phoneticPr fontId="8"/>
  </si>
  <si>
    <t>東北学院大学</t>
    <rPh sb="0" eb="2">
      <t>トウホク</t>
    </rPh>
    <rPh sb="2" eb="5">
      <t>ガクインダイ</t>
    </rPh>
    <rPh sb="5" eb="6">
      <t>ガク</t>
    </rPh>
    <phoneticPr fontId="8"/>
  </si>
  <si>
    <t>第24回岩盤力学に関するシンポジウム</t>
    <rPh sb="0" eb="1">
      <t>ダイ</t>
    </rPh>
    <rPh sb="3" eb="4">
      <t>カイ</t>
    </rPh>
    <rPh sb="4" eb="6">
      <t>ガンバン</t>
    </rPh>
    <rPh sb="6" eb="8">
      <t>リキガク</t>
    </rPh>
    <rPh sb="9" eb="10">
      <t>カン</t>
    </rPh>
    <phoneticPr fontId="8"/>
  </si>
  <si>
    <t>第12回「施工体験発表会」－狭小作業空間における工事例－</t>
    <rPh sb="0" eb="1">
      <t>ダイ</t>
    </rPh>
    <rPh sb="3" eb="4">
      <t>カイ</t>
    </rPh>
    <rPh sb="5" eb="7">
      <t>セコウ</t>
    </rPh>
    <rPh sb="7" eb="9">
      <t>タイケン</t>
    </rPh>
    <rPh sb="9" eb="11">
      <t>ハッピョウ</t>
    </rPh>
    <rPh sb="11" eb="12">
      <t>カイ</t>
    </rPh>
    <rPh sb="14" eb="16">
      <t>キョウショウ</t>
    </rPh>
    <rPh sb="16" eb="18">
      <t>サギョウ</t>
    </rPh>
    <rPh sb="18" eb="20">
      <t>クウカン</t>
    </rPh>
    <rPh sb="24" eb="26">
      <t>コウジ</t>
    </rPh>
    <rPh sb="26" eb="27">
      <t>レイ</t>
    </rPh>
    <phoneticPr fontId="8"/>
  </si>
  <si>
    <t>第36回水理講演会</t>
    <rPh sb="0" eb="1">
      <t>ダイ</t>
    </rPh>
    <rPh sb="3" eb="4">
      <t>カイ</t>
    </rPh>
    <rPh sb="4" eb="6">
      <t>スイリ</t>
    </rPh>
    <rPh sb="6" eb="9">
      <t>コウエンカイ</t>
    </rPh>
    <phoneticPr fontId="8"/>
  </si>
  <si>
    <t>第4回アゲールシンポジウム</t>
    <rPh sb="0" eb="1">
      <t>ダイ</t>
    </rPh>
    <rPh sb="2" eb="3">
      <t>カイ</t>
    </rPh>
    <phoneticPr fontId="8"/>
  </si>
  <si>
    <t>「関西国際空港施工技術発表会」－大水深、軟弱地盤における海上空港建設技術－</t>
    <rPh sb="1" eb="3">
      <t>カンサイ</t>
    </rPh>
    <rPh sb="3" eb="5">
      <t>コクサイ</t>
    </rPh>
    <rPh sb="5" eb="7">
      <t>クウコウ</t>
    </rPh>
    <rPh sb="7" eb="9">
      <t>セコウ</t>
    </rPh>
    <rPh sb="9" eb="11">
      <t>ギジュツ</t>
    </rPh>
    <rPh sb="11" eb="13">
      <t>ハッピョウ</t>
    </rPh>
    <rPh sb="13" eb="14">
      <t>カイ</t>
    </rPh>
    <rPh sb="16" eb="19">
      <t>ダイスイシン</t>
    </rPh>
    <rPh sb="20" eb="22">
      <t>ナンジャク</t>
    </rPh>
    <rPh sb="22" eb="24">
      <t>ジバン</t>
    </rPh>
    <rPh sb="28" eb="30">
      <t>カイジョウ</t>
    </rPh>
    <rPh sb="30" eb="32">
      <t>クウコウ</t>
    </rPh>
    <rPh sb="32" eb="34">
      <t>ケンセツ</t>
    </rPh>
    <rPh sb="34" eb="36">
      <t>ギジュツ</t>
    </rPh>
    <phoneticPr fontId="8"/>
  </si>
  <si>
    <t>「プレストレストコンクリート工法設計施工指針」講習会</t>
    <rPh sb="14" eb="16">
      <t>コウホウ</t>
    </rPh>
    <rPh sb="16" eb="18">
      <t>セッケイ</t>
    </rPh>
    <rPh sb="18" eb="20">
      <t>セコウ</t>
    </rPh>
    <rPh sb="20" eb="22">
      <t>シシン</t>
    </rPh>
    <rPh sb="23" eb="26">
      <t>コウシュウカイ</t>
    </rPh>
    <phoneticPr fontId="8"/>
  </si>
  <si>
    <t>日仏会館ホール</t>
    <rPh sb="0" eb="2">
      <t>ニチフツ</t>
    </rPh>
    <rPh sb="2" eb="4">
      <t>カイカン</t>
    </rPh>
    <phoneticPr fontId="8"/>
  </si>
  <si>
    <t>「水中不分離性コンクリート設計施工指針(案)」講習会</t>
    <rPh sb="1" eb="3">
      <t>スイチュウ</t>
    </rPh>
    <rPh sb="3" eb="4">
      <t>フ</t>
    </rPh>
    <rPh sb="4" eb="7">
      <t>ブンリセイ</t>
    </rPh>
    <rPh sb="13" eb="15">
      <t>セッケイ</t>
    </rPh>
    <rPh sb="15" eb="17">
      <t>セコウ</t>
    </rPh>
    <rPh sb="17" eb="19">
      <t>シシン</t>
    </rPh>
    <rPh sb="19" eb="22">
      <t>アン</t>
    </rPh>
    <rPh sb="23" eb="26">
      <t>コウシュウカイ</t>
    </rPh>
    <phoneticPr fontId="8"/>
  </si>
  <si>
    <t>講習会「交通施設整備のための事業制度－その現状と将来展望－」</t>
    <rPh sb="0" eb="3">
      <t>コウシュウカイ</t>
    </rPh>
    <rPh sb="4" eb="6">
      <t>コウツウ</t>
    </rPh>
    <rPh sb="6" eb="8">
      <t>シセツ</t>
    </rPh>
    <rPh sb="8" eb="10">
      <t>セイビ</t>
    </rPh>
    <rPh sb="14" eb="16">
      <t>ジギョウ</t>
    </rPh>
    <rPh sb="16" eb="18">
      <t>セイド</t>
    </rPh>
    <rPh sb="21" eb="23">
      <t>ゲンジョウ</t>
    </rPh>
    <rPh sb="24" eb="26">
      <t>ショウライ</t>
    </rPh>
    <rPh sb="26" eb="28">
      <t>テンボウ</t>
    </rPh>
    <phoneticPr fontId="8"/>
  </si>
  <si>
    <t>札幌教育文化会館</t>
    <rPh sb="0" eb="2">
      <t>サッポロ</t>
    </rPh>
    <rPh sb="2" eb="4">
      <t>キョウイク</t>
    </rPh>
    <rPh sb="4" eb="6">
      <t>ブンカ</t>
    </rPh>
    <rPh sb="6" eb="8">
      <t>カイカン</t>
    </rPh>
    <phoneticPr fontId="8"/>
  </si>
  <si>
    <t>毎日福岡会館</t>
    <rPh sb="0" eb="2">
      <t>マイニチ</t>
    </rPh>
    <rPh sb="2" eb="4">
      <t>フクオカ</t>
    </rPh>
    <rPh sb="4" eb="6">
      <t>カイカン</t>
    </rPh>
    <phoneticPr fontId="8"/>
  </si>
  <si>
    <t>大阪科学技術センターホール</t>
    <rPh sb="0" eb="2">
      <t>オオサカ</t>
    </rPh>
    <rPh sb="2" eb="4">
      <t>カガク</t>
    </rPh>
    <rPh sb="4" eb="6">
      <t>ギジュツ</t>
    </rPh>
    <phoneticPr fontId="8"/>
  </si>
  <si>
    <t>「長大橋下部工の施工技術」講習会</t>
    <rPh sb="1" eb="3">
      <t>チョウダイ</t>
    </rPh>
    <rPh sb="3" eb="4">
      <t>ハシ</t>
    </rPh>
    <rPh sb="4" eb="6">
      <t>カブ</t>
    </rPh>
    <rPh sb="6" eb="7">
      <t>コウ</t>
    </rPh>
    <rPh sb="8" eb="10">
      <t>セコウ</t>
    </rPh>
    <rPh sb="10" eb="12">
      <t>ギジュツ</t>
    </rPh>
    <rPh sb="13" eb="16">
      <t>コウシュウカイ</t>
    </rPh>
    <phoneticPr fontId="8"/>
  </si>
  <si>
    <t>（不明）</t>
    <rPh sb="1" eb="3">
      <t>フメイ</t>
    </rPh>
    <phoneticPr fontId="8"/>
  </si>
  <si>
    <t>講習会「地球新時代におけるエネルギーとその展望」</t>
    <rPh sb="0" eb="3">
      <t>コウシュウカイ</t>
    </rPh>
    <rPh sb="4" eb="6">
      <t>チキュウ</t>
    </rPh>
    <rPh sb="6" eb="9">
      <t>シンジダイ</t>
    </rPh>
    <rPh sb="21" eb="23">
      <t>テンボウ</t>
    </rPh>
    <phoneticPr fontId="8"/>
  </si>
  <si>
    <t>福岡商工会議所ホール</t>
    <rPh sb="0" eb="2">
      <t>フクオカ</t>
    </rPh>
    <rPh sb="2" eb="4">
      <t>ショウコウ</t>
    </rPh>
    <rPh sb="4" eb="7">
      <t>カイギショ</t>
    </rPh>
    <phoneticPr fontId="8"/>
  </si>
  <si>
    <t>第25回夏期講習会「都市と防災」・見学会</t>
    <rPh sb="0" eb="1">
      <t>ダイ</t>
    </rPh>
    <rPh sb="3" eb="4">
      <t>カイ</t>
    </rPh>
    <rPh sb="4" eb="6">
      <t>カキ</t>
    </rPh>
    <rPh sb="6" eb="8">
      <t>コウシュウ</t>
    </rPh>
    <rPh sb="8" eb="9">
      <t>カイ</t>
    </rPh>
    <rPh sb="10" eb="12">
      <t>トシ</t>
    </rPh>
    <rPh sb="13" eb="15">
      <t>ボウサイ</t>
    </rPh>
    <rPh sb="17" eb="20">
      <t>ケンガクカイ</t>
    </rPh>
    <phoneticPr fontId="8"/>
  </si>
  <si>
    <t>福岡県自治会館</t>
    <rPh sb="0" eb="2">
      <t>フクオカ</t>
    </rPh>
    <rPh sb="2" eb="3">
      <t>ケン</t>
    </rPh>
    <rPh sb="3" eb="5">
      <t>ジチ</t>
    </rPh>
    <rPh sb="5" eb="7">
      <t>カイカン</t>
    </rPh>
    <phoneticPr fontId="8"/>
  </si>
  <si>
    <t>「新しい時代の契約方式－VEとCM－」講習会</t>
    <rPh sb="1" eb="2">
      <t>アタラ</t>
    </rPh>
    <rPh sb="4" eb="6">
      <t>ジダイ</t>
    </rPh>
    <rPh sb="7" eb="9">
      <t>ケイヤク</t>
    </rPh>
    <rPh sb="9" eb="11">
      <t>ホウシキ</t>
    </rPh>
    <rPh sb="19" eb="22">
      <t>コウシュウカイ</t>
    </rPh>
    <phoneticPr fontId="8"/>
  </si>
  <si>
    <t>第5回「新しい材料・工法・機械講習会」－コンクリートひびわれ対策技術の現状と適用ー</t>
    <rPh sb="0" eb="1">
      <t>ダイ</t>
    </rPh>
    <rPh sb="2" eb="3">
      <t>カイ</t>
    </rPh>
    <rPh sb="4" eb="5">
      <t>アタラ</t>
    </rPh>
    <rPh sb="7" eb="9">
      <t>ザイリョウ</t>
    </rPh>
    <rPh sb="10" eb="12">
      <t>コウホウ</t>
    </rPh>
    <rPh sb="13" eb="15">
      <t>キカイ</t>
    </rPh>
    <rPh sb="15" eb="18">
      <t>コウシュウカイ</t>
    </rPh>
    <rPh sb="30" eb="32">
      <t>タイサク</t>
    </rPh>
    <rPh sb="32" eb="34">
      <t>ギジュツ</t>
    </rPh>
    <rPh sb="35" eb="37">
      <t>ゲンジョウ</t>
    </rPh>
    <rPh sb="38" eb="40">
      <t>テキヨウ</t>
    </rPh>
    <phoneticPr fontId="8"/>
  </si>
  <si>
    <t>「コンクリート標準示方書の改訂およびコンクリート技術の今後の動向」に関する講習会</t>
    <rPh sb="7" eb="9">
      <t>ヒョウジュン</t>
    </rPh>
    <rPh sb="9" eb="12">
      <t>シホウショ</t>
    </rPh>
    <rPh sb="13" eb="15">
      <t>カイテイ</t>
    </rPh>
    <rPh sb="24" eb="26">
      <t>ギジュツ</t>
    </rPh>
    <rPh sb="27" eb="29">
      <t>コンゴ</t>
    </rPh>
    <rPh sb="30" eb="32">
      <t>ドウコウ</t>
    </rPh>
    <rPh sb="34" eb="35">
      <t>カン</t>
    </rPh>
    <rPh sb="37" eb="39">
      <t>コウシュウ</t>
    </rPh>
    <rPh sb="39" eb="40">
      <t>カイ</t>
    </rPh>
    <phoneticPr fontId="8"/>
  </si>
  <si>
    <t>社会文化会館</t>
    <rPh sb="0" eb="2">
      <t>シャカイ</t>
    </rPh>
    <rPh sb="2" eb="4">
      <t>ブンカ</t>
    </rPh>
    <rPh sb="4" eb="6">
      <t>カイカン</t>
    </rPh>
    <phoneticPr fontId="8"/>
  </si>
  <si>
    <t>「軟岩の調査・試験の指針(案)（1991年版）」発刊に伴う講習会</t>
    <rPh sb="1" eb="3">
      <t>ナンガン</t>
    </rPh>
    <rPh sb="4" eb="6">
      <t>チョウサ</t>
    </rPh>
    <rPh sb="7" eb="9">
      <t>シケン</t>
    </rPh>
    <rPh sb="10" eb="12">
      <t>シシン</t>
    </rPh>
    <rPh sb="12" eb="15">
      <t>アン</t>
    </rPh>
    <rPh sb="20" eb="22">
      <t>ネンバン</t>
    </rPh>
    <rPh sb="24" eb="26">
      <t>ハッカン</t>
    </rPh>
    <rPh sb="27" eb="28">
      <t>トモナ</t>
    </rPh>
    <rPh sb="29" eb="32">
      <t>コウシュウカイ</t>
    </rPh>
    <phoneticPr fontId="8"/>
  </si>
  <si>
    <t>「人工島の施工技術」講習会</t>
    <rPh sb="1" eb="4">
      <t>ジンコウトウ</t>
    </rPh>
    <rPh sb="5" eb="7">
      <t>セコウ</t>
    </rPh>
    <rPh sb="7" eb="9">
      <t>ギジュツ</t>
    </rPh>
    <rPh sb="10" eb="13">
      <t>コウシュウカイ</t>
    </rPh>
    <phoneticPr fontId="8"/>
  </si>
  <si>
    <t>第22回土木計画学講習会「港の景観設計」</t>
    <rPh sb="0" eb="1">
      <t>ダイ</t>
    </rPh>
    <rPh sb="3" eb="4">
      <t>カイ</t>
    </rPh>
    <rPh sb="4" eb="9">
      <t>ドボクケイカクガク</t>
    </rPh>
    <rPh sb="9" eb="12">
      <t>コウシュウカイ</t>
    </rPh>
    <rPh sb="13" eb="14">
      <t>ミナト</t>
    </rPh>
    <rPh sb="15" eb="17">
      <t>ケイカン</t>
    </rPh>
    <rPh sb="17" eb="19">
      <t>セッケイ</t>
    </rPh>
    <phoneticPr fontId="8"/>
  </si>
  <si>
    <t>横浜マリタイムミュージアム</t>
    <rPh sb="0" eb="2">
      <t>ヨコハマ</t>
    </rPh>
    <phoneticPr fontId="8"/>
  </si>
  <si>
    <t>天保山ハーバービレジ海遊館</t>
    <rPh sb="0" eb="2">
      <t>テンポウ</t>
    </rPh>
    <rPh sb="2" eb="3">
      <t>ヤマ</t>
    </rPh>
    <rPh sb="10" eb="11">
      <t>ウミ</t>
    </rPh>
    <rPh sb="11" eb="12">
      <t>アソ</t>
    </rPh>
    <rPh sb="12" eb="13">
      <t>ヤカタ</t>
    </rPh>
    <phoneticPr fontId="8"/>
  </si>
  <si>
    <t>第10回建設用ロボットに関する技術講習会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</si>
  <si>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連続繊維補強材のコンクリート構造物への適用に関するシンポジウム</t>
    <rPh sb="0" eb="2">
      <t>レンゾク</t>
    </rPh>
    <rPh sb="2" eb="4">
      <t>センイ</t>
    </rPh>
    <rPh sb="4" eb="6">
      <t>ホキョウ</t>
    </rPh>
    <rPh sb="6" eb="7">
      <t>ザイ</t>
    </rPh>
    <rPh sb="14" eb="17">
      <t>コウゾウブツ</t>
    </rPh>
    <rPh sb="19" eb="21">
      <t>テキヨウ</t>
    </rPh>
    <rPh sb="22" eb="23">
      <t>カン</t>
    </rPh>
    <phoneticPr fontId="8"/>
  </si>
  <si>
    <t>土木計画学研究委員会講演会「ポーランドを中心とした東ヨーロッパの道路計画、交通政策」</t>
    <rPh sb="0" eb="2">
      <t>ドボク</t>
    </rPh>
    <rPh sb="2" eb="4">
      <t>ケイカク</t>
    </rPh>
    <rPh sb="4" eb="5">
      <t>ガク</t>
    </rPh>
    <rPh sb="5" eb="7">
      <t>ケンキュウ</t>
    </rPh>
    <rPh sb="7" eb="10">
      <t>イインカイ</t>
    </rPh>
    <rPh sb="10" eb="13">
      <t>コウエンカイ</t>
    </rPh>
    <rPh sb="20" eb="22">
      <t>チュウシン</t>
    </rPh>
    <rPh sb="25" eb="26">
      <t>ヒガシ</t>
    </rPh>
    <rPh sb="32" eb="34">
      <t>ドウロ</t>
    </rPh>
    <rPh sb="34" eb="36">
      <t>ケイカク</t>
    </rPh>
    <rPh sb="37" eb="39">
      <t>コウツウ</t>
    </rPh>
    <rPh sb="39" eb="41">
      <t>セイサク</t>
    </rPh>
    <phoneticPr fontId="8"/>
  </si>
  <si>
    <t>舗装機能の評価技術に関するセミナー</t>
    <rPh sb="0" eb="2">
      <t>ホソウ</t>
    </rPh>
    <rPh sb="2" eb="4">
      <t>キノウ</t>
    </rPh>
    <rPh sb="5" eb="7">
      <t>ヒョウカ</t>
    </rPh>
    <rPh sb="7" eb="9">
      <t>ギジュツ</t>
    </rPh>
    <rPh sb="10" eb="11">
      <t>カン</t>
    </rPh>
    <phoneticPr fontId="8"/>
  </si>
  <si>
    <t>第12回土木史研究発表会</t>
    <rPh sb="0" eb="1">
      <t>ダイ</t>
    </rPh>
    <rPh sb="3" eb="4">
      <t>カイ</t>
    </rPh>
    <rPh sb="4" eb="7">
      <t>ドボクシ</t>
    </rPh>
    <rPh sb="7" eb="9">
      <t>ケンキュウ</t>
    </rPh>
    <rPh sb="9" eb="11">
      <t>ハッピョウ</t>
    </rPh>
    <rPh sb="11" eb="12">
      <t>カイ</t>
    </rPh>
    <phoneticPr fontId="8"/>
  </si>
  <si>
    <t>埼玉大学</t>
    <rPh sb="0" eb="2">
      <t>サイタマ</t>
    </rPh>
    <rPh sb="2" eb="4">
      <t>ダイガク</t>
    </rPh>
    <phoneticPr fontId="8"/>
  </si>
  <si>
    <t>地下空間利用シンポジウム1992</t>
    <rPh sb="0" eb="2">
      <t>チカ</t>
    </rPh>
    <rPh sb="2" eb="4">
      <t>クウカン</t>
    </rPh>
    <rPh sb="4" eb="6">
      <t>リヨウ</t>
    </rPh>
    <phoneticPr fontId="8"/>
  </si>
  <si>
    <t>第17回海洋開発シンポジウム</t>
    <rPh sb="0" eb="1">
      <t>ダイ</t>
    </rPh>
    <rPh sb="3" eb="4">
      <t>カイ</t>
    </rPh>
    <rPh sb="4" eb="6">
      <t>カイヨウ</t>
    </rPh>
    <rPh sb="6" eb="8">
      <t>カイハツ</t>
    </rPh>
    <phoneticPr fontId="8"/>
  </si>
  <si>
    <t>第28回水工学に関する夏期研修会</t>
    <rPh sb="0" eb="1">
      <t>ダイ</t>
    </rPh>
    <rPh sb="3" eb="4">
      <t>カイ</t>
    </rPh>
    <rPh sb="4" eb="7">
      <t>スイコウガク</t>
    </rPh>
    <rPh sb="8" eb="9">
      <t>カン</t>
    </rPh>
    <rPh sb="11" eb="13">
      <t>カキ</t>
    </rPh>
    <rPh sb="13" eb="16">
      <t>ケンシュウカイ</t>
    </rPh>
    <phoneticPr fontId="8"/>
  </si>
  <si>
    <t>第20回環境システム研究論文発表会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</si>
  <si>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第26回土木計画学シンポジウム－社会基盤整備とリスクマネジメント－</t>
    <rPh sb="0" eb="1">
      <t>ダイ</t>
    </rPh>
    <rPh sb="3" eb="4">
      <t>カイ</t>
    </rPh>
    <rPh sb="4" eb="6">
      <t>ドボク</t>
    </rPh>
    <rPh sb="6" eb="9">
      <t>ケイカクガク</t>
    </rPh>
    <rPh sb="16" eb="18">
      <t>シャカイ</t>
    </rPh>
    <rPh sb="18" eb="20">
      <t>キバン</t>
    </rPh>
    <rPh sb="20" eb="22">
      <t>セイビ</t>
    </rPh>
    <phoneticPr fontId="8"/>
  </si>
  <si>
    <t>第2回トンネル工学研究発表会</t>
    <rPh sb="0" eb="1">
      <t>ダイ</t>
    </rPh>
    <rPh sb="2" eb="3">
      <t>カイ</t>
    </rPh>
    <rPh sb="7" eb="9">
      <t>コウガク</t>
    </rPh>
    <rPh sb="9" eb="11">
      <t>ケンキュウ</t>
    </rPh>
    <rPh sb="11" eb="13">
      <t>ハッピョウ</t>
    </rPh>
    <rPh sb="13" eb="14">
      <t>カイ</t>
    </rPh>
    <phoneticPr fontId="8"/>
  </si>
  <si>
    <t>土木学会地球環境委員会設立シンポジウム－地球時代の土木－</t>
    <rPh sb="0" eb="4">
      <t>ドボクガッカイ</t>
    </rPh>
    <rPh sb="4" eb="6">
      <t>チキュウ</t>
    </rPh>
    <rPh sb="6" eb="8">
      <t>カンキョウ</t>
    </rPh>
    <rPh sb="8" eb="11">
      <t>イインカイ</t>
    </rPh>
    <rPh sb="11" eb="13">
      <t>セツリツ</t>
    </rPh>
    <rPh sb="20" eb="22">
      <t>チキュウ</t>
    </rPh>
    <rPh sb="22" eb="24">
      <t>ジダイ</t>
    </rPh>
    <rPh sb="25" eb="27">
      <t>ドボク</t>
    </rPh>
    <phoneticPr fontId="8"/>
  </si>
  <si>
    <t>星陵会館ホール</t>
    <rPh sb="0" eb="2">
      <t>セイリョウ</t>
    </rPh>
    <rPh sb="2" eb="4">
      <t>カイカン</t>
    </rPh>
    <phoneticPr fontId="8"/>
  </si>
  <si>
    <t>沿岸域の開発・利用とミティゲーション</t>
    <rPh sb="0" eb="3">
      <t>エンガンイキ</t>
    </rPh>
    <rPh sb="4" eb="6">
      <t>カイハツ</t>
    </rPh>
    <rPh sb="7" eb="9">
      <t>リヨウ</t>
    </rPh>
    <phoneticPr fontId="8"/>
  </si>
  <si>
    <t>第17回土木情報システムシンポジウム</t>
    <rPh sb="0" eb="1">
      <t>ダイ</t>
    </rPh>
    <rPh sb="3" eb="4">
      <t>カイ</t>
    </rPh>
    <rPh sb="4" eb="6">
      <t>ドボク</t>
    </rPh>
    <rPh sb="6" eb="8">
      <t>ジョウホウ</t>
    </rPh>
    <phoneticPr fontId="8"/>
  </si>
  <si>
    <t>ワークショップ「都市河川・運河の再生」</t>
    <rPh sb="8" eb="10">
      <t>トシ</t>
    </rPh>
    <rPh sb="10" eb="12">
      <t>カセン</t>
    </rPh>
    <rPh sb="13" eb="15">
      <t>ウンガ</t>
    </rPh>
    <rPh sb="16" eb="18">
      <t>サイセイ</t>
    </rPh>
    <phoneticPr fontId="8"/>
  </si>
  <si>
    <t>尼崎市</t>
    <rPh sb="0" eb="3">
      <t>アマガサキシ</t>
    </rPh>
    <phoneticPr fontId="8"/>
  </si>
  <si>
    <t>第39回海岸工学講演会</t>
    <rPh sb="0" eb="1">
      <t>ダイ</t>
    </rPh>
    <rPh sb="3" eb="4">
      <t>カイ</t>
    </rPh>
    <rPh sb="4" eb="6">
      <t>カイガン</t>
    </rPh>
    <rPh sb="6" eb="8">
      <t>コウガク</t>
    </rPh>
    <rPh sb="8" eb="11">
      <t>コウエンカイ</t>
    </rPh>
    <phoneticPr fontId="8"/>
  </si>
  <si>
    <t>沖縄コンベンションセンター</t>
    <rPh sb="0" eb="2">
      <t>オキナワ</t>
    </rPh>
    <phoneticPr fontId="8"/>
  </si>
  <si>
    <t>第15回土木計画学研究発表会</t>
    <rPh sb="0" eb="1">
      <t>ダイ</t>
    </rPh>
    <rPh sb="3" eb="4">
      <t>カイ</t>
    </rPh>
    <rPh sb="4" eb="9">
      <t>ドボクケイカクガク</t>
    </rPh>
    <rPh sb="9" eb="11">
      <t>ケンキュウ</t>
    </rPh>
    <rPh sb="11" eb="13">
      <t>ハッピョウ</t>
    </rPh>
    <rPh sb="13" eb="14">
      <t>カイ</t>
    </rPh>
    <phoneticPr fontId="8"/>
  </si>
  <si>
    <t>日立シビックセンター</t>
    <rPh sb="0" eb="2">
      <t>ヒタチ</t>
    </rPh>
    <phoneticPr fontId="8"/>
  </si>
  <si>
    <t>第6回建設コンサルタントシンポジウム</t>
    <rPh sb="0" eb="1">
      <t>ダイ</t>
    </rPh>
    <rPh sb="2" eb="3">
      <t>カイ</t>
    </rPh>
    <rPh sb="3" eb="5">
      <t>ケンセツ</t>
    </rPh>
    <phoneticPr fontId="8"/>
  </si>
  <si>
    <t>第10回建設マネジメント問題に関する研究発表・討論会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</si>
  <si>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土木史研究委員会「宮本武之輔生誕百年シンポジウム」</t>
    <rPh sb="0" eb="3">
      <t>ドボクシ</t>
    </rPh>
    <rPh sb="3" eb="5">
      <t>ケンキュウ</t>
    </rPh>
    <rPh sb="5" eb="8">
      <t>イインカイ</t>
    </rPh>
    <rPh sb="9" eb="11">
      <t>ミヤモト</t>
    </rPh>
    <rPh sb="11" eb="14">
      <t>タケノスケ</t>
    </rPh>
    <rPh sb="14" eb="16">
      <t>セイタン</t>
    </rPh>
    <rPh sb="16" eb="18">
      <t>ヒャクネン</t>
    </rPh>
    <phoneticPr fontId="8"/>
  </si>
  <si>
    <t>第6回環境システムシンポジウム－「社会」学習型環境づくり－</t>
    <rPh sb="0" eb="1">
      <t>ダイ</t>
    </rPh>
    <rPh sb="2" eb="3">
      <t>カイ</t>
    </rPh>
    <rPh sb="3" eb="5">
      <t>カンキョウ</t>
    </rPh>
    <rPh sb="17" eb="19">
      <t>シャカイ</t>
    </rPh>
    <rPh sb="20" eb="23">
      <t>ガクシュウガタ</t>
    </rPh>
    <rPh sb="23" eb="25">
      <t>カンキョウ</t>
    </rPh>
    <phoneticPr fontId="8"/>
  </si>
  <si>
    <t>第25回岩盤力学に関するシンポジウム</t>
    <rPh sb="0" eb="1">
      <t>ダイ</t>
    </rPh>
    <rPh sb="3" eb="4">
      <t>カイ</t>
    </rPh>
    <rPh sb="4" eb="6">
      <t>ガンバン</t>
    </rPh>
    <rPh sb="6" eb="8">
      <t>リキガク</t>
    </rPh>
    <rPh sb="9" eb="10">
      <t>カン</t>
    </rPh>
    <phoneticPr fontId="8"/>
  </si>
  <si>
    <t>「釧路沖地震報告会」</t>
    <rPh sb="1" eb="3">
      <t>クシロ</t>
    </rPh>
    <rPh sb="3" eb="4">
      <t>オキ</t>
    </rPh>
    <rPh sb="4" eb="6">
      <t>ジシン</t>
    </rPh>
    <rPh sb="6" eb="8">
      <t>ホウコク</t>
    </rPh>
    <rPh sb="8" eb="9">
      <t>カイ</t>
    </rPh>
    <phoneticPr fontId="8"/>
  </si>
  <si>
    <t>第37回水理講演会</t>
    <rPh sb="0" eb="1">
      <t>ダイ</t>
    </rPh>
    <rPh sb="3" eb="4">
      <t>カイ</t>
    </rPh>
    <rPh sb="4" eb="6">
      <t>スイリ</t>
    </rPh>
    <rPh sb="6" eb="9">
      <t>コウエンカイ</t>
    </rPh>
    <phoneticPr fontId="8"/>
  </si>
  <si>
    <t>第5回アゲールシンポジウム</t>
    <rPh sb="0" eb="1">
      <t>ダイ</t>
    </rPh>
    <rPh sb="2" eb="3">
      <t>カイ</t>
    </rPh>
    <phoneticPr fontId="8"/>
  </si>
  <si>
    <t>「新しい時代の契約方式－VEとCM（第2回）講習会」</t>
    <rPh sb="1" eb="2">
      <t>アタラ</t>
    </rPh>
    <rPh sb="4" eb="6">
      <t>ジダイ</t>
    </rPh>
    <rPh sb="7" eb="9">
      <t>ケイヤク</t>
    </rPh>
    <rPh sb="9" eb="11">
      <t>ホウシキ</t>
    </rPh>
    <rPh sb="18" eb="19">
      <t>ダイ</t>
    </rPh>
    <rPh sb="20" eb="21">
      <t>カイ</t>
    </rPh>
    <rPh sb="22" eb="25">
      <t>コウシュウカイ</t>
    </rPh>
    <phoneticPr fontId="8"/>
  </si>
  <si>
    <t>神戸国際会議場</t>
    <rPh sb="0" eb="2">
      <t>コウベ</t>
    </rPh>
    <rPh sb="2" eb="4">
      <t>コクサイ</t>
    </rPh>
    <rPh sb="4" eb="7">
      <t>カイギジョウ</t>
    </rPh>
    <phoneticPr fontId="8"/>
  </si>
  <si>
    <t>「ダムの岩盤掘削」発刊に伴う講習会</t>
    <rPh sb="4" eb="6">
      <t>ガンバン</t>
    </rPh>
    <rPh sb="6" eb="8">
      <t>クッサク</t>
    </rPh>
    <rPh sb="9" eb="11">
      <t>ハッカン</t>
    </rPh>
    <rPh sb="12" eb="13">
      <t>トモナ</t>
    </rPh>
    <rPh sb="14" eb="17">
      <t>コウシュウカイ</t>
    </rPh>
    <phoneticPr fontId="8"/>
  </si>
  <si>
    <t>農協ホール</t>
    <rPh sb="0" eb="2">
      <t>ノウキョウ</t>
    </rPh>
    <phoneticPr fontId="8"/>
  </si>
  <si>
    <t>「風工学における流れの数値シミュレーション法入門」講習会</t>
    <rPh sb="1" eb="2">
      <t>カゼ</t>
    </rPh>
    <rPh sb="2" eb="4">
      <t>コウガク</t>
    </rPh>
    <rPh sb="8" eb="9">
      <t>ナガ</t>
    </rPh>
    <rPh sb="11" eb="13">
      <t>スウチ</t>
    </rPh>
    <rPh sb="21" eb="22">
      <t>ホウ</t>
    </rPh>
    <rPh sb="22" eb="24">
      <t>ニュウモン</t>
    </rPh>
    <rPh sb="25" eb="28">
      <t>コウシュウカイ</t>
    </rPh>
    <phoneticPr fontId="8"/>
  </si>
  <si>
    <t>「初期地圧測定法の現状と課題」発刊に伴う講習会</t>
    <rPh sb="1" eb="3">
      <t>ショキ</t>
    </rPh>
    <rPh sb="3" eb="4">
      <t>チ</t>
    </rPh>
    <rPh sb="4" eb="5">
      <t>アツ</t>
    </rPh>
    <rPh sb="5" eb="8">
      <t>ソクテイホウ</t>
    </rPh>
    <rPh sb="9" eb="11">
      <t>ゲンジョウ</t>
    </rPh>
    <rPh sb="12" eb="14">
      <t>カダイ</t>
    </rPh>
    <rPh sb="15" eb="17">
      <t>ハッカン</t>
    </rPh>
    <rPh sb="18" eb="19">
      <t>トモナ</t>
    </rPh>
    <rPh sb="20" eb="23">
      <t>コウシュウカイ</t>
    </rPh>
    <phoneticPr fontId="8"/>
  </si>
  <si>
    <t>講習会「これからの土木に生かすニューテクノロジー」－土木と学際領域－</t>
    <rPh sb="0" eb="3">
      <t>コウシュウカイ</t>
    </rPh>
    <rPh sb="9" eb="11">
      <t>ドボク</t>
    </rPh>
    <rPh sb="12" eb="13">
      <t>イ</t>
    </rPh>
    <rPh sb="26" eb="28">
      <t>ドボク</t>
    </rPh>
    <rPh sb="29" eb="31">
      <t>ガクサイ</t>
    </rPh>
    <rPh sb="31" eb="33">
      <t>リョウイキ</t>
    </rPh>
    <phoneticPr fontId="8"/>
  </si>
  <si>
    <t>熱環境セミナー</t>
    <rPh sb="0" eb="1">
      <t>ネツ</t>
    </rPh>
    <rPh sb="1" eb="3">
      <t>カンキョウ</t>
    </rPh>
    <phoneticPr fontId="8"/>
  </si>
  <si>
    <t>幕張コンベンションセンター</t>
    <rPh sb="0" eb="2">
      <t>マクハリ</t>
    </rPh>
    <phoneticPr fontId="8"/>
  </si>
  <si>
    <t>鋼コンクリートサンドイッチ構造設計指針(案)の解説と適用に関する講習会</t>
    <rPh sb="0" eb="1">
      <t>コウ</t>
    </rPh>
    <rPh sb="13" eb="15">
      <t>コウゾウ</t>
    </rPh>
    <rPh sb="15" eb="17">
      <t>セッケイ</t>
    </rPh>
    <rPh sb="17" eb="19">
      <t>シシン</t>
    </rPh>
    <rPh sb="19" eb="22">
      <t>アン</t>
    </rPh>
    <rPh sb="23" eb="25">
      <t>カイセツ</t>
    </rPh>
    <rPh sb="26" eb="28">
      <t>テキヨウ</t>
    </rPh>
    <rPh sb="29" eb="30">
      <t>カン</t>
    </rPh>
    <rPh sb="32" eb="35">
      <t>コウシュウカイ</t>
    </rPh>
    <phoneticPr fontId="8"/>
  </si>
  <si>
    <t>港の景観設計講習会</t>
    <rPh sb="0" eb="1">
      <t>ミナト</t>
    </rPh>
    <rPh sb="2" eb="4">
      <t>ケイカン</t>
    </rPh>
    <rPh sb="4" eb="6">
      <t>セッケイ</t>
    </rPh>
    <rPh sb="6" eb="9">
      <t>コウシュウカイ</t>
    </rPh>
    <phoneticPr fontId="8"/>
  </si>
  <si>
    <t>福岡県教育会館</t>
    <rPh sb="0" eb="3">
      <t>フクオカケン</t>
    </rPh>
    <rPh sb="3" eb="5">
      <t>キョウイク</t>
    </rPh>
    <rPh sb="5" eb="7">
      <t>カイカン</t>
    </rPh>
    <phoneticPr fontId="8"/>
  </si>
  <si>
    <t>北大学術交流会館</t>
    <rPh sb="0" eb="2">
      <t>ホクダイ</t>
    </rPh>
    <rPh sb="2" eb="4">
      <t>ガクジュツ</t>
    </rPh>
    <rPh sb="4" eb="6">
      <t>コウリュウ</t>
    </rPh>
    <rPh sb="6" eb="8">
      <t>カイカン</t>
    </rPh>
    <phoneticPr fontId="8"/>
  </si>
  <si>
    <t>第26回夏期講習会「地球環境と近未来土木技術」・見学会</t>
    <rPh sb="0" eb="1">
      <t>ダイ</t>
    </rPh>
    <rPh sb="3" eb="4">
      <t>カイ</t>
    </rPh>
    <rPh sb="4" eb="6">
      <t>カキ</t>
    </rPh>
    <rPh sb="6" eb="8">
      <t>コウシュウ</t>
    </rPh>
    <rPh sb="8" eb="9">
      <t>カイ</t>
    </rPh>
    <rPh sb="10" eb="12">
      <t>チキュウ</t>
    </rPh>
    <rPh sb="12" eb="14">
      <t>カンキョウ</t>
    </rPh>
    <rPh sb="15" eb="18">
      <t>キンミライ</t>
    </rPh>
    <rPh sb="18" eb="20">
      <t>ドボク</t>
    </rPh>
    <rPh sb="20" eb="22">
      <t>ギジュツ</t>
    </rPh>
    <rPh sb="24" eb="27">
      <t>ケンガクカイ</t>
    </rPh>
    <phoneticPr fontId="8"/>
  </si>
  <si>
    <t>なにわ会館</t>
    <rPh sb="3" eb="5">
      <t>カイカン</t>
    </rPh>
    <phoneticPr fontId="8"/>
  </si>
  <si>
    <t>「人工衛星を用いた地球観測データ」講習会</t>
    <rPh sb="1" eb="3">
      <t>ジンコウ</t>
    </rPh>
    <rPh sb="3" eb="5">
      <t>エイセイ</t>
    </rPh>
    <rPh sb="6" eb="7">
      <t>モチ</t>
    </rPh>
    <rPh sb="9" eb="11">
      <t>チキュウ</t>
    </rPh>
    <rPh sb="11" eb="13">
      <t>カンソク</t>
    </rPh>
    <rPh sb="17" eb="20">
      <t>コウシュウカイ</t>
    </rPh>
    <phoneticPr fontId="8"/>
  </si>
  <si>
    <t>「動的相互作用を考慮した土木構造物の耐震設計」講習会</t>
    <rPh sb="1" eb="3">
      <t>ドウテキ</t>
    </rPh>
    <rPh sb="3" eb="5">
      <t>ソウゴ</t>
    </rPh>
    <rPh sb="5" eb="7">
      <t>サヨウ</t>
    </rPh>
    <rPh sb="8" eb="10">
      <t>コウリョ</t>
    </rPh>
    <rPh sb="12" eb="14">
      <t>ドボク</t>
    </rPh>
    <rPh sb="14" eb="17">
      <t>コウゾウブツ</t>
    </rPh>
    <rPh sb="18" eb="20">
      <t>タイシン</t>
    </rPh>
    <rPh sb="20" eb="22">
      <t>セッケイ</t>
    </rPh>
    <rPh sb="23" eb="26">
      <t>コウシュウカイ</t>
    </rPh>
    <phoneticPr fontId="8"/>
  </si>
  <si>
    <t>原子力発電所屋外重要土木構造物の耐震設計に関する講習会</t>
    <rPh sb="0" eb="3">
      <t>ゲンシリョク</t>
    </rPh>
    <rPh sb="3" eb="5">
      <t>ハツデン</t>
    </rPh>
    <rPh sb="5" eb="6">
      <t>ショ</t>
    </rPh>
    <rPh sb="6" eb="8">
      <t>オクガイ</t>
    </rPh>
    <rPh sb="8" eb="10">
      <t>ジュウヨウ</t>
    </rPh>
    <rPh sb="10" eb="12">
      <t>ドボク</t>
    </rPh>
    <rPh sb="12" eb="15">
      <t>コウゾウブツ</t>
    </rPh>
    <rPh sb="16" eb="18">
      <t>タイシン</t>
    </rPh>
    <rPh sb="18" eb="20">
      <t>セッケイ</t>
    </rPh>
    <rPh sb="21" eb="22">
      <t>カン</t>
    </rPh>
    <rPh sb="24" eb="27">
      <t>コウシュウカイ</t>
    </rPh>
    <phoneticPr fontId="8"/>
  </si>
  <si>
    <t>講習会「建設事業の国際化」</t>
    <rPh sb="0" eb="3">
      <t>コウシュウカイ</t>
    </rPh>
    <rPh sb="4" eb="6">
      <t>ケンセツ</t>
    </rPh>
    <rPh sb="6" eb="8">
      <t>ジギョウ</t>
    </rPh>
    <rPh sb="9" eb="12">
      <t>コクサイカ</t>
    </rPh>
    <phoneticPr fontId="8"/>
  </si>
  <si>
    <t>「軟岩評価－調査・設計・施工への適用」発刊に伴う講習会</t>
    <rPh sb="1" eb="3">
      <t>ナンガン</t>
    </rPh>
    <rPh sb="3" eb="5">
      <t>ヒョウカ</t>
    </rPh>
    <rPh sb="6" eb="8">
      <t>チョウサ</t>
    </rPh>
    <rPh sb="9" eb="11">
      <t>セッケイ</t>
    </rPh>
    <rPh sb="12" eb="14">
      <t>セコウ</t>
    </rPh>
    <rPh sb="16" eb="18">
      <t>テキヨウ</t>
    </rPh>
    <rPh sb="19" eb="21">
      <t>ハッカン</t>
    </rPh>
    <rPh sb="22" eb="23">
      <t>トモナ</t>
    </rPh>
    <rPh sb="24" eb="27">
      <t>コウシュウカイ</t>
    </rPh>
    <phoneticPr fontId="8"/>
  </si>
  <si>
    <t>「最新の施工技術－1992.12」講習会</t>
    <rPh sb="1" eb="3">
      <t>サイシン</t>
    </rPh>
    <rPh sb="4" eb="6">
      <t>セコウ</t>
    </rPh>
    <rPh sb="6" eb="8">
      <t>ギジュツ</t>
    </rPh>
    <rPh sb="17" eb="20">
      <t>コウシュウカイ</t>
    </rPh>
    <phoneticPr fontId="8"/>
  </si>
  <si>
    <t>地区交通計画講習会</t>
    <rPh sb="0" eb="2">
      <t>チク</t>
    </rPh>
    <rPh sb="2" eb="4">
      <t>コウツウ</t>
    </rPh>
    <rPh sb="4" eb="6">
      <t>ケイカク</t>
    </rPh>
    <rPh sb="6" eb="9">
      <t>コウシュウカイ</t>
    </rPh>
    <phoneticPr fontId="8"/>
  </si>
  <si>
    <t>野口英世記念会館</t>
    <rPh sb="0" eb="2">
      <t>ノグチ</t>
    </rPh>
    <rPh sb="2" eb="4">
      <t>ヒデヨ</t>
    </rPh>
    <rPh sb="4" eb="6">
      <t>キネン</t>
    </rPh>
    <rPh sb="6" eb="8">
      <t>カイカン</t>
    </rPh>
    <phoneticPr fontId="8"/>
  </si>
  <si>
    <t>第11回建設用ロボットに関する技術講習会</t>
    <rPh sb="0" eb="1">
      <t>ダイ</t>
    </rPh>
    <rPh sb="3" eb="4">
      <t>カイ</t>
    </rPh>
    <rPh sb="4" eb="7">
      <t>ケンセツヨウ</t>
    </rPh>
    <rPh sb="12" eb="13">
      <t>カン</t>
    </rPh>
    <rPh sb="15" eb="17">
      <t>ギジュツ</t>
    </rPh>
    <rPh sb="17" eb="20">
      <t>コウシュウカイ</t>
    </rPh>
    <phoneticPr fontId="8"/>
  </si>
  <si>
    <t>日本薬学会ホール</t>
    <rPh sb="0" eb="2">
      <t>ニホン</t>
    </rPh>
    <rPh sb="2" eb="3">
      <t>グスリ</t>
    </rPh>
    <rPh sb="3" eb="5">
      <t>ガッカイ</t>
    </rPh>
    <phoneticPr fontId="8"/>
  </si>
  <si>
    <t>第13回施工体験発表会</t>
    <rPh sb="0" eb="1">
      <t>ダイ</t>
    </rPh>
    <rPh sb="3" eb="4">
      <t>カイ</t>
    </rPh>
    <rPh sb="4" eb="6">
      <t>セコウ</t>
    </rPh>
    <rPh sb="6" eb="8">
      <t>タイケン</t>
    </rPh>
    <rPh sb="8" eb="10">
      <t>ハッピョウ</t>
    </rPh>
    <rPh sb="10" eb="11">
      <t>カイ</t>
    </rPh>
    <phoneticPr fontId="8"/>
  </si>
  <si>
    <t>第2回落石等による衝撃問題に関するシンポジウム</t>
    <rPh sb="0" eb="1">
      <t>ダイ</t>
    </rPh>
    <rPh sb="2" eb="3">
      <t>カイ</t>
    </rPh>
    <rPh sb="3" eb="5">
      <t>ラクセキ</t>
    </rPh>
    <rPh sb="5" eb="6">
      <t>トウ</t>
    </rPh>
    <rPh sb="9" eb="11">
      <t>ショウゲキ</t>
    </rPh>
    <rPh sb="11" eb="13">
      <t>モンダイ</t>
    </rPh>
    <rPh sb="14" eb="15">
      <t>カン</t>
    </rPh>
    <phoneticPr fontId="8"/>
  </si>
  <si>
    <t>第13回土木史研究発表会</t>
    <rPh sb="0" eb="1">
      <t>ダイ</t>
    </rPh>
    <rPh sb="3" eb="4">
      <t>カイ</t>
    </rPh>
    <rPh sb="4" eb="7">
      <t>ドボクシ</t>
    </rPh>
    <rPh sb="7" eb="9">
      <t>ケンキュウ</t>
    </rPh>
    <rPh sb="9" eb="11">
      <t>ハッピョウ</t>
    </rPh>
    <rPh sb="11" eb="12">
      <t>カイ</t>
    </rPh>
    <phoneticPr fontId="8"/>
  </si>
  <si>
    <t>信州大学</t>
    <rPh sb="0" eb="2">
      <t>シンシュウ</t>
    </rPh>
    <rPh sb="2" eb="4">
      <t>ダイガク</t>
    </rPh>
    <phoneticPr fontId="8"/>
  </si>
  <si>
    <t>地下空間利用シンポジウム1993</t>
    <rPh sb="0" eb="2">
      <t>チカ</t>
    </rPh>
    <rPh sb="2" eb="4">
      <t>クウカン</t>
    </rPh>
    <rPh sb="4" eb="6">
      <t>リヨウ</t>
    </rPh>
    <phoneticPr fontId="8"/>
  </si>
  <si>
    <t>池之端文化センター</t>
    <rPh sb="0" eb="3">
      <t>イケノハタ</t>
    </rPh>
    <rPh sb="3" eb="5">
      <t>ブンカ</t>
    </rPh>
    <phoneticPr fontId="8"/>
  </si>
  <si>
    <t>第18回海洋開発シンポジウム</t>
    <rPh sb="0" eb="1">
      <t>ダイ</t>
    </rPh>
    <rPh sb="3" eb="4">
      <t>カイ</t>
    </rPh>
    <rPh sb="4" eb="6">
      <t>カイヨウ</t>
    </rPh>
    <rPh sb="6" eb="8">
      <t>カイハツ</t>
    </rPh>
    <phoneticPr fontId="8"/>
  </si>
  <si>
    <t>第1回地球環境シンポジウム</t>
    <rPh sb="0" eb="1">
      <t>ダイ</t>
    </rPh>
    <rPh sb="2" eb="3">
      <t>カイ</t>
    </rPh>
    <rPh sb="3" eb="5">
      <t>チキュウ</t>
    </rPh>
    <rPh sb="5" eb="7">
      <t>カンキョウ</t>
    </rPh>
    <phoneticPr fontId="8"/>
  </si>
  <si>
    <t>第22回地震工学研究発表会</t>
    <rPh sb="0" eb="1">
      <t>ダイ</t>
    </rPh>
    <rPh sb="3" eb="4">
      <t>カイ</t>
    </rPh>
    <rPh sb="4" eb="6">
      <t>ジシン</t>
    </rPh>
    <rPh sb="6" eb="8">
      <t>コウガク</t>
    </rPh>
    <rPh sb="8" eb="10">
      <t>ケンキュウ</t>
    </rPh>
    <rPh sb="10" eb="12">
      <t>ハッピョウ</t>
    </rPh>
    <rPh sb="12" eb="13">
      <t>カイ</t>
    </rPh>
    <phoneticPr fontId="8"/>
  </si>
  <si>
    <t>立命館大学末川記念館</t>
    <rPh sb="0" eb="3">
      <t>リツメイカン</t>
    </rPh>
    <rPh sb="3" eb="5">
      <t>ダイガク</t>
    </rPh>
    <rPh sb="5" eb="6">
      <t>スエ</t>
    </rPh>
    <rPh sb="6" eb="7">
      <t>カワ</t>
    </rPh>
    <rPh sb="7" eb="9">
      <t>キネン</t>
    </rPh>
    <rPh sb="9" eb="10">
      <t>カン</t>
    </rPh>
    <phoneticPr fontId="8"/>
  </si>
  <si>
    <t>秋田大学</t>
    <rPh sb="0" eb="2">
      <t>アキタ</t>
    </rPh>
    <rPh sb="2" eb="4">
      <t>ダイガク</t>
    </rPh>
    <phoneticPr fontId="8"/>
  </si>
  <si>
    <t>第21回環境システム研究論文発表会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</si>
  <si>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第2回振動制御に関するコロキウム</t>
    <rPh sb="0" eb="1">
      <t>ダイ</t>
    </rPh>
    <rPh sb="2" eb="3">
      <t>カイ</t>
    </rPh>
    <rPh sb="3" eb="5">
      <t>シンドウ</t>
    </rPh>
    <rPh sb="5" eb="7">
      <t>セイギョ</t>
    </rPh>
    <rPh sb="8" eb="9">
      <t>カン</t>
    </rPh>
    <phoneticPr fontId="8"/>
  </si>
  <si>
    <t>北海道南西沖地震被害調査速報会</t>
    <rPh sb="0" eb="3">
      <t>ホッカイドウ</t>
    </rPh>
    <rPh sb="3" eb="5">
      <t>ナンセイ</t>
    </rPh>
    <rPh sb="5" eb="6">
      <t>オキ</t>
    </rPh>
    <rPh sb="6" eb="8">
      <t>ジシン</t>
    </rPh>
    <rPh sb="8" eb="10">
      <t>ヒガイ</t>
    </rPh>
    <rPh sb="10" eb="12">
      <t>チョウサ</t>
    </rPh>
    <rPh sb="12" eb="14">
      <t>ソクホウ</t>
    </rPh>
    <rPh sb="14" eb="15">
      <t>カイ</t>
    </rPh>
    <phoneticPr fontId="8"/>
  </si>
  <si>
    <t>第18回土木情報システムシンポジウム</t>
    <rPh sb="0" eb="1">
      <t>ダイ</t>
    </rPh>
    <rPh sb="3" eb="4">
      <t>カイ</t>
    </rPh>
    <rPh sb="4" eb="6">
      <t>ドボク</t>
    </rPh>
    <rPh sb="6" eb="8">
      <t>ジョウホウ</t>
    </rPh>
    <phoneticPr fontId="8"/>
  </si>
  <si>
    <t>第3回地域シンポジウム－都市における廃棄物問題を総合的に考える－</t>
    <rPh sb="0" eb="1">
      <t>ダイ</t>
    </rPh>
    <rPh sb="2" eb="3">
      <t>カイ</t>
    </rPh>
    <rPh sb="3" eb="5">
      <t>チイキ</t>
    </rPh>
    <rPh sb="12" eb="14">
      <t>トシ</t>
    </rPh>
    <rPh sb="18" eb="21">
      <t>ハイキブツ</t>
    </rPh>
    <rPh sb="21" eb="23">
      <t>モンダイ</t>
    </rPh>
    <rPh sb="24" eb="27">
      <t>ソウゴウテキ</t>
    </rPh>
    <rPh sb="28" eb="29">
      <t>カンガ</t>
    </rPh>
    <phoneticPr fontId="8"/>
  </si>
  <si>
    <t>札幌市</t>
    <rPh sb="0" eb="3">
      <t>サッポロシ</t>
    </rPh>
    <phoneticPr fontId="8"/>
  </si>
  <si>
    <t>第27回土木計画学シンポジウム－高齢化社会交通計画－</t>
    <rPh sb="0" eb="1">
      <t>ダイ</t>
    </rPh>
    <rPh sb="3" eb="4">
      <t>カイ</t>
    </rPh>
    <rPh sb="4" eb="9">
      <t>ドボクケイカクガク</t>
    </rPh>
    <rPh sb="16" eb="19">
      <t>コウレイカ</t>
    </rPh>
    <rPh sb="19" eb="21">
      <t>シャカイ</t>
    </rPh>
    <rPh sb="21" eb="23">
      <t>コウツウ</t>
    </rPh>
    <rPh sb="23" eb="25">
      <t>ケイカク</t>
    </rPh>
    <phoneticPr fontId="8"/>
  </si>
  <si>
    <t>第40回海岸工学講演会</t>
    <rPh sb="0" eb="1">
      <t>ダイ</t>
    </rPh>
    <rPh sb="3" eb="4">
      <t>カイ</t>
    </rPh>
    <rPh sb="4" eb="6">
      <t>カイガン</t>
    </rPh>
    <rPh sb="6" eb="8">
      <t>コウガク</t>
    </rPh>
    <rPh sb="8" eb="11">
      <t>コウエンカイ</t>
    </rPh>
    <phoneticPr fontId="8"/>
  </si>
  <si>
    <t>函館市民会館</t>
    <rPh sb="0" eb="3">
      <t>ハコダテシ</t>
    </rPh>
    <rPh sb="3" eb="4">
      <t>ミン</t>
    </rPh>
    <rPh sb="4" eb="6">
      <t>カイカン</t>
    </rPh>
    <phoneticPr fontId="8"/>
  </si>
  <si>
    <t>第7回建設コンサルタントシンポジウム</t>
    <rPh sb="0" eb="1">
      <t>ダイ</t>
    </rPh>
    <rPh sb="2" eb="3">
      <t>カイ</t>
    </rPh>
    <rPh sb="3" eb="5">
      <t>ケンセツ</t>
    </rPh>
    <phoneticPr fontId="8"/>
  </si>
  <si>
    <t>東北学院大学</t>
    <rPh sb="0" eb="2">
      <t>トウホク</t>
    </rPh>
    <rPh sb="2" eb="4">
      <t>ガクイン</t>
    </rPh>
    <rPh sb="4" eb="6">
      <t>ダイガク</t>
    </rPh>
    <phoneticPr fontId="8"/>
  </si>
  <si>
    <t>第3回トンネル工学研究発表会</t>
    <rPh sb="0" eb="1">
      <t>ダイ</t>
    </rPh>
    <rPh sb="2" eb="3">
      <t>カイ</t>
    </rPh>
    <rPh sb="7" eb="9">
      <t>コウガク</t>
    </rPh>
    <rPh sb="9" eb="11">
      <t>ケンキュウ</t>
    </rPh>
    <rPh sb="11" eb="13">
      <t>ハッピョウ</t>
    </rPh>
    <rPh sb="13" eb="14">
      <t>カイ</t>
    </rPh>
    <phoneticPr fontId="8"/>
  </si>
  <si>
    <t>第16回土木計画学研究発表会</t>
    <rPh sb="0" eb="1">
      <t>ダイ</t>
    </rPh>
    <rPh sb="3" eb="4">
      <t>カイ</t>
    </rPh>
    <rPh sb="4" eb="9">
      <t>ドボクケイカクガク</t>
    </rPh>
    <rPh sb="9" eb="11">
      <t>ケンキュウ</t>
    </rPh>
    <rPh sb="11" eb="13">
      <t>ハッピョウ</t>
    </rPh>
    <rPh sb="13" eb="14">
      <t>カイ</t>
    </rPh>
    <phoneticPr fontId="8"/>
  </si>
  <si>
    <t>福井フェニックスプラザ</t>
    <rPh sb="0" eb="2">
      <t>フクイ</t>
    </rPh>
    <phoneticPr fontId="8"/>
  </si>
  <si>
    <t>第11回建設マネジメント問題に関する研究発表・討論会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</si>
  <si>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第30回環境工学研究フォーラム</t>
    <rPh sb="0" eb="1">
      <t>ダイ</t>
    </rPh>
    <rPh sb="3" eb="4">
      <t>カイ</t>
    </rPh>
    <rPh sb="4" eb="6">
      <t>カンキョウ</t>
    </rPh>
    <rPh sb="6" eb="8">
      <t>コウガク</t>
    </rPh>
    <rPh sb="8" eb="10">
      <t>ケンキュウ</t>
    </rPh>
    <phoneticPr fontId="8"/>
  </si>
  <si>
    <t>ときわ湖水ホール</t>
    <rPh sb="3" eb="5">
      <t>コスイ</t>
    </rPh>
    <phoneticPr fontId="8"/>
  </si>
  <si>
    <t>第31回システム最適化に関するシンポジウム</t>
    <rPh sb="0" eb="1">
      <t>ダイ</t>
    </rPh>
    <rPh sb="3" eb="4">
      <t>カイ</t>
    </rPh>
    <rPh sb="8" eb="11">
      <t>サイテキカ</t>
    </rPh>
    <rPh sb="12" eb="13">
      <t>カン</t>
    </rPh>
    <phoneticPr fontId="8"/>
  </si>
  <si>
    <t>第9回岩の力学国内シンポジウム（共催）</t>
    <rPh sb="0" eb="1">
      <t>ダイ</t>
    </rPh>
    <rPh sb="2" eb="3">
      <t>カイ</t>
    </rPh>
    <rPh sb="3" eb="4">
      <t>イワ</t>
    </rPh>
    <rPh sb="5" eb="7">
      <t>リキガク</t>
    </rPh>
    <rPh sb="7" eb="9">
      <t>コクナイ</t>
    </rPh>
    <rPh sb="16" eb="18">
      <t>キョウサイ</t>
    </rPh>
    <phoneticPr fontId="8"/>
  </si>
  <si>
    <t>第6回アゲールシンポジウム</t>
    <rPh sb="0" eb="1">
      <t>ダイ</t>
    </rPh>
    <rPh sb="2" eb="3">
      <t>カイ</t>
    </rPh>
    <phoneticPr fontId="8"/>
  </si>
  <si>
    <t>第38回水理講演会</t>
    <rPh sb="0" eb="1">
      <t>ダイ</t>
    </rPh>
    <rPh sb="3" eb="4">
      <t>カイ</t>
    </rPh>
    <rPh sb="4" eb="6">
      <t>スイリ</t>
    </rPh>
    <rPh sb="6" eb="9">
      <t>コウエンカイ</t>
    </rPh>
    <phoneticPr fontId="8"/>
  </si>
  <si>
    <t>第7回環境システムシンポジウム－環境基本法時代の展望－</t>
    <rPh sb="0" eb="1">
      <t>ダイ</t>
    </rPh>
    <rPh sb="2" eb="3">
      <t>カイ</t>
    </rPh>
    <rPh sb="3" eb="5">
      <t>カンキョウ</t>
    </rPh>
    <rPh sb="16" eb="18">
      <t>カンキョウ</t>
    </rPh>
    <rPh sb="18" eb="21">
      <t>キホンホウ</t>
    </rPh>
    <rPh sb="21" eb="23">
      <t>ジダイ</t>
    </rPh>
    <rPh sb="24" eb="26">
      <t>テンボウ</t>
    </rPh>
    <phoneticPr fontId="8"/>
  </si>
  <si>
    <t>東京湾横断道路の施工技術（その1）講習会</t>
    <rPh sb="0" eb="3">
      <t>トウキョウワン</t>
    </rPh>
    <rPh sb="3" eb="5">
      <t>オウダン</t>
    </rPh>
    <rPh sb="5" eb="7">
      <t>ドウロ</t>
    </rPh>
    <rPh sb="8" eb="10">
      <t>セコウ</t>
    </rPh>
    <rPh sb="10" eb="12">
      <t>ギジュツ</t>
    </rPh>
    <rPh sb="17" eb="20">
      <t>コウシュウカイ</t>
    </rPh>
    <phoneticPr fontId="8"/>
  </si>
  <si>
    <t>「風工学へのCFDの応用入門」講習会</t>
    <rPh sb="1" eb="2">
      <t>カゼ</t>
    </rPh>
    <rPh sb="2" eb="4">
      <t>コウガク</t>
    </rPh>
    <rPh sb="10" eb="12">
      <t>オウヨウ</t>
    </rPh>
    <rPh sb="12" eb="14">
      <t>ニュウモン</t>
    </rPh>
    <rPh sb="15" eb="18">
      <t>コウシュウカイ</t>
    </rPh>
    <phoneticPr fontId="8"/>
  </si>
  <si>
    <t>「地区交通計画」講習会</t>
    <rPh sb="1" eb="3">
      <t>チク</t>
    </rPh>
    <rPh sb="3" eb="5">
      <t>コウツウ</t>
    </rPh>
    <rPh sb="5" eb="7">
      <t>ケイカク</t>
    </rPh>
    <rPh sb="8" eb="11">
      <t>コウシュウカイ</t>
    </rPh>
    <phoneticPr fontId="8"/>
  </si>
  <si>
    <t>福岡県教育会館</t>
    <rPh sb="0" eb="2">
      <t>フクオカ</t>
    </rPh>
    <rPh sb="2" eb="3">
      <t>ケン</t>
    </rPh>
    <rPh sb="3" eb="5">
      <t>キョウイク</t>
    </rPh>
    <rPh sb="5" eb="7">
      <t>カイカン</t>
    </rPh>
    <phoneticPr fontId="8"/>
  </si>
  <si>
    <t>「環境微生物工学研究法」講習会</t>
    <rPh sb="1" eb="3">
      <t>カンキョウ</t>
    </rPh>
    <rPh sb="3" eb="6">
      <t>ビセイブツ</t>
    </rPh>
    <rPh sb="6" eb="8">
      <t>コウガク</t>
    </rPh>
    <rPh sb="8" eb="10">
      <t>ケンキュウ</t>
    </rPh>
    <rPh sb="10" eb="11">
      <t>ホウ</t>
    </rPh>
    <rPh sb="12" eb="15">
      <t>コウシュウカイ</t>
    </rPh>
    <phoneticPr fontId="8"/>
  </si>
  <si>
    <t>大阪科学技術センター</t>
    <rPh sb="0" eb="2">
      <t>オオサカ</t>
    </rPh>
    <rPh sb="2" eb="4">
      <t>カガク</t>
    </rPh>
    <rPh sb="4" eb="6">
      <t>ギジュツ</t>
    </rPh>
    <phoneticPr fontId="8"/>
  </si>
  <si>
    <t>大阪工業大学</t>
    <rPh sb="0" eb="2">
      <t>オオサカ</t>
    </rPh>
    <rPh sb="2" eb="4">
      <t>コウギョウ</t>
    </rPh>
    <rPh sb="4" eb="6">
      <t>ダイガク</t>
    </rPh>
    <phoneticPr fontId="8"/>
  </si>
  <si>
    <t>講習会「－21世紀に向けて－技術開発の方向を探る」</t>
    <rPh sb="0" eb="3">
      <t>コウシュウカイ</t>
    </rPh>
    <rPh sb="7" eb="9">
      <t>セイキ</t>
    </rPh>
    <rPh sb="10" eb="11">
      <t>ム</t>
    </rPh>
    <rPh sb="14" eb="16">
      <t>ギジュツ</t>
    </rPh>
    <rPh sb="16" eb="18">
      <t>カイハツ</t>
    </rPh>
    <rPh sb="19" eb="21">
      <t>ホウコウ</t>
    </rPh>
    <rPh sb="22" eb="23">
      <t>サグ</t>
    </rPh>
    <phoneticPr fontId="8"/>
  </si>
  <si>
    <t>コンクリート指針「高性能AE減水剤・膨張材・高炉スラグ骨材」講習会</t>
    <rPh sb="6" eb="8">
      <t>シシン</t>
    </rPh>
    <rPh sb="9" eb="12">
      <t>コウセイノウ</t>
    </rPh>
    <rPh sb="14" eb="16">
      <t>ゲンスイ</t>
    </rPh>
    <rPh sb="16" eb="17">
      <t>ザイ</t>
    </rPh>
    <rPh sb="18" eb="20">
      <t>ボウチョウ</t>
    </rPh>
    <rPh sb="20" eb="21">
      <t>ザイ</t>
    </rPh>
    <rPh sb="22" eb="24">
      <t>コウロ</t>
    </rPh>
    <rPh sb="27" eb="29">
      <t>コツザイ</t>
    </rPh>
    <rPh sb="30" eb="33">
      <t>コウシュウカイ</t>
    </rPh>
    <phoneticPr fontId="8"/>
  </si>
  <si>
    <t>八丁堀シャンテ</t>
    <rPh sb="0" eb="3">
      <t>ハッチョウボリ</t>
    </rPh>
    <phoneticPr fontId="8"/>
  </si>
  <si>
    <t>第27回夏期講習会「最新の測量技術の動向」</t>
    <rPh sb="0" eb="1">
      <t>ダイ</t>
    </rPh>
    <rPh sb="3" eb="4">
      <t>カイ</t>
    </rPh>
    <rPh sb="4" eb="6">
      <t>カキ</t>
    </rPh>
    <rPh sb="6" eb="8">
      <t>コウシュウ</t>
    </rPh>
    <rPh sb="8" eb="9">
      <t>カイ</t>
    </rPh>
    <rPh sb="10" eb="12">
      <t>サイシン</t>
    </rPh>
    <rPh sb="13" eb="15">
      <t>ソクリョウ</t>
    </rPh>
    <rPh sb="15" eb="17">
      <t>ギジュツ</t>
    </rPh>
    <rPh sb="18" eb="20">
      <t>ドウコウ</t>
    </rPh>
    <phoneticPr fontId="8"/>
  </si>
  <si>
    <t>土木会館、土木図書館講堂</t>
    <rPh sb="0" eb="4">
      <t>ドボクカイカン</t>
    </rPh>
    <rPh sb="5" eb="7">
      <t>ドボク</t>
    </rPh>
    <rPh sb="7" eb="10">
      <t>トショカン</t>
    </rPh>
    <rPh sb="10" eb="12">
      <t>コウドウ</t>
    </rPh>
    <phoneticPr fontId="8"/>
  </si>
  <si>
    <t>「鋼構造物の弾塑性性状と耐震設計法」講習会</t>
    <rPh sb="1" eb="4">
      <t>コウコウゾウ</t>
    </rPh>
    <rPh sb="4" eb="5">
      <t>ブツ</t>
    </rPh>
    <rPh sb="6" eb="7">
      <t>ダン</t>
    </rPh>
    <rPh sb="7" eb="9">
      <t>ソセイ</t>
    </rPh>
    <rPh sb="9" eb="11">
      <t>セイジョウ</t>
    </rPh>
    <rPh sb="12" eb="14">
      <t>タイシン</t>
    </rPh>
    <rPh sb="14" eb="17">
      <t>セッケイホウ</t>
    </rPh>
    <rPh sb="18" eb="21">
      <t>コウシュウカイ</t>
    </rPh>
    <phoneticPr fontId="8"/>
  </si>
  <si>
    <t>「美しい橋のデザインマニュアル－第2集－」刊行記念講習会</t>
    <rPh sb="1" eb="2">
      <t>ウツク</t>
    </rPh>
    <rPh sb="4" eb="5">
      <t>ハシ</t>
    </rPh>
    <rPh sb="16" eb="17">
      <t>ダイ</t>
    </rPh>
    <rPh sb="18" eb="19">
      <t>シュウ</t>
    </rPh>
    <rPh sb="21" eb="23">
      <t>カンコウ</t>
    </rPh>
    <rPh sb="23" eb="25">
      <t>キネン</t>
    </rPh>
    <rPh sb="25" eb="28">
      <t>コウシュウカイ</t>
    </rPh>
    <phoneticPr fontId="8"/>
  </si>
  <si>
    <t>土木計画学研究委員会第2回国際セミナー－ドイツｎ都市・地域交通計画－</t>
    <rPh sb="0" eb="5">
      <t>ドボクケイカクガク</t>
    </rPh>
    <rPh sb="5" eb="7">
      <t>ケンキュウ</t>
    </rPh>
    <rPh sb="7" eb="10">
      <t>イインカイ</t>
    </rPh>
    <rPh sb="10" eb="11">
      <t>ダイ</t>
    </rPh>
    <rPh sb="12" eb="13">
      <t>カイ</t>
    </rPh>
    <rPh sb="13" eb="15">
      <t>コクサイ</t>
    </rPh>
    <rPh sb="24" eb="26">
      <t>トシ</t>
    </rPh>
    <rPh sb="27" eb="29">
      <t>チイキ</t>
    </rPh>
    <rPh sb="29" eb="31">
      <t>コウツウ</t>
    </rPh>
    <rPh sb="31" eb="33">
      <t>ケイカク</t>
    </rPh>
    <phoneticPr fontId="8"/>
  </si>
  <si>
    <t>日本薬学会長井記念ホール</t>
    <rPh sb="0" eb="2">
      <t>ニホン</t>
    </rPh>
    <rPh sb="2" eb="4">
      <t>ヤクガク</t>
    </rPh>
    <rPh sb="4" eb="5">
      <t>カイ</t>
    </rPh>
    <rPh sb="5" eb="7">
      <t>ナガイ</t>
    </rPh>
    <rPh sb="7" eb="9">
      <t>キネン</t>
    </rPh>
    <phoneticPr fontId="8"/>
  </si>
  <si>
    <t>合成構造用鋼材の利用に関する講習会</t>
    <rPh sb="0" eb="2">
      <t>ゴウセイ</t>
    </rPh>
    <rPh sb="2" eb="5">
      <t>コウゾウヨウ</t>
    </rPh>
    <rPh sb="5" eb="7">
      <t>コウザイ</t>
    </rPh>
    <rPh sb="8" eb="10">
      <t>リヨウ</t>
    </rPh>
    <rPh sb="11" eb="12">
      <t>カン</t>
    </rPh>
    <rPh sb="14" eb="17">
      <t>コウシュウカイ</t>
    </rPh>
    <phoneticPr fontId="8"/>
  </si>
  <si>
    <t>「最新の施工技術－1993.11」講習会</t>
    <rPh sb="1" eb="3">
      <t>サイシン</t>
    </rPh>
    <rPh sb="4" eb="6">
      <t>セコウ</t>
    </rPh>
    <rPh sb="6" eb="8">
      <t>ギジュツ</t>
    </rPh>
    <rPh sb="17" eb="20">
      <t>コウシュウカイ</t>
    </rPh>
    <phoneticPr fontId="8"/>
  </si>
  <si>
    <t>コンクリート教育の可能性に関するシンポジウム</t>
    <rPh sb="6" eb="8">
      <t>キョウイク</t>
    </rPh>
    <rPh sb="9" eb="12">
      <t>カノウセイ</t>
    </rPh>
    <rPh sb="13" eb="14">
      <t>カン</t>
    </rPh>
    <phoneticPr fontId="8"/>
  </si>
  <si>
    <t>沖縄県自治会館</t>
    <rPh sb="0" eb="3">
      <t>オキナワケン</t>
    </rPh>
    <rPh sb="3" eb="5">
      <t>ジチ</t>
    </rPh>
    <rPh sb="5" eb="7">
      <t>カイカン</t>
    </rPh>
    <phoneticPr fontId="8"/>
  </si>
  <si>
    <t>土木計画学研究委員会第3回国際セミナー－航空輸送システムの構造とサービス水準－</t>
    <rPh sb="0" eb="5">
      <t>ドボクケイカクガク</t>
    </rPh>
    <rPh sb="5" eb="7">
      <t>ケンキュウ</t>
    </rPh>
    <rPh sb="7" eb="10">
      <t>イインカイ</t>
    </rPh>
    <rPh sb="10" eb="11">
      <t>ダイ</t>
    </rPh>
    <rPh sb="12" eb="13">
      <t>カイ</t>
    </rPh>
    <rPh sb="13" eb="15">
      <t>コクサイ</t>
    </rPh>
    <rPh sb="20" eb="22">
      <t>コウクウ</t>
    </rPh>
    <rPh sb="22" eb="24">
      <t>ユソウ</t>
    </rPh>
    <rPh sb="29" eb="31">
      <t>コウゾウ</t>
    </rPh>
    <rPh sb="36" eb="38">
      <t>スイジュン</t>
    </rPh>
    <phoneticPr fontId="8"/>
  </si>
  <si>
    <t>霞山会館</t>
    <rPh sb="0" eb="1">
      <t>カスミ</t>
    </rPh>
    <rPh sb="1" eb="2">
      <t>ヤマ</t>
    </rPh>
    <rPh sb="2" eb="4">
      <t>カイカン</t>
    </rPh>
    <phoneticPr fontId="8"/>
  </si>
  <si>
    <t>土木計画学研究委員会第1回ワンディセミナー－交通計画とマーケティングサイエンス技法－</t>
    <rPh sb="0" eb="5">
      <t>ドボクケイカクガク</t>
    </rPh>
    <rPh sb="5" eb="7">
      <t>ケンキュウ</t>
    </rPh>
    <rPh sb="7" eb="10">
      <t>イインカイ</t>
    </rPh>
    <rPh sb="10" eb="11">
      <t>ダイ</t>
    </rPh>
    <rPh sb="12" eb="13">
      <t>カイ</t>
    </rPh>
    <rPh sb="22" eb="24">
      <t>コウツウ</t>
    </rPh>
    <rPh sb="24" eb="26">
      <t>ケイカク</t>
    </rPh>
    <rPh sb="39" eb="41">
      <t>ギホウ</t>
    </rPh>
    <phoneticPr fontId="8"/>
  </si>
  <si>
    <t>落石等による衝撃問題に関する講習会</t>
    <rPh sb="0" eb="2">
      <t>ラクセキ</t>
    </rPh>
    <rPh sb="2" eb="3">
      <t>トウ</t>
    </rPh>
    <rPh sb="6" eb="8">
      <t>ショウゲキ</t>
    </rPh>
    <rPh sb="8" eb="10">
      <t>モンダイ</t>
    </rPh>
    <rPh sb="11" eb="12">
      <t>カン</t>
    </rPh>
    <rPh sb="14" eb="17">
      <t>コウシュウカイ</t>
    </rPh>
    <phoneticPr fontId="8"/>
  </si>
  <si>
    <t>勾当台会館</t>
    <rPh sb="0" eb="3">
      <t>コウトウダイ</t>
    </rPh>
    <rPh sb="3" eb="5">
      <t>カイカン</t>
    </rPh>
    <phoneticPr fontId="8"/>
  </si>
  <si>
    <t>第12回建設用ロボットに関する技術講習会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</si>
  <si>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コンクリート用フェロニッケルスラグ細骨材に関する講習会</t>
    <rPh sb="6" eb="7">
      <t>ヨウ</t>
    </rPh>
    <rPh sb="17" eb="20">
      <t>サイコツザイ</t>
    </rPh>
    <rPh sb="21" eb="22">
      <t>カン</t>
    </rPh>
    <rPh sb="24" eb="27">
      <t>コウシュウカイ</t>
    </rPh>
    <phoneticPr fontId="8"/>
  </si>
  <si>
    <t>ホテルフェニックス</t>
    <phoneticPr fontId="8"/>
  </si>
  <si>
    <t>福知山ロイヤルホテル</t>
    <rPh sb="0" eb="3">
      <t>フクチヤマ</t>
    </rPh>
    <phoneticPr fontId="8"/>
  </si>
  <si>
    <t>東京ベイヒルトン</t>
    <rPh sb="0" eb="2">
      <t>トウキョウ</t>
    </rPh>
    <phoneticPr fontId="8"/>
  </si>
  <si>
    <t>八戸インテリジェントプラザ</t>
    <rPh sb="0" eb="2">
      <t>ハチノヘ</t>
    </rPh>
    <phoneticPr fontId="8"/>
  </si>
  <si>
    <t>鉄筋のアモルファス接合継手設計指針(案)講習会－アモルファス接合のデモンストレーション－</t>
    <rPh sb="0" eb="2">
      <t>テッキン</t>
    </rPh>
    <rPh sb="9" eb="11">
      <t>セツゴウ</t>
    </rPh>
    <rPh sb="11" eb="12">
      <t>ツギ</t>
    </rPh>
    <rPh sb="12" eb="13">
      <t>テ</t>
    </rPh>
    <rPh sb="13" eb="15">
      <t>セッケイ</t>
    </rPh>
    <rPh sb="15" eb="17">
      <t>シシン</t>
    </rPh>
    <rPh sb="17" eb="20">
      <t>アン</t>
    </rPh>
    <rPh sb="20" eb="23">
      <t>コウシュウカイ</t>
    </rPh>
    <rPh sb="30" eb="32">
      <t>セツゴウ</t>
    </rPh>
    <phoneticPr fontId="8"/>
  </si>
  <si>
    <t>定例「映画会」</t>
    <rPh sb="0" eb="2">
      <t>テイレイ</t>
    </rPh>
    <rPh sb="3" eb="6">
      <t>エイガカイ</t>
    </rPh>
    <phoneticPr fontId="8"/>
  </si>
  <si>
    <t>構造工学講演会</t>
    <rPh sb="0" eb="2">
      <t>コウゾウ</t>
    </rPh>
    <rPh sb="2" eb="4">
      <t>コウガク</t>
    </rPh>
    <rPh sb="4" eb="7">
      <t>コウエンカイ</t>
    </rPh>
    <phoneticPr fontId="8"/>
  </si>
  <si>
    <t>第14回土木史研究発表会</t>
    <rPh sb="0" eb="1">
      <t>ダイ</t>
    </rPh>
    <rPh sb="3" eb="4">
      <t>カイ</t>
    </rPh>
    <rPh sb="4" eb="7">
      <t>ドボクシ</t>
    </rPh>
    <rPh sb="7" eb="9">
      <t>ケンキュウ</t>
    </rPh>
    <rPh sb="9" eb="11">
      <t>ハッピョウ</t>
    </rPh>
    <rPh sb="11" eb="12">
      <t>カイ</t>
    </rPh>
    <phoneticPr fontId="8"/>
  </si>
  <si>
    <t>都市域急流河川の河床変動の数値解析に関するシンポジウム</t>
    <rPh sb="0" eb="2">
      <t>トシ</t>
    </rPh>
    <rPh sb="2" eb="3">
      <t>イキ</t>
    </rPh>
    <rPh sb="3" eb="5">
      <t>キュウリュウ</t>
    </rPh>
    <rPh sb="5" eb="7">
      <t>カセン</t>
    </rPh>
    <rPh sb="8" eb="10">
      <t>カショウ</t>
    </rPh>
    <rPh sb="10" eb="12">
      <t>ヘンドウ</t>
    </rPh>
    <rPh sb="13" eb="15">
      <t>スウチ</t>
    </rPh>
    <rPh sb="15" eb="17">
      <t>カイセキ</t>
    </rPh>
    <rPh sb="18" eb="19">
      <t>カン</t>
    </rPh>
    <phoneticPr fontId="8"/>
  </si>
  <si>
    <t>北海道開発局開発土木研究所</t>
    <rPh sb="0" eb="3">
      <t>ホッカイドウ</t>
    </rPh>
    <rPh sb="3" eb="5">
      <t>カイハツ</t>
    </rPh>
    <rPh sb="5" eb="6">
      <t>キョク</t>
    </rPh>
    <rPh sb="6" eb="8">
      <t>カイハツ</t>
    </rPh>
    <rPh sb="8" eb="10">
      <t>ドボク</t>
    </rPh>
    <rPh sb="10" eb="13">
      <t>ケンキュウショ</t>
    </rPh>
    <phoneticPr fontId="8"/>
  </si>
  <si>
    <t>第19回海洋開発シンポジウム</t>
    <rPh sb="0" eb="1">
      <t>ダイ</t>
    </rPh>
    <rPh sb="3" eb="4">
      <t>カイ</t>
    </rPh>
    <rPh sb="4" eb="6">
      <t>カイヨウ</t>
    </rPh>
    <rPh sb="6" eb="8">
      <t>カイハツ</t>
    </rPh>
    <phoneticPr fontId="8"/>
  </si>
  <si>
    <t>地下空間利用シンポジウム1994－人、自然と調和する地下空間利用－</t>
    <rPh sb="0" eb="2">
      <t>チカ</t>
    </rPh>
    <rPh sb="2" eb="4">
      <t>クウカン</t>
    </rPh>
    <rPh sb="4" eb="6">
      <t>リヨウ</t>
    </rPh>
    <rPh sb="17" eb="18">
      <t>ヒト</t>
    </rPh>
    <rPh sb="19" eb="21">
      <t>シゼン</t>
    </rPh>
    <rPh sb="22" eb="24">
      <t>チョウワ</t>
    </rPh>
    <rPh sb="26" eb="28">
      <t>チカ</t>
    </rPh>
    <rPh sb="28" eb="30">
      <t>クウカン</t>
    </rPh>
    <rPh sb="30" eb="32">
      <t>リヨウ</t>
    </rPh>
    <phoneticPr fontId="8"/>
  </si>
  <si>
    <t>コクヨホール</t>
    <phoneticPr fontId="8"/>
  </si>
  <si>
    <t>第4回環境水理部会研究討論会</t>
    <rPh sb="0" eb="1">
      <t>ダイ</t>
    </rPh>
    <rPh sb="2" eb="3">
      <t>カイ</t>
    </rPh>
    <rPh sb="3" eb="5">
      <t>カンキョウ</t>
    </rPh>
    <rPh sb="5" eb="7">
      <t>スイリ</t>
    </rPh>
    <rPh sb="7" eb="9">
      <t>ブカイ</t>
    </rPh>
    <rPh sb="9" eb="11">
      <t>ケンキュウ</t>
    </rPh>
    <rPh sb="11" eb="13">
      <t>トウロン</t>
    </rPh>
    <rPh sb="13" eb="14">
      <t>カイ</t>
    </rPh>
    <phoneticPr fontId="8"/>
  </si>
  <si>
    <t>電力中央研究所</t>
    <rPh sb="0" eb="2">
      <t>デンリョク</t>
    </rPh>
    <rPh sb="2" eb="4">
      <t>チュウオウ</t>
    </rPh>
    <rPh sb="4" eb="7">
      <t>ケンキュウショ</t>
    </rPh>
    <phoneticPr fontId="8"/>
  </si>
  <si>
    <t>ノースリッジ地震日米合同ワークショップ</t>
    <rPh sb="6" eb="8">
      <t>ジシン</t>
    </rPh>
    <rPh sb="8" eb="10">
      <t>ニチベイ</t>
    </rPh>
    <rPh sb="10" eb="12">
      <t>ゴウドウ</t>
    </rPh>
    <phoneticPr fontId="8"/>
  </si>
  <si>
    <t>第2回地球環境シンポジウム</t>
    <rPh sb="0" eb="1">
      <t>ダイ</t>
    </rPh>
    <rPh sb="2" eb="3">
      <t>カイ</t>
    </rPh>
    <rPh sb="3" eb="5">
      <t>チキュウ</t>
    </rPh>
    <rPh sb="5" eb="7">
      <t>カンキョウ</t>
    </rPh>
    <phoneticPr fontId="8"/>
  </si>
  <si>
    <t>火山工学シンポジウム－火山工学の確立を目指して－</t>
    <rPh sb="0" eb="2">
      <t>カザン</t>
    </rPh>
    <rPh sb="2" eb="4">
      <t>コウガク</t>
    </rPh>
    <rPh sb="11" eb="13">
      <t>カザン</t>
    </rPh>
    <rPh sb="13" eb="15">
      <t>コウガク</t>
    </rPh>
    <rPh sb="16" eb="18">
      <t>カクリツ</t>
    </rPh>
    <rPh sb="19" eb="21">
      <t>メザ</t>
    </rPh>
    <phoneticPr fontId="8"/>
  </si>
  <si>
    <t>土構造物および基礎委員会</t>
    <rPh sb="0" eb="1">
      <t>ツチ</t>
    </rPh>
    <rPh sb="1" eb="3">
      <t>コウゾウ</t>
    </rPh>
    <rPh sb="3" eb="4">
      <t>ブツ</t>
    </rPh>
    <rPh sb="7" eb="9">
      <t>キソ</t>
    </rPh>
    <rPh sb="9" eb="12">
      <t>イインカイ</t>
    </rPh>
    <phoneticPr fontId="8"/>
  </si>
  <si>
    <t>第24回国際海岸工学会議（ICCE）</t>
    <rPh sb="0" eb="1">
      <t>ダイ</t>
    </rPh>
    <rPh sb="3" eb="4">
      <t>カイ</t>
    </rPh>
    <rPh sb="4" eb="6">
      <t>コクサイ</t>
    </rPh>
    <rPh sb="6" eb="8">
      <t>カイガン</t>
    </rPh>
    <rPh sb="8" eb="10">
      <t>コウガク</t>
    </rPh>
    <rPh sb="10" eb="12">
      <t>カイギ</t>
    </rPh>
    <phoneticPr fontId="8"/>
  </si>
  <si>
    <t>コンクリート標準示方書「舗装編」に関するワークショップ</t>
    <rPh sb="6" eb="8">
      <t>ヒョウジュン</t>
    </rPh>
    <rPh sb="8" eb="11">
      <t>シホウショ</t>
    </rPh>
    <rPh sb="12" eb="14">
      <t>ホソウ</t>
    </rPh>
    <rPh sb="14" eb="15">
      <t>ヘン</t>
    </rPh>
    <rPh sb="17" eb="18">
      <t>カン</t>
    </rPh>
    <phoneticPr fontId="8"/>
  </si>
  <si>
    <t>日本都市センターホール</t>
    <rPh sb="0" eb="2">
      <t>ニホン</t>
    </rPh>
    <rPh sb="2" eb="4">
      <t>トシ</t>
    </rPh>
    <phoneticPr fontId="8"/>
  </si>
  <si>
    <t>第22回環境システム研究論文発表会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</si>
  <si>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第28回土木計画学シンポジウム－社会基盤としての都市内物流システム－</t>
    <rPh sb="0" eb="1">
      <t>ダイ</t>
    </rPh>
    <rPh sb="3" eb="4">
      <t>カイ</t>
    </rPh>
    <rPh sb="4" eb="9">
      <t>ドボクケイカクガク</t>
    </rPh>
    <rPh sb="16" eb="18">
      <t>シャカイ</t>
    </rPh>
    <rPh sb="18" eb="20">
      <t>キバン</t>
    </rPh>
    <rPh sb="24" eb="27">
      <t>トシナイ</t>
    </rPh>
    <rPh sb="27" eb="29">
      <t>ブツリュウ</t>
    </rPh>
    <phoneticPr fontId="8"/>
  </si>
  <si>
    <t>第16回土木学会映画・ビデオコンクール「表彰式」</t>
    <rPh sb="0" eb="1">
      <t>ダイ</t>
    </rPh>
    <rPh sb="3" eb="4">
      <t>カイ</t>
    </rPh>
    <rPh sb="4" eb="8">
      <t>ドボクガッカイ</t>
    </rPh>
    <rPh sb="8" eb="10">
      <t>エイガ</t>
    </rPh>
    <rPh sb="20" eb="22">
      <t>ヒョウショウ</t>
    </rPh>
    <rPh sb="22" eb="23">
      <t>シキ</t>
    </rPh>
    <phoneticPr fontId="8"/>
  </si>
  <si>
    <t>平成6年度第1回岩盤力学委員会研究報告会</t>
    <rPh sb="0" eb="2">
      <t>ヘイセイ</t>
    </rPh>
    <rPh sb="3" eb="5">
      <t>ネンド</t>
    </rPh>
    <rPh sb="5" eb="6">
      <t>ダイ</t>
    </rPh>
    <rPh sb="7" eb="8">
      <t>カイ</t>
    </rPh>
    <rPh sb="8" eb="10">
      <t>ガンバン</t>
    </rPh>
    <rPh sb="10" eb="12">
      <t>リキガク</t>
    </rPh>
    <rPh sb="12" eb="15">
      <t>イインカイ</t>
    </rPh>
    <rPh sb="15" eb="17">
      <t>ケンキュウ</t>
    </rPh>
    <rPh sb="17" eb="19">
      <t>ホウコク</t>
    </rPh>
    <rPh sb="19" eb="20">
      <t>カイ</t>
    </rPh>
    <phoneticPr fontId="8"/>
  </si>
  <si>
    <t>第19回土木情報システムシンポジウム</t>
    <rPh sb="0" eb="1">
      <t>ダイ</t>
    </rPh>
    <rPh sb="3" eb="4">
      <t>カイ</t>
    </rPh>
    <rPh sb="4" eb="6">
      <t>ドボク</t>
    </rPh>
    <rPh sb="6" eb="8">
      <t>ジョウホウ</t>
    </rPh>
    <phoneticPr fontId="8"/>
  </si>
  <si>
    <t>第4回トンネル工学研究発表会</t>
    <rPh sb="0" eb="1">
      <t>ダイ</t>
    </rPh>
    <rPh sb="2" eb="3">
      <t>カイ</t>
    </rPh>
    <rPh sb="7" eb="9">
      <t>コウガク</t>
    </rPh>
    <rPh sb="9" eb="11">
      <t>ケンキュウ</t>
    </rPh>
    <rPh sb="11" eb="13">
      <t>ハッピョウ</t>
    </rPh>
    <rPh sb="13" eb="14">
      <t>カイ</t>
    </rPh>
    <phoneticPr fontId="8"/>
  </si>
  <si>
    <t>構造工学委員会風洞実験相似則検討小委員会研究報告会</t>
    <rPh sb="0" eb="2">
      <t>コウゾウ</t>
    </rPh>
    <rPh sb="2" eb="4">
      <t>コウガク</t>
    </rPh>
    <rPh sb="4" eb="7">
      <t>イインカイ</t>
    </rPh>
    <rPh sb="7" eb="9">
      <t>フウドウ</t>
    </rPh>
    <rPh sb="9" eb="11">
      <t>ジッケン</t>
    </rPh>
    <rPh sb="11" eb="13">
      <t>ソウジ</t>
    </rPh>
    <rPh sb="13" eb="14">
      <t>ソク</t>
    </rPh>
    <rPh sb="14" eb="16">
      <t>ケントウ</t>
    </rPh>
    <rPh sb="16" eb="17">
      <t>ショウ</t>
    </rPh>
    <rPh sb="17" eb="20">
      <t>イインカイ</t>
    </rPh>
    <rPh sb="20" eb="22">
      <t>ケンキュウ</t>
    </rPh>
    <rPh sb="22" eb="24">
      <t>ホウコク</t>
    </rPh>
    <rPh sb="24" eb="25">
      <t>カイ</t>
    </rPh>
    <phoneticPr fontId="8"/>
  </si>
  <si>
    <t>環境システム委員会第4回地域シンポジウム－広瀬川清流保全条例制定20周年記念－「都市と清流そして市民」</t>
    <rPh sb="0" eb="2">
      <t>カンキョウ</t>
    </rPh>
    <rPh sb="6" eb="9">
      <t>イインカイ</t>
    </rPh>
    <rPh sb="9" eb="10">
      <t>ダイ</t>
    </rPh>
    <rPh sb="11" eb="12">
      <t>カイ</t>
    </rPh>
    <rPh sb="12" eb="14">
      <t>チイキ</t>
    </rPh>
    <rPh sb="21" eb="23">
      <t>ヒロセ</t>
    </rPh>
    <rPh sb="23" eb="24">
      <t>カワ</t>
    </rPh>
    <rPh sb="24" eb="26">
      <t>セイリュウ</t>
    </rPh>
    <rPh sb="26" eb="28">
      <t>ホゼン</t>
    </rPh>
    <rPh sb="28" eb="30">
      <t>ジョウレイ</t>
    </rPh>
    <rPh sb="30" eb="32">
      <t>セイテイ</t>
    </rPh>
    <rPh sb="34" eb="36">
      <t>シュウネン</t>
    </rPh>
    <rPh sb="36" eb="38">
      <t>キネン</t>
    </rPh>
    <rPh sb="40" eb="42">
      <t>トシ</t>
    </rPh>
    <rPh sb="43" eb="45">
      <t>セイリュウ</t>
    </rPh>
    <rPh sb="48" eb="50">
      <t>シミン</t>
    </rPh>
    <phoneticPr fontId="8"/>
  </si>
  <si>
    <t>仙台国際センター</t>
    <rPh sb="0" eb="2">
      <t>センダイ</t>
    </rPh>
    <rPh sb="2" eb="4">
      <t>コクサイ</t>
    </rPh>
    <phoneticPr fontId="8"/>
  </si>
  <si>
    <t>第14回「施工体験発表会」－厳しい施工条件下における工事例－</t>
    <rPh sb="0" eb="1">
      <t>ダイ</t>
    </rPh>
    <rPh sb="3" eb="4">
      <t>カイ</t>
    </rPh>
    <rPh sb="5" eb="7">
      <t>セコウ</t>
    </rPh>
    <rPh sb="7" eb="9">
      <t>タイケン</t>
    </rPh>
    <rPh sb="9" eb="11">
      <t>ハッピョウ</t>
    </rPh>
    <rPh sb="11" eb="12">
      <t>カイ</t>
    </rPh>
    <rPh sb="14" eb="15">
      <t>キビ</t>
    </rPh>
    <rPh sb="17" eb="19">
      <t>セコウ</t>
    </rPh>
    <rPh sb="19" eb="21">
      <t>ジョウケン</t>
    </rPh>
    <rPh sb="21" eb="22">
      <t>シタ</t>
    </rPh>
    <rPh sb="26" eb="28">
      <t>コウジ</t>
    </rPh>
    <rPh sb="28" eb="29">
      <t>レイ</t>
    </rPh>
    <phoneticPr fontId="8"/>
  </si>
  <si>
    <t>第41回海岸工学講演会</t>
    <rPh sb="0" eb="1">
      <t>ダイ</t>
    </rPh>
    <rPh sb="3" eb="4">
      <t>カイ</t>
    </rPh>
    <rPh sb="4" eb="6">
      <t>カイガン</t>
    </rPh>
    <rPh sb="6" eb="8">
      <t>コウガク</t>
    </rPh>
    <rPh sb="8" eb="11">
      <t>コウエンカイ</t>
    </rPh>
    <phoneticPr fontId="8"/>
  </si>
  <si>
    <t>第8回建設コンサルタントシンポジウム</t>
    <rPh sb="0" eb="1">
      <t>ダイ</t>
    </rPh>
    <rPh sb="2" eb="3">
      <t>カイ</t>
    </rPh>
    <rPh sb="3" eb="5">
      <t>ケンセツ</t>
    </rPh>
    <phoneticPr fontId="8"/>
  </si>
  <si>
    <t>第1回「講演と懇談の会」</t>
    <rPh sb="0" eb="1">
      <t>ダイ</t>
    </rPh>
    <rPh sb="2" eb="3">
      <t>カイ</t>
    </rPh>
    <rPh sb="4" eb="6">
      <t>コウエン</t>
    </rPh>
    <rPh sb="7" eb="9">
      <t>コンダン</t>
    </rPh>
    <rPh sb="10" eb="11">
      <t>カイ</t>
    </rPh>
    <phoneticPr fontId="8"/>
  </si>
  <si>
    <t>徳島厚生年金会館</t>
    <rPh sb="0" eb="2">
      <t>トクシマ</t>
    </rPh>
    <rPh sb="2" eb="4">
      <t>コウセイ</t>
    </rPh>
    <rPh sb="4" eb="6">
      <t>ネンキン</t>
    </rPh>
    <rPh sb="6" eb="8">
      <t>カイカン</t>
    </rPh>
    <phoneticPr fontId="8"/>
  </si>
  <si>
    <t>第31回環境工学研究フォーラム</t>
    <rPh sb="0" eb="1">
      <t>ダイ</t>
    </rPh>
    <rPh sb="3" eb="4">
      <t>カイ</t>
    </rPh>
    <rPh sb="4" eb="6">
      <t>カンキョウ</t>
    </rPh>
    <rPh sb="6" eb="8">
      <t>コウガク</t>
    </rPh>
    <rPh sb="8" eb="10">
      <t>ケンキュウ</t>
    </rPh>
    <phoneticPr fontId="8"/>
  </si>
  <si>
    <t>帝京大学</t>
    <rPh sb="0" eb="2">
      <t>テイキョウ</t>
    </rPh>
    <rPh sb="2" eb="4">
      <t>ダイガク</t>
    </rPh>
    <phoneticPr fontId="8"/>
  </si>
  <si>
    <t>第12回建設マネジメント問題に関する研究発表・討論会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</si>
  <si>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第1回土木学会定例談話会</t>
    <rPh sb="0" eb="1">
      <t>ダイ</t>
    </rPh>
    <rPh sb="2" eb="3">
      <t>カイ</t>
    </rPh>
    <rPh sb="3" eb="7">
      <t>ドボクガッカイ</t>
    </rPh>
    <rPh sb="7" eb="9">
      <t>テイレイ</t>
    </rPh>
    <rPh sb="9" eb="12">
      <t>ダンワカイ</t>
    </rPh>
    <phoneticPr fontId="8"/>
  </si>
  <si>
    <t>第17回土木計画学研究発表会</t>
    <rPh sb="0" eb="1">
      <t>ダイ</t>
    </rPh>
    <rPh sb="3" eb="4">
      <t>カイ</t>
    </rPh>
    <rPh sb="4" eb="9">
      <t>ドボクケイカクガク</t>
    </rPh>
    <rPh sb="9" eb="11">
      <t>ケンキュウ</t>
    </rPh>
    <rPh sb="11" eb="13">
      <t>ハッピョウ</t>
    </rPh>
    <rPh sb="13" eb="14">
      <t>カイ</t>
    </rPh>
    <phoneticPr fontId="8"/>
  </si>
  <si>
    <t>栃木県総合文化センター</t>
    <rPh sb="0" eb="3">
      <t>トチギケン</t>
    </rPh>
    <rPh sb="3" eb="5">
      <t>ソウゴウ</t>
    </rPh>
    <rPh sb="5" eb="7">
      <t>ブンカ</t>
    </rPh>
    <phoneticPr fontId="8"/>
  </si>
  <si>
    <t>応用力学フォーラム（関西地区）</t>
    <rPh sb="0" eb="2">
      <t>オウヨウ</t>
    </rPh>
    <rPh sb="2" eb="4">
      <t>リキガク</t>
    </rPh>
    <rPh sb="10" eb="12">
      <t>カンサイ</t>
    </rPh>
    <rPh sb="12" eb="14">
      <t>チク</t>
    </rPh>
    <phoneticPr fontId="8"/>
  </si>
  <si>
    <t>京大会館</t>
    <rPh sb="0" eb="2">
      <t>キョウダイ</t>
    </rPh>
    <rPh sb="2" eb="4">
      <t>カイカン</t>
    </rPh>
    <phoneticPr fontId="8"/>
  </si>
  <si>
    <t>第2回土木学会定例談話会</t>
    <rPh sb="0" eb="1">
      <t>ダイ</t>
    </rPh>
    <rPh sb="2" eb="3">
      <t>カイ</t>
    </rPh>
    <rPh sb="3" eb="7">
      <t>ドボクガッカイ</t>
    </rPh>
    <rPh sb="7" eb="9">
      <t>テイレイ</t>
    </rPh>
    <rPh sb="9" eb="12">
      <t>ダンワカイ</t>
    </rPh>
    <phoneticPr fontId="8"/>
  </si>
  <si>
    <t>第26回岩盤力学に関するシンポジウム</t>
    <rPh sb="0" eb="1">
      <t>ダイ</t>
    </rPh>
    <rPh sb="3" eb="4">
      <t>カイ</t>
    </rPh>
    <rPh sb="4" eb="6">
      <t>ガンバン</t>
    </rPh>
    <rPh sb="6" eb="8">
      <t>リキガク</t>
    </rPh>
    <rPh sb="9" eb="10">
      <t>カン</t>
    </rPh>
    <phoneticPr fontId="8"/>
  </si>
  <si>
    <t>第3回土木学会定例談話会</t>
    <rPh sb="0" eb="1">
      <t>ダイ</t>
    </rPh>
    <rPh sb="2" eb="3">
      <t>カイ</t>
    </rPh>
    <rPh sb="3" eb="7">
      <t>ドボクガッカイ</t>
    </rPh>
    <rPh sb="7" eb="9">
      <t>テイレイ</t>
    </rPh>
    <rPh sb="9" eb="12">
      <t>ダンワカイ</t>
    </rPh>
    <phoneticPr fontId="8"/>
  </si>
  <si>
    <t>応用力学フォーラム（北海道地区）</t>
    <rPh sb="0" eb="2">
      <t>オウヨウ</t>
    </rPh>
    <rPh sb="2" eb="4">
      <t>リキガク</t>
    </rPh>
    <rPh sb="10" eb="13">
      <t>ホッカイドウ</t>
    </rPh>
    <rPh sb="13" eb="15">
      <t>チク</t>
    </rPh>
    <phoneticPr fontId="8"/>
  </si>
  <si>
    <t>札幌市民会館</t>
    <rPh sb="0" eb="3">
      <t>サッポロシ</t>
    </rPh>
    <rPh sb="3" eb="4">
      <t>ミン</t>
    </rPh>
    <rPh sb="4" eb="6">
      <t>カイカン</t>
    </rPh>
    <phoneticPr fontId="8"/>
  </si>
  <si>
    <t>エネルギー土木施設の維持管理技術に関する研究報告会</t>
    <rPh sb="5" eb="7">
      <t>ドボク</t>
    </rPh>
    <rPh sb="7" eb="9">
      <t>シセツ</t>
    </rPh>
    <rPh sb="10" eb="12">
      <t>イジ</t>
    </rPh>
    <rPh sb="12" eb="14">
      <t>カンリ</t>
    </rPh>
    <rPh sb="14" eb="16">
      <t>ギジュツ</t>
    </rPh>
    <rPh sb="17" eb="18">
      <t>カン</t>
    </rPh>
    <rPh sb="20" eb="22">
      <t>ケンキュウ</t>
    </rPh>
    <rPh sb="22" eb="24">
      <t>ホウコク</t>
    </rPh>
    <rPh sb="24" eb="25">
      <t>カイ</t>
    </rPh>
    <phoneticPr fontId="8"/>
  </si>
  <si>
    <t>第4回土木学会定例談話会</t>
    <rPh sb="0" eb="1">
      <t>ダイ</t>
    </rPh>
    <rPh sb="2" eb="3">
      <t>カイ</t>
    </rPh>
    <rPh sb="3" eb="7">
      <t>ドボクガッカイ</t>
    </rPh>
    <rPh sb="7" eb="9">
      <t>テイレイ</t>
    </rPh>
    <rPh sb="9" eb="12">
      <t>ダンワカイ</t>
    </rPh>
    <phoneticPr fontId="8"/>
  </si>
  <si>
    <t>第8回環境システムシンポジウム「環境基本法時代の施策」</t>
    <rPh sb="0" eb="1">
      <t>ダイ</t>
    </rPh>
    <rPh sb="2" eb="3">
      <t>カイ</t>
    </rPh>
    <rPh sb="3" eb="5">
      <t>カンキョウ</t>
    </rPh>
    <rPh sb="16" eb="18">
      <t>カンキョウ</t>
    </rPh>
    <rPh sb="18" eb="20">
      <t>キホン</t>
    </rPh>
    <rPh sb="20" eb="21">
      <t>ホウ</t>
    </rPh>
    <rPh sb="21" eb="23">
      <t>ジダイ</t>
    </rPh>
    <rPh sb="24" eb="26">
      <t>シサク</t>
    </rPh>
    <phoneticPr fontId="8"/>
  </si>
  <si>
    <t>応用力学フォーラム（東北地区）</t>
    <rPh sb="0" eb="2">
      <t>オウヨウ</t>
    </rPh>
    <rPh sb="2" eb="4">
      <t>リキガク</t>
    </rPh>
    <rPh sb="10" eb="12">
      <t>トウホク</t>
    </rPh>
    <rPh sb="12" eb="14">
      <t>チク</t>
    </rPh>
    <phoneticPr fontId="8"/>
  </si>
  <si>
    <t>応用力学フォーラム（九州地区）</t>
    <rPh sb="0" eb="2">
      <t>オウヨウ</t>
    </rPh>
    <rPh sb="2" eb="4">
      <t>リキガク</t>
    </rPh>
    <rPh sb="10" eb="12">
      <t>キュウシュウ</t>
    </rPh>
    <rPh sb="12" eb="14">
      <t>チク</t>
    </rPh>
    <phoneticPr fontId="8"/>
  </si>
  <si>
    <t>自治会館</t>
    <rPh sb="0" eb="2">
      <t>ジチ</t>
    </rPh>
    <rPh sb="2" eb="4">
      <t>カイカン</t>
    </rPh>
    <phoneticPr fontId="8"/>
  </si>
  <si>
    <t>応用力学フォーラム（関東地区）</t>
    <rPh sb="0" eb="2">
      <t>オウヨウ</t>
    </rPh>
    <rPh sb="2" eb="4">
      <t>リキガク</t>
    </rPh>
    <rPh sb="10" eb="12">
      <t>カントウ</t>
    </rPh>
    <rPh sb="12" eb="14">
      <t>チク</t>
    </rPh>
    <phoneticPr fontId="8"/>
  </si>
  <si>
    <t>東海大学</t>
    <rPh sb="0" eb="2">
      <t>トウカイ</t>
    </rPh>
    <rPh sb="2" eb="4">
      <t>ダイガク</t>
    </rPh>
    <phoneticPr fontId="8"/>
  </si>
  <si>
    <t>応用力学フォーラム（中国・四国地区）</t>
    <rPh sb="0" eb="2">
      <t>オウヨウ</t>
    </rPh>
    <rPh sb="2" eb="4">
      <t>リキガク</t>
    </rPh>
    <rPh sb="10" eb="12">
      <t>チュウゴク</t>
    </rPh>
    <rPh sb="13" eb="15">
      <t>シコク</t>
    </rPh>
    <rPh sb="15" eb="17">
      <t>チク</t>
    </rPh>
    <phoneticPr fontId="8"/>
  </si>
  <si>
    <t>第7回アゲールシンポジウム</t>
    <rPh sb="0" eb="1">
      <t>ダイ</t>
    </rPh>
    <rPh sb="2" eb="3">
      <t>カイ</t>
    </rPh>
    <phoneticPr fontId="8"/>
  </si>
  <si>
    <t>第39回水理講演会</t>
    <rPh sb="0" eb="1">
      <t>ダイ</t>
    </rPh>
    <rPh sb="3" eb="4">
      <t>カイ</t>
    </rPh>
    <rPh sb="4" eb="6">
      <t>スイリ</t>
    </rPh>
    <rPh sb="6" eb="9">
      <t>コウエンカイ</t>
    </rPh>
    <phoneticPr fontId="8"/>
  </si>
  <si>
    <t>「美しい橋のデザインマニュアル－第2集－」</t>
    <rPh sb="1" eb="2">
      <t>ウツク</t>
    </rPh>
    <rPh sb="4" eb="5">
      <t>ハシ</t>
    </rPh>
    <rPh sb="16" eb="17">
      <t>ダイ</t>
    </rPh>
    <rPh sb="18" eb="19">
      <t>シュウ</t>
    </rPh>
    <phoneticPr fontId="8"/>
  </si>
  <si>
    <t>栄ガスホール</t>
    <rPh sb="0" eb="1">
      <t>サカ</t>
    </rPh>
    <phoneticPr fontId="8"/>
  </si>
  <si>
    <t>出版委員会</t>
    <rPh sb="0" eb="2">
      <t>シュッパン</t>
    </rPh>
    <rPh sb="2" eb="5">
      <t>イインカイ</t>
    </rPh>
    <phoneticPr fontId="8"/>
  </si>
  <si>
    <t>シリーズ土木計画学ワンディーセミナー「シリーズ2.－ヘドニック・アプローチによる便益計測手法」</t>
    <rPh sb="4" eb="9">
      <t>ドボクケイカクガク</t>
    </rPh>
    <rPh sb="40" eb="42">
      <t>ベンエキ</t>
    </rPh>
    <rPh sb="42" eb="44">
      <t>ケイソク</t>
    </rPh>
    <rPh sb="44" eb="46">
      <t>シュホウ</t>
    </rPh>
    <phoneticPr fontId="8"/>
  </si>
  <si>
    <t>「トンネル標準示方書（開削編）・同解説に基づいた仮設構造物の設計計算例」講習会</t>
    <rPh sb="5" eb="7">
      <t>ヒョウジュン</t>
    </rPh>
    <rPh sb="7" eb="10">
      <t>シホウショ</t>
    </rPh>
    <rPh sb="11" eb="13">
      <t>カイサク</t>
    </rPh>
    <rPh sb="13" eb="14">
      <t>ヘン</t>
    </rPh>
    <rPh sb="16" eb="17">
      <t>ドウ</t>
    </rPh>
    <rPh sb="17" eb="19">
      <t>カイセツ</t>
    </rPh>
    <rPh sb="20" eb="21">
      <t>モト</t>
    </rPh>
    <rPh sb="24" eb="26">
      <t>カセツ</t>
    </rPh>
    <rPh sb="26" eb="29">
      <t>コウゾウブツ</t>
    </rPh>
    <rPh sb="30" eb="32">
      <t>セッケイ</t>
    </rPh>
    <rPh sb="32" eb="34">
      <t>ケイサン</t>
    </rPh>
    <rPh sb="34" eb="35">
      <t>レイ</t>
    </rPh>
    <rPh sb="36" eb="39">
      <t>コウシュウカイ</t>
    </rPh>
    <phoneticPr fontId="8"/>
  </si>
  <si>
    <t>沖縄建設労働者研修福祉センター</t>
    <rPh sb="0" eb="2">
      <t>オキナワ</t>
    </rPh>
    <rPh sb="2" eb="4">
      <t>ケンセツ</t>
    </rPh>
    <rPh sb="4" eb="7">
      <t>ロウドウシャ</t>
    </rPh>
    <rPh sb="7" eb="9">
      <t>ケンシュウ</t>
    </rPh>
    <rPh sb="9" eb="11">
      <t>フクシ</t>
    </rPh>
    <phoneticPr fontId="8"/>
  </si>
  <si>
    <t>技術講習会「プレストレスとコンクリート構造の現況と設計方法の動向」</t>
    <rPh sb="0" eb="2">
      <t>ギジュツ</t>
    </rPh>
    <rPh sb="2" eb="5">
      <t>コウシュウカイ</t>
    </rPh>
    <rPh sb="19" eb="21">
      <t>コウゾウ</t>
    </rPh>
    <rPh sb="22" eb="24">
      <t>ゲンキョウ</t>
    </rPh>
    <rPh sb="25" eb="27">
      <t>セッケイ</t>
    </rPh>
    <rPh sb="27" eb="29">
      <t>ホウホウ</t>
    </rPh>
    <rPh sb="30" eb="32">
      <t>ドウコウ</t>
    </rPh>
    <phoneticPr fontId="8"/>
  </si>
  <si>
    <t>土木計画学国際セミナー「パーボ・ペルッキオ氏」</t>
    <rPh sb="0" eb="5">
      <t>ドボクケイカクガク</t>
    </rPh>
    <rPh sb="5" eb="7">
      <t>コクサイ</t>
    </rPh>
    <rPh sb="21" eb="22">
      <t>シ</t>
    </rPh>
    <phoneticPr fontId="8"/>
  </si>
  <si>
    <t>コンクリートセミナー「プレストレスとコンクリート構造の現況と設計方法の動向」</t>
    <rPh sb="24" eb="26">
      <t>コウゾウ</t>
    </rPh>
    <rPh sb="27" eb="29">
      <t>ゲンキョウ</t>
    </rPh>
    <rPh sb="30" eb="32">
      <t>セッケイ</t>
    </rPh>
    <rPh sb="32" eb="34">
      <t>ホウホウ</t>
    </rPh>
    <rPh sb="35" eb="37">
      <t>ドウコウ</t>
    </rPh>
    <phoneticPr fontId="8"/>
  </si>
  <si>
    <t>講習会「変わりゆく社会環境と技術革新」</t>
    <rPh sb="0" eb="3">
      <t>コウシュウカイ</t>
    </rPh>
    <rPh sb="4" eb="5">
      <t>カ</t>
    </rPh>
    <rPh sb="9" eb="11">
      <t>シャカイ</t>
    </rPh>
    <rPh sb="11" eb="13">
      <t>カンキョウ</t>
    </rPh>
    <rPh sb="14" eb="16">
      <t>ギジュツ</t>
    </rPh>
    <rPh sb="16" eb="18">
      <t>カクシン</t>
    </rPh>
    <phoneticPr fontId="8"/>
  </si>
  <si>
    <t>1994年度「水工学に関する夏期研修会」</t>
    <rPh sb="4" eb="6">
      <t>ネンド</t>
    </rPh>
    <rPh sb="7" eb="10">
      <t>スイコウガク</t>
    </rPh>
    <rPh sb="11" eb="12">
      <t>カン</t>
    </rPh>
    <rPh sb="14" eb="16">
      <t>カキ</t>
    </rPh>
    <rPh sb="16" eb="19">
      <t>ケンシュウカイ</t>
    </rPh>
    <phoneticPr fontId="8"/>
  </si>
  <si>
    <t>コンクリートの基準の動向に関する講習会</t>
    <rPh sb="7" eb="9">
      <t>キジュン</t>
    </rPh>
    <rPh sb="10" eb="12">
      <t>ドウコウ</t>
    </rPh>
    <rPh sb="13" eb="14">
      <t>カン</t>
    </rPh>
    <rPh sb="16" eb="19">
      <t>コウシュウカイ</t>
    </rPh>
    <phoneticPr fontId="8"/>
  </si>
  <si>
    <t>第28回夏期講習会・見学会</t>
    <rPh sb="0" eb="1">
      <t>ダイ</t>
    </rPh>
    <rPh sb="3" eb="4">
      <t>カイ</t>
    </rPh>
    <rPh sb="4" eb="6">
      <t>カキ</t>
    </rPh>
    <rPh sb="6" eb="8">
      <t>コウシュウ</t>
    </rPh>
    <rPh sb="8" eb="9">
      <t>カイ</t>
    </rPh>
    <rPh sb="10" eb="13">
      <t>ケンガクカイ</t>
    </rPh>
    <phoneticPr fontId="8"/>
  </si>
  <si>
    <t>群馬建設会館</t>
    <rPh sb="0" eb="2">
      <t>グンマ</t>
    </rPh>
    <rPh sb="2" eb="4">
      <t>ケンセツ</t>
    </rPh>
    <rPh sb="4" eb="6">
      <t>カイカン</t>
    </rPh>
    <phoneticPr fontId="8"/>
  </si>
  <si>
    <t>鋼構造物の終局強度と設計に関する講習会（東京会場）</t>
    <rPh sb="0" eb="3">
      <t>コウコウゾウ</t>
    </rPh>
    <rPh sb="3" eb="4">
      <t>ブツ</t>
    </rPh>
    <rPh sb="5" eb="7">
      <t>シュウキョク</t>
    </rPh>
    <rPh sb="7" eb="9">
      <t>キョウド</t>
    </rPh>
    <rPh sb="10" eb="12">
      <t>セッケイ</t>
    </rPh>
    <rPh sb="13" eb="14">
      <t>カン</t>
    </rPh>
    <rPh sb="16" eb="19">
      <t>コウシュウカイ</t>
    </rPh>
    <rPh sb="20" eb="22">
      <t>トウキョウ</t>
    </rPh>
    <rPh sb="22" eb="24">
      <t>カイジョウ</t>
    </rPh>
    <phoneticPr fontId="8"/>
  </si>
  <si>
    <t>鋼構造委員会</t>
    <rPh sb="0" eb="3">
      <t>コウコウゾウ</t>
    </rPh>
    <rPh sb="3" eb="6">
      <t>イインカイ</t>
    </rPh>
    <phoneticPr fontId="8"/>
  </si>
  <si>
    <t>鋼構造物の終局強度と設計に関する講習会（大阪会場）</t>
    <rPh sb="0" eb="3">
      <t>コウコウゾウ</t>
    </rPh>
    <rPh sb="3" eb="4">
      <t>ブツ</t>
    </rPh>
    <rPh sb="5" eb="7">
      <t>シュウキョク</t>
    </rPh>
    <rPh sb="7" eb="9">
      <t>キョウド</t>
    </rPh>
    <rPh sb="10" eb="12">
      <t>セッケイ</t>
    </rPh>
    <rPh sb="13" eb="14">
      <t>カン</t>
    </rPh>
    <rPh sb="16" eb="19">
      <t>コウシュウカイ</t>
    </rPh>
    <rPh sb="20" eb="22">
      <t>オオサカ</t>
    </rPh>
    <rPh sb="22" eb="24">
      <t>カイジョウ</t>
    </rPh>
    <phoneticPr fontId="8"/>
  </si>
  <si>
    <t>舗装工学セミナー</t>
    <rPh sb="0" eb="2">
      <t>ホソウ</t>
    </rPh>
    <rPh sb="2" eb="4">
      <t>コウガク</t>
    </rPh>
    <phoneticPr fontId="8"/>
  </si>
  <si>
    <t>第6回新しい材料・工法・機械講習会－最新の杭工法の現状と設計・施工のポイント</t>
    <rPh sb="0" eb="1">
      <t>ダイ</t>
    </rPh>
    <rPh sb="2" eb="3">
      <t>カイ</t>
    </rPh>
    <rPh sb="3" eb="4">
      <t>アタラ</t>
    </rPh>
    <rPh sb="6" eb="8">
      <t>ザイリョウ</t>
    </rPh>
    <rPh sb="9" eb="11">
      <t>コウホウ</t>
    </rPh>
    <rPh sb="12" eb="14">
      <t>キカイ</t>
    </rPh>
    <rPh sb="14" eb="17">
      <t>コウシュウカイ</t>
    </rPh>
    <rPh sb="18" eb="20">
      <t>サイシン</t>
    </rPh>
    <rPh sb="21" eb="22">
      <t>クイ</t>
    </rPh>
    <rPh sb="22" eb="24">
      <t>コウホウ</t>
    </rPh>
    <rPh sb="25" eb="27">
      <t>ゲンジョウ</t>
    </rPh>
    <rPh sb="28" eb="30">
      <t>セッケイ</t>
    </rPh>
    <rPh sb="31" eb="33">
      <t>セコウ</t>
    </rPh>
    <phoneticPr fontId="8"/>
  </si>
  <si>
    <t>土木施工研究委員会</t>
    <rPh sb="0" eb="2">
      <t>ドボク</t>
    </rPh>
    <rPh sb="2" eb="4">
      <t>セコウ</t>
    </rPh>
    <rPh sb="4" eb="6">
      <t>ケンキュウ</t>
    </rPh>
    <rPh sb="6" eb="9">
      <t>イインカイ</t>
    </rPh>
    <phoneticPr fontId="8"/>
  </si>
  <si>
    <t>「土木自然学懇談会」第1回セミナー</t>
    <rPh sb="1" eb="3">
      <t>ドボク</t>
    </rPh>
    <rPh sb="3" eb="6">
      <t>シゼンガク</t>
    </rPh>
    <rPh sb="6" eb="9">
      <t>コンダンカイ</t>
    </rPh>
    <rPh sb="10" eb="11">
      <t>ダイ</t>
    </rPh>
    <rPh sb="12" eb="13">
      <t>カイ</t>
    </rPh>
    <phoneticPr fontId="8"/>
  </si>
  <si>
    <t>マスコンクリート技術の現状に関するコンクリートセミナー</t>
    <rPh sb="8" eb="10">
      <t>ギジュツ</t>
    </rPh>
    <rPh sb="11" eb="13">
      <t>ゲンジョウ</t>
    </rPh>
    <rPh sb="14" eb="15">
      <t>カン</t>
    </rPh>
    <phoneticPr fontId="8"/>
  </si>
  <si>
    <t>愛知県中小企業センター</t>
    <rPh sb="0" eb="3">
      <t>アイチケン</t>
    </rPh>
    <rPh sb="3" eb="5">
      <t>チュウショウ</t>
    </rPh>
    <rPh sb="5" eb="7">
      <t>キギョウ</t>
    </rPh>
    <phoneticPr fontId="8"/>
  </si>
  <si>
    <t>シリーズ土木計画学ワンディーセミナー「シリーズ3.水辺づくりの計画プロセスを考える」</t>
    <rPh sb="4" eb="9">
      <t>ドボクケイカクガク</t>
    </rPh>
    <rPh sb="25" eb="27">
      <t>ミズベ</t>
    </rPh>
    <rPh sb="31" eb="33">
      <t>ケイカク</t>
    </rPh>
    <rPh sb="38" eb="39">
      <t>カンガ</t>
    </rPh>
    <phoneticPr fontId="8"/>
  </si>
  <si>
    <t>シリーズ土木計画学ワンディーセミナー「シリーズ4.交通ネットワークの分析手法」</t>
    <rPh sb="4" eb="9">
      <t>ドボクケイカクガク</t>
    </rPh>
    <rPh sb="25" eb="27">
      <t>コウツウ</t>
    </rPh>
    <rPh sb="34" eb="36">
      <t>ブンセキ</t>
    </rPh>
    <rPh sb="36" eb="37">
      <t>テ</t>
    </rPh>
    <rPh sb="37" eb="38">
      <t>ホウ</t>
    </rPh>
    <phoneticPr fontId="8"/>
  </si>
  <si>
    <t>火山工学セミナー</t>
    <rPh sb="0" eb="2">
      <t>カザン</t>
    </rPh>
    <rPh sb="2" eb="4">
      <t>コウガク</t>
    </rPh>
    <phoneticPr fontId="8"/>
  </si>
  <si>
    <t>鹿児島大学稲盛ホール</t>
    <rPh sb="0" eb="3">
      <t>カゴシマ</t>
    </rPh>
    <rPh sb="3" eb="5">
      <t>ダイガク</t>
    </rPh>
    <rPh sb="5" eb="7">
      <t>イナモリ</t>
    </rPh>
    <phoneticPr fontId="8"/>
  </si>
  <si>
    <t>セミナー「電子図書館の計画と実現－将来の土木図書館の姿を求めて－」</t>
    <rPh sb="5" eb="7">
      <t>デンシ</t>
    </rPh>
    <rPh sb="7" eb="10">
      <t>トショカン</t>
    </rPh>
    <rPh sb="11" eb="13">
      <t>ケイカク</t>
    </rPh>
    <rPh sb="14" eb="16">
      <t>ジツゲン</t>
    </rPh>
    <rPh sb="17" eb="19">
      <t>ショウライ</t>
    </rPh>
    <rPh sb="20" eb="22">
      <t>ドボク</t>
    </rPh>
    <rPh sb="22" eb="25">
      <t>トショカン</t>
    </rPh>
    <rPh sb="26" eb="27">
      <t>スガタ</t>
    </rPh>
    <rPh sb="28" eb="29">
      <t>モト</t>
    </rPh>
    <phoneticPr fontId="8"/>
  </si>
  <si>
    <t>「岩盤斜面の安定解析と計測」発刊に伴う講習会</t>
    <rPh sb="1" eb="3">
      <t>ガンバン</t>
    </rPh>
    <rPh sb="3" eb="5">
      <t>シャメン</t>
    </rPh>
    <rPh sb="6" eb="8">
      <t>アンテイ</t>
    </rPh>
    <rPh sb="8" eb="10">
      <t>カイセキ</t>
    </rPh>
    <rPh sb="11" eb="13">
      <t>ケイソク</t>
    </rPh>
    <rPh sb="14" eb="16">
      <t>ハッカン</t>
    </rPh>
    <rPh sb="17" eb="18">
      <t>トモナ</t>
    </rPh>
    <rPh sb="19" eb="22">
      <t>コウシュウカイ</t>
    </rPh>
    <phoneticPr fontId="8"/>
  </si>
  <si>
    <t>岩盤力学委員会</t>
    <rPh sb="0" eb="2">
      <t>ガンバン</t>
    </rPh>
    <rPh sb="2" eb="4">
      <t>リキガク</t>
    </rPh>
    <rPh sb="4" eb="7">
      <t>イインカイ</t>
    </rPh>
    <phoneticPr fontId="8"/>
  </si>
  <si>
    <t>「セグメントの設計」講習会</t>
    <rPh sb="7" eb="9">
      <t>セッケイ</t>
    </rPh>
    <rPh sb="10" eb="13">
      <t>コウシュウカイ</t>
    </rPh>
    <phoneticPr fontId="8"/>
  </si>
  <si>
    <t>トンネル工学委員会</t>
    <rPh sb="4" eb="6">
      <t>コウガク</t>
    </rPh>
    <rPh sb="6" eb="9">
      <t>イインカイ</t>
    </rPh>
    <phoneticPr fontId="8"/>
  </si>
  <si>
    <t>「土木自然学懇談会」第2回セミナー</t>
    <rPh sb="1" eb="3">
      <t>ドボク</t>
    </rPh>
    <rPh sb="3" eb="6">
      <t>シゼンガク</t>
    </rPh>
    <rPh sb="6" eb="9">
      <t>コンダンカイ</t>
    </rPh>
    <rPh sb="10" eb="11">
      <t>ダイ</t>
    </rPh>
    <rPh sb="12" eb="13">
      <t>カイ</t>
    </rPh>
    <phoneticPr fontId="8"/>
  </si>
  <si>
    <t>ホテル京阪</t>
    <rPh sb="3" eb="5">
      <t>ケイハン</t>
    </rPh>
    <phoneticPr fontId="8"/>
  </si>
  <si>
    <t>コンクリート構造物の耐震設計に関する講習会</t>
    <rPh sb="6" eb="9">
      <t>コウゾウブツ</t>
    </rPh>
    <rPh sb="10" eb="12">
      <t>タイシン</t>
    </rPh>
    <rPh sb="12" eb="14">
      <t>セッケイ</t>
    </rPh>
    <rPh sb="15" eb="16">
      <t>カン</t>
    </rPh>
    <rPh sb="18" eb="21">
      <t>コウシュウカイ</t>
    </rPh>
    <phoneticPr fontId="8"/>
  </si>
  <si>
    <t>「東京湾横断道路の施工技術（その2）」講習会</t>
    <rPh sb="1" eb="4">
      <t>トウキョウワン</t>
    </rPh>
    <rPh sb="4" eb="6">
      <t>オウダン</t>
    </rPh>
    <rPh sb="6" eb="8">
      <t>ドウロ</t>
    </rPh>
    <rPh sb="9" eb="11">
      <t>セコウ</t>
    </rPh>
    <rPh sb="11" eb="13">
      <t>ギジュツ</t>
    </rPh>
    <rPh sb="19" eb="22">
      <t>コウシュウカイ</t>
    </rPh>
    <phoneticPr fontId="8"/>
  </si>
  <si>
    <t>建設マネジメント原論講習会</t>
    <rPh sb="0" eb="2">
      <t>ケンセツ</t>
    </rPh>
    <rPh sb="8" eb="10">
      <t>ゲンロン</t>
    </rPh>
    <rPh sb="10" eb="13">
      <t>コウシュウカイ</t>
    </rPh>
    <phoneticPr fontId="8"/>
  </si>
  <si>
    <t>第13回建設用ロボットに関する技術講習会－近未来の建設を支えるハイテク技術について－</t>
    <rPh sb="0" eb="1">
      <t>ダイ</t>
    </rPh>
    <rPh sb="3" eb="4">
      <t>カイ</t>
    </rPh>
    <rPh sb="4" eb="7">
      <t>ケンセツヨウ</t>
    </rPh>
    <rPh sb="12" eb="13">
      <t>カン</t>
    </rPh>
    <rPh sb="15" eb="17">
      <t>ギジュツ</t>
    </rPh>
    <rPh sb="17" eb="20">
      <t>コウシュウカイ</t>
    </rPh>
    <rPh sb="21" eb="24">
      <t>キンミライ</t>
    </rPh>
    <rPh sb="25" eb="27">
      <t>ケンセツ</t>
    </rPh>
    <rPh sb="28" eb="29">
      <t>ササ</t>
    </rPh>
    <rPh sb="35" eb="37">
      <t>ギジュツ</t>
    </rPh>
    <phoneticPr fontId="8"/>
  </si>
  <si>
    <t>「最新の施工技術－1995.2」</t>
    <rPh sb="1" eb="3">
      <t>サイシン</t>
    </rPh>
    <rPh sb="4" eb="6">
      <t>セコウ</t>
    </rPh>
    <rPh sb="6" eb="8">
      <t>ギジュツ</t>
    </rPh>
    <phoneticPr fontId="8"/>
  </si>
  <si>
    <t>「土木自然学懇談会」第3回セミナー</t>
    <rPh sb="1" eb="3">
      <t>ドボク</t>
    </rPh>
    <rPh sb="3" eb="6">
      <t>シゼンガク</t>
    </rPh>
    <rPh sb="6" eb="9">
      <t>コンダンカイ</t>
    </rPh>
    <rPh sb="10" eb="11">
      <t>ダイ</t>
    </rPh>
    <rPh sb="12" eb="13">
      <t>カイ</t>
    </rPh>
    <phoneticPr fontId="8"/>
  </si>
  <si>
    <t>第41回構造工学シンポジウム</t>
    <rPh sb="0" eb="1">
      <t>ダイ</t>
    </rPh>
    <rPh sb="3" eb="4">
      <t>カイ</t>
    </rPh>
    <rPh sb="4" eb="6">
      <t>コウゾウ</t>
    </rPh>
    <rPh sb="6" eb="8">
      <t>コウガク</t>
    </rPh>
    <phoneticPr fontId="8"/>
  </si>
  <si>
    <t>日本学術会議</t>
    <rPh sb="0" eb="2">
      <t>ニホン</t>
    </rPh>
    <rPh sb="2" eb="4">
      <t>ガクジュツ</t>
    </rPh>
    <rPh sb="4" eb="6">
      <t>カイギ</t>
    </rPh>
    <phoneticPr fontId="8"/>
  </si>
  <si>
    <t>第5回定例談話会「津波をどう防ぐか」</t>
    <rPh sb="0" eb="1">
      <t>ダイ</t>
    </rPh>
    <rPh sb="2" eb="3">
      <t>カイ</t>
    </rPh>
    <rPh sb="3" eb="5">
      <t>テイレイ</t>
    </rPh>
    <rPh sb="5" eb="8">
      <t>ダンワカイ</t>
    </rPh>
    <rPh sb="9" eb="11">
      <t>ツナミ</t>
    </rPh>
    <rPh sb="14" eb="15">
      <t>フセ</t>
    </rPh>
    <phoneticPr fontId="8"/>
  </si>
  <si>
    <t>都市熱環境に関する学際シンポジウム</t>
    <rPh sb="0" eb="2">
      <t>トシ</t>
    </rPh>
    <rPh sb="2" eb="3">
      <t>ネツ</t>
    </rPh>
    <rPh sb="3" eb="5">
      <t>カンキョウ</t>
    </rPh>
    <rPh sb="6" eb="7">
      <t>カン</t>
    </rPh>
    <rPh sb="9" eb="11">
      <t>ガクサイ</t>
    </rPh>
    <phoneticPr fontId="8"/>
  </si>
  <si>
    <t>「ミティゲーションパネル」講演会</t>
    <rPh sb="13" eb="16">
      <t>コウエンカイ</t>
    </rPh>
    <phoneticPr fontId="8"/>
  </si>
  <si>
    <t>Prof. E.C.Aifantis特別講演会「スケール不変則：組織を持つ単一すべりに基づく塑性構成式の導入」</t>
    <rPh sb="18" eb="20">
      <t>トクベツ</t>
    </rPh>
    <rPh sb="20" eb="23">
      <t>コウエンカイ</t>
    </rPh>
    <rPh sb="28" eb="29">
      <t>フ</t>
    </rPh>
    <rPh sb="29" eb="31">
      <t>ヘンソク</t>
    </rPh>
    <rPh sb="32" eb="34">
      <t>ソシキ</t>
    </rPh>
    <rPh sb="35" eb="36">
      <t>モ</t>
    </rPh>
    <rPh sb="37" eb="39">
      <t>タンイツ</t>
    </rPh>
    <rPh sb="43" eb="44">
      <t>モト</t>
    </rPh>
    <rPh sb="46" eb="48">
      <t>ソセイ</t>
    </rPh>
    <rPh sb="48" eb="50">
      <t>コウセイ</t>
    </rPh>
    <rPh sb="50" eb="51">
      <t>シキ</t>
    </rPh>
    <rPh sb="52" eb="54">
      <t>ドウニュウ</t>
    </rPh>
    <phoneticPr fontId="8"/>
  </si>
  <si>
    <t>定例「映画会」及び「選定映画・ビデオ審査会」</t>
    <rPh sb="0" eb="2">
      <t>テイレイ</t>
    </rPh>
    <rPh sb="3" eb="6">
      <t>エイガカイ</t>
    </rPh>
    <rPh sb="7" eb="8">
      <t>オヨ</t>
    </rPh>
    <rPh sb="10" eb="12">
      <t>センテイ</t>
    </rPh>
    <rPh sb="12" eb="14">
      <t>エイガ</t>
    </rPh>
    <rPh sb="18" eb="21">
      <t>シンサカイ</t>
    </rPh>
    <phoneticPr fontId="8"/>
  </si>
  <si>
    <t>第6回定例談話会 地震／防災／土木技術</t>
    <rPh sb="0" eb="1">
      <t>ダイ</t>
    </rPh>
    <rPh sb="2" eb="3">
      <t>カイ</t>
    </rPh>
    <rPh sb="3" eb="5">
      <t>テイレイ</t>
    </rPh>
    <rPh sb="5" eb="8">
      <t>ダンワカイ</t>
    </rPh>
    <rPh sb="9" eb="11">
      <t>ジシン</t>
    </rPh>
    <rPh sb="12" eb="14">
      <t>ボウサイ</t>
    </rPh>
    <rPh sb="15" eb="17">
      <t>ドボク</t>
    </rPh>
    <rPh sb="17" eb="19">
      <t>ギジュツ</t>
    </rPh>
    <phoneticPr fontId="8"/>
  </si>
  <si>
    <t>河道の水理と河川環境シンポジウム</t>
    <rPh sb="0" eb="2">
      <t>カドウ</t>
    </rPh>
    <rPh sb="3" eb="5">
      <t>スイリ</t>
    </rPh>
    <rPh sb="6" eb="8">
      <t>カセン</t>
    </rPh>
    <rPh sb="8" eb="10">
      <t>カンキョウ</t>
    </rPh>
    <phoneticPr fontId="8"/>
  </si>
  <si>
    <t>建設省土木研究所</t>
    <rPh sb="0" eb="3">
      <t>ケンセツショウ</t>
    </rPh>
    <rPh sb="3" eb="5">
      <t>ドボク</t>
    </rPh>
    <rPh sb="5" eb="8">
      <t>ケンキュウショ</t>
    </rPh>
    <phoneticPr fontId="8"/>
  </si>
  <si>
    <t>第15回土木史研究発表会</t>
    <rPh sb="0" eb="1">
      <t>ダイ</t>
    </rPh>
    <rPh sb="3" eb="4">
      <t>カイ</t>
    </rPh>
    <rPh sb="4" eb="7">
      <t>ドボクシ</t>
    </rPh>
    <rPh sb="7" eb="9">
      <t>ケンキュウ</t>
    </rPh>
    <rPh sb="9" eb="11">
      <t>ハッピョウ</t>
    </rPh>
    <rPh sb="11" eb="12">
      <t>カイ</t>
    </rPh>
    <phoneticPr fontId="8"/>
  </si>
  <si>
    <t>長崎大学</t>
    <rPh sb="0" eb="2">
      <t>ナガサキ</t>
    </rPh>
    <rPh sb="2" eb="4">
      <t>ダイガク</t>
    </rPh>
    <phoneticPr fontId="8"/>
  </si>
  <si>
    <t>土木計画学ワンデーセミナー シリーズ5</t>
    <rPh sb="0" eb="5">
      <t>ドボクケイカクガク</t>
    </rPh>
    <phoneticPr fontId="8"/>
  </si>
  <si>
    <t>第20回海洋開発シンポジウム</t>
    <rPh sb="0" eb="1">
      <t>ダイ</t>
    </rPh>
    <rPh sb="3" eb="4">
      <t>カイ</t>
    </rPh>
    <rPh sb="4" eb="6">
      <t>カイヨウ</t>
    </rPh>
    <rPh sb="6" eb="8">
      <t>カイハツ</t>
    </rPh>
    <phoneticPr fontId="8"/>
  </si>
  <si>
    <t>応用力学フォーラム</t>
    <rPh sb="0" eb="2">
      <t>オウヨウ</t>
    </rPh>
    <rPh sb="2" eb="4">
      <t>リキガク</t>
    </rPh>
    <phoneticPr fontId="8"/>
  </si>
  <si>
    <t>第3回地球環境シンポジウム</t>
    <rPh sb="0" eb="1">
      <t>ダイ</t>
    </rPh>
    <rPh sb="2" eb="3">
      <t>カイ</t>
    </rPh>
    <rPh sb="3" eb="5">
      <t>チキュウ</t>
    </rPh>
    <rPh sb="5" eb="7">
      <t>カンキョウ</t>
    </rPh>
    <phoneticPr fontId="8"/>
  </si>
  <si>
    <t>第8回定例談話会「テレビは阪神大震災をどう伝えたか」</t>
    <rPh sb="0" eb="1">
      <t>ダイ</t>
    </rPh>
    <rPh sb="2" eb="3">
      <t>カイ</t>
    </rPh>
    <rPh sb="3" eb="5">
      <t>テイレイ</t>
    </rPh>
    <rPh sb="5" eb="8">
      <t>ダンワカイ</t>
    </rPh>
    <rPh sb="13" eb="15">
      <t>ハンシン</t>
    </rPh>
    <rPh sb="15" eb="18">
      <t>ダイシンサイ</t>
    </rPh>
    <rPh sb="21" eb="22">
      <t>ツタ</t>
    </rPh>
    <phoneticPr fontId="8"/>
  </si>
  <si>
    <t>第5回環境水理部会研究討論会</t>
    <rPh sb="0" eb="1">
      <t>ダイ</t>
    </rPh>
    <rPh sb="2" eb="3">
      <t>カイ</t>
    </rPh>
    <rPh sb="3" eb="5">
      <t>カンキョウ</t>
    </rPh>
    <rPh sb="5" eb="7">
      <t>スイリ</t>
    </rPh>
    <rPh sb="7" eb="9">
      <t>ブカイ</t>
    </rPh>
    <rPh sb="9" eb="11">
      <t>ケンキュウ</t>
    </rPh>
    <rPh sb="11" eb="13">
      <t>トウロン</t>
    </rPh>
    <rPh sb="13" eb="14">
      <t>カイ</t>
    </rPh>
    <phoneticPr fontId="8"/>
  </si>
  <si>
    <t>立命館大学</t>
    <rPh sb="0" eb="3">
      <t>リツメイカン</t>
    </rPh>
    <rPh sb="3" eb="5">
      <t>ダイガク</t>
    </rPh>
    <phoneticPr fontId="8"/>
  </si>
  <si>
    <t>応用力学フォーラム（乱流フォーラム）</t>
    <rPh sb="0" eb="2">
      <t>オウヨウ</t>
    </rPh>
    <rPh sb="2" eb="4">
      <t>リキガク</t>
    </rPh>
    <rPh sb="10" eb="12">
      <t>ランリュウ</t>
    </rPh>
    <phoneticPr fontId="8"/>
  </si>
  <si>
    <t>第23回地震工学研究発表会</t>
    <rPh sb="0" eb="1">
      <t>ダイ</t>
    </rPh>
    <rPh sb="3" eb="4">
      <t>カイ</t>
    </rPh>
    <rPh sb="4" eb="6">
      <t>ジシン</t>
    </rPh>
    <rPh sb="6" eb="8">
      <t>コウガク</t>
    </rPh>
    <rPh sb="8" eb="10">
      <t>ケンキュウ</t>
    </rPh>
    <rPh sb="10" eb="12">
      <t>ハッピョウ</t>
    </rPh>
    <rPh sb="12" eb="13">
      <t>カイ</t>
    </rPh>
    <phoneticPr fontId="8"/>
  </si>
  <si>
    <t>東京都立大学</t>
    <rPh sb="0" eb="2">
      <t>トウキョウ</t>
    </rPh>
    <rPh sb="2" eb="4">
      <t>トリツ</t>
    </rPh>
    <rPh sb="4" eb="6">
      <t>ダイガク</t>
    </rPh>
    <phoneticPr fontId="8"/>
  </si>
  <si>
    <t>舗装に関する学術研究講演会</t>
    <rPh sb="0" eb="2">
      <t>ホソウ</t>
    </rPh>
    <rPh sb="3" eb="4">
      <t>カン</t>
    </rPh>
    <rPh sb="6" eb="8">
      <t>ガクジュツ</t>
    </rPh>
    <rPh sb="8" eb="10">
      <t>ケンキュウ</t>
    </rPh>
    <rPh sb="10" eb="13">
      <t>コウエンカイ</t>
    </rPh>
    <phoneticPr fontId="8"/>
  </si>
  <si>
    <t>第3回振動制御に関するコロキウム</t>
    <rPh sb="0" eb="1">
      <t>ダイ</t>
    </rPh>
    <rPh sb="2" eb="3">
      <t>カイ</t>
    </rPh>
    <rPh sb="3" eb="5">
      <t>シンドウ</t>
    </rPh>
    <rPh sb="5" eb="7">
      <t>セイギョ</t>
    </rPh>
    <rPh sb="8" eb="9">
      <t>カン</t>
    </rPh>
    <phoneticPr fontId="8"/>
  </si>
  <si>
    <t>構造工学委員会</t>
    <rPh sb="0" eb="2">
      <t>コウゾウ</t>
    </rPh>
    <rPh sb="2" eb="4">
      <t>コウガク</t>
    </rPh>
    <rPh sb="4" eb="7">
      <t>イインカイ</t>
    </rPh>
    <phoneticPr fontId="8"/>
  </si>
  <si>
    <t>第9回定例談話会「阪神大震災：断層破壊のメカニズム」</t>
    <rPh sb="0" eb="1">
      <t>ダイ</t>
    </rPh>
    <rPh sb="2" eb="3">
      <t>カイ</t>
    </rPh>
    <rPh sb="3" eb="5">
      <t>テイレイ</t>
    </rPh>
    <rPh sb="5" eb="8">
      <t>ダンワカイ</t>
    </rPh>
    <rPh sb="9" eb="11">
      <t>ハンシン</t>
    </rPh>
    <rPh sb="11" eb="14">
      <t>ダイシンサイ</t>
    </rPh>
    <rPh sb="15" eb="17">
      <t>ダンソウ</t>
    </rPh>
    <rPh sb="17" eb="19">
      <t>ハカイ</t>
    </rPh>
    <phoneticPr fontId="8"/>
  </si>
  <si>
    <t>第23回環境システム研究論文発表会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</si>
  <si>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「アゲールフォーラム'95 自然・倫理・価値」</t>
    <rPh sb="14" eb="16">
      <t>シゼン</t>
    </rPh>
    <rPh sb="17" eb="19">
      <t>リンリ</t>
    </rPh>
    <rPh sb="20" eb="22">
      <t>カチ</t>
    </rPh>
    <phoneticPr fontId="8"/>
  </si>
  <si>
    <t>火山工学フォーラム</t>
    <rPh sb="0" eb="2">
      <t>カザン</t>
    </rPh>
    <rPh sb="2" eb="4">
      <t>コウガク</t>
    </rPh>
    <phoneticPr fontId="8"/>
  </si>
  <si>
    <t>ランドフィルフォーラム</t>
    <phoneticPr fontId="8"/>
  </si>
  <si>
    <t>銀座ガスホール</t>
    <rPh sb="0" eb="2">
      <t>ギンザ</t>
    </rPh>
    <phoneticPr fontId="8"/>
  </si>
  <si>
    <t>第11回定例談話会「阪神大震災：自治体エンジニアの対応と課題」</t>
    <rPh sb="0" eb="1">
      <t>ダイ</t>
    </rPh>
    <rPh sb="3" eb="4">
      <t>カイ</t>
    </rPh>
    <rPh sb="4" eb="6">
      <t>テイレイ</t>
    </rPh>
    <rPh sb="6" eb="9">
      <t>ダンワカイ</t>
    </rPh>
    <rPh sb="10" eb="12">
      <t>ハンシン</t>
    </rPh>
    <rPh sb="12" eb="15">
      <t>ダイシンサイ</t>
    </rPh>
    <rPh sb="16" eb="19">
      <t>ジチタイ</t>
    </rPh>
    <rPh sb="25" eb="27">
      <t>タイオウ</t>
    </rPh>
    <rPh sb="28" eb="30">
      <t>カダイ</t>
    </rPh>
    <phoneticPr fontId="8"/>
  </si>
  <si>
    <t>第20回土木情報システムシンポジウム</t>
    <rPh sb="0" eb="1">
      <t>ダイ</t>
    </rPh>
    <rPh sb="3" eb="4">
      <t>カイ</t>
    </rPh>
    <rPh sb="4" eb="6">
      <t>ドボク</t>
    </rPh>
    <rPh sb="6" eb="8">
      <t>ジョウホウ</t>
    </rPh>
    <phoneticPr fontId="8"/>
  </si>
  <si>
    <t>第5回地域シンポジウム「中山間地域の復興と環境管理」</t>
    <rPh sb="0" eb="1">
      <t>ダイ</t>
    </rPh>
    <rPh sb="2" eb="3">
      <t>カイ</t>
    </rPh>
    <rPh sb="3" eb="5">
      <t>チイキ</t>
    </rPh>
    <rPh sb="12" eb="13">
      <t>チュウ</t>
    </rPh>
    <rPh sb="13" eb="15">
      <t>サンカン</t>
    </rPh>
    <rPh sb="15" eb="17">
      <t>チイキ</t>
    </rPh>
    <rPh sb="18" eb="20">
      <t>フッコウ</t>
    </rPh>
    <rPh sb="21" eb="23">
      <t>カンキョウ</t>
    </rPh>
    <rPh sb="23" eb="25">
      <t>カンリ</t>
    </rPh>
    <phoneticPr fontId="8"/>
  </si>
  <si>
    <t>山口県セミナーパーク</t>
    <rPh sb="0" eb="3">
      <t>ヤマグチケン</t>
    </rPh>
    <phoneticPr fontId="8"/>
  </si>
  <si>
    <t>第3回合成構造の活用に関するシンポジウム</t>
    <rPh sb="0" eb="1">
      <t>ダイ</t>
    </rPh>
    <rPh sb="2" eb="3">
      <t>カイ</t>
    </rPh>
    <rPh sb="3" eb="5">
      <t>ゴウセイ</t>
    </rPh>
    <rPh sb="5" eb="7">
      <t>コウゾウ</t>
    </rPh>
    <rPh sb="8" eb="10">
      <t>カツヨウ</t>
    </rPh>
    <rPh sb="11" eb="12">
      <t>カン</t>
    </rPh>
    <phoneticPr fontId="8"/>
  </si>
  <si>
    <t>愛知県厚生年金会館</t>
    <rPh sb="0" eb="3">
      <t>アイチケン</t>
    </rPh>
    <rPh sb="3" eb="5">
      <t>コウセイ</t>
    </rPh>
    <rPh sb="5" eb="7">
      <t>ネンキン</t>
    </rPh>
    <rPh sb="7" eb="9">
      <t>カイカン</t>
    </rPh>
    <phoneticPr fontId="8"/>
  </si>
  <si>
    <t>第12回定例談話会「阪神大震災と建築」</t>
    <rPh sb="0" eb="1">
      <t>ダイ</t>
    </rPh>
    <rPh sb="3" eb="4">
      <t>カイ</t>
    </rPh>
    <rPh sb="4" eb="6">
      <t>テイレイ</t>
    </rPh>
    <rPh sb="6" eb="9">
      <t>ダンワカイ</t>
    </rPh>
    <rPh sb="10" eb="12">
      <t>ハンシン</t>
    </rPh>
    <rPh sb="12" eb="15">
      <t>ダイシンサイ</t>
    </rPh>
    <rPh sb="16" eb="18">
      <t>ケンチク</t>
    </rPh>
    <phoneticPr fontId="8"/>
  </si>
  <si>
    <t>企画調整委員会</t>
    <rPh sb="0" eb="2">
      <t>キカク</t>
    </rPh>
    <rPh sb="2" eb="4">
      <t>チョウセイ</t>
    </rPh>
    <rPh sb="4" eb="7">
      <t>イインカイ</t>
    </rPh>
    <phoneticPr fontId="8"/>
  </si>
  <si>
    <t>公開フォーラム「海岸工学はエスチュリー環境を救えるか」</t>
    <rPh sb="0" eb="2">
      <t>コウカイ</t>
    </rPh>
    <rPh sb="8" eb="10">
      <t>カイガン</t>
    </rPh>
    <rPh sb="10" eb="12">
      <t>コウガク</t>
    </rPh>
    <rPh sb="19" eb="21">
      <t>カンキョウ</t>
    </rPh>
    <rPh sb="22" eb="23">
      <t>スク</t>
    </rPh>
    <phoneticPr fontId="8"/>
  </si>
  <si>
    <t>中国工業技術研究所</t>
    <rPh sb="0" eb="2">
      <t>チュウゴク</t>
    </rPh>
    <rPh sb="2" eb="4">
      <t>コウギョウ</t>
    </rPh>
    <rPh sb="4" eb="6">
      <t>ギジュツ</t>
    </rPh>
    <rPh sb="6" eb="9">
      <t>ケンキュウショ</t>
    </rPh>
    <phoneticPr fontId="8"/>
  </si>
  <si>
    <t>第42回海岸工学講演会</t>
    <rPh sb="0" eb="1">
      <t>ダイ</t>
    </rPh>
    <rPh sb="3" eb="4">
      <t>カイ</t>
    </rPh>
    <rPh sb="4" eb="6">
      <t>カイガン</t>
    </rPh>
    <rPh sb="6" eb="8">
      <t>コウガク</t>
    </rPh>
    <rPh sb="8" eb="11">
      <t>コウエンカイ</t>
    </rPh>
    <phoneticPr fontId="8"/>
  </si>
  <si>
    <t>広島国際会議場</t>
    <rPh sb="0" eb="2">
      <t>ヒロシマ</t>
    </rPh>
    <rPh sb="2" eb="4">
      <t>コクサイ</t>
    </rPh>
    <rPh sb="4" eb="7">
      <t>カイギジョウ</t>
    </rPh>
    <phoneticPr fontId="8"/>
  </si>
  <si>
    <t>第5回トンネル工学研究発表会</t>
    <rPh sb="0" eb="1">
      <t>ダイ</t>
    </rPh>
    <rPh sb="2" eb="3">
      <t>カイ</t>
    </rPh>
    <rPh sb="7" eb="9">
      <t>コウガク</t>
    </rPh>
    <rPh sb="9" eb="11">
      <t>ケンキュウ</t>
    </rPh>
    <rPh sb="11" eb="13">
      <t>ハッピョウ</t>
    </rPh>
    <rPh sb="13" eb="14">
      <t>カイ</t>
    </rPh>
    <phoneticPr fontId="8"/>
  </si>
  <si>
    <t>橋梁交通振動に関するコロキウム</t>
    <rPh sb="0" eb="2">
      <t>キョウリョウ</t>
    </rPh>
    <rPh sb="2" eb="4">
      <t>コウツウ</t>
    </rPh>
    <rPh sb="4" eb="6">
      <t>シンドウ</t>
    </rPh>
    <rPh sb="7" eb="8">
      <t>カン</t>
    </rPh>
    <phoneticPr fontId="8"/>
  </si>
  <si>
    <t>地下空間シンポジウム</t>
    <rPh sb="0" eb="2">
      <t>チカ</t>
    </rPh>
    <rPh sb="2" eb="4">
      <t>クウカン</t>
    </rPh>
    <phoneticPr fontId="8"/>
  </si>
  <si>
    <t>環境工学研究フォーラム</t>
    <rPh sb="0" eb="2">
      <t>カンキョウ</t>
    </rPh>
    <rPh sb="2" eb="4">
      <t>コウガク</t>
    </rPh>
    <rPh sb="4" eb="6">
      <t>ケンキュウ</t>
    </rPh>
    <phoneticPr fontId="8"/>
  </si>
  <si>
    <t>第13回定例談話会「地盤工学の誕生と明日への課題」</t>
    <rPh sb="0" eb="1">
      <t>ダイ</t>
    </rPh>
    <rPh sb="3" eb="4">
      <t>カイ</t>
    </rPh>
    <rPh sb="4" eb="6">
      <t>テイレイ</t>
    </rPh>
    <rPh sb="6" eb="9">
      <t>ダンワカイ</t>
    </rPh>
    <rPh sb="10" eb="12">
      <t>ジバン</t>
    </rPh>
    <rPh sb="12" eb="14">
      <t>コウガク</t>
    </rPh>
    <rPh sb="15" eb="17">
      <t>タンジョウ</t>
    </rPh>
    <rPh sb="18" eb="20">
      <t>アス</t>
    </rPh>
    <rPh sb="22" eb="24">
      <t>カダイ</t>
    </rPh>
    <phoneticPr fontId="8"/>
  </si>
  <si>
    <t>第4回システム最適化に関するシンポジウム</t>
    <rPh sb="0" eb="1">
      <t>ダイ</t>
    </rPh>
    <rPh sb="2" eb="3">
      <t>カイ</t>
    </rPh>
    <rPh sb="7" eb="10">
      <t>サイテキカ</t>
    </rPh>
    <rPh sb="11" eb="12">
      <t>カン</t>
    </rPh>
    <phoneticPr fontId="8"/>
  </si>
  <si>
    <t>第13回建設マネジメント問題に関する研究発表討論会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2" eb="24">
      <t>トウロン</t>
    </rPh>
    <rPh sb="24" eb="25">
      <t>カイ</t>
    </rPh>
    <phoneticPr fontId="8"/>
  </si>
  <si>
    <t>第14回定例談話会「阪神・淡路大震災に対する土木学会第二次提言の考え方」</t>
    <rPh sb="0" eb="1">
      <t>ダイ</t>
    </rPh>
    <rPh sb="3" eb="4">
      <t>カイ</t>
    </rPh>
    <rPh sb="4" eb="6">
      <t>テイレイ</t>
    </rPh>
    <rPh sb="6" eb="9">
      <t>ダンワカイ</t>
    </rPh>
    <rPh sb="10" eb="12">
      <t>ハンシン</t>
    </rPh>
    <rPh sb="13" eb="15">
      <t>アワジ</t>
    </rPh>
    <rPh sb="15" eb="18">
      <t>ダイシンサイ</t>
    </rPh>
    <rPh sb="19" eb="20">
      <t>タイ</t>
    </rPh>
    <rPh sb="22" eb="26">
      <t>ドボクガッカイ</t>
    </rPh>
    <rPh sb="26" eb="27">
      <t>ダイ</t>
    </rPh>
    <rPh sb="27" eb="29">
      <t>ニジ</t>
    </rPh>
    <rPh sb="29" eb="31">
      <t>テイゲン</t>
    </rPh>
    <rPh sb="32" eb="33">
      <t>カンガ</t>
    </rPh>
    <rPh sb="34" eb="35">
      <t>ガタ</t>
    </rPh>
    <phoneticPr fontId="8"/>
  </si>
  <si>
    <t>阪神・淡路大震災に関する学術講演会</t>
    <rPh sb="0" eb="2">
      <t>ハンシン</t>
    </rPh>
    <rPh sb="3" eb="5">
      <t>アワジ</t>
    </rPh>
    <rPh sb="5" eb="8">
      <t>ダイシンサイ</t>
    </rPh>
    <rPh sb="9" eb="10">
      <t>カン</t>
    </rPh>
    <rPh sb="12" eb="14">
      <t>ガクジュツ</t>
    </rPh>
    <rPh sb="14" eb="16">
      <t>コウエン</t>
    </rPh>
    <rPh sb="16" eb="17">
      <t>カイ</t>
    </rPh>
    <phoneticPr fontId="8"/>
  </si>
  <si>
    <t>行事企画委員会</t>
    <rPh sb="0" eb="2">
      <t>ギョウジ</t>
    </rPh>
    <rPh sb="2" eb="4">
      <t>キカク</t>
    </rPh>
    <rPh sb="4" eb="7">
      <t>イインカイ</t>
    </rPh>
    <phoneticPr fontId="8"/>
  </si>
  <si>
    <t>第9回建設コンサルタントシンポジウム</t>
    <rPh sb="0" eb="1">
      <t>ダイ</t>
    </rPh>
    <rPh sb="2" eb="3">
      <t>カイ</t>
    </rPh>
    <rPh sb="3" eb="5">
      <t>ケンセツ</t>
    </rPh>
    <phoneticPr fontId="8"/>
  </si>
  <si>
    <t>第27回岩盤力学に関するシンポジウム</t>
    <rPh sb="0" eb="1">
      <t>ダイ</t>
    </rPh>
    <rPh sb="3" eb="4">
      <t>カイ</t>
    </rPh>
    <rPh sb="4" eb="6">
      <t>ガンバン</t>
    </rPh>
    <rPh sb="6" eb="8">
      <t>リキガク</t>
    </rPh>
    <rPh sb="9" eb="10">
      <t>カン</t>
    </rPh>
    <phoneticPr fontId="8"/>
  </si>
  <si>
    <t>東医健保会館</t>
    <rPh sb="0" eb="1">
      <t>ヒガシ</t>
    </rPh>
    <rPh sb="1" eb="2">
      <t>イ</t>
    </rPh>
    <rPh sb="2" eb="4">
      <t>ケンポ</t>
    </rPh>
    <rPh sb="4" eb="6">
      <t>カイカン</t>
    </rPh>
    <phoneticPr fontId="8"/>
  </si>
  <si>
    <t>第9回環境システムシンポジウム</t>
    <rPh sb="0" eb="1">
      <t>ダイ</t>
    </rPh>
    <rPh sb="2" eb="3">
      <t>カイ</t>
    </rPh>
    <rPh sb="3" eb="5">
      <t>カンキョウ</t>
    </rPh>
    <phoneticPr fontId="8"/>
  </si>
  <si>
    <t>高流動コンクリートシンポジウム</t>
    <rPh sb="0" eb="1">
      <t>コウ</t>
    </rPh>
    <rPh sb="1" eb="3">
      <t>リュウドウ</t>
    </rPh>
    <phoneticPr fontId="8"/>
  </si>
  <si>
    <t>JAビル国際会議室</t>
    <rPh sb="4" eb="6">
      <t>コクサイ</t>
    </rPh>
    <rPh sb="6" eb="8">
      <t>カイギ</t>
    </rPh>
    <rPh sb="8" eb="9">
      <t>シツ</t>
    </rPh>
    <phoneticPr fontId="8"/>
  </si>
  <si>
    <t>平成7年度「岩盤力学委員会研究報告会」</t>
    <rPh sb="0" eb="2">
      <t>ヘイセイ</t>
    </rPh>
    <rPh sb="3" eb="5">
      <t>ネンド</t>
    </rPh>
    <rPh sb="6" eb="8">
      <t>ガンバン</t>
    </rPh>
    <rPh sb="8" eb="10">
      <t>リキガク</t>
    </rPh>
    <rPh sb="10" eb="13">
      <t>イインカイ</t>
    </rPh>
    <rPh sb="13" eb="15">
      <t>ケンキュウ</t>
    </rPh>
    <rPh sb="15" eb="17">
      <t>ホウコク</t>
    </rPh>
    <rPh sb="17" eb="18">
      <t>カイ</t>
    </rPh>
    <phoneticPr fontId="8"/>
  </si>
  <si>
    <t>第8回アゲールシンポジウム</t>
    <rPh sb="0" eb="1">
      <t>ダイ</t>
    </rPh>
    <rPh sb="2" eb="3">
      <t>カイ</t>
    </rPh>
    <phoneticPr fontId="8"/>
  </si>
  <si>
    <t>第40回水理講演会</t>
    <rPh sb="0" eb="1">
      <t>ダイ</t>
    </rPh>
    <rPh sb="3" eb="4">
      <t>カイ</t>
    </rPh>
    <rPh sb="4" eb="6">
      <t>スイリ</t>
    </rPh>
    <rPh sb="6" eb="9">
      <t>コウエンカイ</t>
    </rPh>
    <phoneticPr fontId="8"/>
  </si>
  <si>
    <t>応用力学フォーラム（中部地区）</t>
    <rPh sb="0" eb="2">
      <t>オウヨウ</t>
    </rPh>
    <rPh sb="2" eb="4">
      <t>リキガク</t>
    </rPh>
    <rPh sb="10" eb="12">
      <t>チュウブ</t>
    </rPh>
    <rPh sb="12" eb="14">
      <t>チク</t>
    </rPh>
    <phoneticPr fontId="8"/>
  </si>
  <si>
    <t>「舗装工学」講習会</t>
    <rPh sb="1" eb="3">
      <t>ホソウ</t>
    </rPh>
    <rPh sb="3" eb="5">
      <t>コウガク</t>
    </rPh>
    <rPh sb="6" eb="9">
      <t>コウシュウカイ</t>
    </rPh>
    <phoneticPr fontId="8"/>
  </si>
  <si>
    <t>福岡自治会館</t>
    <rPh sb="0" eb="2">
      <t>フクオカ</t>
    </rPh>
    <rPh sb="2" eb="4">
      <t>ジチ</t>
    </rPh>
    <rPh sb="4" eb="6">
      <t>カイカン</t>
    </rPh>
    <phoneticPr fontId="8"/>
  </si>
  <si>
    <t>土木情報システム講習会</t>
    <rPh sb="0" eb="2">
      <t>ドボク</t>
    </rPh>
    <rPh sb="2" eb="4">
      <t>ジョウホウ</t>
    </rPh>
    <rPh sb="8" eb="11">
      <t>コウシュウカイ</t>
    </rPh>
    <phoneticPr fontId="8"/>
  </si>
  <si>
    <t>関西大学百周年記念館</t>
    <rPh sb="0" eb="2">
      <t>カンサイ</t>
    </rPh>
    <rPh sb="2" eb="4">
      <t>ダイガク</t>
    </rPh>
    <rPh sb="4" eb="7">
      <t>ヒャクシュウネン</t>
    </rPh>
    <rPh sb="7" eb="9">
      <t>キネン</t>
    </rPh>
    <rPh sb="9" eb="10">
      <t>カン</t>
    </rPh>
    <phoneticPr fontId="8"/>
  </si>
  <si>
    <t>第31回水工学に関する夏期研修会</t>
    <rPh sb="0" eb="1">
      <t>ダイ</t>
    </rPh>
    <rPh sb="3" eb="4">
      <t>カイ</t>
    </rPh>
    <rPh sb="4" eb="7">
      <t>スイコウガク</t>
    </rPh>
    <rPh sb="8" eb="9">
      <t>カン</t>
    </rPh>
    <rPh sb="11" eb="13">
      <t>カキ</t>
    </rPh>
    <rPh sb="13" eb="16">
      <t>ケンシュウカイ</t>
    </rPh>
    <phoneticPr fontId="8"/>
  </si>
  <si>
    <t>北見工業大学</t>
    <rPh sb="0" eb="2">
      <t>キタミ</t>
    </rPh>
    <rPh sb="2" eb="4">
      <t>コウギョウ</t>
    </rPh>
    <rPh sb="4" eb="6">
      <t>ダイガク</t>
    </rPh>
    <phoneticPr fontId="8"/>
  </si>
  <si>
    <t>高校土木教育研究委員会</t>
    <rPh sb="0" eb="2">
      <t>コウコウ</t>
    </rPh>
    <rPh sb="2" eb="4">
      <t>ドボク</t>
    </rPh>
    <rPh sb="4" eb="6">
      <t>キョウイク</t>
    </rPh>
    <rPh sb="6" eb="8">
      <t>ケンキュウ</t>
    </rPh>
    <rPh sb="8" eb="11">
      <t>イインカイ</t>
    </rPh>
    <phoneticPr fontId="8"/>
  </si>
  <si>
    <t>第29回夏期講習会</t>
    <rPh sb="0" eb="1">
      <t>ダイ</t>
    </rPh>
    <rPh sb="3" eb="4">
      <t>カイ</t>
    </rPh>
    <rPh sb="4" eb="6">
      <t>カキ</t>
    </rPh>
    <rPh sb="6" eb="8">
      <t>コウシュウ</t>
    </rPh>
    <rPh sb="8" eb="9">
      <t>カイ</t>
    </rPh>
    <phoneticPr fontId="8"/>
  </si>
  <si>
    <t>「土木建設業における環境管理・監査（ISO14000への対応）」講習会</t>
    <rPh sb="1" eb="3">
      <t>ドボク</t>
    </rPh>
    <rPh sb="3" eb="6">
      <t>ケンセツギョウ</t>
    </rPh>
    <rPh sb="10" eb="12">
      <t>カンキョウ</t>
    </rPh>
    <rPh sb="12" eb="14">
      <t>カンリ</t>
    </rPh>
    <rPh sb="15" eb="17">
      <t>カンサ</t>
    </rPh>
    <rPh sb="28" eb="30">
      <t>タイオウ</t>
    </rPh>
    <rPh sb="32" eb="35">
      <t>コウシュウカイ</t>
    </rPh>
    <phoneticPr fontId="8"/>
  </si>
  <si>
    <t>地球環境委員会</t>
    <rPh sb="0" eb="2">
      <t>チキュウ</t>
    </rPh>
    <rPh sb="2" eb="4">
      <t>カンキョウ</t>
    </rPh>
    <rPh sb="4" eb="7">
      <t>イインカイ</t>
    </rPh>
    <phoneticPr fontId="8"/>
  </si>
  <si>
    <t>「海岸海洋構造物基礎地盤の波浪安定性」講習会</t>
    <rPh sb="1" eb="3">
      <t>カイガン</t>
    </rPh>
    <rPh sb="3" eb="5">
      <t>カイヨウ</t>
    </rPh>
    <rPh sb="5" eb="8">
      <t>コウゾウブツ</t>
    </rPh>
    <rPh sb="8" eb="10">
      <t>キソ</t>
    </rPh>
    <rPh sb="10" eb="12">
      <t>ジバン</t>
    </rPh>
    <rPh sb="13" eb="15">
      <t>ハロウ</t>
    </rPh>
    <rPh sb="15" eb="18">
      <t>アンテイセイ</t>
    </rPh>
    <rPh sb="19" eb="22">
      <t>コウシュウカイ</t>
    </rPh>
    <phoneticPr fontId="8"/>
  </si>
  <si>
    <t>海洋開発委員会</t>
    <rPh sb="0" eb="2">
      <t>カイヨウ</t>
    </rPh>
    <rPh sb="2" eb="4">
      <t>カイハツ</t>
    </rPh>
    <rPh sb="4" eb="7">
      <t>イインカイ</t>
    </rPh>
    <phoneticPr fontId="8"/>
  </si>
  <si>
    <t>仙台・勾当台会館</t>
    <rPh sb="0" eb="2">
      <t>センダイ</t>
    </rPh>
    <rPh sb="3" eb="6">
      <t>コウトウダイ</t>
    </rPh>
    <rPh sb="6" eb="8">
      <t>カイカン</t>
    </rPh>
    <phoneticPr fontId="8"/>
  </si>
  <si>
    <t>大阪建設交流館</t>
    <rPh sb="0" eb="2">
      <t>オオサカ</t>
    </rPh>
    <rPh sb="2" eb="4">
      <t>ケンセツ</t>
    </rPh>
    <rPh sb="4" eb="7">
      <t>コウリュウカン</t>
    </rPh>
    <phoneticPr fontId="8"/>
  </si>
  <si>
    <t>「シリカフュームを用いたコンクリートの設計施工指針(案)」講習会</t>
    <rPh sb="9" eb="10">
      <t>モチ</t>
    </rPh>
    <rPh sb="19" eb="21">
      <t>セッケイ</t>
    </rPh>
    <rPh sb="21" eb="23">
      <t>セコウ</t>
    </rPh>
    <rPh sb="23" eb="25">
      <t>シシン</t>
    </rPh>
    <rPh sb="25" eb="28">
      <t>アン</t>
    </rPh>
    <rPh sb="29" eb="32">
      <t>コウシュウカイ</t>
    </rPh>
    <phoneticPr fontId="8"/>
  </si>
  <si>
    <t>福岡県自治会館</t>
    <rPh sb="0" eb="3">
      <t>フクオカケン</t>
    </rPh>
    <rPh sb="3" eb="5">
      <t>ジチ</t>
    </rPh>
    <rPh sb="5" eb="7">
      <t>カイカン</t>
    </rPh>
    <phoneticPr fontId="8"/>
  </si>
  <si>
    <t>「コンクリート構造物の維持管理指針(案)」講習会</t>
    <rPh sb="7" eb="10">
      <t>コウゾウブツ</t>
    </rPh>
    <rPh sb="11" eb="13">
      <t>イジ</t>
    </rPh>
    <rPh sb="13" eb="15">
      <t>カンリ</t>
    </rPh>
    <rPh sb="15" eb="17">
      <t>シシン</t>
    </rPh>
    <rPh sb="17" eb="20">
      <t>アン</t>
    </rPh>
    <rPh sb="21" eb="24">
      <t>コウシュウカイ</t>
    </rPh>
    <phoneticPr fontId="8"/>
  </si>
  <si>
    <t>早稲田大学国際会議場</t>
    <rPh sb="0" eb="3">
      <t>ワセダ</t>
    </rPh>
    <rPh sb="3" eb="5">
      <t>ダイガク</t>
    </rPh>
    <rPh sb="5" eb="7">
      <t>コクサイ</t>
    </rPh>
    <rPh sb="7" eb="10">
      <t>カイギジョウ</t>
    </rPh>
    <phoneticPr fontId="8"/>
  </si>
  <si>
    <t>「コンクリート構造のエスセティックス」講習会</t>
    <rPh sb="7" eb="9">
      <t>コウゾウ</t>
    </rPh>
    <rPh sb="19" eb="22">
      <t>コウシュウカイ</t>
    </rPh>
    <phoneticPr fontId="8"/>
  </si>
  <si>
    <t>衛星データの実利用研修会「人工衛星を用いた地球環境調査の歴史的経緯と近未来の動向」</t>
    <rPh sb="0" eb="2">
      <t>エイセイ</t>
    </rPh>
    <rPh sb="6" eb="7">
      <t>ジツ</t>
    </rPh>
    <rPh sb="7" eb="9">
      <t>リヨウ</t>
    </rPh>
    <rPh sb="9" eb="12">
      <t>ケンシュウカイ</t>
    </rPh>
    <rPh sb="13" eb="15">
      <t>ジンコウ</t>
    </rPh>
    <rPh sb="15" eb="17">
      <t>エイセイ</t>
    </rPh>
    <rPh sb="18" eb="19">
      <t>モチ</t>
    </rPh>
    <rPh sb="21" eb="23">
      <t>チキュウ</t>
    </rPh>
    <rPh sb="23" eb="25">
      <t>カンキョウ</t>
    </rPh>
    <rPh sb="25" eb="27">
      <t>チョウサ</t>
    </rPh>
    <rPh sb="28" eb="31">
      <t>レキシテキ</t>
    </rPh>
    <rPh sb="31" eb="33">
      <t>ケイイ</t>
    </rPh>
    <rPh sb="34" eb="37">
      <t>キンミライ</t>
    </rPh>
    <rPh sb="38" eb="40">
      <t>ドウコウ</t>
    </rPh>
    <phoneticPr fontId="8"/>
  </si>
  <si>
    <t>土木情報システム委員会</t>
    <rPh sb="0" eb="2">
      <t>ドボク</t>
    </rPh>
    <rPh sb="2" eb="4">
      <t>ジョウホウ</t>
    </rPh>
    <rPh sb="8" eb="11">
      <t>イインカイ</t>
    </rPh>
    <phoneticPr fontId="8"/>
  </si>
  <si>
    <t>「コンクリート構造物の耐久設計指針(案)」講習会</t>
    <rPh sb="7" eb="10">
      <t>コウゾウブツ</t>
    </rPh>
    <rPh sb="11" eb="13">
      <t>タイキュウ</t>
    </rPh>
    <rPh sb="13" eb="15">
      <t>セッケイ</t>
    </rPh>
    <rPh sb="15" eb="17">
      <t>シシン</t>
    </rPh>
    <rPh sb="17" eb="20">
      <t>アン</t>
    </rPh>
    <rPh sb="21" eb="24">
      <t>コウシュウカイ</t>
    </rPh>
    <phoneticPr fontId="8"/>
  </si>
  <si>
    <t>衛星データの実利用研修会「宇宙から地球環境がモニタリングできる理由」</t>
    <rPh sb="0" eb="2">
      <t>エイセイ</t>
    </rPh>
    <rPh sb="6" eb="7">
      <t>ジツ</t>
    </rPh>
    <rPh sb="7" eb="9">
      <t>リヨウ</t>
    </rPh>
    <rPh sb="9" eb="12">
      <t>ケンシュウカイ</t>
    </rPh>
    <rPh sb="13" eb="15">
      <t>ウチュウ</t>
    </rPh>
    <rPh sb="17" eb="19">
      <t>チキュウ</t>
    </rPh>
    <rPh sb="19" eb="21">
      <t>カンキョウ</t>
    </rPh>
    <rPh sb="31" eb="33">
      <t>リユウ</t>
    </rPh>
    <phoneticPr fontId="8"/>
  </si>
  <si>
    <t>衛星データの実利用研修会「衛星データの処理／解析を前提としたソフトウェア」</t>
    <rPh sb="0" eb="2">
      <t>エイセイ</t>
    </rPh>
    <rPh sb="6" eb="7">
      <t>ジツ</t>
    </rPh>
    <rPh sb="7" eb="9">
      <t>リヨウ</t>
    </rPh>
    <rPh sb="9" eb="12">
      <t>ケンシュウカイ</t>
    </rPh>
    <rPh sb="13" eb="15">
      <t>エイセイ</t>
    </rPh>
    <rPh sb="19" eb="21">
      <t>ショリ</t>
    </rPh>
    <rPh sb="22" eb="24">
      <t>カイセキ</t>
    </rPh>
    <rPh sb="25" eb="27">
      <t>ゼンテイ</t>
    </rPh>
    <phoneticPr fontId="8"/>
  </si>
  <si>
    <t>第18回土木計画学研究発表会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</si>
  <si>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北九州国際会議場</t>
    <rPh sb="0" eb="3">
      <t>キタキュウシュウ</t>
    </rPh>
    <rPh sb="3" eb="5">
      <t>コクサイ</t>
    </rPh>
    <rPh sb="5" eb="8">
      <t>カイギジョウ</t>
    </rPh>
    <phoneticPr fontId="8"/>
  </si>
  <si>
    <t>衛星データの実利用研修会「衛星データの種類と具体的な応用分野および利用上の問題点」</t>
    <rPh sb="0" eb="2">
      <t>エイセイ</t>
    </rPh>
    <rPh sb="6" eb="7">
      <t>ジツ</t>
    </rPh>
    <rPh sb="7" eb="9">
      <t>リヨウ</t>
    </rPh>
    <rPh sb="9" eb="12">
      <t>ケンシュウカイ</t>
    </rPh>
    <rPh sb="13" eb="15">
      <t>エイセイ</t>
    </rPh>
    <rPh sb="19" eb="21">
      <t>シュルイ</t>
    </rPh>
    <rPh sb="22" eb="25">
      <t>グタイテキ</t>
    </rPh>
    <rPh sb="26" eb="28">
      <t>オウヨウ</t>
    </rPh>
    <rPh sb="28" eb="30">
      <t>ブンヤ</t>
    </rPh>
    <rPh sb="33" eb="36">
      <t>リヨウジョウ</t>
    </rPh>
    <rPh sb="37" eb="40">
      <t>モンダイテン</t>
    </rPh>
    <phoneticPr fontId="8"/>
  </si>
  <si>
    <t>「地下空間と人間」シリーズ出版記念講習会（東京）</t>
    <rPh sb="1" eb="3">
      <t>チカ</t>
    </rPh>
    <rPh sb="3" eb="5">
      <t>クウカン</t>
    </rPh>
    <rPh sb="6" eb="8">
      <t>ニンゲン</t>
    </rPh>
    <rPh sb="13" eb="15">
      <t>シュッパン</t>
    </rPh>
    <rPh sb="15" eb="17">
      <t>キネン</t>
    </rPh>
    <rPh sb="17" eb="20">
      <t>コウシュウカイ</t>
    </rPh>
    <rPh sb="21" eb="23">
      <t>トウキョウ</t>
    </rPh>
    <phoneticPr fontId="8"/>
  </si>
  <si>
    <t>「地下空間と人間」シリーズ出版記念講習会（札幌）</t>
    <rPh sb="1" eb="3">
      <t>チカ</t>
    </rPh>
    <rPh sb="3" eb="5">
      <t>クウカン</t>
    </rPh>
    <rPh sb="6" eb="8">
      <t>ニンゲン</t>
    </rPh>
    <rPh sb="13" eb="15">
      <t>シュッパン</t>
    </rPh>
    <rPh sb="15" eb="17">
      <t>キネン</t>
    </rPh>
    <rPh sb="17" eb="20">
      <t>コウシュウカイ</t>
    </rPh>
    <rPh sb="21" eb="23">
      <t>サッポロ</t>
    </rPh>
    <phoneticPr fontId="8"/>
  </si>
  <si>
    <t>衛星データの実利用研修会「超解像度衛星データの性質と取得方法および国際的な動向」</t>
    <rPh sb="0" eb="2">
      <t>エイセイ</t>
    </rPh>
    <rPh sb="6" eb="7">
      <t>ジツ</t>
    </rPh>
    <rPh sb="7" eb="9">
      <t>リヨウ</t>
    </rPh>
    <rPh sb="9" eb="12">
      <t>ケンシュウカイ</t>
    </rPh>
    <rPh sb="13" eb="14">
      <t>チョウ</t>
    </rPh>
    <rPh sb="14" eb="17">
      <t>カイゾウド</t>
    </rPh>
    <rPh sb="17" eb="19">
      <t>エイセイ</t>
    </rPh>
    <rPh sb="23" eb="25">
      <t>セイシツ</t>
    </rPh>
    <rPh sb="26" eb="28">
      <t>シュトク</t>
    </rPh>
    <rPh sb="28" eb="30">
      <t>ホウホウ</t>
    </rPh>
    <rPh sb="33" eb="36">
      <t>コクサイテキ</t>
    </rPh>
    <rPh sb="37" eb="39">
      <t>ドウコウ</t>
    </rPh>
    <phoneticPr fontId="8"/>
  </si>
  <si>
    <t>衛星データの実利用研修会「衛星データを用いた土地被覆分類図の作成手法、利用方法について」</t>
    <rPh sb="0" eb="2">
      <t>エイセイ</t>
    </rPh>
    <rPh sb="6" eb="7">
      <t>ジツ</t>
    </rPh>
    <rPh sb="7" eb="9">
      <t>リヨウ</t>
    </rPh>
    <rPh sb="9" eb="12">
      <t>ケンシュウカイ</t>
    </rPh>
    <rPh sb="13" eb="15">
      <t>エイセイ</t>
    </rPh>
    <rPh sb="19" eb="20">
      <t>モチ</t>
    </rPh>
    <rPh sb="22" eb="24">
      <t>トチ</t>
    </rPh>
    <rPh sb="24" eb="26">
      <t>ヒフク</t>
    </rPh>
    <rPh sb="26" eb="28">
      <t>ブンルイ</t>
    </rPh>
    <rPh sb="28" eb="29">
      <t>ズ</t>
    </rPh>
    <rPh sb="30" eb="32">
      <t>サクセイ</t>
    </rPh>
    <rPh sb="32" eb="34">
      <t>シュホウ</t>
    </rPh>
    <rPh sb="35" eb="37">
      <t>リヨウ</t>
    </rPh>
    <rPh sb="37" eb="39">
      <t>ホウホウ</t>
    </rPh>
    <phoneticPr fontId="8"/>
  </si>
  <si>
    <t>「地下空間と人間」シリーズ出版記念講習会（大阪）</t>
    <rPh sb="1" eb="3">
      <t>チカ</t>
    </rPh>
    <rPh sb="3" eb="5">
      <t>クウカン</t>
    </rPh>
    <rPh sb="6" eb="8">
      <t>ニンゲン</t>
    </rPh>
    <rPh sb="13" eb="15">
      <t>シュッパン</t>
    </rPh>
    <rPh sb="15" eb="17">
      <t>キネン</t>
    </rPh>
    <rPh sb="17" eb="20">
      <t>コウシュウカイ</t>
    </rPh>
    <rPh sb="21" eb="23">
      <t>オオサカ</t>
    </rPh>
    <phoneticPr fontId="8"/>
  </si>
  <si>
    <t>衛星データの実利用研修会「衛星データを用いた土地分級評価の手法および方法について」</t>
    <rPh sb="0" eb="2">
      <t>エイセイ</t>
    </rPh>
    <rPh sb="6" eb="7">
      <t>ジツ</t>
    </rPh>
    <rPh sb="7" eb="9">
      <t>リヨウ</t>
    </rPh>
    <rPh sb="9" eb="12">
      <t>ケンシュウカイ</t>
    </rPh>
    <rPh sb="13" eb="15">
      <t>エイセイ</t>
    </rPh>
    <rPh sb="19" eb="20">
      <t>モチ</t>
    </rPh>
    <rPh sb="22" eb="24">
      <t>トチ</t>
    </rPh>
    <rPh sb="24" eb="25">
      <t>ブン</t>
    </rPh>
    <rPh sb="25" eb="26">
      <t>キュウ</t>
    </rPh>
    <rPh sb="26" eb="28">
      <t>ヒョウカ</t>
    </rPh>
    <rPh sb="29" eb="31">
      <t>シュホウ</t>
    </rPh>
    <rPh sb="34" eb="36">
      <t>ホウホウ</t>
    </rPh>
    <phoneticPr fontId="8"/>
  </si>
  <si>
    <t>「舗装工学」講習会（新潟）</t>
    <rPh sb="1" eb="3">
      <t>ホソウ</t>
    </rPh>
    <rPh sb="3" eb="5">
      <t>コウガク</t>
    </rPh>
    <rPh sb="6" eb="9">
      <t>コウシュウカイ</t>
    </rPh>
    <rPh sb="10" eb="12">
      <t>ニイガタ</t>
    </rPh>
    <phoneticPr fontId="8"/>
  </si>
  <si>
    <t>新潟大学</t>
    <rPh sb="0" eb="2">
      <t>ニイガタ</t>
    </rPh>
    <rPh sb="2" eb="4">
      <t>ダイガク</t>
    </rPh>
    <phoneticPr fontId="8"/>
  </si>
  <si>
    <t>「都市NATMとシールド工法～設計法の現状と課題」講習会</t>
    <rPh sb="1" eb="3">
      <t>トシ</t>
    </rPh>
    <rPh sb="12" eb="14">
      <t>コウホウ</t>
    </rPh>
    <rPh sb="15" eb="18">
      <t>セッケイホウ</t>
    </rPh>
    <rPh sb="19" eb="21">
      <t>ゲンジョウ</t>
    </rPh>
    <rPh sb="22" eb="24">
      <t>カダイ</t>
    </rPh>
    <rPh sb="25" eb="28">
      <t>コウシュウカイ</t>
    </rPh>
    <phoneticPr fontId="8"/>
  </si>
  <si>
    <t>衛星データの実利用研修会「斜面の安定性評価」</t>
    <rPh sb="0" eb="2">
      <t>エイセイ</t>
    </rPh>
    <rPh sb="6" eb="7">
      <t>ジツ</t>
    </rPh>
    <rPh sb="7" eb="9">
      <t>リヨウ</t>
    </rPh>
    <rPh sb="9" eb="12">
      <t>ケンシュウカイ</t>
    </rPh>
    <rPh sb="13" eb="15">
      <t>シャメン</t>
    </rPh>
    <rPh sb="16" eb="19">
      <t>アンテイセイ</t>
    </rPh>
    <rPh sb="19" eb="21">
      <t>ヒョウカ</t>
    </rPh>
    <phoneticPr fontId="8"/>
  </si>
  <si>
    <t>衛星データの実利用研修会「衛星データを用いた地形図作成方法と問題点について」</t>
    <rPh sb="0" eb="2">
      <t>エイセイ</t>
    </rPh>
    <rPh sb="6" eb="7">
      <t>ジツ</t>
    </rPh>
    <rPh sb="7" eb="9">
      <t>リヨウ</t>
    </rPh>
    <rPh sb="9" eb="12">
      <t>ケンシュウカイ</t>
    </rPh>
    <rPh sb="13" eb="15">
      <t>エイセイ</t>
    </rPh>
    <rPh sb="19" eb="20">
      <t>モチ</t>
    </rPh>
    <rPh sb="22" eb="25">
      <t>チケイズ</t>
    </rPh>
    <rPh sb="25" eb="27">
      <t>サクセイ</t>
    </rPh>
    <rPh sb="27" eb="29">
      <t>ホウホウ</t>
    </rPh>
    <rPh sb="30" eb="33">
      <t>モンダイテン</t>
    </rPh>
    <phoneticPr fontId="8"/>
  </si>
  <si>
    <t>コンクリート標準示方書（平成8年版）制定に伴う講習会</t>
    <rPh sb="6" eb="8">
      <t>ヒョウジュン</t>
    </rPh>
    <rPh sb="8" eb="11">
      <t>シホウショ</t>
    </rPh>
    <rPh sb="12" eb="14">
      <t>ヘイセイ</t>
    </rPh>
    <rPh sb="15" eb="16">
      <t>ネン</t>
    </rPh>
    <rPh sb="16" eb="17">
      <t>バン</t>
    </rPh>
    <rPh sb="18" eb="20">
      <t>セイテイ</t>
    </rPh>
    <rPh sb="21" eb="22">
      <t>トモナ</t>
    </rPh>
    <rPh sb="23" eb="26">
      <t>コウシュウカイ</t>
    </rPh>
    <phoneticPr fontId="8"/>
  </si>
  <si>
    <t>日比谷公会堂</t>
    <rPh sb="0" eb="3">
      <t>ヒビヤ</t>
    </rPh>
    <rPh sb="3" eb="6">
      <t>コウカイドウ</t>
    </rPh>
    <phoneticPr fontId="8"/>
  </si>
  <si>
    <t>衛星データの実利用研修会「SARデータ（マイクロ波データ）の性質と利用方法」</t>
    <rPh sb="0" eb="2">
      <t>エイセイ</t>
    </rPh>
    <rPh sb="6" eb="7">
      <t>ジツ</t>
    </rPh>
    <rPh sb="7" eb="9">
      <t>リヨウ</t>
    </rPh>
    <rPh sb="9" eb="12">
      <t>ケンシュウカイ</t>
    </rPh>
    <rPh sb="24" eb="25">
      <t>ナミ</t>
    </rPh>
    <rPh sb="30" eb="32">
      <t>セイシツ</t>
    </rPh>
    <rPh sb="33" eb="35">
      <t>リヨウ</t>
    </rPh>
    <rPh sb="35" eb="37">
      <t>ホウホウ</t>
    </rPh>
    <phoneticPr fontId="8"/>
  </si>
  <si>
    <t>大阪厚生年金会館</t>
    <rPh sb="0" eb="2">
      <t>オオサカ</t>
    </rPh>
    <rPh sb="2" eb="4">
      <t>コウセイ</t>
    </rPh>
    <rPh sb="4" eb="6">
      <t>ネンキン</t>
    </rPh>
    <rPh sb="6" eb="8">
      <t>カイカン</t>
    </rPh>
    <phoneticPr fontId="8"/>
  </si>
  <si>
    <t>第17回定例談話会 就職市場として見た「土木と建設産業」</t>
    <rPh sb="0" eb="1">
      <t>ダイ</t>
    </rPh>
    <rPh sb="3" eb="4">
      <t>カイ</t>
    </rPh>
    <rPh sb="4" eb="6">
      <t>テイレイ</t>
    </rPh>
    <rPh sb="6" eb="9">
      <t>ダンワカイ</t>
    </rPh>
    <rPh sb="10" eb="12">
      <t>シュウショク</t>
    </rPh>
    <rPh sb="12" eb="14">
      <t>シジョウ</t>
    </rPh>
    <rPh sb="17" eb="18">
      <t>ミ</t>
    </rPh>
    <rPh sb="20" eb="22">
      <t>ドボク</t>
    </rPh>
    <rPh sb="23" eb="25">
      <t>ケンセツ</t>
    </rPh>
    <rPh sb="25" eb="27">
      <t>サンギョウ</t>
    </rPh>
    <phoneticPr fontId="8"/>
  </si>
  <si>
    <t>第42回構造工学シンポジウム</t>
    <rPh sb="0" eb="1">
      <t>ダイ</t>
    </rPh>
    <rPh sb="3" eb="4">
      <t>カイ</t>
    </rPh>
    <rPh sb="4" eb="6">
      <t>コウゾウ</t>
    </rPh>
    <rPh sb="6" eb="8">
      <t>コウガク</t>
    </rPh>
    <phoneticPr fontId="8"/>
  </si>
  <si>
    <t>応用力学フォーラム（関西地区）波動現象の基礎知識</t>
    <rPh sb="0" eb="2">
      <t>オウヨウ</t>
    </rPh>
    <rPh sb="2" eb="4">
      <t>リキガク</t>
    </rPh>
    <rPh sb="10" eb="12">
      <t>カンサイ</t>
    </rPh>
    <rPh sb="12" eb="14">
      <t>チク</t>
    </rPh>
    <rPh sb="15" eb="17">
      <t>ハドウ</t>
    </rPh>
    <rPh sb="17" eb="19">
      <t>ゲンショウ</t>
    </rPh>
    <rPh sb="20" eb="22">
      <t>キソ</t>
    </rPh>
    <rPh sb="22" eb="24">
      <t>チシキ</t>
    </rPh>
    <phoneticPr fontId="8"/>
  </si>
  <si>
    <t>京都大学</t>
    <rPh sb="0" eb="2">
      <t>キョウト</t>
    </rPh>
    <rPh sb="2" eb="4">
      <t>ダイガク</t>
    </rPh>
    <phoneticPr fontId="8"/>
  </si>
  <si>
    <t>第18回定例談話会 首都移転の意味するもの</t>
    <rPh sb="0" eb="1">
      <t>ダイ</t>
    </rPh>
    <rPh sb="3" eb="4">
      <t>カイ</t>
    </rPh>
    <rPh sb="4" eb="6">
      <t>テイレイ</t>
    </rPh>
    <rPh sb="6" eb="9">
      <t>ダンワカイ</t>
    </rPh>
    <rPh sb="10" eb="12">
      <t>シュト</t>
    </rPh>
    <rPh sb="12" eb="14">
      <t>イテン</t>
    </rPh>
    <rPh sb="15" eb="17">
      <t>イミ</t>
    </rPh>
    <phoneticPr fontId="8"/>
  </si>
  <si>
    <t>第2回応用力学フォーラム（中国・四国地区）</t>
    <rPh sb="0" eb="1">
      <t>ダイ</t>
    </rPh>
    <rPh sb="2" eb="3">
      <t>カイ</t>
    </rPh>
    <rPh sb="3" eb="5">
      <t>オウヨウ</t>
    </rPh>
    <rPh sb="5" eb="7">
      <t>リキガク</t>
    </rPh>
    <rPh sb="13" eb="15">
      <t>チュウゴク</t>
    </rPh>
    <rPh sb="16" eb="18">
      <t>シコク</t>
    </rPh>
    <rPh sb="18" eb="20">
      <t>チク</t>
    </rPh>
    <phoneticPr fontId="8"/>
  </si>
  <si>
    <t>広島工業大学</t>
    <rPh sb="0" eb="2">
      <t>ヒロシマ</t>
    </rPh>
    <rPh sb="2" eb="4">
      <t>コウギョウ</t>
    </rPh>
    <rPh sb="4" eb="6">
      <t>ダイガク</t>
    </rPh>
    <phoneticPr fontId="8"/>
  </si>
  <si>
    <t>シンポジウム「これからの防災計画と地域づくり」</t>
    <rPh sb="12" eb="14">
      <t>ボウサイ</t>
    </rPh>
    <rPh sb="14" eb="16">
      <t>ケイカク</t>
    </rPh>
    <rPh sb="17" eb="19">
      <t>チイキ</t>
    </rPh>
    <phoneticPr fontId="8"/>
  </si>
  <si>
    <t>神戸市産業振興センター</t>
    <rPh sb="0" eb="3">
      <t>コウベシ</t>
    </rPh>
    <rPh sb="3" eb="5">
      <t>サンギョウ</t>
    </rPh>
    <rPh sb="5" eb="7">
      <t>シンコウ</t>
    </rPh>
    <phoneticPr fontId="8"/>
  </si>
  <si>
    <t>土木計画学研究</t>
    <rPh sb="0" eb="5">
      <t>ドボクケイカクガク</t>
    </rPh>
    <rPh sb="5" eb="7">
      <t>ケンキュウ</t>
    </rPh>
    <phoneticPr fontId="8"/>
  </si>
  <si>
    <t>第16回土木史研究発表会</t>
    <rPh sb="0" eb="1">
      <t>ダイ</t>
    </rPh>
    <rPh sb="3" eb="4">
      <t>カイ</t>
    </rPh>
    <rPh sb="4" eb="7">
      <t>ドボクシ</t>
    </rPh>
    <rPh sb="7" eb="9">
      <t>ケンキュウ</t>
    </rPh>
    <rPh sb="9" eb="11">
      <t>ハッピョウ</t>
    </rPh>
    <rPh sb="11" eb="12">
      <t>カイ</t>
    </rPh>
    <phoneticPr fontId="8"/>
  </si>
  <si>
    <t>第3回落石等による衝撃問題に関するシンポジウム</t>
    <rPh sb="0" eb="1">
      <t>ダイ</t>
    </rPh>
    <rPh sb="2" eb="3">
      <t>カイ</t>
    </rPh>
    <rPh sb="3" eb="5">
      <t>ラクセキ</t>
    </rPh>
    <rPh sb="5" eb="6">
      <t>トウ</t>
    </rPh>
    <rPh sb="9" eb="11">
      <t>ショウゲキ</t>
    </rPh>
    <rPh sb="11" eb="13">
      <t>モンダイ</t>
    </rPh>
    <rPh sb="14" eb="15">
      <t>カン</t>
    </rPh>
    <phoneticPr fontId="8"/>
  </si>
  <si>
    <t>第19回定例談話会 日本のトンネル技術－その耐震の考え方－</t>
    <rPh sb="0" eb="1">
      <t>ダイ</t>
    </rPh>
    <rPh sb="3" eb="4">
      <t>カイ</t>
    </rPh>
    <rPh sb="4" eb="6">
      <t>テイレイ</t>
    </rPh>
    <rPh sb="6" eb="9">
      <t>ダンワカイ</t>
    </rPh>
    <rPh sb="10" eb="12">
      <t>ニホン</t>
    </rPh>
    <rPh sb="17" eb="19">
      <t>ギジュツ</t>
    </rPh>
    <rPh sb="22" eb="24">
      <t>タイシン</t>
    </rPh>
    <rPh sb="25" eb="26">
      <t>カンガ</t>
    </rPh>
    <rPh sb="27" eb="28">
      <t>カタ</t>
    </rPh>
    <phoneticPr fontId="8"/>
  </si>
  <si>
    <t>非線形力学小委員会及び応用力学フォーラム（中部地区）</t>
    <rPh sb="0" eb="3">
      <t>ヒセンケイ</t>
    </rPh>
    <rPh sb="3" eb="5">
      <t>リキガク</t>
    </rPh>
    <rPh sb="5" eb="9">
      <t>ショウイインカイ</t>
    </rPh>
    <rPh sb="9" eb="10">
      <t>オヨ</t>
    </rPh>
    <rPh sb="11" eb="13">
      <t>オウヨウ</t>
    </rPh>
    <rPh sb="13" eb="15">
      <t>リキガク</t>
    </rPh>
    <rPh sb="21" eb="23">
      <t>チュウブ</t>
    </rPh>
    <rPh sb="23" eb="25">
      <t>チク</t>
    </rPh>
    <phoneticPr fontId="8"/>
  </si>
  <si>
    <t>第4回地球環境シンポジウム</t>
    <rPh sb="0" eb="1">
      <t>ダイ</t>
    </rPh>
    <rPh sb="2" eb="3">
      <t>カイ</t>
    </rPh>
    <rPh sb="3" eb="5">
      <t>チキュウ</t>
    </rPh>
    <rPh sb="5" eb="7">
      <t>カンキョウ</t>
    </rPh>
    <phoneticPr fontId="8"/>
  </si>
  <si>
    <t>第23回海洋開発シンポジウム</t>
    <rPh sb="0" eb="1">
      <t>ダイ</t>
    </rPh>
    <rPh sb="3" eb="4">
      <t>カイ</t>
    </rPh>
    <rPh sb="4" eb="6">
      <t>カイヨウ</t>
    </rPh>
    <rPh sb="6" eb="8">
      <t>カイハツ</t>
    </rPh>
    <phoneticPr fontId="8"/>
  </si>
  <si>
    <t>第20回定例談話会 新しい（第5次）全国総合開発計画の議論</t>
    <rPh sb="0" eb="1">
      <t>ダイ</t>
    </rPh>
    <rPh sb="3" eb="4">
      <t>カイ</t>
    </rPh>
    <rPh sb="4" eb="6">
      <t>テイレイ</t>
    </rPh>
    <rPh sb="6" eb="9">
      <t>ダンワカイ</t>
    </rPh>
    <rPh sb="10" eb="11">
      <t>アタラ</t>
    </rPh>
    <rPh sb="14" eb="15">
      <t>ダイ</t>
    </rPh>
    <rPh sb="16" eb="17">
      <t>ジ</t>
    </rPh>
    <rPh sb="18" eb="20">
      <t>ゼンコク</t>
    </rPh>
    <rPh sb="20" eb="22">
      <t>ソウゴウ</t>
    </rPh>
    <rPh sb="22" eb="24">
      <t>カイハツ</t>
    </rPh>
    <rPh sb="24" eb="26">
      <t>ケイカク</t>
    </rPh>
    <rPh sb="27" eb="29">
      <t>ギロン</t>
    </rPh>
    <phoneticPr fontId="8"/>
  </si>
  <si>
    <t>第1回水シンポジウム</t>
    <rPh sb="0" eb="1">
      <t>ダイ</t>
    </rPh>
    <rPh sb="2" eb="3">
      <t>カイ</t>
    </rPh>
    <rPh sb="3" eb="4">
      <t>ミズ</t>
    </rPh>
    <phoneticPr fontId="8"/>
  </si>
  <si>
    <t>鳥取県民文化会館</t>
    <rPh sb="0" eb="3">
      <t>トットリケン</t>
    </rPh>
    <rPh sb="3" eb="4">
      <t>ミン</t>
    </rPh>
    <rPh sb="4" eb="6">
      <t>ブンカ</t>
    </rPh>
    <rPh sb="6" eb="8">
      <t>カイカン</t>
    </rPh>
    <phoneticPr fontId="8"/>
  </si>
  <si>
    <t>風洞実験相似則検討小委員会研究報告会</t>
    <rPh sb="0" eb="2">
      <t>フウドウ</t>
    </rPh>
    <rPh sb="2" eb="4">
      <t>ジッケン</t>
    </rPh>
    <rPh sb="4" eb="5">
      <t>ソウ</t>
    </rPh>
    <rPh sb="5" eb="6">
      <t>ニ</t>
    </rPh>
    <rPh sb="6" eb="7">
      <t>ソク</t>
    </rPh>
    <rPh sb="7" eb="9">
      <t>ケントウ</t>
    </rPh>
    <rPh sb="9" eb="13">
      <t>ショウイインカイ</t>
    </rPh>
    <rPh sb="13" eb="15">
      <t>ケンキュウ</t>
    </rPh>
    <rPh sb="15" eb="17">
      <t>ホウコク</t>
    </rPh>
    <rPh sb="17" eb="18">
      <t>カイ</t>
    </rPh>
    <phoneticPr fontId="8"/>
  </si>
  <si>
    <t>第3回鉄道連合シンポジウム（J-RAIL'96）</t>
    <rPh sb="0" eb="1">
      <t>ダイ</t>
    </rPh>
    <rPh sb="2" eb="3">
      <t>カイ</t>
    </rPh>
    <rPh sb="3" eb="5">
      <t>テツドウ</t>
    </rPh>
    <rPh sb="5" eb="7">
      <t>レンゴウ</t>
    </rPh>
    <phoneticPr fontId="8"/>
  </si>
  <si>
    <t>建設マネジメント委員会B・D小委員会有識者フォーラム</t>
    <rPh sb="0" eb="2">
      <t>ケンセツ</t>
    </rPh>
    <rPh sb="8" eb="11">
      <t>イインカイ</t>
    </rPh>
    <rPh sb="14" eb="15">
      <t>ショウ</t>
    </rPh>
    <rPh sb="15" eb="18">
      <t>イインカイ</t>
    </rPh>
    <rPh sb="18" eb="21">
      <t>ユウシキシャ</t>
    </rPh>
    <phoneticPr fontId="8"/>
  </si>
  <si>
    <t>なぎさ観察会</t>
    <rPh sb="3" eb="5">
      <t>カンサツ</t>
    </rPh>
    <rPh sb="5" eb="6">
      <t>カイ</t>
    </rPh>
    <phoneticPr fontId="8"/>
  </si>
  <si>
    <t>葉山海岸</t>
    <rPh sb="0" eb="2">
      <t>ハヤマ</t>
    </rPh>
    <rPh sb="2" eb="4">
      <t>カイガン</t>
    </rPh>
    <phoneticPr fontId="8"/>
  </si>
  <si>
    <t>海の日記念講演会</t>
    <rPh sb="0" eb="1">
      <t>ウミ</t>
    </rPh>
    <rPh sb="2" eb="3">
      <t>ヒ</t>
    </rPh>
    <rPh sb="3" eb="5">
      <t>キネン</t>
    </rPh>
    <rPh sb="5" eb="7">
      <t>コウエン</t>
    </rPh>
    <rPh sb="7" eb="8">
      <t>カイ</t>
    </rPh>
    <phoneticPr fontId="8"/>
  </si>
  <si>
    <t>横浜港大桟橋</t>
    <rPh sb="0" eb="3">
      <t>ヨコハマコウ</t>
    </rPh>
    <rPh sb="3" eb="6">
      <t>ダイサンバシ</t>
    </rPh>
    <phoneticPr fontId="8"/>
  </si>
  <si>
    <t>第21回定例談話会 活断層と地震予測</t>
    <rPh sb="0" eb="1">
      <t>ダイ</t>
    </rPh>
    <rPh sb="3" eb="4">
      <t>カイ</t>
    </rPh>
    <rPh sb="4" eb="6">
      <t>テイレイ</t>
    </rPh>
    <rPh sb="6" eb="9">
      <t>ダンワカイ</t>
    </rPh>
    <rPh sb="10" eb="13">
      <t>カツダンソウ</t>
    </rPh>
    <rPh sb="14" eb="16">
      <t>ジシン</t>
    </rPh>
    <rPh sb="16" eb="18">
      <t>ヨソク</t>
    </rPh>
    <phoneticPr fontId="8"/>
  </si>
  <si>
    <t>一般公開シンポジウム 地球環境問題に取り組む最近の土木建設業</t>
    <rPh sb="0" eb="2">
      <t>イッパン</t>
    </rPh>
    <rPh sb="2" eb="4">
      <t>コウカイ</t>
    </rPh>
    <rPh sb="11" eb="13">
      <t>チキュウ</t>
    </rPh>
    <rPh sb="13" eb="15">
      <t>カンキョウ</t>
    </rPh>
    <rPh sb="15" eb="17">
      <t>モンダイ</t>
    </rPh>
    <rPh sb="18" eb="19">
      <t>ト</t>
    </rPh>
    <rPh sb="20" eb="21">
      <t>ク</t>
    </rPh>
    <rPh sb="22" eb="24">
      <t>サイキン</t>
    </rPh>
    <rPh sb="25" eb="27">
      <t>ドボク</t>
    </rPh>
    <rPh sb="27" eb="30">
      <t>ケンセツギョウ</t>
    </rPh>
    <phoneticPr fontId="8"/>
  </si>
  <si>
    <t>第22回定例談話会 超高解像度衛星データの利用</t>
    <rPh sb="0" eb="1">
      <t>ダイ</t>
    </rPh>
    <rPh sb="3" eb="4">
      <t>カイ</t>
    </rPh>
    <rPh sb="4" eb="6">
      <t>テイレイ</t>
    </rPh>
    <rPh sb="6" eb="9">
      <t>ダンワカイ</t>
    </rPh>
    <rPh sb="10" eb="11">
      <t>チョウ</t>
    </rPh>
    <rPh sb="11" eb="15">
      <t>コウカイゾウド</t>
    </rPh>
    <rPh sb="15" eb="17">
      <t>エイセイ</t>
    </rPh>
    <rPh sb="21" eb="23">
      <t>リヨウ</t>
    </rPh>
    <phoneticPr fontId="8"/>
  </si>
  <si>
    <t>鉄道力学シンポジウム</t>
    <rPh sb="0" eb="2">
      <t>テツドウ</t>
    </rPh>
    <rPh sb="2" eb="4">
      <t>リキガク</t>
    </rPh>
    <phoneticPr fontId="8"/>
  </si>
  <si>
    <t xml:space="preserve">第23回定例談話会 </t>
    <rPh sb="0" eb="1">
      <t>ダイ</t>
    </rPh>
    <rPh sb="3" eb="4">
      <t>カイ</t>
    </rPh>
    <rPh sb="4" eb="6">
      <t>テイレイ</t>
    </rPh>
    <rPh sb="6" eb="9">
      <t>ダンワカイ</t>
    </rPh>
    <phoneticPr fontId="8"/>
  </si>
  <si>
    <t>第30回土木計画学シンポジウム</t>
    <rPh sb="0" eb="1">
      <t>ダイ</t>
    </rPh>
    <rPh sb="3" eb="4">
      <t>カイ</t>
    </rPh>
    <rPh sb="4" eb="9">
      <t>ドボクケイカクガク</t>
    </rPh>
    <phoneticPr fontId="8"/>
  </si>
  <si>
    <t>第24回環境システム研究論文発表会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</si>
  <si>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第24回定例談話会 大深度地下空間開発技術の現状について</t>
    <rPh sb="0" eb="1">
      <t>ダイ</t>
    </rPh>
    <rPh sb="3" eb="4">
      <t>カイ</t>
    </rPh>
    <rPh sb="4" eb="6">
      <t>テイレイ</t>
    </rPh>
    <rPh sb="6" eb="9">
      <t>ダンワカイ</t>
    </rPh>
    <rPh sb="10" eb="13">
      <t>ダイシンド</t>
    </rPh>
    <rPh sb="13" eb="15">
      <t>チカ</t>
    </rPh>
    <rPh sb="15" eb="17">
      <t>クウカン</t>
    </rPh>
    <rPh sb="17" eb="19">
      <t>カイハツ</t>
    </rPh>
    <rPh sb="19" eb="21">
      <t>ギジュツ</t>
    </rPh>
    <rPh sb="22" eb="24">
      <t>ゲンジョウ</t>
    </rPh>
    <phoneticPr fontId="8"/>
  </si>
  <si>
    <t>第19回土木計画学研究発表会</t>
    <rPh sb="0" eb="1">
      <t>ダイ</t>
    </rPh>
    <rPh sb="3" eb="4">
      <t>カイ</t>
    </rPh>
    <rPh sb="4" eb="9">
      <t>ドボクケイカクガク</t>
    </rPh>
    <rPh sb="9" eb="11">
      <t>ケンキュウ</t>
    </rPh>
    <rPh sb="11" eb="13">
      <t>ハッピョウ</t>
    </rPh>
    <rPh sb="13" eb="14">
      <t>カイ</t>
    </rPh>
    <phoneticPr fontId="8"/>
  </si>
  <si>
    <t>室蘭工業大学</t>
    <rPh sb="0" eb="2">
      <t>ムロラン</t>
    </rPh>
    <rPh sb="2" eb="4">
      <t>コウギョウ</t>
    </rPh>
    <rPh sb="4" eb="6">
      <t>ダイガク</t>
    </rPh>
    <phoneticPr fontId="8"/>
  </si>
  <si>
    <t>第1回免震・制震コロキウム</t>
    <rPh sb="0" eb="1">
      <t>ダイ</t>
    </rPh>
    <rPh sb="2" eb="3">
      <t>カイ</t>
    </rPh>
    <rPh sb="3" eb="5">
      <t>メンシン</t>
    </rPh>
    <rPh sb="6" eb="8">
      <t>セイシン</t>
    </rPh>
    <phoneticPr fontId="8"/>
  </si>
  <si>
    <t>第5回セミナー「土木自然学懇談会」</t>
    <rPh sb="0" eb="1">
      <t>ダイ</t>
    </rPh>
    <rPh sb="2" eb="3">
      <t>カイ</t>
    </rPh>
    <rPh sb="8" eb="10">
      <t>ドボク</t>
    </rPh>
    <rPh sb="10" eb="12">
      <t>シゼン</t>
    </rPh>
    <rPh sb="12" eb="13">
      <t>ガク</t>
    </rPh>
    <rPh sb="13" eb="16">
      <t>コンダンカイ</t>
    </rPh>
    <phoneticPr fontId="8"/>
  </si>
  <si>
    <t>最新のマスコンクリート技術に関するコンクリートセミナー</t>
    <rPh sb="0" eb="2">
      <t>サイシン</t>
    </rPh>
    <rPh sb="11" eb="13">
      <t>ギジュツ</t>
    </rPh>
    <rPh sb="14" eb="15">
      <t>カン</t>
    </rPh>
    <phoneticPr fontId="8"/>
  </si>
  <si>
    <t>第43回海岸工学講演会</t>
    <rPh sb="0" eb="1">
      <t>ダイ</t>
    </rPh>
    <rPh sb="3" eb="4">
      <t>カイ</t>
    </rPh>
    <rPh sb="4" eb="6">
      <t>カイガン</t>
    </rPh>
    <rPh sb="6" eb="8">
      <t>コウガク</t>
    </rPh>
    <rPh sb="8" eb="11">
      <t>コウエンカイ</t>
    </rPh>
    <phoneticPr fontId="8"/>
  </si>
  <si>
    <t>和歌山県民文化会館、他</t>
    <rPh sb="0" eb="4">
      <t>ワカヤマケン</t>
    </rPh>
    <rPh sb="4" eb="5">
      <t>ミン</t>
    </rPh>
    <rPh sb="5" eb="7">
      <t>ブンカ</t>
    </rPh>
    <rPh sb="7" eb="9">
      <t>カイカン</t>
    </rPh>
    <rPh sb="10" eb="11">
      <t>ホカ</t>
    </rPh>
    <phoneticPr fontId="8"/>
  </si>
  <si>
    <t>第21回土木情報システムシンポジウム</t>
    <rPh sb="0" eb="1">
      <t>ダイ</t>
    </rPh>
    <rPh sb="3" eb="4">
      <t>カイ</t>
    </rPh>
    <rPh sb="4" eb="6">
      <t>ドボク</t>
    </rPh>
    <rPh sb="6" eb="8">
      <t>ジョウホウ</t>
    </rPh>
    <phoneticPr fontId="8"/>
  </si>
  <si>
    <t>第6回トンネル工学研究発表会</t>
    <rPh sb="0" eb="1">
      <t>ダイ</t>
    </rPh>
    <rPh sb="2" eb="3">
      <t>カイ</t>
    </rPh>
    <rPh sb="7" eb="9">
      <t>コウガク</t>
    </rPh>
    <rPh sb="9" eb="11">
      <t>ケンキュウ</t>
    </rPh>
    <rPh sb="11" eb="13">
      <t>ハッピョウ</t>
    </rPh>
    <rPh sb="13" eb="14">
      <t>カイ</t>
    </rPh>
    <phoneticPr fontId="8"/>
  </si>
  <si>
    <t>土木計画学ワンデーセミナー シリーズ8</t>
    <rPh sb="0" eb="2">
      <t>ドボク</t>
    </rPh>
    <rPh sb="2" eb="4">
      <t>ケイカク</t>
    </rPh>
    <rPh sb="4" eb="5">
      <t>ガク</t>
    </rPh>
    <phoneticPr fontId="8"/>
  </si>
  <si>
    <t>「文化財の登録制度と近代土木遺産の保存・活用」シンポジウム</t>
    <rPh sb="1" eb="4">
      <t>ブンカザイ</t>
    </rPh>
    <rPh sb="5" eb="7">
      <t>トウロク</t>
    </rPh>
    <rPh sb="7" eb="9">
      <t>セイド</t>
    </rPh>
    <rPh sb="10" eb="12">
      <t>キンダイ</t>
    </rPh>
    <rPh sb="12" eb="14">
      <t>ドボク</t>
    </rPh>
    <rPh sb="14" eb="16">
      <t>イサン</t>
    </rPh>
    <rPh sb="17" eb="19">
      <t>ホゾン</t>
    </rPh>
    <rPh sb="20" eb="22">
      <t>カツヨウ</t>
    </rPh>
    <phoneticPr fontId="8"/>
  </si>
  <si>
    <t>生コン会館</t>
    <rPh sb="0" eb="1">
      <t>ナマ</t>
    </rPh>
    <rPh sb="3" eb="5">
      <t>カイカン</t>
    </rPh>
    <phoneticPr fontId="8"/>
  </si>
  <si>
    <t>第25回定例談話会 社会資本を考える視点</t>
    <rPh sb="0" eb="1">
      <t>ダイ</t>
    </rPh>
    <rPh sb="3" eb="4">
      <t>カイ</t>
    </rPh>
    <rPh sb="4" eb="6">
      <t>テイレイ</t>
    </rPh>
    <rPh sb="6" eb="9">
      <t>ダンワカイ</t>
    </rPh>
    <rPh sb="10" eb="12">
      <t>シャカイ</t>
    </rPh>
    <rPh sb="12" eb="14">
      <t>シホン</t>
    </rPh>
    <rPh sb="15" eb="16">
      <t>カンガ</t>
    </rPh>
    <rPh sb="18" eb="20">
      <t>シテン</t>
    </rPh>
    <phoneticPr fontId="8"/>
  </si>
  <si>
    <t>火山工学研究会（火山地域の防災）</t>
    <rPh sb="0" eb="2">
      <t>カザン</t>
    </rPh>
    <rPh sb="2" eb="4">
      <t>コウガク</t>
    </rPh>
    <rPh sb="4" eb="7">
      <t>ケンキュウカイ</t>
    </rPh>
    <rPh sb="8" eb="10">
      <t>カザン</t>
    </rPh>
    <rPh sb="10" eb="12">
      <t>チイキ</t>
    </rPh>
    <rPh sb="13" eb="15">
      <t>ボウサイ</t>
    </rPh>
    <phoneticPr fontId="8"/>
  </si>
  <si>
    <t>第10回建設コンサルタントシンポジウム</t>
    <rPh sb="0" eb="1">
      <t>ダイ</t>
    </rPh>
    <rPh sb="3" eb="4">
      <t>カイ</t>
    </rPh>
    <rPh sb="4" eb="6">
      <t>ケンセツ</t>
    </rPh>
    <phoneticPr fontId="8"/>
  </si>
  <si>
    <t>第14回建設マネジメント問題に関する研究発表会・討論会</t>
    <rPh sb="0" eb="1">
      <t>ダイ</t>
    </rPh>
    <rPh sb="3" eb="4">
      <t>カイ</t>
    </rPh>
    <rPh sb="4" eb="6">
      <t>ケンセツ</t>
    </rPh>
    <rPh sb="12" eb="14">
      <t>モンダイ</t>
    </rPh>
    <rPh sb="15" eb="16">
      <t>カン</t>
    </rPh>
    <rPh sb="18" eb="20">
      <t>ケンキュウ</t>
    </rPh>
    <rPh sb="20" eb="22">
      <t>ハッピョウ</t>
    </rPh>
    <rPh sb="22" eb="23">
      <t>カイ</t>
    </rPh>
    <rPh sb="24" eb="26">
      <t>トウロン</t>
    </rPh>
    <rPh sb="26" eb="27">
      <t>カイ</t>
    </rPh>
    <phoneticPr fontId="8"/>
  </si>
  <si>
    <t>舗装工学研究小委員会</t>
    <rPh sb="0" eb="2">
      <t>ホソウ</t>
    </rPh>
    <rPh sb="2" eb="4">
      <t>コウガク</t>
    </rPh>
    <rPh sb="4" eb="6">
      <t>ケンキュウ</t>
    </rPh>
    <rPh sb="6" eb="10">
      <t>ショウイインカイ</t>
    </rPh>
    <phoneticPr fontId="8"/>
  </si>
  <si>
    <t>第33回環境工学研究フォーラム</t>
    <rPh sb="0" eb="1">
      <t>ダイ</t>
    </rPh>
    <rPh sb="3" eb="4">
      <t>カイ</t>
    </rPh>
    <rPh sb="4" eb="6">
      <t>カンキョウ</t>
    </rPh>
    <rPh sb="6" eb="8">
      <t>コウガク</t>
    </rPh>
    <rPh sb="8" eb="10">
      <t>ケンキュウ</t>
    </rPh>
    <phoneticPr fontId="8"/>
  </si>
  <si>
    <t>金沢大学秀峰会館</t>
    <rPh sb="0" eb="2">
      <t>カナザワ</t>
    </rPh>
    <rPh sb="2" eb="4">
      <t>ダイガク</t>
    </rPh>
    <rPh sb="4" eb="6">
      <t>シュウホウ</t>
    </rPh>
    <rPh sb="6" eb="8">
      <t>カイカン</t>
    </rPh>
    <phoneticPr fontId="8"/>
  </si>
  <si>
    <t>応用力学「乱流フォーラム」</t>
    <rPh sb="0" eb="2">
      <t>オウヨウ</t>
    </rPh>
    <rPh sb="2" eb="4">
      <t>リキガク</t>
    </rPh>
    <rPh sb="5" eb="7">
      <t>ランリュウ</t>
    </rPh>
    <phoneticPr fontId="8"/>
  </si>
  <si>
    <t>大阪大学工業会館</t>
    <rPh sb="0" eb="2">
      <t>オオサカ</t>
    </rPh>
    <rPh sb="2" eb="4">
      <t>ダイガク</t>
    </rPh>
    <rPh sb="4" eb="6">
      <t>コウギョウ</t>
    </rPh>
    <rPh sb="6" eb="8">
      <t>カイカン</t>
    </rPh>
    <phoneticPr fontId="8"/>
  </si>
  <si>
    <t>「鋼構造の新技術に関する」講習会</t>
    <rPh sb="1" eb="4">
      <t>コウコウゾウ</t>
    </rPh>
    <rPh sb="5" eb="8">
      <t>シンギジュツ</t>
    </rPh>
    <rPh sb="9" eb="10">
      <t>カン</t>
    </rPh>
    <rPh sb="13" eb="16">
      <t>コウシュウカイ</t>
    </rPh>
    <phoneticPr fontId="8"/>
  </si>
  <si>
    <t>電通労働会館</t>
    <rPh sb="0" eb="2">
      <t>デンツウ</t>
    </rPh>
    <rPh sb="2" eb="4">
      <t>ロウドウ</t>
    </rPh>
    <rPh sb="4" eb="6">
      <t>カイカン</t>
    </rPh>
    <phoneticPr fontId="8"/>
  </si>
  <si>
    <t>第26回定例談話会 地方からみた公共投資</t>
    <rPh sb="0" eb="1">
      <t>ダイ</t>
    </rPh>
    <rPh sb="3" eb="4">
      <t>カイ</t>
    </rPh>
    <rPh sb="4" eb="6">
      <t>テイレイ</t>
    </rPh>
    <rPh sb="6" eb="9">
      <t>ダンワカイ</t>
    </rPh>
    <rPh sb="10" eb="12">
      <t>チホウ</t>
    </rPh>
    <rPh sb="16" eb="18">
      <t>コウキョウ</t>
    </rPh>
    <rPh sb="18" eb="20">
      <t>トウシ</t>
    </rPh>
    <phoneticPr fontId="8"/>
  </si>
  <si>
    <t>第2回地下空間シンポジウム</t>
    <rPh sb="0" eb="1">
      <t>ダイ</t>
    </rPh>
    <rPh sb="2" eb="3">
      <t>カイ</t>
    </rPh>
    <rPh sb="3" eb="7">
      <t>チカクウカン</t>
    </rPh>
    <phoneticPr fontId="8"/>
  </si>
  <si>
    <t>フォーラム「大震災の教訓を活かすために」（東京会場）</t>
    <rPh sb="6" eb="9">
      <t>ダイシンサイ</t>
    </rPh>
    <rPh sb="10" eb="12">
      <t>キョウクン</t>
    </rPh>
    <rPh sb="13" eb="14">
      <t>イ</t>
    </rPh>
    <rPh sb="21" eb="23">
      <t>トウキョウ</t>
    </rPh>
    <rPh sb="23" eb="25">
      <t>カイジョウ</t>
    </rPh>
    <phoneticPr fontId="8"/>
  </si>
  <si>
    <t>環境システム委員会「地域シンポジウム」</t>
    <rPh sb="0" eb="2">
      <t>カンキョウ</t>
    </rPh>
    <rPh sb="6" eb="9">
      <t>イインカイ</t>
    </rPh>
    <rPh sb="10" eb="12">
      <t>チイキ</t>
    </rPh>
    <phoneticPr fontId="8"/>
  </si>
  <si>
    <t>つくば研究交流センター</t>
    <rPh sb="3" eb="5">
      <t>ケンキュウ</t>
    </rPh>
    <rPh sb="5" eb="7">
      <t>コウリュウ</t>
    </rPh>
    <phoneticPr fontId="8"/>
  </si>
  <si>
    <t>環境システム委員会</t>
    <rPh sb="0" eb="2">
      <t>カンキョウ</t>
    </rPh>
    <rPh sb="6" eb="9">
      <t>イインカイ</t>
    </rPh>
    <phoneticPr fontId="8"/>
  </si>
  <si>
    <t>第28回岩盤力学に関するシンポジウム</t>
    <rPh sb="0" eb="1">
      <t>ダイ</t>
    </rPh>
    <rPh sb="3" eb="4">
      <t>カイ</t>
    </rPh>
    <rPh sb="4" eb="6">
      <t>ガンバン</t>
    </rPh>
    <rPh sb="6" eb="8">
      <t>リキガク</t>
    </rPh>
    <rPh sb="9" eb="10">
      <t>カン</t>
    </rPh>
    <phoneticPr fontId="8"/>
  </si>
  <si>
    <t>総評会館</t>
    <rPh sb="0" eb="2">
      <t>ソウヒョウ</t>
    </rPh>
    <rPh sb="2" eb="4">
      <t>カイカン</t>
    </rPh>
    <phoneticPr fontId="8"/>
  </si>
  <si>
    <t xml:space="preserve">第27回定例談話会 </t>
    <rPh sb="0" eb="1">
      <t>ダイ</t>
    </rPh>
    <rPh sb="3" eb="4">
      <t>カイ</t>
    </rPh>
    <rPh sb="4" eb="6">
      <t>テイレイ</t>
    </rPh>
    <rPh sb="6" eb="9">
      <t>ダンワカイ</t>
    </rPh>
    <phoneticPr fontId="8"/>
  </si>
  <si>
    <t>フォーラム「大震災の教訓を活かすために」（大阪会場）</t>
    <rPh sb="6" eb="9">
      <t>ダイシンサイ</t>
    </rPh>
    <rPh sb="10" eb="12">
      <t>キョウクン</t>
    </rPh>
    <rPh sb="13" eb="14">
      <t>イ</t>
    </rPh>
    <rPh sb="21" eb="23">
      <t>オオサカ</t>
    </rPh>
    <rPh sb="23" eb="25">
      <t>カイジョウ</t>
    </rPh>
    <phoneticPr fontId="8"/>
  </si>
  <si>
    <t>第15回施工体験発表会－環境に配慮した施工事例－</t>
    <rPh sb="0" eb="1">
      <t>ダイ</t>
    </rPh>
    <rPh sb="3" eb="4">
      <t>カイ</t>
    </rPh>
    <rPh sb="4" eb="6">
      <t>セコウ</t>
    </rPh>
    <rPh sb="6" eb="8">
      <t>タイケン</t>
    </rPh>
    <rPh sb="8" eb="10">
      <t>ハッピョウ</t>
    </rPh>
    <rPh sb="10" eb="11">
      <t>カイ</t>
    </rPh>
    <rPh sb="12" eb="14">
      <t>カンキョウ</t>
    </rPh>
    <rPh sb="15" eb="17">
      <t>ハイリョ</t>
    </rPh>
    <rPh sb="19" eb="21">
      <t>セコウ</t>
    </rPh>
    <rPh sb="21" eb="23">
      <t>ジレイ</t>
    </rPh>
    <phoneticPr fontId="8"/>
  </si>
  <si>
    <t>第28回定例談話会</t>
    <rPh sb="0" eb="1">
      <t>ダイ</t>
    </rPh>
    <rPh sb="3" eb="4">
      <t>カイ</t>
    </rPh>
    <rPh sb="4" eb="6">
      <t>テイレイ</t>
    </rPh>
    <rPh sb="6" eb="9">
      <t>ダンワカイ</t>
    </rPh>
    <phoneticPr fontId="8"/>
  </si>
  <si>
    <t>安全問題研究委員会「安全問題討論会'97」</t>
    <rPh sb="0" eb="2">
      <t>アンゼン</t>
    </rPh>
    <rPh sb="2" eb="4">
      <t>モンダイ</t>
    </rPh>
    <rPh sb="4" eb="6">
      <t>ケンキュウ</t>
    </rPh>
    <rPh sb="6" eb="9">
      <t>イインカイ</t>
    </rPh>
    <rPh sb="10" eb="12">
      <t>アンゼン</t>
    </rPh>
    <rPh sb="12" eb="14">
      <t>モンダイ</t>
    </rPh>
    <rPh sb="14" eb="16">
      <t>トウロン</t>
    </rPh>
    <rPh sb="16" eb="17">
      <t>カイ</t>
    </rPh>
    <phoneticPr fontId="8"/>
  </si>
  <si>
    <t>第10回環境システムシンポジウム</t>
    <rPh sb="0" eb="1">
      <t>ダイ</t>
    </rPh>
    <rPh sb="3" eb="4">
      <t>カイ</t>
    </rPh>
    <rPh sb="4" eb="6">
      <t>カンキョウ</t>
    </rPh>
    <phoneticPr fontId="8"/>
  </si>
  <si>
    <t>岩盤力学研究発表会</t>
    <rPh sb="0" eb="2">
      <t>ガンバン</t>
    </rPh>
    <rPh sb="2" eb="4">
      <t>リキガク</t>
    </rPh>
    <rPh sb="4" eb="6">
      <t>ケンキュウ</t>
    </rPh>
    <rPh sb="6" eb="8">
      <t>ハッピョウ</t>
    </rPh>
    <rPh sb="8" eb="9">
      <t>カイ</t>
    </rPh>
    <phoneticPr fontId="8"/>
  </si>
  <si>
    <t>弘済会館</t>
    <rPh sb="0" eb="2">
      <t>コウサイ</t>
    </rPh>
    <rPh sb="2" eb="4">
      <t>カイカン</t>
    </rPh>
    <phoneticPr fontId="8"/>
  </si>
  <si>
    <t>「第10回最新の施工技術－1996.4」講習会</t>
    <rPh sb="1" eb="2">
      <t>ダイ</t>
    </rPh>
    <rPh sb="4" eb="5">
      <t>カイ</t>
    </rPh>
    <rPh sb="5" eb="7">
      <t>サイシン</t>
    </rPh>
    <rPh sb="8" eb="10">
      <t>セコウ</t>
    </rPh>
    <rPh sb="10" eb="12">
      <t>ギジュツ</t>
    </rPh>
    <rPh sb="20" eb="23">
      <t>コウシュウカイ</t>
    </rPh>
    <phoneticPr fontId="8"/>
  </si>
  <si>
    <t>第14回建設ロボットに関する技術講習会</t>
    <rPh sb="0" eb="1">
      <t>ダイ</t>
    </rPh>
    <rPh sb="3" eb="4">
      <t>カイ</t>
    </rPh>
    <rPh sb="4" eb="6">
      <t>ケンセツ</t>
    </rPh>
    <rPh sb="11" eb="12">
      <t>カン</t>
    </rPh>
    <rPh sb="14" eb="16">
      <t>ギジュツ</t>
    </rPh>
    <rPh sb="16" eb="19">
      <t>コウシュウカイ</t>
    </rPh>
    <phoneticPr fontId="8"/>
  </si>
  <si>
    <t>長井記念ホール</t>
    <rPh sb="0" eb="2">
      <t>ナガイ</t>
    </rPh>
    <rPh sb="2" eb="4">
      <t>キネン</t>
    </rPh>
    <phoneticPr fontId="8"/>
  </si>
  <si>
    <t>「土木分野における知的所有権」講習会</t>
    <rPh sb="1" eb="3">
      <t>ドボク</t>
    </rPh>
    <rPh sb="3" eb="5">
      <t>ブンヤ</t>
    </rPh>
    <rPh sb="9" eb="11">
      <t>チテキ</t>
    </rPh>
    <rPh sb="11" eb="14">
      <t>ショユウケン</t>
    </rPh>
    <rPh sb="15" eb="18">
      <t>コウシュウカイ</t>
    </rPh>
    <phoneticPr fontId="8"/>
  </si>
  <si>
    <t>「コンクリート標準示方書をめぐる環境・施工技術の最新の動向・性能照査型示方書試案」講習会</t>
    <rPh sb="7" eb="9">
      <t>ヒョウジュン</t>
    </rPh>
    <rPh sb="9" eb="12">
      <t>シホウショ</t>
    </rPh>
    <rPh sb="16" eb="18">
      <t>カンキョウ</t>
    </rPh>
    <rPh sb="19" eb="21">
      <t>セコウ</t>
    </rPh>
    <rPh sb="21" eb="23">
      <t>ギジュツ</t>
    </rPh>
    <rPh sb="24" eb="26">
      <t>サイシン</t>
    </rPh>
    <rPh sb="27" eb="29">
      <t>ドウコウ</t>
    </rPh>
    <rPh sb="30" eb="32">
      <t>セイノウ</t>
    </rPh>
    <rPh sb="32" eb="34">
      <t>ショウサ</t>
    </rPh>
    <rPh sb="34" eb="35">
      <t>ガタ</t>
    </rPh>
    <rPh sb="35" eb="38">
      <t>シホウショ</t>
    </rPh>
    <rPh sb="38" eb="40">
      <t>シアン</t>
    </rPh>
    <rPh sb="41" eb="44">
      <t>コウシュウカイ</t>
    </rPh>
    <phoneticPr fontId="8"/>
  </si>
  <si>
    <t>「高炉スラグ微粉末を用いたコンクリートの施工指針」講習会</t>
    <rPh sb="1" eb="3">
      <t>コウロ</t>
    </rPh>
    <rPh sb="6" eb="7">
      <t>ビ</t>
    </rPh>
    <rPh sb="7" eb="9">
      <t>フンマツ</t>
    </rPh>
    <rPh sb="10" eb="11">
      <t>モチ</t>
    </rPh>
    <rPh sb="20" eb="22">
      <t>セコウ</t>
    </rPh>
    <rPh sb="22" eb="24">
      <t>シシン</t>
    </rPh>
    <rPh sb="25" eb="28">
      <t>コウシュウカイ</t>
    </rPh>
    <phoneticPr fontId="8"/>
  </si>
  <si>
    <t>トンネル標準示方書（シールド・開削工法編）講習会</t>
    <rPh sb="4" eb="6">
      <t>ヒョウジュン</t>
    </rPh>
    <rPh sb="6" eb="9">
      <t>シホウショ</t>
    </rPh>
    <rPh sb="15" eb="17">
      <t>カイサク</t>
    </rPh>
    <rPh sb="17" eb="19">
      <t>コウホウ</t>
    </rPh>
    <rPh sb="19" eb="20">
      <t>ヘン</t>
    </rPh>
    <rPh sb="21" eb="24">
      <t>コウシュウカイ</t>
    </rPh>
    <phoneticPr fontId="8"/>
  </si>
  <si>
    <t>草月ホール</t>
    <rPh sb="0" eb="2">
      <t>ソウゲツ</t>
    </rPh>
    <phoneticPr fontId="8"/>
  </si>
  <si>
    <t>トンネル標準示方書（山岳工法編）講習会</t>
    <rPh sb="4" eb="6">
      <t>ヒョウジュン</t>
    </rPh>
    <rPh sb="6" eb="9">
      <t>シホウショ</t>
    </rPh>
    <rPh sb="10" eb="12">
      <t>サンガク</t>
    </rPh>
    <rPh sb="12" eb="14">
      <t>コウホウ</t>
    </rPh>
    <rPh sb="14" eb="15">
      <t>ヘン</t>
    </rPh>
    <rPh sb="16" eb="19">
      <t>コウシュウカイ</t>
    </rPh>
    <phoneticPr fontId="8"/>
  </si>
  <si>
    <t>第32回水工学夏期研修会（Aコース）</t>
    <rPh sb="0" eb="1">
      <t>ダイ</t>
    </rPh>
    <rPh sb="3" eb="4">
      <t>カイ</t>
    </rPh>
    <rPh sb="4" eb="7">
      <t>スイコウガク</t>
    </rPh>
    <rPh sb="7" eb="9">
      <t>カキ</t>
    </rPh>
    <rPh sb="9" eb="12">
      <t>ケンシュウカイ</t>
    </rPh>
    <phoneticPr fontId="8"/>
  </si>
  <si>
    <t>ときわ湖水ホール（宇部市）</t>
    <rPh sb="3" eb="5">
      <t>コスイ</t>
    </rPh>
    <rPh sb="9" eb="12">
      <t>ウベシ</t>
    </rPh>
    <phoneticPr fontId="8"/>
  </si>
  <si>
    <t>第32回水工学夏期研修会（Bコース）</t>
    <rPh sb="0" eb="1">
      <t>ダイ</t>
    </rPh>
    <rPh sb="3" eb="4">
      <t>カイ</t>
    </rPh>
    <rPh sb="4" eb="7">
      <t>スイコウガク</t>
    </rPh>
    <rPh sb="7" eb="9">
      <t>カキ</t>
    </rPh>
    <rPh sb="9" eb="12">
      <t>ケンシュウカイ</t>
    </rPh>
    <phoneticPr fontId="8"/>
  </si>
  <si>
    <t>「コンクリート標準示方書耐震設計編」講習会</t>
    <rPh sb="7" eb="9">
      <t>ヒョウジュン</t>
    </rPh>
    <rPh sb="9" eb="12">
      <t>シホウショ</t>
    </rPh>
    <rPh sb="12" eb="14">
      <t>タイシン</t>
    </rPh>
    <rPh sb="14" eb="16">
      <t>セッケイ</t>
    </rPh>
    <rPh sb="16" eb="17">
      <t>ヘン</t>
    </rPh>
    <rPh sb="18" eb="21">
      <t>コウシュウカイ</t>
    </rPh>
    <phoneticPr fontId="8"/>
  </si>
  <si>
    <t>第30回夏期講習会・見学会</t>
    <rPh sb="0" eb="1">
      <t>ダイ</t>
    </rPh>
    <rPh sb="3" eb="4">
      <t>カイ</t>
    </rPh>
    <rPh sb="4" eb="6">
      <t>カキ</t>
    </rPh>
    <rPh sb="6" eb="8">
      <t>コウシュウ</t>
    </rPh>
    <rPh sb="8" eb="9">
      <t>カイ</t>
    </rPh>
    <rPh sb="10" eb="13">
      <t>ケンガクカイ</t>
    </rPh>
    <phoneticPr fontId="8"/>
  </si>
  <si>
    <t>「建設業における環境管理システム」講習会</t>
    <rPh sb="1" eb="4">
      <t>ケンセツギョウ</t>
    </rPh>
    <rPh sb="8" eb="10">
      <t>カンキョウ</t>
    </rPh>
    <rPh sb="10" eb="12">
      <t>カンリ</t>
    </rPh>
    <rPh sb="17" eb="20">
      <t>コウシュウカイ</t>
    </rPh>
    <phoneticPr fontId="8"/>
  </si>
  <si>
    <t>「連続繊維補強材を用いた設計・施工指針、品質規格、試験方法」講習会</t>
    <rPh sb="1" eb="3">
      <t>レンゾク</t>
    </rPh>
    <rPh sb="3" eb="5">
      <t>センイ</t>
    </rPh>
    <rPh sb="5" eb="7">
      <t>ホキョウ</t>
    </rPh>
    <rPh sb="7" eb="8">
      <t>ザイ</t>
    </rPh>
    <rPh sb="9" eb="10">
      <t>モチ</t>
    </rPh>
    <rPh sb="12" eb="14">
      <t>セッケイ</t>
    </rPh>
    <rPh sb="15" eb="17">
      <t>セコウ</t>
    </rPh>
    <rPh sb="17" eb="19">
      <t>シシン</t>
    </rPh>
    <rPh sb="20" eb="22">
      <t>ヒンシツ</t>
    </rPh>
    <rPh sb="22" eb="24">
      <t>キカク</t>
    </rPh>
    <rPh sb="25" eb="27">
      <t>シケン</t>
    </rPh>
    <rPh sb="27" eb="29">
      <t>ホウホウ</t>
    </rPh>
    <rPh sb="30" eb="33">
      <t>コウシュウカイ</t>
    </rPh>
    <phoneticPr fontId="8"/>
  </si>
  <si>
    <t>野口英世記念会館</t>
    <phoneticPr fontId="8"/>
  </si>
  <si>
    <t>東京湾横断道路の施工技術その3講習会</t>
    <rPh sb="0" eb="3">
      <t>トウキョウワン</t>
    </rPh>
    <rPh sb="3" eb="5">
      <t>オウダン</t>
    </rPh>
    <rPh sb="5" eb="7">
      <t>ドウロ</t>
    </rPh>
    <rPh sb="8" eb="10">
      <t>セコウ</t>
    </rPh>
    <rPh sb="10" eb="12">
      <t>ギジュツ</t>
    </rPh>
    <rPh sb="15" eb="18">
      <t>コウシュウカイ</t>
    </rPh>
    <phoneticPr fontId="8"/>
  </si>
  <si>
    <t>「計算力学の実務への適用とその評価」講習会</t>
    <rPh sb="1" eb="3">
      <t>ケイサン</t>
    </rPh>
    <rPh sb="3" eb="5">
      <t>リキガク</t>
    </rPh>
    <rPh sb="6" eb="8">
      <t>ジツム</t>
    </rPh>
    <rPh sb="10" eb="12">
      <t>テキヨウ</t>
    </rPh>
    <rPh sb="15" eb="17">
      <t>ヒョウカ</t>
    </rPh>
    <rPh sb="18" eb="21">
      <t>コウシュウカイ</t>
    </rPh>
    <phoneticPr fontId="8"/>
  </si>
  <si>
    <t>日本電子計算（株）ホール</t>
    <rPh sb="0" eb="2">
      <t>ニホン</t>
    </rPh>
    <rPh sb="2" eb="4">
      <t>デンシ</t>
    </rPh>
    <rPh sb="4" eb="6">
      <t>ケイサン</t>
    </rPh>
    <rPh sb="6" eb="9">
      <t>カブ</t>
    </rPh>
    <phoneticPr fontId="8"/>
  </si>
  <si>
    <t>「原子力発電所の立地多様化技術」講習会</t>
    <rPh sb="1" eb="4">
      <t>ゲンシリョク</t>
    </rPh>
    <rPh sb="4" eb="6">
      <t>ハツデン</t>
    </rPh>
    <rPh sb="6" eb="7">
      <t>ショ</t>
    </rPh>
    <rPh sb="8" eb="10">
      <t>リッチ</t>
    </rPh>
    <rPh sb="10" eb="13">
      <t>タヨウカ</t>
    </rPh>
    <rPh sb="13" eb="15">
      <t>ギジュツ</t>
    </rPh>
    <rPh sb="16" eb="19">
      <t>コウシュウカイ</t>
    </rPh>
    <phoneticPr fontId="8"/>
  </si>
  <si>
    <t>土壌・地下水汚染の現状と対策講習会</t>
    <rPh sb="0" eb="2">
      <t>ドジョウ</t>
    </rPh>
    <rPh sb="3" eb="6">
      <t>チカスイ</t>
    </rPh>
    <rPh sb="6" eb="8">
      <t>オセン</t>
    </rPh>
    <rPh sb="9" eb="11">
      <t>ゲンジョウ</t>
    </rPh>
    <rPh sb="12" eb="14">
      <t>タイサク</t>
    </rPh>
    <rPh sb="14" eb="17">
      <t>コウシュウカイ</t>
    </rPh>
    <phoneticPr fontId="8"/>
  </si>
  <si>
    <t>「環境バイオテクノロジーのための遺伝子操作技術」講習会</t>
    <rPh sb="1" eb="3">
      <t>カンキョウ</t>
    </rPh>
    <rPh sb="16" eb="19">
      <t>イデンシ</t>
    </rPh>
    <rPh sb="19" eb="21">
      <t>ソウサ</t>
    </rPh>
    <rPh sb="21" eb="23">
      <t>ギジュツ</t>
    </rPh>
    <rPh sb="24" eb="27">
      <t>コウシュウカイ</t>
    </rPh>
    <phoneticPr fontId="8"/>
  </si>
  <si>
    <t>環境工学委員会</t>
    <rPh sb="0" eb="2">
      <t>カンキョウ</t>
    </rPh>
    <rPh sb="2" eb="4">
      <t>コウガク</t>
    </rPh>
    <rPh sb="4" eb="7">
      <t>イインカイ</t>
    </rPh>
    <phoneticPr fontId="8"/>
  </si>
  <si>
    <t>第43回構造工学シンポジウム</t>
    <rPh sb="0" eb="1">
      <t>ダイ</t>
    </rPh>
    <rPh sb="3" eb="4">
      <t>カイ</t>
    </rPh>
    <rPh sb="4" eb="6">
      <t>コウゾウ</t>
    </rPh>
    <rPh sb="6" eb="8">
      <t>コウガク</t>
    </rPh>
    <phoneticPr fontId="8"/>
  </si>
  <si>
    <t>第29回「定例談話会」公共投資のあり方を考える－公共工事コスト縮減に関する取組み－</t>
    <rPh sb="0" eb="1">
      <t>ダイ</t>
    </rPh>
    <rPh sb="3" eb="4">
      <t>カイ</t>
    </rPh>
    <rPh sb="5" eb="7">
      <t>テイレイ</t>
    </rPh>
    <rPh sb="7" eb="10">
      <t>ダンワカイ</t>
    </rPh>
    <rPh sb="11" eb="13">
      <t>コウキョウ</t>
    </rPh>
    <rPh sb="13" eb="15">
      <t>トウシ</t>
    </rPh>
    <rPh sb="18" eb="19">
      <t>カタ</t>
    </rPh>
    <rPh sb="20" eb="21">
      <t>カンガ</t>
    </rPh>
    <rPh sb="24" eb="26">
      <t>コウキョウ</t>
    </rPh>
    <rPh sb="26" eb="28">
      <t>コウジ</t>
    </rPh>
    <rPh sb="31" eb="33">
      <t>シュクゲン</t>
    </rPh>
    <rPh sb="34" eb="35">
      <t>カン</t>
    </rPh>
    <rPh sb="37" eb="39">
      <t>トリク</t>
    </rPh>
    <phoneticPr fontId="8"/>
  </si>
  <si>
    <t>「コンクリートの寸法効果と引張軟化曲線」講演会</t>
    <rPh sb="8" eb="10">
      <t>スンポウ</t>
    </rPh>
    <rPh sb="10" eb="12">
      <t>コウカ</t>
    </rPh>
    <rPh sb="13" eb="15">
      <t>ヒッパリ</t>
    </rPh>
    <rPh sb="15" eb="17">
      <t>ナンカ</t>
    </rPh>
    <rPh sb="17" eb="19">
      <t>キョクセン</t>
    </rPh>
    <rPh sb="20" eb="23">
      <t>コウエンカイ</t>
    </rPh>
    <phoneticPr fontId="8"/>
  </si>
  <si>
    <t>第30回「定例談話会」公共投資のあり方を考える－東京の自治体からみた公共事業－</t>
    <rPh sb="0" eb="1">
      <t>ダイ</t>
    </rPh>
    <rPh sb="3" eb="4">
      <t>カイ</t>
    </rPh>
    <rPh sb="5" eb="7">
      <t>テイレイ</t>
    </rPh>
    <rPh sb="7" eb="10">
      <t>ダンワカイ</t>
    </rPh>
    <rPh sb="11" eb="13">
      <t>コウキョウ</t>
    </rPh>
    <rPh sb="13" eb="15">
      <t>トウシ</t>
    </rPh>
    <rPh sb="18" eb="19">
      <t>カタ</t>
    </rPh>
    <rPh sb="20" eb="21">
      <t>カンガ</t>
    </rPh>
    <rPh sb="24" eb="26">
      <t>トウキョウ</t>
    </rPh>
    <rPh sb="27" eb="30">
      <t>ジチタイ</t>
    </rPh>
    <rPh sb="34" eb="36">
      <t>コウキョウ</t>
    </rPh>
    <rPh sb="36" eb="38">
      <t>ジギョウ</t>
    </rPh>
    <phoneticPr fontId="8"/>
  </si>
  <si>
    <t>第1回鋼製橋脚の非線形数値解析と耐震設計への応用に関するシンポジウム</t>
    <rPh sb="0" eb="1">
      <t>ダイ</t>
    </rPh>
    <rPh sb="2" eb="3">
      <t>カイ</t>
    </rPh>
    <rPh sb="3" eb="5">
      <t>コウセイ</t>
    </rPh>
    <rPh sb="5" eb="7">
      <t>キョウキャク</t>
    </rPh>
    <rPh sb="8" eb="11">
      <t>ヒセンケイ</t>
    </rPh>
    <rPh sb="11" eb="13">
      <t>スウチ</t>
    </rPh>
    <rPh sb="13" eb="15">
      <t>カイセキ</t>
    </rPh>
    <rPh sb="16" eb="18">
      <t>タイシン</t>
    </rPh>
    <rPh sb="18" eb="20">
      <t>セッケイ</t>
    </rPh>
    <rPh sb="22" eb="24">
      <t>オウヨウ</t>
    </rPh>
    <rPh sb="25" eb="26">
      <t>カン</t>
    </rPh>
    <phoneticPr fontId="8"/>
  </si>
  <si>
    <t>武蔵工業大学</t>
    <rPh sb="0" eb="2">
      <t>ムサシ</t>
    </rPh>
    <rPh sb="2" eb="4">
      <t>コウギョウ</t>
    </rPh>
    <rPh sb="4" eb="6">
      <t>ダイガク</t>
    </rPh>
    <phoneticPr fontId="8"/>
  </si>
  <si>
    <t>第31回「定例談話会」公共投資のあり方を考える－経済学からみた公共投資－</t>
    <rPh sb="0" eb="1">
      <t>ダイ</t>
    </rPh>
    <rPh sb="3" eb="4">
      <t>カイ</t>
    </rPh>
    <rPh sb="5" eb="7">
      <t>テイレイ</t>
    </rPh>
    <rPh sb="7" eb="10">
      <t>ダンワカイ</t>
    </rPh>
    <rPh sb="11" eb="13">
      <t>コウキョウ</t>
    </rPh>
    <rPh sb="13" eb="15">
      <t>トウシ</t>
    </rPh>
    <rPh sb="18" eb="19">
      <t>カタ</t>
    </rPh>
    <rPh sb="20" eb="21">
      <t>カンガ</t>
    </rPh>
    <rPh sb="24" eb="27">
      <t>ケイザイガク</t>
    </rPh>
    <rPh sb="31" eb="33">
      <t>コウキョウ</t>
    </rPh>
    <rPh sb="33" eb="35">
      <t>トウシ</t>
    </rPh>
    <phoneticPr fontId="8"/>
  </si>
  <si>
    <t>応用力学フォーラム（第7回乱流フォーラム）</t>
    <rPh sb="0" eb="2">
      <t>オウヨウ</t>
    </rPh>
    <rPh sb="2" eb="4">
      <t>リキガク</t>
    </rPh>
    <rPh sb="10" eb="11">
      <t>ダイ</t>
    </rPh>
    <rPh sb="12" eb="13">
      <t>カイ</t>
    </rPh>
    <rPh sb="13" eb="15">
      <t>ランリュウ</t>
    </rPh>
    <phoneticPr fontId="8"/>
  </si>
  <si>
    <t>岐阜大学柳戸会館</t>
    <rPh sb="0" eb="2">
      <t>ギフ</t>
    </rPh>
    <rPh sb="2" eb="4">
      <t>ダイガク</t>
    </rPh>
    <rPh sb="4" eb="5">
      <t>ヤナギ</t>
    </rPh>
    <rPh sb="5" eb="6">
      <t>ト</t>
    </rPh>
    <rPh sb="6" eb="8">
      <t>カイカン</t>
    </rPh>
    <phoneticPr fontId="8"/>
  </si>
  <si>
    <t>第3回河道の水理と河川環境に関するシンポジウム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</si>
  <si>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水理委員会</t>
    <rPh sb="0" eb="2">
      <t>スイリ</t>
    </rPh>
    <rPh sb="2" eb="5">
      <t>イインカイ</t>
    </rPh>
    <phoneticPr fontId="8"/>
  </si>
  <si>
    <t>第17回土木史研究発表会</t>
    <rPh sb="0" eb="1">
      <t>ダイ</t>
    </rPh>
    <rPh sb="3" eb="4">
      <t>カイ</t>
    </rPh>
    <rPh sb="4" eb="7">
      <t>ドボクシ</t>
    </rPh>
    <rPh sb="7" eb="9">
      <t>ケンキュウ</t>
    </rPh>
    <rPh sb="9" eb="11">
      <t>ハッピョウ</t>
    </rPh>
    <rPh sb="11" eb="12">
      <t>カイ</t>
    </rPh>
    <phoneticPr fontId="8"/>
  </si>
  <si>
    <t>日本大学工学部</t>
    <rPh sb="0" eb="2">
      <t>ニホン</t>
    </rPh>
    <rPh sb="2" eb="4">
      <t>ダイガク</t>
    </rPh>
    <rPh sb="4" eb="7">
      <t>コウガクブ</t>
    </rPh>
    <phoneticPr fontId="8"/>
  </si>
  <si>
    <t>海洋環境講演会</t>
    <rPh sb="0" eb="2">
      <t>カイヨウ</t>
    </rPh>
    <rPh sb="2" eb="4">
      <t>カンキョウ</t>
    </rPh>
    <rPh sb="4" eb="7">
      <t>コウエンカイ</t>
    </rPh>
    <phoneticPr fontId="8"/>
  </si>
  <si>
    <t xml:space="preserve">第22回海洋開発シンポジウム </t>
    <rPh sb="0" eb="1">
      <t>ダイ</t>
    </rPh>
    <rPh sb="3" eb="4">
      <t>カイ</t>
    </rPh>
    <rPh sb="4" eb="6">
      <t>カイヨウ</t>
    </rPh>
    <rPh sb="6" eb="8">
      <t>カイハツ</t>
    </rPh>
    <phoneticPr fontId="8"/>
  </si>
  <si>
    <t>網走セントラルホテル、他</t>
    <rPh sb="0" eb="2">
      <t>アバシリ</t>
    </rPh>
    <rPh sb="11" eb="12">
      <t>ホカ</t>
    </rPh>
    <phoneticPr fontId="8"/>
  </si>
  <si>
    <t>土木計画学ワンデーセミナー シリーズ9「土木計画とパブリックインボルブメント」</t>
    <rPh sb="0" eb="5">
      <t>ドボクケイカクガク</t>
    </rPh>
    <rPh sb="20" eb="22">
      <t>ドボク</t>
    </rPh>
    <rPh sb="22" eb="24">
      <t>ケイカク</t>
    </rPh>
    <phoneticPr fontId="8"/>
  </si>
  <si>
    <t>土木計画学ワンデーセミナー シリーズ10「総合ターミナルとしての駅の整備計画」</t>
    <rPh sb="0" eb="5">
      <t>ドボクケイカクガク</t>
    </rPh>
    <rPh sb="21" eb="23">
      <t>ソウゴウ</t>
    </rPh>
    <rPh sb="32" eb="33">
      <t>エキ</t>
    </rPh>
    <rPh sb="34" eb="36">
      <t>セイビ</t>
    </rPh>
    <rPh sb="36" eb="38">
      <t>ケイカク</t>
    </rPh>
    <phoneticPr fontId="8"/>
  </si>
  <si>
    <t>大阪市・交通科学博物館</t>
    <rPh sb="0" eb="3">
      <t>オオサカシ</t>
    </rPh>
    <rPh sb="4" eb="6">
      <t>コウツウ</t>
    </rPh>
    <rPh sb="6" eb="8">
      <t>カガク</t>
    </rPh>
    <rPh sb="8" eb="11">
      <t>ハクブツカン</t>
    </rPh>
    <phoneticPr fontId="8"/>
  </si>
  <si>
    <t>第5回地球環境シンポジウム</t>
    <rPh sb="0" eb="1">
      <t>ダイ</t>
    </rPh>
    <rPh sb="2" eb="3">
      <t>カイ</t>
    </rPh>
    <rPh sb="3" eb="5">
      <t>チキュウ</t>
    </rPh>
    <rPh sb="5" eb="7">
      <t>カンキョウ</t>
    </rPh>
    <phoneticPr fontId="8"/>
  </si>
  <si>
    <t>一般公開シンポジウム（土木学会地球環境委員会）</t>
    <rPh sb="0" eb="2">
      <t>イッパン</t>
    </rPh>
    <rPh sb="2" eb="4">
      <t>コウカイ</t>
    </rPh>
    <rPh sb="11" eb="15">
      <t>ドボクガッカイ</t>
    </rPh>
    <rPh sb="15" eb="17">
      <t>チキュウ</t>
    </rPh>
    <rPh sb="17" eb="19">
      <t>カンキョウ</t>
    </rPh>
    <rPh sb="19" eb="22">
      <t>イインカイ</t>
    </rPh>
    <phoneticPr fontId="8"/>
  </si>
  <si>
    <t>第32回「定例談話会」公共投資のあり方を考える－社会資本の整備を見直す視点－</t>
    <rPh sb="0" eb="1">
      <t>ダイ</t>
    </rPh>
    <rPh sb="3" eb="4">
      <t>カイ</t>
    </rPh>
    <rPh sb="5" eb="7">
      <t>テイレイ</t>
    </rPh>
    <rPh sb="7" eb="10">
      <t>ダンワカイ</t>
    </rPh>
    <rPh sb="11" eb="13">
      <t>コウキョウ</t>
    </rPh>
    <rPh sb="13" eb="15">
      <t>トウシ</t>
    </rPh>
    <rPh sb="18" eb="19">
      <t>カタ</t>
    </rPh>
    <rPh sb="20" eb="21">
      <t>カンガ</t>
    </rPh>
    <rPh sb="24" eb="26">
      <t>シャカイ</t>
    </rPh>
    <rPh sb="26" eb="28">
      <t>シホン</t>
    </rPh>
    <rPh sb="29" eb="31">
      <t>セイビ</t>
    </rPh>
    <rPh sb="32" eb="34">
      <t>ミナオ</t>
    </rPh>
    <rPh sb="35" eb="37">
      <t>シテン</t>
    </rPh>
    <phoneticPr fontId="8"/>
  </si>
  <si>
    <t>第2回水シンポジウム</t>
    <rPh sb="0" eb="1">
      <t>ダイ</t>
    </rPh>
    <rPh sb="2" eb="3">
      <t>カイ</t>
    </rPh>
    <rPh sb="3" eb="4">
      <t>ミズ</t>
    </rPh>
    <phoneticPr fontId="8"/>
  </si>
  <si>
    <t>土木計画学ワンデーセミナー シリーズ11「地域公共交通に明日はあるのか？－市場・計画・技術の新しいフレームを求めて－」</t>
    <rPh sb="0" eb="5">
      <t>ドボクケイカクガク</t>
    </rPh>
    <rPh sb="21" eb="23">
      <t>チイキ</t>
    </rPh>
    <rPh sb="23" eb="25">
      <t>コウキョウ</t>
    </rPh>
    <rPh sb="25" eb="27">
      <t>コウツウ</t>
    </rPh>
    <rPh sb="28" eb="30">
      <t>アス</t>
    </rPh>
    <rPh sb="37" eb="39">
      <t>シジョウ</t>
    </rPh>
    <rPh sb="40" eb="42">
      <t>ケイカク</t>
    </rPh>
    <rPh sb="43" eb="45">
      <t>ギジュツ</t>
    </rPh>
    <rPh sb="46" eb="47">
      <t>アタラ</t>
    </rPh>
    <rPh sb="54" eb="55">
      <t>モト</t>
    </rPh>
    <phoneticPr fontId="8"/>
  </si>
  <si>
    <t>東京大学山上会館</t>
    <rPh sb="0" eb="2">
      <t>トウキョウ</t>
    </rPh>
    <rPh sb="2" eb="4">
      <t>ダイガク</t>
    </rPh>
    <rPh sb="4" eb="6">
      <t>サンジョウ</t>
    </rPh>
    <rPh sb="6" eb="8">
      <t>カイカン</t>
    </rPh>
    <phoneticPr fontId="8"/>
  </si>
  <si>
    <t>第24回地震工学研究発表会</t>
    <rPh sb="0" eb="1">
      <t>ダイ</t>
    </rPh>
    <rPh sb="3" eb="4">
      <t>カイ</t>
    </rPh>
    <rPh sb="4" eb="6">
      <t>ジシン</t>
    </rPh>
    <rPh sb="6" eb="8">
      <t>コウガク</t>
    </rPh>
    <rPh sb="8" eb="10">
      <t>ケンキュウ</t>
    </rPh>
    <rPh sb="10" eb="12">
      <t>ハッピョウ</t>
    </rPh>
    <rPh sb="12" eb="13">
      <t>カイ</t>
    </rPh>
    <phoneticPr fontId="8"/>
  </si>
  <si>
    <t>第1回耐震補強・補修技術、耐震診断に関するシンポジウム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</si>
  <si>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第5回水資源に関するシンポジウム</t>
    <rPh sb="0" eb="1">
      <t>ダイ</t>
    </rPh>
    <rPh sb="2" eb="3">
      <t>カイ</t>
    </rPh>
    <rPh sb="3" eb="6">
      <t>ミズシゲン</t>
    </rPh>
    <rPh sb="7" eb="8">
      <t>カン</t>
    </rPh>
    <phoneticPr fontId="8"/>
  </si>
  <si>
    <t>「土木建設業における環境管理と環境負荷評価－ISO14000S導入に向けて－講習会」</t>
    <rPh sb="1" eb="3">
      <t>ドボク</t>
    </rPh>
    <rPh sb="3" eb="5">
      <t>ケンセツ</t>
    </rPh>
    <rPh sb="5" eb="6">
      <t>ギョウ</t>
    </rPh>
    <rPh sb="10" eb="12">
      <t>カンキョウ</t>
    </rPh>
    <rPh sb="12" eb="14">
      <t>カンリ</t>
    </rPh>
    <rPh sb="15" eb="17">
      <t>カンキョウ</t>
    </rPh>
    <rPh sb="17" eb="19">
      <t>フカ</t>
    </rPh>
    <rPh sb="19" eb="21">
      <t>ヒョウカ</t>
    </rPh>
    <rPh sb="31" eb="33">
      <t>ドウニュウ</t>
    </rPh>
    <rPh sb="34" eb="35">
      <t>ム</t>
    </rPh>
    <rPh sb="38" eb="41">
      <t>コウシュウカイ</t>
    </rPh>
    <phoneticPr fontId="8"/>
  </si>
  <si>
    <t>長井記念館</t>
    <rPh sb="0" eb="2">
      <t>ナガイ</t>
    </rPh>
    <rPh sb="2" eb="4">
      <t>キネン</t>
    </rPh>
    <rPh sb="4" eb="5">
      <t>カン</t>
    </rPh>
    <phoneticPr fontId="8"/>
  </si>
  <si>
    <t>第32回土木計画学シンポジウム「阪神・淡路大震災に学ぶ－土木計画学からのアプローチ－」</t>
    <rPh sb="0" eb="1">
      <t>ダイ</t>
    </rPh>
    <rPh sb="3" eb="4">
      <t>カイ</t>
    </rPh>
    <rPh sb="4" eb="9">
      <t>ドボクケイカクガク</t>
    </rPh>
    <rPh sb="16" eb="18">
      <t>ハンシン</t>
    </rPh>
    <rPh sb="19" eb="21">
      <t>アワジ</t>
    </rPh>
    <rPh sb="21" eb="24">
      <t>ダイシンサイ</t>
    </rPh>
    <rPh sb="25" eb="26">
      <t>マナ</t>
    </rPh>
    <rPh sb="28" eb="33">
      <t>ドボクケイカクガク</t>
    </rPh>
    <phoneticPr fontId="8"/>
  </si>
  <si>
    <t>第33回「定例談話会」公共投資のあり方を考える－大競争時代における国土づくり－</t>
    <rPh sb="0" eb="1">
      <t>ダイ</t>
    </rPh>
    <rPh sb="3" eb="4">
      <t>カイ</t>
    </rPh>
    <rPh sb="5" eb="7">
      <t>テイレイ</t>
    </rPh>
    <rPh sb="7" eb="10">
      <t>ダンワカイ</t>
    </rPh>
    <rPh sb="11" eb="13">
      <t>コウキョウ</t>
    </rPh>
    <rPh sb="13" eb="15">
      <t>トウシ</t>
    </rPh>
    <rPh sb="18" eb="19">
      <t>カタ</t>
    </rPh>
    <rPh sb="20" eb="21">
      <t>カンガ</t>
    </rPh>
    <rPh sb="24" eb="27">
      <t>ダイキョウソウ</t>
    </rPh>
    <rPh sb="27" eb="29">
      <t>ジダイ</t>
    </rPh>
    <rPh sb="33" eb="35">
      <t>コクド</t>
    </rPh>
    <phoneticPr fontId="8"/>
  </si>
  <si>
    <t>応用力学フォーラム（第8回乱流フォーラム）</t>
    <rPh sb="0" eb="2">
      <t>オウヨウ</t>
    </rPh>
    <rPh sb="2" eb="4">
      <t>リキガク</t>
    </rPh>
    <rPh sb="10" eb="11">
      <t>ダイ</t>
    </rPh>
    <rPh sb="12" eb="13">
      <t>カイ</t>
    </rPh>
    <rPh sb="13" eb="15">
      <t>ランリュウ</t>
    </rPh>
    <phoneticPr fontId="8"/>
  </si>
  <si>
    <t>第34回「定例談話会」公共投資のあり方を考える－欧州の評価システム－</t>
    <rPh sb="0" eb="1">
      <t>ダイ</t>
    </rPh>
    <rPh sb="3" eb="4">
      <t>カイ</t>
    </rPh>
    <rPh sb="5" eb="7">
      <t>テイレイ</t>
    </rPh>
    <rPh sb="7" eb="10">
      <t>ダンワカイ</t>
    </rPh>
    <rPh sb="11" eb="13">
      <t>コウキョウ</t>
    </rPh>
    <rPh sb="13" eb="15">
      <t>トウシ</t>
    </rPh>
    <rPh sb="18" eb="19">
      <t>カタ</t>
    </rPh>
    <rPh sb="20" eb="21">
      <t>カンガ</t>
    </rPh>
    <rPh sb="24" eb="26">
      <t>オウシュウ</t>
    </rPh>
    <rPh sb="27" eb="29">
      <t>ヒョウカ</t>
    </rPh>
    <phoneticPr fontId="8"/>
  </si>
  <si>
    <t>第25回環境システム研究論文発表会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</si>
  <si>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コンクリートのクリープ・収縮に関するワークショップ</t>
    <rPh sb="12" eb="14">
      <t>シュウシュク</t>
    </rPh>
    <rPh sb="15" eb="16">
      <t>カン</t>
    </rPh>
    <phoneticPr fontId="8"/>
  </si>
  <si>
    <t>第22回土木情報システムシンポジウム</t>
    <rPh sb="0" eb="1">
      <t>ダイ</t>
    </rPh>
    <rPh sb="3" eb="4">
      <t>カイ</t>
    </rPh>
    <rPh sb="4" eb="6">
      <t>ドボク</t>
    </rPh>
    <rPh sb="6" eb="8">
      <t>ジョウホウ</t>
    </rPh>
    <phoneticPr fontId="8"/>
  </si>
  <si>
    <t>橋梁振動コロキウム'97</t>
    <rPh sb="0" eb="2">
      <t>キョウリョウ</t>
    </rPh>
    <rPh sb="2" eb="4">
      <t>シンドウ</t>
    </rPh>
    <phoneticPr fontId="8"/>
  </si>
  <si>
    <t>金沢大学</t>
    <rPh sb="0" eb="2">
      <t>カナザワ</t>
    </rPh>
    <rPh sb="2" eb="4">
      <t>ダイガク</t>
    </rPh>
    <phoneticPr fontId="8"/>
  </si>
  <si>
    <t>第20回土木計画学研究発表会</t>
    <rPh sb="0" eb="1">
      <t>ダイ</t>
    </rPh>
    <rPh sb="3" eb="4">
      <t>カイ</t>
    </rPh>
    <rPh sb="4" eb="9">
      <t>ドボクケイカクガク</t>
    </rPh>
    <rPh sb="9" eb="11">
      <t>ケンキュウ</t>
    </rPh>
    <rPh sb="11" eb="13">
      <t>ハッピョウ</t>
    </rPh>
    <rPh sb="13" eb="14">
      <t>カイ</t>
    </rPh>
    <phoneticPr fontId="8"/>
  </si>
  <si>
    <t>長岡技術科学大学</t>
    <rPh sb="0" eb="2">
      <t>ナガオカ</t>
    </rPh>
    <rPh sb="2" eb="4">
      <t>ギジュツ</t>
    </rPh>
    <rPh sb="4" eb="6">
      <t>カガク</t>
    </rPh>
    <rPh sb="6" eb="8">
      <t>ダイガク</t>
    </rPh>
    <phoneticPr fontId="8"/>
  </si>
  <si>
    <t>ESTUARINE ENGINEERING 第3回公開フォーラム</t>
    <rPh sb="22" eb="23">
      <t>ダイ</t>
    </rPh>
    <rPh sb="24" eb="25">
      <t>カイ</t>
    </rPh>
    <rPh sb="25" eb="27">
      <t>コウカイ</t>
    </rPh>
    <phoneticPr fontId="8"/>
  </si>
  <si>
    <t>岐阜大学</t>
    <rPh sb="0" eb="2">
      <t>ギフ</t>
    </rPh>
    <rPh sb="2" eb="4">
      <t>ダイガク</t>
    </rPh>
    <phoneticPr fontId="8"/>
  </si>
  <si>
    <t>第35回「定例談話会」公共投資のあり方を考える－テーマの総括－</t>
    <rPh sb="0" eb="1">
      <t>ダイ</t>
    </rPh>
    <rPh sb="3" eb="4">
      <t>カイ</t>
    </rPh>
    <rPh sb="5" eb="7">
      <t>テイレイ</t>
    </rPh>
    <rPh sb="7" eb="10">
      <t>ダンワカイ</t>
    </rPh>
    <rPh sb="11" eb="13">
      <t>コウキョウ</t>
    </rPh>
    <rPh sb="13" eb="15">
      <t>トウシ</t>
    </rPh>
    <rPh sb="18" eb="19">
      <t>カタ</t>
    </rPh>
    <rPh sb="20" eb="21">
      <t>カンガ</t>
    </rPh>
    <rPh sb="28" eb="30">
      <t>ソウカツ</t>
    </rPh>
    <phoneticPr fontId="8"/>
  </si>
  <si>
    <t>第44回海岸工学講演会</t>
    <rPh sb="0" eb="1">
      <t>ダイ</t>
    </rPh>
    <rPh sb="3" eb="4">
      <t>カイ</t>
    </rPh>
    <rPh sb="4" eb="6">
      <t>カイガン</t>
    </rPh>
    <rPh sb="6" eb="8">
      <t>コウガク</t>
    </rPh>
    <rPh sb="8" eb="11">
      <t>コウエンカイ</t>
    </rPh>
    <phoneticPr fontId="8"/>
  </si>
  <si>
    <t>長良川国際会議場</t>
    <rPh sb="0" eb="3">
      <t>ナガラガワ</t>
    </rPh>
    <rPh sb="3" eb="5">
      <t>コクサイ</t>
    </rPh>
    <rPh sb="5" eb="8">
      <t>カイギジョウ</t>
    </rPh>
    <phoneticPr fontId="8"/>
  </si>
  <si>
    <t>第7回トンネル工学研究発表会</t>
    <rPh sb="0" eb="1">
      <t>ダイ</t>
    </rPh>
    <rPh sb="2" eb="3">
      <t>カイ</t>
    </rPh>
    <rPh sb="7" eb="9">
      <t>コウガク</t>
    </rPh>
    <rPh sb="9" eb="11">
      <t>ケンキュウ</t>
    </rPh>
    <rPh sb="11" eb="13">
      <t>ハッピョウ</t>
    </rPh>
    <rPh sb="13" eb="14">
      <t>カイ</t>
    </rPh>
    <phoneticPr fontId="8"/>
  </si>
  <si>
    <t>ジョイントシンポジウム「温暖化防止に向けた技術の可能性」</t>
    <rPh sb="12" eb="15">
      <t>オンダンカ</t>
    </rPh>
    <rPh sb="15" eb="17">
      <t>ボウシ</t>
    </rPh>
    <rPh sb="18" eb="19">
      <t>ム</t>
    </rPh>
    <rPh sb="21" eb="23">
      <t>ギジュツ</t>
    </rPh>
    <rPh sb="24" eb="27">
      <t>カノウセイ</t>
    </rPh>
    <phoneticPr fontId="8"/>
  </si>
  <si>
    <t>京都市北文化会館</t>
    <rPh sb="0" eb="3">
      <t>キョウトシ</t>
    </rPh>
    <rPh sb="3" eb="4">
      <t>キタ</t>
    </rPh>
    <rPh sb="4" eb="6">
      <t>ブンカ</t>
    </rPh>
    <rPh sb="6" eb="8">
      <t>カイカン</t>
    </rPh>
    <phoneticPr fontId="8"/>
  </si>
  <si>
    <t>第33回土木計画学シンポジウム「レールと共に歩んできた日本の都市、そしてその明日は？！」</t>
    <rPh sb="0" eb="1">
      <t>ダイ</t>
    </rPh>
    <rPh sb="3" eb="4">
      <t>カイ</t>
    </rPh>
    <rPh sb="4" eb="9">
      <t>ドボクケイカクガク</t>
    </rPh>
    <rPh sb="20" eb="21">
      <t>トモ</t>
    </rPh>
    <rPh sb="22" eb="23">
      <t>アユ</t>
    </rPh>
    <rPh sb="27" eb="29">
      <t>ニホン</t>
    </rPh>
    <rPh sb="30" eb="32">
      <t>トシ</t>
    </rPh>
    <rPh sb="38" eb="40">
      <t>アス</t>
    </rPh>
    <phoneticPr fontId="8"/>
  </si>
  <si>
    <t>文京シビックセンター</t>
    <rPh sb="0" eb="2">
      <t>ブンキョウ</t>
    </rPh>
    <phoneticPr fontId="8"/>
  </si>
  <si>
    <t>コンクリート教育に関するシンポジウム</t>
    <rPh sb="6" eb="8">
      <t>キョウイク</t>
    </rPh>
    <rPh sb="9" eb="10">
      <t>カン</t>
    </rPh>
    <phoneticPr fontId="8"/>
  </si>
  <si>
    <t>京都パストラル</t>
    <rPh sb="0" eb="2">
      <t>キョウト</t>
    </rPh>
    <phoneticPr fontId="8"/>
  </si>
  <si>
    <t>原子力土木委員会 新立地部会講演会</t>
    <rPh sb="0" eb="3">
      <t>ゲンシリョク</t>
    </rPh>
    <rPh sb="3" eb="5">
      <t>ドボク</t>
    </rPh>
    <rPh sb="5" eb="8">
      <t>イインカイ</t>
    </rPh>
    <rPh sb="9" eb="10">
      <t>シン</t>
    </rPh>
    <rPh sb="10" eb="12">
      <t>リッチ</t>
    </rPh>
    <rPh sb="12" eb="14">
      <t>ブカイ</t>
    </rPh>
    <rPh sb="14" eb="17">
      <t>コウエンカイ</t>
    </rPh>
    <phoneticPr fontId="8"/>
  </si>
  <si>
    <t>第34回環境工学研究フォーラム</t>
    <rPh sb="0" eb="1">
      <t>ダイ</t>
    </rPh>
    <rPh sb="3" eb="4">
      <t>カイ</t>
    </rPh>
    <rPh sb="4" eb="6">
      <t>カンキョウ</t>
    </rPh>
    <rPh sb="6" eb="8">
      <t>コウガク</t>
    </rPh>
    <rPh sb="8" eb="10">
      <t>ケンキュウ</t>
    </rPh>
    <phoneticPr fontId="8"/>
  </si>
  <si>
    <t>福島県郡山市</t>
    <rPh sb="0" eb="3">
      <t>フクシマケン</t>
    </rPh>
    <rPh sb="3" eb="6">
      <t>コオリヤマシ</t>
    </rPh>
    <phoneticPr fontId="8"/>
  </si>
  <si>
    <t>土木計画学ワンデーセミナー シリーズ12「福祉のまちづくりの哲学と設計思想」</t>
    <rPh sb="0" eb="5">
      <t>ドボクケイカクガク</t>
    </rPh>
    <rPh sb="21" eb="23">
      <t>フクシ</t>
    </rPh>
    <rPh sb="30" eb="32">
      <t>テツガク</t>
    </rPh>
    <rPh sb="33" eb="35">
      <t>セッケイ</t>
    </rPh>
    <rPh sb="35" eb="37">
      <t>シソウ</t>
    </rPh>
    <phoneticPr fontId="8"/>
  </si>
  <si>
    <t>中部大学</t>
    <rPh sb="0" eb="2">
      <t>チュウブ</t>
    </rPh>
    <rPh sb="2" eb="4">
      <t>ダイガク</t>
    </rPh>
    <phoneticPr fontId="8"/>
  </si>
  <si>
    <t>フライアッシュコンクリートシンポジウム</t>
    <phoneticPr fontId="8"/>
  </si>
  <si>
    <t>第5回システム最適化に関するシンポジウム</t>
    <rPh sb="0" eb="1">
      <t>ダイ</t>
    </rPh>
    <rPh sb="2" eb="3">
      <t>カイ</t>
    </rPh>
    <rPh sb="7" eb="10">
      <t>サイテキカ</t>
    </rPh>
    <rPh sb="11" eb="12">
      <t>カン</t>
    </rPh>
    <phoneticPr fontId="8"/>
  </si>
  <si>
    <t>第15回建設マネジメント問題に関する研究発表・討論会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</si>
  <si>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第2回鉄道力学シンポジウム</t>
    <rPh sb="0" eb="1">
      <t>ダイ</t>
    </rPh>
    <rPh sb="2" eb="3">
      <t>カイ</t>
    </rPh>
    <rPh sb="3" eb="5">
      <t>テツドウ</t>
    </rPh>
    <rPh sb="5" eb="7">
      <t>リキガク</t>
    </rPh>
    <phoneticPr fontId="8"/>
  </si>
  <si>
    <t>第2回舗装工学講演会</t>
    <rPh sb="0" eb="1">
      <t>ダイ</t>
    </rPh>
    <rPh sb="2" eb="3">
      <t>カイ</t>
    </rPh>
    <rPh sb="3" eb="5">
      <t>ホソウ</t>
    </rPh>
    <rPh sb="5" eb="7">
      <t>コウガク</t>
    </rPh>
    <rPh sb="7" eb="10">
      <t>コウエンカイ</t>
    </rPh>
    <phoneticPr fontId="8"/>
  </si>
  <si>
    <t>水文過程のリモートセンシングとその応用に関するワークショップ</t>
    <rPh sb="0" eb="2">
      <t>スイモン</t>
    </rPh>
    <rPh sb="2" eb="4">
      <t>カテイ</t>
    </rPh>
    <rPh sb="17" eb="19">
      <t>オウヨウ</t>
    </rPh>
    <rPh sb="20" eb="21">
      <t>カン</t>
    </rPh>
    <phoneticPr fontId="8"/>
  </si>
  <si>
    <t>宇宙開発事業団</t>
    <rPh sb="0" eb="2">
      <t>ウチュウ</t>
    </rPh>
    <rPh sb="2" eb="4">
      <t>カイハツ</t>
    </rPh>
    <rPh sb="4" eb="7">
      <t>ジギョウダン</t>
    </rPh>
    <phoneticPr fontId="8"/>
  </si>
  <si>
    <t>応用力学フォーラム（第9回乱流フォーラム）</t>
    <rPh sb="0" eb="2">
      <t>オウヨウ</t>
    </rPh>
    <rPh sb="2" eb="4">
      <t>リキガク</t>
    </rPh>
    <rPh sb="10" eb="11">
      <t>ダイ</t>
    </rPh>
    <rPh sb="12" eb="13">
      <t>カイ</t>
    </rPh>
    <rPh sb="13" eb="15">
      <t>ランリュウ</t>
    </rPh>
    <phoneticPr fontId="8"/>
  </si>
  <si>
    <t>第3回地下空間シンポジウム・見学会</t>
    <rPh sb="0" eb="1">
      <t>ダイ</t>
    </rPh>
    <rPh sb="2" eb="3">
      <t>カイ</t>
    </rPh>
    <rPh sb="3" eb="5">
      <t>チカ</t>
    </rPh>
    <rPh sb="5" eb="7">
      <t>クウカン</t>
    </rPh>
    <rPh sb="14" eb="17">
      <t>ケンガクカイ</t>
    </rPh>
    <phoneticPr fontId="8"/>
  </si>
  <si>
    <t>第1回地震時保有耐力法に基づく橋梁の耐震設計に関するシンポジウム</t>
    <rPh sb="0" eb="1">
      <t>ダイ</t>
    </rPh>
    <rPh sb="2" eb="3">
      <t>カイ</t>
    </rPh>
    <rPh sb="3" eb="5">
      <t>ジシン</t>
    </rPh>
    <rPh sb="5" eb="6">
      <t>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</si>
  <si>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第36回「定例談話会」新技術の創造と新産業の育成</t>
    <rPh sb="0" eb="1">
      <t>ダイ</t>
    </rPh>
    <rPh sb="3" eb="4">
      <t>カイ</t>
    </rPh>
    <rPh sb="5" eb="7">
      <t>テイレイ</t>
    </rPh>
    <rPh sb="7" eb="10">
      <t>ダンワカイ</t>
    </rPh>
    <rPh sb="11" eb="14">
      <t>シンギジュツ</t>
    </rPh>
    <rPh sb="15" eb="17">
      <t>ソウゾウ</t>
    </rPh>
    <rPh sb="18" eb="21">
      <t>シンサンギョウ</t>
    </rPh>
    <rPh sb="22" eb="24">
      <t>イクセイ</t>
    </rPh>
    <phoneticPr fontId="8"/>
  </si>
  <si>
    <t>第11回建設コンサルタントシンポジウム</t>
    <rPh sb="0" eb="1">
      <t>ダイ</t>
    </rPh>
    <rPh sb="3" eb="4">
      <t>カイ</t>
    </rPh>
    <rPh sb="4" eb="6">
      <t>ケンセツ</t>
    </rPh>
    <phoneticPr fontId="8"/>
  </si>
  <si>
    <t>第37回「定例談話会」民間資本参加による社会資本整備の理想と現実</t>
    <rPh sb="0" eb="1">
      <t>ダイ</t>
    </rPh>
    <rPh sb="3" eb="4">
      <t>カイ</t>
    </rPh>
    <rPh sb="5" eb="7">
      <t>テイレイ</t>
    </rPh>
    <rPh sb="7" eb="10">
      <t>ダンワカイ</t>
    </rPh>
    <rPh sb="11" eb="13">
      <t>ミンカン</t>
    </rPh>
    <rPh sb="13" eb="15">
      <t>シホン</t>
    </rPh>
    <rPh sb="15" eb="17">
      <t>サンカ</t>
    </rPh>
    <rPh sb="20" eb="22">
      <t>シャカイ</t>
    </rPh>
    <rPh sb="22" eb="24">
      <t>シホン</t>
    </rPh>
    <rPh sb="24" eb="26">
      <t>セイビ</t>
    </rPh>
    <rPh sb="27" eb="29">
      <t>リソウ</t>
    </rPh>
    <rPh sb="30" eb="32">
      <t>ゲンジツ</t>
    </rPh>
    <phoneticPr fontId="8"/>
  </si>
  <si>
    <t>応用力学フォーラムin八戸</t>
    <rPh sb="0" eb="2">
      <t>オウヨウ</t>
    </rPh>
    <rPh sb="2" eb="4">
      <t>リキガク</t>
    </rPh>
    <rPh sb="11" eb="13">
      <t>ハチノヘ</t>
    </rPh>
    <phoneticPr fontId="8"/>
  </si>
  <si>
    <t>八戸工業大学</t>
    <rPh sb="0" eb="2">
      <t>ハチノヘ</t>
    </rPh>
    <rPh sb="2" eb="4">
      <t>コウギョウ</t>
    </rPh>
    <rPh sb="4" eb="6">
      <t>ダイガク</t>
    </rPh>
    <phoneticPr fontId="8"/>
  </si>
  <si>
    <t>第38回「定例談話会」社会基盤としてのGTS</t>
    <rPh sb="0" eb="1">
      <t>ダイ</t>
    </rPh>
    <rPh sb="3" eb="4">
      <t>カイ</t>
    </rPh>
    <rPh sb="5" eb="7">
      <t>テイレイ</t>
    </rPh>
    <rPh sb="7" eb="10">
      <t>ダンワカイ</t>
    </rPh>
    <rPh sb="11" eb="13">
      <t>シャカイ</t>
    </rPh>
    <rPh sb="13" eb="15">
      <t>キバン</t>
    </rPh>
    <phoneticPr fontId="8"/>
  </si>
  <si>
    <t>第11回環境システムシンポジウム「資源エネルギー環境に関わるシステム技術のまちづくり展開」</t>
    <rPh sb="0" eb="1">
      <t>ダイ</t>
    </rPh>
    <rPh sb="3" eb="4">
      <t>カイ</t>
    </rPh>
    <rPh sb="4" eb="6">
      <t>カンキョウ</t>
    </rPh>
    <rPh sb="17" eb="19">
      <t>シゲン</t>
    </rPh>
    <rPh sb="24" eb="26">
      <t>カンキョウ</t>
    </rPh>
    <rPh sb="27" eb="28">
      <t>カカ</t>
    </rPh>
    <rPh sb="34" eb="36">
      <t>ギジュツ</t>
    </rPh>
    <rPh sb="42" eb="44">
      <t>テンカイ</t>
    </rPh>
    <phoneticPr fontId="8"/>
  </si>
  <si>
    <t>熊本大学</t>
    <rPh sb="0" eb="2">
      <t>クマモト</t>
    </rPh>
    <rPh sb="2" eb="4">
      <t>ダイガク</t>
    </rPh>
    <phoneticPr fontId="8"/>
  </si>
  <si>
    <t>土木計画学ワンデーセミナー シリーズ13「効果的なTDMの定着を目指して」</t>
    <rPh sb="0" eb="5">
      <t>ドボクケイカクガク</t>
    </rPh>
    <rPh sb="21" eb="24">
      <t>コウカテキ</t>
    </rPh>
    <rPh sb="29" eb="31">
      <t>テイチャク</t>
    </rPh>
    <rPh sb="32" eb="34">
      <t>メザ</t>
    </rPh>
    <phoneticPr fontId="8"/>
  </si>
  <si>
    <t>東京大学</t>
    <rPh sb="0" eb="2">
      <t>トウキョウ</t>
    </rPh>
    <rPh sb="2" eb="4">
      <t>ダイガク</t>
    </rPh>
    <phoneticPr fontId="8"/>
  </si>
  <si>
    <t>第7回新しい材料・工法・機械講習会</t>
    <rPh sb="0" eb="1">
      <t>ダイ</t>
    </rPh>
    <rPh sb="2" eb="3">
      <t>カイ</t>
    </rPh>
    <rPh sb="3" eb="4">
      <t>アタラ</t>
    </rPh>
    <rPh sb="6" eb="8">
      <t>ザイリョウ</t>
    </rPh>
    <rPh sb="9" eb="11">
      <t>コウホウ</t>
    </rPh>
    <rPh sb="12" eb="14">
      <t>キカイ</t>
    </rPh>
    <rPh sb="14" eb="17">
      <t>コウシュウカイ</t>
    </rPh>
    <phoneticPr fontId="8"/>
  </si>
  <si>
    <t>第15回建設用ロボットに関する技術講習会</t>
    <rPh sb="0" eb="1">
      <t>ダイ</t>
    </rPh>
    <rPh sb="3" eb="4">
      <t>カイ</t>
    </rPh>
    <rPh sb="4" eb="7">
      <t>ケンセツヨウ</t>
    </rPh>
    <rPh sb="12" eb="13">
      <t>カン</t>
    </rPh>
    <rPh sb="15" eb="17">
      <t>ギジュツ</t>
    </rPh>
    <rPh sb="17" eb="20">
      <t>コウシュウカイ</t>
    </rPh>
    <phoneticPr fontId="8"/>
  </si>
  <si>
    <t>大規模地下空洞の情報化施工講習会</t>
    <rPh sb="0" eb="3">
      <t>ダイキボ</t>
    </rPh>
    <rPh sb="3" eb="5">
      <t>チカ</t>
    </rPh>
    <rPh sb="5" eb="7">
      <t>クウドウ</t>
    </rPh>
    <rPh sb="8" eb="11">
      <t>ジョウホウカ</t>
    </rPh>
    <rPh sb="11" eb="13">
      <t>セコウ</t>
    </rPh>
    <rPh sb="13" eb="16">
      <t>コウシュウカイ</t>
    </rPh>
    <phoneticPr fontId="8"/>
  </si>
  <si>
    <t>自己充填コンクリートセミナー</t>
    <rPh sb="0" eb="2">
      <t>ジコ</t>
    </rPh>
    <rPh sb="2" eb="4">
      <t>ジュウテン</t>
    </rPh>
    <phoneticPr fontId="8"/>
  </si>
  <si>
    <t>講習会「橋脚の耐震補強の現状と今後の動向」</t>
    <rPh sb="0" eb="3">
      <t>コウシュウカイ</t>
    </rPh>
    <rPh sb="4" eb="6">
      <t>キョウキャク</t>
    </rPh>
    <rPh sb="7" eb="9">
      <t>タイシン</t>
    </rPh>
    <rPh sb="9" eb="11">
      <t>ホキョウ</t>
    </rPh>
    <rPh sb="12" eb="14">
      <t>ゲンジョウ</t>
    </rPh>
    <rPh sb="15" eb="17">
      <t>コンゴ</t>
    </rPh>
    <rPh sb="18" eb="20">
      <t>ドウコウ</t>
    </rPh>
    <phoneticPr fontId="8"/>
  </si>
  <si>
    <t>「原子力発電所の立地多様化技術」講習会</t>
    <rPh sb="1" eb="4">
      <t>ゲンシリョク</t>
    </rPh>
    <rPh sb="4" eb="6">
      <t>ハツデン</t>
    </rPh>
    <rPh sb="6" eb="7">
      <t>ショ</t>
    </rPh>
    <rPh sb="8" eb="10">
      <t>リッチ</t>
    </rPh>
    <rPh sb="10" eb="12">
      <t>タヨウ</t>
    </rPh>
    <rPh sb="12" eb="13">
      <t>カ</t>
    </rPh>
    <rPh sb="13" eb="15">
      <t>ギジュツ</t>
    </rPh>
    <rPh sb="16" eb="19">
      <t>コウシュウカイ</t>
    </rPh>
    <phoneticPr fontId="8"/>
  </si>
  <si>
    <t>福岡東映ホテル</t>
    <rPh sb="0" eb="2">
      <t>フクオカ</t>
    </rPh>
    <rPh sb="2" eb="4">
      <t>トウエイ</t>
    </rPh>
    <phoneticPr fontId="8"/>
  </si>
  <si>
    <t>「コンクリート構造の耐震設計」に関する講習会</t>
    <rPh sb="7" eb="9">
      <t>コウゾウ</t>
    </rPh>
    <rPh sb="10" eb="12">
      <t>タイシン</t>
    </rPh>
    <rPh sb="12" eb="14">
      <t>セッケイ</t>
    </rPh>
    <rPh sb="16" eb="17">
      <t>カン</t>
    </rPh>
    <rPh sb="19" eb="22">
      <t>コウシュウカイ</t>
    </rPh>
    <phoneticPr fontId="8"/>
  </si>
  <si>
    <t>第33回水工学に関する夏期研修会</t>
    <rPh sb="0" eb="1">
      <t>ダイ</t>
    </rPh>
    <rPh sb="3" eb="4">
      <t>カイ</t>
    </rPh>
    <rPh sb="4" eb="7">
      <t>スイコウガク</t>
    </rPh>
    <rPh sb="8" eb="9">
      <t>カン</t>
    </rPh>
    <rPh sb="11" eb="13">
      <t>カキ</t>
    </rPh>
    <rPh sb="13" eb="16">
      <t>ケンシュウカイ</t>
    </rPh>
    <phoneticPr fontId="8"/>
  </si>
  <si>
    <t>第31回夏期講習会・見学会</t>
    <rPh sb="0" eb="1">
      <t>ダイ</t>
    </rPh>
    <rPh sb="3" eb="4">
      <t>カイ</t>
    </rPh>
    <rPh sb="4" eb="6">
      <t>カキ</t>
    </rPh>
    <rPh sb="6" eb="8">
      <t>コウシュウ</t>
    </rPh>
    <rPh sb="8" eb="9">
      <t>カイ</t>
    </rPh>
    <rPh sb="10" eb="13">
      <t>ケンガクカイ</t>
    </rPh>
    <phoneticPr fontId="8"/>
  </si>
  <si>
    <t>第11回最新の施工技術講習会</t>
    <rPh sb="0" eb="1">
      <t>ダイ</t>
    </rPh>
    <rPh sb="3" eb="4">
      <t>カイ</t>
    </rPh>
    <rPh sb="4" eb="6">
      <t>サイシン</t>
    </rPh>
    <rPh sb="7" eb="9">
      <t>セコウ</t>
    </rPh>
    <rPh sb="9" eb="11">
      <t>ギジュツ</t>
    </rPh>
    <rPh sb="11" eb="14">
      <t>コウシュウカイ</t>
    </rPh>
    <phoneticPr fontId="8"/>
  </si>
  <si>
    <t>レベル2地震動と設計地震荷重の課題－地震荷重研究小委員会の活動報告－</t>
    <rPh sb="4" eb="7">
      <t>ジシンドウ</t>
    </rPh>
    <rPh sb="8" eb="10">
      <t>セッケイ</t>
    </rPh>
    <rPh sb="10" eb="12">
      <t>ジシン</t>
    </rPh>
    <rPh sb="12" eb="14">
      <t>カジュウ</t>
    </rPh>
    <rPh sb="15" eb="17">
      <t>カダイ</t>
    </rPh>
    <rPh sb="18" eb="20">
      <t>ジシン</t>
    </rPh>
    <rPh sb="20" eb="22">
      <t>カジュウ</t>
    </rPh>
    <rPh sb="22" eb="24">
      <t>ケンキュウ</t>
    </rPh>
    <rPh sb="24" eb="28">
      <t>ショウイインカイ</t>
    </rPh>
    <rPh sb="29" eb="31">
      <t>カツドウ</t>
    </rPh>
    <rPh sb="31" eb="33">
      <t>ホウコク</t>
    </rPh>
    <phoneticPr fontId="8"/>
  </si>
  <si>
    <t>複合構造設計施工指針(案)と最新の複合構造の技術に関する講習会</t>
    <rPh sb="0" eb="2">
      <t>フクゴウ</t>
    </rPh>
    <rPh sb="2" eb="4">
      <t>コウゾウ</t>
    </rPh>
    <rPh sb="4" eb="6">
      <t>セッケイ</t>
    </rPh>
    <rPh sb="6" eb="8">
      <t>セコウ</t>
    </rPh>
    <rPh sb="8" eb="10">
      <t>シシン</t>
    </rPh>
    <rPh sb="11" eb="12">
      <t>アン</t>
    </rPh>
    <rPh sb="14" eb="16">
      <t>サイシン</t>
    </rPh>
    <rPh sb="17" eb="19">
      <t>フクゴウ</t>
    </rPh>
    <rPh sb="19" eb="21">
      <t>コウゾウ</t>
    </rPh>
    <rPh sb="22" eb="24">
      <t>ギジュツ</t>
    </rPh>
    <rPh sb="25" eb="26">
      <t>カン</t>
    </rPh>
    <rPh sb="28" eb="31">
      <t>コウシュウカイ</t>
    </rPh>
    <phoneticPr fontId="8"/>
  </si>
  <si>
    <t>レベル2地震動と設計地震荷重の課題</t>
    <rPh sb="4" eb="7">
      <t>ジシンドウ</t>
    </rPh>
    <rPh sb="8" eb="10">
      <t>セッケイ</t>
    </rPh>
    <rPh sb="10" eb="12">
      <t>ジシン</t>
    </rPh>
    <rPh sb="12" eb="14">
      <t>カジュウ</t>
    </rPh>
    <rPh sb="15" eb="17">
      <t>カダイ</t>
    </rPh>
    <phoneticPr fontId="8"/>
  </si>
  <si>
    <t>「コンクリート構造物の腐食・防食および補修」に関する講習会</t>
    <rPh sb="7" eb="10">
      <t>コウゾウブツ</t>
    </rPh>
    <rPh sb="11" eb="13">
      <t>フショク</t>
    </rPh>
    <rPh sb="14" eb="16">
      <t>ボウショク</t>
    </rPh>
    <rPh sb="19" eb="21">
      <t>ホシュウ</t>
    </rPh>
    <rPh sb="23" eb="24">
      <t>カン</t>
    </rPh>
    <rPh sb="26" eb="29">
      <t>コウシュウカイ</t>
    </rPh>
    <phoneticPr fontId="8"/>
  </si>
  <si>
    <t>RC・PC構造物の設計に関する現状と今後の展望－RC・PC部会報告会－</t>
    <rPh sb="5" eb="8">
      <t>コウゾウブツ</t>
    </rPh>
    <rPh sb="9" eb="11">
      <t>セッケイ</t>
    </rPh>
    <rPh sb="12" eb="13">
      <t>カン</t>
    </rPh>
    <rPh sb="15" eb="17">
      <t>ゲンジョウ</t>
    </rPh>
    <rPh sb="18" eb="20">
      <t>コンゴ</t>
    </rPh>
    <rPh sb="21" eb="23">
      <t>テンボウ</t>
    </rPh>
    <rPh sb="29" eb="31">
      <t>ブカイ</t>
    </rPh>
    <rPh sb="31" eb="33">
      <t>ホウコク</t>
    </rPh>
    <rPh sb="33" eb="34">
      <t>カイ</t>
    </rPh>
    <phoneticPr fontId="8"/>
  </si>
  <si>
    <t>地下鉄12号線放射部の施工技術講習会</t>
    <rPh sb="0" eb="3">
      <t>チカテツ</t>
    </rPh>
    <rPh sb="5" eb="7">
      <t>ゴウセン</t>
    </rPh>
    <rPh sb="7" eb="9">
      <t>ホウシャ</t>
    </rPh>
    <rPh sb="9" eb="10">
      <t>ブ</t>
    </rPh>
    <rPh sb="11" eb="13">
      <t>セコウ</t>
    </rPh>
    <rPh sb="13" eb="15">
      <t>ギジュツ</t>
    </rPh>
    <rPh sb="15" eb="18">
      <t>コウシュウカイ</t>
    </rPh>
    <phoneticPr fontId="8"/>
  </si>
  <si>
    <t>東京都互助会館</t>
    <rPh sb="0" eb="3">
      <t>トウキョウト</t>
    </rPh>
    <rPh sb="3" eb="5">
      <t>ゴジョ</t>
    </rPh>
    <rPh sb="5" eb="7">
      <t>カイカン</t>
    </rPh>
    <phoneticPr fontId="8"/>
  </si>
  <si>
    <t>鋼スラグ細骨材コンクリートの新規指針とフェロニッケルスラグ細骨材コンクリートの改訂指針に関する講習会</t>
    <rPh sb="0" eb="1">
      <t>コウ</t>
    </rPh>
    <rPh sb="4" eb="7">
      <t>サイコツザイ</t>
    </rPh>
    <rPh sb="14" eb="16">
      <t>シンキ</t>
    </rPh>
    <rPh sb="16" eb="18">
      <t>シシン</t>
    </rPh>
    <rPh sb="29" eb="32">
      <t>サイコツザイ</t>
    </rPh>
    <rPh sb="39" eb="41">
      <t>カイテイ</t>
    </rPh>
    <rPh sb="41" eb="43">
      <t>シシン</t>
    </rPh>
    <rPh sb="44" eb="45">
      <t>カン</t>
    </rPh>
    <rPh sb="47" eb="50">
      <t>コウシュウカイ</t>
    </rPh>
    <phoneticPr fontId="8"/>
  </si>
  <si>
    <t>第42回水理講演会</t>
    <rPh sb="0" eb="1">
      <t>ダイ</t>
    </rPh>
    <rPh sb="3" eb="4">
      <t>カイ</t>
    </rPh>
    <rPh sb="4" eb="6">
      <t>スイリ</t>
    </rPh>
    <rPh sb="6" eb="9">
      <t>コウエンカイ</t>
    </rPh>
    <phoneticPr fontId="8"/>
  </si>
  <si>
    <t>第44回構造工学シンポジウム</t>
    <rPh sb="0" eb="1">
      <t>ダイ</t>
    </rPh>
    <rPh sb="3" eb="4">
      <t>カイ</t>
    </rPh>
    <rPh sb="4" eb="6">
      <t>コウゾウ</t>
    </rPh>
    <rPh sb="6" eb="8">
      <t>コウガク</t>
    </rPh>
    <phoneticPr fontId="8"/>
  </si>
  <si>
    <t>応用力学フォーラム（計算力学の最前線）</t>
    <rPh sb="0" eb="2">
      <t>オウヨウ</t>
    </rPh>
    <rPh sb="2" eb="4">
      <t>リキガク</t>
    </rPh>
    <rPh sb="10" eb="12">
      <t>ケイサン</t>
    </rPh>
    <rPh sb="12" eb="14">
      <t>リキガク</t>
    </rPh>
    <rPh sb="15" eb="18">
      <t>サイゼンセン</t>
    </rPh>
    <phoneticPr fontId="8"/>
  </si>
  <si>
    <t>第39回「定例談話会」新たな環境影響評価制度</t>
    <rPh sb="0" eb="1">
      <t>ダイ</t>
    </rPh>
    <rPh sb="3" eb="4">
      <t>カイ</t>
    </rPh>
    <rPh sb="5" eb="7">
      <t>テイレイ</t>
    </rPh>
    <rPh sb="7" eb="10">
      <t>ダンワカイ</t>
    </rPh>
    <rPh sb="11" eb="12">
      <t>アラ</t>
    </rPh>
    <rPh sb="14" eb="16">
      <t>カンキョウ</t>
    </rPh>
    <rPh sb="16" eb="18">
      <t>エイキョウ</t>
    </rPh>
    <rPh sb="18" eb="20">
      <t>ヒョウカ</t>
    </rPh>
    <rPh sb="20" eb="22">
      <t>セイド</t>
    </rPh>
    <phoneticPr fontId="8"/>
  </si>
  <si>
    <t>コンクリート構造物の補強設計に関するシンポジウム</t>
    <rPh sb="6" eb="9">
      <t>コウゾウブツ</t>
    </rPh>
    <rPh sb="10" eb="12">
      <t>ホキョウ</t>
    </rPh>
    <rPh sb="12" eb="14">
      <t>セッケイ</t>
    </rPh>
    <rPh sb="15" eb="16">
      <t>カン</t>
    </rPh>
    <phoneticPr fontId="8"/>
  </si>
  <si>
    <t>札幌ガーデンパレス</t>
    <rPh sb="0" eb="2">
      <t>サッポロ</t>
    </rPh>
    <phoneticPr fontId="8"/>
  </si>
  <si>
    <t>第40回「定例談話会」これからの海洋空間利用とメガフロート</t>
    <rPh sb="0" eb="1">
      <t>ダイ</t>
    </rPh>
    <rPh sb="3" eb="4">
      <t>カイ</t>
    </rPh>
    <rPh sb="5" eb="7">
      <t>テイレイ</t>
    </rPh>
    <rPh sb="7" eb="10">
      <t>ダンワカイ</t>
    </rPh>
    <rPh sb="16" eb="18">
      <t>カイヨウ</t>
    </rPh>
    <rPh sb="18" eb="20">
      <t>クウカン</t>
    </rPh>
    <rPh sb="20" eb="22">
      <t>リヨウ</t>
    </rPh>
    <phoneticPr fontId="8"/>
  </si>
  <si>
    <t>第41回「定例談話会」地球温暖化対策と技術への期待</t>
    <rPh sb="0" eb="1">
      <t>ダイ</t>
    </rPh>
    <rPh sb="3" eb="4">
      <t>カイ</t>
    </rPh>
    <rPh sb="5" eb="7">
      <t>テイレイ</t>
    </rPh>
    <rPh sb="7" eb="10">
      <t>ダンワカイ</t>
    </rPh>
    <rPh sb="11" eb="13">
      <t>チキュウ</t>
    </rPh>
    <rPh sb="13" eb="16">
      <t>オンダンカ</t>
    </rPh>
    <rPh sb="16" eb="18">
      <t>タイサク</t>
    </rPh>
    <rPh sb="19" eb="21">
      <t>ギジュツ</t>
    </rPh>
    <rPh sb="23" eb="25">
      <t>キタイ</t>
    </rPh>
    <phoneticPr fontId="8"/>
  </si>
  <si>
    <t>第18回土木史研究発表会</t>
    <rPh sb="0" eb="1">
      <t>ダイ</t>
    </rPh>
    <rPh sb="3" eb="4">
      <t>カイ</t>
    </rPh>
    <rPh sb="4" eb="7">
      <t>ドボクシ</t>
    </rPh>
    <rPh sb="7" eb="9">
      <t>ケンキュウ</t>
    </rPh>
    <rPh sb="9" eb="11">
      <t>ハッピョウ</t>
    </rPh>
    <rPh sb="11" eb="12">
      <t>カイ</t>
    </rPh>
    <phoneticPr fontId="8"/>
  </si>
  <si>
    <t>第4回構造物の衝撃問題に関するシンポジウム</t>
    <rPh sb="0" eb="1">
      <t>ダイ</t>
    </rPh>
    <rPh sb="2" eb="3">
      <t>カイ</t>
    </rPh>
    <rPh sb="3" eb="6">
      <t>コウゾウブツ</t>
    </rPh>
    <rPh sb="7" eb="9">
      <t>ショウゲキ</t>
    </rPh>
    <rPh sb="9" eb="11">
      <t>モンダイ</t>
    </rPh>
    <rPh sb="12" eb="13">
      <t>カン</t>
    </rPh>
    <phoneticPr fontId="8"/>
  </si>
  <si>
    <t>第4回河道の水理と河川環境に関するシンポジウム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</si>
  <si>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中央大学</t>
    <rPh sb="0" eb="2">
      <t>チュウオウ</t>
    </rPh>
    <rPh sb="2" eb="4">
      <t>ダイガク</t>
    </rPh>
    <phoneticPr fontId="8"/>
  </si>
  <si>
    <t>地盤に係わる維持・補修・管理技術に関するシンポジウム</t>
    <rPh sb="0" eb="2">
      <t>ジバン</t>
    </rPh>
    <rPh sb="3" eb="4">
      <t>カカ</t>
    </rPh>
    <rPh sb="6" eb="8">
      <t>イジ</t>
    </rPh>
    <rPh sb="9" eb="11">
      <t>ホシュウ</t>
    </rPh>
    <rPh sb="12" eb="14">
      <t>カンリ</t>
    </rPh>
    <rPh sb="14" eb="16">
      <t>ギジュツ</t>
    </rPh>
    <rPh sb="17" eb="18">
      <t>カン</t>
    </rPh>
    <phoneticPr fontId="8"/>
  </si>
  <si>
    <t>第42回「定例談話会」ITSの環境展望</t>
    <rPh sb="0" eb="1">
      <t>ダイ</t>
    </rPh>
    <rPh sb="3" eb="4">
      <t>カイ</t>
    </rPh>
    <rPh sb="5" eb="7">
      <t>テイレイ</t>
    </rPh>
    <rPh sb="7" eb="10">
      <t>ダンワカイ</t>
    </rPh>
    <rPh sb="15" eb="17">
      <t>カンキョウ</t>
    </rPh>
    <rPh sb="17" eb="19">
      <t>テンボウ</t>
    </rPh>
    <phoneticPr fontId="8"/>
  </si>
  <si>
    <t>第3回水シンポジウム</t>
    <rPh sb="0" eb="1">
      <t>ダイ</t>
    </rPh>
    <rPh sb="2" eb="3">
      <t>カイ</t>
    </rPh>
    <rPh sb="3" eb="4">
      <t>ミズ</t>
    </rPh>
    <phoneticPr fontId="8"/>
  </si>
  <si>
    <t>郡山市文化センター</t>
    <rPh sb="0" eb="3">
      <t>コオリヤマシ</t>
    </rPh>
    <rPh sb="3" eb="5">
      <t>ブンカ</t>
    </rPh>
    <phoneticPr fontId="8"/>
  </si>
  <si>
    <t>第3回なぎさ観察会</t>
    <rPh sb="0" eb="1">
      <t>ダイ</t>
    </rPh>
    <rPh sb="2" eb="3">
      <t>カイ</t>
    </rPh>
    <rPh sb="6" eb="8">
      <t>カンサツ</t>
    </rPh>
    <rPh sb="8" eb="9">
      <t>カイ</t>
    </rPh>
    <phoneticPr fontId="8"/>
  </si>
  <si>
    <t>鹿島建設葉山研修センター</t>
    <rPh sb="0" eb="2">
      <t>カジマ</t>
    </rPh>
    <rPh sb="2" eb="4">
      <t>ケンセツ</t>
    </rPh>
    <rPh sb="4" eb="5">
      <t>ハ</t>
    </rPh>
    <rPh sb="5" eb="6">
      <t>ヤマ</t>
    </rPh>
    <rPh sb="6" eb="8">
      <t>ケンシュウ</t>
    </rPh>
    <phoneticPr fontId="8"/>
  </si>
  <si>
    <t>構造物の診断に関するシンポジウム</t>
    <rPh sb="0" eb="3">
      <t>コウゾウブツ</t>
    </rPh>
    <rPh sb="4" eb="6">
      <t>シンダン</t>
    </rPh>
    <rPh sb="7" eb="8">
      <t>カン</t>
    </rPh>
    <phoneticPr fontId="8"/>
  </si>
  <si>
    <t>第2回耐震補強・補修技術、耐震診断に関するシンポジウム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</si>
  <si>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徳島大学</t>
    <rPh sb="0" eb="2">
      <t>トクシマ</t>
    </rPh>
    <rPh sb="2" eb="4">
      <t>ダイガク</t>
    </rPh>
    <phoneticPr fontId="8"/>
  </si>
  <si>
    <t>第1回鋼構造と橋に関するシンポジウム</t>
    <rPh sb="0" eb="1">
      <t>ダイ</t>
    </rPh>
    <rPh sb="2" eb="3">
      <t>カイ</t>
    </rPh>
    <rPh sb="3" eb="6">
      <t>コウコウゾウ</t>
    </rPh>
    <rPh sb="7" eb="8">
      <t>ハシ</t>
    </rPh>
    <rPh sb="9" eb="10">
      <t>カン</t>
    </rPh>
    <phoneticPr fontId="8"/>
  </si>
  <si>
    <t>自己充填コンクリートに関する国際ワークショップ</t>
    <rPh sb="0" eb="2">
      <t>ジコ</t>
    </rPh>
    <rPh sb="2" eb="4">
      <t>ジュウテン</t>
    </rPh>
    <rPh sb="11" eb="12">
      <t>カン</t>
    </rPh>
    <rPh sb="14" eb="16">
      <t>コクサイ</t>
    </rPh>
    <phoneticPr fontId="8"/>
  </si>
  <si>
    <t>高知工科大学</t>
    <rPh sb="0" eb="2">
      <t>コウチ</t>
    </rPh>
    <rPh sb="2" eb="4">
      <t>コウカ</t>
    </rPh>
    <rPh sb="4" eb="6">
      <t>ダイガク</t>
    </rPh>
    <phoneticPr fontId="8"/>
  </si>
  <si>
    <t>「ISOへの対応」に関するシンポジウム</t>
    <rPh sb="6" eb="8">
      <t>タイオウ</t>
    </rPh>
    <rPh sb="10" eb="11">
      <t>カン</t>
    </rPh>
    <phoneticPr fontId="8"/>
  </si>
  <si>
    <t>講演会「コンクリート構造物の補強設計－性能照査型設計に向けて－」</t>
    <rPh sb="0" eb="3">
      <t>コウエンカイ</t>
    </rPh>
    <rPh sb="10" eb="13">
      <t>コウゾウブツ</t>
    </rPh>
    <rPh sb="14" eb="16">
      <t>ホキョウ</t>
    </rPh>
    <rPh sb="16" eb="18">
      <t>セッケイ</t>
    </rPh>
    <rPh sb="19" eb="21">
      <t>セイノウ</t>
    </rPh>
    <rPh sb="21" eb="23">
      <t>ショウサ</t>
    </rPh>
    <rPh sb="23" eb="24">
      <t>ガタ</t>
    </rPh>
    <rPh sb="24" eb="26">
      <t>セッケイ</t>
    </rPh>
    <rPh sb="27" eb="28">
      <t>ム</t>
    </rPh>
    <phoneticPr fontId="8"/>
  </si>
  <si>
    <t>大阪工業大学記念講堂</t>
    <rPh sb="0" eb="2">
      <t>オオサカ</t>
    </rPh>
    <rPh sb="2" eb="4">
      <t>コウギョウ</t>
    </rPh>
    <rPh sb="4" eb="6">
      <t>ダイガク</t>
    </rPh>
    <rPh sb="6" eb="8">
      <t>キネン</t>
    </rPh>
    <rPh sb="8" eb="10">
      <t>コウドウ</t>
    </rPh>
    <phoneticPr fontId="8"/>
  </si>
  <si>
    <t>第43回「定例談話会」新・全総「21世紀のグランドデザイン」</t>
    <rPh sb="0" eb="1">
      <t>ダイ</t>
    </rPh>
    <rPh sb="3" eb="4">
      <t>カイ</t>
    </rPh>
    <rPh sb="5" eb="7">
      <t>テイレイ</t>
    </rPh>
    <rPh sb="7" eb="10">
      <t>ダンワカイ</t>
    </rPh>
    <rPh sb="11" eb="12">
      <t>シン</t>
    </rPh>
    <rPh sb="13" eb="15">
      <t>ゼンソウ</t>
    </rPh>
    <rPh sb="18" eb="20">
      <t>セイキ</t>
    </rPh>
    <phoneticPr fontId="8"/>
  </si>
  <si>
    <t>第1回応用力学シンポジウム</t>
    <rPh sb="0" eb="1">
      <t>ダイ</t>
    </rPh>
    <rPh sb="2" eb="3">
      <t>カイ</t>
    </rPh>
    <rPh sb="3" eb="5">
      <t>オウヨウ</t>
    </rPh>
    <rPh sb="5" eb="7">
      <t>リキガク</t>
    </rPh>
    <phoneticPr fontId="8"/>
  </si>
  <si>
    <t>神戸大学</t>
    <rPh sb="0" eb="2">
      <t>コウベ</t>
    </rPh>
    <rPh sb="2" eb="4">
      <t>ダイガク</t>
    </rPh>
    <phoneticPr fontId="8"/>
  </si>
  <si>
    <t>第44回「定例談話会」建設副産物リサイクルの推進</t>
    <rPh sb="0" eb="1">
      <t>ダイ</t>
    </rPh>
    <rPh sb="3" eb="4">
      <t>カイ</t>
    </rPh>
    <rPh sb="5" eb="7">
      <t>テイレイ</t>
    </rPh>
    <rPh sb="7" eb="10">
      <t>ダンワカイ</t>
    </rPh>
    <rPh sb="11" eb="13">
      <t>ケンセツ</t>
    </rPh>
    <rPh sb="13" eb="16">
      <t>フクサンブツ</t>
    </rPh>
    <rPh sb="22" eb="24">
      <t>スイシン</t>
    </rPh>
    <phoneticPr fontId="8"/>
  </si>
  <si>
    <t>「地域資産としての近代土木遺産」シンポジウム</t>
    <rPh sb="1" eb="3">
      <t>チイキ</t>
    </rPh>
    <rPh sb="3" eb="5">
      <t>シサン</t>
    </rPh>
    <rPh sb="9" eb="11">
      <t>キンダイ</t>
    </rPh>
    <rPh sb="11" eb="13">
      <t>ドボク</t>
    </rPh>
    <rPh sb="13" eb="15">
      <t>イサン</t>
    </rPh>
    <phoneticPr fontId="8"/>
  </si>
  <si>
    <t>第26回環境システム研究論文発表会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</si>
  <si>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第23回土木情報システムシンポジウム</t>
    <rPh sb="0" eb="1">
      <t>ダイ</t>
    </rPh>
    <rPh sb="3" eb="4">
      <t>カイ</t>
    </rPh>
    <rPh sb="4" eb="6">
      <t>ドボク</t>
    </rPh>
    <rPh sb="6" eb="8">
      <t>ジョウホウ</t>
    </rPh>
    <phoneticPr fontId="8"/>
  </si>
  <si>
    <t>「最近のコンピュータの有効利用」に関するシンポジウム</t>
    <rPh sb="1" eb="3">
      <t>サイキン</t>
    </rPh>
    <rPh sb="11" eb="13">
      <t>ユウコウ</t>
    </rPh>
    <rPh sb="13" eb="15">
      <t>リヨウ</t>
    </rPh>
    <rPh sb="17" eb="18">
      <t>カン</t>
    </rPh>
    <phoneticPr fontId="8"/>
  </si>
  <si>
    <t>「限界状態設計法を用いた合成・複合構造物の設計法と将来展望」</t>
    <rPh sb="1" eb="3">
      <t>ゲンカイ</t>
    </rPh>
    <rPh sb="3" eb="5">
      <t>ジョウタイ</t>
    </rPh>
    <rPh sb="5" eb="8">
      <t>セッケイホウ</t>
    </rPh>
    <rPh sb="9" eb="10">
      <t>モチ</t>
    </rPh>
    <rPh sb="12" eb="14">
      <t>ゴウセイ</t>
    </rPh>
    <rPh sb="15" eb="17">
      <t>フクゴウ</t>
    </rPh>
    <rPh sb="17" eb="20">
      <t>コウゾウブツ</t>
    </rPh>
    <rPh sb="21" eb="24">
      <t>セッケイホウ</t>
    </rPh>
    <rPh sb="25" eb="27">
      <t>ショウライ</t>
    </rPh>
    <rPh sb="27" eb="29">
      <t>テンボウ</t>
    </rPh>
    <phoneticPr fontId="8"/>
  </si>
  <si>
    <t>MECS/LOICZジョイントシンポジウム</t>
    <phoneticPr fontId="8"/>
  </si>
  <si>
    <t>第45回海岸工学講演会</t>
    <rPh sb="0" eb="1">
      <t>ダイ</t>
    </rPh>
    <rPh sb="3" eb="4">
      <t>カイ</t>
    </rPh>
    <rPh sb="4" eb="6">
      <t>カイガン</t>
    </rPh>
    <rPh sb="6" eb="8">
      <t>コウガク</t>
    </rPh>
    <rPh sb="8" eb="11">
      <t>コウエンカイ</t>
    </rPh>
    <phoneticPr fontId="8"/>
  </si>
  <si>
    <t>第45回「定例談話会」リモートセンシングと国土管理</t>
    <rPh sb="0" eb="1">
      <t>ダイ</t>
    </rPh>
    <rPh sb="3" eb="4">
      <t>カイ</t>
    </rPh>
    <rPh sb="5" eb="7">
      <t>テイレイ</t>
    </rPh>
    <rPh sb="7" eb="10">
      <t>ダンワカイ</t>
    </rPh>
    <rPh sb="21" eb="23">
      <t>コクド</t>
    </rPh>
    <rPh sb="23" eb="25">
      <t>カンリ</t>
    </rPh>
    <phoneticPr fontId="8"/>
  </si>
  <si>
    <t>第2回鋼構造物の非線形数値解析と耐震設計への応用に関するシンポジウム</t>
    <rPh sb="0" eb="1">
      <t>ダイ</t>
    </rPh>
    <rPh sb="2" eb="3">
      <t>カイ</t>
    </rPh>
    <rPh sb="3" eb="6">
      <t>コウコウゾウ</t>
    </rPh>
    <rPh sb="6" eb="7">
      <t>ブツ</t>
    </rPh>
    <rPh sb="8" eb="11">
      <t>ヒセンケイ</t>
    </rPh>
    <rPh sb="11" eb="13">
      <t>スウチ</t>
    </rPh>
    <rPh sb="13" eb="15">
      <t>カイセキ</t>
    </rPh>
    <rPh sb="16" eb="18">
      <t>タイシン</t>
    </rPh>
    <rPh sb="18" eb="20">
      <t>セッケイ</t>
    </rPh>
    <rPh sb="22" eb="24">
      <t>オウヨウ</t>
    </rPh>
    <rPh sb="25" eb="26">
      <t>カン</t>
    </rPh>
    <phoneticPr fontId="8"/>
  </si>
  <si>
    <t>名古屋国際会議滋養</t>
    <rPh sb="0" eb="3">
      <t>ナゴヤ</t>
    </rPh>
    <rPh sb="3" eb="5">
      <t>コクサイ</t>
    </rPh>
    <rPh sb="5" eb="7">
      <t>カイギ</t>
    </rPh>
    <rPh sb="7" eb="9">
      <t>ジヨウ</t>
    </rPh>
    <phoneticPr fontId="8"/>
  </si>
  <si>
    <t>第8回地域シンポジウム「地域のための川づくりを目指して」</t>
    <rPh sb="0" eb="1">
      <t>ダイ</t>
    </rPh>
    <rPh sb="2" eb="3">
      <t>カイ</t>
    </rPh>
    <rPh sb="3" eb="5">
      <t>チイキ</t>
    </rPh>
    <rPh sb="12" eb="14">
      <t>チイキ</t>
    </rPh>
    <rPh sb="18" eb="19">
      <t>カワ</t>
    </rPh>
    <rPh sb="23" eb="25">
      <t>メザ</t>
    </rPh>
    <phoneticPr fontId="8"/>
  </si>
  <si>
    <t>山口市</t>
    <rPh sb="0" eb="2">
      <t>ヤマグチ</t>
    </rPh>
    <rPh sb="2" eb="3">
      <t>シ</t>
    </rPh>
    <phoneticPr fontId="8"/>
  </si>
  <si>
    <t>「第18回映画・ビデオコンクール」入賞作品発表会・表彰式</t>
    <rPh sb="1" eb="2">
      <t>ダイ</t>
    </rPh>
    <rPh sb="4" eb="5">
      <t>カイ</t>
    </rPh>
    <rPh sb="5" eb="7">
      <t>エイガ</t>
    </rPh>
    <rPh sb="17" eb="19">
      <t>ニュウショウ</t>
    </rPh>
    <rPh sb="19" eb="21">
      <t>サクヒン</t>
    </rPh>
    <rPh sb="21" eb="23">
      <t>ハッピョウ</t>
    </rPh>
    <rPh sb="23" eb="24">
      <t>カイ</t>
    </rPh>
    <rPh sb="25" eb="27">
      <t>ヒョウショウ</t>
    </rPh>
    <rPh sb="27" eb="28">
      <t>シキ</t>
    </rPh>
    <phoneticPr fontId="8"/>
  </si>
  <si>
    <t>第21回土木計画学研究発表会</t>
    <rPh sb="0" eb="1">
      <t>ダイ</t>
    </rPh>
    <rPh sb="3" eb="4">
      <t>カイ</t>
    </rPh>
    <rPh sb="4" eb="9">
      <t>ドボクケイカクガク</t>
    </rPh>
    <rPh sb="9" eb="11">
      <t>ケンキュウ</t>
    </rPh>
    <rPh sb="11" eb="13">
      <t>ハッピョウ</t>
    </rPh>
    <rPh sb="13" eb="14">
      <t>カイ</t>
    </rPh>
    <phoneticPr fontId="8"/>
  </si>
  <si>
    <t>シンポジウム「コンクリート資源の有効利用」</t>
    <rPh sb="13" eb="15">
      <t>シゲン</t>
    </rPh>
    <rPh sb="16" eb="18">
      <t>ユウコウ</t>
    </rPh>
    <rPh sb="18" eb="20">
      <t>リヨウ</t>
    </rPh>
    <phoneticPr fontId="8"/>
  </si>
  <si>
    <t>第34回土木計画学シンポジウム 地域間交流活性化と観光－分析・計画手法と政策課題</t>
    <rPh sb="0" eb="1">
      <t>ダイ</t>
    </rPh>
    <rPh sb="3" eb="4">
      <t>カイ</t>
    </rPh>
    <rPh sb="4" eb="9">
      <t>ドボクケイカクガク</t>
    </rPh>
    <rPh sb="16" eb="19">
      <t>チイキカン</t>
    </rPh>
    <rPh sb="19" eb="21">
      <t>コウリュウ</t>
    </rPh>
    <rPh sb="21" eb="24">
      <t>カッセイカ</t>
    </rPh>
    <rPh sb="25" eb="27">
      <t>カンコウ</t>
    </rPh>
    <rPh sb="28" eb="30">
      <t>ブンセキ</t>
    </rPh>
    <rPh sb="31" eb="33">
      <t>ケイカク</t>
    </rPh>
    <rPh sb="33" eb="35">
      <t>シュホウ</t>
    </rPh>
    <rPh sb="36" eb="38">
      <t>セイサク</t>
    </rPh>
    <rPh sb="38" eb="40">
      <t>カダイ</t>
    </rPh>
    <phoneticPr fontId="8"/>
  </si>
  <si>
    <t>鉄道弘済会館</t>
    <rPh sb="0" eb="2">
      <t>テツドウ</t>
    </rPh>
    <rPh sb="2" eb="4">
      <t>コウサイ</t>
    </rPh>
    <rPh sb="4" eb="6">
      <t>カイカン</t>
    </rPh>
    <phoneticPr fontId="8"/>
  </si>
  <si>
    <t>鋼橋床版シンポジウム</t>
    <rPh sb="0" eb="2">
      <t>コウキョウ</t>
    </rPh>
    <rPh sb="2" eb="4">
      <t>ショウバン</t>
    </rPh>
    <phoneticPr fontId="8"/>
  </si>
  <si>
    <t>ホテルエドモント</t>
    <phoneticPr fontId="8"/>
  </si>
  <si>
    <t>第8回トンネル工学研究発表会</t>
    <rPh sb="0" eb="1">
      <t>ダイ</t>
    </rPh>
    <rPh sb="2" eb="3">
      <t>カイ</t>
    </rPh>
    <rPh sb="7" eb="9">
      <t>コウガク</t>
    </rPh>
    <rPh sb="9" eb="11">
      <t>ケンキュウ</t>
    </rPh>
    <rPh sb="11" eb="13">
      <t>ハッピョウ</t>
    </rPh>
    <rPh sb="13" eb="14">
      <t>カイ</t>
    </rPh>
    <phoneticPr fontId="8"/>
  </si>
  <si>
    <t>第35回環境工学研究フォーラム</t>
    <rPh sb="0" eb="1">
      <t>ダイ</t>
    </rPh>
    <rPh sb="3" eb="4">
      <t>カイ</t>
    </rPh>
    <rPh sb="4" eb="6">
      <t>カンキョウ</t>
    </rPh>
    <rPh sb="6" eb="8">
      <t>コウガク</t>
    </rPh>
    <rPh sb="8" eb="10">
      <t>ケンキュウ</t>
    </rPh>
    <phoneticPr fontId="8"/>
  </si>
  <si>
    <t>京都市</t>
    <rPh sb="0" eb="3">
      <t>キョウトシ</t>
    </rPh>
    <phoneticPr fontId="8"/>
  </si>
  <si>
    <t>「公共構造物の安全性」に関するパネルディスカッション</t>
    <rPh sb="1" eb="3">
      <t>コウキョウ</t>
    </rPh>
    <rPh sb="3" eb="6">
      <t>コウゾウブツ</t>
    </rPh>
    <rPh sb="7" eb="9">
      <t>アンゼン</t>
    </rPh>
    <rPh sb="9" eb="10">
      <t>セイ</t>
    </rPh>
    <rPh sb="12" eb="13">
      <t>カン</t>
    </rPh>
    <phoneticPr fontId="8"/>
  </si>
  <si>
    <t>「確率・統計的意思決定に関するシンポジウム］－脱マニュアルの時代を迎えて－</t>
    <rPh sb="1" eb="3">
      <t>カクリツ</t>
    </rPh>
    <rPh sb="4" eb="7">
      <t>トウケイテキ</t>
    </rPh>
    <rPh sb="7" eb="9">
      <t>イシ</t>
    </rPh>
    <rPh sb="9" eb="11">
      <t>ケッテイ</t>
    </rPh>
    <rPh sb="12" eb="13">
      <t>カン</t>
    </rPh>
    <rPh sb="23" eb="24">
      <t>ダツ</t>
    </rPh>
    <rPh sb="30" eb="32">
      <t>ジダイ</t>
    </rPh>
    <rPh sb="33" eb="34">
      <t>ムカ</t>
    </rPh>
    <phoneticPr fontId="8"/>
  </si>
  <si>
    <t>第16回建設マネジメント問題に関する研究発表・討論会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</si>
  <si>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第2回地震時保有耐力法に基づく橋梁の耐震設計法に関するシンポジウム</t>
    <rPh sb="0" eb="1">
      <t>ダイ</t>
    </rPh>
    <rPh sb="2" eb="3">
      <t>カイ</t>
    </rPh>
    <rPh sb="3" eb="6">
      <t>ジシンジ</t>
    </rPh>
    <rPh sb="6" eb="8">
      <t>ホユウ</t>
    </rPh>
    <rPh sb="8" eb="10">
      <t>タイリョク</t>
    </rPh>
    <rPh sb="10" eb="11">
      <t>ホウ</t>
    </rPh>
    <rPh sb="12" eb="13">
      <t>モト</t>
    </rPh>
    <rPh sb="15" eb="17">
      <t>キョウリョウ</t>
    </rPh>
    <rPh sb="18" eb="20">
      <t>タイシン</t>
    </rPh>
    <rPh sb="20" eb="23">
      <t>セッケイホウ</t>
    </rPh>
    <rPh sb="24" eb="25">
      <t>カン</t>
    </rPh>
    <phoneticPr fontId="8"/>
  </si>
  <si>
    <t>第46回「定例談話会」中部国際空港の建設</t>
    <rPh sb="0" eb="1">
      <t>ダイ</t>
    </rPh>
    <rPh sb="3" eb="4">
      <t>カイ</t>
    </rPh>
    <rPh sb="5" eb="7">
      <t>テイレイ</t>
    </rPh>
    <rPh sb="7" eb="10">
      <t>ダンワカイ</t>
    </rPh>
    <rPh sb="11" eb="13">
      <t>チュウブ</t>
    </rPh>
    <rPh sb="13" eb="15">
      <t>コクサイ</t>
    </rPh>
    <rPh sb="15" eb="17">
      <t>クウコウ</t>
    </rPh>
    <rPh sb="18" eb="20">
      <t>ケンセツ</t>
    </rPh>
    <phoneticPr fontId="8"/>
  </si>
  <si>
    <t>「土木デザインワークショップ」－橋梁デザインの可能性－</t>
    <rPh sb="1" eb="3">
      <t>ドボク</t>
    </rPh>
    <rPh sb="16" eb="18">
      <t>キョウリョウ</t>
    </rPh>
    <rPh sb="23" eb="26">
      <t>カノウセイ</t>
    </rPh>
    <phoneticPr fontId="8"/>
  </si>
  <si>
    <t>学士会館</t>
    <rPh sb="0" eb="2">
      <t>ガクシ</t>
    </rPh>
    <rPh sb="2" eb="4">
      <t>カイカン</t>
    </rPh>
    <phoneticPr fontId="8"/>
  </si>
  <si>
    <t>応用力学フォーラム（第11回非線形力学フォーラム）</t>
    <rPh sb="0" eb="2">
      <t>オウヨウ</t>
    </rPh>
    <rPh sb="2" eb="4">
      <t>リキガク</t>
    </rPh>
    <rPh sb="10" eb="11">
      <t>ダイ</t>
    </rPh>
    <rPh sb="13" eb="14">
      <t>カイ</t>
    </rPh>
    <rPh sb="14" eb="17">
      <t>ヒセンケイ</t>
    </rPh>
    <rPh sb="17" eb="19">
      <t>リキガク</t>
    </rPh>
    <phoneticPr fontId="8"/>
  </si>
  <si>
    <t>平成10年度岩盤力学委員会研究報告会</t>
    <rPh sb="0" eb="2">
      <t>ヘイセイ</t>
    </rPh>
    <rPh sb="4" eb="6">
      <t>ネンド</t>
    </rPh>
    <rPh sb="6" eb="8">
      <t>ガンバン</t>
    </rPh>
    <rPh sb="8" eb="10">
      <t>リキガク</t>
    </rPh>
    <rPh sb="10" eb="13">
      <t>イインカイ</t>
    </rPh>
    <rPh sb="13" eb="15">
      <t>ケンキュウ</t>
    </rPh>
    <rPh sb="15" eb="17">
      <t>ホウコク</t>
    </rPh>
    <rPh sb="17" eb="18">
      <t>カイ</t>
    </rPh>
    <phoneticPr fontId="8"/>
  </si>
  <si>
    <t>ローカルサイト・エフェクトに関するシンポジウム</t>
    <rPh sb="14" eb="15">
      <t>カン</t>
    </rPh>
    <phoneticPr fontId="8"/>
  </si>
  <si>
    <t>第3回舗装工学講演会</t>
    <rPh sb="0" eb="1">
      <t>ダイ</t>
    </rPh>
    <rPh sb="2" eb="3">
      <t>カイ</t>
    </rPh>
    <rPh sb="3" eb="5">
      <t>ホソウ</t>
    </rPh>
    <rPh sb="5" eb="7">
      <t>コウガク</t>
    </rPh>
    <rPh sb="7" eb="10">
      <t>コウエンカイ</t>
    </rPh>
    <phoneticPr fontId="8"/>
  </si>
  <si>
    <t>第47回「定例談話会」世界の長大橋建設の動向と日本の建設技術の世界展開への課題</t>
    <rPh sb="0" eb="1">
      <t>ダイ</t>
    </rPh>
    <rPh sb="3" eb="4">
      <t>カイ</t>
    </rPh>
    <rPh sb="5" eb="7">
      <t>テイレイ</t>
    </rPh>
    <rPh sb="7" eb="10">
      <t>ダンワカイ</t>
    </rPh>
    <rPh sb="11" eb="13">
      <t>セカイ</t>
    </rPh>
    <rPh sb="14" eb="16">
      <t>チョウダイ</t>
    </rPh>
    <rPh sb="16" eb="17">
      <t>ハシ</t>
    </rPh>
    <rPh sb="17" eb="19">
      <t>ケンセツ</t>
    </rPh>
    <rPh sb="20" eb="22">
      <t>ドウコウ</t>
    </rPh>
    <rPh sb="23" eb="25">
      <t>ニホン</t>
    </rPh>
    <rPh sb="26" eb="28">
      <t>ケンセツ</t>
    </rPh>
    <rPh sb="28" eb="30">
      <t>ギジュツ</t>
    </rPh>
    <rPh sb="31" eb="33">
      <t>セカイ</t>
    </rPh>
    <rPh sb="33" eb="35">
      <t>テンカイ</t>
    </rPh>
    <rPh sb="37" eb="39">
      <t>カダイ</t>
    </rPh>
    <phoneticPr fontId="8"/>
  </si>
  <si>
    <t>第4回地下空間シンポジウム</t>
    <rPh sb="0" eb="1">
      <t>ダイ</t>
    </rPh>
    <rPh sb="2" eb="3">
      <t>カイ</t>
    </rPh>
    <rPh sb="3" eb="5">
      <t>チカ</t>
    </rPh>
    <rPh sb="5" eb="7">
      <t>クウカン</t>
    </rPh>
    <phoneticPr fontId="8"/>
  </si>
  <si>
    <t>第1回リアルタイム地震防災シンポジウム</t>
    <rPh sb="0" eb="1">
      <t>ダイ</t>
    </rPh>
    <rPh sb="2" eb="3">
      <t>カイ</t>
    </rPh>
    <rPh sb="9" eb="11">
      <t>ジシン</t>
    </rPh>
    <rPh sb="11" eb="13">
      <t>ボウサイ</t>
    </rPh>
    <phoneticPr fontId="8"/>
  </si>
  <si>
    <t>第29回岩盤力学に関するシンポジウム</t>
    <rPh sb="0" eb="1">
      <t>ダイ</t>
    </rPh>
    <rPh sb="3" eb="4">
      <t>カイ</t>
    </rPh>
    <rPh sb="4" eb="6">
      <t>ガンバン</t>
    </rPh>
    <rPh sb="6" eb="8">
      <t>リキガク</t>
    </rPh>
    <rPh sb="9" eb="10">
      <t>カン</t>
    </rPh>
    <phoneticPr fontId="8"/>
  </si>
  <si>
    <t>第12回建設コンサルタントシンポジウム「プロジェクトマネジメントPFI－土木技術者の役割－」</t>
    <rPh sb="0" eb="1">
      <t>ダイ</t>
    </rPh>
    <rPh sb="3" eb="4">
      <t>カイ</t>
    </rPh>
    <rPh sb="4" eb="6">
      <t>ケンセツ</t>
    </rPh>
    <rPh sb="36" eb="38">
      <t>ドボク</t>
    </rPh>
    <rPh sb="38" eb="40">
      <t>ギジュツ</t>
    </rPh>
    <rPh sb="40" eb="41">
      <t>シャ</t>
    </rPh>
    <rPh sb="42" eb="44">
      <t>ヤクワリ</t>
    </rPh>
    <phoneticPr fontId="8"/>
  </si>
  <si>
    <t>第48回「定例談話会」公共事業のアカウンタビリティ向上行動指針の策定について</t>
    <rPh sb="0" eb="1">
      <t>ダイ</t>
    </rPh>
    <rPh sb="3" eb="4">
      <t>カイ</t>
    </rPh>
    <rPh sb="5" eb="7">
      <t>テイレイ</t>
    </rPh>
    <rPh sb="7" eb="10">
      <t>ダンワカイ</t>
    </rPh>
    <rPh sb="11" eb="13">
      <t>コウキョウ</t>
    </rPh>
    <rPh sb="13" eb="15">
      <t>ジギョウ</t>
    </rPh>
    <rPh sb="25" eb="27">
      <t>コウジョウ</t>
    </rPh>
    <rPh sb="27" eb="29">
      <t>コウドウ</t>
    </rPh>
    <rPh sb="29" eb="31">
      <t>シシン</t>
    </rPh>
    <rPh sb="32" eb="34">
      <t>サクテイ</t>
    </rPh>
    <phoneticPr fontId="8"/>
  </si>
  <si>
    <t>「環境共生・循環とエネルギー土木」</t>
    <rPh sb="1" eb="3">
      <t>カンキョウ</t>
    </rPh>
    <rPh sb="3" eb="5">
      <t>キョウセイ</t>
    </rPh>
    <rPh sb="6" eb="8">
      <t>ジュンカン</t>
    </rPh>
    <rPh sb="14" eb="16">
      <t>ドボク</t>
    </rPh>
    <phoneticPr fontId="8"/>
  </si>
  <si>
    <t>応用力学フォーラム（第10回乱流フォーラム）</t>
    <rPh sb="0" eb="2">
      <t>オウヨウ</t>
    </rPh>
    <rPh sb="2" eb="4">
      <t>リキガク</t>
    </rPh>
    <rPh sb="10" eb="11">
      <t>ダイ</t>
    </rPh>
    <rPh sb="13" eb="14">
      <t>カイ</t>
    </rPh>
    <rPh sb="14" eb="16">
      <t>ランリュウ</t>
    </rPh>
    <phoneticPr fontId="8"/>
  </si>
  <si>
    <t>第49回「定例談話会」リニアモーターカーの開発</t>
    <rPh sb="0" eb="1">
      <t>ダイ</t>
    </rPh>
    <rPh sb="3" eb="4">
      <t>カイ</t>
    </rPh>
    <rPh sb="5" eb="7">
      <t>テイレイ</t>
    </rPh>
    <rPh sb="7" eb="10">
      <t>ダンワカイ</t>
    </rPh>
    <rPh sb="21" eb="23">
      <t>カイハツ</t>
    </rPh>
    <phoneticPr fontId="8"/>
  </si>
  <si>
    <t>安全問題討論会'99</t>
    <rPh sb="0" eb="2">
      <t>アンゼン</t>
    </rPh>
    <rPh sb="2" eb="4">
      <t>モンダイ</t>
    </rPh>
    <rPh sb="4" eb="6">
      <t>トウロン</t>
    </rPh>
    <rPh sb="6" eb="7">
      <t>カイ</t>
    </rPh>
    <phoneticPr fontId="8"/>
  </si>
  <si>
    <t>九州工業大学</t>
    <rPh sb="0" eb="2">
      <t>キュウシュウ</t>
    </rPh>
    <rPh sb="2" eb="4">
      <t>コウギョウ</t>
    </rPh>
    <rPh sb="4" eb="6">
      <t>ダイガク</t>
    </rPh>
    <phoneticPr fontId="8"/>
  </si>
  <si>
    <t>第43回水理講演会</t>
    <rPh sb="0" eb="1">
      <t>ダイ</t>
    </rPh>
    <rPh sb="3" eb="4">
      <t>カイ</t>
    </rPh>
    <rPh sb="4" eb="6">
      <t>スイリ</t>
    </rPh>
    <rPh sb="6" eb="9">
      <t>コウエンカイ</t>
    </rPh>
    <phoneticPr fontId="8"/>
  </si>
  <si>
    <t>第12回環境システムシンポジウム「化学物質利用に伴うリスクと環境システムと接点・課題」</t>
    <rPh sb="0" eb="1">
      <t>ダイ</t>
    </rPh>
    <rPh sb="3" eb="4">
      <t>カイ</t>
    </rPh>
    <rPh sb="4" eb="6">
      <t>カンキョウ</t>
    </rPh>
    <rPh sb="17" eb="19">
      <t>カガク</t>
    </rPh>
    <rPh sb="19" eb="21">
      <t>ブッシツ</t>
    </rPh>
    <rPh sb="21" eb="23">
      <t>リヨウ</t>
    </rPh>
    <rPh sb="24" eb="25">
      <t>トモナ</t>
    </rPh>
    <rPh sb="30" eb="32">
      <t>カンキョウ</t>
    </rPh>
    <rPh sb="37" eb="39">
      <t>セッテン</t>
    </rPh>
    <rPh sb="40" eb="42">
      <t>カダイ</t>
    </rPh>
    <phoneticPr fontId="8"/>
  </si>
  <si>
    <t>第45回構造工学シンポジウム</t>
    <rPh sb="0" eb="1">
      <t>ダイ</t>
    </rPh>
    <rPh sb="3" eb="4">
      <t>カイ</t>
    </rPh>
    <rPh sb="4" eb="6">
      <t>コウゾウ</t>
    </rPh>
    <rPh sb="6" eb="8">
      <t>コウガク</t>
    </rPh>
    <phoneticPr fontId="8"/>
  </si>
  <si>
    <t>土木計画学ワンデーセミナー シリーズ15「応用一般均衡モデルの公共投資評価への適用」</t>
    <rPh sb="0" eb="5">
      <t>ドボクケイカクガク</t>
    </rPh>
    <rPh sb="21" eb="23">
      <t>オウヨウ</t>
    </rPh>
    <rPh sb="23" eb="25">
      <t>イッパン</t>
    </rPh>
    <rPh sb="25" eb="27">
      <t>キンコウ</t>
    </rPh>
    <rPh sb="31" eb="33">
      <t>コウキョウ</t>
    </rPh>
    <rPh sb="33" eb="35">
      <t>トウシ</t>
    </rPh>
    <rPh sb="35" eb="37">
      <t>ヒョウカ</t>
    </rPh>
    <rPh sb="39" eb="41">
      <t>テキヨウ</t>
    </rPh>
    <phoneticPr fontId="8"/>
  </si>
  <si>
    <t>岩盤上の大型構造物基礎講習会</t>
    <rPh sb="0" eb="2">
      <t>ガンバン</t>
    </rPh>
    <rPh sb="2" eb="3">
      <t>ウエ</t>
    </rPh>
    <rPh sb="4" eb="6">
      <t>オオガタ</t>
    </rPh>
    <rPh sb="6" eb="9">
      <t>コウゾウブツ</t>
    </rPh>
    <rPh sb="9" eb="11">
      <t>キソ</t>
    </rPh>
    <rPh sb="11" eb="14">
      <t>コウシュウカイ</t>
    </rPh>
    <phoneticPr fontId="8"/>
  </si>
  <si>
    <t>生態系・緑化保全対策技術講習会</t>
    <rPh sb="0" eb="3">
      <t>セイタイケイ</t>
    </rPh>
    <rPh sb="4" eb="6">
      <t>リョッカ</t>
    </rPh>
    <rPh sb="6" eb="8">
      <t>ホゼン</t>
    </rPh>
    <rPh sb="8" eb="10">
      <t>タイサク</t>
    </rPh>
    <rPh sb="10" eb="12">
      <t>ギジュツ</t>
    </rPh>
    <rPh sb="12" eb="15">
      <t>コウシュウカイ</t>
    </rPh>
    <phoneticPr fontId="8"/>
  </si>
  <si>
    <t>高流動コンクリート施工指針等に関する講習会</t>
    <rPh sb="0" eb="1">
      <t>タカ</t>
    </rPh>
    <rPh sb="1" eb="3">
      <t>リュウドウ</t>
    </rPh>
    <rPh sb="9" eb="11">
      <t>セコウ</t>
    </rPh>
    <rPh sb="11" eb="13">
      <t>シシン</t>
    </rPh>
    <rPh sb="13" eb="14">
      <t>トウ</t>
    </rPh>
    <rPh sb="15" eb="16">
      <t>カン</t>
    </rPh>
    <rPh sb="18" eb="21">
      <t>コウシュウカイ</t>
    </rPh>
    <phoneticPr fontId="8"/>
  </si>
  <si>
    <t>平成10年度サマーセミナー「土木学会による実務者のための耐震設計入門」</t>
    <rPh sb="0" eb="2">
      <t>ヘイセイ</t>
    </rPh>
    <rPh sb="4" eb="6">
      <t>ネンド</t>
    </rPh>
    <rPh sb="14" eb="18">
      <t>ドボクガッカイ</t>
    </rPh>
    <rPh sb="21" eb="24">
      <t>ジツムシャ</t>
    </rPh>
    <rPh sb="28" eb="30">
      <t>タイシン</t>
    </rPh>
    <rPh sb="30" eb="32">
      <t>セッケイ</t>
    </rPh>
    <rPh sb="32" eb="34">
      <t>ニュウモン</t>
    </rPh>
    <phoneticPr fontId="8"/>
  </si>
  <si>
    <t>第34回水工学に関する夏期研修会</t>
    <rPh sb="0" eb="1">
      <t>ダイ</t>
    </rPh>
    <rPh sb="3" eb="4">
      <t>カイ</t>
    </rPh>
    <rPh sb="4" eb="7">
      <t>スイコウガク</t>
    </rPh>
    <rPh sb="8" eb="9">
      <t>カン</t>
    </rPh>
    <rPh sb="11" eb="13">
      <t>カキ</t>
    </rPh>
    <rPh sb="13" eb="16">
      <t>ケンシュウカイ</t>
    </rPh>
    <phoneticPr fontId="8"/>
  </si>
  <si>
    <t>交通ネットワーク講習会</t>
    <rPh sb="0" eb="2">
      <t>コウツウ</t>
    </rPh>
    <rPh sb="8" eb="11">
      <t>コウシュウカイ</t>
    </rPh>
    <phoneticPr fontId="8"/>
  </si>
  <si>
    <t>第32回夏期講習会・見学会</t>
    <rPh sb="0" eb="1">
      <t>ダイ</t>
    </rPh>
    <rPh sb="3" eb="4">
      <t>カイ</t>
    </rPh>
    <rPh sb="4" eb="6">
      <t>カキ</t>
    </rPh>
    <rPh sb="6" eb="8">
      <t>コウシュウ</t>
    </rPh>
    <rPh sb="8" eb="9">
      <t>カイ</t>
    </rPh>
    <rPh sb="10" eb="13">
      <t>ケンガクカイ</t>
    </rPh>
    <phoneticPr fontId="8"/>
  </si>
  <si>
    <t>大阪市環境学習センター</t>
    <rPh sb="0" eb="3">
      <t>オオサカシ</t>
    </rPh>
    <rPh sb="3" eb="5">
      <t>カンキョウ</t>
    </rPh>
    <rPh sb="5" eb="7">
      <t>ガクシュウ</t>
    </rPh>
    <phoneticPr fontId="8"/>
  </si>
  <si>
    <t>トンネル耐震設計の方向と基本課題</t>
    <rPh sb="4" eb="6">
      <t>タイシン</t>
    </rPh>
    <rPh sb="6" eb="8">
      <t>セッケイ</t>
    </rPh>
    <rPh sb="9" eb="11">
      <t>ホウコウ</t>
    </rPh>
    <rPh sb="12" eb="14">
      <t>キホン</t>
    </rPh>
    <rPh sb="14" eb="16">
      <t>カダイ</t>
    </rPh>
    <phoneticPr fontId="8"/>
  </si>
  <si>
    <t>建設分野における衛星リモートセンシングデータの実利用に関する講習会</t>
    <rPh sb="0" eb="2">
      <t>ケンセツ</t>
    </rPh>
    <rPh sb="2" eb="4">
      <t>ブンヤ</t>
    </rPh>
    <rPh sb="8" eb="10">
      <t>エイセイ</t>
    </rPh>
    <rPh sb="23" eb="24">
      <t>ジツ</t>
    </rPh>
    <rPh sb="24" eb="26">
      <t>リヨウ</t>
    </rPh>
    <rPh sb="27" eb="28">
      <t>カン</t>
    </rPh>
    <rPh sb="30" eb="33">
      <t>コウシュウカイ</t>
    </rPh>
    <phoneticPr fontId="8"/>
  </si>
  <si>
    <t>橋梁の耐震設計法に関する講習会</t>
    <rPh sb="0" eb="2">
      <t>キョウリョウ</t>
    </rPh>
    <rPh sb="3" eb="5">
      <t>タイシン</t>
    </rPh>
    <rPh sb="5" eb="8">
      <t>セッケイホウ</t>
    </rPh>
    <rPh sb="9" eb="10">
      <t>カン</t>
    </rPh>
    <rPh sb="12" eb="15">
      <t>コウシュウカイ</t>
    </rPh>
    <phoneticPr fontId="8"/>
  </si>
  <si>
    <t>飯田橋レインボービル</t>
    <rPh sb="0" eb="3">
      <t>イイダバシ</t>
    </rPh>
    <phoneticPr fontId="8"/>
  </si>
  <si>
    <t>「開削トンネルの耐震設計方法－設計方法と設計例－」講習会</t>
    <rPh sb="1" eb="3">
      <t>カイサク</t>
    </rPh>
    <rPh sb="8" eb="10">
      <t>タイシン</t>
    </rPh>
    <rPh sb="10" eb="12">
      <t>セッケイ</t>
    </rPh>
    <rPh sb="12" eb="14">
      <t>ホウホウ</t>
    </rPh>
    <rPh sb="15" eb="17">
      <t>セッケイ</t>
    </rPh>
    <rPh sb="17" eb="19">
      <t>ホウホウ</t>
    </rPh>
    <rPh sb="20" eb="22">
      <t>セッケイ</t>
    </rPh>
    <rPh sb="22" eb="23">
      <t>レイ</t>
    </rPh>
    <rPh sb="25" eb="28">
      <t>コウシュウカイ</t>
    </rPh>
    <phoneticPr fontId="8"/>
  </si>
  <si>
    <t>最新の施工技術－1998.11講習会</t>
    <rPh sb="0" eb="2">
      <t>サイシン</t>
    </rPh>
    <rPh sb="3" eb="5">
      <t>セコウ</t>
    </rPh>
    <rPh sb="5" eb="7">
      <t>ギジュツ</t>
    </rPh>
    <rPh sb="15" eb="18">
      <t>コウシュウカイ</t>
    </rPh>
    <phoneticPr fontId="8"/>
  </si>
  <si>
    <t>家の光会館</t>
    <rPh sb="0" eb="1">
      <t>イエ</t>
    </rPh>
    <rPh sb="2" eb="3">
      <t>ヒカリ</t>
    </rPh>
    <rPh sb="3" eb="5">
      <t>カイカン</t>
    </rPh>
    <phoneticPr fontId="8"/>
  </si>
  <si>
    <t>第16回建設用ロボットに関する技術講習会</t>
    <rPh sb="0" eb="1">
      <t>ダイ</t>
    </rPh>
    <rPh sb="3" eb="4">
      <t>カイ</t>
    </rPh>
    <rPh sb="4" eb="7">
      <t>ケンセツヨウ</t>
    </rPh>
    <rPh sb="12" eb="13">
      <t>カン</t>
    </rPh>
    <rPh sb="15" eb="17">
      <t>ギジュツ</t>
    </rPh>
    <rPh sb="17" eb="20">
      <t>コウシュウカイ</t>
    </rPh>
    <phoneticPr fontId="8"/>
  </si>
  <si>
    <t>振動制御セミナー－地震による橋梁の動的応答と設計・制御－</t>
    <rPh sb="0" eb="2">
      <t>シンドウ</t>
    </rPh>
    <rPh sb="2" eb="4">
      <t>セイギョ</t>
    </rPh>
    <rPh sb="9" eb="11">
      <t>ジシン</t>
    </rPh>
    <rPh sb="14" eb="16">
      <t>キョウリョウ</t>
    </rPh>
    <rPh sb="17" eb="19">
      <t>ドウテキ</t>
    </rPh>
    <rPh sb="19" eb="21">
      <t>オウトウ</t>
    </rPh>
    <rPh sb="22" eb="24">
      <t>セッケイ</t>
    </rPh>
    <rPh sb="25" eb="27">
      <t>セイギョ</t>
    </rPh>
    <phoneticPr fontId="8"/>
  </si>
  <si>
    <t>「ロックシェッドの耐衝撃設計」に関する講習会</t>
    <rPh sb="9" eb="10">
      <t>タイ</t>
    </rPh>
    <rPh sb="10" eb="12">
      <t>ショウゲキ</t>
    </rPh>
    <rPh sb="12" eb="14">
      <t>セッケイ</t>
    </rPh>
    <rPh sb="16" eb="17">
      <t>カン</t>
    </rPh>
    <rPh sb="19" eb="22">
      <t>コウシュウカイ</t>
    </rPh>
    <phoneticPr fontId="8"/>
  </si>
  <si>
    <t>第16回施工体験発表会 講習会</t>
    <rPh sb="0" eb="1">
      <t>ダイ</t>
    </rPh>
    <rPh sb="3" eb="4">
      <t>カイ</t>
    </rPh>
    <rPh sb="4" eb="6">
      <t>セコウ</t>
    </rPh>
    <rPh sb="6" eb="8">
      <t>タイケン</t>
    </rPh>
    <rPh sb="8" eb="10">
      <t>ハッピョウ</t>
    </rPh>
    <rPh sb="10" eb="11">
      <t>カイ</t>
    </rPh>
    <rPh sb="12" eb="15">
      <t>コウシュウカイ</t>
    </rPh>
    <phoneticPr fontId="8"/>
  </si>
  <si>
    <t>家の光コンベンションホール</t>
    <rPh sb="0" eb="1">
      <t>イエ</t>
    </rPh>
    <rPh sb="2" eb="3">
      <t>ヒカリ</t>
    </rPh>
    <phoneticPr fontId="8"/>
  </si>
  <si>
    <t>地震災害マネジメントセミナー</t>
    <rPh sb="0" eb="2">
      <t>ジシン</t>
    </rPh>
    <rPh sb="2" eb="4">
      <t>サイガイ</t>
    </rPh>
    <phoneticPr fontId="8"/>
  </si>
  <si>
    <t>環境システムシンポジウム－沿岸域における開発と環境保護の調和－</t>
    <rPh sb="0" eb="2">
      <t>カンキョウ</t>
    </rPh>
    <rPh sb="13" eb="16">
      <t>エンガンイキ</t>
    </rPh>
    <rPh sb="20" eb="22">
      <t>カイハツ</t>
    </rPh>
    <rPh sb="23" eb="25">
      <t>カンキョウ</t>
    </rPh>
    <rPh sb="25" eb="27">
      <t>ホゴ</t>
    </rPh>
    <rPh sb="28" eb="30">
      <t>チョウワ</t>
    </rPh>
    <phoneticPr fontId="8"/>
  </si>
  <si>
    <t>運輸省港湾技術研究所</t>
    <rPh sb="0" eb="3">
      <t>ウンユショウ</t>
    </rPh>
    <rPh sb="3" eb="5">
      <t>コウワン</t>
    </rPh>
    <rPh sb="5" eb="7">
      <t>ギジュツ</t>
    </rPh>
    <rPh sb="7" eb="10">
      <t>ケンキュウショ</t>
    </rPh>
    <phoneticPr fontId="8"/>
  </si>
  <si>
    <t>土木図書館講堂</t>
  </si>
  <si>
    <t>第24回海洋開発シンポジウム</t>
    <rPh sb="0" eb="1">
      <t>ダイ</t>
    </rPh>
    <rPh sb="3" eb="4">
      <t>カイ</t>
    </rPh>
    <rPh sb="4" eb="6">
      <t>カイヨウ</t>
    </rPh>
    <rPh sb="6" eb="8">
      <t>カイハツ</t>
    </rPh>
    <phoneticPr fontId="8"/>
  </si>
  <si>
    <t>みやざき会館</t>
    <rPh sb="4" eb="6">
      <t>カイカン</t>
    </rPh>
    <phoneticPr fontId="8"/>
  </si>
  <si>
    <t>「社会基盤整備における事業評価の意義」に関する国内・国際シンポジウム</t>
    <rPh sb="1" eb="3">
      <t>シャカイ</t>
    </rPh>
    <rPh sb="3" eb="5">
      <t>キバン</t>
    </rPh>
    <rPh sb="5" eb="7">
      <t>セイビ</t>
    </rPh>
    <rPh sb="11" eb="13">
      <t>ジギョウ</t>
    </rPh>
    <rPh sb="13" eb="15">
      <t>ヒョウカ</t>
    </rPh>
    <rPh sb="16" eb="18">
      <t>イギ</t>
    </rPh>
    <rPh sb="20" eb="21">
      <t>カン</t>
    </rPh>
    <rPh sb="23" eb="25">
      <t>コクナイ</t>
    </rPh>
    <rPh sb="26" eb="28">
      <t>コクサイ</t>
    </rPh>
    <phoneticPr fontId="8"/>
  </si>
  <si>
    <t>国際連合大学</t>
    <rPh sb="0" eb="2">
      <t>コクサイ</t>
    </rPh>
    <rPh sb="2" eb="4">
      <t>レンゴウ</t>
    </rPh>
    <rPh sb="4" eb="6">
      <t>ダイガク</t>
    </rPh>
    <phoneticPr fontId="8"/>
  </si>
  <si>
    <t>地域シンポジウム「共生と循環－環境共生のまちづくり社会は循環をめざす」</t>
    <rPh sb="0" eb="2">
      <t>チイキ</t>
    </rPh>
    <rPh sb="9" eb="11">
      <t>キョウセイ</t>
    </rPh>
    <rPh sb="12" eb="14">
      <t>ジュンカン</t>
    </rPh>
    <rPh sb="15" eb="17">
      <t>カンキョウ</t>
    </rPh>
    <rPh sb="17" eb="19">
      <t>キョウセイ</t>
    </rPh>
    <rPh sb="25" eb="27">
      <t>シャカイ</t>
    </rPh>
    <rPh sb="28" eb="30">
      <t>ジュンカン</t>
    </rPh>
    <phoneticPr fontId="8"/>
  </si>
  <si>
    <t>長崎ブリックホール、ハウステンボス</t>
    <rPh sb="0" eb="2">
      <t>ナガサキ</t>
    </rPh>
    <phoneticPr fontId="8"/>
  </si>
  <si>
    <t>第5回河道の水理と河川環境に関するシンポジウム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</si>
  <si>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第3回鉄道力学シンポジウム</t>
    <rPh sb="0" eb="1">
      <t>ダイ</t>
    </rPh>
    <rPh sb="2" eb="3">
      <t>カイ</t>
    </rPh>
    <rPh sb="3" eb="5">
      <t>テツドウ</t>
    </rPh>
    <rPh sb="5" eb="7">
      <t>リキガク</t>
    </rPh>
    <phoneticPr fontId="8"/>
  </si>
  <si>
    <t>河村瑞賢没後300年記念フォーラム・シンポジウム</t>
    <rPh sb="0" eb="2">
      <t>カワムラ</t>
    </rPh>
    <rPh sb="2" eb="4">
      <t>ズイケン</t>
    </rPh>
    <rPh sb="4" eb="6">
      <t>ボツゴ</t>
    </rPh>
    <rPh sb="9" eb="10">
      <t>ネン</t>
    </rPh>
    <rPh sb="10" eb="12">
      <t>キネン</t>
    </rPh>
    <phoneticPr fontId="8"/>
  </si>
  <si>
    <t>鎌倉市中央公民館</t>
    <rPh sb="0" eb="3">
      <t>カマクラシ</t>
    </rPh>
    <rPh sb="3" eb="5">
      <t>チュウオウ</t>
    </rPh>
    <rPh sb="5" eb="8">
      <t>コウミンカン</t>
    </rPh>
    <phoneticPr fontId="8"/>
  </si>
  <si>
    <t>第19回土木史研究発表会</t>
    <rPh sb="0" eb="1">
      <t>ダイ</t>
    </rPh>
    <rPh sb="3" eb="4">
      <t>カイ</t>
    </rPh>
    <rPh sb="4" eb="7">
      <t>ドボクシ</t>
    </rPh>
    <rPh sb="7" eb="9">
      <t>ケンキュウ</t>
    </rPh>
    <rPh sb="9" eb="11">
      <t>ハッピョウ</t>
    </rPh>
    <rPh sb="11" eb="12">
      <t>カイ</t>
    </rPh>
    <phoneticPr fontId="8"/>
  </si>
  <si>
    <t>関西大学100周年記念会館</t>
    <rPh sb="0" eb="2">
      <t>カンサイ</t>
    </rPh>
    <rPh sb="2" eb="4">
      <t>ダイガク</t>
    </rPh>
    <rPh sb="7" eb="9">
      <t>シュウネン</t>
    </rPh>
    <rPh sb="9" eb="11">
      <t>キネン</t>
    </rPh>
    <rPh sb="11" eb="13">
      <t>カイカン</t>
    </rPh>
    <phoneticPr fontId="8"/>
  </si>
  <si>
    <t>第7回地球環境シンポジウム</t>
    <rPh sb="0" eb="1">
      <t>ダイ</t>
    </rPh>
    <rPh sb="2" eb="3">
      <t>カイ</t>
    </rPh>
    <rPh sb="3" eb="5">
      <t>チキュウ</t>
    </rPh>
    <rPh sb="5" eb="7">
      <t>カンキョウ</t>
    </rPh>
    <phoneticPr fontId="8"/>
  </si>
  <si>
    <t>シンポジウム「レベル2設計地震動：現状と展望」</t>
    <rPh sb="11" eb="13">
      <t>セッケイ</t>
    </rPh>
    <rPh sb="13" eb="16">
      <t>ジシンドウ</t>
    </rPh>
    <rPh sb="17" eb="19">
      <t>ゲンジョウ</t>
    </rPh>
    <rPh sb="20" eb="22">
      <t>テンボウ</t>
    </rPh>
    <phoneticPr fontId="8"/>
  </si>
  <si>
    <t>応用力学フォーラム（第11回乱流フォーラム）</t>
    <rPh sb="0" eb="2">
      <t>オウヨウ</t>
    </rPh>
    <rPh sb="2" eb="4">
      <t>リキガク</t>
    </rPh>
    <rPh sb="10" eb="11">
      <t>ダイ</t>
    </rPh>
    <rPh sb="13" eb="14">
      <t>カイ</t>
    </rPh>
    <rPh sb="14" eb="16">
      <t>ランリュウ</t>
    </rPh>
    <phoneticPr fontId="8"/>
  </si>
  <si>
    <t>｢第3回耐震補強・補修技術、耐震診断技術に関するシンポジウム」</t>
    <rPh sb="1" eb="2">
      <t>ダイ</t>
    </rPh>
    <rPh sb="3" eb="4">
      <t>カイ</t>
    </rPh>
    <rPh sb="4" eb="6">
      <t>タイシン</t>
    </rPh>
    <rPh sb="6" eb="8">
      <t>ホキョウ</t>
    </rPh>
    <rPh sb="9" eb="11">
      <t>ホシュウ</t>
    </rPh>
    <rPh sb="11" eb="13">
      <t>ギジュツ</t>
    </rPh>
    <rPh sb="14" eb="16">
      <t>タイシン</t>
    </rPh>
    <rPh sb="16" eb="18">
      <t>シンダン</t>
    </rPh>
    <rPh sb="18" eb="20">
      <t>ギジュツ</t>
    </rPh>
    <rPh sb="21" eb="22">
      <t>カン</t>
    </rPh>
    <phoneticPr fontId="8"/>
  </si>
  <si>
    <t>第25回地震工学研究発表会</t>
    <rPh sb="0" eb="1">
      <t>ダイ</t>
    </rPh>
    <rPh sb="3" eb="4">
      <t>カイ</t>
    </rPh>
    <rPh sb="4" eb="6">
      <t>ジシン</t>
    </rPh>
    <rPh sb="6" eb="8">
      <t>コウガク</t>
    </rPh>
    <rPh sb="8" eb="10">
      <t>ケンキュウ</t>
    </rPh>
    <rPh sb="10" eb="12">
      <t>ハッピョウ</t>
    </rPh>
    <rPh sb="12" eb="13">
      <t>カイ</t>
    </rPh>
    <phoneticPr fontId="8"/>
  </si>
  <si>
    <t>第1回鋼構造物の維持管理に関するシンポジウム</t>
    <rPh sb="0" eb="1">
      <t>ダイ</t>
    </rPh>
    <rPh sb="2" eb="3">
      <t>カイ</t>
    </rPh>
    <rPh sb="3" eb="6">
      <t>コウコウゾウ</t>
    </rPh>
    <rPh sb="6" eb="7">
      <t>ブツ</t>
    </rPh>
    <rPh sb="8" eb="10">
      <t>イジ</t>
    </rPh>
    <rPh sb="10" eb="12">
      <t>カンリ</t>
    </rPh>
    <rPh sb="13" eb="14">
      <t>カン</t>
    </rPh>
    <phoneticPr fontId="8"/>
  </si>
  <si>
    <t>第2回構造物の診断に関するシンポジウム</t>
    <rPh sb="0" eb="1">
      <t>ダイ</t>
    </rPh>
    <rPh sb="2" eb="3">
      <t>カイ</t>
    </rPh>
    <rPh sb="3" eb="6">
      <t>コウゾウブツ</t>
    </rPh>
    <rPh sb="7" eb="9">
      <t>シンダン</t>
    </rPh>
    <rPh sb="10" eb="11">
      <t>カン</t>
    </rPh>
    <phoneticPr fontId="8"/>
  </si>
  <si>
    <t>杭基礎の耐震設計に関するワークショップ</t>
    <rPh sb="0" eb="1">
      <t>クイ</t>
    </rPh>
    <rPh sb="1" eb="3">
      <t>キソ</t>
    </rPh>
    <rPh sb="4" eb="6">
      <t>タイシン</t>
    </rPh>
    <rPh sb="6" eb="8">
      <t>セッケイ</t>
    </rPh>
    <rPh sb="9" eb="10">
      <t>カン</t>
    </rPh>
    <phoneticPr fontId="8"/>
  </si>
  <si>
    <t>第2回鋼構造と橋に関するシンポジウム－鋼構造の新技術に関するシンポジウム</t>
    <rPh sb="0" eb="1">
      <t>ダイ</t>
    </rPh>
    <rPh sb="2" eb="3">
      <t>カイ</t>
    </rPh>
    <rPh sb="3" eb="6">
      <t>コウコウゾウ</t>
    </rPh>
    <rPh sb="7" eb="8">
      <t>ハシ</t>
    </rPh>
    <rPh sb="9" eb="10">
      <t>カン</t>
    </rPh>
    <rPh sb="19" eb="22">
      <t>コウコウゾウ</t>
    </rPh>
    <rPh sb="23" eb="26">
      <t>シンギジュツ</t>
    </rPh>
    <rPh sb="27" eb="28">
      <t>カン</t>
    </rPh>
    <phoneticPr fontId="8"/>
  </si>
  <si>
    <t>第2回応用力学シンポジウム</t>
    <rPh sb="0" eb="1">
      <t>ダイ</t>
    </rPh>
    <rPh sb="2" eb="3">
      <t>カイ</t>
    </rPh>
    <rPh sb="3" eb="5">
      <t>オウヨウ</t>
    </rPh>
    <rPh sb="5" eb="7">
      <t>リキガク</t>
    </rPh>
    <phoneticPr fontId="8"/>
  </si>
  <si>
    <t>RCC文化センター（広島）</t>
    <rPh sb="3" eb="5">
      <t>ブンカ</t>
    </rPh>
    <rPh sb="10" eb="12">
      <t>ヒロシマ</t>
    </rPh>
    <phoneticPr fontId="8"/>
  </si>
  <si>
    <t>コンクリート標準示方書改定に関する中長期ビジョン－コンクリート委員会・示方書委員会幹事会報告－</t>
    <rPh sb="6" eb="8">
      <t>ヒョウジュン</t>
    </rPh>
    <rPh sb="8" eb="11">
      <t>シホウショ</t>
    </rPh>
    <rPh sb="11" eb="13">
      <t>カイテイ</t>
    </rPh>
    <rPh sb="14" eb="15">
      <t>カン</t>
    </rPh>
    <rPh sb="17" eb="20">
      <t>チュウチョウキ</t>
    </rPh>
    <rPh sb="31" eb="34">
      <t>イインカイ</t>
    </rPh>
    <rPh sb="35" eb="38">
      <t>シホウショ</t>
    </rPh>
    <rPh sb="38" eb="41">
      <t>イインカイ</t>
    </rPh>
    <rPh sb="41" eb="44">
      <t>カンジカイ</t>
    </rPh>
    <rPh sb="44" eb="46">
      <t>ホウコク</t>
    </rPh>
    <phoneticPr fontId="8"/>
  </si>
  <si>
    <t>交通まちづくりとTDM－合意形成と社会実験－</t>
    <rPh sb="0" eb="2">
      <t>コウツウ</t>
    </rPh>
    <rPh sb="12" eb="14">
      <t>ゴウイ</t>
    </rPh>
    <rPh sb="14" eb="16">
      <t>ケイセイ</t>
    </rPh>
    <rPh sb="17" eb="19">
      <t>シャカイ</t>
    </rPh>
    <rPh sb="19" eb="21">
      <t>ジッケン</t>
    </rPh>
    <phoneticPr fontId="8"/>
  </si>
  <si>
    <t>Choule J.Sonu博士講演会「アメリカ環境政策の動向から見た日本の環境保全の将来」</t>
    <rPh sb="13" eb="15">
      <t>ハクシ</t>
    </rPh>
    <rPh sb="15" eb="18">
      <t>コウエンカイ</t>
    </rPh>
    <rPh sb="23" eb="25">
      <t>カンキョウ</t>
    </rPh>
    <rPh sb="25" eb="27">
      <t>セイサク</t>
    </rPh>
    <rPh sb="28" eb="30">
      <t>ドウコウ</t>
    </rPh>
    <rPh sb="32" eb="33">
      <t>ミ</t>
    </rPh>
    <rPh sb="34" eb="36">
      <t>ニホン</t>
    </rPh>
    <rPh sb="37" eb="39">
      <t>カンキョウ</t>
    </rPh>
    <rPh sb="39" eb="41">
      <t>ホゼン</t>
    </rPh>
    <rPh sb="42" eb="44">
      <t>ショウライ</t>
    </rPh>
    <phoneticPr fontId="8"/>
  </si>
  <si>
    <t>鋼構造及び合成構造設計・施工基準の世界の動向と今後の展望に関するシンポジウム</t>
    <rPh sb="0" eb="3">
      <t>コウコウゾウ</t>
    </rPh>
    <rPh sb="3" eb="4">
      <t>オヨ</t>
    </rPh>
    <rPh sb="5" eb="7">
      <t>ゴウセイ</t>
    </rPh>
    <rPh sb="7" eb="9">
      <t>コウゾウ</t>
    </rPh>
    <rPh sb="9" eb="11">
      <t>セッケイ</t>
    </rPh>
    <rPh sb="12" eb="14">
      <t>セコウ</t>
    </rPh>
    <rPh sb="14" eb="16">
      <t>キジュン</t>
    </rPh>
    <rPh sb="17" eb="19">
      <t>セカイ</t>
    </rPh>
    <rPh sb="20" eb="22">
      <t>ドウコウ</t>
    </rPh>
    <rPh sb="23" eb="25">
      <t>コンゴ</t>
    </rPh>
    <rPh sb="26" eb="28">
      <t>テンボウ</t>
    </rPh>
    <rPh sb="29" eb="30">
      <t>カン</t>
    </rPh>
    <phoneticPr fontId="8"/>
  </si>
  <si>
    <t>第24回土木情報システムシンポジウム</t>
    <rPh sb="0" eb="1">
      <t>ダイ</t>
    </rPh>
    <rPh sb="3" eb="4">
      <t>カイ</t>
    </rPh>
    <rPh sb="4" eb="6">
      <t>ドボク</t>
    </rPh>
    <rPh sb="6" eb="8">
      <t>ジョウホウ</t>
    </rPh>
    <phoneticPr fontId="8"/>
  </si>
  <si>
    <t>第27回環境システム研究論文発表会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</si>
  <si>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第22回土木計画学研究発表会</t>
    <rPh sb="0" eb="1">
      <t>ダイ</t>
    </rPh>
    <rPh sb="3" eb="4">
      <t>カイ</t>
    </rPh>
    <rPh sb="4" eb="9">
      <t>ドボクケイカクガク</t>
    </rPh>
    <rPh sb="9" eb="11">
      <t>ケンキュウ</t>
    </rPh>
    <rPh sb="11" eb="13">
      <t>ハッピョウ</t>
    </rPh>
    <rPh sb="13" eb="14">
      <t>カイ</t>
    </rPh>
    <phoneticPr fontId="8"/>
  </si>
  <si>
    <t>NATMとシールドの境界領域におけるトンネル荷重に関する研究中間報告会</t>
    <rPh sb="10" eb="12">
      <t>キョウカイ</t>
    </rPh>
    <rPh sb="12" eb="14">
      <t>リョウイキ</t>
    </rPh>
    <rPh sb="22" eb="24">
      <t>カジュウ</t>
    </rPh>
    <rPh sb="25" eb="26">
      <t>カン</t>
    </rPh>
    <rPh sb="28" eb="30">
      <t>ケンキュウ</t>
    </rPh>
    <rPh sb="30" eb="32">
      <t>チュウカン</t>
    </rPh>
    <rPh sb="32" eb="34">
      <t>ホウコク</t>
    </rPh>
    <rPh sb="34" eb="35">
      <t>カイ</t>
    </rPh>
    <phoneticPr fontId="8"/>
  </si>
  <si>
    <t>第4回複合構造の活用に関するシンポジウム</t>
    <rPh sb="0" eb="1">
      <t>ダイ</t>
    </rPh>
    <rPh sb="2" eb="3">
      <t>カイ</t>
    </rPh>
    <rPh sb="3" eb="5">
      <t>フクゴウ</t>
    </rPh>
    <rPh sb="5" eb="7">
      <t>コウゾウ</t>
    </rPh>
    <rPh sb="8" eb="10">
      <t>カツヨウ</t>
    </rPh>
    <rPh sb="11" eb="12">
      <t>カン</t>
    </rPh>
    <phoneticPr fontId="8"/>
  </si>
  <si>
    <t>マルエイカーネーションセンター</t>
    <phoneticPr fontId="8"/>
  </si>
  <si>
    <t>海岸工学講演会前日シンポジウム「地球環境問題研究／研究レビュー両小委員会の活動」</t>
    <rPh sb="0" eb="2">
      <t>カイガン</t>
    </rPh>
    <rPh sb="2" eb="4">
      <t>コウガク</t>
    </rPh>
    <rPh sb="4" eb="7">
      <t>コウエンカイ</t>
    </rPh>
    <rPh sb="7" eb="9">
      <t>ゼンジツ</t>
    </rPh>
    <rPh sb="16" eb="18">
      <t>チキュウ</t>
    </rPh>
    <rPh sb="18" eb="20">
      <t>カンキョウ</t>
    </rPh>
    <rPh sb="20" eb="22">
      <t>モンダイ</t>
    </rPh>
    <rPh sb="22" eb="24">
      <t>ケンキュウ</t>
    </rPh>
    <rPh sb="25" eb="27">
      <t>ケンキュウ</t>
    </rPh>
    <rPh sb="31" eb="32">
      <t>リョウ</t>
    </rPh>
    <rPh sb="32" eb="36">
      <t>ショウイインカイ</t>
    </rPh>
    <rPh sb="37" eb="39">
      <t>カツドウ</t>
    </rPh>
    <phoneticPr fontId="8"/>
  </si>
  <si>
    <t>米子コンベンションセンター</t>
    <rPh sb="0" eb="2">
      <t>ヨナゴ</t>
    </rPh>
    <phoneticPr fontId="8"/>
  </si>
  <si>
    <t>第46回海岸工学講演会</t>
    <rPh sb="0" eb="1">
      <t>ダイ</t>
    </rPh>
    <rPh sb="3" eb="4">
      <t>カイ</t>
    </rPh>
    <rPh sb="4" eb="6">
      <t>カイガン</t>
    </rPh>
    <rPh sb="6" eb="8">
      <t>コウガク</t>
    </rPh>
    <rPh sb="8" eb="11">
      <t>コウエンカイ</t>
    </rPh>
    <phoneticPr fontId="8"/>
  </si>
  <si>
    <t>「ISOへの対応」に関する第2回シンポジウム－ISOとCEN</t>
    <rPh sb="6" eb="8">
      <t>タイオウ</t>
    </rPh>
    <rPh sb="10" eb="11">
      <t>カン</t>
    </rPh>
    <rPh sb="13" eb="14">
      <t>ダイ</t>
    </rPh>
    <rPh sb="15" eb="16">
      <t>カイ</t>
    </rPh>
    <phoneticPr fontId="8"/>
  </si>
  <si>
    <t>応用力学フォーラム（第12回乱流フォーラム）</t>
    <rPh sb="0" eb="2">
      <t>オウヨウ</t>
    </rPh>
    <rPh sb="2" eb="4">
      <t>リキガク</t>
    </rPh>
    <rPh sb="10" eb="11">
      <t>ダイ</t>
    </rPh>
    <rPh sb="13" eb="14">
      <t>カイ</t>
    </rPh>
    <rPh sb="14" eb="16">
      <t>ランリュウ</t>
    </rPh>
    <phoneticPr fontId="8"/>
  </si>
  <si>
    <t>第9回トンネル工学研究発表会</t>
    <rPh sb="0" eb="1">
      <t>ダイ</t>
    </rPh>
    <rPh sb="2" eb="3">
      <t>カイ</t>
    </rPh>
    <rPh sb="7" eb="9">
      <t>コウガク</t>
    </rPh>
    <rPh sb="9" eb="11">
      <t>ケンキュウ</t>
    </rPh>
    <rPh sb="11" eb="13">
      <t>ハッピョウ</t>
    </rPh>
    <rPh sb="13" eb="14">
      <t>カイ</t>
    </rPh>
    <phoneticPr fontId="8"/>
  </si>
  <si>
    <t>Intelligent Bridge/Structure and Smart Monitoringに関する公開講演会</t>
    <rPh sb="50" eb="51">
      <t>カン</t>
    </rPh>
    <rPh sb="53" eb="55">
      <t>コウカイ</t>
    </rPh>
    <rPh sb="55" eb="58">
      <t>コウエンカイ</t>
    </rPh>
    <phoneticPr fontId="8"/>
  </si>
  <si>
    <t>第36回環境工学研究フォーラム</t>
    <rPh sb="0" eb="1">
      <t>ダイ</t>
    </rPh>
    <rPh sb="3" eb="4">
      <t>カイ</t>
    </rPh>
    <rPh sb="4" eb="6">
      <t>カンキョウ</t>
    </rPh>
    <rPh sb="6" eb="8">
      <t>コウガク</t>
    </rPh>
    <rPh sb="8" eb="10">
      <t>ケンキュウ</t>
    </rPh>
    <phoneticPr fontId="8"/>
  </si>
  <si>
    <t>第3回地震時保有耐力法に基づく橋梁の耐震設計に関するシンポジウム</t>
    <rPh sb="0" eb="1">
      <t>ダイ</t>
    </rPh>
    <rPh sb="2" eb="3">
      <t>カイ</t>
    </rPh>
    <rPh sb="3" eb="6">
      <t>ジシンジ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</si>
  <si>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第6回システム最適化に関するシンポジウム－人工生命の最適化技術の発展－</t>
    <rPh sb="0" eb="1">
      <t>ダイ</t>
    </rPh>
    <rPh sb="2" eb="3">
      <t>カイ</t>
    </rPh>
    <rPh sb="7" eb="10">
      <t>サイテキカ</t>
    </rPh>
    <rPh sb="11" eb="12">
      <t>カン</t>
    </rPh>
    <rPh sb="21" eb="23">
      <t>ジンコウ</t>
    </rPh>
    <rPh sb="23" eb="25">
      <t>セイメイ</t>
    </rPh>
    <rPh sb="26" eb="29">
      <t>サイテキカ</t>
    </rPh>
    <rPh sb="29" eb="31">
      <t>ギジュツ</t>
    </rPh>
    <rPh sb="32" eb="34">
      <t>ハッテン</t>
    </rPh>
    <phoneticPr fontId="8"/>
  </si>
  <si>
    <t>応用力学フォーラム（関東）</t>
    <rPh sb="0" eb="2">
      <t>オウヨウ</t>
    </rPh>
    <rPh sb="2" eb="4">
      <t>リキガク</t>
    </rPh>
    <rPh sb="10" eb="12">
      <t>カントウ</t>
    </rPh>
    <phoneticPr fontId="8"/>
  </si>
  <si>
    <t>宇都宮大学</t>
    <rPh sb="0" eb="3">
      <t>ウツノミヤ</t>
    </rPh>
    <rPh sb="3" eb="5">
      <t>ダイガク</t>
    </rPh>
    <phoneticPr fontId="8"/>
  </si>
  <si>
    <t>「ライフサイクルコストに関するワークショップ」</t>
    <rPh sb="12" eb="13">
      <t>カン</t>
    </rPh>
    <phoneticPr fontId="8"/>
  </si>
  <si>
    <t>変革への挑戦－新時代のシビルエンジニア・ビジョン－第17回建設マネジメント問題に関する研究発表・討論会</t>
    <rPh sb="0" eb="2">
      <t>ヘンカク</t>
    </rPh>
    <rPh sb="4" eb="6">
      <t>チョウセン</t>
    </rPh>
    <rPh sb="7" eb="10">
      <t>シンジダイ</t>
    </rPh>
    <rPh sb="25" eb="26">
      <t>ダイ</t>
    </rPh>
    <rPh sb="28" eb="29">
      <t>カイ</t>
    </rPh>
    <rPh sb="29" eb="31">
      <t>ケンセツ</t>
    </rPh>
    <rPh sb="37" eb="39">
      <t>モンダイ</t>
    </rPh>
    <rPh sb="40" eb="41">
      <t>カン</t>
    </rPh>
    <rPh sb="43" eb="45">
      <t>ケンキュウ</t>
    </rPh>
    <rPh sb="45" eb="47">
      <t>ハッピョウ</t>
    </rPh>
    <rPh sb="48" eb="50">
      <t>トウロン</t>
    </rPh>
    <rPh sb="50" eb="51">
      <t>カイ</t>
    </rPh>
    <phoneticPr fontId="8"/>
  </si>
  <si>
    <t>大林組、土木図書館講堂</t>
    <rPh sb="0" eb="3">
      <t>オオバヤシグミ</t>
    </rPh>
    <phoneticPr fontId="8"/>
  </si>
  <si>
    <t>研究報告会「橋梁の空力振動を抑える－映像で見る現象と対策－」</t>
    <rPh sb="0" eb="2">
      <t>ケンキュウ</t>
    </rPh>
    <rPh sb="2" eb="4">
      <t>ホウコク</t>
    </rPh>
    <rPh sb="4" eb="5">
      <t>カイ</t>
    </rPh>
    <rPh sb="6" eb="8">
      <t>キョウリョウ</t>
    </rPh>
    <rPh sb="9" eb="10">
      <t>クウ</t>
    </rPh>
    <rPh sb="10" eb="11">
      <t>リョク</t>
    </rPh>
    <rPh sb="11" eb="13">
      <t>シンドウ</t>
    </rPh>
    <rPh sb="14" eb="15">
      <t>オサ</t>
    </rPh>
    <rPh sb="18" eb="20">
      <t>エイゾウ</t>
    </rPh>
    <rPh sb="21" eb="22">
      <t>ミ</t>
    </rPh>
    <rPh sb="23" eb="25">
      <t>ゲンショウ</t>
    </rPh>
    <rPh sb="26" eb="28">
      <t>タイサク</t>
    </rPh>
    <phoneticPr fontId="8"/>
  </si>
  <si>
    <t>土木図書館講堂</t>
    <phoneticPr fontId="8"/>
  </si>
  <si>
    <t>研究報告会「Bridge AerodynamicsへのCFD－橋梁設計実務への適用と評価・将来への展望」</t>
    <rPh sb="0" eb="2">
      <t>ケンキュウ</t>
    </rPh>
    <rPh sb="2" eb="4">
      <t>ホウコク</t>
    </rPh>
    <rPh sb="4" eb="5">
      <t>カイ</t>
    </rPh>
    <rPh sb="31" eb="33">
      <t>キョウリョウ</t>
    </rPh>
    <rPh sb="33" eb="35">
      <t>セッケイ</t>
    </rPh>
    <rPh sb="35" eb="37">
      <t>ジツム</t>
    </rPh>
    <rPh sb="39" eb="41">
      <t>テキヨウ</t>
    </rPh>
    <rPh sb="42" eb="44">
      <t>ヒョウカ</t>
    </rPh>
    <rPh sb="45" eb="47">
      <t>ショウライ</t>
    </rPh>
    <rPh sb="49" eb="51">
      <t>テンボウ</t>
    </rPh>
    <phoneticPr fontId="8"/>
  </si>
  <si>
    <t>第4回舗装工学講演会</t>
    <rPh sb="0" eb="1">
      <t>ダイ</t>
    </rPh>
    <rPh sb="2" eb="3">
      <t>カイ</t>
    </rPh>
    <rPh sb="3" eb="5">
      <t>ホソウ</t>
    </rPh>
    <rPh sb="5" eb="7">
      <t>コウガク</t>
    </rPh>
    <rPh sb="7" eb="10">
      <t>コウエンカイ</t>
    </rPh>
    <phoneticPr fontId="8"/>
  </si>
  <si>
    <t>第5回地下空間シンポジウム－環境と共生できる地下空間をめざして－</t>
    <rPh sb="0" eb="1">
      <t>ダイ</t>
    </rPh>
    <rPh sb="2" eb="3">
      <t>カイ</t>
    </rPh>
    <rPh sb="3" eb="5">
      <t>チカ</t>
    </rPh>
    <rPh sb="5" eb="7">
      <t>クウカン</t>
    </rPh>
    <rPh sb="14" eb="16">
      <t>カンキョウ</t>
    </rPh>
    <rPh sb="17" eb="19">
      <t>キョウセイ</t>
    </rPh>
    <rPh sb="22" eb="24">
      <t>チカ</t>
    </rPh>
    <rPh sb="24" eb="26">
      <t>クウカン</t>
    </rPh>
    <phoneticPr fontId="8"/>
  </si>
  <si>
    <t>早稲田大学国際会議場</t>
    <rPh sb="0" eb="3">
      <t>ワセダ</t>
    </rPh>
    <rPh sb="3" eb="5">
      <t>ダイガク</t>
    </rPh>
    <rPh sb="5" eb="7">
      <t>コクサイ</t>
    </rPh>
    <rPh sb="7" eb="9">
      <t>カイギ</t>
    </rPh>
    <rPh sb="9" eb="10">
      <t>バ</t>
    </rPh>
    <phoneticPr fontId="8"/>
  </si>
  <si>
    <t>第30回岩盤力学に関するシンポジウム</t>
    <rPh sb="0" eb="1">
      <t>ダイ</t>
    </rPh>
    <rPh sb="3" eb="4">
      <t>カイ</t>
    </rPh>
    <rPh sb="4" eb="6">
      <t>ガンバン</t>
    </rPh>
    <rPh sb="6" eb="8">
      <t>リキガク</t>
    </rPh>
    <rPh sb="9" eb="10">
      <t>カン</t>
    </rPh>
    <phoneticPr fontId="8"/>
  </si>
  <si>
    <t>第13回建設コンサルタントシンポジウム「千年紀に考えるコンサルティング・エンジニア－21世紀社会への良質な資産の創造に向けて－」</t>
    <rPh sb="0" eb="1">
      <t>ダイ</t>
    </rPh>
    <rPh sb="3" eb="4">
      <t>カイ</t>
    </rPh>
    <rPh sb="4" eb="6">
      <t>ケンセツ</t>
    </rPh>
    <rPh sb="20" eb="23">
      <t>センネンキ</t>
    </rPh>
    <rPh sb="24" eb="25">
      <t>カンガ</t>
    </rPh>
    <rPh sb="44" eb="46">
      <t>セイキ</t>
    </rPh>
    <rPh sb="46" eb="48">
      <t>シャカイ</t>
    </rPh>
    <rPh sb="50" eb="52">
      <t>リョウシツ</t>
    </rPh>
    <rPh sb="53" eb="55">
      <t>シサン</t>
    </rPh>
    <rPh sb="56" eb="58">
      <t>ソウゾウ</t>
    </rPh>
    <rPh sb="59" eb="60">
      <t>ム</t>
    </rPh>
    <phoneticPr fontId="8"/>
  </si>
  <si>
    <t>応用力学フォーラム（北海道支部）</t>
    <rPh sb="0" eb="2">
      <t>オウヨウ</t>
    </rPh>
    <rPh sb="2" eb="4">
      <t>リキガク</t>
    </rPh>
    <rPh sb="10" eb="13">
      <t>ホッカイドウ</t>
    </rPh>
    <rPh sb="13" eb="15">
      <t>シブ</t>
    </rPh>
    <phoneticPr fontId="8"/>
  </si>
  <si>
    <t>応用力学フォーラム（第13回乱流フォーラム）</t>
    <rPh sb="0" eb="2">
      <t>オウヨウ</t>
    </rPh>
    <rPh sb="2" eb="4">
      <t>リキガク</t>
    </rPh>
    <rPh sb="10" eb="11">
      <t>ダイ</t>
    </rPh>
    <rPh sb="13" eb="14">
      <t>カイ</t>
    </rPh>
    <rPh sb="14" eb="16">
      <t>ランリュウ</t>
    </rPh>
    <phoneticPr fontId="8"/>
  </si>
  <si>
    <t>応用力学フォーラム（西部支部）</t>
    <rPh sb="0" eb="2">
      <t>オウヨウ</t>
    </rPh>
    <rPh sb="2" eb="4">
      <t>リキガク</t>
    </rPh>
    <rPh sb="10" eb="12">
      <t>セイブ</t>
    </rPh>
    <rPh sb="12" eb="14">
      <t>シブ</t>
    </rPh>
    <phoneticPr fontId="8"/>
  </si>
  <si>
    <t>第一工業大学</t>
    <rPh sb="0" eb="2">
      <t>ダイイチ</t>
    </rPh>
    <rPh sb="2" eb="4">
      <t>コウギョウ</t>
    </rPh>
    <rPh sb="4" eb="6">
      <t>ダイガク</t>
    </rPh>
    <phoneticPr fontId="8"/>
  </si>
  <si>
    <t>第44回水理講演会</t>
    <rPh sb="0" eb="1">
      <t>ダイ</t>
    </rPh>
    <rPh sb="3" eb="4">
      <t>カイ</t>
    </rPh>
    <rPh sb="4" eb="6">
      <t>スイリ</t>
    </rPh>
    <rPh sb="6" eb="9">
      <t>コウエンカイ</t>
    </rPh>
    <phoneticPr fontId="8"/>
  </si>
  <si>
    <t>「土木における景観・デザイン教育に関するワークショップ」</t>
    <rPh sb="1" eb="3">
      <t>ドボク</t>
    </rPh>
    <rPh sb="7" eb="9">
      <t>ケイカン</t>
    </rPh>
    <rPh sb="14" eb="16">
      <t>キョウイク</t>
    </rPh>
    <rPh sb="17" eb="18">
      <t>カン</t>
    </rPh>
    <phoneticPr fontId="8"/>
  </si>
  <si>
    <t>第1回構造物の破壊過程解明に基づく地震防災性向上に関するシンポジウム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</si>
  <si>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東京国際フォーラム</t>
    <rPh sb="0" eb="2">
      <t>トウキョウ</t>
    </rPh>
    <rPh sb="2" eb="4">
      <t>コクサイ</t>
    </rPh>
    <phoneticPr fontId="8"/>
  </si>
  <si>
    <t>コンクリート構造物の耐震設計法の国際比較に関する国際セミナー</t>
    <rPh sb="6" eb="9">
      <t>コウゾウブツ</t>
    </rPh>
    <rPh sb="10" eb="12">
      <t>タイシン</t>
    </rPh>
    <rPh sb="12" eb="15">
      <t>セッケイホウ</t>
    </rPh>
    <rPh sb="16" eb="18">
      <t>コクサイ</t>
    </rPh>
    <rPh sb="18" eb="20">
      <t>ヒカク</t>
    </rPh>
    <rPh sb="21" eb="22">
      <t>カン</t>
    </rPh>
    <rPh sb="24" eb="26">
      <t>コクサイ</t>
    </rPh>
    <phoneticPr fontId="8"/>
  </si>
  <si>
    <t>大東京火災新宿ビルホール</t>
    <rPh sb="0" eb="1">
      <t>ダイ</t>
    </rPh>
    <rPh sb="1" eb="3">
      <t>トウキョウ</t>
    </rPh>
    <rPh sb="3" eb="5">
      <t>カサイ</t>
    </rPh>
    <rPh sb="5" eb="7">
      <t>シンジュク</t>
    </rPh>
    <phoneticPr fontId="8"/>
  </si>
  <si>
    <t>フライアッシュを用いたコンクリートの施工指針(案)講習会</t>
    <rPh sb="8" eb="9">
      <t>モチ</t>
    </rPh>
    <rPh sb="18" eb="20">
      <t>セコウ</t>
    </rPh>
    <rPh sb="20" eb="22">
      <t>シシン</t>
    </rPh>
    <rPh sb="22" eb="25">
      <t>アン</t>
    </rPh>
    <rPh sb="25" eb="28">
      <t>コウシュウカイ</t>
    </rPh>
    <phoneticPr fontId="8"/>
  </si>
  <si>
    <t>「橋梁と地下構造物の免震・制震」講習会</t>
    <rPh sb="1" eb="3">
      <t>キョウリョウ</t>
    </rPh>
    <rPh sb="4" eb="6">
      <t>チカ</t>
    </rPh>
    <rPh sb="6" eb="9">
      <t>コウゾウブツ</t>
    </rPh>
    <rPh sb="10" eb="12">
      <t>メンシン</t>
    </rPh>
    <rPh sb="13" eb="15">
      <t>セイシン</t>
    </rPh>
    <rPh sb="16" eb="19">
      <t>コウシュウカイ</t>
    </rPh>
    <phoneticPr fontId="8"/>
  </si>
  <si>
    <t>平成11年度サマーセミナー「土木学会による実務者のための耐震設計入門」</t>
    <rPh sb="0" eb="2">
      <t>ヘイセイ</t>
    </rPh>
    <rPh sb="4" eb="6">
      <t>ネンド</t>
    </rPh>
    <rPh sb="14" eb="18">
      <t>ドボクガッカイ</t>
    </rPh>
    <rPh sb="21" eb="24">
      <t>ジツムシャ</t>
    </rPh>
    <rPh sb="28" eb="30">
      <t>タイシン</t>
    </rPh>
    <rPh sb="30" eb="32">
      <t>セッケイ</t>
    </rPh>
    <rPh sb="32" eb="34">
      <t>ニュウモン</t>
    </rPh>
    <phoneticPr fontId="8"/>
  </si>
  <si>
    <t>1999年度（第35回）水工学に関する夏期講習会</t>
    <rPh sb="4" eb="6">
      <t>ネンド</t>
    </rPh>
    <rPh sb="7" eb="8">
      <t>ダイ</t>
    </rPh>
    <rPh sb="10" eb="11">
      <t>カイ</t>
    </rPh>
    <rPh sb="12" eb="15">
      <t>スイコウガク</t>
    </rPh>
    <rPh sb="16" eb="17">
      <t>カン</t>
    </rPh>
    <rPh sb="19" eb="21">
      <t>カキ</t>
    </rPh>
    <rPh sb="21" eb="23">
      <t>コウシュウ</t>
    </rPh>
    <rPh sb="23" eb="24">
      <t>カイ</t>
    </rPh>
    <phoneticPr fontId="8"/>
  </si>
  <si>
    <t>テクノパワー体験SUMMER SCHOOL'99</t>
    <rPh sb="6" eb="8">
      <t>タイケン</t>
    </rPh>
    <phoneticPr fontId="8"/>
  </si>
  <si>
    <t>水工学における計算機利用の講習会</t>
    <rPh sb="0" eb="3">
      <t>スイコウガク</t>
    </rPh>
    <rPh sb="7" eb="10">
      <t>ケイサンキ</t>
    </rPh>
    <rPh sb="10" eb="12">
      <t>リヨウ</t>
    </rPh>
    <rPh sb="13" eb="16">
      <t>コウシュウカイ</t>
    </rPh>
    <phoneticPr fontId="8"/>
  </si>
  <si>
    <t>高校土木第33回夏期講習会・見学会「21世紀の社会基盤を考える」</t>
    <rPh sb="0" eb="2">
      <t>コウコウ</t>
    </rPh>
    <rPh sb="2" eb="4">
      <t>ドボク</t>
    </rPh>
    <rPh sb="4" eb="5">
      <t>ダイ</t>
    </rPh>
    <rPh sb="7" eb="8">
      <t>カイ</t>
    </rPh>
    <rPh sb="8" eb="10">
      <t>カキ</t>
    </rPh>
    <rPh sb="10" eb="12">
      <t>コウシュウ</t>
    </rPh>
    <rPh sb="12" eb="13">
      <t>カイ</t>
    </rPh>
    <rPh sb="14" eb="17">
      <t>ケンガクカイ</t>
    </rPh>
    <rPh sb="20" eb="22">
      <t>セイキ</t>
    </rPh>
    <rPh sb="23" eb="25">
      <t>シャカイ</t>
    </rPh>
    <rPh sb="25" eb="27">
      <t>キバン</t>
    </rPh>
    <rPh sb="28" eb="29">
      <t>カンガ</t>
    </rPh>
    <phoneticPr fontId="8"/>
  </si>
  <si>
    <t>コンクリート構造物の補強指針(案)に関する講習会</t>
    <rPh sb="6" eb="9">
      <t>コウゾウブツ</t>
    </rPh>
    <rPh sb="10" eb="12">
      <t>ホキョウ</t>
    </rPh>
    <rPh sb="12" eb="14">
      <t>シシン</t>
    </rPh>
    <rPh sb="14" eb="17">
      <t>アン</t>
    </rPh>
    <rPh sb="18" eb="19">
      <t>カン</t>
    </rPh>
    <rPh sb="21" eb="24">
      <t>コウシュウカイ</t>
    </rPh>
    <phoneticPr fontId="8"/>
  </si>
  <si>
    <t>日本薬学会長井記念ホール</t>
    <rPh sb="0" eb="2">
      <t>ニホン</t>
    </rPh>
    <rPh sb="2" eb="3">
      <t>ヤク</t>
    </rPh>
    <rPh sb="3" eb="5">
      <t>ガッカイ</t>
    </rPh>
    <rPh sb="5" eb="7">
      <t>ナガイ</t>
    </rPh>
    <rPh sb="7" eb="9">
      <t>キネン</t>
    </rPh>
    <phoneticPr fontId="8"/>
  </si>
  <si>
    <t>橋梁構造等の耐震設計法に関する講習会－耐震設計の現状と今後の展望－</t>
    <rPh sb="0" eb="2">
      <t>キョウリョウ</t>
    </rPh>
    <rPh sb="2" eb="4">
      <t>コウゾウ</t>
    </rPh>
    <rPh sb="4" eb="5">
      <t>トウ</t>
    </rPh>
    <rPh sb="6" eb="8">
      <t>タイシン</t>
    </rPh>
    <rPh sb="8" eb="10">
      <t>セッケイ</t>
    </rPh>
    <rPh sb="10" eb="11">
      <t>ホウ</t>
    </rPh>
    <rPh sb="12" eb="13">
      <t>カン</t>
    </rPh>
    <rPh sb="15" eb="18">
      <t>コウシュウカイ</t>
    </rPh>
    <rPh sb="19" eb="21">
      <t>タイシン</t>
    </rPh>
    <rPh sb="21" eb="23">
      <t>セッケイ</t>
    </rPh>
    <rPh sb="24" eb="26">
      <t>ゲンジョウ</t>
    </rPh>
    <rPh sb="27" eb="29">
      <t>コンゴ</t>
    </rPh>
    <rPh sb="30" eb="32">
      <t>テンボウ</t>
    </rPh>
    <phoneticPr fontId="8"/>
  </si>
  <si>
    <t>「土木学会による実務者のための耐震設計入門」平成11年度札幌セミナー</t>
    <rPh sb="1" eb="5">
      <t>ドボクガッカイ</t>
    </rPh>
    <rPh sb="8" eb="11">
      <t>ジツムシャ</t>
    </rPh>
    <rPh sb="15" eb="17">
      <t>タイシン</t>
    </rPh>
    <rPh sb="17" eb="19">
      <t>セッケイ</t>
    </rPh>
    <rPh sb="19" eb="21">
      <t>ニュウモン</t>
    </rPh>
    <rPh sb="22" eb="24">
      <t>ヘイセイ</t>
    </rPh>
    <rPh sb="26" eb="27">
      <t>ネン</t>
    </rPh>
    <rPh sb="27" eb="28">
      <t>ド</t>
    </rPh>
    <rPh sb="28" eb="30">
      <t>サッポロ</t>
    </rPh>
    <phoneticPr fontId="8"/>
  </si>
  <si>
    <t>JR研修センター</t>
    <rPh sb="2" eb="4">
      <t>ケンシュウ</t>
    </rPh>
    <phoneticPr fontId="8"/>
  </si>
  <si>
    <t>「原子力発電所の立地多様化技術－追補版－」の講習会</t>
    <rPh sb="1" eb="4">
      <t>ゲンシリョク</t>
    </rPh>
    <rPh sb="4" eb="6">
      <t>ハツデン</t>
    </rPh>
    <rPh sb="6" eb="7">
      <t>ショ</t>
    </rPh>
    <rPh sb="8" eb="10">
      <t>リッチ</t>
    </rPh>
    <rPh sb="10" eb="13">
      <t>タヨウカ</t>
    </rPh>
    <rPh sb="13" eb="15">
      <t>ギジュツ</t>
    </rPh>
    <rPh sb="16" eb="17">
      <t>ツイ</t>
    </rPh>
    <rPh sb="17" eb="18">
      <t>ホ</t>
    </rPh>
    <rPh sb="18" eb="19">
      <t>バン</t>
    </rPh>
    <rPh sb="22" eb="25">
      <t>コウシュウカイ</t>
    </rPh>
    <phoneticPr fontId="8"/>
  </si>
  <si>
    <t>資源有効利用の現状と課題の講習会</t>
    <rPh sb="0" eb="2">
      <t>シゲン</t>
    </rPh>
    <rPh sb="2" eb="4">
      <t>ユウコウ</t>
    </rPh>
    <rPh sb="4" eb="6">
      <t>リヨウ</t>
    </rPh>
    <rPh sb="7" eb="9">
      <t>ゲンジョウ</t>
    </rPh>
    <rPh sb="10" eb="12">
      <t>カダイ</t>
    </rPh>
    <rPh sb="13" eb="16">
      <t>コウシュウカイ</t>
    </rPh>
    <phoneticPr fontId="8"/>
  </si>
  <si>
    <t>土木計画学ワンデーセミナー 16「都市内物流の新たな展開」</t>
    <rPh sb="0" eb="5">
      <t>ドボクケイカクガク</t>
    </rPh>
    <rPh sb="17" eb="20">
      <t>トシナイ</t>
    </rPh>
    <rPh sb="20" eb="22">
      <t>ブツリュウ</t>
    </rPh>
    <rPh sb="23" eb="24">
      <t>アラ</t>
    </rPh>
    <rPh sb="26" eb="28">
      <t>テンカイ</t>
    </rPh>
    <phoneticPr fontId="8"/>
  </si>
  <si>
    <t>「資源有効利用の現状と課題」講習会</t>
    <rPh sb="1" eb="3">
      <t>シゲン</t>
    </rPh>
    <rPh sb="3" eb="5">
      <t>ユウコウ</t>
    </rPh>
    <rPh sb="5" eb="7">
      <t>リヨウ</t>
    </rPh>
    <rPh sb="8" eb="10">
      <t>ゲンジョウ</t>
    </rPh>
    <rPh sb="11" eb="13">
      <t>カダイ</t>
    </rPh>
    <rPh sb="14" eb="17">
      <t>コウシュウカイ</t>
    </rPh>
    <phoneticPr fontId="8"/>
  </si>
  <si>
    <t>第17回建設用ロボットに関する技術講習会－21世紀の社会資本整備における建設用ロボットの役割－</t>
    <rPh sb="0" eb="1">
      <t>ダイ</t>
    </rPh>
    <rPh sb="3" eb="4">
      <t>カイ</t>
    </rPh>
    <rPh sb="4" eb="7">
      <t>ケンセツヨウ</t>
    </rPh>
    <rPh sb="12" eb="13">
      <t>カン</t>
    </rPh>
    <rPh sb="15" eb="17">
      <t>ギジュツ</t>
    </rPh>
    <rPh sb="17" eb="20">
      <t>コウシュウカイ</t>
    </rPh>
    <rPh sb="23" eb="25">
      <t>セイキ</t>
    </rPh>
    <rPh sb="26" eb="28">
      <t>シャカイ</t>
    </rPh>
    <rPh sb="28" eb="30">
      <t>シホン</t>
    </rPh>
    <rPh sb="30" eb="32">
      <t>セイビ</t>
    </rPh>
    <rPh sb="36" eb="39">
      <t>ケンセツヨウ</t>
    </rPh>
    <rPh sb="44" eb="46">
      <t>ヤクワリ</t>
    </rPh>
    <phoneticPr fontId="8"/>
  </si>
  <si>
    <t>土木計画学ワンデーセミナー 17「交通事故分析とITSによる交通事故低減の可能性について」</t>
    <rPh sb="0" eb="5">
      <t>ドボクケイカクガク</t>
    </rPh>
    <rPh sb="17" eb="19">
      <t>コウツウ</t>
    </rPh>
    <rPh sb="19" eb="21">
      <t>ジコ</t>
    </rPh>
    <rPh sb="21" eb="23">
      <t>ブンセキ</t>
    </rPh>
    <rPh sb="30" eb="32">
      <t>コウツウ</t>
    </rPh>
    <rPh sb="32" eb="34">
      <t>ジコ</t>
    </rPh>
    <rPh sb="34" eb="36">
      <t>テイゲン</t>
    </rPh>
    <rPh sb="37" eb="40">
      <t>カノウセイ</t>
    </rPh>
    <phoneticPr fontId="8"/>
  </si>
  <si>
    <t>「第8回新しい材料・工法・機械講習会」</t>
    <rPh sb="1" eb="2">
      <t>ダイ</t>
    </rPh>
    <rPh sb="3" eb="4">
      <t>カイ</t>
    </rPh>
    <rPh sb="4" eb="5">
      <t>アタラ</t>
    </rPh>
    <rPh sb="7" eb="9">
      <t>ザイリョウ</t>
    </rPh>
    <rPh sb="10" eb="12">
      <t>コウホウ</t>
    </rPh>
    <rPh sb="13" eb="15">
      <t>キカイ</t>
    </rPh>
    <rPh sb="15" eb="18">
      <t>コウシュウカイ</t>
    </rPh>
    <phoneticPr fontId="8"/>
  </si>
  <si>
    <t>「水理公式集改訂版」に関する講習会</t>
    <rPh sb="1" eb="3">
      <t>スイリ</t>
    </rPh>
    <rPh sb="3" eb="5">
      <t>コウシキ</t>
    </rPh>
    <rPh sb="5" eb="6">
      <t>シュウ</t>
    </rPh>
    <rPh sb="6" eb="9">
      <t>カイテイバン</t>
    </rPh>
    <rPh sb="11" eb="12">
      <t>カン</t>
    </rPh>
    <rPh sb="14" eb="17">
      <t>コウシュウカイ</t>
    </rPh>
    <phoneticPr fontId="8"/>
  </si>
  <si>
    <t>名古屋 千代田生命ホール</t>
    <rPh sb="0" eb="3">
      <t>ナゴヤ</t>
    </rPh>
    <rPh sb="4" eb="7">
      <t>チヨダ</t>
    </rPh>
    <rPh sb="7" eb="9">
      <t>セイメイ</t>
    </rPh>
    <phoneticPr fontId="8"/>
  </si>
  <si>
    <t>東京 砂防会館</t>
    <rPh sb="0" eb="2">
      <t>トウキョウ</t>
    </rPh>
    <rPh sb="3" eb="5">
      <t>サボウ</t>
    </rPh>
    <rPh sb="5" eb="7">
      <t>カイカン</t>
    </rPh>
    <phoneticPr fontId="8"/>
  </si>
  <si>
    <t>京都 平安会館</t>
    <rPh sb="0" eb="2">
      <t>キョウト</t>
    </rPh>
    <rPh sb="3" eb="5">
      <t>ヘイアン</t>
    </rPh>
    <rPh sb="5" eb="7">
      <t>カイカン</t>
    </rPh>
    <phoneticPr fontId="8"/>
  </si>
  <si>
    <t>福岡 アクロス福岡</t>
    <rPh sb="0" eb="2">
      <t>フクオカ</t>
    </rPh>
    <rPh sb="7" eb="9">
      <t>フクオカ</t>
    </rPh>
    <phoneticPr fontId="8"/>
  </si>
  <si>
    <t>広島 八丁堀シャンテ</t>
    <rPh sb="0" eb="2">
      <t>ヒロシマ</t>
    </rPh>
    <rPh sb="3" eb="6">
      <t>ハッチョウボリ</t>
    </rPh>
    <phoneticPr fontId="8"/>
  </si>
  <si>
    <t>コンクリート構造物の性能設計に関する講習会－研究の現状とLNG地下タンクの性能照査指針－</t>
    <rPh sb="6" eb="9">
      <t>コウゾウブツ</t>
    </rPh>
    <rPh sb="10" eb="12">
      <t>セイノウ</t>
    </rPh>
    <rPh sb="12" eb="14">
      <t>セッケイ</t>
    </rPh>
    <rPh sb="15" eb="16">
      <t>カン</t>
    </rPh>
    <rPh sb="18" eb="21">
      <t>コウシュウカイ</t>
    </rPh>
    <rPh sb="22" eb="24">
      <t>ケンキュウ</t>
    </rPh>
    <rPh sb="25" eb="27">
      <t>ゲンジョウ</t>
    </rPh>
    <rPh sb="31" eb="33">
      <t>チカ</t>
    </rPh>
    <rPh sb="37" eb="39">
      <t>セイノウ</t>
    </rPh>
    <rPh sb="39" eb="41">
      <t>ショウサ</t>
    </rPh>
    <rPh sb="41" eb="43">
      <t>シシン</t>
    </rPh>
    <phoneticPr fontId="8"/>
  </si>
  <si>
    <t>第2回地震災害マネージメントセミナー－次の大地震で防災計画は機能する－</t>
    <rPh sb="0" eb="1">
      <t>ダイ</t>
    </rPh>
    <rPh sb="2" eb="3">
      <t>カイ</t>
    </rPh>
    <rPh sb="3" eb="5">
      <t>ジシン</t>
    </rPh>
    <rPh sb="5" eb="7">
      <t>サイガイ</t>
    </rPh>
    <rPh sb="19" eb="20">
      <t>ツギ</t>
    </rPh>
    <rPh sb="21" eb="24">
      <t>ダイジシン</t>
    </rPh>
    <rPh sb="25" eb="27">
      <t>ボウサイ</t>
    </rPh>
    <rPh sb="27" eb="29">
      <t>ケイカク</t>
    </rPh>
    <rPh sb="30" eb="32">
      <t>キノウ</t>
    </rPh>
    <phoneticPr fontId="8"/>
  </si>
  <si>
    <t>静岡県地震防災センター</t>
    <rPh sb="0" eb="3">
      <t>シズオカケン</t>
    </rPh>
    <rPh sb="3" eb="5">
      <t>ジシン</t>
    </rPh>
    <rPh sb="5" eb="7">
      <t>ボウサイ</t>
    </rPh>
    <phoneticPr fontId="8"/>
  </si>
  <si>
    <t>土木計画学ワンデーセミナー 18「ITS－効率的な道路利用に向けて」</t>
    <rPh sb="0" eb="5">
      <t>ドボクケイカクガク</t>
    </rPh>
    <rPh sb="21" eb="24">
      <t>コウリツテキ</t>
    </rPh>
    <rPh sb="25" eb="27">
      <t>ドウロ</t>
    </rPh>
    <rPh sb="27" eb="29">
      <t>リヨウ</t>
    </rPh>
    <rPh sb="30" eb="31">
      <t>ム</t>
    </rPh>
    <phoneticPr fontId="8"/>
  </si>
  <si>
    <t>平成11年度版コンクリート標準示方書[施工編]講習会－耐久的なコンクリート構造物の構築を目指して－</t>
    <rPh sb="0" eb="2">
      <t>ヘイセイ</t>
    </rPh>
    <rPh sb="4" eb="6">
      <t>ネンド</t>
    </rPh>
    <rPh sb="6" eb="7">
      <t>バン</t>
    </rPh>
    <rPh sb="13" eb="15">
      <t>ヒョウジュン</t>
    </rPh>
    <rPh sb="15" eb="18">
      <t>シホウショ</t>
    </rPh>
    <rPh sb="19" eb="21">
      <t>セコウ</t>
    </rPh>
    <rPh sb="21" eb="22">
      <t>ヘン</t>
    </rPh>
    <rPh sb="23" eb="26">
      <t>コウシュウカイ</t>
    </rPh>
    <rPh sb="27" eb="29">
      <t>タイキュウ</t>
    </rPh>
    <rPh sb="29" eb="30">
      <t>テキ</t>
    </rPh>
    <rPh sb="37" eb="40">
      <t>コウゾウブツ</t>
    </rPh>
    <rPh sb="41" eb="43">
      <t>コウチク</t>
    </rPh>
    <rPh sb="44" eb="46">
      <t>メザ</t>
    </rPh>
    <phoneticPr fontId="8"/>
  </si>
  <si>
    <t>日本青年館大ホール</t>
    <rPh sb="0" eb="2">
      <t>ニホン</t>
    </rPh>
    <rPh sb="2" eb="4">
      <t>セイネン</t>
    </rPh>
    <rPh sb="4" eb="5">
      <t>カン</t>
    </rPh>
    <rPh sb="5" eb="6">
      <t>ダイ</t>
    </rPh>
    <phoneticPr fontId="8"/>
  </si>
  <si>
    <t>「コンクリートのポンプ施工指針に関する講習会」</t>
    <rPh sb="11" eb="13">
      <t>セコウ</t>
    </rPh>
    <rPh sb="13" eb="15">
      <t>シシン</t>
    </rPh>
    <rPh sb="16" eb="17">
      <t>カン</t>
    </rPh>
    <rPh sb="19" eb="22">
      <t>コウシュウカイ</t>
    </rPh>
    <phoneticPr fontId="8"/>
  </si>
  <si>
    <t>最新の施工技術－2000.2 講習会「トンネル・シールド技術の最前線」</t>
    <rPh sb="0" eb="2">
      <t>サイシン</t>
    </rPh>
    <rPh sb="3" eb="5">
      <t>セコウ</t>
    </rPh>
    <rPh sb="5" eb="7">
      <t>ギジュツ</t>
    </rPh>
    <rPh sb="15" eb="18">
      <t>コウシュウカイ</t>
    </rPh>
    <rPh sb="28" eb="30">
      <t>ギジュツ</t>
    </rPh>
    <rPh sb="31" eb="34">
      <t>サイゼンセン</t>
    </rPh>
    <phoneticPr fontId="8"/>
  </si>
  <si>
    <t>コンクリートのポンプ施工指針に関する講習会</t>
    <rPh sb="10" eb="12">
      <t>セコウ</t>
    </rPh>
    <rPh sb="12" eb="14">
      <t>シシン</t>
    </rPh>
    <rPh sb="15" eb="16">
      <t>カン</t>
    </rPh>
    <rPh sb="18" eb="21">
      <t>コウシュウカイ</t>
    </rPh>
    <phoneticPr fontId="8"/>
  </si>
  <si>
    <t>鋼繊維補強コンクリート柱部材の設計指針(案)講習会</t>
    <rPh sb="0" eb="1">
      <t>コウ</t>
    </rPh>
    <rPh sb="1" eb="3">
      <t>センイ</t>
    </rPh>
    <rPh sb="3" eb="5">
      <t>ホキョウ</t>
    </rPh>
    <rPh sb="11" eb="12">
      <t>ハシラ</t>
    </rPh>
    <rPh sb="12" eb="13">
      <t>ブ</t>
    </rPh>
    <rPh sb="13" eb="14">
      <t>ザイ</t>
    </rPh>
    <rPh sb="15" eb="17">
      <t>セッケイ</t>
    </rPh>
    <rPh sb="17" eb="19">
      <t>シシン</t>
    </rPh>
    <rPh sb="19" eb="22">
      <t>アン</t>
    </rPh>
    <rPh sb="22" eb="25">
      <t>コウシュウカイ</t>
    </rPh>
    <phoneticPr fontId="8"/>
  </si>
  <si>
    <t>第46回構造工学シンポジウム</t>
    <rPh sb="0" eb="1">
      <t>ダイ</t>
    </rPh>
    <rPh sb="3" eb="4">
      <t>カイ</t>
    </rPh>
    <rPh sb="4" eb="6">
      <t>コウゾウ</t>
    </rPh>
    <rPh sb="6" eb="8">
      <t>コウガク</t>
    </rPh>
    <phoneticPr fontId="8"/>
  </si>
  <si>
    <t>21世紀における社会基盤整備のあり方に関するシンポジウム</t>
    <rPh sb="2" eb="4">
      <t>セイキ</t>
    </rPh>
    <rPh sb="8" eb="10">
      <t>シャカイ</t>
    </rPh>
    <rPh sb="10" eb="12">
      <t>キバン</t>
    </rPh>
    <rPh sb="12" eb="14">
      <t>セイビ</t>
    </rPh>
    <rPh sb="17" eb="18">
      <t>カタ</t>
    </rPh>
    <rPh sb="19" eb="20">
      <t>カン</t>
    </rPh>
    <phoneticPr fontId="8"/>
  </si>
  <si>
    <t>都市センターホテル</t>
    <rPh sb="0" eb="2">
      <t>トシ</t>
    </rPh>
    <phoneticPr fontId="8"/>
  </si>
  <si>
    <t>土木計画学ワンデーセミナー シリーズ19「土木計画における公平論を巡って」</t>
    <rPh sb="0" eb="5">
      <t>ドボクケイカクガク</t>
    </rPh>
    <rPh sb="21" eb="23">
      <t>ドボク</t>
    </rPh>
    <rPh sb="23" eb="25">
      <t>ケイカク</t>
    </rPh>
    <rPh sb="29" eb="31">
      <t>コウヘイ</t>
    </rPh>
    <rPh sb="31" eb="32">
      <t>ロン</t>
    </rPh>
    <rPh sb="33" eb="34">
      <t>メグ</t>
    </rPh>
    <phoneticPr fontId="8"/>
  </si>
  <si>
    <t>計算力学フォーラム（日本の計算力学の現状と課題）</t>
    <rPh sb="0" eb="2">
      <t>ケイサン</t>
    </rPh>
    <rPh sb="2" eb="4">
      <t>リキガク</t>
    </rPh>
    <rPh sb="10" eb="12">
      <t>ニホン</t>
    </rPh>
    <rPh sb="13" eb="15">
      <t>ケイサン</t>
    </rPh>
    <rPh sb="15" eb="17">
      <t>リキガク</t>
    </rPh>
    <rPh sb="18" eb="20">
      <t>ゲンジョウ</t>
    </rPh>
    <rPh sb="21" eb="23">
      <t>カダイ</t>
    </rPh>
    <phoneticPr fontId="8"/>
  </si>
  <si>
    <t>第2回リアルタイム地震防災シンポジウム</t>
    <rPh sb="0" eb="1">
      <t>ダイ</t>
    </rPh>
    <rPh sb="2" eb="3">
      <t>カイ</t>
    </rPh>
    <rPh sb="9" eb="11">
      <t>ジシン</t>
    </rPh>
    <rPh sb="11" eb="13">
      <t>ボウサイ</t>
    </rPh>
    <phoneticPr fontId="8"/>
  </si>
  <si>
    <t>研究報告会「コンクリート構造物のデザイン－材料特性・プレキャスト・先人のデザイン・マネジメント－」</t>
    <rPh sb="0" eb="2">
      <t>ケンキュウ</t>
    </rPh>
    <rPh sb="2" eb="4">
      <t>ホウコク</t>
    </rPh>
    <rPh sb="4" eb="5">
      <t>カイ</t>
    </rPh>
    <rPh sb="12" eb="15">
      <t>コウゾウブツ</t>
    </rPh>
    <rPh sb="21" eb="23">
      <t>ザイリョウ</t>
    </rPh>
    <rPh sb="23" eb="25">
      <t>トクセイ</t>
    </rPh>
    <rPh sb="33" eb="35">
      <t>センジン</t>
    </rPh>
    <phoneticPr fontId="8"/>
  </si>
  <si>
    <t>大成建設大ホール</t>
    <rPh sb="0" eb="2">
      <t>タイセイ</t>
    </rPh>
    <rPh sb="2" eb="4">
      <t>ケンセツ</t>
    </rPh>
    <rPh sb="4" eb="5">
      <t>ダイ</t>
    </rPh>
    <phoneticPr fontId="8"/>
  </si>
  <si>
    <t>「第2回ライフサイクルコストに関するワークショップ」</t>
    <rPh sb="1" eb="2">
      <t>ダイ</t>
    </rPh>
    <rPh sb="3" eb="4">
      <t>カイ</t>
    </rPh>
    <rPh sb="15" eb="16">
      <t>カン</t>
    </rPh>
    <phoneticPr fontId="8"/>
  </si>
  <si>
    <t>「第5回構造物の衝撃問題に関するシンポジウム」</t>
    <rPh sb="1" eb="2">
      <t>ダイ</t>
    </rPh>
    <rPh sb="3" eb="4">
      <t>カイ</t>
    </rPh>
    <rPh sb="4" eb="7">
      <t>コウゾウブツ</t>
    </rPh>
    <rPh sb="8" eb="10">
      <t>ショウゲキ</t>
    </rPh>
    <rPh sb="10" eb="12">
      <t>モンダイ</t>
    </rPh>
    <rPh sb="13" eb="14">
      <t>カン</t>
    </rPh>
    <phoneticPr fontId="8"/>
  </si>
  <si>
    <t>2000年度「新しい河川整備・管理の理念とそれを支援する河川技術に関するシンポジウム」</t>
    <rPh sb="4" eb="6">
      <t>ネンド</t>
    </rPh>
    <rPh sb="7" eb="8">
      <t>アタラ</t>
    </rPh>
    <rPh sb="10" eb="12">
      <t>カセン</t>
    </rPh>
    <rPh sb="12" eb="14">
      <t>セイビ</t>
    </rPh>
    <rPh sb="15" eb="17">
      <t>カンリ</t>
    </rPh>
    <rPh sb="18" eb="20">
      <t>リネン</t>
    </rPh>
    <rPh sb="24" eb="26">
      <t>シエン</t>
    </rPh>
    <rPh sb="28" eb="30">
      <t>カセン</t>
    </rPh>
    <rPh sb="30" eb="32">
      <t>ギジュツ</t>
    </rPh>
    <rPh sb="33" eb="34">
      <t>カン</t>
    </rPh>
    <phoneticPr fontId="8"/>
  </si>
  <si>
    <t>芝浦工業大学</t>
    <rPh sb="0" eb="2">
      <t>シバウラ</t>
    </rPh>
    <rPh sb="2" eb="4">
      <t>コウギョウ</t>
    </rPh>
    <rPh sb="4" eb="6">
      <t>ダイガク</t>
    </rPh>
    <phoneticPr fontId="8"/>
  </si>
  <si>
    <t>地域シンポジウム「環境まちづくり交流会in京都」</t>
    <rPh sb="0" eb="2">
      <t>チイキ</t>
    </rPh>
    <rPh sb="9" eb="11">
      <t>カンキョウ</t>
    </rPh>
    <rPh sb="16" eb="19">
      <t>コウリュウカイ</t>
    </rPh>
    <rPh sb="21" eb="23">
      <t>キョウト</t>
    </rPh>
    <phoneticPr fontId="8"/>
  </si>
  <si>
    <t>京都アスニー</t>
    <rPh sb="0" eb="2">
      <t>キョウト</t>
    </rPh>
    <phoneticPr fontId="8"/>
  </si>
  <si>
    <t>第20回土木史研究発表会</t>
    <rPh sb="0" eb="1">
      <t>ダイ</t>
    </rPh>
    <rPh sb="3" eb="4">
      <t>カイ</t>
    </rPh>
    <rPh sb="4" eb="7">
      <t>ドボクシ</t>
    </rPh>
    <rPh sb="7" eb="9">
      <t>ケンキュウ</t>
    </rPh>
    <rPh sb="9" eb="11">
      <t>ハッピョウ</t>
    </rPh>
    <rPh sb="11" eb="12">
      <t>カイ</t>
    </rPh>
    <phoneticPr fontId="8"/>
  </si>
  <si>
    <t>第25回海洋開発シンポジウム</t>
    <rPh sb="0" eb="1">
      <t>ダイ</t>
    </rPh>
    <rPh sb="3" eb="4">
      <t>カイ</t>
    </rPh>
    <rPh sb="4" eb="6">
      <t>カイヨウ</t>
    </rPh>
    <rPh sb="6" eb="8">
      <t>カイハツ</t>
    </rPh>
    <phoneticPr fontId="8"/>
  </si>
  <si>
    <t>舗装工学研究小委員会講演会</t>
    <rPh sb="0" eb="2">
      <t>ホソウ</t>
    </rPh>
    <rPh sb="2" eb="4">
      <t>コウガク</t>
    </rPh>
    <rPh sb="4" eb="6">
      <t>ケンキュウ</t>
    </rPh>
    <rPh sb="6" eb="7">
      <t>ショウ</t>
    </rPh>
    <rPh sb="7" eb="10">
      <t>イインカイ</t>
    </rPh>
    <rPh sb="10" eb="13">
      <t>コウエンカイ</t>
    </rPh>
    <phoneticPr fontId="8"/>
  </si>
  <si>
    <t>応用力学フォーラム（第14回乱流フォーラム）</t>
    <rPh sb="0" eb="2">
      <t>オウヨウ</t>
    </rPh>
    <rPh sb="2" eb="4">
      <t>リキガク</t>
    </rPh>
    <rPh sb="10" eb="11">
      <t>ダイ</t>
    </rPh>
    <rPh sb="13" eb="14">
      <t>カイ</t>
    </rPh>
    <rPh sb="14" eb="16">
      <t>ランリュウ</t>
    </rPh>
    <phoneticPr fontId="8"/>
  </si>
  <si>
    <t>土木学会環境システムシンポジウム2000「自然を利用ｓｈた都市づくり」</t>
    <rPh sb="0" eb="4">
      <t>ドボクガッカイ</t>
    </rPh>
    <rPh sb="4" eb="6">
      <t>カンキョウ</t>
    </rPh>
    <rPh sb="21" eb="23">
      <t>シゼン</t>
    </rPh>
    <rPh sb="24" eb="26">
      <t>リヨウ</t>
    </rPh>
    <rPh sb="29" eb="31">
      <t>トシ</t>
    </rPh>
    <phoneticPr fontId="8"/>
  </si>
  <si>
    <t>第8回地球環境シンポジウム</t>
    <rPh sb="0" eb="1">
      <t>ダイ</t>
    </rPh>
    <rPh sb="2" eb="3">
      <t>カイ</t>
    </rPh>
    <rPh sb="3" eb="5">
      <t>チキュウ</t>
    </rPh>
    <rPh sb="5" eb="7">
      <t>カンキョウ</t>
    </rPh>
    <phoneticPr fontId="8"/>
  </si>
  <si>
    <t>第14回コンサルタントシンポジウム「国際化と地震防災～構造技術者の役割と育成～」</t>
    <rPh sb="0" eb="1">
      <t>ダイ</t>
    </rPh>
    <rPh sb="3" eb="4">
      <t>カイ</t>
    </rPh>
    <rPh sb="18" eb="20">
      <t>コクサイ</t>
    </rPh>
    <rPh sb="20" eb="21">
      <t>カ</t>
    </rPh>
    <rPh sb="22" eb="24">
      <t>ジシン</t>
    </rPh>
    <rPh sb="24" eb="26">
      <t>ボウサイ</t>
    </rPh>
    <rPh sb="27" eb="29">
      <t>コウゾウ</t>
    </rPh>
    <rPh sb="29" eb="31">
      <t>ギジュツ</t>
    </rPh>
    <rPh sb="31" eb="32">
      <t>シャ</t>
    </rPh>
    <rPh sb="33" eb="35">
      <t>ヤクワリ</t>
    </rPh>
    <rPh sb="36" eb="38">
      <t>イクセイ</t>
    </rPh>
    <phoneticPr fontId="8"/>
  </si>
  <si>
    <t>土木計画学シンポジウム「災害リスク研究の最前線と社会への提言」</t>
    <rPh sb="0" eb="5">
      <t>ドボクケイカクガク</t>
    </rPh>
    <rPh sb="12" eb="14">
      <t>サイガイ</t>
    </rPh>
    <rPh sb="17" eb="19">
      <t>ケンキュウ</t>
    </rPh>
    <rPh sb="20" eb="23">
      <t>サイゼンセン</t>
    </rPh>
    <rPh sb="24" eb="26">
      <t>シャカイ</t>
    </rPh>
    <rPh sb="28" eb="30">
      <t>テイゲン</t>
    </rPh>
    <phoneticPr fontId="8"/>
  </si>
  <si>
    <t>「フレッシュコンクリートのコンシステンシー評価指標に関するシンポジウム－スランプの次にくるもの－」</t>
    <rPh sb="21" eb="23">
      <t>ヒョウカ</t>
    </rPh>
    <rPh sb="23" eb="25">
      <t>シヒョウ</t>
    </rPh>
    <rPh sb="26" eb="27">
      <t>カン</t>
    </rPh>
    <rPh sb="41" eb="42">
      <t>ツギ</t>
    </rPh>
    <phoneticPr fontId="8"/>
  </si>
  <si>
    <t>「第4回耐震補強・補修技術、耐震診断技術に関するシンポジウム」</t>
    <rPh sb="1" eb="2">
      <t>ダイ</t>
    </rPh>
    <rPh sb="3" eb="4">
      <t>カイ</t>
    </rPh>
    <rPh sb="4" eb="6">
      <t>タイシン</t>
    </rPh>
    <rPh sb="6" eb="8">
      <t>ホキョウ</t>
    </rPh>
    <rPh sb="9" eb="11">
      <t>ホシュウ</t>
    </rPh>
    <rPh sb="11" eb="13">
      <t>ギジュツ</t>
    </rPh>
    <rPh sb="14" eb="16">
      <t>タイシン</t>
    </rPh>
    <rPh sb="16" eb="18">
      <t>シンダン</t>
    </rPh>
    <rPh sb="18" eb="20">
      <t>ギジュツ</t>
    </rPh>
    <rPh sb="21" eb="22">
      <t>カン</t>
    </rPh>
    <phoneticPr fontId="8"/>
  </si>
  <si>
    <t>The Second International Summer Symposium</t>
    <phoneticPr fontId="8"/>
  </si>
  <si>
    <t>東京工業大学</t>
    <rPh sb="0" eb="2">
      <t>トウキョウ</t>
    </rPh>
    <rPh sb="2" eb="4">
      <t>コウギョウ</t>
    </rPh>
    <rPh sb="4" eb="6">
      <t>ダイガク</t>
    </rPh>
    <phoneticPr fontId="8"/>
  </si>
  <si>
    <t>第5回水シンポジウム2000inくまもと</t>
    <rPh sb="0" eb="1">
      <t>ダイ</t>
    </rPh>
    <rPh sb="2" eb="3">
      <t>カイ</t>
    </rPh>
    <rPh sb="3" eb="4">
      <t>ミズ</t>
    </rPh>
    <phoneticPr fontId="8"/>
  </si>
  <si>
    <t>熊本市産業文化会館</t>
    <rPh sb="0" eb="3">
      <t>クマモトシ</t>
    </rPh>
    <rPh sb="3" eb="5">
      <t>サンギョウ</t>
    </rPh>
    <rPh sb="5" eb="7">
      <t>ブンカ</t>
    </rPh>
    <rPh sb="7" eb="9">
      <t>カイカン</t>
    </rPh>
    <phoneticPr fontId="8"/>
  </si>
  <si>
    <t>第34回夏期講習会・見学会「21世紀の土木を変革する情報技術」</t>
    <rPh sb="0" eb="1">
      <t>ダイ</t>
    </rPh>
    <rPh sb="3" eb="4">
      <t>カイ</t>
    </rPh>
    <rPh sb="4" eb="6">
      <t>カキ</t>
    </rPh>
    <rPh sb="6" eb="8">
      <t>コウシュウ</t>
    </rPh>
    <rPh sb="8" eb="9">
      <t>カイ</t>
    </rPh>
    <rPh sb="10" eb="13">
      <t>ケンガクカイ</t>
    </rPh>
    <rPh sb="16" eb="18">
      <t>セイキ</t>
    </rPh>
    <rPh sb="19" eb="21">
      <t>ドボク</t>
    </rPh>
    <rPh sb="22" eb="24">
      <t>ヘンカク</t>
    </rPh>
    <rPh sb="26" eb="28">
      <t>ジョウホウ</t>
    </rPh>
    <rPh sb="28" eb="30">
      <t>ギジュツ</t>
    </rPh>
    <phoneticPr fontId="8"/>
  </si>
  <si>
    <t>土木計画学ワンデーセミナー シリーズ20「近年の豪雨災害を踏まえた新たな洪水対策の展開－ソフト対策による被害軽減策の新しい流れ－」</t>
    <rPh sb="0" eb="5">
      <t>ドボクケイカクガク</t>
    </rPh>
    <rPh sb="21" eb="23">
      <t>キンネン</t>
    </rPh>
    <rPh sb="24" eb="26">
      <t>ゴウウ</t>
    </rPh>
    <rPh sb="26" eb="28">
      <t>サイガイ</t>
    </rPh>
    <rPh sb="29" eb="30">
      <t>フ</t>
    </rPh>
    <rPh sb="33" eb="34">
      <t>アラ</t>
    </rPh>
    <rPh sb="36" eb="38">
      <t>コウズイ</t>
    </rPh>
    <rPh sb="38" eb="40">
      <t>タイサク</t>
    </rPh>
    <rPh sb="41" eb="43">
      <t>テンカイ</t>
    </rPh>
    <rPh sb="47" eb="49">
      <t>タイサク</t>
    </rPh>
    <rPh sb="52" eb="54">
      <t>ヒガイ</t>
    </rPh>
    <rPh sb="54" eb="56">
      <t>ケイゲン</t>
    </rPh>
    <rPh sb="56" eb="57">
      <t>サク</t>
    </rPh>
    <rPh sb="58" eb="59">
      <t>アタラ</t>
    </rPh>
    <rPh sb="61" eb="62">
      <t>ナガ</t>
    </rPh>
    <phoneticPr fontId="8"/>
  </si>
  <si>
    <t>第3回鋼構造と橋に関するシンポ－環境に配慮した鋼構造物－</t>
    <rPh sb="0" eb="1">
      <t>ダイ</t>
    </rPh>
    <rPh sb="2" eb="3">
      <t>カイ</t>
    </rPh>
    <rPh sb="3" eb="6">
      <t>コウコウゾウ</t>
    </rPh>
    <rPh sb="7" eb="8">
      <t>ハシ</t>
    </rPh>
    <rPh sb="9" eb="10">
      <t>カン</t>
    </rPh>
    <rPh sb="16" eb="18">
      <t>カンキョウ</t>
    </rPh>
    <rPh sb="19" eb="21">
      <t>ハイリョ</t>
    </rPh>
    <rPh sb="23" eb="26">
      <t>コウコウゾウ</t>
    </rPh>
    <rPh sb="26" eb="27">
      <t>ブツ</t>
    </rPh>
    <phoneticPr fontId="8"/>
  </si>
  <si>
    <t>法政大学</t>
    <rPh sb="0" eb="2">
      <t>ホウセイ</t>
    </rPh>
    <rPh sb="2" eb="4">
      <t>ダイガク</t>
    </rPh>
    <phoneticPr fontId="8"/>
  </si>
  <si>
    <t>コンクリート長大アーチ橋の設計・施工技術の現状と将来に関するワークショップ</t>
    <rPh sb="6" eb="8">
      <t>チョウダイ</t>
    </rPh>
    <rPh sb="11" eb="12">
      <t>ハシ</t>
    </rPh>
    <rPh sb="13" eb="15">
      <t>セッケイ</t>
    </rPh>
    <rPh sb="16" eb="18">
      <t>セコウ</t>
    </rPh>
    <rPh sb="18" eb="20">
      <t>ギジュツ</t>
    </rPh>
    <rPh sb="21" eb="23">
      <t>ゲンジョウ</t>
    </rPh>
    <rPh sb="24" eb="26">
      <t>ショウライ</t>
    </rPh>
    <rPh sb="27" eb="28">
      <t>カン</t>
    </rPh>
    <phoneticPr fontId="8"/>
  </si>
  <si>
    <t>構造計画研究所</t>
    <rPh sb="0" eb="2">
      <t>コウゾウ</t>
    </rPh>
    <rPh sb="2" eb="4">
      <t>ケイカク</t>
    </rPh>
    <rPh sb="4" eb="7">
      <t>ケンキュウショ</t>
    </rPh>
    <phoneticPr fontId="8"/>
  </si>
  <si>
    <t>「コンクリート構造の時間依存変形・ひび割れ評価－現状と今後の課題－」に関する報告会</t>
    <rPh sb="7" eb="9">
      <t>コウゾウ</t>
    </rPh>
    <rPh sb="10" eb="12">
      <t>ジカン</t>
    </rPh>
    <rPh sb="12" eb="14">
      <t>イゾン</t>
    </rPh>
    <rPh sb="14" eb="16">
      <t>ヘンケイ</t>
    </rPh>
    <rPh sb="19" eb="20">
      <t>ワ</t>
    </rPh>
    <rPh sb="21" eb="23">
      <t>ヒョウカ</t>
    </rPh>
    <rPh sb="24" eb="26">
      <t>ゲンジョウ</t>
    </rPh>
    <rPh sb="27" eb="29">
      <t>コンゴ</t>
    </rPh>
    <rPh sb="30" eb="32">
      <t>カダイ</t>
    </rPh>
    <rPh sb="35" eb="36">
      <t>カン</t>
    </rPh>
    <rPh sb="38" eb="40">
      <t>ホウコク</t>
    </rPh>
    <rPh sb="40" eb="41">
      <t>カイ</t>
    </rPh>
    <phoneticPr fontId="8"/>
  </si>
  <si>
    <t>第3回応用力学シンポジウム</t>
    <rPh sb="0" eb="1">
      <t>ダイ</t>
    </rPh>
    <rPh sb="2" eb="3">
      <t>カイ</t>
    </rPh>
    <rPh sb="3" eb="5">
      <t>オウヨウ</t>
    </rPh>
    <rPh sb="5" eb="7">
      <t>リキガク</t>
    </rPh>
    <phoneticPr fontId="8"/>
  </si>
  <si>
    <t>仙台市民会館</t>
    <rPh sb="0" eb="4">
      <t>センダイシミン</t>
    </rPh>
    <rPh sb="4" eb="6">
      <t>カイカン</t>
    </rPh>
    <phoneticPr fontId="8"/>
  </si>
  <si>
    <t>高地震力に対する土構造物の耐震設計法に関する研究報告会</t>
    <rPh sb="0" eb="1">
      <t>タカ</t>
    </rPh>
    <rPh sb="1" eb="3">
      <t>ジシン</t>
    </rPh>
    <rPh sb="3" eb="4">
      <t>リョク</t>
    </rPh>
    <rPh sb="5" eb="6">
      <t>タイ</t>
    </rPh>
    <rPh sb="8" eb="9">
      <t>ツチ</t>
    </rPh>
    <rPh sb="9" eb="12">
      <t>コウゾウブツ</t>
    </rPh>
    <rPh sb="13" eb="15">
      <t>タイシン</t>
    </rPh>
    <rPh sb="15" eb="18">
      <t>セッケイホウ</t>
    </rPh>
    <rPh sb="19" eb="20">
      <t>カン</t>
    </rPh>
    <rPh sb="22" eb="24">
      <t>ケンキュウ</t>
    </rPh>
    <rPh sb="24" eb="26">
      <t>ホウコク</t>
    </rPh>
    <rPh sb="26" eb="27">
      <t>カイ</t>
    </rPh>
    <phoneticPr fontId="8"/>
  </si>
  <si>
    <t>「1995年兵庫県南部地震」5周年特別企画「日本、地震、あれから、これから」</t>
    <rPh sb="5" eb="6">
      <t>ネン</t>
    </rPh>
    <rPh sb="6" eb="9">
      <t>ヒョウゴケン</t>
    </rPh>
    <rPh sb="9" eb="11">
      <t>ナンブ</t>
    </rPh>
    <rPh sb="11" eb="13">
      <t>ジシン</t>
    </rPh>
    <rPh sb="15" eb="17">
      <t>シュウネン</t>
    </rPh>
    <rPh sb="17" eb="19">
      <t>トクベツ</t>
    </rPh>
    <rPh sb="19" eb="21">
      <t>キカク</t>
    </rPh>
    <rPh sb="22" eb="24">
      <t>ニホン</t>
    </rPh>
    <rPh sb="25" eb="27">
      <t>ジシン</t>
    </rPh>
    <phoneticPr fontId="8"/>
  </si>
  <si>
    <t>「土木学会による実務者のための耐震設計入門」平成12年度 福岡セミナー</t>
    <rPh sb="1" eb="5">
      <t>ドボクガッカイ</t>
    </rPh>
    <rPh sb="8" eb="11">
      <t>ジツムシャ</t>
    </rPh>
    <rPh sb="15" eb="17">
      <t>タイシン</t>
    </rPh>
    <rPh sb="17" eb="19">
      <t>セッケイ</t>
    </rPh>
    <rPh sb="19" eb="21">
      <t>ニュウモン</t>
    </rPh>
    <rPh sb="22" eb="24">
      <t>ヘイセイ</t>
    </rPh>
    <rPh sb="26" eb="27">
      <t>ネン</t>
    </rPh>
    <rPh sb="27" eb="28">
      <t>ド</t>
    </rPh>
    <rPh sb="29" eb="31">
      <t>フクオカ</t>
    </rPh>
    <phoneticPr fontId="8"/>
  </si>
  <si>
    <t>福岡ガーデンパレス</t>
    <rPh sb="0" eb="2">
      <t>フクオカ</t>
    </rPh>
    <phoneticPr fontId="8"/>
  </si>
  <si>
    <t>「第2回道路橋床版シンポジウム」および「鋼橋床版の調査研究小委員会活動成果報告会」</t>
    <rPh sb="1" eb="2">
      <t>ダイ</t>
    </rPh>
    <rPh sb="3" eb="4">
      <t>カイ</t>
    </rPh>
    <rPh sb="4" eb="6">
      <t>ドウロ</t>
    </rPh>
    <rPh sb="6" eb="7">
      <t>ハシ</t>
    </rPh>
    <rPh sb="7" eb="9">
      <t>ショウバン</t>
    </rPh>
    <rPh sb="20" eb="22">
      <t>コウキョウ</t>
    </rPh>
    <rPh sb="22" eb="24">
      <t>ショウバン</t>
    </rPh>
    <rPh sb="25" eb="27">
      <t>チョウサ</t>
    </rPh>
    <rPh sb="27" eb="29">
      <t>ケンキュウ</t>
    </rPh>
    <rPh sb="29" eb="30">
      <t>ショウ</t>
    </rPh>
    <rPh sb="30" eb="33">
      <t>イインカイ</t>
    </rPh>
    <rPh sb="33" eb="35">
      <t>カツドウ</t>
    </rPh>
    <rPh sb="35" eb="37">
      <t>セイカ</t>
    </rPh>
    <rPh sb="37" eb="39">
      <t>ホウコク</t>
    </rPh>
    <rPh sb="39" eb="40">
      <t>カイ</t>
    </rPh>
    <phoneticPr fontId="8"/>
  </si>
  <si>
    <t>東京ガーデンパレス</t>
    <rPh sb="0" eb="2">
      <t>トウキョウ</t>
    </rPh>
    <phoneticPr fontId="8"/>
  </si>
  <si>
    <t>ローカルサイトエフェクト（地震動の地盤内増幅）の耐震設計への導入に関するワークショップ</t>
    <rPh sb="13" eb="16">
      <t>ジシンドウ</t>
    </rPh>
    <rPh sb="17" eb="19">
      <t>ジバン</t>
    </rPh>
    <rPh sb="19" eb="20">
      <t>ナイ</t>
    </rPh>
    <rPh sb="20" eb="22">
      <t>ゾウフク</t>
    </rPh>
    <rPh sb="24" eb="26">
      <t>タイシン</t>
    </rPh>
    <rPh sb="26" eb="28">
      <t>セッケイ</t>
    </rPh>
    <rPh sb="30" eb="32">
      <t>ドウニュウ</t>
    </rPh>
    <rPh sb="33" eb="34">
      <t>カン</t>
    </rPh>
    <phoneticPr fontId="8"/>
  </si>
  <si>
    <t>第25回土木情報システムシンポジウム</t>
    <rPh sb="0" eb="1">
      <t>ダイ</t>
    </rPh>
    <rPh sb="3" eb="4">
      <t>カイ</t>
    </rPh>
    <rPh sb="4" eb="6">
      <t>ドボク</t>
    </rPh>
    <rPh sb="6" eb="8">
      <t>ジョウホウ</t>
    </rPh>
    <phoneticPr fontId="8"/>
  </si>
  <si>
    <t>第28回環境システム研究論文発表会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</si>
  <si>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コンクリートのクリープ・乾燥収縮に関する研究成果報告会</t>
    <rPh sb="12" eb="14">
      <t>カンソウ</t>
    </rPh>
    <rPh sb="14" eb="16">
      <t>シュウシュク</t>
    </rPh>
    <rPh sb="17" eb="18">
      <t>カン</t>
    </rPh>
    <rPh sb="20" eb="22">
      <t>ケンキュウ</t>
    </rPh>
    <rPh sb="22" eb="24">
      <t>セイカ</t>
    </rPh>
    <rPh sb="24" eb="26">
      <t>ホウコク</t>
    </rPh>
    <rPh sb="26" eb="27">
      <t>カイ</t>
    </rPh>
    <phoneticPr fontId="8"/>
  </si>
  <si>
    <t>第47回海岸工学講演会</t>
    <rPh sb="0" eb="1">
      <t>ダイ</t>
    </rPh>
    <rPh sb="3" eb="4">
      <t>カイ</t>
    </rPh>
    <rPh sb="4" eb="6">
      <t>カイガン</t>
    </rPh>
    <rPh sb="6" eb="8">
      <t>コウガク</t>
    </rPh>
    <rPh sb="8" eb="11">
      <t>コウエンカイ</t>
    </rPh>
    <phoneticPr fontId="8"/>
  </si>
  <si>
    <t>第2回免震・制震コロキウム</t>
    <rPh sb="0" eb="1">
      <t>ダイ</t>
    </rPh>
    <rPh sb="2" eb="3">
      <t>カイ</t>
    </rPh>
    <rPh sb="3" eb="5">
      <t>メンシン</t>
    </rPh>
    <rPh sb="6" eb="8">
      <t>セイシン</t>
    </rPh>
    <phoneticPr fontId="8"/>
  </si>
  <si>
    <t>東京大学地震研究所</t>
    <rPh sb="0" eb="2">
      <t>トウキョウ</t>
    </rPh>
    <rPh sb="2" eb="4">
      <t>ダイガク</t>
    </rPh>
    <rPh sb="4" eb="6">
      <t>ジシン</t>
    </rPh>
    <rPh sb="6" eb="9">
      <t>ケンキュウショ</t>
    </rPh>
    <phoneticPr fontId="8"/>
  </si>
  <si>
    <t>社会資本のメンテナンスに関するシンポジウム－第3回構造物の診断に関するシンポジウムと第2回鋼構造物の維持管理に関するシンポジウム－の合同シンポジウム」</t>
    <rPh sb="0" eb="2">
      <t>シャカイ</t>
    </rPh>
    <rPh sb="2" eb="4">
      <t>シホン</t>
    </rPh>
    <rPh sb="12" eb="13">
      <t>カン</t>
    </rPh>
    <rPh sb="22" eb="23">
      <t>ダイ</t>
    </rPh>
    <rPh sb="24" eb="25">
      <t>カイ</t>
    </rPh>
    <rPh sb="25" eb="28">
      <t>コウゾウブツ</t>
    </rPh>
    <rPh sb="29" eb="31">
      <t>シンダン</t>
    </rPh>
    <rPh sb="32" eb="33">
      <t>カン</t>
    </rPh>
    <rPh sb="42" eb="43">
      <t>ダイ</t>
    </rPh>
    <rPh sb="44" eb="45">
      <t>カイ</t>
    </rPh>
    <rPh sb="45" eb="48">
      <t>コウコウゾウ</t>
    </rPh>
    <rPh sb="48" eb="49">
      <t>ブツ</t>
    </rPh>
    <rPh sb="50" eb="52">
      <t>イジ</t>
    </rPh>
    <rPh sb="52" eb="54">
      <t>カンリ</t>
    </rPh>
    <rPh sb="55" eb="56">
      <t>カン</t>
    </rPh>
    <rPh sb="66" eb="68">
      <t>ゴウドウ</t>
    </rPh>
    <phoneticPr fontId="8"/>
  </si>
  <si>
    <t>第23回土木計画学研究発表会</t>
    <rPh sb="0" eb="1">
      <t>ダイ</t>
    </rPh>
    <rPh sb="3" eb="4">
      <t>カイ</t>
    </rPh>
    <rPh sb="4" eb="9">
      <t>ドボクケイカクガク</t>
    </rPh>
    <rPh sb="9" eb="11">
      <t>ケンキュウ</t>
    </rPh>
    <rPh sb="11" eb="13">
      <t>ハッピョウ</t>
    </rPh>
    <rPh sb="13" eb="14">
      <t>カイ</t>
    </rPh>
    <phoneticPr fontId="8"/>
  </si>
  <si>
    <t>足利工業大学</t>
    <rPh sb="0" eb="2">
      <t>アシカガ</t>
    </rPh>
    <rPh sb="2" eb="4">
      <t>コウギョウ</t>
    </rPh>
    <rPh sb="4" eb="6">
      <t>ダイガク</t>
    </rPh>
    <phoneticPr fontId="8"/>
  </si>
  <si>
    <t>講習会「都営地下鉄12号線（大江戸線）環状部の施工技術」</t>
    <rPh sb="0" eb="3">
      <t>コウシュウカイ</t>
    </rPh>
    <rPh sb="4" eb="6">
      <t>トエイ</t>
    </rPh>
    <rPh sb="6" eb="9">
      <t>チカテツ</t>
    </rPh>
    <rPh sb="11" eb="13">
      <t>ゴウセン</t>
    </rPh>
    <rPh sb="14" eb="17">
      <t>オオエド</t>
    </rPh>
    <rPh sb="17" eb="18">
      <t>セン</t>
    </rPh>
    <rPh sb="19" eb="21">
      <t>カンジョウ</t>
    </rPh>
    <rPh sb="21" eb="22">
      <t>ブ</t>
    </rPh>
    <rPh sb="23" eb="25">
      <t>セコウ</t>
    </rPh>
    <rPh sb="25" eb="27">
      <t>ギジュツ</t>
    </rPh>
    <phoneticPr fontId="8"/>
  </si>
  <si>
    <t>田町交通ビル</t>
    <rPh sb="0" eb="2">
      <t>タマチ</t>
    </rPh>
    <rPh sb="2" eb="4">
      <t>コウツウ</t>
    </rPh>
    <phoneticPr fontId="8"/>
  </si>
  <si>
    <t>トンネルの設計における限界状態設計法の適用についての中間報告会</t>
    <rPh sb="5" eb="7">
      <t>セッケイ</t>
    </rPh>
    <rPh sb="11" eb="13">
      <t>ゲンカイ</t>
    </rPh>
    <rPh sb="13" eb="15">
      <t>ジョウタイ</t>
    </rPh>
    <rPh sb="15" eb="18">
      <t>セッケイホウ</t>
    </rPh>
    <rPh sb="19" eb="21">
      <t>テキヨウ</t>
    </rPh>
    <rPh sb="26" eb="28">
      <t>チュウカン</t>
    </rPh>
    <rPh sb="28" eb="30">
      <t>ホウコク</t>
    </rPh>
    <rPh sb="30" eb="31">
      <t>カイ</t>
    </rPh>
    <phoneticPr fontId="8"/>
  </si>
  <si>
    <t>「ISOへの対応」に関する第3回シンポジウム</t>
    <rPh sb="6" eb="8">
      <t>タイオウ</t>
    </rPh>
    <rPh sb="10" eb="11">
      <t>カン</t>
    </rPh>
    <rPh sb="13" eb="14">
      <t>ダイ</t>
    </rPh>
    <rPh sb="15" eb="16">
      <t>カイ</t>
    </rPh>
    <phoneticPr fontId="8"/>
  </si>
  <si>
    <t>応用力学フォーラム（第15乱流フォーラム）</t>
    <rPh sb="0" eb="2">
      <t>オウヨウ</t>
    </rPh>
    <rPh sb="2" eb="4">
      <t>リキガク</t>
    </rPh>
    <rPh sb="10" eb="11">
      <t>ダイ</t>
    </rPh>
    <rPh sb="13" eb="15">
      <t>ランリュウ</t>
    </rPh>
    <phoneticPr fontId="8"/>
  </si>
  <si>
    <t>第37回環境工学研究フォーラム</t>
    <rPh sb="0" eb="1">
      <t>ダイ</t>
    </rPh>
    <rPh sb="3" eb="4">
      <t>カイ</t>
    </rPh>
    <rPh sb="4" eb="6">
      <t>カンキョウ</t>
    </rPh>
    <rPh sb="6" eb="8">
      <t>コウガク</t>
    </rPh>
    <rPh sb="8" eb="10">
      <t>ケンキュウ</t>
    </rPh>
    <phoneticPr fontId="8"/>
  </si>
  <si>
    <t>仙台市戦災復興記念館</t>
    <rPh sb="0" eb="3">
      <t>センダイシ</t>
    </rPh>
    <rPh sb="3" eb="5">
      <t>センサイ</t>
    </rPh>
    <rPh sb="5" eb="7">
      <t>フッコウ</t>
    </rPh>
    <rPh sb="7" eb="9">
      <t>キネン</t>
    </rPh>
    <rPh sb="9" eb="10">
      <t>カン</t>
    </rPh>
    <phoneticPr fontId="8"/>
  </si>
  <si>
    <t>第10回トンネル工学研究発表会</t>
    <rPh sb="0" eb="1">
      <t>ダイ</t>
    </rPh>
    <rPh sb="3" eb="4">
      <t>カイ</t>
    </rPh>
    <rPh sb="8" eb="10">
      <t>コウガク</t>
    </rPh>
    <rPh sb="10" eb="12">
      <t>ケンキュウ</t>
    </rPh>
    <rPh sb="12" eb="14">
      <t>ハッピョウ</t>
    </rPh>
    <rPh sb="14" eb="15">
      <t>カイ</t>
    </rPh>
    <phoneticPr fontId="8"/>
  </si>
  <si>
    <t>土木のデザインとコンセプト</t>
    <rPh sb="0" eb="2">
      <t>ドボク</t>
    </rPh>
    <phoneticPr fontId="8"/>
  </si>
  <si>
    <t>東京工業大学百年記念館</t>
    <rPh sb="0" eb="2">
      <t>トウキョウ</t>
    </rPh>
    <rPh sb="2" eb="4">
      <t>コウギョウ</t>
    </rPh>
    <rPh sb="4" eb="6">
      <t>ダイガク</t>
    </rPh>
    <rPh sb="6" eb="8">
      <t>ヒャクネン</t>
    </rPh>
    <rPh sb="8" eb="10">
      <t>キネン</t>
    </rPh>
    <rPh sb="10" eb="11">
      <t>カン</t>
    </rPh>
    <phoneticPr fontId="8"/>
  </si>
  <si>
    <t>第18回建設マネジメント問題に関する研究発表会</t>
    <rPh sb="0" eb="1">
      <t>ダイ</t>
    </rPh>
    <rPh sb="3" eb="4">
      <t>カイ</t>
    </rPh>
    <rPh sb="4" eb="6">
      <t>ケンセツ</t>
    </rPh>
    <rPh sb="12" eb="14">
      <t>モンダイ</t>
    </rPh>
    <rPh sb="15" eb="16">
      <t>カン</t>
    </rPh>
    <rPh sb="18" eb="20">
      <t>ケンキュウ</t>
    </rPh>
    <rPh sb="20" eb="22">
      <t>ハッピョウ</t>
    </rPh>
    <rPh sb="22" eb="23">
      <t>カイ</t>
    </rPh>
    <phoneticPr fontId="8"/>
  </si>
  <si>
    <t>清水建設</t>
    <rPh sb="0" eb="2">
      <t>シミズ</t>
    </rPh>
    <rPh sb="2" eb="4">
      <t>ケンセツ</t>
    </rPh>
    <phoneticPr fontId="8"/>
  </si>
  <si>
    <t>第4回地震時保有耐力法に基づく橋梁の耐震設計に関するシンポジウム</t>
    <rPh sb="0" eb="1">
      <t>ダイ</t>
    </rPh>
    <rPh sb="2" eb="3">
      <t>カイ</t>
    </rPh>
    <rPh sb="3" eb="5">
      <t>ジシン</t>
    </rPh>
    <rPh sb="5" eb="6">
      <t>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</si>
  <si>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流体力の評価とその応用に関するシンポジウム</t>
    <rPh sb="0" eb="2">
      <t>リュウタイ</t>
    </rPh>
    <rPh sb="2" eb="3">
      <t>リョク</t>
    </rPh>
    <rPh sb="4" eb="6">
      <t>ヒョウカ</t>
    </rPh>
    <rPh sb="9" eb="11">
      <t>オウヨウ</t>
    </rPh>
    <rPh sb="12" eb="13">
      <t>カン</t>
    </rPh>
    <phoneticPr fontId="8"/>
  </si>
  <si>
    <t>土木技術者と歴史感覚－Antoine Picon教授記念シンポジウム</t>
    <rPh sb="0" eb="2">
      <t>ドボク</t>
    </rPh>
    <rPh sb="2" eb="4">
      <t>ギジュツ</t>
    </rPh>
    <rPh sb="4" eb="5">
      <t>シャ</t>
    </rPh>
    <rPh sb="6" eb="8">
      <t>レキシ</t>
    </rPh>
    <rPh sb="8" eb="10">
      <t>カンカク</t>
    </rPh>
    <rPh sb="24" eb="26">
      <t>キョウジュ</t>
    </rPh>
    <rPh sb="26" eb="28">
      <t>キネン</t>
    </rPh>
    <phoneticPr fontId="8"/>
  </si>
  <si>
    <t>土木計画学ワンデーセミナー シリーズ23「ITS－効率的な道路事情に向けて(2)」</t>
    <rPh sb="0" eb="5">
      <t>ドボクケイカクガク</t>
    </rPh>
    <rPh sb="25" eb="28">
      <t>コウリツテキ</t>
    </rPh>
    <rPh sb="29" eb="31">
      <t>ドウロ</t>
    </rPh>
    <rPh sb="31" eb="33">
      <t>ジジョウ</t>
    </rPh>
    <rPh sb="34" eb="35">
      <t>ム</t>
    </rPh>
    <phoneticPr fontId="8"/>
  </si>
  <si>
    <t>第6回地下空間シンポジウム－21世紀の都市の創造と再生に向けて－</t>
    <rPh sb="0" eb="1">
      <t>ダイ</t>
    </rPh>
    <rPh sb="2" eb="3">
      <t>カイ</t>
    </rPh>
    <rPh sb="3" eb="5">
      <t>チカ</t>
    </rPh>
    <rPh sb="5" eb="7">
      <t>クウカン</t>
    </rPh>
    <rPh sb="16" eb="18">
      <t>セイキ</t>
    </rPh>
    <rPh sb="19" eb="21">
      <t>トシ</t>
    </rPh>
    <rPh sb="22" eb="24">
      <t>ソウゾウ</t>
    </rPh>
    <rPh sb="25" eb="27">
      <t>サイセイ</t>
    </rPh>
    <rPh sb="28" eb="29">
      <t>ム</t>
    </rPh>
    <phoneticPr fontId="8"/>
  </si>
  <si>
    <t>「原位置岩盤試験法の指針－平板載荷試験法、せん断試験法、孔内載荷試験法－」改訂版発行に伴う主旨説明講習会</t>
    <rPh sb="1" eb="4">
      <t>ゲンイチ</t>
    </rPh>
    <rPh sb="4" eb="6">
      <t>ガンバン</t>
    </rPh>
    <rPh sb="6" eb="8">
      <t>シケン</t>
    </rPh>
    <rPh sb="8" eb="9">
      <t>ホウ</t>
    </rPh>
    <rPh sb="10" eb="12">
      <t>シシン</t>
    </rPh>
    <rPh sb="13" eb="15">
      <t>ヘイバン</t>
    </rPh>
    <rPh sb="15" eb="17">
      <t>サイカ</t>
    </rPh>
    <rPh sb="17" eb="19">
      <t>シケン</t>
    </rPh>
    <rPh sb="19" eb="20">
      <t>ホウ</t>
    </rPh>
    <rPh sb="23" eb="24">
      <t>ダン</t>
    </rPh>
    <rPh sb="24" eb="26">
      <t>シケン</t>
    </rPh>
    <rPh sb="26" eb="27">
      <t>ホウ</t>
    </rPh>
    <rPh sb="28" eb="30">
      <t>コウナイ</t>
    </rPh>
    <rPh sb="30" eb="32">
      <t>サイカ</t>
    </rPh>
    <rPh sb="32" eb="34">
      <t>シケン</t>
    </rPh>
    <rPh sb="34" eb="35">
      <t>ホウ</t>
    </rPh>
    <rPh sb="37" eb="40">
      <t>カイテイバン</t>
    </rPh>
    <rPh sb="40" eb="42">
      <t>ハッコウ</t>
    </rPh>
    <rPh sb="43" eb="44">
      <t>トモナ</t>
    </rPh>
    <rPh sb="45" eb="47">
      <t>シュシ</t>
    </rPh>
    <rPh sb="47" eb="49">
      <t>セツメイ</t>
    </rPh>
    <rPh sb="49" eb="52">
      <t>コウシュウカイ</t>
    </rPh>
    <phoneticPr fontId="8"/>
  </si>
  <si>
    <t>第1回FRP橋梁に関するシンポジウム</t>
    <rPh sb="0" eb="1">
      <t>ダイ</t>
    </rPh>
    <rPh sb="2" eb="3">
      <t>カイ</t>
    </rPh>
    <rPh sb="6" eb="8">
      <t>キョウリョウ</t>
    </rPh>
    <rPh sb="9" eb="10">
      <t>カン</t>
    </rPh>
    <phoneticPr fontId="8"/>
  </si>
  <si>
    <t>第31回岩盤力学に関するシンポジウム</t>
    <rPh sb="0" eb="1">
      <t>ダイ</t>
    </rPh>
    <rPh sb="3" eb="4">
      <t>カイ</t>
    </rPh>
    <rPh sb="4" eb="6">
      <t>ガンバン</t>
    </rPh>
    <rPh sb="6" eb="8">
      <t>リキガク</t>
    </rPh>
    <rPh sb="9" eb="10">
      <t>カン</t>
    </rPh>
    <phoneticPr fontId="8"/>
  </si>
  <si>
    <t>第15回コンサルタントシンポジウム「技術者の復権と新展開－21世紀に輝く技術者とは－」</t>
    <rPh sb="0" eb="1">
      <t>ダイ</t>
    </rPh>
    <rPh sb="3" eb="4">
      <t>カイ</t>
    </rPh>
    <rPh sb="18" eb="20">
      <t>ギジュツ</t>
    </rPh>
    <rPh sb="20" eb="21">
      <t>シャ</t>
    </rPh>
    <rPh sb="22" eb="24">
      <t>フッケン</t>
    </rPh>
    <rPh sb="25" eb="28">
      <t>シンテンカイ</t>
    </rPh>
    <rPh sb="31" eb="33">
      <t>セイキ</t>
    </rPh>
    <rPh sb="34" eb="35">
      <t>カガヤ</t>
    </rPh>
    <rPh sb="36" eb="38">
      <t>ギジュツ</t>
    </rPh>
    <rPh sb="38" eb="39">
      <t>シャ</t>
    </rPh>
    <phoneticPr fontId="8"/>
  </si>
  <si>
    <t>最新の土木技術14講習会</t>
    <rPh sb="0" eb="2">
      <t>サイシン</t>
    </rPh>
    <rPh sb="3" eb="5">
      <t>ドボク</t>
    </rPh>
    <rPh sb="5" eb="7">
      <t>ギジュツ</t>
    </rPh>
    <rPh sb="9" eb="12">
      <t>コウシュウカイ</t>
    </rPh>
    <phoneticPr fontId="8"/>
  </si>
  <si>
    <t>第2回ジョイントシンポジウム－沿岸環境の総合的評価と管理－</t>
    <rPh sb="0" eb="1">
      <t>ダイ</t>
    </rPh>
    <rPh sb="2" eb="3">
      <t>カイ</t>
    </rPh>
    <rPh sb="15" eb="17">
      <t>エンガン</t>
    </rPh>
    <rPh sb="17" eb="19">
      <t>カンキョウ</t>
    </rPh>
    <rPh sb="20" eb="23">
      <t>ソウゴウテキ</t>
    </rPh>
    <rPh sb="23" eb="25">
      <t>ヒョウカ</t>
    </rPh>
    <rPh sb="26" eb="28">
      <t>カンリ</t>
    </rPh>
    <phoneticPr fontId="8"/>
  </si>
  <si>
    <t>第45回水理講習会</t>
    <rPh sb="0" eb="1">
      <t>ダイ</t>
    </rPh>
    <rPh sb="3" eb="4">
      <t>カイ</t>
    </rPh>
    <rPh sb="4" eb="6">
      <t>スイリ</t>
    </rPh>
    <rPh sb="6" eb="9">
      <t>コウシュウカイ</t>
    </rPh>
    <phoneticPr fontId="8"/>
  </si>
  <si>
    <t>第13回アゲールシンポジウム</t>
    <rPh sb="0" eb="1">
      <t>ダイ</t>
    </rPh>
    <rPh sb="3" eb="4">
      <t>カイ</t>
    </rPh>
    <phoneticPr fontId="8"/>
  </si>
  <si>
    <t>河川災害に関するシンポジウム</t>
    <rPh sb="0" eb="2">
      <t>カセン</t>
    </rPh>
    <rPh sb="2" eb="4">
      <t>サイガイ</t>
    </rPh>
    <rPh sb="5" eb="6">
      <t>カン</t>
    </rPh>
    <phoneticPr fontId="8"/>
  </si>
  <si>
    <t>安全問題討論会'01</t>
    <rPh sb="0" eb="2">
      <t>アンゼン</t>
    </rPh>
    <rPh sb="2" eb="4">
      <t>モンダイ</t>
    </rPh>
    <rPh sb="4" eb="6">
      <t>トウロン</t>
    </rPh>
    <rPh sb="6" eb="7">
      <t>カイ</t>
    </rPh>
    <phoneticPr fontId="8"/>
  </si>
  <si>
    <t>「コンクリート構造物の耐震性能照査－検査課題と将来像－」に関する講習会</t>
    <rPh sb="7" eb="10">
      <t>コウゾウブツ</t>
    </rPh>
    <rPh sb="11" eb="13">
      <t>タイシン</t>
    </rPh>
    <rPh sb="13" eb="15">
      <t>セイノウ</t>
    </rPh>
    <rPh sb="15" eb="17">
      <t>ショウサ</t>
    </rPh>
    <rPh sb="18" eb="20">
      <t>ケンサ</t>
    </rPh>
    <rPh sb="20" eb="22">
      <t>カダイ</t>
    </rPh>
    <rPh sb="23" eb="26">
      <t>ショウライゾウ</t>
    </rPh>
    <rPh sb="29" eb="30">
      <t>カン</t>
    </rPh>
    <rPh sb="32" eb="35">
      <t>コウシュウカイ</t>
    </rPh>
    <phoneticPr fontId="8"/>
  </si>
  <si>
    <t>ケーブル・スペース構造の基礎と応用に関する講習会</t>
    <rPh sb="9" eb="11">
      <t>コウゾウ</t>
    </rPh>
    <rPh sb="12" eb="14">
      <t>キソ</t>
    </rPh>
    <rPh sb="15" eb="17">
      <t>オウヨウ</t>
    </rPh>
    <rPh sb="18" eb="19">
      <t>カン</t>
    </rPh>
    <rPh sb="21" eb="24">
      <t>コウシュウカイ</t>
    </rPh>
    <phoneticPr fontId="8"/>
  </si>
  <si>
    <t>大阪国際交流センター</t>
    <rPh sb="0" eb="2">
      <t>オオサカ</t>
    </rPh>
    <phoneticPr fontId="8"/>
  </si>
  <si>
    <t>「土木工学における逆問題入門」講習会</t>
    <rPh sb="1" eb="3">
      <t>ドボク</t>
    </rPh>
    <rPh sb="3" eb="5">
      <t>コウガク</t>
    </rPh>
    <rPh sb="9" eb="10">
      <t>ギャク</t>
    </rPh>
    <rPh sb="10" eb="12">
      <t>モンダイ</t>
    </rPh>
    <rPh sb="12" eb="14">
      <t>ニュウモン</t>
    </rPh>
    <rPh sb="15" eb="18">
      <t>コウシュウカイ</t>
    </rPh>
    <phoneticPr fontId="8"/>
  </si>
  <si>
    <t>「阪神淡路大震災の被害分析に基づくコンクリート構造物の耐震性能照査方法の検証－検討課題と将来像－」に関する講習会</t>
    <rPh sb="1" eb="3">
      <t>ハンシン</t>
    </rPh>
    <rPh sb="3" eb="5">
      <t>アワジ</t>
    </rPh>
    <rPh sb="5" eb="8">
      <t>ダイシンサイ</t>
    </rPh>
    <rPh sb="9" eb="11">
      <t>ヒガイ</t>
    </rPh>
    <rPh sb="11" eb="13">
      <t>ブンセキ</t>
    </rPh>
    <rPh sb="14" eb="15">
      <t>モト</t>
    </rPh>
    <rPh sb="23" eb="26">
      <t>コウゾウブツ</t>
    </rPh>
    <rPh sb="27" eb="29">
      <t>タイシン</t>
    </rPh>
    <rPh sb="29" eb="31">
      <t>セイノウ</t>
    </rPh>
    <rPh sb="31" eb="33">
      <t>ショウサ</t>
    </rPh>
    <rPh sb="33" eb="35">
      <t>ホウホウ</t>
    </rPh>
    <rPh sb="36" eb="38">
      <t>ケンショウ</t>
    </rPh>
    <rPh sb="39" eb="41">
      <t>ケントウ</t>
    </rPh>
    <rPh sb="41" eb="43">
      <t>カダイ</t>
    </rPh>
    <rPh sb="44" eb="47">
      <t>ショウライゾウ</t>
    </rPh>
    <rPh sb="50" eb="51">
      <t>カン</t>
    </rPh>
    <rPh sb="53" eb="56">
      <t>コウシュウカイ</t>
    </rPh>
    <phoneticPr fontId="8"/>
  </si>
  <si>
    <t>「土木学会による実務者のための耐震設計入門」平成12年度東京セミナー</t>
    <rPh sb="1" eb="5">
      <t>ドボクガッカイ</t>
    </rPh>
    <rPh sb="8" eb="11">
      <t>ジツムシャ</t>
    </rPh>
    <rPh sb="15" eb="17">
      <t>タイシン</t>
    </rPh>
    <rPh sb="17" eb="19">
      <t>セッケイ</t>
    </rPh>
    <rPh sb="19" eb="21">
      <t>ニュウモン</t>
    </rPh>
    <rPh sb="22" eb="24">
      <t>ヘイセイ</t>
    </rPh>
    <rPh sb="26" eb="28">
      <t>ネンド</t>
    </rPh>
    <rPh sb="28" eb="30">
      <t>トウキョウ</t>
    </rPh>
    <phoneticPr fontId="8"/>
  </si>
  <si>
    <t>土木情報システム関西セミナー2000「土木分野におけるITと情報共有技術」</t>
    <rPh sb="0" eb="2">
      <t>ドボク</t>
    </rPh>
    <rPh sb="2" eb="4">
      <t>ジョウホウ</t>
    </rPh>
    <rPh sb="8" eb="10">
      <t>カンサイ</t>
    </rPh>
    <rPh sb="19" eb="21">
      <t>ドボク</t>
    </rPh>
    <rPh sb="21" eb="23">
      <t>ブンヤ</t>
    </rPh>
    <rPh sb="30" eb="32">
      <t>ジョウホウ</t>
    </rPh>
    <rPh sb="32" eb="34">
      <t>キョウユウ</t>
    </rPh>
    <rPh sb="34" eb="36">
      <t>ギジュツ</t>
    </rPh>
    <phoneticPr fontId="8"/>
  </si>
  <si>
    <t>関西大学</t>
    <rPh sb="0" eb="2">
      <t>カンサイ</t>
    </rPh>
    <rPh sb="2" eb="4">
      <t>ダイガク</t>
    </rPh>
    <phoneticPr fontId="8"/>
  </si>
  <si>
    <t>「連続繊維シートを用いたコンクリート構造物の補修補強指針」に関する講習会</t>
    <rPh sb="1" eb="3">
      <t>レンゾク</t>
    </rPh>
    <rPh sb="3" eb="5">
      <t>センイ</t>
    </rPh>
    <rPh sb="9" eb="10">
      <t>モチ</t>
    </rPh>
    <rPh sb="18" eb="21">
      <t>コウゾウブツ</t>
    </rPh>
    <rPh sb="22" eb="24">
      <t>ホシュウ</t>
    </rPh>
    <rPh sb="24" eb="26">
      <t>ホキョウ</t>
    </rPh>
    <rPh sb="26" eb="28">
      <t>シシン</t>
    </rPh>
    <rPh sb="30" eb="31">
      <t>カン</t>
    </rPh>
    <rPh sb="33" eb="36">
      <t>コウシュウカイ</t>
    </rPh>
    <phoneticPr fontId="8"/>
  </si>
  <si>
    <t>2000年度（36回）水工学に関する夏期講習会</t>
    <rPh sb="4" eb="6">
      <t>ネンド</t>
    </rPh>
    <rPh sb="9" eb="10">
      <t>カイ</t>
    </rPh>
    <rPh sb="11" eb="13">
      <t>スイコウ</t>
    </rPh>
    <rPh sb="13" eb="14">
      <t>ガク</t>
    </rPh>
    <rPh sb="15" eb="16">
      <t>カン</t>
    </rPh>
    <rPh sb="18" eb="20">
      <t>カキ</t>
    </rPh>
    <rPh sb="20" eb="22">
      <t>コウシュウ</t>
    </rPh>
    <rPh sb="22" eb="23">
      <t>カイ</t>
    </rPh>
    <phoneticPr fontId="8"/>
  </si>
  <si>
    <t>「国際標準（ISO）に基づく構造物の設計法」講習会－21世紀の国際化、性能設計に向けて－</t>
    <rPh sb="1" eb="3">
      <t>コクサイ</t>
    </rPh>
    <rPh sb="3" eb="5">
      <t>ヒョウジュン</t>
    </rPh>
    <rPh sb="11" eb="12">
      <t>モト</t>
    </rPh>
    <rPh sb="14" eb="17">
      <t>コウゾウブツ</t>
    </rPh>
    <rPh sb="18" eb="21">
      <t>セッケイホウ</t>
    </rPh>
    <rPh sb="22" eb="25">
      <t>コウシュウカイ</t>
    </rPh>
    <rPh sb="28" eb="30">
      <t>セイキ</t>
    </rPh>
    <rPh sb="31" eb="34">
      <t>コクサイカ</t>
    </rPh>
    <rPh sb="35" eb="37">
      <t>セイノウ</t>
    </rPh>
    <rPh sb="37" eb="39">
      <t>セッケイ</t>
    </rPh>
    <rPh sb="40" eb="41">
      <t>ム</t>
    </rPh>
    <phoneticPr fontId="8"/>
  </si>
  <si>
    <t>「国際標準（ISO）に基づく構造物の設計法」講習会－22世紀の国際化、性能設計に向けて－</t>
    <rPh sb="1" eb="3">
      <t>コクサイ</t>
    </rPh>
    <rPh sb="3" eb="5">
      <t>ヒョウジュン</t>
    </rPh>
    <rPh sb="11" eb="12">
      <t>モト</t>
    </rPh>
    <rPh sb="14" eb="17">
      <t>コウゾウブツ</t>
    </rPh>
    <rPh sb="18" eb="21">
      <t>セッケイホウ</t>
    </rPh>
    <rPh sb="22" eb="25">
      <t>コウシュウカイ</t>
    </rPh>
    <rPh sb="28" eb="30">
      <t>セイキ</t>
    </rPh>
    <rPh sb="31" eb="34">
      <t>コクサイカ</t>
    </rPh>
    <rPh sb="35" eb="37">
      <t>セイノウ</t>
    </rPh>
    <rPh sb="37" eb="39">
      <t>セッケイ</t>
    </rPh>
    <rPh sb="40" eb="41">
      <t>ム</t>
    </rPh>
    <phoneticPr fontId="8"/>
  </si>
  <si>
    <t>大阪市立大文化交流センター</t>
    <phoneticPr fontId="8"/>
  </si>
  <si>
    <t>トンネルコンクリート施工指針およびコンクリート構造物のコールドジョイント問題と対策に関する講習会</t>
    <rPh sb="10" eb="12">
      <t>セコウ</t>
    </rPh>
    <rPh sb="12" eb="14">
      <t>シシン</t>
    </rPh>
    <rPh sb="23" eb="26">
      <t>コウゾウブツ</t>
    </rPh>
    <rPh sb="36" eb="38">
      <t>モンダイ</t>
    </rPh>
    <rPh sb="39" eb="41">
      <t>タイサク</t>
    </rPh>
    <rPh sb="42" eb="43">
      <t>カン</t>
    </rPh>
    <rPh sb="45" eb="48">
      <t>コウシュウカイ</t>
    </rPh>
    <phoneticPr fontId="8"/>
  </si>
  <si>
    <t>橋梁構造等の耐震設計法に関する講習会</t>
    <rPh sb="0" eb="5">
      <t>キョウリョウコウゾウトウ</t>
    </rPh>
    <rPh sb="6" eb="8">
      <t>タイシン</t>
    </rPh>
    <rPh sb="8" eb="11">
      <t>セッケイホウ</t>
    </rPh>
    <rPh sb="12" eb="13">
      <t>カン</t>
    </rPh>
    <rPh sb="15" eb="18">
      <t>コウシュウカイ</t>
    </rPh>
    <phoneticPr fontId="8"/>
  </si>
  <si>
    <t>土木計画学ワンデーセミナー シリーズ21「行動理論と土木計画」</t>
    <rPh sb="0" eb="5">
      <t>ドボクケイカクガク</t>
    </rPh>
    <rPh sb="21" eb="23">
      <t>コウドウ</t>
    </rPh>
    <rPh sb="23" eb="25">
      <t>リロン</t>
    </rPh>
    <rPh sb="26" eb="28">
      <t>ドボク</t>
    </rPh>
    <rPh sb="28" eb="30">
      <t>ケイカク</t>
    </rPh>
    <phoneticPr fontId="8"/>
  </si>
  <si>
    <t>京都大学芝蘭会館</t>
    <rPh sb="0" eb="2">
      <t>キョウト</t>
    </rPh>
    <rPh sb="2" eb="4">
      <t>ダイガク</t>
    </rPh>
    <rPh sb="4" eb="5">
      <t>シバ</t>
    </rPh>
    <rPh sb="5" eb="6">
      <t>ラン</t>
    </rPh>
    <rPh sb="6" eb="8">
      <t>カイカン</t>
    </rPh>
    <phoneticPr fontId="8"/>
  </si>
  <si>
    <t>「鋼構造物の性能照査型耐震設計と耐震用高機能鋼材」に関するセミナー</t>
    <rPh sb="1" eb="4">
      <t>コウコウゾウ</t>
    </rPh>
    <rPh sb="4" eb="5">
      <t>ブツ</t>
    </rPh>
    <rPh sb="6" eb="8">
      <t>セイノウ</t>
    </rPh>
    <rPh sb="8" eb="10">
      <t>ショウサ</t>
    </rPh>
    <rPh sb="10" eb="11">
      <t>ガタ</t>
    </rPh>
    <rPh sb="11" eb="13">
      <t>タイシン</t>
    </rPh>
    <rPh sb="13" eb="15">
      <t>セッケイ</t>
    </rPh>
    <rPh sb="16" eb="19">
      <t>タイシンヨウ</t>
    </rPh>
    <rPh sb="19" eb="22">
      <t>コウキノウ</t>
    </rPh>
    <rPh sb="22" eb="24">
      <t>コウザイ</t>
    </rPh>
    <rPh sb="26" eb="27">
      <t>カン</t>
    </rPh>
    <phoneticPr fontId="8"/>
  </si>
  <si>
    <t>橋梁振動モニタリングのガイドラインに関する講習会</t>
    <rPh sb="0" eb="2">
      <t>キョウリョウ</t>
    </rPh>
    <rPh sb="2" eb="4">
      <t>シンドウ</t>
    </rPh>
    <rPh sb="18" eb="19">
      <t>カン</t>
    </rPh>
    <rPh sb="21" eb="24">
      <t>コウシュウカイ</t>
    </rPh>
    <phoneticPr fontId="8"/>
  </si>
  <si>
    <t>「環境評価・環境コスト」講習会</t>
    <rPh sb="1" eb="3">
      <t>カンキョウ</t>
    </rPh>
    <rPh sb="3" eb="5">
      <t>ヒョウカ</t>
    </rPh>
    <rPh sb="6" eb="8">
      <t>カンキョウ</t>
    </rPh>
    <rPh sb="12" eb="15">
      <t>コウシュウカイ</t>
    </rPh>
    <phoneticPr fontId="8"/>
  </si>
  <si>
    <t>「コンクリート構造物の腐食・防食および維持管理」に関する講習会</t>
    <rPh sb="7" eb="10">
      <t>コウゾウブツ</t>
    </rPh>
    <rPh sb="11" eb="13">
      <t>フショク</t>
    </rPh>
    <rPh sb="14" eb="16">
      <t>ボウショク</t>
    </rPh>
    <rPh sb="19" eb="21">
      <t>イジ</t>
    </rPh>
    <rPh sb="21" eb="23">
      <t>カンリ</t>
    </rPh>
    <rPh sb="25" eb="26">
      <t>カン</t>
    </rPh>
    <rPh sb="28" eb="31">
      <t>コウシュウカイ</t>
    </rPh>
    <phoneticPr fontId="8"/>
  </si>
  <si>
    <t>第18回建設用ロボットに関する技術講習会「災害復旧における無人化施工」－施策の背景と技術の変遷（雲仙から有珠山まで）と将来展望</t>
    <rPh sb="0" eb="1">
      <t>ダイ</t>
    </rPh>
    <rPh sb="3" eb="4">
      <t>カイ</t>
    </rPh>
    <rPh sb="4" eb="6">
      <t>ケンセツ</t>
    </rPh>
    <rPh sb="6" eb="7">
      <t>ヨウ</t>
    </rPh>
    <rPh sb="12" eb="13">
      <t>カン</t>
    </rPh>
    <rPh sb="15" eb="17">
      <t>ギジュツ</t>
    </rPh>
    <rPh sb="17" eb="20">
      <t>コウシュウカイ</t>
    </rPh>
    <rPh sb="21" eb="23">
      <t>サイガイ</t>
    </rPh>
    <rPh sb="23" eb="25">
      <t>フッキュウ</t>
    </rPh>
    <rPh sb="29" eb="32">
      <t>ムジンカ</t>
    </rPh>
    <rPh sb="32" eb="34">
      <t>セコウ</t>
    </rPh>
    <rPh sb="36" eb="38">
      <t>シサク</t>
    </rPh>
    <rPh sb="39" eb="41">
      <t>ハイケイ</t>
    </rPh>
    <rPh sb="42" eb="44">
      <t>ギジュツ</t>
    </rPh>
    <rPh sb="45" eb="47">
      <t>ヘンセン</t>
    </rPh>
    <rPh sb="48" eb="50">
      <t>ウンゼン</t>
    </rPh>
    <rPh sb="52" eb="54">
      <t>ウス</t>
    </rPh>
    <rPh sb="54" eb="55">
      <t>ヤマ</t>
    </rPh>
    <rPh sb="59" eb="61">
      <t>ショウライ</t>
    </rPh>
    <rPh sb="61" eb="63">
      <t>テンボウ</t>
    </rPh>
    <phoneticPr fontId="8"/>
  </si>
  <si>
    <t>土木計画学ワンデーセミナー シリーズ22「交通事故分析とITSによる交通事故減の可能性について(2)」</t>
    <rPh sb="0" eb="5">
      <t>ドボクケイカクガク</t>
    </rPh>
    <rPh sb="21" eb="23">
      <t>コウツウ</t>
    </rPh>
    <rPh sb="23" eb="25">
      <t>ジコ</t>
    </rPh>
    <rPh sb="25" eb="27">
      <t>ブンセキ</t>
    </rPh>
    <rPh sb="34" eb="36">
      <t>コウツウ</t>
    </rPh>
    <rPh sb="36" eb="38">
      <t>ジコ</t>
    </rPh>
    <rPh sb="38" eb="39">
      <t>ゲン</t>
    </rPh>
    <rPh sb="40" eb="43">
      <t>カノウセイ</t>
    </rPh>
    <phoneticPr fontId="8"/>
  </si>
  <si>
    <t>コンクリート標準示方書[維持管理編]に関する講習会</t>
    <rPh sb="6" eb="8">
      <t>ヒョウジュン</t>
    </rPh>
    <rPh sb="8" eb="11">
      <t>シホウショ</t>
    </rPh>
    <rPh sb="12" eb="14">
      <t>イジ</t>
    </rPh>
    <rPh sb="14" eb="16">
      <t>カンリ</t>
    </rPh>
    <rPh sb="16" eb="17">
      <t>ヘン</t>
    </rPh>
    <rPh sb="19" eb="20">
      <t>カン</t>
    </rPh>
    <rPh sb="22" eb="25">
      <t>コウシュウカイ</t>
    </rPh>
    <phoneticPr fontId="8"/>
  </si>
  <si>
    <t>土木計画学ワンデーセミナー シリーズ24「交通安全対策のフロンティア－道路安全監査システム－」</t>
    <rPh sb="0" eb="5">
      <t>ドボクケイカクガク</t>
    </rPh>
    <rPh sb="21" eb="23">
      <t>コウツウ</t>
    </rPh>
    <rPh sb="23" eb="25">
      <t>アンゼン</t>
    </rPh>
    <rPh sb="25" eb="27">
      <t>タイサク</t>
    </rPh>
    <rPh sb="35" eb="37">
      <t>ドウロ</t>
    </rPh>
    <rPh sb="37" eb="39">
      <t>アンゼン</t>
    </rPh>
    <rPh sb="39" eb="41">
      <t>カンサ</t>
    </rPh>
    <phoneticPr fontId="8"/>
  </si>
  <si>
    <t>名古屋都市センター</t>
    <rPh sb="0" eb="3">
      <t>ナゴヤ</t>
    </rPh>
    <rPh sb="3" eb="5">
      <t>トシ</t>
    </rPh>
    <phoneticPr fontId="8"/>
  </si>
  <si>
    <t>土木計画学ワンデーセミナー シリーズ25「高齢社会の都市基盤整備と交通システム」</t>
    <rPh sb="0" eb="5">
      <t>ドボクケイカクガク</t>
    </rPh>
    <rPh sb="21" eb="23">
      <t>コウレイ</t>
    </rPh>
    <rPh sb="23" eb="25">
      <t>シャカイ</t>
    </rPh>
    <rPh sb="26" eb="28">
      <t>トシ</t>
    </rPh>
    <rPh sb="28" eb="30">
      <t>キバン</t>
    </rPh>
    <rPh sb="30" eb="32">
      <t>セイビ</t>
    </rPh>
    <rPh sb="33" eb="35">
      <t>コウツウ</t>
    </rPh>
    <phoneticPr fontId="8"/>
  </si>
  <si>
    <t>飯田橋セントラルプラザ</t>
    <rPh sb="0" eb="3">
      <t>イイダバシ</t>
    </rPh>
    <phoneticPr fontId="8"/>
  </si>
  <si>
    <t>「土木海岸・海洋環境学」第1回講習会</t>
    <rPh sb="1" eb="3">
      <t>ドボク</t>
    </rPh>
    <rPh sb="3" eb="5">
      <t>カイガン</t>
    </rPh>
    <rPh sb="6" eb="8">
      <t>カイヨウ</t>
    </rPh>
    <rPh sb="8" eb="10">
      <t>カンキョウ</t>
    </rPh>
    <rPh sb="10" eb="11">
      <t>ガク</t>
    </rPh>
    <rPh sb="12" eb="13">
      <t>ダイ</t>
    </rPh>
    <rPh sb="14" eb="15">
      <t>カイ</t>
    </rPh>
    <rPh sb="15" eb="18">
      <t>コウシュウカイ</t>
    </rPh>
    <phoneticPr fontId="8"/>
  </si>
  <si>
    <t>インテリジェント材料とスマートストラクチャー</t>
    <rPh sb="8" eb="10">
      <t>ザイリョウ</t>
    </rPh>
    <phoneticPr fontId="8"/>
  </si>
  <si>
    <t>土木海岸・海洋環境学第2回講演会</t>
    <rPh sb="0" eb="2">
      <t>ドボク</t>
    </rPh>
    <rPh sb="2" eb="4">
      <t>カイガン</t>
    </rPh>
    <rPh sb="5" eb="7">
      <t>カイヨウ</t>
    </rPh>
    <rPh sb="7" eb="9">
      <t>カンキョウ</t>
    </rPh>
    <rPh sb="9" eb="10">
      <t>ガク</t>
    </rPh>
    <rPh sb="10" eb="11">
      <t>ダイ</t>
    </rPh>
    <rPh sb="12" eb="13">
      <t>カイ</t>
    </rPh>
    <rPh sb="13" eb="16">
      <t>コウエンカイ</t>
    </rPh>
    <phoneticPr fontId="8"/>
  </si>
  <si>
    <t>第37回土木計画学シンポジウム「安全かつ円滑な道路交通空間をITSは達成できるか？」</t>
    <rPh sb="0" eb="1">
      <t>ダイ</t>
    </rPh>
    <rPh sb="3" eb="4">
      <t>カイ</t>
    </rPh>
    <rPh sb="4" eb="6">
      <t>ドボク</t>
    </rPh>
    <rPh sb="6" eb="9">
      <t>ケイカクガク</t>
    </rPh>
    <rPh sb="16" eb="18">
      <t>アンゼン</t>
    </rPh>
    <rPh sb="20" eb="22">
      <t>エンカツ</t>
    </rPh>
    <rPh sb="23" eb="25">
      <t>ドウロ</t>
    </rPh>
    <rPh sb="25" eb="27">
      <t>コウツウ</t>
    </rPh>
    <rPh sb="27" eb="29">
      <t>クウカン</t>
    </rPh>
    <rPh sb="34" eb="36">
      <t>タッセイ</t>
    </rPh>
    <phoneticPr fontId="8"/>
  </si>
  <si>
    <t>つくば国際会議場</t>
    <rPh sb="3" eb="5">
      <t>コクサイ</t>
    </rPh>
    <rPh sb="5" eb="8">
      <t>カイギジョウ</t>
    </rPh>
    <phoneticPr fontId="8"/>
  </si>
  <si>
    <t>これからのメインテナンス技術と市場</t>
    <rPh sb="12" eb="14">
      <t>ギジュツ</t>
    </rPh>
    <rPh sb="15" eb="17">
      <t>シジョウ</t>
    </rPh>
    <phoneticPr fontId="8"/>
  </si>
  <si>
    <t>中央大学駿河台記念館</t>
    <rPh sb="0" eb="2">
      <t>チュウオウ</t>
    </rPh>
    <rPh sb="2" eb="4">
      <t>ダイガク</t>
    </rPh>
    <rPh sb="4" eb="6">
      <t>スルガ</t>
    </rPh>
    <rPh sb="6" eb="7">
      <t>ダイ</t>
    </rPh>
    <rPh sb="7" eb="9">
      <t>キネン</t>
    </rPh>
    <rPh sb="9" eb="10">
      <t>カン</t>
    </rPh>
    <phoneticPr fontId="8"/>
  </si>
  <si>
    <t>－</t>
    <phoneticPr fontId="8"/>
  </si>
  <si>
    <t>応用力学フォーラム（第16回乱流フォーラム）</t>
    <rPh sb="0" eb="2">
      <t>オウヨウ</t>
    </rPh>
    <rPh sb="2" eb="4">
      <t>リキガク</t>
    </rPh>
    <rPh sb="10" eb="11">
      <t>ダイ</t>
    </rPh>
    <rPh sb="13" eb="14">
      <t>カイ</t>
    </rPh>
    <rPh sb="14" eb="16">
      <t>ランリュウ</t>
    </rPh>
    <phoneticPr fontId="8"/>
  </si>
  <si>
    <t>第3回ジョイントシンポジウム「有明海の環境と漁業」</t>
    <rPh sb="0" eb="1">
      <t>ダイ</t>
    </rPh>
    <rPh sb="2" eb="3">
      <t>カイ</t>
    </rPh>
    <rPh sb="15" eb="18">
      <t>アリアケカイ</t>
    </rPh>
    <rPh sb="19" eb="21">
      <t>カンキョウ</t>
    </rPh>
    <rPh sb="22" eb="24">
      <t>ギョギョウ</t>
    </rPh>
    <phoneticPr fontId="8"/>
  </si>
  <si>
    <t>東京水産大学講義室</t>
    <rPh sb="0" eb="2">
      <t>トウキョウ</t>
    </rPh>
    <rPh sb="2" eb="4">
      <t>スイサン</t>
    </rPh>
    <rPh sb="4" eb="6">
      <t>ダイガク</t>
    </rPh>
    <rPh sb="6" eb="9">
      <t>コウギシツ</t>
    </rPh>
    <phoneticPr fontId="8"/>
  </si>
  <si>
    <t>性能照査型システムにおけるコンクリート構造物の補強に関する報告会ならびにシンポジウム</t>
    <rPh sb="0" eb="2">
      <t>セイノウ</t>
    </rPh>
    <rPh sb="2" eb="4">
      <t>ショウサ</t>
    </rPh>
    <rPh sb="4" eb="5">
      <t>ガタ</t>
    </rPh>
    <rPh sb="19" eb="22">
      <t>コウゾウブツ</t>
    </rPh>
    <rPh sb="23" eb="25">
      <t>ホキョウ</t>
    </rPh>
    <rPh sb="26" eb="27">
      <t>カン</t>
    </rPh>
    <rPh sb="29" eb="31">
      <t>ホウコク</t>
    </rPh>
    <rPh sb="31" eb="32">
      <t>カイ</t>
    </rPh>
    <phoneticPr fontId="8"/>
  </si>
  <si>
    <t>第21回土木史研究発表会</t>
    <rPh sb="0" eb="1">
      <t>ダイ</t>
    </rPh>
    <rPh sb="3" eb="4">
      <t>カイ</t>
    </rPh>
    <rPh sb="4" eb="6">
      <t>ドボク</t>
    </rPh>
    <rPh sb="6" eb="7">
      <t>シ</t>
    </rPh>
    <rPh sb="7" eb="9">
      <t>ケンキュウ</t>
    </rPh>
    <rPh sb="9" eb="11">
      <t>ハッピョウ</t>
    </rPh>
    <rPh sb="11" eb="12">
      <t>カイ</t>
    </rPh>
    <phoneticPr fontId="8"/>
  </si>
  <si>
    <t>金沢大学工学部</t>
    <rPh sb="0" eb="2">
      <t>カナザワ</t>
    </rPh>
    <rPh sb="2" eb="4">
      <t>ダイガク</t>
    </rPh>
    <rPh sb="4" eb="7">
      <t>コウガクブ</t>
    </rPh>
    <phoneticPr fontId="8"/>
  </si>
  <si>
    <t>第7回河川技術に関するシンポジウム</t>
    <rPh sb="0" eb="1">
      <t>ダイ</t>
    </rPh>
    <rPh sb="2" eb="3">
      <t>カイ</t>
    </rPh>
    <rPh sb="3" eb="5">
      <t>カセン</t>
    </rPh>
    <rPh sb="5" eb="7">
      <t>ギジュツ</t>
    </rPh>
    <rPh sb="8" eb="9">
      <t>カン</t>
    </rPh>
    <phoneticPr fontId="8"/>
  </si>
  <si>
    <t>土木海岸・海洋環境学第3回講演会</t>
    <rPh sb="0" eb="2">
      <t>ドボク</t>
    </rPh>
    <rPh sb="2" eb="4">
      <t>カイガン</t>
    </rPh>
    <rPh sb="5" eb="7">
      <t>カイヨウ</t>
    </rPh>
    <rPh sb="7" eb="9">
      <t>カンキョウ</t>
    </rPh>
    <rPh sb="9" eb="10">
      <t>ガク</t>
    </rPh>
    <rPh sb="10" eb="11">
      <t>ダイ</t>
    </rPh>
    <rPh sb="12" eb="13">
      <t>カイ</t>
    </rPh>
    <rPh sb="13" eb="16">
      <t>コウエンカイ</t>
    </rPh>
    <phoneticPr fontId="8"/>
  </si>
  <si>
    <t>土木会館</t>
    <rPh sb="0" eb="2">
      <t>ドボク</t>
    </rPh>
    <rPh sb="2" eb="4">
      <t>カイカン</t>
    </rPh>
    <phoneticPr fontId="8"/>
  </si>
  <si>
    <t>第26回海洋開発シンポジウム</t>
    <rPh sb="0" eb="1">
      <t>ダイ</t>
    </rPh>
    <rPh sb="3" eb="4">
      <t>カイ</t>
    </rPh>
    <rPh sb="4" eb="6">
      <t>カイヨウ</t>
    </rPh>
    <rPh sb="6" eb="8">
      <t>カイハツ</t>
    </rPh>
    <phoneticPr fontId="8"/>
  </si>
  <si>
    <t>鳥取県立県民文化会館</t>
    <rPh sb="0" eb="3">
      <t>トットリケン</t>
    </rPh>
    <rPh sb="3" eb="4">
      <t>リツ</t>
    </rPh>
    <rPh sb="4" eb="6">
      <t>ケンミン</t>
    </rPh>
    <rPh sb="6" eb="8">
      <t>ブンカ</t>
    </rPh>
    <rPh sb="8" eb="10">
      <t>カイカン</t>
    </rPh>
    <phoneticPr fontId="8"/>
  </si>
  <si>
    <t>第5回鉄道力学シンポジウム</t>
    <rPh sb="0" eb="1">
      <t>ダイ</t>
    </rPh>
    <rPh sb="2" eb="3">
      <t>カイ</t>
    </rPh>
    <rPh sb="3" eb="5">
      <t>テツドウ</t>
    </rPh>
    <rPh sb="5" eb="7">
      <t>リキガク</t>
    </rPh>
    <phoneticPr fontId="8"/>
  </si>
  <si>
    <t>プレキャストコンクリート部材の力学的特性に関するシンポジウム</t>
    <rPh sb="12" eb="13">
      <t>ブ</t>
    </rPh>
    <rPh sb="13" eb="14">
      <t>ザイ</t>
    </rPh>
    <rPh sb="15" eb="18">
      <t>リキガクテキ</t>
    </rPh>
    <rPh sb="18" eb="20">
      <t>トクセイ</t>
    </rPh>
    <rPh sb="21" eb="22">
      <t>カン</t>
    </rPh>
    <phoneticPr fontId="8"/>
  </si>
  <si>
    <t>鹿島KIビル</t>
    <rPh sb="0" eb="2">
      <t>カジマ</t>
    </rPh>
    <phoneticPr fontId="8"/>
  </si>
  <si>
    <t>第4回ジョイントシンポジウム</t>
    <rPh sb="0" eb="1">
      <t>ダイ</t>
    </rPh>
    <rPh sb="2" eb="3">
      <t>カイ</t>
    </rPh>
    <phoneticPr fontId="8"/>
  </si>
  <si>
    <t>島根県くにびきメッセ</t>
    <rPh sb="0" eb="3">
      <t>シマネケン</t>
    </rPh>
    <phoneticPr fontId="8"/>
  </si>
  <si>
    <t>第5回耐震補強、補修技術、耐震診断技術に関するシンポジウム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7" eb="19">
      <t>ギジュツ</t>
    </rPh>
    <rPh sb="20" eb="21">
      <t>カン</t>
    </rPh>
    <phoneticPr fontId="8"/>
  </si>
  <si>
    <t>第9回地球環境シンポジウム</t>
    <rPh sb="0" eb="1">
      <t>ダイ</t>
    </rPh>
    <rPh sb="2" eb="3">
      <t>カイ</t>
    </rPh>
    <rPh sb="3" eb="5">
      <t>チキュウ</t>
    </rPh>
    <rPh sb="5" eb="7">
      <t>カンキョウ</t>
    </rPh>
    <phoneticPr fontId="8"/>
  </si>
  <si>
    <t>応用力学フォーラム（第1回固体の破壊現象フォーラム）</t>
    <rPh sb="0" eb="2">
      <t>オウヨウ</t>
    </rPh>
    <rPh sb="2" eb="4">
      <t>リキガク</t>
    </rPh>
    <rPh sb="10" eb="11">
      <t>ダイ</t>
    </rPh>
    <rPh sb="12" eb="13">
      <t>カイ</t>
    </rPh>
    <rPh sb="13" eb="15">
      <t>コタイ</t>
    </rPh>
    <rPh sb="16" eb="18">
      <t>ハカイ</t>
    </rPh>
    <rPh sb="18" eb="20">
      <t>ゲンショウ</t>
    </rPh>
    <phoneticPr fontId="8"/>
  </si>
  <si>
    <t>第26回地震工学研究発表会</t>
    <rPh sb="0" eb="1">
      <t>ダイ</t>
    </rPh>
    <rPh sb="3" eb="4">
      <t>カイ</t>
    </rPh>
    <rPh sb="4" eb="6">
      <t>ジシン</t>
    </rPh>
    <rPh sb="6" eb="8">
      <t>コウガク</t>
    </rPh>
    <rPh sb="8" eb="10">
      <t>ケンキュウ</t>
    </rPh>
    <rPh sb="10" eb="12">
      <t>ハッピョウ</t>
    </rPh>
    <rPh sb="12" eb="13">
      <t>カイ</t>
    </rPh>
    <phoneticPr fontId="8"/>
  </si>
  <si>
    <t>北海道大学工学部</t>
    <rPh sb="0" eb="3">
      <t>ホッカイドウ</t>
    </rPh>
    <rPh sb="3" eb="5">
      <t>ダイガク</t>
    </rPh>
    <rPh sb="5" eb="8">
      <t>コウガクブ</t>
    </rPh>
    <phoneticPr fontId="8"/>
  </si>
  <si>
    <t>第6回水シンポジウムinとやま</t>
    <rPh sb="0" eb="1">
      <t>ダイ</t>
    </rPh>
    <rPh sb="2" eb="3">
      <t>カイ</t>
    </rPh>
    <rPh sb="3" eb="4">
      <t>ミズ</t>
    </rPh>
    <phoneticPr fontId="8"/>
  </si>
  <si>
    <t>富山国際会議場</t>
    <rPh sb="0" eb="2">
      <t>トヤマ</t>
    </rPh>
    <rPh sb="2" eb="4">
      <t>コクサイ</t>
    </rPh>
    <rPh sb="4" eb="7">
      <t>カイギジョウ</t>
    </rPh>
    <phoneticPr fontId="8"/>
  </si>
  <si>
    <t>国際委員会 第3回 International Summer Symposium</t>
    <rPh sb="0" eb="2">
      <t>コクサイ</t>
    </rPh>
    <rPh sb="2" eb="5">
      <t>イインカイ</t>
    </rPh>
    <rPh sb="6" eb="7">
      <t>ダイ</t>
    </rPh>
    <rPh sb="8" eb="9">
      <t>カイ</t>
    </rPh>
    <phoneticPr fontId="8"/>
  </si>
  <si>
    <t>東京大学工学部</t>
    <rPh sb="0" eb="2">
      <t>トウキョウ</t>
    </rPh>
    <rPh sb="2" eb="4">
      <t>ダイガク</t>
    </rPh>
    <rPh sb="4" eb="7">
      <t>コウガクブ</t>
    </rPh>
    <phoneticPr fontId="8"/>
  </si>
  <si>
    <t>第4回鋼構造と橋に関するシンポジウム</t>
    <rPh sb="0" eb="1">
      <t>ダイ</t>
    </rPh>
    <rPh sb="2" eb="3">
      <t>カイ</t>
    </rPh>
    <rPh sb="3" eb="4">
      <t>コウ</t>
    </rPh>
    <rPh sb="4" eb="6">
      <t>コウゾウ</t>
    </rPh>
    <rPh sb="7" eb="8">
      <t>ハシ</t>
    </rPh>
    <rPh sb="9" eb="10">
      <t>カン</t>
    </rPh>
    <phoneticPr fontId="8"/>
  </si>
  <si>
    <t>「ISOへの対応」に関する第4回シンポジウム ”設計標準はどこへ行く”－国際標準の最新動向－</t>
    <rPh sb="6" eb="8">
      <t>タイオウ</t>
    </rPh>
    <rPh sb="10" eb="11">
      <t>カン</t>
    </rPh>
    <rPh sb="13" eb="14">
      <t>ダイ</t>
    </rPh>
    <rPh sb="15" eb="16">
      <t>カイ</t>
    </rPh>
    <rPh sb="24" eb="26">
      <t>セッケイ</t>
    </rPh>
    <rPh sb="26" eb="28">
      <t>ヒョウジュン</t>
    </rPh>
    <rPh sb="32" eb="33">
      <t>イ</t>
    </rPh>
    <rPh sb="36" eb="38">
      <t>コクサイ</t>
    </rPh>
    <rPh sb="38" eb="40">
      <t>ヒョウジュン</t>
    </rPh>
    <rPh sb="41" eb="43">
      <t>サイシン</t>
    </rPh>
    <rPh sb="43" eb="45">
      <t>ドウコウ</t>
    </rPh>
    <phoneticPr fontId="8"/>
  </si>
  <si>
    <t>杭基礎の耐震設計法に関するシンポジウム</t>
    <rPh sb="0" eb="1">
      <t>クイ</t>
    </rPh>
    <rPh sb="1" eb="3">
      <t>キソ</t>
    </rPh>
    <rPh sb="4" eb="6">
      <t>タイシン</t>
    </rPh>
    <rPh sb="6" eb="8">
      <t>セッケイ</t>
    </rPh>
    <rPh sb="8" eb="9">
      <t>ホウ</t>
    </rPh>
    <rPh sb="10" eb="11">
      <t>カン</t>
    </rPh>
    <phoneticPr fontId="8"/>
  </si>
  <si>
    <t>第38回土木計画学シンポジウム「都市交通調査を考える～新しい技術と展望」</t>
    <rPh sb="0" eb="1">
      <t>ダイ</t>
    </rPh>
    <rPh sb="3" eb="4">
      <t>カイ</t>
    </rPh>
    <rPh sb="4" eb="6">
      <t>ドボク</t>
    </rPh>
    <rPh sb="6" eb="9">
      <t>ケイカクガク</t>
    </rPh>
    <rPh sb="16" eb="18">
      <t>トシ</t>
    </rPh>
    <rPh sb="18" eb="20">
      <t>コウツウ</t>
    </rPh>
    <rPh sb="20" eb="22">
      <t>チョウサ</t>
    </rPh>
    <rPh sb="23" eb="24">
      <t>カンガ</t>
    </rPh>
    <rPh sb="27" eb="28">
      <t>アタラ</t>
    </rPh>
    <rPh sb="30" eb="32">
      <t>ギジュツ</t>
    </rPh>
    <rPh sb="33" eb="35">
      <t>テンボウ</t>
    </rPh>
    <phoneticPr fontId="8"/>
  </si>
  <si>
    <t>土木海岸海洋環境学第4回講演会</t>
    <rPh sb="0" eb="2">
      <t>ドボク</t>
    </rPh>
    <rPh sb="2" eb="4">
      <t>カイガン</t>
    </rPh>
    <rPh sb="4" eb="6">
      <t>カイヨウ</t>
    </rPh>
    <rPh sb="6" eb="8">
      <t>カンキョウ</t>
    </rPh>
    <rPh sb="8" eb="9">
      <t>ガク</t>
    </rPh>
    <rPh sb="9" eb="10">
      <t>ダイ</t>
    </rPh>
    <rPh sb="11" eb="12">
      <t>カイ</t>
    </rPh>
    <rPh sb="12" eb="15">
      <t>コウエンカイ</t>
    </rPh>
    <phoneticPr fontId="8"/>
  </si>
  <si>
    <t>第4回応用力学シンポジウム</t>
    <rPh sb="0" eb="1">
      <t>ダイ</t>
    </rPh>
    <rPh sb="2" eb="3">
      <t>カイ</t>
    </rPh>
    <rPh sb="3" eb="5">
      <t>オウヨウ</t>
    </rPh>
    <rPh sb="5" eb="7">
      <t>リキガク</t>
    </rPh>
    <phoneticPr fontId="8"/>
  </si>
  <si>
    <t>応用力学フォーラム（第2回固体の破壊現象フォーラム）</t>
    <rPh sb="0" eb="2">
      <t>オウヨウ</t>
    </rPh>
    <rPh sb="2" eb="4">
      <t>リキガク</t>
    </rPh>
    <rPh sb="10" eb="11">
      <t>ダイ</t>
    </rPh>
    <rPh sb="12" eb="13">
      <t>カイ</t>
    </rPh>
    <rPh sb="13" eb="15">
      <t>コタイ</t>
    </rPh>
    <rPh sb="16" eb="18">
      <t>ハカイ</t>
    </rPh>
    <rPh sb="18" eb="20">
      <t>ゲンショウ</t>
    </rPh>
    <phoneticPr fontId="8"/>
  </si>
  <si>
    <t>橋梁振動コロキウム</t>
    <rPh sb="0" eb="2">
      <t>キョウリョウ</t>
    </rPh>
    <rPh sb="2" eb="4">
      <t>シンドウ</t>
    </rPh>
    <phoneticPr fontId="8"/>
  </si>
  <si>
    <t>第26回土木情報システムシンポジウム</t>
    <rPh sb="0" eb="1">
      <t>ダイ</t>
    </rPh>
    <rPh sb="3" eb="4">
      <t>カイ</t>
    </rPh>
    <rPh sb="4" eb="6">
      <t>ドボク</t>
    </rPh>
    <rPh sb="6" eb="8">
      <t>ジョウホウ</t>
    </rPh>
    <phoneticPr fontId="8"/>
  </si>
  <si>
    <t>第29回環境システム研究論文発表会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</si>
  <si>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国立オリンピック記念青少年総合センター</t>
    <rPh sb="0" eb="2">
      <t>コクリツ</t>
    </rPh>
    <rPh sb="8" eb="10">
      <t>キネン</t>
    </rPh>
    <rPh sb="10" eb="13">
      <t>セイショウネン</t>
    </rPh>
    <rPh sb="13" eb="15">
      <t>ソウゴウ</t>
    </rPh>
    <phoneticPr fontId="8"/>
  </si>
  <si>
    <t>海岸工学講演会前日シンポジウム「沿岸生態系の機能評価と評価指標」</t>
    <rPh sb="0" eb="2">
      <t>カイガン</t>
    </rPh>
    <rPh sb="2" eb="4">
      <t>コウガク</t>
    </rPh>
    <rPh sb="4" eb="7">
      <t>コウエンカイ</t>
    </rPh>
    <rPh sb="7" eb="9">
      <t>ゼンジツ</t>
    </rPh>
    <rPh sb="16" eb="18">
      <t>エンガン</t>
    </rPh>
    <rPh sb="18" eb="21">
      <t>セイタイケイ</t>
    </rPh>
    <rPh sb="22" eb="24">
      <t>キノウ</t>
    </rPh>
    <rPh sb="24" eb="26">
      <t>ヒョウカ</t>
    </rPh>
    <rPh sb="27" eb="29">
      <t>ヒョウカ</t>
    </rPh>
    <rPh sb="29" eb="31">
      <t>シヒョウ</t>
    </rPh>
    <phoneticPr fontId="8"/>
  </si>
  <si>
    <t>メルパルク熊本</t>
    <rPh sb="5" eb="7">
      <t>クマモト</t>
    </rPh>
    <phoneticPr fontId="8"/>
  </si>
  <si>
    <t>第48回海岸工学講演会</t>
    <rPh sb="0" eb="1">
      <t>ダイ</t>
    </rPh>
    <rPh sb="3" eb="4">
      <t>カイ</t>
    </rPh>
    <rPh sb="4" eb="6">
      <t>カイガン</t>
    </rPh>
    <rPh sb="6" eb="8">
      <t>コウガク</t>
    </rPh>
    <rPh sb="8" eb="11">
      <t>コウエンカイ</t>
    </rPh>
    <phoneticPr fontId="8"/>
  </si>
  <si>
    <t>第16回コンサルタントシンポジウム「メンテナンスの時代」</t>
    <rPh sb="0" eb="1">
      <t>ダイ</t>
    </rPh>
    <rPh sb="3" eb="4">
      <t>カイ</t>
    </rPh>
    <rPh sb="25" eb="27">
      <t>ジダイ</t>
    </rPh>
    <phoneticPr fontId="8"/>
  </si>
  <si>
    <t>公開シンポジウム よみがえれ砂浜－砂浜再生のための方策－</t>
    <rPh sb="0" eb="2">
      <t>コウカイ</t>
    </rPh>
    <rPh sb="14" eb="16">
      <t>スナハマ</t>
    </rPh>
    <rPh sb="17" eb="19">
      <t>スナハマ</t>
    </rPh>
    <rPh sb="19" eb="21">
      <t>サイセイ</t>
    </rPh>
    <rPh sb="25" eb="27">
      <t>ホウサク</t>
    </rPh>
    <phoneticPr fontId="8"/>
  </si>
  <si>
    <t>清水日の出センター</t>
    <rPh sb="0" eb="2">
      <t>シミズ</t>
    </rPh>
    <rPh sb="2" eb="3">
      <t>ヒ</t>
    </rPh>
    <rPh sb="4" eb="5">
      <t>デ</t>
    </rPh>
    <phoneticPr fontId="8"/>
  </si>
  <si>
    <t>新しい複合橋梁に関するシンポジウム</t>
    <rPh sb="0" eb="1">
      <t>アタラ</t>
    </rPh>
    <rPh sb="3" eb="5">
      <t>フクゴウ</t>
    </rPh>
    <rPh sb="5" eb="7">
      <t>キョウリョウ</t>
    </rPh>
    <rPh sb="8" eb="9">
      <t>カン</t>
    </rPh>
    <phoneticPr fontId="8"/>
  </si>
  <si>
    <t>第24回土木計画学研究発表会</t>
    <rPh sb="0" eb="1">
      <t>ダイ</t>
    </rPh>
    <rPh sb="3" eb="4">
      <t>カイ</t>
    </rPh>
    <rPh sb="4" eb="6">
      <t>ドボク</t>
    </rPh>
    <rPh sb="6" eb="9">
      <t>ケイカクガク</t>
    </rPh>
    <rPh sb="9" eb="11">
      <t>ケンキュウ</t>
    </rPh>
    <rPh sb="11" eb="13">
      <t>ハッピョウ</t>
    </rPh>
    <rPh sb="13" eb="14">
      <t>カイ</t>
    </rPh>
    <phoneticPr fontId="8"/>
  </si>
  <si>
    <t>応用力学フォーラム（第17回乱流フォーラム）</t>
    <rPh sb="0" eb="2">
      <t>オウヨウ</t>
    </rPh>
    <rPh sb="2" eb="4">
      <t>リキガク</t>
    </rPh>
    <rPh sb="10" eb="11">
      <t>ダイ</t>
    </rPh>
    <rPh sb="13" eb="14">
      <t>カイ</t>
    </rPh>
    <rPh sb="14" eb="16">
      <t>ランリュウ</t>
    </rPh>
    <phoneticPr fontId="8"/>
  </si>
  <si>
    <t>神戸大学百年記念館</t>
    <rPh sb="0" eb="2">
      <t>コウベ</t>
    </rPh>
    <rPh sb="2" eb="4">
      <t>ダイガク</t>
    </rPh>
    <rPh sb="4" eb="6">
      <t>ヒャクネン</t>
    </rPh>
    <rPh sb="6" eb="8">
      <t>キネン</t>
    </rPh>
    <rPh sb="8" eb="9">
      <t>カン</t>
    </rPh>
    <phoneticPr fontId="8"/>
  </si>
  <si>
    <t>第19回建設マネジメント問題に関する研究発表・討論会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</si>
  <si>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清水建設、弘済会館</t>
    <rPh sb="0" eb="2">
      <t>シミズ</t>
    </rPh>
    <rPh sb="2" eb="4">
      <t>ケンセツ</t>
    </rPh>
    <rPh sb="5" eb="7">
      <t>コウサイ</t>
    </rPh>
    <rPh sb="7" eb="9">
      <t>カイカン</t>
    </rPh>
    <phoneticPr fontId="8"/>
  </si>
  <si>
    <t>第38回環境工学研究フォーラム</t>
    <rPh sb="0" eb="1">
      <t>ダイ</t>
    </rPh>
    <rPh sb="3" eb="4">
      <t>カイ</t>
    </rPh>
    <rPh sb="4" eb="6">
      <t>カンキョウ</t>
    </rPh>
    <rPh sb="6" eb="8">
      <t>コウガク</t>
    </rPh>
    <rPh sb="8" eb="10">
      <t>ケンキュウ</t>
    </rPh>
    <phoneticPr fontId="8"/>
  </si>
  <si>
    <t>長岡産業交流会館</t>
    <rPh sb="0" eb="2">
      <t>ナガオカ</t>
    </rPh>
    <rPh sb="2" eb="4">
      <t>サンギョウ</t>
    </rPh>
    <rPh sb="4" eb="6">
      <t>コウリュウ</t>
    </rPh>
    <rPh sb="6" eb="8">
      <t>カイカン</t>
    </rPh>
    <phoneticPr fontId="8"/>
  </si>
  <si>
    <t>第11回トンネル工学研究発表会</t>
    <rPh sb="0" eb="1">
      <t>ダイ</t>
    </rPh>
    <rPh sb="3" eb="4">
      <t>カイ</t>
    </rPh>
    <rPh sb="8" eb="10">
      <t>コウガク</t>
    </rPh>
    <rPh sb="10" eb="12">
      <t>ケンキュウ</t>
    </rPh>
    <rPh sb="12" eb="14">
      <t>ハッピョウ</t>
    </rPh>
    <rPh sb="14" eb="15">
      <t>カイ</t>
    </rPh>
    <phoneticPr fontId="8"/>
  </si>
  <si>
    <t>第7回システム最適化に関するシンポジウム</t>
    <rPh sb="0" eb="1">
      <t>ダイ</t>
    </rPh>
    <rPh sb="2" eb="3">
      <t>カイ</t>
    </rPh>
    <rPh sb="7" eb="10">
      <t>サイテキカ</t>
    </rPh>
    <rPh sb="11" eb="12">
      <t>カン</t>
    </rPh>
    <phoneticPr fontId="8"/>
  </si>
  <si>
    <t>土木学会地震工学委員会数物小委員会講演会</t>
    <rPh sb="0" eb="4">
      <t>ドボクガッカイ</t>
    </rPh>
    <rPh sb="4" eb="6">
      <t>ジシン</t>
    </rPh>
    <rPh sb="6" eb="8">
      <t>コウガク</t>
    </rPh>
    <rPh sb="8" eb="11">
      <t>イインカイ</t>
    </rPh>
    <rPh sb="11" eb="12">
      <t>スウ</t>
    </rPh>
    <rPh sb="12" eb="13">
      <t>ブツ</t>
    </rPh>
    <rPh sb="13" eb="14">
      <t>ショウ</t>
    </rPh>
    <rPh sb="14" eb="17">
      <t>イインカイ</t>
    </rPh>
    <rPh sb="17" eb="20">
      <t>コウエンカイ</t>
    </rPh>
    <phoneticPr fontId="8"/>
  </si>
  <si>
    <t>参加SCS局</t>
    <rPh sb="0" eb="2">
      <t>サンカ</t>
    </rPh>
    <rPh sb="5" eb="6">
      <t>キョク</t>
    </rPh>
    <phoneticPr fontId="8"/>
  </si>
  <si>
    <t>「第2回社会資本のメンテナンスに関するシンポジウム」－第3回鋼構造物の維持管理に関するシンポジウム－</t>
    <rPh sb="1" eb="2">
      <t>ダイ</t>
    </rPh>
    <rPh sb="3" eb="4">
      <t>カイ</t>
    </rPh>
    <rPh sb="4" eb="6">
      <t>シャカイ</t>
    </rPh>
    <rPh sb="6" eb="8">
      <t>シホン</t>
    </rPh>
    <rPh sb="16" eb="17">
      <t>カン</t>
    </rPh>
    <rPh sb="27" eb="28">
      <t>ダイ</t>
    </rPh>
    <rPh sb="29" eb="30">
      <t>カイ</t>
    </rPh>
    <rPh sb="30" eb="31">
      <t>コウ</t>
    </rPh>
    <rPh sb="31" eb="34">
      <t>コウゾウブツ</t>
    </rPh>
    <rPh sb="35" eb="37">
      <t>イジ</t>
    </rPh>
    <rPh sb="37" eb="39">
      <t>カンリ</t>
    </rPh>
    <rPh sb="40" eb="41">
      <t>カン</t>
    </rPh>
    <phoneticPr fontId="8"/>
  </si>
  <si>
    <t>第4回鋼構造物の非線形数値解析と耐震設計への応用に関するシンポジウム</t>
    <rPh sb="0" eb="1">
      <t>ダイ</t>
    </rPh>
    <rPh sb="2" eb="3">
      <t>カイ</t>
    </rPh>
    <rPh sb="3" eb="4">
      <t>コウ</t>
    </rPh>
    <rPh sb="4" eb="7">
      <t>コウゾウブツ</t>
    </rPh>
    <rPh sb="8" eb="11">
      <t>ヒセンケイ</t>
    </rPh>
    <rPh sb="11" eb="13">
      <t>スウチ</t>
    </rPh>
    <rPh sb="13" eb="15">
      <t>カイセキ</t>
    </rPh>
    <rPh sb="16" eb="18">
      <t>タイシン</t>
    </rPh>
    <rPh sb="18" eb="20">
      <t>セッケイ</t>
    </rPh>
    <rPh sb="22" eb="24">
      <t>オウヨウ</t>
    </rPh>
    <rPh sb="25" eb="26">
      <t>カン</t>
    </rPh>
    <phoneticPr fontId="8"/>
  </si>
  <si>
    <t>大阪大学コンベンションセンター</t>
    <rPh sb="0" eb="2">
      <t>オオサカ</t>
    </rPh>
    <rPh sb="2" eb="4">
      <t>ダイガク</t>
    </rPh>
    <phoneticPr fontId="8"/>
  </si>
  <si>
    <t>応用力学フォーラム（第3回固体の破壊現象フォーラム）</t>
    <rPh sb="0" eb="2">
      <t>オウヨウ</t>
    </rPh>
    <rPh sb="2" eb="4">
      <t>リキガク</t>
    </rPh>
    <rPh sb="10" eb="11">
      <t>ダイ</t>
    </rPh>
    <rPh sb="12" eb="13">
      <t>カイ</t>
    </rPh>
    <rPh sb="13" eb="15">
      <t>コタイ</t>
    </rPh>
    <rPh sb="16" eb="18">
      <t>ハカイ</t>
    </rPh>
    <rPh sb="18" eb="20">
      <t>ゲンショウ</t>
    </rPh>
    <phoneticPr fontId="8"/>
  </si>
  <si>
    <t>第7回地下空間シンポジウム</t>
    <rPh sb="0" eb="1">
      <t>ダイ</t>
    </rPh>
    <rPh sb="2" eb="3">
      <t>カイ</t>
    </rPh>
    <rPh sb="3" eb="5">
      <t>チカ</t>
    </rPh>
    <rPh sb="5" eb="7">
      <t>クウカン</t>
    </rPh>
    <phoneticPr fontId="8"/>
  </si>
  <si>
    <t>第2回高専・短大・専門学校土木教育シンポジウム</t>
    <rPh sb="0" eb="1">
      <t>ダイ</t>
    </rPh>
    <rPh sb="2" eb="3">
      <t>カイ</t>
    </rPh>
    <rPh sb="3" eb="5">
      <t>コウセン</t>
    </rPh>
    <rPh sb="6" eb="8">
      <t>タンダイ</t>
    </rPh>
    <rPh sb="9" eb="11">
      <t>センモン</t>
    </rPh>
    <rPh sb="11" eb="13">
      <t>ガッコウ</t>
    </rPh>
    <rPh sb="13" eb="15">
      <t>ドボク</t>
    </rPh>
    <rPh sb="15" eb="17">
      <t>キョウイク</t>
    </rPh>
    <phoneticPr fontId="8"/>
  </si>
  <si>
    <t>修成建設専門学校</t>
    <rPh sb="0" eb="2">
      <t>シュウジョウ</t>
    </rPh>
    <rPh sb="2" eb="4">
      <t>ケンセツ</t>
    </rPh>
    <rPh sb="4" eb="6">
      <t>センモン</t>
    </rPh>
    <rPh sb="6" eb="8">
      <t>ガッコウ</t>
    </rPh>
    <phoneticPr fontId="8"/>
  </si>
  <si>
    <t>土木デザインワークショップ2002機能空間のデザイン－その思想と手法－</t>
    <rPh sb="0" eb="2">
      <t>ドボク</t>
    </rPh>
    <rPh sb="17" eb="19">
      <t>キノウ</t>
    </rPh>
    <rPh sb="19" eb="21">
      <t>クウカン</t>
    </rPh>
    <rPh sb="29" eb="31">
      <t>シソウ</t>
    </rPh>
    <rPh sb="32" eb="34">
      <t>シュホウ</t>
    </rPh>
    <phoneticPr fontId="8"/>
  </si>
  <si>
    <t>第5回地震時保有耐力法に基づく橋梁構造物の耐震設計に関するシンポジウム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ブツ</t>
    </rPh>
    <rPh sb="21" eb="23">
      <t>タイシン</t>
    </rPh>
    <rPh sb="23" eb="25">
      <t>セッケイ</t>
    </rPh>
    <rPh sb="26" eb="27">
      <t>カン</t>
    </rPh>
    <phoneticPr fontId="8"/>
  </si>
  <si>
    <t>第48回風に関するシンポジウム</t>
    <rPh sb="0" eb="1">
      <t>ダイ</t>
    </rPh>
    <rPh sb="3" eb="4">
      <t>カイ</t>
    </rPh>
    <rPh sb="4" eb="5">
      <t>カゼ</t>
    </rPh>
    <rPh sb="6" eb="7">
      <t>カン</t>
    </rPh>
    <phoneticPr fontId="8"/>
  </si>
  <si>
    <t>応用力学フォーラム（関西／中国・四国地方）</t>
    <rPh sb="0" eb="2">
      <t>オウヨウ</t>
    </rPh>
    <rPh sb="2" eb="4">
      <t>リキガク</t>
    </rPh>
    <rPh sb="10" eb="12">
      <t>カンサイ</t>
    </rPh>
    <rPh sb="13" eb="15">
      <t>チュウゴク</t>
    </rPh>
    <rPh sb="16" eb="18">
      <t>シコク</t>
    </rPh>
    <rPh sb="18" eb="20">
      <t>チホウ</t>
    </rPh>
    <phoneticPr fontId="8"/>
  </si>
  <si>
    <t>兵庫県民会館</t>
    <rPh sb="0" eb="4">
      <t>ヒョウゴケンミン</t>
    </rPh>
    <rPh sb="4" eb="6">
      <t>カイカン</t>
    </rPh>
    <phoneticPr fontId="8"/>
  </si>
  <si>
    <t>第3回構造物の破壊過程解明に基づく地震防災性向上に関するシンポジウム</t>
    <rPh sb="0" eb="1">
      <t>ダイ</t>
    </rPh>
    <rPh sb="2" eb="3">
      <t>カイ</t>
    </rPh>
    <rPh sb="3" eb="5">
      <t>コウゾウ</t>
    </rPh>
    <rPh sb="5" eb="6">
      <t>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</si>
  <si>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佐賀大学</t>
    <rPh sb="0" eb="2">
      <t>サガ</t>
    </rPh>
    <rPh sb="2" eb="4">
      <t>ダイガク</t>
    </rPh>
    <phoneticPr fontId="8"/>
  </si>
  <si>
    <t>ワークショップ「人口減少下の社会資本の在り方」</t>
    <rPh sb="8" eb="10">
      <t>ジンコウ</t>
    </rPh>
    <rPh sb="10" eb="12">
      <t>ゲンショウ</t>
    </rPh>
    <rPh sb="12" eb="13">
      <t>シタ</t>
    </rPh>
    <rPh sb="14" eb="16">
      <t>シャカイ</t>
    </rPh>
    <rPh sb="16" eb="18">
      <t>シホン</t>
    </rPh>
    <rPh sb="19" eb="20">
      <t>ア</t>
    </rPh>
    <rPh sb="21" eb="22">
      <t>カタ</t>
    </rPh>
    <phoneticPr fontId="8"/>
  </si>
  <si>
    <t>第46回水理講演会</t>
    <rPh sb="0" eb="1">
      <t>ダイ</t>
    </rPh>
    <rPh sb="3" eb="4">
      <t>カイ</t>
    </rPh>
    <rPh sb="4" eb="6">
      <t>スイリ</t>
    </rPh>
    <rPh sb="6" eb="9">
      <t>コウエンカイ</t>
    </rPh>
    <phoneticPr fontId="8"/>
  </si>
  <si>
    <t>第1回計算力学小講習会「計算力学における均質化法入門」</t>
    <rPh sb="0" eb="1">
      <t>ダイ</t>
    </rPh>
    <rPh sb="2" eb="3">
      <t>カイ</t>
    </rPh>
    <rPh sb="3" eb="5">
      <t>ケイサン</t>
    </rPh>
    <rPh sb="5" eb="7">
      <t>リキガク</t>
    </rPh>
    <rPh sb="7" eb="8">
      <t>ショウ</t>
    </rPh>
    <rPh sb="8" eb="11">
      <t>コウシュウカイ</t>
    </rPh>
    <rPh sb="12" eb="14">
      <t>ケイサン</t>
    </rPh>
    <rPh sb="14" eb="16">
      <t>リキガク</t>
    </rPh>
    <rPh sb="20" eb="23">
      <t>キンシツカ</t>
    </rPh>
    <rPh sb="23" eb="24">
      <t>ホウ</t>
    </rPh>
    <rPh sb="24" eb="26">
      <t>ニュウモン</t>
    </rPh>
    <phoneticPr fontId="8"/>
  </si>
  <si>
    <t>海洋施設設計便覧講習会（大阪）</t>
    <rPh sb="0" eb="2">
      <t>カイヨウ</t>
    </rPh>
    <rPh sb="2" eb="4">
      <t>シセツ</t>
    </rPh>
    <rPh sb="4" eb="6">
      <t>セッケイ</t>
    </rPh>
    <rPh sb="6" eb="8">
      <t>ビンラン</t>
    </rPh>
    <rPh sb="8" eb="11">
      <t>コウシュウカイ</t>
    </rPh>
    <rPh sb="12" eb="14">
      <t>オオサカ</t>
    </rPh>
    <phoneticPr fontId="8"/>
  </si>
  <si>
    <t>大阪市立大学</t>
    <rPh sb="0" eb="2">
      <t>オオサカ</t>
    </rPh>
    <rPh sb="2" eb="4">
      <t>シリツ</t>
    </rPh>
    <rPh sb="4" eb="6">
      <t>ダイガク</t>
    </rPh>
    <phoneticPr fontId="8"/>
  </si>
  <si>
    <t>海洋施設設計便覧講習会（東京）</t>
    <rPh sb="0" eb="2">
      <t>カイヨウ</t>
    </rPh>
    <rPh sb="2" eb="4">
      <t>シセツ</t>
    </rPh>
    <rPh sb="4" eb="6">
      <t>セッケイ</t>
    </rPh>
    <rPh sb="6" eb="8">
      <t>ビンラン</t>
    </rPh>
    <rPh sb="8" eb="11">
      <t>コウシュウカイ</t>
    </rPh>
    <rPh sb="12" eb="14">
      <t>トウキョウ</t>
    </rPh>
    <phoneticPr fontId="8"/>
  </si>
  <si>
    <t>環境負荷低減のための土木構造物設計ガイドライン講習会</t>
    <rPh sb="0" eb="2">
      <t>カンキョウ</t>
    </rPh>
    <rPh sb="2" eb="4">
      <t>フカ</t>
    </rPh>
    <rPh sb="4" eb="6">
      <t>テイゲン</t>
    </rPh>
    <rPh sb="10" eb="12">
      <t>ドボク</t>
    </rPh>
    <rPh sb="12" eb="15">
      <t>コウゾウブツ</t>
    </rPh>
    <rPh sb="15" eb="17">
      <t>セッケイ</t>
    </rPh>
    <rPh sb="23" eb="26">
      <t>コウシュウカイ</t>
    </rPh>
    <phoneticPr fontId="8"/>
  </si>
  <si>
    <t>自己充てん型高強度高耐久コンクリート構造物の設計・施工指針(案)に関する講習会</t>
    <rPh sb="0" eb="2">
      <t>ジコ</t>
    </rPh>
    <rPh sb="2" eb="3">
      <t>ジュウ</t>
    </rPh>
    <rPh sb="5" eb="6">
      <t>ガタ</t>
    </rPh>
    <rPh sb="6" eb="9">
      <t>コウキョウド</t>
    </rPh>
    <rPh sb="9" eb="10">
      <t>タカ</t>
    </rPh>
    <rPh sb="10" eb="12">
      <t>タイキュウ</t>
    </rPh>
    <rPh sb="18" eb="20">
      <t>コウゾウ</t>
    </rPh>
    <rPh sb="20" eb="21">
      <t>ブツ</t>
    </rPh>
    <rPh sb="22" eb="24">
      <t>セッケイ</t>
    </rPh>
    <rPh sb="25" eb="27">
      <t>セコウ</t>
    </rPh>
    <rPh sb="27" eb="29">
      <t>シシン</t>
    </rPh>
    <rPh sb="29" eb="32">
      <t>アン</t>
    </rPh>
    <rPh sb="33" eb="34">
      <t>カン</t>
    </rPh>
    <rPh sb="36" eb="39">
      <t>コウシュウカイ</t>
    </rPh>
    <phoneticPr fontId="8"/>
  </si>
  <si>
    <t>「ダム建設における水理地質構造の調査と止水設計」講習会</t>
    <rPh sb="3" eb="5">
      <t>ケンセツ</t>
    </rPh>
    <rPh sb="9" eb="11">
      <t>スイリ</t>
    </rPh>
    <rPh sb="11" eb="13">
      <t>チシツ</t>
    </rPh>
    <rPh sb="13" eb="15">
      <t>コウゾウ</t>
    </rPh>
    <rPh sb="16" eb="18">
      <t>チョウサ</t>
    </rPh>
    <rPh sb="19" eb="21">
      <t>シスイ</t>
    </rPh>
    <rPh sb="21" eb="23">
      <t>セッケイ</t>
    </rPh>
    <rPh sb="24" eb="27">
      <t>コウシュウカイ</t>
    </rPh>
    <phoneticPr fontId="8"/>
  </si>
  <si>
    <t>建設交流館</t>
    <rPh sb="0" eb="2">
      <t>ケンセツ</t>
    </rPh>
    <rPh sb="2" eb="4">
      <t>コウリュウ</t>
    </rPh>
    <rPh sb="4" eb="5">
      <t>カン</t>
    </rPh>
    <phoneticPr fontId="8"/>
  </si>
  <si>
    <t>第1回「木橋技術に関する講習会ならびにシンポジウム」</t>
    <rPh sb="0" eb="1">
      <t>ダイ</t>
    </rPh>
    <rPh sb="2" eb="3">
      <t>カイ</t>
    </rPh>
    <rPh sb="4" eb="6">
      <t>モッキョウ</t>
    </rPh>
    <rPh sb="6" eb="8">
      <t>ギジュツ</t>
    </rPh>
    <rPh sb="9" eb="10">
      <t>カン</t>
    </rPh>
    <rPh sb="12" eb="15">
      <t>コウシュウカイ</t>
    </rPh>
    <phoneticPr fontId="8"/>
  </si>
  <si>
    <t>土木計画学ワンデーセミナーシリーズ26「超長期的展望にもとづく持続可能な都市への再生」</t>
    <rPh sb="0" eb="2">
      <t>ドボク</t>
    </rPh>
    <rPh sb="2" eb="5">
      <t>ケイカクガク</t>
    </rPh>
    <rPh sb="20" eb="21">
      <t>チョウ</t>
    </rPh>
    <rPh sb="21" eb="24">
      <t>チョウキテキ</t>
    </rPh>
    <rPh sb="24" eb="26">
      <t>テンボウ</t>
    </rPh>
    <rPh sb="31" eb="33">
      <t>ジゾク</t>
    </rPh>
    <rPh sb="33" eb="35">
      <t>カノウ</t>
    </rPh>
    <rPh sb="36" eb="38">
      <t>トシ</t>
    </rPh>
    <rPh sb="40" eb="42">
      <t>サイセイ</t>
    </rPh>
    <phoneticPr fontId="8"/>
  </si>
  <si>
    <t>高強度フライアッシュ人工骨材を用いたコンクリートの設計・施工指針(案)に関する講習会</t>
    <rPh sb="0" eb="3">
      <t>コウキョウド</t>
    </rPh>
    <rPh sb="10" eb="12">
      <t>ジンコウ</t>
    </rPh>
    <rPh sb="12" eb="14">
      <t>コツザイ</t>
    </rPh>
    <rPh sb="15" eb="16">
      <t>モチ</t>
    </rPh>
    <rPh sb="25" eb="27">
      <t>セッケイ</t>
    </rPh>
    <rPh sb="28" eb="30">
      <t>セコウ</t>
    </rPh>
    <rPh sb="30" eb="32">
      <t>シシン</t>
    </rPh>
    <rPh sb="32" eb="35">
      <t>アン</t>
    </rPh>
    <rPh sb="36" eb="37">
      <t>カン</t>
    </rPh>
    <rPh sb="39" eb="42">
      <t>コウシュウカイ</t>
    </rPh>
    <phoneticPr fontId="8"/>
  </si>
  <si>
    <t>主婦会館</t>
    <rPh sb="0" eb="2">
      <t>シュフ</t>
    </rPh>
    <rPh sb="2" eb="4">
      <t>カイカン</t>
    </rPh>
    <phoneticPr fontId="8"/>
  </si>
  <si>
    <t>地層処分と地質環境に関する講習会</t>
    <rPh sb="0" eb="2">
      <t>チソウ</t>
    </rPh>
    <rPh sb="2" eb="4">
      <t>ショブン</t>
    </rPh>
    <rPh sb="5" eb="7">
      <t>チシツ</t>
    </rPh>
    <rPh sb="7" eb="9">
      <t>カンキョウ</t>
    </rPh>
    <rPh sb="10" eb="11">
      <t>カン</t>
    </rPh>
    <rPh sb="13" eb="16">
      <t>コウシュウカイ</t>
    </rPh>
    <phoneticPr fontId="8"/>
  </si>
  <si>
    <t>内幸町ホール</t>
    <rPh sb="0" eb="3">
      <t>ウチサイワイチョウ</t>
    </rPh>
    <phoneticPr fontId="8"/>
  </si>
  <si>
    <t>第35回夏期講習会・見学会</t>
    <rPh sb="0" eb="1">
      <t>ダイ</t>
    </rPh>
    <rPh sb="3" eb="4">
      <t>カイ</t>
    </rPh>
    <rPh sb="4" eb="6">
      <t>カキ</t>
    </rPh>
    <rPh sb="6" eb="8">
      <t>コウシュウ</t>
    </rPh>
    <rPh sb="8" eb="9">
      <t>カイ</t>
    </rPh>
    <rPh sb="10" eb="13">
      <t>ケンガクカイ</t>
    </rPh>
    <phoneticPr fontId="8"/>
  </si>
  <si>
    <t>中央工学校</t>
    <rPh sb="0" eb="2">
      <t>チュウオウ</t>
    </rPh>
    <rPh sb="2" eb="3">
      <t>コウ</t>
    </rPh>
    <rPh sb="3" eb="5">
      <t>ガッコウ</t>
    </rPh>
    <phoneticPr fontId="8"/>
  </si>
  <si>
    <t>第4回橋梁構造物等の耐震設計法に関する講習会</t>
    <rPh sb="0" eb="1">
      <t>ダイ</t>
    </rPh>
    <rPh sb="2" eb="3">
      <t>カイ</t>
    </rPh>
    <rPh sb="3" eb="5">
      <t>キョウリョウ</t>
    </rPh>
    <rPh sb="5" eb="8">
      <t>コウゾウブツ</t>
    </rPh>
    <rPh sb="8" eb="9">
      <t>トウ</t>
    </rPh>
    <rPh sb="10" eb="12">
      <t>タイシン</t>
    </rPh>
    <rPh sb="12" eb="14">
      <t>セッケイ</t>
    </rPh>
    <rPh sb="14" eb="15">
      <t>ホウ</t>
    </rPh>
    <rPh sb="16" eb="17">
      <t>カン</t>
    </rPh>
    <rPh sb="19" eb="22">
      <t>コウシュウカイ</t>
    </rPh>
    <phoneticPr fontId="8"/>
  </si>
  <si>
    <t>「土木学会による実務者のための耐震設計入門」平成13年度東京セミナー</t>
    <rPh sb="1" eb="5">
      <t>ドボクガッカイ</t>
    </rPh>
    <rPh sb="8" eb="11">
      <t>ジツムシャ</t>
    </rPh>
    <rPh sb="15" eb="17">
      <t>タイシン</t>
    </rPh>
    <rPh sb="17" eb="19">
      <t>セッケイ</t>
    </rPh>
    <rPh sb="19" eb="21">
      <t>ニュウモン</t>
    </rPh>
    <rPh sb="22" eb="24">
      <t>ヘイセイ</t>
    </rPh>
    <rPh sb="26" eb="28">
      <t>ネンド</t>
    </rPh>
    <rPh sb="28" eb="30">
      <t>トウキョウ</t>
    </rPh>
    <phoneticPr fontId="8"/>
  </si>
  <si>
    <t>土木構造物の耐震設計ガイドラインに関する講習会</t>
    <rPh sb="0" eb="2">
      <t>ドボク</t>
    </rPh>
    <rPh sb="2" eb="5">
      <t>コウゾウブツ</t>
    </rPh>
    <rPh sb="6" eb="8">
      <t>タイシン</t>
    </rPh>
    <rPh sb="8" eb="10">
      <t>セッケイ</t>
    </rPh>
    <rPh sb="17" eb="18">
      <t>カン</t>
    </rPh>
    <rPh sb="20" eb="23">
      <t>コウシュウカイ</t>
    </rPh>
    <phoneticPr fontId="8"/>
  </si>
  <si>
    <t>電気化学的防食工法 設計・施工指針(案)に関する講習会</t>
    <rPh sb="0" eb="2">
      <t>デンキ</t>
    </rPh>
    <rPh sb="2" eb="5">
      <t>カガクテキ</t>
    </rPh>
    <rPh sb="5" eb="7">
      <t>ボウショク</t>
    </rPh>
    <rPh sb="7" eb="9">
      <t>コウホウ</t>
    </rPh>
    <rPh sb="10" eb="12">
      <t>セッケイ</t>
    </rPh>
    <rPh sb="13" eb="15">
      <t>セコウ</t>
    </rPh>
    <rPh sb="15" eb="17">
      <t>シシン</t>
    </rPh>
    <rPh sb="17" eb="20">
      <t>アン</t>
    </rPh>
    <rPh sb="21" eb="22">
      <t>カン</t>
    </rPh>
    <rPh sb="24" eb="27">
      <t>コウシュウカイ</t>
    </rPh>
    <phoneticPr fontId="8"/>
  </si>
  <si>
    <t>「土木学会による実務者のための耐震設計入門」平成13年度大阪セミナー</t>
    <rPh sb="1" eb="5">
      <t>ドボクガッカイ</t>
    </rPh>
    <rPh sb="8" eb="11">
      <t>ジツムシャ</t>
    </rPh>
    <rPh sb="15" eb="17">
      <t>タイシン</t>
    </rPh>
    <rPh sb="17" eb="19">
      <t>セッケイ</t>
    </rPh>
    <rPh sb="19" eb="21">
      <t>ニュウモン</t>
    </rPh>
    <rPh sb="22" eb="24">
      <t>ヘイセイ</t>
    </rPh>
    <rPh sb="26" eb="28">
      <t>ネンド</t>
    </rPh>
    <rPh sb="28" eb="30">
      <t>オオサカ</t>
    </rPh>
    <phoneticPr fontId="8"/>
  </si>
  <si>
    <t>エル・おおさか</t>
    <phoneticPr fontId="8"/>
  </si>
  <si>
    <t>土木計画学ワンデーセミナーシリーズ27「参加型計画への集団意思決定手法の応用」</t>
    <rPh sb="0" eb="2">
      <t>ドボク</t>
    </rPh>
    <rPh sb="2" eb="5">
      <t>ケイカクガク</t>
    </rPh>
    <rPh sb="20" eb="23">
      <t>サンカガタ</t>
    </rPh>
    <rPh sb="23" eb="25">
      <t>ケイカク</t>
    </rPh>
    <rPh sb="27" eb="29">
      <t>シュウダン</t>
    </rPh>
    <rPh sb="29" eb="31">
      <t>イシ</t>
    </rPh>
    <rPh sb="31" eb="33">
      <t>ケッテイ</t>
    </rPh>
    <rPh sb="33" eb="35">
      <t>シュホウ</t>
    </rPh>
    <rPh sb="36" eb="38">
      <t>オウヨウ</t>
    </rPh>
    <phoneticPr fontId="8"/>
  </si>
  <si>
    <t>講習会「土木ISO定期セミナー」</t>
    <rPh sb="0" eb="3">
      <t>コウシュウカイ</t>
    </rPh>
    <rPh sb="4" eb="6">
      <t>ドボク</t>
    </rPh>
    <rPh sb="9" eb="11">
      <t>テイキ</t>
    </rPh>
    <phoneticPr fontId="8"/>
  </si>
  <si>
    <t>第19回建設用ロボットに関する技術講習会「IT時代の自動化・情報化技術の現状と展望」</t>
    <rPh sb="0" eb="1">
      <t>ダイ</t>
    </rPh>
    <rPh sb="3" eb="4">
      <t>カイ</t>
    </rPh>
    <rPh sb="4" eb="7">
      <t>ケンセツヨウ</t>
    </rPh>
    <rPh sb="12" eb="13">
      <t>カン</t>
    </rPh>
    <rPh sb="15" eb="17">
      <t>ギジュツ</t>
    </rPh>
    <rPh sb="17" eb="20">
      <t>コウシュウカイ</t>
    </rPh>
    <rPh sb="23" eb="25">
      <t>ジダイ</t>
    </rPh>
    <rPh sb="26" eb="29">
      <t>ジドウカ</t>
    </rPh>
    <rPh sb="30" eb="33">
      <t>ジョウホウカ</t>
    </rPh>
    <rPh sb="33" eb="35">
      <t>ギジュツ</t>
    </rPh>
    <rPh sb="36" eb="38">
      <t>ゲンジョウ</t>
    </rPh>
    <rPh sb="39" eb="41">
      <t>テンボウ</t>
    </rPh>
    <phoneticPr fontId="8"/>
  </si>
  <si>
    <t>「減震・免震・制震構造設計ガイドライン」セミナー</t>
    <rPh sb="1" eb="3">
      <t>ゲンシン</t>
    </rPh>
    <rPh sb="4" eb="6">
      <t>メンシン</t>
    </rPh>
    <rPh sb="7" eb="9">
      <t>セイシン</t>
    </rPh>
    <rPh sb="9" eb="11">
      <t>コウゾウ</t>
    </rPh>
    <rPh sb="11" eb="13">
      <t>セッケイ</t>
    </rPh>
    <phoneticPr fontId="8"/>
  </si>
  <si>
    <t>第2回計算力学講習会「計算力学における並列計算法入門」</t>
    <rPh sb="0" eb="1">
      <t>ダイ</t>
    </rPh>
    <rPh sb="2" eb="3">
      <t>カイ</t>
    </rPh>
    <rPh sb="3" eb="5">
      <t>ケイサン</t>
    </rPh>
    <rPh sb="5" eb="7">
      <t>リキガク</t>
    </rPh>
    <rPh sb="7" eb="10">
      <t>コウシュウカイ</t>
    </rPh>
    <rPh sb="11" eb="13">
      <t>ケイサン</t>
    </rPh>
    <rPh sb="13" eb="15">
      <t>リキガク</t>
    </rPh>
    <rPh sb="19" eb="21">
      <t>ヘイレツ</t>
    </rPh>
    <rPh sb="21" eb="23">
      <t>ケイサン</t>
    </rPh>
    <rPh sb="23" eb="24">
      <t>ホウ</t>
    </rPh>
    <rPh sb="24" eb="26">
      <t>ニュウモン</t>
    </rPh>
    <phoneticPr fontId="8"/>
  </si>
  <si>
    <t>「原子力発電所の津波評価技術」に関する講習会</t>
    <rPh sb="1" eb="4">
      <t>ゲンシリョク</t>
    </rPh>
    <rPh sb="4" eb="6">
      <t>ハツデン</t>
    </rPh>
    <rPh sb="6" eb="7">
      <t>ショ</t>
    </rPh>
    <rPh sb="8" eb="10">
      <t>ツナミ</t>
    </rPh>
    <rPh sb="10" eb="12">
      <t>ヒョウカ</t>
    </rPh>
    <rPh sb="12" eb="14">
      <t>ギジュツ</t>
    </rPh>
    <rPh sb="16" eb="17">
      <t>カン</t>
    </rPh>
    <rPh sb="19" eb="22">
      <t>コウシュウカイ</t>
    </rPh>
    <phoneticPr fontId="8"/>
  </si>
  <si>
    <t>TFTビル</t>
    <phoneticPr fontId="8"/>
  </si>
  <si>
    <t>第3回地震災害マネジメントセミナー「地震リスクマネジメントを考える－その必要性と課題について」</t>
    <rPh sb="0" eb="1">
      <t>ダイ</t>
    </rPh>
    <rPh sb="2" eb="3">
      <t>カイ</t>
    </rPh>
    <rPh sb="3" eb="5">
      <t>ジシン</t>
    </rPh>
    <rPh sb="5" eb="7">
      <t>サイガイ</t>
    </rPh>
    <rPh sb="18" eb="20">
      <t>ジシン</t>
    </rPh>
    <rPh sb="30" eb="31">
      <t>カンガ</t>
    </rPh>
    <rPh sb="36" eb="39">
      <t>ヒツヨウセイ</t>
    </rPh>
    <rPh sb="40" eb="42">
      <t>カダイ</t>
    </rPh>
    <phoneticPr fontId="8"/>
  </si>
  <si>
    <t>土木計画学ワンデーセミナーシリーズ28「高齢者・障害者を中心とするコミュニティ交通計画と交通バリアフリー」</t>
    <rPh sb="0" eb="2">
      <t>ドボク</t>
    </rPh>
    <rPh sb="2" eb="5">
      <t>ケイカクガク</t>
    </rPh>
    <rPh sb="20" eb="23">
      <t>コウレイシャ</t>
    </rPh>
    <rPh sb="24" eb="27">
      <t>ショウガイシャ</t>
    </rPh>
    <rPh sb="28" eb="30">
      <t>チュウシン</t>
    </rPh>
    <rPh sb="39" eb="41">
      <t>コウツウ</t>
    </rPh>
    <rPh sb="41" eb="43">
      <t>ケイカク</t>
    </rPh>
    <rPh sb="44" eb="46">
      <t>コウツウ</t>
    </rPh>
    <phoneticPr fontId="8"/>
  </si>
  <si>
    <t>建設会館ホール</t>
    <rPh sb="0" eb="2">
      <t>ケンセツ</t>
    </rPh>
    <rPh sb="2" eb="4">
      <t>カイカン</t>
    </rPh>
    <phoneticPr fontId="8"/>
  </si>
  <si>
    <t>2002年制定 コンクリート標準示方書発刊に伴う講習会（東京会場）</t>
    <rPh sb="4" eb="5">
      <t>ネン</t>
    </rPh>
    <rPh sb="5" eb="7">
      <t>セイテイ</t>
    </rPh>
    <rPh sb="14" eb="16">
      <t>ヒョウジュン</t>
    </rPh>
    <rPh sb="16" eb="19">
      <t>シホウショ</t>
    </rPh>
    <rPh sb="19" eb="21">
      <t>ハッカン</t>
    </rPh>
    <rPh sb="22" eb="23">
      <t>トモナ</t>
    </rPh>
    <rPh sb="24" eb="27">
      <t>コウシュウカイ</t>
    </rPh>
    <rPh sb="28" eb="30">
      <t>トウキョウ</t>
    </rPh>
    <rPh sb="30" eb="32">
      <t>カイジョウ</t>
    </rPh>
    <phoneticPr fontId="8"/>
  </si>
  <si>
    <t>日本青年館</t>
    <rPh sb="0" eb="2">
      <t>ニホン</t>
    </rPh>
    <rPh sb="2" eb="4">
      <t>セイネン</t>
    </rPh>
    <rPh sb="4" eb="5">
      <t>カン</t>
    </rPh>
    <phoneticPr fontId="8"/>
  </si>
  <si>
    <t>2002年制定 コンクリート標準示方書発刊に伴う講習会（大阪会場）</t>
    <rPh sb="4" eb="5">
      <t>ネン</t>
    </rPh>
    <rPh sb="5" eb="7">
      <t>セイテイ</t>
    </rPh>
    <rPh sb="14" eb="16">
      <t>ヒョウジュン</t>
    </rPh>
    <rPh sb="16" eb="19">
      <t>シホウショ</t>
    </rPh>
    <rPh sb="19" eb="21">
      <t>ハッカン</t>
    </rPh>
    <rPh sb="22" eb="23">
      <t>トモナ</t>
    </rPh>
    <rPh sb="24" eb="27">
      <t>コウシュウカイ</t>
    </rPh>
    <rPh sb="28" eb="30">
      <t>オオサカ</t>
    </rPh>
    <rPh sb="30" eb="32">
      <t>カイジョウ</t>
    </rPh>
    <phoneticPr fontId="8"/>
  </si>
  <si>
    <t>土木計画学ワンデーセミナーシリーズ29「ITS社会にむけた交通安全研究の方向性」</t>
    <rPh sb="0" eb="2">
      <t>ドボク</t>
    </rPh>
    <rPh sb="2" eb="4">
      <t>ケイカク</t>
    </rPh>
    <rPh sb="4" eb="5">
      <t>ガク</t>
    </rPh>
    <rPh sb="23" eb="25">
      <t>シャカイ</t>
    </rPh>
    <rPh sb="29" eb="31">
      <t>コウツウ</t>
    </rPh>
    <rPh sb="31" eb="33">
      <t>アンゼン</t>
    </rPh>
    <rPh sb="33" eb="35">
      <t>ケンキュウ</t>
    </rPh>
    <rPh sb="36" eb="39">
      <t>ホウコウセイ</t>
    </rPh>
    <phoneticPr fontId="8"/>
  </si>
  <si>
    <t>第48回構造工学シンポジウム</t>
    <rPh sb="0" eb="1">
      <t>ダイ</t>
    </rPh>
    <rPh sb="3" eb="4">
      <t>カイ</t>
    </rPh>
    <rPh sb="4" eb="6">
      <t>コウゾウ</t>
    </rPh>
    <rPh sb="6" eb="8">
      <t>コウガク</t>
    </rPh>
    <phoneticPr fontId="8"/>
  </si>
  <si>
    <t>岩盤力学委員会「深地層における軟岩の評価研究報告会」</t>
    <rPh sb="0" eb="2">
      <t>ガンバン</t>
    </rPh>
    <rPh sb="2" eb="4">
      <t>リキガク</t>
    </rPh>
    <rPh sb="4" eb="7">
      <t>イインカイ</t>
    </rPh>
    <rPh sb="8" eb="9">
      <t>シン</t>
    </rPh>
    <rPh sb="9" eb="11">
      <t>チソウ</t>
    </rPh>
    <rPh sb="15" eb="17">
      <t>ナンガン</t>
    </rPh>
    <rPh sb="18" eb="20">
      <t>ヒョウカ</t>
    </rPh>
    <rPh sb="20" eb="22">
      <t>ケンキュウ</t>
    </rPh>
    <rPh sb="22" eb="24">
      <t>ホウコク</t>
    </rPh>
    <rPh sb="24" eb="25">
      <t>カイ</t>
    </rPh>
    <phoneticPr fontId="8"/>
  </si>
  <si>
    <t>公開シンポジウム－明日の仙台海岸を考える－</t>
    <rPh sb="0" eb="2">
      <t>コウカイ</t>
    </rPh>
    <rPh sb="9" eb="11">
      <t>アス</t>
    </rPh>
    <rPh sb="12" eb="14">
      <t>センダイ</t>
    </rPh>
    <rPh sb="14" eb="16">
      <t>カイガン</t>
    </rPh>
    <rPh sb="17" eb="18">
      <t>カンガ</t>
    </rPh>
    <phoneticPr fontId="8"/>
  </si>
  <si>
    <t>第4回 固体の破壊現象フォーラム</t>
    <rPh sb="0" eb="1">
      <t>ダイ</t>
    </rPh>
    <rPh sb="2" eb="3">
      <t>カイ</t>
    </rPh>
    <rPh sb="4" eb="6">
      <t>コタイ</t>
    </rPh>
    <rPh sb="7" eb="9">
      <t>ハカイ</t>
    </rPh>
    <rPh sb="9" eb="11">
      <t>ゲンショウ</t>
    </rPh>
    <phoneticPr fontId="8"/>
  </si>
  <si>
    <t>土木建設技術シンポジウム2002</t>
    <rPh sb="0" eb="2">
      <t>ドボク</t>
    </rPh>
    <rPh sb="2" eb="4">
      <t>ケンセツ</t>
    </rPh>
    <rPh sb="4" eb="6">
      <t>ギジュツ</t>
    </rPh>
    <phoneticPr fontId="8"/>
  </si>
  <si>
    <t>環境システムシンポジウム「環境の評価システムの理論と実践について」</t>
    <rPh sb="0" eb="2">
      <t>カンキョウ</t>
    </rPh>
    <rPh sb="13" eb="15">
      <t>カンキョウ</t>
    </rPh>
    <rPh sb="16" eb="18">
      <t>ヒョウカ</t>
    </rPh>
    <rPh sb="23" eb="25">
      <t>リロン</t>
    </rPh>
    <rPh sb="26" eb="28">
      <t>ジッセン</t>
    </rPh>
    <phoneticPr fontId="8"/>
  </si>
  <si>
    <t>国土技術政策総合研究所</t>
    <rPh sb="0" eb="2">
      <t>コクド</t>
    </rPh>
    <rPh sb="2" eb="4">
      <t>ギジュツ</t>
    </rPh>
    <rPh sb="4" eb="6">
      <t>セイサク</t>
    </rPh>
    <rPh sb="6" eb="8">
      <t>ソウゴウ</t>
    </rPh>
    <rPh sb="8" eb="11">
      <t>ケンキュウショ</t>
    </rPh>
    <phoneticPr fontId="8"/>
  </si>
  <si>
    <t>George Gazetas教授講演会</t>
    <rPh sb="14" eb="16">
      <t>キョウジュ</t>
    </rPh>
    <rPh sb="16" eb="19">
      <t>コウエンカイ</t>
    </rPh>
    <phoneticPr fontId="8"/>
  </si>
  <si>
    <t>第25回土木計画学研究発表会（春大会）</t>
    <rPh sb="0" eb="1">
      <t>ダイ</t>
    </rPh>
    <rPh sb="3" eb="4">
      <t>カイ</t>
    </rPh>
    <rPh sb="4" eb="6">
      <t>ドボク</t>
    </rPh>
    <rPh sb="6" eb="8">
      <t>ケイカク</t>
    </rPh>
    <rPh sb="8" eb="9">
      <t>ガク</t>
    </rPh>
    <rPh sb="9" eb="11">
      <t>ケンキュウ</t>
    </rPh>
    <rPh sb="11" eb="13">
      <t>ハッピョウ</t>
    </rPh>
    <rPh sb="13" eb="14">
      <t>カイ</t>
    </rPh>
    <rPh sb="15" eb="16">
      <t>ハル</t>
    </rPh>
    <rPh sb="16" eb="18">
      <t>タイカイ</t>
    </rPh>
    <phoneticPr fontId="8"/>
  </si>
  <si>
    <t>第27回海洋開発シンポジウム</t>
    <rPh sb="0" eb="1">
      <t>ダイ</t>
    </rPh>
    <rPh sb="3" eb="4">
      <t>カイ</t>
    </rPh>
    <rPh sb="4" eb="6">
      <t>カイヨウ</t>
    </rPh>
    <rPh sb="6" eb="8">
      <t>カイハツ</t>
    </rPh>
    <phoneticPr fontId="8"/>
  </si>
  <si>
    <t>海峡メッセ下関</t>
    <rPh sb="0" eb="2">
      <t>カイキョウ</t>
    </rPh>
    <rPh sb="5" eb="7">
      <t>シモノセキ</t>
    </rPh>
    <phoneticPr fontId="8"/>
  </si>
  <si>
    <t>近年の国内で発生した大地震の記録と課題シンポジウム</t>
    <rPh sb="0" eb="2">
      <t>キンネン</t>
    </rPh>
    <rPh sb="3" eb="5">
      <t>コクナイ</t>
    </rPh>
    <rPh sb="6" eb="8">
      <t>ハッセイ</t>
    </rPh>
    <rPh sb="10" eb="13">
      <t>ダイジシン</t>
    </rPh>
    <rPh sb="14" eb="16">
      <t>キロク</t>
    </rPh>
    <rPh sb="17" eb="19">
      <t>カダイ</t>
    </rPh>
    <phoneticPr fontId="8"/>
  </si>
  <si>
    <t>第8回河川技術に関するシンポジウム</t>
    <rPh sb="0" eb="1">
      <t>ダイ</t>
    </rPh>
    <rPh sb="2" eb="3">
      <t>カイ</t>
    </rPh>
    <rPh sb="3" eb="5">
      <t>カセン</t>
    </rPh>
    <rPh sb="5" eb="7">
      <t>ギジュツ</t>
    </rPh>
    <rPh sb="8" eb="9">
      <t>カン</t>
    </rPh>
    <phoneticPr fontId="8"/>
  </si>
  <si>
    <t>第22回土木史研究発表会</t>
    <rPh sb="0" eb="1">
      <t>ダイ</t>
    </rPh>
    <rPh sb="3" eb="4">
      <t>カイ</t>
    </rPh>
    <rPh sb="4" eb="7">
      <t>ドボクシ</t>
    </rPh>
    <rPh sb="7" eb="9">
      <t>ケンキュウ</t>
    </rPh>
    <rPh sb="9" eb="11">
      <t>ハッピョウ</t>
    </rPh>
    <rPh sb="11" eb="12">
      <t>カイ</t>
    </rPh>
    <phoneticPr fontId="8"/>
  </si>
  <si>
    <t>北見芸術文化ホール</t>
    <rPh sb="0" eb="2">
      <t>キタミ</t>
    </rPh>
    <rPh sb="2" eb="4">
      <t>ゲイジュツ</t>
    </rPh>
    <rPh sb="4" eb="6">
      <t>ブンカ</t>
    </rPh>
    <phoneticPr fontId="8"/>
  </si>
  <si>
    <t>水辺のコンクリート構造物研究小委員会 委員会報告とシンポジウム</t>
    <rPh sb="0" eb="2">
      <t>ミズベ</t>
    </rPh>
    <rPh sb="9" eb="12">
      <t>コウゾウブツ</t>
    </rPh>
    <rPh sb="12" eb="14">
      <t>ケンキュウ</t>
    </rPh>
    <rPh sb="14" eb="15">
      <t>ショウ</t>
    </rPh>
    <rPh sb="15" eb="18">
      <t>イインカイ</t>
    </rPh>
    <rPh sb="19" eb="22">
      <t>イインカイ</t>
    </rPh>
    <rPh sb="22" eb="24">
      <t>ホウコク</t>
    </rPh>
    <phoneticPr fontId="8"/>
  </si>
  <si>
    <t>第6回構造物の衝突問題に関するシンポジウム</t>
    <rPh sb="0" eb="1">
      <t>ダイ</t>
    </rPh>
    <rPh sb="2" eb="3">
      <t>カイ</t>
    </rPh>
    <rPh sb="3" eb="6">
      <t>コウゾウブツ</t>
    </rPh>
    <rPh sb="7" eb="9">
      <t>ショウトツ</t>
    </rPh>
    <rPh sb="9" eb="11">
      <t>モンダイ</t>
    </rPh>
    <rPh sb="12" eb="13">
      <t>カン</t>
    </rPh>
    <phoneticPr fontId="8"/>
  </si>
  <si>
    <t>第10回地球環境シンポジウム</t>
    <rPh sb="0" eb="1">
      <t>ダイ</t>
    </rPh>
    <rPh sb="3" eb="4">
      <t>カイ</t>
    </rPh>
    <rPh sb="4" eb="6">
      <t>チキュウ</t>
    </rPh>
    <rPh sb="6" eb="8">
      <t>カンキョウ</t>
    </rPh>
    <phoneticPr fontId="8"/>
  </si>
  <si>
    <t>第6回鉄道力学シンポジウム</t>
    <rPh sb="0" eb="1">
      <t>ダイ</t>
    </rPh>
    <rPh sb="2" eb="3">
      <t>カイ</t>
    </rPh>
    <rPh sb="3" eb="5">
      <t>テツドウ</t>
    </rPh>
    <rPh sb="5" eb="7">
      <t>リキガク</t>
    </rPh>
    <phoneticPr fontId="8"/>
  </si>
  <si>
    <t>第18回乱流フォーラム</t>
    <rPh sb="0" eb="1">
      <t>ダイ</t>
    </rPh>
    <rPh sb="3" eb="4">
      <t>カイ</t>
    </rPh>
    <rPh sb="4" eb="6">
      <t>ランリュウ</t>
    </rPh>
    <phoneticPr fontId="8"/>
  </si>
  <si>
    <t>早稲田大学理工学部</t>
    <rPh sb="0" eb="3">
      <t>ワセダ</t>
    </rPh>
    <rPh sb="3" eb="5">
      <t>ダイガク</t>
    </rPh>
    <rPh sb="5" eb="8">
      <t>リコウガク</t>
    </rPh>
    <rPh sb="8" eb="9">
      <t>ブ</t>
    </rPh>
    <phoneticPr fontId="8"/>
  </si>
  <si>
    <t>浮体橋の性能照査型に関するシンポジウム</t>
    <rPh sb="0" eb="2">
      <t>フタイ</t>
    </rPh>
    <rPh sb="2" eb="3">
      <t>ハシ</t>
    </rPh>
    <rPh sb="4" eb="6">
      <t>セイノウ</t>
    </rPh>
    <rPh sb="6" eb="8">
      <t>ショウサ</t>
    </rPh>
    <rPh sb="8" eb="9">
      <t>ガタ</t>
    </rPh>
    <rPh sb="10" eb="11">
      <t>カン</t>
    </rPh>
    <phoneticPr fontId="8"/>
  </si>
  <si>
    <t>第6回耐震補強・補修技術・耐震診断に関するシンポジウム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</si>
  <si>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第4回International Summer Sympsium</t>
    <rPh sb="0" eb="1">
      <t>ダイ</t>
    </rPh>
    <rPh sb="2" eb="3">
      <t>カイ</t>
    </rPh>
    <phoneticPr fontId="8"/>
  </si>
  <si>
    <t>京都大学工学部</t>
    <rPh sb="0" eb="2">
      <t>キョウト</t>
    </rPh>
    <rPh sb="2" eb="4">
      <t>ダイガク</t>
    </rPh>
    <rPh sb="4" eb="7">
      <t>コウガクブ</t>
    </rPh>
    <phoneticPr fontId="8"/>
  </si>
  <si>
    <t>地震考古学の話題提供と地震痕跡学見学会</t>
    <rPh sb="0" eb="2">
      <t>ジシン</t>
    </rPh>
    <rPh sb="2" eb="5">
      <t>コウコガク</t>
    </rPh>
    <rPh sb="6" eb="8">
      <t>ワダイ</t>
    </rPh>
    <rPh sb="8" eb="10">
      <t>テイキョウ</t>
    </rPh>
    <rPh sb="11" eb="13">
      <t>ジシン</t>
    </rPh>
    <rPh sb="13" eb="15">
      <t>コンセキ</t>
    </rPh>
    <rPh sb="15" eb="16">
      <t>ガク</t>
    </rPh>
    <rPh sb="16" eb="19">
      <t>ケンガクカイ</t>
    </rPh>
    <phoneticPr fontId="8"/>
  </si>
  <si>
    <t>第7回水シンポジウム</t>
    <rPh sb="0" eb="1">
      <t>ダイ</t>
    </rPh>
    <rPh sb="2" eb="3">
      <t>カイ</t>
    </rPh>
    <rPh sb="3" eb="4">
      <t>ミズ</t>
    </rPh>
    <phoneticPr fontId="8"/>
  </si>
  <si>
    <t>かでる2･7</t>
    <phoneticPr fontId="8"/>
  </si>
  <si>
    <t>第5回固体の破壊現象フォーラム</t>
    <rPh sb="0" eb="1">
      <t>ダイ</t>
    </rPh>
    <rPh sb="2" eb="3">
      <t>カイ</t>
    </rPh>
    <rPh sb="3" eb="5">
      <t>コタイ</t>
    </rPh>
    <rPh sb="6" eb="8">
      <t>ハカイ</t>
    </rPh>
    <rPh sb="8" eb="10">
      <t>ゲンショウ</t>
    </rPh>
    <phoneticPr fontId="8"/>
  </si>
  <si>
    <t>第5回鋼構造と橋に関するシンポジウム</t>
    <rPh sb="0" eb="1">
      <t>ダイ</t>
    </rPh>
    <rPh sb="2" eb="3">
      <t>カイ</t>
    </rPh>
    <rPh sb="3" eb="4">
      <t>コウ</t>
    </rPh>
    <rPh sb="4" eb="6">
      <t>コウゾウ</t>
    </rPh>
    <rPh sb="7" eb="8">
      <t>ハシ</t>
    </rPh>
    <rPh sb="9" eb="10">
      <t>カン</t>
    </rPh>
    <phoneticPr fontId="8"/>
  </si>
  <si>
    <t>第38回水工学に関する夏期研修会</t>
    <rPh sb="0" eb="1">
      <t>ダイ</t>
    </rPh>
    <rPh sb="3" eb="4">
      <t>カイ</t>
    </rPh>
    <rPh sb="4" eb="7">
      <t>スイコウガク</t>
    </rPh>
    <rPh sb="8" eb="9">
      <t>カン</t>
    </rPh>
    <rPh sb="11" eb="13">
      <t>カキ</t>
    </rPh>
    <rPh sb="13" eb="16">
      <t>ケンシュウカイ</t>
    </rPh>
    <phoneticPr fontId="8"/>
  </si>
  <si>
    <t>ぱるるプラザ京都</t>
    <rPh sb="6" eb="8">
      <t>キョウト</t>
    </rPh>
    <phoneticPr fontId="8"/>
  </si>
  <si>
    <t>公開シンポジウム 新潟海岸の砂浜再生－その方策と課題－</t>
    <rPh sb="0" eb="2">
      <t>コウカイ</t>
    </rPh>
    <rPh sb="9" eb="11">
      <t>ニイガタ</t>
    </rPh>
    <rPh sb="11" eb="13">
      <t>カイガン</t>
    </rPh>
    <rPh sb="14" eb="16">
      <t>スナハマ</t>
    </rPh>
    <rPh sb="16" eb="18">
      <t>サイセイ</t>
    </rPh>
    <rPh sb="21" eb="23">
      <t>ホウサク</t>
    </rPh>
    <rPh sb="24" eb="26">
      <t>カダイ</t>
    </rPh>
    <phoneticPr fontId="8"/>
  </si>
  <si>
    <t>新潟市万代市民会館</t>
    <rPh sb="0" eb="3">
      <t>ニイガタシ</t>
    </rPh>
    <rPh sb="3" eb="5">
      <t>マンダイ</t>
    </rPh>
    <rPh sb="5" eb="7">
      <t>シミン</t>
    </rPh>
    <rPh sb="7" eb="9">
      <t>カイカン</t>
    </rPh>
    <phoneticPr fontId="8"/>
  </si>
  <si>
    <t>第5回応用力学シンポジウム</t>
    <rPh sb="0" eb="1">
      <t>ダイ</t>
    </rPh>
    <rPh sb="2" eb="3">
      <t>カイ</t>
    </rPh>
    <rPh sb="3" eb="5">
      <t>オウヨウ</t>
    </rPh>
    <rPh sb="5" eb="7">
      <t>リキガク</t>
    </rPh>
    <phoneticPr fontId="8"/>
  </si>
  <si>
    <t>第49回海岸工学講演会</t>
    <rPh sb="0" eb="1">
      <t>ダイ</t>
    </rPh>
    <rPh sb="3" eb="4">
      <t>カイ</t>
    </rPh>
    <rPh sb="4" eb="6">
      <t>カイガン</t>
    </rPh>
    <rPh sb="6" eb="8">
      <t>コウガク</t>
    </rPh>
    <rPh sb="8" eb="11">
      <t>コウエンカイ</t>
    </rPh>
    <phoneticPr fontId="8"/>
  </si>
  <si>
    <t>釧路市観光国際交流センター</t>
    <rPh sb="0" eb="3">
      <t>クシロシ</t>
    </rPh>
    <rPh sb="3" eb="5">
      <t>カンコウ</t>
    </rPh>
    <rPh sb="5" eb="7">
      <t>コクサイ</t>
    </rPh>
    <rPh sb="7" eb="9">
      <t>コウリュウ</t>
    </rPh>
    <phoneticPr fontId="8"/>
  </si>
  <si>
    <t>第30回環境システム研究論文発表会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</si>
  <si>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山梨大学工学部</t>
    <rPh sb="0" eb="2">
      <t>ヤマナシ</t>
    </rPh>
    <rPh sb="2" eb="4">
      <t>ダイガク</t>
    </rPh>
    <rPh sb="4" eb="7">
      <t>コウガクブ</t>
    </rPh>
    <phoneticPr fontId="8"/>
  </si>
  <si>
    <t>第27回土木情報システムシンポジウム</t>
    <rPh sb="0" eb="1">
      <t>ダイ</t>
    </rPh>
    <rPh sb="3" eb="4">
      <t>カイ</t>
    </rPh>
    <rPh sb="4" eb="6">
      <t>ドボク</t>
    </rPh>
    <rPh sb="6" eb="8">
      <t>ジョウホウ</t>
    </rPh>
    <phoneticPr fontId="8"/>
  </si>
  <si>
    <t>第26回土木計画学研究発表会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</si>
  <si>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岩手大学</t>
    <rPh sb="0" eb="2">
      <t>イワテ</t>
    </rPh>
    <rPh sb="2" eb="4">
      <t>ダイガク</t>
    </rPh>
    <phoneticPr fontId="8"/>
  </si>
  <si>
    <t>既設構造物の耐震補強に関するシンポジウム</t>
    <rPh sb="0" eb="2">
      <t>キセツ</t>
    </rPh>
    <rPh sb="2" eb="5">
      <t>コウゾウブツ</t>
    </rPh>
    <rPh sb="6" eb="8">
      <t>タイシン</t>
    </rPh>
    <rPh sb="8" eb="10">
      <t>ホキョウ</t>
    </rPh>
    <rPh sb="11" eb="12">
      <t>カン</t>
    </rPh>
    <phoneticPr fontId="8"/>
  </si>
  <si>
    <t>第39回環境工学研究フォーラム</t>
    <rPh sb="0" eb="1">
      <t>ダイ</t>
    </rPh>
    <rPh sb="3" eb="4">
      <t>カイ</t>
    </rPh>
    <rPh sb="4" eb="6">
      <t>カンキョウ</t>
    </rPh>
    <rPh sb="6" eb="8">
      <t>コウガク</t>
    </rPh>
    <rPh sb="8" eb="10">
      <t>ケンキュウ</t>
    </rPh>
    <phoneticPr fontId="8"/>
  </si>
  <si>
    <t>変革への挑戦～新しい公共工事システムを考える～ 第20回建設マネジメント問題に関する研究発表・討論会</t>
    <rPh sb="0" eb="2">
      <t>ヘンカク</t>
    </rPh>
    <rPh sb="4" eb="6">
      <t>チョウセン</t>
    </rPh>
    <rPh sb="7" eb="8">
      <t>アタラ</t>
    </rPh>
    <rPh sb="10" eb="12">
      <t>コウキョウ</t>
    </rPh>
    <rPh sb="12" eb="14">
      <t>コウジ</t>
    </rPh>
    <rPh sb="19" eb="20">
      <t>カンガ</t>
    </rPh>
    <rPh sb="24" eb="25">
      <t>ダイ</t>
    </rPh>
    <rPh sb="27" eb="28">
      <t>カイ</t>
    </rPh>
    <rPh sb="28" eb="30">
      <t>ケンセツ</t>
    </rPh>
    <rPh sb="36" eb="38">
      <t>モンダイ</t>
    </rPh>
    <rPh sb="39" eb="40">
      <t>カン</t>
    </rPh>
    <rPh sb="42" eb="44">
      <t>ケンキュウ</t>
    </rPh>
    <rPh sb="44" eb="46">
      <t>ハッピョウ</t>
    </rPh>
    <rPh sb="47" eb="49">
      <t>トウロン</t>
    </rPh>
    <rPh sb="49" eb="50">
      <t>カイ</t>
    </rPh>
    <phoneticPr fontId="8"/>
  </si>
  <si>
    <t>鉄道技術連合シンポジウム[J-Rail'02]</t>
    <rPh sb="0" eb="2">
      <t>テツドウ</t>
    </rPh>
    <rPh sb="2" eb="4">
      <t>ギジュツ</t>
    </rPh>
    <rPh sb="4" eb="6">
      <t>レンゴウ</t>
    </rPh>
    <phoneticPr fontId="8"/>
  </si>
  <si>
    <t>第12回トンネル工学研究発表会</t>
    <rPh sb="0" eb="1">
      <t>ダイ</t>
    </rPh>
    <rPh sb="3" eb="4">
      <t>カイ</t>
    </rPh>
    <rPh sb="8" eb="10">
      <t>コウガク</t>
    </rPh>
    <rPh sb="10" eb="12">
      <t>ケンキュウ</t>
    </rPh>
    <rPh sb="12" eb="14">
      <t>ハッピョウ</t>
    </rPh>
    <rPh sb="14" eb="15">
      <t>カイ</t>
    </rPh>
    <phoneticPr fontId="8"/>
  </si>
  <si>
    <t>第2回地震防災技術懇話会</t>
    <rPh sb="0" eb="1">
      <t>ダイ</t>
    </rPh>
    <rPh sb="2" eb="3">
      <t>カイ</t>
    </rPh>
    <rPh sb="3" eb="5">
      <t>ジシン</t>
    </rPh>
    <rPh sb="5" eb="7">
      <t>ボウサイ</t>
    </rPh>
    <rPh sb="7" eb="9">
      <t>ギジュツ</t>
    </rPh>
    <rPh sb="9" eb="12">
      <t>コンワカイ</t>
    </rPh>
    <phoneticPr fontId="8"/>
  </si>
  <si>
    <t>東北大学工学部</t>
    <rPh sb="0" eb="2">
      <t>トウホク</t>
    </rPh>
    <rPh sb="2" eb="4">
      <t>ダイガク</t>
    </rPh>
    <rPh sb="4" eb="7">
      <t>コウガクブ</t>
    </rPh>
    <phoneticPr fontId="8"/>
  </si>
  <si>
    <t>「コンクリート耐久性データベースフォーマット」に関する委員会報告とシンポジウム</t>
    <rPh sb="7" eb="10">
      <t>タイキュウセイ</t>
    </rPh>
    <rPh sb="24" eb="25">
      <t>カン</t>
    </rPh>
    <rPh sb="27" eb="30">
      <t>イインカイ</t>
    </rPh>
    <rPh sb="30" eb="32">
      <t>ホウコク</t>
    </rPh>
    <phoneticPr fontId="8"/>
  </si>
  <si>
    <t>「アフガニスタン国土復興ビジョン検討懇談会」報告会～《復興ビジョン試案》現地発表と調査の報告～</t>
    <rPh sb="8" eb="10">
      <t>コクド</t>
    </rPh>
    <rPh sb="10" eb="12">
      <t>フッコウ</t>
    </rPh>
    <rPh sb="16" eb="18">
      <t>ケントウ</t>
    </rPh>
    <rPh sb="18" eb="21">
      <t>コンダンカイ</t>
    </rPh>
    <rPh sb="22" eb="24">
      <t>ホウコク</t>
    </rPh>
    <rPh sb="24" eb="25">
      <t>カイ</t>
    </rPh>
    <rPh sb="27" eb="29">
      <t>フッコウ</t>
    </rPh>
    <rPh sb="33" eb="35">
      <t>シアン</t>
    </rPh>
    <rPh sb="36" eb="38">
      <t>ゲンチ</t>
    </rPh>
    <rPh sb="38" eb="40">
      <t>ハッピョウ</t>
    </rPh>
    <rPh sb="41" eb="43">
      <t>チョウサ</t>
    </rPh>
    <rPh sb="44" eb="46">
      <t>ホウコク</t>
    </rPh>
    <phoneticPr fontId="8"/>
  </si>
  <si>
    <t>第7回舗装工学講演会</t>
    <rPh sb="0" eb="1">
      <t>ダイ</t>
    </rPh>
    <rPh sb="2" eb="3">
      <t>カイ</t>
    </rPh>
    <rPh sb="3" eb="5">
      <t>ホソウ</t>
    </rPh>
    <rPh sb="5" eb="7">
      <t>コウガク</t>
    </rPh>
    <rPh sb="7" eb="10">
      <t>コウエンカイ</t>
    </rPh>
    <phoneticPr fontId="8"/>
  </si>
  <si>
    <t>中央大学市ヶ谷キャンパス</t>
    <rPh sb="0" eb="2">
      <t>チュウオウ</t>
    </rPh>
    <rPh sb="2" eb="4">
      <t>ダイガク</t>
    </rPh>
    <rPh sb="4" eb="7">
      <t>イチガヤ</t>
    </rPh>
    <phoneticPr fontId="8"/>
  </si>
  <si>
    <t>第2回流体力の評価とその応用に関するシンポジウム</t>
    <rPh sb="0" eb="1">
      <t>ダイ</t>
    </rPh>
    <rPh sb="2" eb="3">
      <t>カイ</t>
    </rPh>
    <rPh sb="3" eb="5">
      <t>リュウタイ</t>
    </rPh>
    <rPh sb="5" eb="6">
      <t>リョク</t>
    </rPh>
    <rPh sb="7" eb="9">
      <t>ヒョウカ</t>
    </rPh>
    <rPh sb="12" eb="14">
      <t>オウヨウ</t>
    </rPh>
    <rPh sb="15" eb="16">
      <t>カン</t>
    </rPh>
    <phoneticPr fontId="8"/>
  </si>
  <si>
    <t>土木デザインワークショップ2003「歴史の創造性」</t>
    <rPh sb="0" eb="2">
      <t>ドボク</t>
    </rPh>
    <rPh sb="18" eb="20">
      <t>レキシ</t>
    </rPh>
    <rPh sb="21" eb="24">
      <t>ソウゾウセイ</t>
    </rPh>
    <phoneticPr fontId="8"/>
  </si>
  <si>
    <t>コンクリート構造物の非線形解析技術に関する研究成果報告会－非線形解析の信頼性向上を目指して その現状の課題－</t>
    <rPh sb="6" eb="9">
      <t>コウゾウブツ</t>
    </rPh>
    <rPh sb="10" eb="13">
      <t>ヒセンケイ</t>
    </rPh>
    <rPh sb="13" eb="15">
      <t>カイセキ</t>
    </rPh>
    <rPh sb="15" eb="17">
      <t>ギジュツ</t>
    </rPh>
    <rPh sb="18" eb="19">
      <t>カン</t>
    </rPh>
    <rPh sb="21" eb="23">
      <t>ケンキュウ</t>
    </rPh>
    <rPh sb="23" eb="25">
      <t>セイカ</t>
    </rPh>
    <rPh sb="25" eb="27">
      <t>ホウコク</t>
    </rPh>
    <rPh sb="27" eb="28">
      <t>カイ</t>
    </rPh>
    <rPh sb="29" eb="32">
      <t>ヒセンケイ</t>
    </rPh>
    <rPh sb="32" eb="34">
      <t>カイセキ</t>
    </rPh>
    <rPh sb="35" eb="38">
      <t>シンライセイ</t>
    </rPh>
    <rPh sb="38" eb="40">
      <t>コウジョウ</t>
    </rPh>
    <rPh sb="41" eb="43">
      <t>メザ</t>
    </rPh>
    <rPh sb="48" eb="50">
      <t>ゲンジョウ</t>
    </rPh>
    <rPh sb="51" eb="53">
      <t>カダイ</t>
    </rPh>
    <phoneticPr fontId="8"/>
  </si>
  <si>
    <t>第8回地下空間シンポジウム「ストック＆メンテナンス時代の地下空間利用」</t>
    <rPh sb="0" eb="1">
      <t>ダイ</t>
    </rPh>
    <rPh sb="2" eb="3">
      <t>カイ</t>
    </rPh>
    <rPh sb="3" eb="5">
      <t>チカ</t>
    </rPh>
    <rPh sb="5" eb="7">
      <t>クウカン</t>
    </rPh>
    <rPh sb="25" eb="27">
      <t>ジダイ</t>
    </rPh>
    <rPh sb="28" eb="30">
      <t>チカ</t>
    </rPh>
    <rPh sb="30" eb="32">
      <t>クウカン</t>
    </rPh>
    <rPh sb="32" eb="34">
      <t>リヨウ</t>
    </rPh>
    <phoneticPr fontId="8"/>
  </si>
  <si>
    <t>計算力学フォーラム（計算力学の可能性）</t>
    <rPh sb="0" eb="2">
      <t>ケイサン</t>
    </rPh>
    <rPh sb="2" eb="4">
      <t>リキガク</t>
    </rPh>
    <rPh sb="10" eb="12">
      <t>ケイサン</t>
    </rPh>
    <rPh sb="12" eb="14">
      <t>リキガク</t>
    </rPh>
    <rPh sb="15" eb="18">
      <t>カノウセイ</t>
    </rPh>
    <phoneticPr fontId="8"/>
  </si>
  <si>
    <t>中央大学理工学部</t>
    <rPh sb="0" eb="2">
      <t>チュウオウ</t>
    </rPh>
    <rPh sb="2" eb="4">
      <t>ダイガク</t>
    </rPh>
    <rPh sb="4" eb="6">
      <t>リコウ</t>
    </rPh>
    <rPh sb="6" eb="8">
      <t>ガクブ</t>
    </rPh>
    <phoneticPr fontId="8"/>
  </si>
  <si>
    <t>第6回固体の破壊現象フォーラム</t>
    <rPh sb="0" eb="1">
      <t>ダイ</t>
    </rPh>
    <rPh sb="2" eb="3">
      <t>カイ</t>
    </rPh>
    <rPh sb="3" eb="5">
      <t>コタイ</t>
    </rPh>
    <rPh sb="6" eb="8">
      <t>ハカイ</t>
    </rPh>
    <rPh sb="8" eb="10">
      <t>ゲンショウ</t>
    </rPh>
    <phoneticPr fontId="8"/>
  </si>
  <si>
    <t>第1回日本－台湾国際シンポジウム 環境管理における膜技術</t>
    <rPh sb="0" eb="1">
      <t>ダイ</t>
    </rPh>
    <rPh sb="2" eb="3">
      <t>カイ</t>
    </rPh>
    <rPh sb="3" eb="5">
      <t>ニホン</t>
    </rPh>
    <rPh sb="6" eb="8">
      <t>タイワン</t>
    </rPh>
    <rPh sb="8" eb="10">
      <t>コクサイ</t>
    </rPh>
    <rPh sb="17" eb="19">
      <t>カンキョウ</t>
    </rPh>
    <rPh sb="19" eb="21">
      <t>カンリ</t>
    </rPh>
    <rPh sb="25" eb="26">
      <t>マク</t>
    </rPh>
    <rPh sb="26" eb="28">
      <t>ギジュツ</t>
    </rPh>
    <phoneticPr fontId="8"/>
  </si>
  <si>
    <t>第6回地震時保有耐力法に基づく橋梁構造等のシンポジウム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トウ</t>
    </rPh>
    <phoneticPr fontId="8"/>
  </si>
  <si>
    <t>第32回岩盤力学に関するシンポジウム</t>
    <rPh sb="0" eb="1">
      <t>ダイ</t>
    </rPh>
    <rPh sb="3" eb="4">
      <t>カイ</t>
    </rPh>
    <rPh sb="4" eb="6">
      <t>ガンバン</t>
    </rPh>
    <rPh sb="6" eb="8">
      <t>リキガク</t>
    </rPh>
    <rPh sb="9" eb="10">
      <t>カン</t>
    </rPh>
    <phoneticPr fontId="8"/>
  </si>
  <si>
    <t>環境工学委員会40周年記念シンポジウム「環境工学の新世紀」</t>
    <rPh sb="0" eb="2">
      <t>カンキョウ</t>
    </rPh>
    <rPh sb="2" eb="4">
      <t>コウガク</t>
    </rPh>
    <rPh sb="4" eb="7">
      <t>イインカイ</t>
    </rPh>
    <rPh sb="9" eb="11">
      <t>シュウネン</t>
    </rPh>
    <rPh sb="11" eb="13">
      <t>キネン</t>
    </rPh>
    <rPh sb="20" eb="22">
      <t>カンキョウ</t>
    </rPh>
    <rPh sb="22" eb="24">
      <t>コウガク</t>
    </rPh>
    <rPh sb="25" eb="28">
      <t>シンセイキ</t>
    </rPh>
    <phoneticPr fontId="8"/>
  </si>
  <si>
    <t>土木学会地球環境委員会シンポジウム「ヨハネスブルグ環境サミット後の地球環境問題と日本の土木界」</t>
    <rPh sb="0" eb="4">
      <t>ドボクガッカイ</t>
    </rPh>
    <rPh sb="4" eb="6">
      <t>チキュウ</t>
    </rPh>
    <rPh sb="6" eb="8">
      <t>カンキョウ</t>
    </rPh>
    <rPh sb="8" eb="11">
      <t>イインカイ</t>
    </rPh>
    <rPh sb="25" eb="27">
      <t>カンキョウ</t>
    </rPh>
    <rPh sb="31" eb="32">
      <t>ゴ</t>
    </rPh>
    <rPh sb="33" eb="35">
      <t>チキュウ</t>
    </rPh>
    <rPh sb="35" eb="37">
      <t>カンキョウ</t>
    </rPh>
    <rPh sb="37" eb="39">
      <t>モンダイ</t>
    </rPh>
    <rPh sb="40" eb="42">
      <t>ニホン</t>
    </rPh>
    <rPh sb="43" eb="46">
      <t>ドボクカイ</t>
    </rPh>
    <phoneticPr fontId="8"/>
  </si>
  <si>
    <t>「ISOへの対応」に関する第5回シンポジウム－動き出したユーロコードと我が国の対応－</t>
    <rPh sb="6" eb="8">
      <t>タイオウ</t>
    </rPh>
    <rPh sb="10" eb="11">
      <t>カン</t>
    </rPh>
    <rPh sb="13" eb="14">
      <t>ダイ</t>
    </rPh>
    <rPh sb="15" eb="16">
      <t>カイ</t>
    </rPh>
    <rPh sb="23" eb="24">
      <t>ウゴ</t>
    </rPh>
    <rPh sb="25" eb="26">
      <t>ダ</t>
    </rPh>
    <rPh sb="35" eb="36">
      <t>ワ</t>
    </rPh>
    <rPh sb="37" eb="38">
      <t>クニ</t>
    </rPh>
    <rPh sb="39" eb="41">
      <t>タイオウ</t>
    </rPh>
    <phoneticPr fontId="8"/>
  </si>
  <si>
    <t>第4回構造物の破壊過程解明に基づく地震防災性向上に関するシンポジウム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</si>
  <si>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第47回水理講習会～河川技術に関するシンポジウム</t>
    <rPh sb="0" eb="1">
      <t>ダイ</t>
    </rPh>
    <rPh sb="3" eb="4">
      <t>カイ</t>
    </rPh>
    <rPh sb="4" eb="6">
      <t>スイリ</t>
    </rPh>
    <rPh sb="6" eb="9">
      <t>コウシュウカイ</t>
    </rPh>
    <rPh sb="10" eb="12">
      <t>カセン</t>
    </rPh>
    <rPh sb="12" eb="14">
      <t>ギジュツ</t>
    </rPh>
    <rPh sb="15" eb="16">
      <t>カン</t>
    </rPh>
    <phoneticPr fontId="8"/>
  </si>
  <si>
    <t>土木会館、早稲田大学</t>
    <rPh sb="0" eb="4">
      <t>ドボクカイカン</t>
    </rPh>
    <rPh sb="5" eb="8">
      <t>ワセダ</t>
    </rPh>
    <rPh sb="8" eb="10">
      <t>ダイガク</t>
    </rPh>
    <phoneticPr fontId="8"/>
  </si>
  <si>
    <t>歴史的鉄橋の保存・利活に関する講演会</t>
    <rPh sb="0" eb="3">
      <t>レキシテキ</t>
    </rPh>
    <rPh sb="3" eb="5">
      <t>テッキョウ</t>
    </rPh>
    <rPh sb="6" eb="8">
      <t>ホゾン</t>
    </rPh>
    <rPh sb="9" eb="10">
      <t>リ</t>
    </rPh>
    <rPh sb="10" eb="11">
      <t>カツ</t>
    </rPh>
    <rPh sb="12" eb="13">
      <t>カン</t>
    </rPh>
    <rPh sb="15" eb="18">
      <t>コウエンカイ</t>
    </rPh>
    <phoneticPr fontId="8"/>
  </si>
  <si>
    <t>計算力学フォーラム－土木工学における計算力学の新展開－</t>
    <rPh sb="0" eb="2">
      <t>ケイサン</t>
    </rPh>
    <rPh sb="2" eb="4">
      <t>リキガク</t>
    </rPh>
    <rPh sb="10" eb="12">
      <t>ドボク</t>
    </rPh>
    <rPh sb="12" eb="14">
      <t>コウガク</t>
    </rPh>
    <rPh sb="18" eb="20">
      <t>ケイサン</t>
    </rPh>
    <rPh sb="20" eb="22">
      <t>リキガク</t>
    </rPh>
    <rPh sb="23" eb="26">
      <t>シンテンカイ</t>
    </rPh>
    <phoneticPr fontId="8"/>
  </si>
  <si>
    <t>広島大学</t>
    <rPh sb="0" eb="2">
      <t>ヒロシマ</t>
    </rPh>
    <rPh sb="2" eb="4">
      <t>ダイガク</t>
    </rPh>
    <phoneticPr fontId="8"/>
  </si>
  <si>
    <t>コンクリートの環境負荷評価に関する講習会ならびにシンポジウム</t>
    <rPh sb="7" eb="9">
      <t>カンキョウ</t>
    </rPh>
    <rPh sb="9" eb="11">
      <t>フカ</t>
    </rPh>
    <rPh sb="11" eb="13">
      <t>ヒョウカ</t>
    </rPh>
    <rPh sb="14" eb="15">
      <t>カン</t>
    </rPh>
    <rPh sb="17" eb="20">
      <t>コウシュウカイ</t>
    </rPh>
    <phoneticPr fontId="8"/>
  </si>
  <si>
    <t>「鉄筋コンクリート製地中構造物の耐震性能照査技術」に関する講習会</t>
    <rPh sb="1" eb="3">
      <t>テッキン</t>
    </rPh>
    <rPh sb="9" eb="10">
      <t>セイ</t>
    </rPh>
    <rPh sb="10" eb="12">
      <t>チチュウ</t>
    </rPh>
    <rPh sb="12" eb="15">
      <t>コウゾウブツ</t>
    </rPh>
    <rPh sb="16" eb="18">
      <t>タイシン</t>
    </rPh>
    <rPh sb="18" eb="20">
      <t>セイノウ</t>
    </rPh>
    <rPh sb="20" eb="22">
      <t>ショウサ</t>
    </rPh>
    <rPh sb="22" eb="24">
      <t>ギジュツ</t>
    </rPh>
    <rPh sb="26" eb="27">
      <t>カン</t>
    </rPh>
    <rPh sb="29" eb="32">
      <t>コウシュウカイ</t>
    </rPh>
    <phoneticPr fontId="8"/>
  </si>
  <si>
    <t>第36回夏期講習会「21世紀の社会基盤整備の課題と方向（21世紀の土木を考える）」</t>
    <rPh sb="0" eb="1">
      <t>ダイ</t>
    </rPh>
    <rPh sb="3" eb="4">
      <t>カイ</t>
    </rPh>
    <rPh sb="4" eb="6">
      <t>カキ</t>
    </rPh>
    <rPh sb="6" eb="8">
      <t>コウシュウ</t>
    </rPh>
    <rPh sb="8" eb="9">
      <t>カイ</t>
    </rPh>
    <rPh sb="12" eb="14">
      <t>セイキ</t>
    </rPh>
    <rPh sb="15" eb="17">
      <t>シャカイ</t>
    </rPh>
    <rPh sb="17" eb="19">
      <t>キバン</t>
    </rPh>
    <rPh sb="19" eb="21">
      <t>セイビ</t>
    </rPh>
    <rPh sb="22" eb="24">
      <t>カダイ</t>
    </rPh>
    <rPh sb="25" eb="27">
      <t>ホウコウ</t>
    </rPh>
    <rPh sb="30" eb="32">
      <t>セイキ</t>
    </rPh>
    <rPh sb="33" eb="35">
      <t>ドボク</t>
    </rPh>
    <rPh sb="36" eb="37">
      <t>カンガ</t>
    </rPh>
    <phoneticPr fontId="8"/>
  </si>
  <si>
    <t>神戸市総合教育センター</t>
    <rPh sb="0" eb="3">
      <t>コウベシ</t>
    </rPh>
    <rPh sb="3" eb="5">
      <t>ソウゴウ</t>
    </rPh>
    <rPh sb="5" eb="7">
      <t>キョウイク</t>
    </rPh>
    <phoneticPr fontId="8"/>
  </si>
  <si>
    <t>水理公式集例題プログラム集講習会（東京会場）</t>
    <rPh sb="0" eb="2">
      <t>スイリ</t>
    </rPh>
    <rPh sb="2" eb="4">
      <t>コウシキ</t>
    </rPh>
    <rPh sb="4" eb="5">
      <t>シュウ</t>
    </rPh>
    <rPh sb="5" eb="7">
      <t>レイダイ</t>
    </rPh>
    <rPh sb="12" eb="13">
      <t>シュウ</t>
    </rPh>
    <rPh sb="13" eb="16">
      <t>コウシュウカイ</t>
    </rPh>
    <rPh sb="17" eb="19">
      <t>トウキョウ</t>
    </rPh>
    <rPh sb="19" eb="21">
      <t>カイジョウ</t>
    </rPh>
    <phoneticPr fontId="8"/>
  </si>
  <si>
    <t>平成14年度土木学会による実務者のための耐震設計入門 東京セミナー</t>
    <rPh sb="0" eb="2">
      <t>ヘイセイ</t>
    </rPh>
    <rPh sb="4" eb="6">
      <t>ネンド</t>
    </rPh>
    <rPh sb="6" eb="10">
      <t>ドボクガッカイ</t>
    </rPh>
    <rPh sb="13" eb="16">
      <t>ジツムシャ</t>
    </rPh>
    <rPh sb="20" eb="22">
      <t>タイシン</t>
    </rPh>
    <rPh sb="22" eb="24">
      <t>セッケイ</t>
    </rPh>
    <rPh sb="24" eb="26">
      <t>ニュウモン</t>
    </rPh>
    <rPh sb="27" eb="29">
      <t>トウキョウ</t>
    </rPh>
    <phoneticPr fontId="8"/>
  </si>
  <si>
    <t>第3回計算力学講習会</t>
    <rPh sb="0" eb="1">
      <t>ダイ</t>
    </rPh>
    <rPh sb="2" eb="3">
      <t>カイ</t>
    </rPh>
    <rPh sb="3" eb="5">
      <t>ケイサン</t>
    </rPh>
    <rPh sb="5" eb="7">
      <t>リキガク</t>
    </rPh>
    <rPh sb="7" eb="10">
      <t>コウシュウカイ</t>
    </rPh>
    <phoneticPr fontId="8"/>
  </si>
  <si>
    <t>水理公式集例題プログラム集講習会（福岡会場）</t>
    <rPh sb="0" eb="2">
      <t>スイリ</t>
    </rPh>
    <rPh sb="2" eb="4">
      <t>コウシキ</t>
    </rPh>
    <rPh sb="4" eb="5">
      <t>シュウ</t>
    </rPh>
    <rPh sb="5" eb="7">
      <t>レイダイ</t>
    </rPh>
    <rPh sb="12" eb="13">
      <t>シュウ</t>
    </rPh>
    <rPh sb="13" eb="16">
      <t>コウシュウカイ</t>
    </rPh>
    <rPh sb="17" eb="19">
      <t>フクオカ</t>
    </rPh>
    <rPh sb="19" eb="21">
      <t>カイジョウ</t>
    </rPh>
    <phoneticPr fontId="8"/>
  </si>
  <si>
    <t>水理公式集例題プログラム集講習会（大阪会場）</t>
    <rPh sb="0" eb="2">
      <t>スイリ</t>
    </rPh>
    <rPh sb="2" eb="4">
      <t>コウシキ</t>
    </rPh>
    <rPh sb="4" eb="5">
      <t>シュウ</t>
    </rPh>
    <rPh sb="5" eb="7">
      <t>レイダイ</t>
    </rPh>
    <rPh sb="12" eb="13">
      <t>シュウ</t>
    </rPh>
    <rPh sb="13" eb="16">
      <t>コウシュウカイ</t>
    </rPh>
    <rPh sb="17" eb="19">
      <t>オオサカ</t>
    </rPh>
    <rPh sb="19" eb="21">
      <t>カイジョウ</t>
    </rPh>
    <phoneticPr fontId="8"/>
  </si>
  <si>
    <t>千里阪急ホテル</t>
    <rPh sb="0" eb="2">
      <t>センリ</t>
    </rPh>
    <rPh sb="2" eb="4">
      <t>ハンキュウ</t>
    </rPh>
    <phoneticPr fontId="8"/>
  </si>
  <si>
    <t>平成14年度「土木学会による実務者のための耐震設計入門」仙台セミナー</t>
    <rPh sb="0" eb="2">
      <t>ヘイセイ</t>
    </rPh>
    <rPh sb="4" eb="6">
      <t>ネンド</t>
    </rPh>
    <rPh sb="7" eb="11">
      <t>ドボクガッカイ</t>
    </rPh>
    <rPh sb="14" eb="17">
      <t>ジツムシャ</t>
    </rPh>
    <rPh sb="21" eb="23">
      <t>タイシン</t>
    </rPh>
    <rPh sb="23" eb="25">
      <t>セッケイ</t>
    </rPh>
    <rPh sb="25" eb="27">
      <t>ニュウモン</t>
    </rPh>
    <rPh sb="28" eb="30">
      <t>センダイ</t>
    </rPh>
    <phoneticPr fontId="8"/>
  </si>
  <si>
    <t>ハーネル仙台</t>
    <rPh sb="4" eb="6">
      <t>センダイ</t>
    </rPh>
    <phoneticPr fontId="8"/>
  </si>
  <si>
    <t>第5回橋梁構造等の耐震設計に関する講習会</t>
    <rPh sb="0" eb="1">
      <t>ダイ</t>
    </rPh>
    <rPh sb="2" eb="3">
      <t>カイ</t>
    </rPh>
    <rPh sb="3" eb="5">
      <t>キョウリョウ</t>
    </rPh>
    <rPh sb="5" eb="7">
      <t>コウゾウ</t>
    </rPh>
    <rPh sb="7" eb="8">
      <t>トウ</t>
    </rPh>
    <rPh sb="9" eb="11">
      <t>タイシン</t>
    </rPh>
    <rPh sb="11" eb="13">
      <t>セッケイ</t>
    </rPh>
    <rPh sb="14" eb="15">
      <t>カン</t>
    </rPh>
    <rPh sb="17" eb="20">
      <t>コウシュウカイ</t>
    </rPh>
    <phoneticPr fontId="8"/>
  </si>
  <si>
    <t>「山岳トンネル覆工の現状と対策」講習会</t>
    <rPh sb="1" eb="3">
      <t>サンガク</t>
    </rPh>
    <rPh sb="7" eb="9">
      <t>フッコウ</t>
    </rPh>
    <rPh sb="10" eb="12">
      <t>ゲンジョウ</t>
    </rPh>
    <rPh sb="13" eb="15">
      <t>タイサク</t>
    </rPh>
    <rPh sb="16" eb="19">
      <t>コウシュウカイ</t>
    </rPh>
    <phoneticPr fontId="8"/>
  </si>
  <si>
    <t>土木計画学ワンデーセミナー シリーズ30「効率・環境改善に向けたITS－現状と課題」</t>
    <rPh sb="0" eb="2">
      <t>ドボク</t>
    </rPh>
    <rPh sb="2" eb="4">
      <t>ケイカク</t>
    </rPh>
    <rPh sb="4" eb="5">
      <t>ガク</t>
    </rPh>
    <rPh sb="21" eb="23">
      <t>コウリツ</t>
    </rPh>
    <rPh sb="24" eb="26">
      <t>カンキョウ</t>
    </rPh>
    <rPh sb="26" eb="28">
      <t>カイゼン</t>
    </rPh>
    <rPh sb="29" eb="30">
      <t>ム</t>
    </rPh>
    <rPh sb="36" eb="38">
      <t>ゲンジョウ</t>
    </rPh>
    <rPh sb="39" eb="41">
      <t>カダイ</t>
    </rPh>
    <phoneticPr fontId="8"/>
  </si>
  <si>
    <t>第4回地震災害マネジメントセミナー（神戸開催)地震リスクマネジメントを考える－その必要性と課題について－</t>
    <rPh sb="0" eb="1">
      <t>ダイ</t>
    </rPh>
    <rPh sb="2" eb="3">
      <t>カイ</t>
    </rPh>
    <rPh sb="3" eb="5">
      <t>ジシン</t>
    </rPh>
    <rPh sb="5" eb="7">
      <t>サイガイ</t>
    </rPh>
    <rPh sb="18" eb="20">
      <t>コウベ</t>
    </rPh>
    <rPh sb="20" eb="22">
      <t>カイサイ</t>
    </rPh>
    <rPh sb="23" eb="25">
      <t>ジシン</t>
    </rPh>
    <rPh sb="35" eb="36">
      <t>カンガ</t>
    </rPh>
    <rPh sb="41" eb="44">
      <t>ヒツヨウセイ</t>
    </rPh>
    <rPh sb="45" eb="47">
      <t>カダイ</t>
    </rPh>
    <phoneticPr fontId="8"/>
  </si>
  <si>
    <t>土木計画学ワンデーセミナー シリーズ31「効率的で環境にやさしい物流システム－道路交通を中止とした物流施策ハンドブック策定に向けて－」</t>
    <rPh sb="0" eb="2">
      <t>ドボク</t>
    </rPh>
    <rPh sb="2" eb="4">
      <t>ケイカク</t>
    </rPh>
    <rPh sb="4" eb="5">
      <t>ガク</t>
    </rPh>
    <rPh sb="21" eb="24">
      <t>コウリツテキ</t>
    </rPh>
    <rPh sb="25" eb="27">
      <t>カンキョウ</t>
    </rPh>
    <rPh sb="32" eb="34">
      <t>ブツリュウ</t>
    </rPh>
    <rPh sb="39" eb="41">
      <t>ドウロ</t>
    </rPh>
    <rPh sb="41" eb="43">
      <t>コウツウ</t>
    </rPh>
    <rPh sb="44" eb="46">
      <t>チュウシ</t>
    </rPh>
    <rPh sb="49" eb="51">
      <t>ブツリュウ</t>
    </rPh>
    <rPh sb="51" eb="53">
      <t>シサク</t>
    </rPh>
    <rPh sb="59" eb="61">
      <t>サクテイ</t>
    </rPh>
    <rPh sb="62" eb="63">
      <t>ム</t>
    </rPh>
    <phoneticPr fontId="8"/>
  </si>
  <si>
    <t>複合構造物の性能照査指針(案)に関する講習会</t>
    <rPh sb="0" eb="2">
      <t>フクゴウ</t>
    </rPh>
    <rPh sb="2" eb="5">
      <t>コウゾウブツ</t>
    </rPh>
    <rPh sb="6" eb="8">
      <t>セイノウ</t>
    </rPh>
    <rPh sb="8" eb="10">
      <t>ショウサ</t>
    </rPh>
    <rPh sb="10" eb="12">
      <t>シシン</t>
    </rPh>
    <rPh sb="12" eb="15">
      <t>アン</t>
    </rPh>
    <rPh sb="16" eb="17">
      <t>カン</t>
    </rPh>
    <rPh sb="19" eb="22">
      <t>コウシュウカイ</t>
    </rPh>
    <phoneticPr fontId="8"/>
  </si>
  <si>
    <t>「建設リサイクル技術」講習会</t>
    <rPh sb="1" eb="3">
      <t>ケンセツ</t>
    </rPh>
    <rPh sb="8" eb="10">
      <t>ギジュツ</t>
    </rPh>
    <rPh sb="11" eb="14">
      <t>コウシュウカイ</t>
    </rPh>
    <phoneticPr fontId="8"/>
  </si>
  <si>
    <t>「化学混和剤の性能評価」に関する講習会ならびにシンポジウム</t>
    <rPh sb="1" eb="3">
      <t>カガク</t>
    </rPh>
    <rPh sb="3" eb="5">
      <t>コンワ</t>
    </rPh>
    <rPh sb="5" eb="6">
      <t>ザイ</t>
    </rPh>
    <rPh sb="7" eb="9">
      <t>セイノウ</t>
    </rPh>
    <rPh sb="9" eb="11">
      <t>ヒョウカ</t>
    </rPh>
    <rPh sb="13" eb="14">
      <t>カン</t>
    </rPh>
    <rPh sb="16" eb="19">
      <t>コウシュウカイ</t>
    </rPh>
    <phoneticPr fontId="8"/>
  </si>
  <si>
    <t>第20回建設用ロボットに関する技術講習会「最近の環境問題に関連した自動化・IT化の現状と展望」</t>
    <rPh sb="0" eb="1">
      <t>ダイ</t>
    </rPh>
    <rPh sb="3" eb="4">
      <t>カイ</t>
    </rPh>
    <rPh sb="4" eb="6">
      <t>ケンセツ</t>
    </rPh>
    <rPh sb="6" eb="7">
      <t>ヨウ</t>
    </rPh>
    <rPh sb="12" eb="13">
      <t>カン</t>
    </rPh>
    <rPh sb="15" eb="17">
      <t>ギジュツ</t>
    </rPh>
    <rPh sb="17" eb="20">
      <t>コウシュウカイ</t>
    </rPh>
    <rPh sb="21" eb="23">
      <t>サイキン</t>
    </rPh>
    <rPh sb="24" eb="26">
      <t>カンキョウ</t>
    </rPh>
    <rPh sb="26" eb="28">
      <t>モンダイ</t>
    </rPh>
    <rPh sb="29" eb="31">
      <t>カンレン</t>
    </rPh>
    <rPh sb="33" eb="36">
      <t>ジドウカ</t>
    </rPh>
    <rPh sb="39" eb="40">
      <t>カ</t>
    </rPh>
    <rPh sb="41" eb="43">
      <t>ゲンジョウ</t>
    </rPh>
    <rPh sb="44" eb="46">
      <t>テンボウ</t>
    </rPh>
    <phoneticPr fontId="8"/>
  </si>
  <si>
    <t>2002年制定コンクリート標準示方書[耐震性能照査編]の発刊ならびに「阪神・淡路大震災の被害分析」に関する講習会</t>
    <rPh sb="4" eb="5">
      <t>ネン</t>
    </rPh>
    <rPh sb="5" eb="7">
      <t>セイテイ</t>
    </rPh>
    <rPh sb="13" eb="15">
      <t>ヒョウジュン</t>
    </rPh>
    <rPh sb="15" eb="18">
      <t>シホウショ</t>
    </rPh>
    <rPh sb="19" eb="21">
      <t>タイシン</t>
    </rPh>
    <rPh sb="21" eb="23">
      <t>セイノウ</t>
    </rPh>
    <rPh sb="23" eb="25">
      <t>ショウサ</t>
    </rPh>
    <rPh sb="25" eb="26">
      <t>ヘン</t>
    </rPh>
    <rPh sb="28" eb="30">
      <t>ハッカン</t>
    </rPh>
    <rPh sb="35" eb="37">
      <t>ハンシン</t>
    </rPh>
    <rPh sb="38" eb="40">
      <t>アワジ</t>
    </rPh>
    <rPh sb="40" eb="43">
      <t>ダイシンサイ</t>
    </rPh>
    <rPh sb="44" eb="46">
      <t>ヒガイ</t>
    </rPh>
    <rPh sb="46" eb="48">
      <t>ブンセキ</t>
    </rPh>
    <rPh sb="50" eb="51">
      <t>カン</t>
    </rPh>
    <rPh sb="53" eb="56">
      <t>コウシュウカイ</t>
    </rPh>
    <phoneticPr fontId="8"/>
  </si>
  <si>
    <t>日本教育会館</t>
    <rPh sb="0" eb="2">
      <t>ニホン</t>
    </rPh>
    <rPh sb="2" eb="4">
      <t>キョウイク</t>
    </rPh>
    <rPh sb="4" eb="6">
      <t>カイカン</t>
    </rPh>
    <phoneticPr fontId="8"/>
  </si>
  <si>
    <t>建設交流館</t>
    <rPh sb="0" eb="2">
      <t>ケンセツ</t>
    </rPh>
    <rPh sb="2" eb="4">
      <t>コウリュウ</t>
    </rPh>
    <rPh sb="4" eb="5">
      <t>ヤカタ</t>
    </rPh>
    <phoneticPr fontId="8"/>
  </si>
  <si>
    <t>「岩盤斜面防護用吹付けコンクリート」に関する講習会</t>
    <rPh sb="1" eb="3">
      <t>ガンバン</t>
    </rPh>
    <rPh sb="3" eb="5">
      <t>シャメン</t>
    </rPh>
    <rPh sb="5" eb="7">
      <t>ボウゴ</t>
    </rPh>
    <rPh sb="7" eb="8">
      <t>ヨウ</t>
    </rPh>
    <rPh sb="8" eb="10">
      <t>フキツ</t>
    </rPh>
    <rPh sb="19" eb="20">
      <t>カン</t>
    </rPh>
    <rPh sb="22" eb="25">
      <t>コウシュウカイ</t>
    </rPh>
    <phoneticPr fontId="8"/>
  </si>
  <si>
    <t>土木計画学ワンデーセミナー シリーズ32「大規模社会基盤施設お計画史的評価」</t>
    <rPh sb="0" eb="2">
      <t>ドボク</t>
    </rPh>
    <rPh sb="2" eb="4">
      <t>ケイカク</t>
    </rPh>
    <rPh sb="4" eb="5">
      <t>ガク</t>
    </rPh>
    <rPh sb="21" eb="24">
      <t>ダイキボ</t>
    </rPh>
    <rPh sb="24" eb="26">
      <t>シャカイ</t>
    </rPh>
    <rPh sb="26" eb="28">
      <t>キバン</t>
    </rPh>
    <rPh sb="28" eb="30">
      <t>シセツ</t>
    </rPh>
    <rPh sb="31" eb="33">
      <t>ケイカク</t>
    </rPh>
    <rPh sb="33" eb="35">
      <t>シテキ</t>
    </rPh>
    <rPh sb="35" eb="37">
      <t>ヒョウカ</t>
    </rPh>
    <phoneticPr fontId="8"/>
  </si>
  <si>
    <t>第9回新しい材料・工法・機械講習会－最新の土留め工法の現状と設計・施工のポイント－</t>
    <rPh sb="0" eb="1">
      <t>ダイ</t>
    </rPh>
    <rPh sb="2" eb="3">
      <t>カイ</t>
    </rPh>
    <rPh sb="3" eb="4">
      <t>アタラ</t>
    </rPh>
    <rPh sb="6" eb="8">
      <t>ザイリョウ</t>
    </rPh>
    <rPh sb="9" eb="11">
      <t>コウホウ</t>
    </rPh>
    <rPh sb="12" eb="14">
      <t>キカイ</t>
    </rPh>
    <rPh sb="14" eb="17">
      <t>コウシュウカイ</t>
    </rPh>
    <rPh sb="18" eb="20">
      <t>サイシン</t>
    </rPh>
    <rPh sb="21" eb="23">
      <t>ドトメ</t>
    </rPh>
    <rPh sb="24" eb="26">
      <t>コウホウ</t>
    </rPh>
    <rPh sb="27" eb="29">
      <t>ゲンジョウ</t>
    </rPh>
    <rPh sb="30" eb="32">
      <t>セッケイ</t>
    </rPh>
    <rPh sb="33" eb="35">
      <t>セコウ</t>
    </rPh>
    <phoneticPr fontId="8"/>
  </si>
  <si>
    <t>土木計画学ワンデーセミナー シリーズ33「ITS社会にむけた交通安全研究の方向性2」</t>
    <rPh sb="0" eb="2">
      <t>ドボク</t>
    </rPh>
    <rPh sb="2" eb="4">
      <t>ケイカク</t>
    </rPh>
    <rPh sb="4" eb="5">
      <t>ガク</t>
    </rPh>
    <rPh sb="24" eb="26">
      <t>シャカイ</t>
    </rPh>
    <rPh sb="30" eb="32">
      <t>コウツウ</t>
    </rPh>
    <rPh sb="32" eb="34">
      <t>アンゼン</t>
    </rPh>
    <rPh sb="34" eb="36">
      <t>ケンキュウ</t>
    </rPh>
    <rPh sb="37" eb="40">
      <t>ホウコウセイ</t>
    </rPh>
    <phoneticPr fontId="8"/>
  </si>
  <si>
    <t>土木計画学ワンデーセミナー シリーズ34「規制緩和後のバスサービス－現状と課題」</t>
    <rPh sb="0" eb="2">
      <t>ドボク</t>
    </rPh>
    <rPh sb="2" eb="4">
      <t>ケイカク</t>
    </rPh>
    <rPh sb="4" eb="5">
      <t>ガク</t>
    </rPh>
    <rPh sb="21" eb="23">
      <t>キセイ</t>
    </rPh>
    <rPh sb="23" eb="25">
      <t>カンワ</t>
    </rPh>
    <rPh sb="25" eb="26">
      <t>ゴ</t>
    </rPh>
    <rPh sb="34" eb="36">
      <t>ゲンジョウ</t>
    </rPh>
    <rPh sb="37" eb="39">
      <t>カダイ</t>
    </rPh>
    <phoneticPr fontId="8"/>
  </si>
  <si>
    <t>第49回構造工学シンポジウム</t>
    <rPh sb="0" eb="1">
      <t>ダイ</t>
    </rPh>
    <rPh sb="3" eb="4">
      <t>カイ</t>
    </rPh>
    <rPh sb="4" eb="6">
      <t>コウゾウ</t>
    </rPh>
    <rPh sb="6" eb="8">
      <t>コウガク</t>
    </rPh>
    <phoneticPr fontId="8"/>
  </si>
  <si>
    <t>鋼構造物の性能照査型設計体系に関するシンポジウム</t>
    <rPh sb="0" eb="3">
      <t>コウコウゾウ</t>
    </rPh>
    <rPh sb="3" eb="4">
      <t>ブツ</t>
    </rPh>
    <rPh sb="5" eb="7">
      <t>セイノウ</t>
    </rPh>
    <rPh sb="7" eb="10">
      <t>ショウサガタ</t>
    </rPh>
    <rPh sb="10" eb="12">
      <t>セッケイ</t>
    </rPh>
    <rPh sb="12" eb="14">
      <t>タイケイ</t>
    </rPh>
    <rPh sb="15" eb="16">
      <t>カン</t>
    </rPh>
    <phoneticPr fontId="8"/>
  </si>
  <si>
    <t>第3回地震防災技術懇話会</t>
    <rPh sb="0" eb="1">
      <t>ダイ</t>
    </rPh>
    <rPh sb="2" eb="3">
      <t>カイ</t>
    </rPh>
    <rPh sb="3" eb="5">
      <t>ジシン</t>
    </rPh>
    <rPh sb="5" eb="7">
      <t>ボウサイ</t>
    </rPh>
    <rPh sb="7" eb="9">
      <t>ギジュツ</t>
    </rPh>
    <rPh sb="9" eb="12">
      <t>コンワカイ</t>
    </rPh>
    <phoneticPr fontId="8"/>
  </si>
  <si>
    <t>第16回環境システムシンポジウム「沿岸域の賢明な利用に向けた複眼的アプローチ」</t>
    <rPh sb="0" eb="1">
      <t>ダイ</t>
    </rPh>
    <rPh sb="3" eb="4">
      <t>カイ</t>
    </rPh>
    <rPh sb="4" eb="6">
      <t>カンキョウ</t>
    </rPh>
    <rPh sb="17" eb="19">
      <t>エンガン</t>
    </rPh>
    <rPh sb="19" eb="20">
      <t>イキ</t>
    </rPh>
    <rPh sb="21" eb="23">
      <t>ケンメイ</t>
    </rPh>
    <rPh sb="24" eb="26">
      <t>リヨウ</t>
    </rPh>
    <rPh sb="27" eb="28">
      <t>ム</t>
    </rPh>
    <rPh sb="30" eb="33">
      <t>フクガンテキ</t>
    </rPh>
    <phoneticPr fontId="8"/>
  </si>
  <si>
    <t>2003年度・河川技術に関するシンポジウム－新しい河川整備・管理の理念とそれを支援する河川技術に関するシンポジウム－</t>
    <rPh sb="4" eb="6">
      <t>ネンド</t>
    </rPh>
    <rPh sb="7" eb="9">
      <t>カセン</t>
    </rPh>
    <rPh sb="9" eb="11">
      <t>ギジュツ</t>
    </rPh>
    <rPh sb="12" eb="13">
      <t>カン</t>
    </rPh>
    <rPh sb="22" eb="23">
      <t>アタラ</t>
    </rPh>
    <rPh sb="25" eb="27">
      <t>カセン</t>
    </rPh>
    <rPh sb="27" eb="29">
      <t>セイビ</t>
    </rPh>
    <rPh sb="30" eb="32">
      <t>カンリ</t>
    </rPh>
    <rPh sb="33" eb="35">
      <t>リネン</t>
    </rPh>
    <rPh sb="39" eb="41">
      <t>シエン</t>
    </rPh>
    <rPh sb="43" eb="45">
      <t>カセン</t>
    </rPh>
    <rPh sb="45" eb="47">
      <t>ギジュツ</t>
    </rPh>
    <rPh sb="48" eb="49">
      <t>カン</t>
    </rPh>
    <phoneticPr fontId="8"/>
  </si>
  <si>
    <t>東京大学弥生講堂</t>
    <rPh sb="0" eb="2">
      <t>トウキョウ</t>
    </rPh>
    <rPh sb="2" eb="4">
      <t>ダイガク</t>
    </rPh>
    <rPh sb="4" eb="6">
      <t>ヤヨイ</t>
    </rPh>
    <rPh sb="6" eb="8">
      <t>コウドウ</t>
    </rPh>
    <phoneticPr fontId="8"/>
  </si>
  <si>
    <t>第3回道路橋床版シンポジウム</t>
    <rPh sb="0" eb="1">
      <t>ダイ</t>
    </rPh>
    <rPh sb="2" eb="3">
      <t>カイ</t>
    </rPh>
    <rPh sb="3" eb="5">
      <t>ドウロ</t>
    </rPh>
    <rPh sb="5" eb="6">
      <t>ハシ</t>
    </rPh>
    <rPh sb="6" eb="8">
      <t>ショウバン</t>
    </rPh>
    <phoneticPr fontId="8"/>
  </si>
  <si>
    <t>第27回土木計画学研究発表会（春大会）</t>
    <rPh sb="0" eb="1">
      <t>ダイ</t>
    </rPh>
    <rPh sb="3" eb="4">
      <t>カイ</t>
    </rPh>
    <rPh sb="4" eb="6">
      <t>ドボク</t>
    </rPh>
    <rPh sb="6" eb="9">
      <t>ケイカクガク</t>
    </rPh>
    <rPh sb="9" eb="11">
      <t>ケンキュウ</t>
    </rPh>
    <rPh sb="11" eb="13">
      <t>ハッピョウ</t>
    </rPh>
    <rPh sb="13" eb="14">
      <t>カイ</t>
    </rPh>
    <rPh sb="15" eb="16">
      <t>ハル</t>
    </rPh>
    <rPh sb="16" eb="18">
      <t>タイカイ</t>
    </rPh>
    <phoneticPr fontId="8"/>
  </si>
  <si>
    <t>第4回地震防災技術懇話会</t>
    <rPh sb="0" eb="1">
      <t>ダイ</t>
    </rPh>
    <rPh sb="2" eb="3">
      <t>カイ</t>
    </rPh>
    <rPh sb="3" eb="5">
      <t>ジシン</t>
    </rPh>
    <rPh sb="5" eb="7">
      <t>ボウサイ</t>
    </rPh>
    <rPh sb="7" eb="9">
      <t>ギジュツ</t>
    </rPh>
    <rPh sb="9" eb="12">
      <t>コンワカイ</t>
    </rPh>
    <phoneticPr fontId="8"/>
  </si>
  <si>
    <t>波浪加重に関する講演会</t>
    <rPh sb="0" eb="2">
      <t>ハロウ</t>
    </rPh>
    <rPh sb="2" eb="4">
      <t>カジュウ</t>
    </rPh>
    <rPh sb="5" eb="6">
      <t>カン</t>
    </rPh>
    <rPh sb="8" eb="11">
      <t>コウエンカイ</t>
    </rPh>
    <phoneticPr fontId="8"/>
  </si>
  <si>
    <t>「PC構造物の現状の問題点とその対策」に関するシンポジウム</t>
    <rPh sb="3" eb="6">
      <t>コウゾウブツ</t>
    </rPh>
    <rPh sb="7" eb="9">
      <t>ゲンジョウ</t>
    </rPh>
    <rPh sb="10" eb="13">
      <t>モンダイテン</t>
    </rPh>
    <rPh sb="16" eb="18">
      <t>タイサク</t>
    </rPh>
    <rPh sb="20" eb="21">
      <t>カン</t>
    </rPh>
    <phoneticPr fontId="8"/>
  </si>
  <si>
    <t>レベル2地震動による液状化に関するシンポジウム</t>
    <rPh sb="4" eb="7">
      <t>ジシンドウ</t>
    </rPh>
    <rPh sb="10" eb="13">
      <t>エキジョウカ</t>
    </rPh>
    <rPh sb="14" eb="15">
      <t>カン</t>
    </rPh>
    <phoneticPr fontId="8"/>
  </si>
  <si>
    <t>第23回土木史研究発表会</t>
    <rPh sb="0" eb="1">
      <t>ダイ</t>
    </rPh>
    <rPh sb="3" eb="4">
      <t>カイ</t>
    </rPh>
    <rPh sb="4" eb="7">
      <t>ドボクシ</t>
    </rPh>
    <rPh sb="7" eb="9">
      <t>ケンキュウ</t>
    </rPh>
    <rPh sb="9" eb="11">
      <t>ハッピョウ</t>
    </rPh>
    <rPh sb="11" eb="12">
      <t>カイ</t>
    </rPh>
    <phoneticPr fontId="8"/>
  </si>
  <si>
    <t>兵庫県民会館</t>
    <rPh sb="0" eb="2">
      <t>ヒョウゴ</t>
    </rPh>
    <rPh sb="2" eb="4">
      <t>ケンミン</t>
    </rPh>
    <rPh sb="4" eb="6">
      <t>カイカン</t>
    </rPh>
    <phoneticPr fontId="8"/>
  </si>
  <si>
    <t>「コンクリートの化学的侵食・溶脱」に関するシンポジウム</t>
    <rPh sb="8" eb="11">
      <t>カガクテキ</t>
    </rPh>
    <rPh sb="11" eb="13">
      <t>シンショク</t>
    </rPh>
    <rPh sb="14" eb="15">
      <t>ヨウ</t>
    </rPh>
    <rPh sb="15" eb="16">
      <t>ダツ</t>
    </rPh>
    <rPh sb="18" eb="19">
      <t>カン</t>
    </rPh>
    <phoneticPr fontId="8"/>
  </si>
  <si>
    <t>第7回鉄道力学シンポジウム</t>
    <rPh sb="0" eb="1">
      <t>ダイ</t>
    </rPh>
    <rPh sb="2" eb="3">
      <t>カイ</t>
    </rPh>
    <rPh sb="3" eb="5">
      <t>テツドウ</t>
    </rPh>
    <rPh sb="5" eb="7">
      <t>リキガク</t>
    </rPh>
    <phoneticPr fontId="8"/>
  </si>
  <si>
    <t>第28回海洋開発シンポジウム</t>
    <rPh sb="0" eb="1">
      <t>ダイ</t>
    </rPh>
    <rPh sb="3" eb="4">
      <t>カイ</t>
    </rPh>
    <rPh sb="4" eb="6">
      <t>カイヨウ</t>
    </rPh>
    <rPh sb="6" eb="8">
      <t>カイハツ</t>
    </rPh>
    <phoneticPr fontId="8"/>
  </si>
  <si>
    <t>石川県厚生年金会館</t>
    <rPh sb="0" eb="3">
      <t>イシカワケン</t>
    </rPh>
    <rPh sb="3" eb="5">
      <t>コウセイ</t>
    </rPh>
    <rPh sb="5" eb="7">
      <t>ネンキン</t>
    </rPh>
    <rPh sb="7" eb="9">
      <t>カイカン</t>
    </rPh>
    <phoneticPr fontId="8"/>
  </si>
  <si>
    <t>第17回コンサルタントシンポジウム</t>
    <rPh sb="0" eb="1">
      <t>ダイ</t>
    </rPh>
    <rPh sb="3" eb="4">
      <t>カイ</t>
    </rPh>
    <phoneticPr fontId="8"/>
  </si>
  <si>
    <t>第11回地球環境シンポジウム</t>
    <rPh sb="0" eb="1">
      <t>ダイ</t>
    </rPh>
    <rPh sb="3" eb="4">
      <t>カイ</t>
    </rPh>
    <rPh sb="4" eb="6">
      <t>チキュウ</t>
    </rPh>
    <rPh sb="6" eb="8">
      <t>カンキョウ</t>
    </rPh>
    <phoneticPr fontId="8"/>
  </si>
  <si>
    <t>大宮ソニックシティ</t>
    <rPh sb="0" eb="2">
      <t>オオミヤ</t>
    </rPh>
    <phoneticPr fontId="8"/>
  </si>
  <si>
    <t>第8回水シンポジウム</t>
    <rPh sb="0" eb="1">
      <t>ダイ</t>
    </rPh>
    <rPh sb="2" eb="3">
      <t>カイ</t>
    </rPh>
    <rPh sb="3" eb="4">
      <t>ミズ</t>
    </rPh>
    <phoneticPr fontId="8"/>
  </si>
  <si>
    <t>愛媛県県民文化会館</t>
    <rPh sb="0" eb="3">
      <t>エヒメケン</t>
    </rPh>
    <rPh sb="3" eb="5">
      <t>ケンミン</t>
    </rPh>
    <rPh sb="5" eb="7">
      <t>ブンカ</t>
    </rPh>
    <rPh sb="7" eb="9">
      <t>カイカン</t>
    </rPh>
    <phoneticPr fontId="8"/>
  </si>
  <si>
    <t>土木建設技術シンポジウム2003</t>
    <rPh sb="0" eb="2">
      <t>ドボク</t>
    </rPh>
    <rPh sb="2" eb="4">
      <t>ケンセツ</t>
    </rPh>
    <rPh sb="4" eb="6">
      <t>ギジュツ</t>
    </rPh>
    <phoneticPr fontId="8"/>
  </si>
  <si>
    <t>「フレッシュコンクリートのコンシステンシー評価指標」に関するシンポジウム</t>
    <rPh sb="21" eb="23">
      <t>ヒョウカ</t>
    </rPh>
    <rPh sb="23" eb="25">
      <t>シヒョウ</t>
    </rPh>
    <rPh sb="27" eb="28">
      <t>カン</t>
    </rPh>
    <phoneticPr fontId="8"/>
  </si>
  <si>
    <t>第5回インターナショナルサマーシンポジウム</t>
    <rPh sb="0" eb="1">
      <t>ダイ</t>
    </rPh>
    <rPh sb="2" eb="3">
      <t>カイ</t>
    </rPh>
    <phoneticPr fontId="8"/>
  </si>
  <si>
    <t>第2回木橋技術に関するシンポジウム</t>
    <rPh sb="0" eb="1">
      <t>ダイ</t>
    </rPh>
    <rPh sb="2" eb="3">
      <t>カイ</t>
    </rPh>
    <rPh sb="3" eb="5">
      <t>モッキョウ</t>
    </rPh>
    <rPh sb="5" eb="7">
      <t>ギジュツ</t>
    </rPh>
    <rPh sb="8" eb="9">
      <t>カン</t>
    </rPh>
    <phoneticPr fontId="8"/>
  </si>
  <si>
    <t>社会資本へのアセットマネジメントの適用に関するワークショップ</t>
    <rPh sb="0" eb="2">
      <t>シャカイ</t>
    </rPh>
    <rPh sb="2" eb="4">
      <t>シホン</t>
    </rPh>
    <rPh sb="17" eb="19">
      <t>テキヨウ</t>
    </rPh>
    <rPh sb="20" eb="21">
      <t>カン</t>
    </rPh>
    <phoneticPr fontId="8"/>
  </si>
  <si>
    <t>宮城県沖の地震・アルジェリア地震被害調査報告会</t>
    <rPh sb="0" eb="3">
      <t>ミヤギケン</t>
    </rPh>
    <rPh sb="3" eb="4">
      <t>オキ</t>
    </rPh>
    <rPh sb="5" eb="7">
      <t>ジシン</t>
    </rPh>
    <rPh sb="14" eb="16">
      <t>ジシン</t>
    </rPh>
    <rPh sb="16" eb="18">
      <t>ヒガイ</t>
    </rPh>
    <rPh sb="18" eb="20">
      <t>チョウサ</t>
    </rPh>
    <rPh sb="20" eb="22">
      <t>ホウコク</t>
    </rPh>
    <rPh sb="22" eb="23">
      <t>カイ</t>
    </rPh>
    <phoneticPr fontId="8"/>
  </si>
  <si>
    <t>橋梁の構造健全度モニタリングに関する国際ワークショップ 橋梁震動コロキウム'03</t>
    <rPh sb="0" eb="2">
      <t>キョウリョウ</t>
    </rPh>
    <rPh sb="3" eb="5">
      <t>コウゾウ</t>
    </rPh>
    <rPh sb="5" eb="7">
      <t>ケンゼン</t>
    </rPh>
    <rPh sb="7" eb="8">
      <t>ド</t>
    </rPh>
    <rPh sb="15" eb="16">
      <t>カン</t>
    </rPh>
    <rPh sb="18" eb="20">
      <t>コクサイ</t>
    </rPh>
    <rPh sb="28" eb="30">
      <t>キョウリョウ</t>
    </rPh>
    <rPh sb="30" eb="32">
      <t>シンドウ</t>
    </rPh>
    <phoneticPr fontId="8"/>
  </si>
  <si>
    <t>第6回鋼構造と橋に関するシンポジウム－鋼構造と橋の耐久性－</t>
    <rPh sb="0" eb="1">
      <t>ダイ</t>
    </rPh>
    <rPh sb="2" eb="3">
      <t>カイ</t>
    </rPh>
    <rPh sb="3" eb="6">
      <t>コウコウゾウ</t>
    </rPh>
    <rPh sb="7" eb="8">
      <t>ハシ</t>
    </rPh>
    <rPh sb="9" eb="10">
      <t>カン</t>
    </rPh>
    <rPh sb="19" eb="22">
      <t>コウコウゾウ</t>
    </rPh>
    <rPh sb="23" eb="24">
      <t>ハシ</t>
    </rPh>
    <rPh sb="25" eb="28">
      <t>タイキュウセイ</t>
    </rPh>
    <phoneticPr fontId="8"/>
  </si>
  <si>
    <t>応用力学フォーラム（変形の局所化不安定と数値解析－地盤材料と金属材料－）</t>
    <rPh sb="0" eb="2">
      <t>オウヨウ</t>
    </rPh>
    <rPh sb="2" eb="4">
      <t>リキガク</t>
    </rPh>
    <rPh sb="10" eb="12">
      <t>ヘンケイ</t>
    </rPh>
    <rPh sb="13" eb="16">
      <t>キョクショカ</t>
    </rPh>
    <rPh sb="16" eb="19">
      <t>フアンテイ</t>
    </rPh>
    <rPh sb="20" eb="22">
      <t>スウチ</t>
    </rPh>
    <rPh sb="22" eb="24">
      <t>カイセキ</t>
    </rPh>
    <rPh sb="25" eb="27">
      <t>ジバン</t>
    </rPh>
    <rPh sb="27" eb="29">
      <t>ザイリョウ</t>
    </rPh>
    <rPh sb="30" eb="32">
      <t>キンゾク</t>
    </rPh>
    <rPh sb="32" eb="34">
      <t>ザイリョウ</t>
    </rPh>
    <phoneticPr fontId="8"/>
  </si>
  <si>
    <t>第6回応用力学シンポジウム</t>
    <rPh sb="0" eb="1">
      <t>ダイ</t>
    </rPh>
    <rPh sb="2" eb="3">
      <t>カイ</t>
    </rPh>
    <rPh sb="3" eb="5">
      <t>オウヨウ</t>
    </rPh>
    <rPh sb="5" eb="7">
      <t>リキガク</t>
    </rPh>
    <phoneticPr fontId="8"/>
  </si>
  <si>
    <t>ISO23469に関する公開討論会</t>
    <rPh sb="9" eb="10">
      <t>カン</t>
    </rPh>
    <rPh sb="12" eb="14">
      <t>コウカイ</t>
    </rPh>
    <rPh sb="14" eb="16">
      <t>トウロン</t>
    </rPh>
    <rPh sb="16" eb="17">
      <t>カイ</t>
    </rPh>
    <phoneticPr fontId="8"/>
  </si>
  <si>
    <t>建設マネジメント国際シンポジウム</t>
    <rPh sb="0" eb="2">
      <t>ケンセツ</t>
    </rPh>
    <rPh sb="8" eb="10">
      <t>コクサイ</t>
    </rPh>
    <phoneticPr fontId="8"/>
  </si>
  <si>
    <t>環境システム地域シンポジウム「地域と環境のエコデザイン～北九州市の取り組みを題材に考える～」</t>
    <rPh sb="0" eb="2">
      <t>カンキョウ</t>
    </rPh>
    <rPh sb="6" eb="8">
      <t>チイキ</t>
    </rPh>
    <rPh sb="15" eb="17">
      <t>チイキ</t>
    </rPh>
    <rPh sb="18" eb="20">
      <t>カンキョウ</t>
    </rPh>
    <rPh sb="28" eb="31">
      <t>キタキュウシュウ</t>
    </rPh>
    <rPh sb="31" eb="32">
      <t>シ</t>
    </rPh>
    <rPh sb="33" eb="34">
      <t>ト</t>
    </rPh>
    <rPh sb="35" eb="36">
      <t>ク</t>
    </rPh>
    <rPh sb="38" eb="40">
      <t>ダイザイ</t>
    </rPh>
    <rPh sb="41" eb="42">
      <t>カンガ</t>
    </rPh>
    <phoneticPr fontId="8"/>
  </si>
  <si>
    <t>北九州国際会議場</t>
    <rPh sb="0" eb="3">
      <t>キタキュウシュウ</t>
    </rPh>
    <rPh sb="3" eb="5">
      <t>コクサイ</t>
    </rPh>
    <rPh sb="5" eb="7">
      <t>カイギ</t>
    </rPh>
    <rPh sb="7" eb="8">
      <t>バ</t>
    </rPh>
    <phoneticPr fontId="8"/>
  </si>
  <si>
    <t>第8回固体の破壊現象フォーラム</t>
    <rPh sb="0" eb="1">
      <t>ダイ</t>
    </rPh>
    <rPh sb="2" eb="3">
      <t>カイ</t>
    </rPh>
    <rPh sb="3" eb="5">
      <t>コタイ</t>
    </rPh>
    <rPh sb="6" eb="8">
      <t>ハカイ</t>
    </rPh>
    <rPh sb="8" eb="10">
      <t>ゲンショウ</t>
    </rPh>
    <phoneticPr fontId="8"/>
  </si>
  <si>
    <t>第31回環境システム研究論文発表会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</si>
  <si>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北九州学術研究都市産学連携センター</t>
    <rPh sb="0" eb="3">
      <t>キタキュウシュウ</t>
    </rPh>
    <rPh sb="3" eb="5">
      <t>ガクジュツ</t>
    </rPh>
    <rPh sb="5" eb="7">
      <t>ケンキュウ</t>
    </rPh>
    <rPh sb="7" eb="9">
      <t>トシ</t>
    </rPh>
    <rPh sb="9" eb="11">
      <t>サンガク</t>
    </rPh>
    <rPh sb="11" eb="13">
      <t>レンケイ</t>
    </rPh>
    <phoneticPr fontId="8"/>
  </si>
  <si>
    <t>第28回情報利用技術シンポジウム</t>
    <rPh sb="0" eb="1">
      <t>ダイ</t>
    </rPh>
    <rPh sb="3" eb="4">
      <t>カイ</t>
    </rPh>
    <rPh sb="4" eb="6">
      <t>ジョウホウ</t>
    </rPh>
    <rPh sb="6" eb="8">
      <t>リヨウ</t>
    </rPh>
    <rPh sb="8" eb="10">
      <t>ギジュツ</t>
    </rPh>
    <phoneticPr fontId="8"/>
  </si>
  <si>
    <t>第5回複合構造の活用に関するシンポジウム</t>
    <rPh sb="0" eb="1">
      <t>ダイ</t>
    </rPh>
    <rPh sb="2" eb="3">
      <t>カイ</t>
    </rPh>
    <rPh sb="3" eb="5">
      <t>フクゴウ</t>
    </rPh>
    <rPh sb="5" eb="7">
      <t>コウゾウ</t>
    </rPh>
    <rPh sb="8" eb="10">
      <t>カツヨウ</t>
    </rPh>
    <rPh sb="11" eb="12">
      <t>カン</t>
    </rPh>
    <phoneticPr fontId="8"/>
  </si>
  <si>
    <t>第2回日中舗装技術に関する国際ワークショップ</t>
    <rPh sb="0" eb="1">
      <t>ダイ</t>
    </rPh>
    <rPh sb="2" eb="3">
      <t>カイ</t>
    </rPh>
    <rPh sb="3" eb="5">
      <t>ニッチュウ</t>
    </rPh>
    <rPh sb="5" eb="7">
      <t>ホソウ</t>
    </rPh>
    <rPh sb="7" eb="9">
      <t>ギジュツ</t>
    </rPh>
    <rPh sb="10" eb="11">
      <t>カン</t>
    </rPh>
    <rPh sb="13" eb="15">
      <t>コクサイ</t>
    </rPh>
    <phoneticPr fontId="8"/>
  </si>
  <si>
    <t>第1回「構造ヘルスモニタリング及び知的インフラストラクチャ」に関する国際会議</t>
    <rPh sb="0" eb="1">
      <t>ダイ</t>
    </rPh>
    <rPh sb="2" eb="3">
      <t>カイ</t>
    </rPh>
    <rPh sb="4" eb="6">
      <t>コウゾウ</t>
    </rPh>
    <rPh sb="15" eb="16">
      <t>オヨ</t>
    </rPh>
    <rPh sb="17" eb="19">
      <t>チテキ</t>
    </rPh>
    <rPh sb="31" eb="32">
      <t>カン</t>
    </rPh>
    <rPh sb="34" eb="36">
      <t>コクサイ</t>
    </rPh>
    <rPh sb="36" eb="38">
      <t>カイギ</t>
    </rPh>
    <phoneticPr fontId="8"/>
  </si>
  <si>
    <t>第40回環境工学研究フォーラム</t>
    <rPh sb="0" eb="1">
      <t>ダイ</t>
    </rPh>
    <rPh sb="3" eb="4">
      <t>カイ</t>
    </rPh>
    <rPh sb="4" eb="6">
      <t>カンキョウ</t>
    </rPh>
    <rPh sb="6" eb="8">
      <t>コウガク</t>
    </rPh>
    <rPh sb="8" eb="10">
      <t>ケンキュウ</t>
    </rPh>
    <phoneticPr fontId="8"/>
  </si>
  <si>
    <t>和歌山大学</t>
    <rPh sb="0" eb="3">
      <t>ワカヤマ</t>
    </rPh>
    <rPh sb="3" eb="5">
      <t>ダイガク</t>
    </rPh>
    <phoneticPr fontId="8"/>
  </si>
  <si>
    <t>第50回海岸工学講演会記念シンポジウム「海岸工学の新たな発展に向けて」</t>
    <rPh sb="0" eb="1">
      <t>ダイ</t>
    </rPh>
    <rPh sb="3" eb="4">
      <t>カイ</t>
    </rPh>
    <rPh sb="4" eb="6">
      <t>カイガン</t>
    </rPh>
    <rPh sb="6" eb="8">
      <t>コウガク</t>
    </rPh>
    <rPh sb="8" eb="11">
      <t>コウエンカイ</t>
    </rPh>
    <rPh sb="11" eb="13">
      <t>キネン</t>
    </rPh>
    <rPh sb="20" eb="22">
      <t>カイガン</t>
    </rPh>
    <rPh sb="22" eb="24">
      <t>コウガク</t>
    </rPh>
    <rPh sb="25" eb="26">
      <t>アラ</t>
    </rPh>
    <rPh sb="28" eb="30">
      <t>ハッテン</t>
    </rPh>
    <rPh sb="31" eb="32">
      <t>ム</t>
    </rPh>
    <phoneticPr fontId="8"/>
  </si>
  <si>
    <t>第50回海岸工学講演会</t>
    <rPh sb="0" eb="1">
      <t>ダイ</t>
    </rPh>
    <rPh sb="3" eb="4">
      <t>カイ</t>
    </rPh>
    <rPh sb="4" eb="6">
      <t>カイガン</t>
    </rPh>
    <rPh sb="6" eb="8">
      <t>コウガク</t>
    </rPh>
    <rPh sb="8" eb="11">
      <t>コウエンカイ</t>
    </rPh>
    <phoneticPr fontId="8"/>
  </si>
  <si>
    <t>十勝沖地震被害調査報告会</t>
    <rPh sb="0" eb="2">
      <t>トカチ</t>
    </rPh>
    <rPh sb="2" eb="3">
      <t>オキ</t>
    </rPh>
    <rPh sb="3" eb="5">
      <t>ジシン</t>
    </rPh>
    <rPh sb="5" eb="7">
      <t>ヒガイ</t>
    </rPh>
    <rPh sb="7" eb="9">
      <t>チョウサ</t>
    </rPh>
    <rPh sb="9" eb="11">
      <t>ホウコク</t>
    </rPh>
    <rPh sb="11" eb="12">
      <t>カイ</t>
    </rPh>
    <phoneticPr fontId="8"/>
  </si>
  <si>
    <t>ホテルモントレ札幌</t>
    <rPh sb="7" eb="9">
      <t>サッポロ</t>
    </rPh>
    <phoneticPr fontId="8"/>
  </si>
  <si>
    <t>第21回建設マネジメント問題に関する研究発表・討論会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</si>
  <si>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応用力学フォーラム（東北地区）</t>
    <rPh sb="0" eb="2">
      <t>オウヨウ</t>
    </rPh>
    <rPh sb="2" eb="4">
      <t>リキガク</t>
    </rPh>
    <rPh sb="10" eb="12">
      <t>トウホク</t>
    </rPh>
    <rPh sb="12" eb="13">
      <t>チ</t>
    </rPh>
    <rPh sb="13" eb="14">
      <t>ク</t>
    </rPh>
    <phoneticPr fontId="8"/>
  </si>
  <si>
    <t>第13回トンネル工学研究発表会</t>
    <rPh sb="0" eb="1">
      <t>ダイ</t>
    </rPh>
    <rPh sb="3" eb="4">
      <t>カイ</t>
    </rPh>
    <rPh sb="8" eb="10">
      <t>コウガク</t>
    </rPh>
    <rPh sb="10" eb="12">
      <t>ケンキュウ</t>
    </rPh>
    <rPh sb="12" eb="14">
      <t>ハッピョウ</t>
    </rPh>
    <rPh sb="14" eb="15">
      <t>カイ</t>
    </rPh>
    <phoneticPr fontId="8"/>
  </si>
  <si>
    <t>第28回土木計画学研究発表会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</si>
  <si>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豊橋技術科学大学</t>
    <rPh sb="0" eb="2">
      <t>トヨハシ</t>
    </rPh>
    <rPh sb="2" eb="4">
      <t>ギジュツ</t>
    </rPh>
    <rPh sb="4" eb="6">
      <t>カガク</t>
    </rPh>
    <rPh sb="6" eb="8">
      <t>ダイガク</t>
    </rPh>
    <phoneticPr fontId="8"/>
  </si>
  <si>
    <t>第5回地震防災技術懇話会</t>
    <rPh sb="0" eb="1">
      <t>ダイ</t>
    </rPh>
    <rPh sb="2" eb="3">
      <t>カイ</t>
    </rPh>
    <rPh sb="3" eb="5">
      <t>ジシン</t>
    </rPh>
    <rPh sb="5" eb="7">
      <t>ボウサイ</t>
    </rPh>
    <rPh sb="7" eb="9">
      <t>ギジュツ</t>
    </rPh>
    <rPh sb="9" eb="12">
      <t>コンワカイ</t>
    </rPh>
    <phoneticPr fontId="8"/>
  </si>
  <si>
    <t>第8回設計工学に関するシンポジウム</t>
    <rPh sb="0" eb="1">
      <t>ダイ</t>
    </rPh>
    <rPh sb="2" eb="3">
      <t>カイ</t>
    </rPh>
    <rPh sb="3" eb="5">
      <t>セッケイ</t>
    </rPh>
    <rPh sb="5" eb="7">
      <t>コウガク</t>
    </rPh>
    <rPh sb="8" eb="9">
      <t>カン</t>
    </rPh>
    <phoneticPr fontId="8"/>
  </si>
  <si>
    <t>第3回高専・短大・専門学校土木教育シンポジウム</t>
    <rPh sb="0" eb="1">
      <t>ダイ</t>
    </rPh>
    <rPh sb="2" eb="3">
      <t>カイ</t>
    </rPh>
    <rPh sb="3" eb="5">
      <t>コウセン</t>
    </rPh>
    <rPh sb="6" eb="8">
      <t>タンダイ</t>
    </rPh>
    <rPh sb="9" eb="11">
      <t>センモン</t>
    </rPh>
    <rPh sb="11" eb="13">
      <t>ガッコウ</t>
    </rPh>
    <rPh sb="13" eb="15">
      <t>ドボク</t>
    </rPh>
    <rPh sb="15" eb="17">
      <t>キョウイク</t>
    </rPh>
    <phoneticPr fontId="8"/>
  </si>
  <si>
    <t>神戸市立工業高等専門学校</t>
    <rPh sb="0" eb="4">
      <t>コウベシリツ</t>
    </rPh>
    <rPh sb="4" eb="6">
      <t>コウギョウ</t>
    </rPh>
    <rPh sb="6" eb="8">
      <t>コウトウ</t>
    </rPh>
    <rPh sb="8" eb="10">
      <t>センモン</t>
    </rPh>
    <rPh sb="10" eb="12">
      <t>ガッコウ</t>
    </rPh>
    <phoneticPr fontId="8"/>
  </si>
  <si>
    <t>応用力学フォーラム（第19回乱流フォーラム）</t>
    <rPh sb="0" eb="2">
      <t>オウヨウ</t>
    </rPh>
    <rPh sb="2" eb="4">
      <t>リキガク</t>
    </rPh>
    <rPh sb="10" eb="11">
      <t>ダイ</t>
    </rPh>
    <rPh sb="13" eb="14">
      <t>カイ</t>
    </rPh>
    <rPh sb="14" eb="16">
      <t>ランリュウ</t>
    </rPh>
    <phoneticPr fontId="8"/>
  </si>
  <si>
    <t>第27回地震工学研究発表会</t>
    <rPh sb="0" eb="1">
      <t>ダイ</t>
    </rPh>
    <rPh sb="3" eb="4">
      <t>カイ</t>
    </rPh>
    <rPh sb="4" eb="6">
      <t>ジシン</t>
    </rPh>
    <rPh sb="6" eb="8">
      <t>コウガク</t>
    </rPh>
    <rPh sb="8" eb="10">
      <t>ケンキュウ</t>
    </rPh>
    <rPh sb="10" eb="12">
      <t>ハッピョウ</t>
    </rPh>
    <rPh sb="12" eb="13">
      <t>カイ</t>
    </rPh>
    <phoneticPr fontId="8"/>
  </si>
  <si>
    <t>大阪国際交流センター</t>
    <rPh sb="0" eb="2">
      <t>オオサカ</t>
    </rPh>
    <rPh sb="2" eb="4">
      <t>コクサイ</t>
    </rPh>
    <rPh sb="4" eb="6">
      <t>コウリュウ</t>
    </rPh>
    <phoneticPr fontId="8"/>
  </si>
  <si>
    <t>第8回舗装工学講演会</t>
    <rPh sb="0" eb="1">
      <t>ダイ</t>
    </rPh>
    <rPh sb="2" eb="3">
      <t>カイ</t>
    </rPh>
    <rPh sb="3" eb="5">
      <t>ホソウ</t>
    </rPh>
    <rPh sb="5" eb="7">
      <t>コウガク</t>
    </rPh>
    <rPh sb="7" eb="10">
      <t>コウエンカイ</t>
    </rPh>
    <phoneticPr fontId="8"/>
  </si>
  <si>
    <t>第9回地下空間シンポジウム「地下空間整備と公民協働－夢のある地下空間をめざして－」</t>
    <rPh sb="0" eb="1">
      <t>ダイ</t>
    </rPh>
    <rPh sb="2" eb="3">
      <t>カイ</t>
    </rPh>
    <rPh sb="3" eb="5">
      <t>チカ</t>
    </rPh>
    <rPh sb="5" eb="7">
      <t>クウカン</t>
    </rPh>
    <rPh sb="14" eb="16">
      <t>チカ</t>
    </rPh>
    <rPh sb="16" eb="18">
      <t>クウカン</t>
    </rPh>
    <rPh sb="18" eb="20">
      <t>セイビ</t>
    </rPh>
    <rPh sb="21" eb="23">
      <t>コウミン</t>
    </rPh>
    <rPh sb="23" eb="25">
      <t>キョウドウ</t>
    </rPh>
    <rPh sb="26" eb="27">
      <t>ユメ</t>
    </rPh>
    <rPh sb="30" eb="32">
      <t>チカ</t>
    </rPh>
    <rPh sb="32" eb="34">
      <t>クウカン</t>
    </rPh>
    <phoneticPr fontId="8"/>
  </si>
  <si>
    <t>土木デザインワークショップ2004「美しい風景のデザイン－浜・川・野をめぐって－」</t>
    <rPh sb="0" eb="2">
      <t>ドボク</t>
    </rPh>
    <rPh sb="18" eb="19">
      <t>ウツク</t>
    </rPh>
    <rPh sb="21" eb="23">
      <t>フウケイ</t>
    </rPh>
    <rPh sb="29" eb="30">
      <t>ハマ</t>
    </rPh>
    <rPh sb="31" eb="32">
      <t>カワ</t>
    </rPh>
    <rPh sb="33" eb="34">
      <t>ノ</t>
    </rPh>
    <phoneticPr fontId="8"/>
  </si>
  <si>
    <t>第7回地震時保有耐力法に基づく橋梁構造等の耐震設計法に関するシンポジウム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トウ</t>
    </rPh>
    <rPh sb="21" eb="23">
      <t>タイシン</t>
    </rPh>
    <rPh sb="23" eb="25">
      <t>セッケイ</t>
    </rPh>
    <rPh sb="25" eb="26">
      <t>ホウ</t>
    </rPh>
    <rPh sb="27" eb="28">
      <t>カン</t>
    </rPh>
    <phoneticPr fontId="8"/>
  </si>
  <si>
    <t>第33回岩盤力学に関するシンポジウム</t>
    <rPh sb="0" eb="1">
      <t>ダイ</t>
    </rPh>
    <rPh sb="3" eb="4">
      <t>カイ</t>
    </rPh>
    <rPh sb="4" eb="6">
      <t>ガンバン</t>
    </rPh>
    <rPh sb="6" eb="8">
      <t>リキガク</t>
    </rPh>
    <rPh sb="9" eb="10">
      <t>カン</t>
    </rPh>
    <phoneticPr fontId="8"/>
  </si>
  <si>
    <t>重点研究課題「環境共生型エネルギーの持続可能社会への適用に関する研究」シンポジウム</t>
    <rPh sb="0" eb="2">
      <t>ジュウテン</t>
    </rPh>
    <rPh sb="2" eb="4">
      <t>ケンキュウ</t>
    </rPh>
    <rPh sb="4" eb="6">
      <t>カダイ</t>
    </rPh>
    <rPh sb="7" eb="9">
      <t>カンキョウ</t>
    </rPh>
    <rPh sb="9" eb="11">
      <t>キョウセイ</t>
    </rPh>
    <rPh sb="11" eb="12">
      <t>ガタ</t>
    </rPh>
    <rPh sb="18" eb="20">
      <t>ジゾク</t>
    </rPh>
    <rPh sb="20" eb="22">
      <t>カノウ</t>
    </rPh>
    <rPh sb="22" eb="24">
      <t>シャカイ</t>
    </rPh>
    <rPh sb="26" eb="28">
      <t>テキヨウ</t>
    </rPh>
    <rPh sb="29" eb="30">
      <t>カン</t>
    </rPh>
    <rPh sb="32" eb="34">
      <t>ケンキュウ</t>
    </rPh>
    <phoneticPr fontId="8"/>
  </si>
  <si>
    <t>「コンクリートの表面被覆および表面改質」に関するシンポジウム</t>
    <rPh sb="8" eb="10">
      <t>ヒョウメン</t>
    </rPh>
    <rPh sb="10" eb="12">
      <t>ヒフク</t>
    </rPh>
    <rPh sb="15" eb="17">
      <t>ヒョウメン</t>
    </rPh>
    <rPh sb="17" eb="19">
      <t>カイシツ</t>
    </rPh>
    <rPh sb="21" eb="22">
      <t>カン</t>
    </rPh>
    <phoneticPr fontId="8"/>
  </si>
  <si>
    <t>第17回環境システムシンポジウム「環境システム研究の歩みとフロンティア」</t>
    <rPh sb="0" eb="1">
      <t>ダイ</t>
    </rPh>
    <rPh sb="3" eb="4">
      <t>カイ</t>
    </rPh>
    <rPh sb="4" eb="6">
      <t>カンキョウ</t>
    </rPh>
    <rPh sb="17" eb="19">
      <t>カンキョウ</t>
    </rPh>
    <rPh sb="23" eb="25">
      <t>ケンキュウ</t>
    </rPh>
    <rPh sb="26" eb="27">
      <t>アユ</t>
    </rPh>
    <phoneticPr fontId="8"/>
  </si>
  <si>
    <t>応用力学フォーラム（中国地区）</t>
    <rPh sb="0" eb="2">
      <t>オウヨウ</t>
    </rPh>
    <rPh sb="2" eb="4">
      <t>リキガク</t>
    </rPh>
    <rPh sb="10" eb="12">
      <t>チュウゴク</t>
    </rPh>
    <rPh sb="12" eb="14">
      <t>チク</t>
    </rPh>
    <phoneticPr fontId="8"/>
  </si>
  <si>
    <t>第5回構造物の破壊過程解明に基づく地震防災性向上に関するシンポジウム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</si>
  <si>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第5回地震災害マネジメントセミナー「GISを利用した地震防災情報管理の最前線－事前予防・事後復旧における情報活用の現状と課題－」</t>
    <rPh sb="0" eb="1">
      <t>ダイ</t>
    </rPh>
    <rPh sb="2" eb="3">
      <t>カイ</t>
    </rPh>
    <rPh sb="3" eb="5">
      <t>ジシン</t>
    </rPh>
    <rPh sb="5" eb="7">
      <t>サイガイ</t>
    </rPh>
    <rPh sb="22" eb="24">
      <t>リヨウ</t>
    </rPh>
    <rPh sb="26" eb="28">
      <t>ジシン</t>
    </rPh>
    <rPh sb="28" eb="30">
      <t>ボウサイ</t>
    </rPh>
    <rPh sb="30" eb="32">
      <t>ジョウホウ</t>
    </rPh>
    <rPh sb="32" eb="34">
      <t>カンリ</t>
    </rPh>
    <rPh sb="35" eb="38">
      <t>サイゼンセン</t>
    </rPh>
    <rPh sb="39" eb="41">
      <t>ジゼン</t>
    </rPh>
    <rPh sb="41" eb="43">
      <t>ヨボウ</t>
    </rPh>
    <rPh sb="44" eb="46">
      <t>ジゴ</t>
    </rPh>
    <rPh sb="46" eb="48">
      <t>フッキュウ</t>
    </rPh>
    <rPh sb="52" eb="54">
      <t>ジョウホウ</t>
    </rPh>
    <rPh sb="54" eb="56">
      <t>カツヨウ</t>
    </rPh>
    <rPh sb="57" eb="59">
      <t>ゲンジョウ</t>
    </rPh>
    <rPh sb="60" eb="62">
      <t>カダイ</t>
    </rPh>
    <phoneticPr fontId="8"/>
  </si>
  <si>
    <t>土木学会安全問題討論会'04－土木と危機管理－</t>
    <rPh sb="0" eb="4">
      <t>ドボクガッカイ</t>
    </rPh>
    <rPh sb="4" eb="6">
      <t>アンゼン</t>
    </rPh>
    <rPh sb="6" eb="8">
      <t>モンダイ</t>
    </rPh>
    <rPh sb="8" eb="10">
      <t>トウロン</t>
    </rPh>
    <rPh sb="10" eb="11">
      <t>カイ</t>
    </rPh>
    <rPh sb="15" eb="17">
      <t>ドボク</t>
    </rPh>
    <rPh sb="18" eb="20">
      <t>キキ</t>
    </rPh>
    <rPh sb="20" eb="22">
      <t>カンリ</t>
    </rPh>
    <phoneticPr fontId="8"/>
  </si>
  <si>
    <t>第48回水工学講演会</t>
    <rPh sb="0" eb="1">
      <t>ダイ</t>
    </rPh>
    <rPh sb="3" eb="4">
      <t>カイ</t>
    </rPh>
    <rPh sb="4" eb="7">
      <t>スイコウガク</t>
    </rPh>
    <rPh sb="7" eb="10">
      <t>コウエンカイ</t>
    </rPh>
    <phoneticPr fontId="8"/>
  </si>
  <si>
    <t>計算力学フォーラム－計算力学の最前線－</t>
    <rPh sb="0" eb="2">
      <t>ケイサン</t>
    </rPh>
    <rPh sb="2" eb="4">
      <t>リキガク</t>
    </rPh>
    <rPh sb="10" eb="12">
      <t>ケイサン</t>
    </rPh>
    <rPh sb="12" eb="14">
      <t>リキガク</t>
    </rPh>
    <rPh sb="15" eb="18">
      <t>サイゼンセン</t>
    </rPh>
    <phoneticPr fontId="8"/>
  </si>
  <si>
    <t>第9回固体の破壊現象フォーラム</t>
    <rPh sb="0" eb="1">
      <t>ダイ</t>
    </rPh>
    <rPh sb="2" eb="3">
      <t>カイ</t>
    </rPh>
    <rPh sb="3" eb="5">
      <t>コタイ</t>
    </rPh>
    <rPh sb="6" eb="8">
      <t>ハカイ</t>
    </rPh>
    <rPh sb="8" eb="10">
      <t>ゲンショウ</t>
    </rPh>
    <phoneticPr fontId="8"/>
  </si>
  <si>
    <t>土木計画学ワンデーセミナー シリーズ35「土木技術者の新しい地平 交通バリアフリー実現に向けて」</t>
    <rPh sb="0" eb="5">
      <t>ドボクケイカクガク</t>
    </rPh>
    <rPh sb="21" eb="23">
      <t>ドボク</t>
    </rPh>
    <rPh sb="23" eb="26">
      <t>ギジュツシャ</t>
    </rPh>
    <rPh sb="27" eb="28">
      <t>アタラ</t>
    </rPh>
    <rPh sb="30" eb="32">
      <t>チヘイ</t>
    </rPh>
    <rPh sb="33" eb="35">
      <t>コウツウ</t>
    </rPh>
    <rPh sb="41" eb="43">
      <t>ジツゲン</t>
    </rPh>
    <rPh sb="44" eb="45">
      <t>ム</t>
    </rPh>
    <phoneticPr fontId="8"/>
  </si>
  <si>
    <t>デザイン賞受賞式</t>
    <rPh sb="4" eb="5">
      <t>ショウ</t>
    </rPh>
    <rPh sb="5" eb="8">
      <t>ジュショウシキ</t>
    </rPh>
    <phoneticPr fontId="8"/>
  </si>
  <si>
    <t>「波浪荷重」に関するISO基準WGの報告書原案説明会</t>
    <rPh sb="1" eb="3">
      <t>ハロウ</t>
    </rPh>
    <rPh sb="3" eb="5">
      <t>カジュウ</t>
    </rPh>
    <rPh sb="7" eb="8">
      <t>カン</t>
    </rPh>
    <rPh sb="13" eb="15">
      <t>キジュン</t>
    </rPh>
    <rPh sb="18" eb="21">
      <t>ホウコクショ</t>
    </rPh>
    <rPh sb="21" eb="23">
      <t>ゲンアン</t>
    </rPh>
    <rPh sb="23" eb="26">
      <t>セツメイカイ</t>
    </rPh>
    <phoneticPr fontId="8"/>
  </si>
  <si>
    <t>「社会基盤メインテナンス工学」講習会</t>
    <rPh sb="1" eb="3">
      <t>シャカイ</t>
    </rPh>
    <rPh sb="3" eb="5">
      <t>キバン</t>
    </rPh>
    <rPh sb="12" eb="14">
      <t>コウガク</t>
    </rPh>
    <rPh sb="15" eb="18">
      <t>コウシュウカイ</t>
    </rPh>
    <phoneticPr fontId="8"/>
  </si>
  <si>
    <t>橋の動的耐震設計に関する講習会（東京会場）</t>
    <rPh sb="0" eb="1">
      <t>ハシ</t>
    </rPh>
    <rPh sb="2" eb="4">
      <t>ドウテキ</t>
    </rPh>
    <rPh sb="4" eb="6">
      <t>タイシン</t>
    </rPh>
    <rPh sb="6" eb="8">
      <t>セッケイ</t>
    </rPh>
    <rPh sb="9" eb="10">
      <t>カン</t>
    </rPh>
    <rPh sb="12" eb="15">
      <t>コウシュウカイ</t>
    </rPh>
    <rPh sb="16" eb="18">
      <t>トウキョウ</t>
    </rPh>
    <rPh sb="18" eb="20">
      <t>カイジョウ</t>
    </rPh>
    <phoneticPr fontId="8"/>
  </si>
  <si>
    <t>土木計画学ワンデーセミナー シリーズ36「関西からの復権！都市計画に未来はあるか？」</t>
    <rPh sb="0" eb="5">
      <t>ドボクケイカクガク</t>
    </rPh>
    <rPh sb="21" eb="23">
      <t>カンサイ</t>
    </rPh>
    <rPh sb="26" eb="28">
      <t>フッケン</t>
    </rPh>
    <rPh sb="29" eb="31">
      <t>トシ</t>
    </rPh>
    <rPh sb="31" eb="33">
      <t>ケイカク</t>
    </rPh>
    <rPh sb="34" eb="36">
      <t>ミライ</t>
    </rPh>
    <phoneticPr fontId="8"/>
  </si>
  <si>
    <t>大阪府互助会多目的ホール</t>
    <rPh sb="0" eb="3">
      <t>オオサカフ</t>
    </rPh>
    <rPh sb="3" eb="6">
      <t>ゴジョカイ</t>
    </rPh>
    <rPh sb="6" eb="9">
      <t>タモクテキ</t>
    </rPh>
    <phoneticPr fontId="8"/>
  </si>
  <si>
    <t>「電気炉酸化スラグ骨材を用いたコンクリートの設計施工指針(案)」に関する講習会</t>
    <rPh sb="1" eb="3">
      <t>デンキ</t>
    </rPh>
    <rPh sb="3" eb="4">
      <t>ロ</t>
    </rPh>
    <rPh sb="4" eb="6">
      <t>サンカ</t>
    </rPh>
    <rPh sb="9" eb="11">
      <t>コツザイ</t>
    </rPh>
    <rPh sb="12" eb="13">
      <t>モチ</t>
    </rPh>
    <rPh sb="22" eb="24">
      <t>セッケイ</t>
    </rPh>
    <rPh sb="24" eb="26">
      <t>セコウ</t>
    </rPh>
    <rPh sb="26" eb="28">
      <t>シシン</t>
    </rPh>
    <rPh sb="28" eb="31">
      <t>アン</t>
    </rPh>
    <rPh sb="33" eb="34">
      <t>カン</t>
    </rPh>
    <rPh sb="36" eb="39">
      <t>コウシュウカイ</t>
    </rPh>
    <phoneticPr fontId="8"/>
  </si>
  <si>
    <t>愛知県生ｺﾝｸﾘｰﾄ工業組合講堂</t>
    <rPh sb="0" eb="3">
      <t>アイチケン</t>
    </rPh>
    <rPh sb="3" eb="4">
      <t>ナマ</t>
    </rPh>
    <rPh sb="10" eb="12">
      <t>コウギョウ</t>
    </rPh>
    <rPh sb="12" eb="14">
      <t>クミアイ</t>
    </rPh>
    <rPh sb="14" eb="16">
      <t>コウドウ</t>
    </rPh>
    <phoneticPr fontId="8"/>
  </si>
  <si>
    <t>第37回夏期講習会</t>
    <rPh sb="0" eb="1">
      <t>ダイ</t>
    </rPh>
    <rPh sb="3" eb="4">
      <t>カイ</t>
    </rPh>
    <rPh sb="4" eb="6">
      <t>カキ</t>
    </rPh>
    <rPh sb="6" eb="8">
      <t>コウシュウ</t>
    </rPh>
    <rPh sb="8" eb="9">
      <t>カイ</t>
    </rPh>
    <phoneticPr fontId="8"/>
  </si>
  <si>
    <t>第39回水工学に関する夏期研修会</t>
    <rPh sb="0" eb="1">
      <t>ダイ</t>
    </rPh>
    <rPh sb="3" eb="4">
      <t>カイ</t>
    </rPh>
    <rPh sb="4" eb="7">
      <t>スイコウガク</t>
    </rPh>
    <rPh sb="8" eb="9">
      <t>カン</t>
    </rPh>
    <rPh sb="11" eb="13">
      <t>カキ</t>
    </rPh>
    <rPh sb="13" eb="16">
      <t>ケンシュウカイ</t>
    </rPh>
    <phoneticPr fontId="8"/>
  </si>
  <si>
    <t>岡山コンベンションセンター</t>
    <rPh sb="0" eb="2">
      <t>オカヤマ</t>
    </rPh>
    <phoneticPr fontId="8"/>
  </si>
  <si>
    <t>「コンクリートの塩化物イオン拡散係数試験方法の制定と規準化が望まれる試験方法の動向」および「コンクリートからの微量成分溶出に関する現状と課題」に関する講習会</t>
    <rPh sb="8" eb="11">
      <t>エンカブツ</t>
    </rPh>
    <rPh sb="14" eb="16">
      <t>カクサン</t>
    </rPh>
    <rPh sb="16" eb="18">
      <t>ケイスウ</t>
    </rPh>
    <rPh sb="18" eb="20">
      <t>シケン</t>
    </rPh>
    <rPh sb="20" eb="22">
      <t>ホウホウ</t>
    </rPh>
    <rPh sb="23" eb="25">
      <t>セイテイ</t>
    </rPh>
    <rPh sb="26" eb="29">
      <t>キジュンカ</t>
    </rPh>
    <rPh sb="30" eb="31">
      <t>ノゾ</t>
    </rPh>
    <rPh sb="34" eb="36">
      <t>シケン</t>
    </rPh>
    <rPh sb="36" eb="38">
      <t>ホウホウ</t>
    </rPh>
    <rPh sb="39" eb="41">
      <t>ドウコウ</t>
    </rPh>
    <rPh sb="55" eb="57">
      <t>ビリョウ</t>
    </rPh>
    <rPh sb="57" eb="59">
      <t>セイブン</t>
    </rPh>
    <rPh sb="59" eb="61">
      <t>ヨウシュツ</t>
    </rPh>
    <rPh sb="62" eb="63">
      <t>カン</t>
    </rPh>
    <rPh sb="65" eb="67">
      <t>ゲンジョウ</t>
    </rPh>
    <rPh sb="68" eb="70">
      <t>カダイ</t>
    </rPh>
    <rPh sb="72" eb="73">
      <t>カン</t>
    </rPh>
    <rPh sb="75" eb="78">
      <t>コウシュウカイ</t>
    </rPh>
    <phoneticPr fontId="8"/>
  </si>
  <si>
    <t>土木学会による実務者のための耐震設計入門平成15年度東京セミナー</t>
    <rPh sb="0" eb="4">
      <t>ドボクガッカイ</t>
    </rPh>
    <rPh sb="7" eb="10">
      <t>ジツムシャ</t>
    </rPh>
    <rPh sb="14" eb="16">
      <t>タイシン</t>
    </rPh>
    <rPh sb="16" eb="18">
      <t>セッケイ</t>
    </rPh>
    <rPh sb="18" eb="20">
      <t>ニュウモン</t>
    </rPh>
    <rPh sb="20" eb="22">
      <t>ヘイセイ</t>
    </rPh>
    <rPh sb="24" eb="26">
      <t>ネンド</t>
    </rPh>
    <rPh sb="26" eb="28">
      <t>トウキョウ</t>
    </rPh>
    <phoneticPr fontId="8"/>
  </si>
  <si>
    <t>「トンネル変状メカニズム」発刊に伴う主旨説明講習会</t>
    <rPh sb="5" eb="7">
      <t>ヘンジョウ</t>
    </rPh>
    <rPh sb="13" eb="15">
      <t>ハッカン</t>
    </rPh>
    <rPh sb="16" eb="17">
      <t>トモナ</t>
    </rPh>
    <rPh sb="18" eb="20">
      <t>シュシ</t>
    </rPh>
    <rPh sb="20" eb="22">
      <t>セツメイ</t>
    </rPh>
    <rPh sb="22" eb="25">
      <t>コウシュウカイ</t>
    </rPh>
    <phoneticPr fontId="8"/>
  </si>
  <si>
    <t>第9回新しい材料・工法・機械講習会</t>
    <rPh sb="0" eb="1">
      <t>ダイ</t>
    </rPh>
    <rPh sb="2" eb="3">
      <t>カイ</t>
    </rPh>
    <rPh sb="3" eb="4">
      <t>アタラ</t>
    </rPh>
    <rPh sb="6" eb="8">
      <t>ザイリョウ</t>
    </rPh>
    <rPh sb="9" eb="11">
      <t>コウホウ</t>
    </rPh>
    <rPh sb="12" eb="14">
      <t>キカイ</t>
    </rPh>
    <rPh sb="14" eb="17">
      <t>コウシュウカイ</t>
    </rPh>
    <phoneticPr fontId="8"/>
  </si>
  <si>
    <t>名古屋市工業研究所ホール</t>
    <rPh sb="0" eb="4">
      <t>ナゴヤシ</t>
    </rPh>
    <rPh sb="4" eb="6">
      <t>コウギョウ</t>
    </rPh>
    <rPh sb="6" eb="9">
      <t>ケンキュウショ</t>
    </rPh>
    <phoneticPr fontId="8"/>
  </si>
  <si>
    <t>平成15年度土木学会による実務者のための耐震設計入門名古屋セミナー</t>
    <rPh sb="0" eb="2">
      <t>ヘイセイ</t>
    </rPh>
    <rPh sb="4" eb="6">
      <t>ネンド</t>
    </rPh>
    <rPh sb="6" eb="10">
      <t>ドボクガッカイ</t>
    </rPh>
    <rPh sb="13" eb="15">
      <t>ジツム</t>
    </rPh>
    <rPh sb="15" eb="16">
      <t>シャ</t>
    </rPh>
    <rPh sb="20" eb="22">
      <t>タイシン</t>
    </rPh>
    <rPh sb="22" eb="24">
      <t>セッケイ</t>
    </rPh>
    <rPh sb="24" eb="26">
      <t>ニュウモン</t>
    </rPh>
    <rPh sb="26" eb="29">
      <t>ナゴヤ</t>
    </rPh>
    <phoneticPr fontId="8"/>
  </si>
  <si>
    <t>「都市NATMとシールド工法の境界領域－荷重評価の現状と課題－」講習会</t>
    <rPh sb="1" eb="3">
      <t>トシ</t>
    </rPh>
    <rPh sb="12" eb="14">
      <t>コウホウ</t>
    </rPh>
    <rPh sb="15" eb="17">
      <t>キョウカイ</t>
    </rPh>
    <rPh sb="17" eb="19">
      <t>リョウイキ</t>
    </rPh>
    <rPh sb="20" eb="22">
      <t>カジュウ</t>
    </rPh>
    <rPh sb="22" eb="24">
      <t>ヒョウカ</t>
    </rPh>
    <rPh sb="25" eb="27">
      <t>ゲンジョウ</t>
    </rPh>
    <rPh sb="28" eb="30">
      <t>カダイ</t>
    </rPh>
    <rPh sb="32" eb="35">
      <t>コウシュウカイ</t>
    </rPh>
    <phoneticPr fontId="8"/>
  </si>
  <si>
    <t>「コンクリート標準示方書[維持管理]に準拠した維持管理マニュアル（その1）および関連資料の発刊」ならびに「エポキシ樹脂塗装鉄筋を用いる鉄筋コンクリートの設計施工指針の改訂」に関する講習会</t>
    <rPh sb="7" eb="9">
      <t>ヒョウジュン</t>
    </rPh>
    <rPh sb="9" eb="12">
      <t>シホウショ</t>
    </rPh>
    <rPh sb="13" eb="15">
      <t>イジ</t>
    </rPh>
    <rPh sb="15" eb="17">
      <t>カンリ</t>
    </rPh>
    <rPh sb="19" eb="21">
      <t>ジュンキョ</t>
    </rPh>
    <rPh sb="23" eb="25">
      <t>イジ</t>
    </rPh>
    <rPh sb="25" eb="27">
      <t>カンリ</t>
    </rPh>
    <rPh sb="40" eb="42">
      <t>カンレン</t>
    </rPh>
    <rPh sb="42" eb="44">
      <t>シリョウ</t>
    </rPh>
    <rPh sb="45" eb="47">
      <t>ハッカン</t>
    </rPh>
    <rPh sb="57" eb="59">
      <t>ジュシ</t>
    </rPh>
    <rPh sb="59" eb="61">
      <t>トソウ</t>
    </rPh>
    <rPh sb="61" eb="63">
      <t>テッキン</t>
    </rPh>
    <rPh sb="64" eb="65">
      <t>モチ</t>
    </rPh>
    <rPh sb="67" eb="69">
      <t>テッキン</t>
    </rPh>
    <rPh sb="76" eb="78">
      <t>セッケイ</t>
    </rPh>
    <rPh sb="78" eb="80">
      <t>セコウ</t>
    </rPh>
    <rPh sb="80" eb="82">
      <t>シシン</t>
    </rPh>
    <rPh sb="83" eb="85">
      <t>カイテイ</t>
    </rPh>
    <rPh sb="87" eb="88">
      <t>カン</t>
    </rPh>
    <rPh sb="90" eb="93">
      <t>コウシュウカイ</t>
    </rPh>
    <phoneticPr fontId="8"/>
  </si>
  <si>
    <t>野口英世記念館</t>
    <rPh sb="0" eb="2">
      <t>ノグチ</t>
    </rPh>
    <rPh sb="2" eb="4">
      <t>ヒデヨ</t>
    </rPh>
    <rPh sb="4" eb="6">
      <t>キネン</t>
    </rPh>
    <rPh sb="6" eb="7">
      <t>カン</t>
    </rPh>
    <phoneticPr fontId="8"/>
  </si>
  <si>
    <t>第4回計算力学講習会「有限要素の性質とその評価」</t>
    <rPh sb="0" eb="1">
      <t>ダイ</t>
    </rPh>
    <rPh sb="2" eb="3">
      <t>カイ</t>
    </rPh>
    <rPh sb="3" eb="5">
      <t>ケイサン</t>
    </rPh>
    <rPh sb="5" eb="7">
      <t>リキガク</t>
    </rPh>
    <rPh sb="7" eb="10">
      <t>コウシュウカイ</t>
    </rPh>
    <rPh sb="11" eb="13">
      <t>ユウゲン</t>
    </rPh>
    <rPh sb="13" eb="15">
      <t>ヨウソ</t>
    </rPh>
    <rPh sb="16" eb="18">
      <t>セイシツ</t>
    </rPh>
    <rPh sb="21" eb="23">
      <t>ヒョウカ</t>
    </rPh>
    <phoneticPr fontId="8"/>
  </si>
  <si>
    <t>橋梁の耐風設計に関する講習会</t>
    <rPh sb="0" eb="2">
      <t>キョウリョウ</t>
    </rPh>
    <rPh sb="3" eb="5">
      <t>タイフウ</t>
    </rPh>
    <rPh sb="5" eb="7">
      <t>セッケイ</t>
    </rPh>
    <rPh sb="8" eb="9">
      <t>カン</t>
    </rPh>
    <rPh sb="11" eb="14">
      <t>コウシュウカイ</t>
    </rPh>
    <phoneticPr fontId="8"/>
  </si>
  <si>
    <t>これからの舗装評価方法に関する講習会（新潟）</t>
    <rPh sb="5" eb="7">
      <t>ホソウ</t>
    </rPh>
    <rPh sb="7" eb="9">
      <t>ヒョウカ</t>
    </rPh>
    <rPh sb="9" eb="11">
      <t>ホウホウ</t>
    </rPh>
    <rPh sb="12" eb="13">
      <t>カン</t>
    </rPh>
    <rPh sb="15" eb="18">
      <t>コウシュウカイ</t>
    </rPh>
    <rPh sb="19" eb="21">
      <t>ニイガタ</t>
    </rPh>
    <phoneticPr fontId="8"/>
  </si>
  <si>
    <t>興和ビル</t>
    <rPh sb="0" eb="2">
      <t>コウワ</t>
    </rPh>
    <phoneticPr fontId="8"/>
  </si>
  <si>
    <t>第21回建設用ロボットに関する技術講習会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</si>
  <si>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「水理公式集例題プログラム集」講習会</t>
    <rPh sb="1" eb="3">
      <t>スイリ</t>
    </rPh>
    <rPh sb="3" eb="5">
      <t>コウシキ</t>
    </rPh>
    <rPh sb="5" eb="6">
      <t>シュウ</t>
    </rPh>
    <rPh sb="6" eb="8">
      <t>レイダイ</t>
    </rPh>
    <rPh sb="13" eb="14">
      <t>シュウ</t>
    </rPh>
    <rPh sb="15" eb="18">
      <t>コウシュウカイ</t>
    </rPh>
    <phoneticPr fontId="8"/>
  </si>
  <si>
    <t>北海道開発土木研究所</t>
    <rPh sb="0" eb="3">
      <t>ホッカイドウ</t>
    </rPh>
    <rPh sb="3" eb="5">
      <t>カイハツ</t>
    </rPh>
    <rPh sb="5" eb="7">
      <t>ドボク</t>
    </rPh>
    <rPh sb="7" eb="10">
      <t>ケンキュウショ</t>
    </rPh>
    <phoneticPr fontId="8"/>
  </si>
  <si>
    <t>土木計画学ワンデーセミナー シリーズ37「環境とITS」</t>
    <rPh sb="0" eb="5">
      <t>ドボクケイカクガク</t>
    </rPh>
    <rPh sb="21" eb="23">
      <t>カンキョウ</t>
    </rPh>
    <phoneticPr fontId="8"/>
  </si>
  <si>
    <t>SYDホール</t>
    <phoneticPr fontId="8"/>
  </si>
  <si>
    <t>土木計画学ワンデーセミナー シリーズ38「バスサービスの課題と処方箋」</t>
    <rPh sb="0" eb="5">
      <t>ドボクケイカクガク</t>
    </rPh>
    <rPh sb="28" eb="30">
      <t>カダイ</t>
    </rPh>
    <rPh sb="31" eb="34">
      <t>ショホウセン</t>
    </rPh>
    <phoneticPr fontId="8"/>
  </si>
  <si>
    <t>シビックセンター</t>
    <phoneticPr fontId="8"/>
  </si>
  <si>
    <t>これからの舗装評価方法に関する講習会（大阪）</t>
    <rPh sb="5" eb="7">
      <t>ホソウ</t>
    </rPh>
    <rPh sb="7" eb="9">
      <t>ヒョウカ</t>
    </rPh>
    <rPh sb="9" eb="11">
      <t>ホウホウ</t>
    </rPh>
    <rPh sb="12" eb="13">
      <t>カン</t>
    </rPh>
    <rPh sb="15" eb="18">
      <t>コウシュウカイ</t>
    </rPh>
    <rPh sb="19" eb="21">
      <t>オオサカ</t>
    </rPh>
    <phoneticPr fontId="8"/>
  </si>
  <si>
    <t>ガーデンパレス</t>
    <phoneticPr fontId="8"/>
  </si>
  <si>
    <t>安全で経済的な施工計画を行うための講習会「仮設構造物の計画と施工に関する講習会」「鋼構造物架設の設計と施工に関する講習会」</t>
    <rPh sb="0" eb="2">
      <t>アンゼン</t>
    </rPh>
    <rPh sb="3" eb="6">
      <t>ケイザイテキ</t>
    </rPh>
    <rPh sb="7" eb="9">
      <t>セコウ</t>
    </rPh>
    <rPh sb="9" eb="11">
      <t>ケイカク</t>
    </rPh>
    <rPh sb="12" eb="13">
      <t>オコナ</t>
    </rPh>
    <rPh sb="17" eb="20">
      <t>コウシュウカイ</t>
    </rPh>
    <rPh sb="21" eb="23">
      <t>カセツ</t>
    </rPh>
    <rPh sb="23" eb="26">
      <t>コウゾウブツ</t>
    </rPh>
    <rPh sb="27" eb="29">
      <t>ケイカク</t>
    </rPh>
    <rPh sb="30" eb="32">
      <t>セコウ</t>
    </rPh>
    <rPh sb="33" eb="34">
      <t>カン</t>
    </rPh>
    <rPh sb="36" eb="39">
      <t>コウシュウカイ</t>
    </rPh>
    <rPh sb="41" eb="44">
      <t>コウコウゾウ</t>
    </rPh>
    <rPh sb="44" eb="45">
      <t>ブツ</t>
    </rPh>
    <rPh sb="45" eb="47">
      <t>カセツ</t>
    </rPh>
    <rPh sb="48" eb="50">
      <t>セッケイ</t>
    </rPh>
    <rPh sb="51" eb="53">
      <t>セコウ</t>
    </rPh>
    <rPh sb="54" eb="55">
      <t>カン</t>
    </rPh>
    <rPh sb="57" eb="60">
      <t>コウシュウカイ</t>
    </rPh>
    <phoneticPr fontId="8"/>
  </si>
  <si>
    <t>「FRP橋梁－技術とその展望」に関する講習会</t>
    <rPh sb="4" eb="6">
      <t>キョウリョウ</t>
    </rPh>
    <rPh sb="7" eb="9">
      <t>ギジュツ</t>
    </rPh>
    <rPh sb="12" eb="14">
      <t>テンボウ</t>
    </rPh>
    <rPh sb="16" eb="17">
      <t>カン</t>
    </rPh>
    <rPh sb="19" eb="22">
      <t>コウシュウカイ</t>
    </rPh>
    <phoneticPr fontId="8"/>
  </si>
  <si>
    <t>平成15年度「構造工学における有限要素法の基礎と応用講習会」</t>
    <rPh sb="0" eb="2">
      <t>ヘイセイ</t>
    </rPh>
    <rPh sb="4" eb="6">
      <t>ネンド</t>
    </rPh>
    <rPh sb="7" eb="9">
      <t>コウゾウ</t>
    </rPh>
    <rPh sb="9" eb="11">
      <t>コウガク</t>
    </rPh>
    <rPh sb="15" eb="17">
      <t>ユウゲン</t>
    </rPh>
    <rPh sb="17" eb="19">
      <t>ヨウソ</t>
    </rPh>
    <rPh sb="19" eb="20">
      <t>ホウ</t>
    </rPh>
    <rPh sb="21" eb="23">
      <t>キソ</t>
    </rPh>
    <rPh sb="24" eb="26">
      <t>オウヨウ</t>
    </rPh>
    <rPh sb="26" eb="29">
      <t>コウシュウカイ</t>
    </rPh>
    <phoneticPr fontId="8"/>
  </si>
  <si>
    <t>土木計画学ワンデーセミナー シリーズ39「社会的交通マネジメントによるTDMと公共交通利用促進～交通行動はコトバで変わる～」</t>
    <rPh sb="0" eb="5">
      <t>ドボクケイカクガク</t>
    </rPh>
    <rPh sb="21" eb="23">
      <t>シャカイ</t>
    </rPh>
    <rPh sb="23" eb="24">
      <t>テキ</t>
    </rPh>
    <rPh sb="24" eb="26">
      <t>コウツウ</t>
    </rPh>
    <rPh sb="39" eb="41">
      <t>コウキョウ</t>
    </rPh>
    <rPh sb="41" eb="43">
      <t>コウツウ</t>
    </rPh>
    <rPh sb="43" eb="45">
      <t>リヨウ</t>
    </rPh>
    <rPh sb="45" eb="47">
      <t>ソクシン</t>
    </rPh>
    <rPh sb="48" eb="50">
      <t>コウツウ</t>
    </rPh>
    <rPh sb="50" eb="52">
      <t>コウドウ</t>
    </rPh>
    <rPh sb="57" eb="58">
      <t>カ</t>
    </rPh>
    <phoneticPr fontId="8"/>
  </si>
  <si>
    <t>浜離宮朝日ホール</t>
    <rPh sb="0" eb="3">
      <t>ハマリキュウ</t>
    </rPh>
    <rPh sb="3" eb="5">
      <t>アサヒ</t>
    </rPh>
    <phoneticPr fontId="8"/>
  </si>
  <si>
    <t>安全問題研究討論会'04－土木と危機管理－</t>
    <rPh sb="0" eb="2">
      <t>アンゼン</t>
    </rPh>
    <rPh sb="2" eb="4">
      <t>モンダイ</t>
    </rPh>
    <rPh sb="4" eb="6">
      <t>ケンキュウ</t>
    </rPh>
    <rPh sb="6" eb="8">
      <t>トウロン</t>
    </rPh>
    <rPh sb="8" eb="9">
      <t>カイ</t>
    </rPh>
    <rPh sb="13" eb="15">
      <t>ドボク</t>
    </rPh>
    <rPh sb="16" eb="18">
      <t>キキ</t>
    </rPh>
    <rPh sb="18" eb="20">
      <t>カンリ</t>
    </rPh>
    <phoneticPr fontId="8"/>
  </si>
  <si>
    <t>土木計画学ワンデーセミナー シリーズ40「ITS評価のための交通行動・需要解析」</t>
    <rPh sb="0" eb="2">
      <t>ドボク</t>
    </rPh>
    <rPh sb="2" eb="4">
      <t>ケイカク</t>
    </rPh>
    <rPh sb="4" eb="5">
      <t>ガク</t>
    </rPh>
    <rPh sb="24" eb="26">
      <t>ヒョウカ</t>
    </rPh>
    <rPh sb="30" eb="32">
      <t>コウツウ</t>
    </rPh>
    <rPh sb="32" eb="34">
      <t>コウドウ</t>
    </rPh>
    <rPh sb="35" eb="37">
      <t>ジュヨウ</t>
    </rPh>
    <rPh sb="37" eb="39">
      <t>カイセキ</t>
    </rPh>
    <phoneticPr fontId="8"/>
  </si>
  <si>
    <t>メルパルク大阪</t>
    <rPh sb="5" eb="7">
      <t>オオサカ</t>
    </rPh>
    <phoneticPr fontId="8"/>
  </si>
  <si>
    <t>札幌市教育文化会館</t>
    <rPh sb="0" eb="3">
      <t>サッポロシ</t>
    </rPh>
    <rPh sb="3" eb="5">
      <t>キョウイク</t>
    </rPh>
    <rPh sb="5" eb="7">
      <t>ブンカ</t>
    </rPh>
    <rPh sb="7" eb="9">
      <t>カイカン</t>
    </rPh>
    <phoneticPr fontId="8"/>
  </si>
  <si>
    <t>H16.4.2</t>
    <phoneticPr fontId="8"/>
  </si>
  <si>
    <t>途上国環境シンポジウム</t>
  </si>
  <si>
    <t>土木学会 講堂</t>
  </si>
  <si>
    <t>地球環境委員会</t>
  </si>
  <si>
    <t>H16.4.8</t>
    <phoneticPr fontId="8"/>
  </si>
  <si>
    <t>イラン・バム地震被害調査速報会</t>
  </si>
  <si>
    <t>地震工学委員会</t>
  </si>
  <si>
    <t>第50回 構造工学シンポジウム</t>
    <phoneticPr fontId="8"/>
  </si>
  <si>
    <t>日本学術会議</t>
  </si>
  <si>
    <t>構造工学委員会</t>
  </si>
  <si>
    <t>H16.4.9</t>
    <phoneticPr fontId="8"/>
  </si>
  <si>
    <t>第6回地震防災技術懇話会</t>
    <phoneticPr fontId="8"/>
  </si>
  <si>
    <t>デザイン賞受賞式および景観法シンポジウム</t>
    <rPh sb="11" eb="13">
      <t>ケイカン</t>
    </rPh>
    <rPh sb="13" eb="14">
      <t>ホウ</t>
    </rPh>
    <phoneticPr fontId="8"/>
  </si>
  <si>
    <t>景観・デザイン委員会</t>
  </si>
  <si>
    <t>第29回 土木計画学研究発表会春大会</t>
    <phoneticPr fontId="8"/>
  </si>
  <si>
    <t>神戸大学</t>
  </si>
  <si>
    <t>土木計画学研究委員会</t>
  </si>
  <si>
    <t>第18回環境システムシンポジウム「都市と産業の共生に向けて」環境技術と持続可能な都市政策の国際シンポジウム</t>
    <phoneticPr fontId="8"/>
  </si>
  <si>
    <t>川崎市産業振興会館</t>
  </si>
  <si>
    <t>環境システム委員会</t>
  </si>
  <si>
    <t>H16.6.10</t>
    <phoneticPr fontId="8"/>
  </si>
  <si>
    <t>2004年度 河川技術に関するシンポジウム</t>
  </si>
  <si>
    <t>東京大学 弥生講堂</t>
  </si>
  <si>
    <t>水工学委員会</t>
  </si>
  <si>
    <t>｢リアルタイム災害情報検知とその利用｣に関するシンポジウム</t>
  </si>
  <si>
    <t>エネルギー土木委員会</t>
  </si>
  <si>
    <t>H16.7.3</t>
    <phoneticPr fontId="8"/>
  </si>
  <si>
    <t>第24回 土木史研究発表会</t>
    <phoneticPr fontId="8"/>
  </si>
  <si>
    <t>岡山大学</t>
  </si>
  <si>
    <t>土木史研究委員会</t>
  </si>
  <si>
    <t>第29回 海洋開発シンポジウム</t>
    <phoneticPr fontId="8"/>
  </si>
  <si>
    <t>沖縄ｺﾝﾍﾞﾝｼｮﾝ ｾﾝﾀｰ</t>
  </si>
  <si>
    <t>海洋開発委員会</t>
  </si>
  <si>
    <t>H16.7.14</t>
    <phoneticPr fontId="8"/>
  </si>
  <si>
    <t>第8回 鉄道力学シンポジウム</t>
    <phoneticPr fontId="8"/>
  </si>
  <si>
    <t>H16.7.15</t>
    <phoneticPr fontId="8"/>
  </si>
  <si>
    <t>土木建設技術シンポジウム2004</t>
    <phoneticPr fontId="8"/>
  </si>
  <si>
    <t>土木会館講堂</t>
  </si>
  <si>
    <t>建設技術研究委員会</t>
  </si>
  <si>
    <t>応用力学フォーラム（関西・中国地区）</t>
  </si>
  <si>
    <t>ラッセルホール（神戸市）</t>
  </si>
  <si>
    <t>応用力学委員会</t>
  </si>
  <si>
    <t>応用力学フォーラム（中部地区）</t>
  </si>
  <si>
    <t>名古屋工業大学</t>
  </si>
  <si>
    <t>H16.7.27</t>
    <phoneticPr fontId="8"/>
  </si>
  <si>
    <t>第3回木橋技術に関するシンポジウム</t>
    <phoneticPr fontId="8"/>
  </si>
  <si>
    <t>鋼構造委員会</t>
  </si>
  <si>
    <t>生涯教育と情報発信に関するシンポジウム
～コンクリート分野における今後のあり方を模索して～</t>
  </si>
  <si>
    <t>コンクリート委員会</t>
  </si>
  <si>
    <t>H16.8.2</t>
    <phoneticPr fontId="8"/>
  </si>
  <si>
    <t>第7回 鋼構造と橋に関するシンポジウム</t>
    <phoneticPr fontId="8"/>
  </si>
  <si>
    <t>法政大学 スカイホール</t>
  </si>
  <si>
    <t>第12回 地球環境シンポジウム</t>
    <phoneticPr fontId="8"/>
  </si>
  <si>
    <t>名古屋大学</t>
  </si>
  <si>
    <t>｢弾性波法によるコンクリートの非破壊検査｣に関するシンポジウム</t>
    <phoneticPr fontId="8"/>
  </si>
  <si>
    <t>第20回乱流フォーラム</t>
  </si>
  <si>
    <t>九州大学</t>
  </si>
  <si>
    <t>H16.8.25</t>
    <phoneticPr fontId="8"/>
  </si>
  <si>
    <t>第9回水シンポジウム</t>
    <phoneticPr fontId="8"/>
  </si>
  <si>
    <t>広島国際会議場</t>
  </si>
  <si>
    <t>H16.8.26</t>
    <phoneticPr fontId="8"/>
  </si>
  <si>
    <t>第7回地震防災技術懇話会</t>
    <phoneticPr fontId="8"/>
  </si>
  <si>
    <t>H16.8.31</t>
  </si>
  <si>
    <t>第10回固体の破壊現象フォーラム</t>
    <phoneticPr fontId="8"/>
  </si>
  <si>
    <t>土木学会講堂</t>
  </si>
  <si>
    <t>H16.9.1</t>
  </si>
  <si>
    <t>応用力学フォーラム（四国地区）</t>
  </si>
  <si>
    <t>徳島大学</t>
  </si>
  <si>
    <t>H16.9.11</t>
    <phoneticPr fontId="8"/>
  </si>
  <si>
    <t>第7回 応用力学シンポジウム</t>
    <phoneticPr fontId="8"/>
  </si>
  <si>
    <t>H16.10.6</t>
  </si>
  <si>
    <t>応用力学フォーラム（中国地区）</t>
    <phoneticPr fontId="8"/>
  </si>
  <si>
    <t>応用力学委員会</t>
    <rPh sb="0" eb="2">
      <t>オウヨウ</t>
    </rPh>
    <rPh sb="2" eb="4">
      <t>リキガク</t>
    </rPh>
    <rPh sb="4" eb="7">
      <t>イインカイ</t>
    </rPh>
    <phoneticPr fontId="8"/>
  </si>
  <si>
    <t>阪神大震災10周年土木学会特別行事(専門家向け)
阪神淡路大震災後10年間における防災工学の進展と今後の課題に関するシンポジウム</t>
    <rPh sb="25" eb="27">
      <t>ハンシン</t>
    </rPh>
    <rPh sb="27" eb="29">
      <t>アワジ</t>
    </rPh>
    <rPh sb="29" eb="32">
      <t>ダイシンサイ</t>
    </rPh>
    <rPh sb="32" eb="33">
      <t>ゴ</t>
    </rPh>
    <rPh sb="35" eb="37">
      <t>ネンカン</t>
    </rPh>
    <rPh sb="41" eb="43">
      <t>ボウサイ</t>
    </rPh>
    <rPh sb="43" eb="45">
      <t>コウガク</t>
    </rPh>
    <rPh sb="46" eb="48">
      <t>シンテン</t>
    </rPh>
    <rPh sb="49" eb="51">
      <t>コンゴ</t>
    </rPh>
    <rPh sb="52" eb="54">
      <t>カダイ</t>
    </rPh>
    <rPh sb="55" eb="56">
      <t>カン</t>
    </rPh>
    <phoneticPr fontId="8"/>
  </si>
  <si>
    <t>第29回 情報利用技術シンポジウム</t>
    <phoneticPr fontId="8"/>
  </si>
  <si>
    <t>土木学会 講堂・会議室</t>
  </si>
  <si>
    <t>情報利用技術委員会</t>
  </si>
  <si>
    <t>｢コンクリート構造物の耐火技術研究｣小委員会成果報告会･シンポジウム</t>
    <phoneticPr fontId="8"/>
  </si>
  <si>
    <t>地域シンポジウム「産官学連携による持続可能な社会への道筋を考える」</t>
  </si>
  <si>
    <t>東洋大学 白山キャンパス</t>
  </si>
  <si>
    <t>第32回 環境システム研究論文発表会</t>
    <phoneticPr fontId="8"/>
  </si>
  <si>
    <t>エネルギー土木委員会 第5回講演会 「我が国における放射性廃棄物の処理処分の現状」</t>
    <phoneticPr fontId="8"/>
  </si>
  <si>
    <t>第51回 海岸工学講演会および前日シンポジウム</t>
    <rPh sb="15" eb="17">
      <t>ゼンジツ</t>
    </rPh>
    <phoneticPr fontId="8"/>
  </si>
  <si>
    <t>三重県志摩郡「合歓ノ郷」</t>
  </si>
  <si>
    <t>海岸工学委員会</t>
  </si>
  <si>
    <t>第7回構造物の衝撃問題に関するシンポジウム</t>
    <phoneticPr fontId="8"/>
  </si>
  <si>
    <t>第4回道路橋床版シンポジウム</t>
    <phoneticPr fontId="8"/>
  </si>
  <si>
    <t>東京ガーデンパレス</t>
  </si>
  <si>
    <t>第30回 土木計画学研究発表会秋大会</t>
    <phoneticPr fontId="8"/>
  </si>
  <si>
    <t>山口大学</t>
  </si>
  <si>
    <t>第41回 環境工学研究フォーラム</t>
    <phoneticPr fontId="8"/>
  </si>
  <si>
    <t>JA・AZM（ｱｽﾞﾑ）ホール（宮崎）</t>
  </si>
  <si>
    <t>環境工学委員会</t>
  </si>
  <si>
    <t>第14回 トンネル工学研究発表会</t>
    <phoneticPr fontId="8"/>
  </si>
  <si>
    <t>土木学会　講堂・会議室</t>
  </si>
  <si>
    <t>トンネル工学委員会</t>
  </si>
  <si>
    <t>第22回 建設ﾏﾈｼﾞﾒﾝﾄ問題に関する研究発表・討論会 変革への挑戦～新時代におけるシビルエンジニアリングのあり方～</t>
    <phoneticPr fontId="8"/>
  </si>
  <si>
    <t>アクロス福岡</t>
  </si>
  <si>
    <t>建設マネジメント委員会</t>
  </si>
  <si>
    <t>国内外4豪雨災害に関するフォーラム in 仙台</t>
    <rPh sb="21" eb="23">
      <t>センダイ</t>
    </rPh>
    <phoneticPr fontId="8"/>
  </si>
  <si>
    <t>仙台国際センター</t>
  </si>
  <si>
    <t>第11回固体の破壊現象フォーラム</t>
    <rPh sb="0" eb="1">
      <t>ダイ</t>
    </rPh>
    <rPh sb="3" eb="4">
      <t>カイ</t>
    </rPh>
    <rPh sb="4" eb="6">
      <t>コタイ</t>
    </rPh>
    <rPh sb="7" eb="9">
      <t>ハカイ</t>
    </rPh>
    <rPh sb="9" eb="11">
      <t>ゲンショウ</t>
    </rPh>
    <phoneticPr fontId="8"/>
  </si>
  <si>
    <t>粘着性土の浸食に関するシンポジウム</t>
  </si>
  <si>
    <t>第3回流体力の評価とその応用に関するシンポジウム</t>
    <phoneticPr fontId="8"/>
  </si>
  <si>
    <t>第4回水文過程のリモートセンシングとその応用に関するワークショップ</t>
  </si>
  <si>
    <t>岐阜大学流域圏科学研究センター</t>
    <phoneticPr fontId="8"/>
  </si>
  <si>
    <t>第9回 舗装工学講演会</t>
    <phoneticPr fontId="8"/>
  </si>
  <si>
    <t>土木学会講堂･会議室</t>
  </si>
  <si>
    <t>舗装工学委員会</t>
  </si>
  <si>
    <t>国内外4豪雨災害に関するフォーラム in 東京</t>
    <rPh sb="21" eb="23">
      <t>トウキョウ</t>
    </rPh>
    <phoneticPr fontId="8"/>
  </si>
  <si>
    <t>東京大学　弥生講堂</t>
  </si>
  <si>
    <t>阪神淡路大震災10周年行事（市民向け） －市民が学会とともに考える東京の地震防災－</t>
    <rPh sb="14" eb="16">
      <t>シミン</t>
    </rPh>
    <rPh sb="16" eb="17">
      <t>ム</t>
    </rPh>
    <phoneticPr fontId="8"/>
  </si>
  <si>
    <t>建築会館ホール</t>
  </si>
  <si>
    <t>土木学会（共催：日本建築学会，NPO法人いのちのポータルサイト）</t>
    <phoneticPr fontId="8"/>
  </si>
  <si>
    <t>国内外4豪雨災害に関するフォーラム in 福岡</t>
    <rPh sb="21" eb="23">
      <t>フクオカ</t>
    </rPh>
    <phoneticPr fontId="8"/>
  </si>
  <si>
    <t>九州大学　筑紫ホール</t>
  </si>
  <si>
    <t>特別講演会　Live Design-危機管理への新たな展開-</t>
    <rPh sb="0" eb="2">
      <t>トクベツ</t>
    </rPh>
    <rPh sb="2" eb="5">
      <t>コウエンカイ</t>
    </rPh>
    <phoneticPr fontId="8"/>
  </si>
  <si>
    <t>早稲田大学62号館大会議室</t>
    <phoneticPr fontId="8"/>
  </si>
  <si>
    <t>安全問題研究委員会</t>
    <phoneticPr fontId="8"/>
  </si>
  <si>
    <t>第10回 地下空間シンポジウム</t>
    <phoneticPr fontId="8"/>
  </si>
  <si>
    <t>早稲田大学 国際会議場</t>
  </si>
  <si>
    <t>地下空間研究委員会</t>
  </si>
  <si>
    <t>応用力学フォーラム（西部地区）</t>
    <phoneticPr fontId="8"/>
  </si>
  <si>
    <t>熊本大学　100周年記念会館</t>
  </si>
  <si>
    <t>国内外4豪雨災害に関するフォーラム in 広島</t>
    <rPh sb="21" eb="23">
      <t>ヒロシマ</t>
    </rPh>
    <phoneticPr fontId="8"/>
  </si>
  <si>
    <t>広島工業大学　501ホール</t>
  </si>
  <si>
    <t>第34回 岩盤力学に関するシンポジウム</t>
    <phoneticPr fontId="8"/>
  </si>
  <si>
    <t>岩盤力学委員会</t>
  </si>
  <si>
    <t>土木デザインワークショップ2005「美しい風景をつくる現場－自然・地域・人－」</t>
  </si>
  <si>
    <t>土木学会　講堂</t>
  </si>
  <si>
    <t>愛媛大学</t>
    <rPh sb="0" eb="2">
      <t>エヒメ</t>
    </rPh>
    <phoneticPr fontId="8"/>
  </si>
  <si>
    <t>第8回 地震時保有耐力法に基づく耐震設計法に関するシンポジウム</t>
    <phoneticPr fontId="8"/>
  </si>
  <si>
    <t>国内外4豪雨災害に関するフォーラム in 京都</t>
    <rPh sb="21" eb="23">
      <t>キョウト</t>
    </rPh>
    <phoneticPr fontId="8"/>
  </si>
  <si>
    <t>キャンパスﾌﾟﾗｻﾞ京都</t>
  </si>
  <si>
    <t>建設技術研究委員会20周年記念事業</t>
    <rPh sb="0" eb="2">
      <t>ケンセツ</t>
    </rPh>
    <rPh sb="2" eb="4">
      <t>ギジュツ</t>
    </rPh>
    <rPh sb="4" eb="6">
      <t>ケンキュウ</t>
    </rPh>
    <rPh sb="6" eb="9">
      <t>イインカイ</t>
    </rPh>
    <rPh sb="11" eb="13">
      <t>シュウネン</t>
    </rPh>
    <rPh sb="13" eb="15">
      <t>キネン</t>
    </rPh>
    <rPh sb="15" eb="17">
      <t>ジギョウ</t>
    </rPh>
    <phoneticPr fontId="8"/>
  </si>
  <si>
    <t>大林組</t>
    <rPh sb="0" eb="3">
      <t>オオバヤシグミ</t>
    </rPh>
    <phoneticPr fontId="8"/>
  </si>
  <si>
    <t>建設技術研究委員会</t>
    <rPh sb="0" eb="2">
      <t>ケンセツ</t>
    </rPh>
    <rPh sb="2" eb="4">
      <t>ギジュツ</t>
    </rPh>
    <rPh sb="4" eb="6">
      <t>ケンキュウ</t>
    </rPh>
    <rPh sb="6" eb="9">
      <t>イインカイ</t>
    </rPh>
    <phoneticPr fontId="8"/>
  </si>
  <si>
    <t>エネルギー土木委員会 環境技術小委員会講演会 「再生可能エネルギー開発の現状と課題」</t>
    <rPh sb="11" eb="13">
      <t>カンキョウ</t>
    </rPh>
    <rPh sb="13" eb="15">
      <t>ギジュツ</t>
    </rPh>
    <rPh sb="15" eb="16">
      <t>コ</t>
    </rPh>
    <rPh sb="16" eb="19">
      <t>イインカイ</t>
    </rPh>
    <phoneticPr fontId="8"/>
  </si>
  <si>
    <t>エネルギー土木委員会</t>
    <phoneticPr fontId="8"/>
  </si>
  <si>
    <t>都市再生における建設用ロボットに関する談話会「社会基盤整備における自動化・ロボット化・維持管理と大深度地下への対応」</t>
    <rPh sb="23" eb="25">
      <t>シャカイ</t>
    </rPh>
    <rPh sb="25" eb="27">
      <t>キバン</t>
    </rPh>
    <rPh sb="27" eb="29">
      <t>セイビ</t>
    </rPh>
    <rPh sb="33" eb="35">
      <t>ジドウ</t>
    </rPh>
    <rPh sb="35" eb="36">
      <t>カ</t>
    </rPh>
    <rPh sb="41" eb="42">
      <t>カ</t>
    </rPh>
    <rPh sb="43" eb="45">
      <t>イジ</t>
    </rPh>
    <rPh sb="45" eb="47">
      <t>カンリ</t>
    </rPh>
    <rPh sb="48" eb="51">
      <t>ダイシンド</t>
    </rPh>
    <rPh sb="51" eb="53">
      <t>チカ</t>
    </rPh>
    <rPh sb="55" eb="57">
      <t>タイオウ</t>
    </rPh>
    <phoneticPr fontId="8"/>
  </si>
  <si>
    <t>土木会館　ＡＢ会議室</t>
  </si>
  <si>
    <t>建設用ロボット委員会</t>
  </si>
  <si>
    <t>国内外4豪雨災害に関するフォーラム in 札幌</t>
    <rPh sb="21" eb="23">
      <t>サッポロ</t>
    </rPh>
    <phoneticPr fontId="8"/>
  </si>
  <si>
    <t>北海道大学　学術交流会館</t>
  </si>
  <si>
    <t>エネルギー土木委員会 新技術･エネルギー小委員会講演会 「我が国における新エネルギー開発の現状と課題」</t>
    <rPh sb="11" eb="14">
      <t>シンギジュツ</t>
    </rPh>
    <rPh sb="20" eb="21">
      <t>ショウ</t>
    </rPh>
    <rPh sb="21" eb="24">
      <t>イインカイ</t>
    </rPh>
    <rPh sb="24" eb="27">
      <t>コウエンカイ</t>
    </rPh>
    <phoneticPr fontId="8"/>
  </si>
  <si>
    <t>応用力学フォーラム（第21回乱流フォーラム）</t>
  </si>
  <si>
    <t>神戸大学工学部 創造工学スタジオ（Ｃ３－１０１）</t>
  </si>
  <si>
    <t>第19回環境システムシンポジウム「環境システム学教育のすすめ」</t>
    <phoneticPr fontId="8"/>
  </si>
  <si>
    <t>第49回 水工学講演会およびアゲールシンポジウム、河川災害に関するシンポジウム</t>
    <rPh sb="25" eb="27">
      <t>カセン</t>
    </rPh>
    <rPh sb="27" eb="29">
      <t>サイガイ</t>
    </rPh>
    <rPh sb="30" eb="31">
      <t>カン</t>
    </rPh>
    <phoneticPr fontId="8"/>
  </si>
  <si>
    <t>国士舘大学</t>
  </si>
  <si>
    <t>第20回環境システムシンポジウム「循環型社会の未来 －都市における資源循環の再構築－」</t>
    <phoneticPr fontId="8"/>
  </si>
  <si>
    <t>川崎市産業振興会館</t>
    <phoneticPr fontId="8"/>
  </si>
  <si>
    <t>エネルギー土木委員会 第6回講演会 「新潟県中越地震とスマトラ沖地震の教訓」</t>
    <phoneticPr fontId="8"/>
  </si>
  <si>
    <t>｢コンクリート標準示方書(性能照査編)による設計計算例」に関する講習会</t>
    <phoneticPr fontId="8"/>
  </si>
  <si>
    <t>土木学会 講堂</t>
    <phoneticPr fontId="8"/>
  </si>
  <si>
    <t>第12回固体の破壊現象フォーラム</t>
    <rPh sb="0" eb="1">
      <t>ダイ</t>
    </rPh>
    <rPh sb="3" eb="4">
      <t>カイ</t>
    </rPh>
    <rPh sb="4" eb="6">
      <t>コタイ</t>
    </rPh>
    <rPh sb="7" eb="9">
      <t>ハカイ</t>
    </rPh>
    <rPh sb="9" eb="11">
      <t>ゲンショウ</t>
    </rPh>
    <phoneticPr fontId="8"/>
  </si>
  <si>
    <t>名古屋大学工学部</t>
    <rPh sb="0" eb="3">
      <t>ナゴヤ</t>
    </rPh>
    <rPh sb="3" eb="5">
      <t>ダイガク</t>
    </rPh>
    <rPh sb="5" eb="8">
      <t>コウガクブ</t>
    </rPh>
    <phoneticPr fontId="8"/>
  </si>
  <si>
    <t>土木計画学ワンデーセミナーシリーズ41：
今後のＩＴＳ研究の進むべき方向性について</t>
    <phoneticPr fontId="8"/>
  </si>
  <si>
    <t>東京大学 本郷ｷｬﾝﾊﾟｽ</t>
  </si>
  <si>
    <t>土壌・地下水汚染対策講習会</t>
  </si>
  <si>
    <t>地層処分技術に関する講習会</t>
  </si>
  <si>
    <t>千代田区内幸町ホール</t>
  </si>
  <si>
    <t>原子力土木委員会</t>
  </si>
  <si>
    <t>第5回計算力学小講習会「高性能有限要素の基礎と実際」</t>
    <rPh sb="0" eb="1">
      <t>ダイ</t>
    </rPh>
    <rPh sb="2" eb="3">
      <t>カイ</t>
    </rPh>
    <rPh sb="3" eb="5">
      <t>ケイサン</t>
    </rPh>
    <rPh sb="5" eb="7">
      <t>リキガク</t>
    </rPh>
    <rPh sb="12" eb="15">
      <t>コウセイノウ</t>
    </rPh>
    <rPh sb="15" eb="17">
      <t>ユウゲン</t>
    </rPh>
    <rPh sb="17" eb="19">
      <t>ヨウソ</t>
    </rPh>
    <rPh sb="20" eb="22">
      <t>キソ</t>
    </rPh>
    <rPh sb="23" eb="25">
      <t>ジッサイ</t>
    </rPh>
    <phoneticPr fontId="8"/>
  </si>
  <si>
    <t>第40回 水工学に関する夏期研修会</t>
    <phoneticPr fontId="8"/>
  </si>
  <si>
    <t>釧路市観光国際交流ｾﾝﾀｰ</t>
  </si>
  <si>
    <t>水工学・海岸工学委員会</t>
  </si>
  <si>
    <t>「衝撃実験・解析の基礎と応用」に関する講習会</t>
  </si>
  <si>
    <t>「環境工学公式・モデル・数値集」講習会</t>
  </si>
  <si>
    <t>H16.9.14</t>
    <phoneticPr fontId="8"/>
  </si>
  <si>
    <t>鋼構造イブニングセミナー（第1回）「疲労基礎講座」</t>
    <phoneticPr fontId="8"/>
  </si>
  <si>
    <t>H16.9.16</t>
    <phoneticPr fontId="8"/>
  </si>
  <si>
    <t>H16.9.22</t>
    <phoneticPr fontId="8"/>
  </si>
  <si>
    <t>H16.9.28</t>
  </si>
  <si>
    <t>｢超高強度繊維補強ｺﾝｸﾘｰﾄの設計･施工指針(案)｣に関する講習会</t>
  </si>
  <si>
    <t>東京・日本薬学会
      長井記念ホール</t>
  </si>
  <si>
    <t>橋梁の耐風設計に関する講習会</t>
  </si>
  <si>
    <t>土木学会による実務者のための耐震設計入門平成16年度セミナー</t>
  </si>
  <si>
    <t>「コンクリート環境負荷評価」に関する講習会</t>
    <rPh sb="18" eb="21">
      <t>コウシュウカイ</t>
    </rPh>
    <phoneticPr fontId="8"/>
  </si>
  <si>
    <t>H16.10.5</t>
  </si>
  <si>
    <t>｢超高強度繊維補強コンクリートの設計･施工指針(案)｣に関する講習会</t>
    <phoneticPr fontId="8"/>
  </si>
  <si>
    <t>大阪・建設交流館グリーンホール</t>
  </si>
  <si>
    <t>構造工学における有限要素法の基礎と応用講習会</t>
  </si>
  <si>
    <t>KSCE　ANNUAL　CONFERENCE「Civil　Engineering　in　the Digital World」を議題とした“International　Round　table Meeting"</t>
    <rPh sb="63" eb="65">
      <t>ギダイ</t>
    </rPh>
    <phoneticPr fontId="8"/>
  </si>
  <si>
    <t>大韓民国</t>
    <rPh sb="0" eb="4">
      <t>ダイカンミンコク</t>
    </rPh>
    <phoneticPr fontId="8"/>
  </si>
  <si>
    <t>情報利用技術委員会</t>
    <rPh sb="0" eb="2">
      <t>ジョウホウ</t>
    </rPh>
    <rPh sb="2" eb="4">
      <t>リヨウ</t>
    </rPh>
    <rPh sb="4" eb="6">
      <t>ギジュツ</t>
    </rPh>
    <rPh sb="6" eb="9">
      <t>イインカイ</t>
    </rPh>
    <phoneticPr fontId="8"/>
  </si>
  <si>
    <t>これからの舗装評価技術に関する技術講習会</t>
  </si>
  <si>
    <t>札幌</t>
  </si>
  <si>
    <t>土木計画学講習会「利用者均衡配分の実務適用に向けて」</t>
    <phoneticPr fontId="8"/>
  </si>
  <si>
    <t>東京・野口英世記念館
大阪・大阪新梅田研修ｾﾝﾀｰ</t>
  </si>
  <si>
    <t>H16.11.4</t>
    <phoneticPr fontId="8"/>
  </si>
  <si>
    <t>鋼構造イブニングセミナー（第2回）「鋼橋の耐震設計の基礎とその応用」</t>
    <phoneticPr fontId="8"/>
  </si>
  <si>
    <t>H16.11.9</t>
    <phoneticPr fontId="8"/>
  </si>
  <si>
    <t>福岡大学文系棟4階大会議室</t>
  </si>
  <si>
    <t>「2003年に発生した地震によるコンクリート構造物の被害分析」に関する報告会</t>
    <phoneticPr fontId="8"/>
  </si>
  <si>
    <t>応用力学フォーラム（東北地区）</t>
  </si>
  <si>
    <t>東北大学青葉記念会館</t>
  </si>
  <si>
    <t>土木史研究ワンディセミナー1「オーラル・ヒストリ－の魅力－声の記録とメッセージ－」</t>
    <phoneticPr fontId="8"/>
  </si>
  <si>
    <t>合成2主桁橋に関するセミナー</t>
    <phoneticPr fontId="8"/>
  </si>
  <si>
    <t>主婦会館プラザエフ</t>
  </si>
  <si>
    <t>ハ－ネル仙台</t>
  </si>
  <si>
    <t>高松厚生年金会館ｳｪﾙｼｭ高松</t>
  </si>
  <si>
    <t>第9回 新しい材料・公報・機械講習会九州
－最新の土留め工法の現状と設計・施工のポイント－</t>
    <phoneticPr fontId="8"/>
  </si>
  <si>
    <t>九州大学国際研究交流ﾌﾟﾗｻﾞ</t>
  </si>
  <si>
    <t>土木計画学ワンデーセミナーシリーズ42：AHPとコンジョイント分析</t>
    <phoneticPr fontId="8"/>
  </si>
  <si>
    <t>国際ワークショップ：健康で豊かな水環境を創造するための新しい水管理システムの可能性</t>
  </si>
  <si>
    <t>実務者のための動的解析の基礎と応用（地盤の動的解析編）</t>
  </si>
  <si>
    <t>土木会館AB会議室</t>
  </si>
  <si>
    <t>地震防災技術普及小委員会</t>
  </si>
  <si>
    <t>「安全で経済的な施工計画を行うための講習会」
 －架設構造物の計画と施工に関する講習会（その1）－</t>
    <phoneticPr fontId="8"/>
  </si>
  <si>
    <t>鋼構造委員会、構造工学委員会（担当：鋼構造委員会・継続教育推進小委員会）</t>
  </si>
  <si>
    <t>第54回理論応用力学講演会</t>
  </si>
  <si>
    <t>応用力学委員会
（共催：日本学術会議）</t>
  </si>
  <si>
    <t>情報利用モデリングセミナ－-UMLの基礎からCAD/GISへの応用まで-</t>
    <rPh sb="18" eb="20">
      <t>キソ</t>
    </rPh>
    <rPh sb="31" eb="33">
      <t>オウヨウ</t>
    </rPh>
    <phoneticPr fontId="8"/>
  </si>
  <si>
    <t>建設分野のIT化における著作権問題に関する法律ｾﾐﾅ-</t>
    <rPh sb="0" eb="2">
      <t>ケンセツ</t>
    </rPh>
    <rPh sb="2" eb="4">
      <t>ブンヤ</t>
    </rPh>
    <rPh sb="7" eb="8">
      <t>カ</t>
    </rPh>
    <rPh sb="12" eb="15">
      <t>チョサクケン</t>
    </rPh>
    <rPh sb="15" eb="17">
      <t>モンダイ</t>
    </rPh>
    <rPh sb="18" eb="19">
      <t>カン</t>
    </rPh>
    <rPh sb="21" eb="23">
      <t>ホウリツ</t>
    </rPh>
    <phoneticPr fontId="8"/>
  </si>
  <si>
    <t>土木会館　講堂</t>
    <rPh sb="0" eb="2">
      <t>ドボク</t>
    </rPh>
    <rPh sb="2" eb="4">
      <t>カイカン</t>
    </rPh>
    <rPh sb="5" eb="7">
      <t>コウドウ</t>
    </rPh>
    <phoneticPr fontId="8"/>
  </si>
  <si>
    <t>第22回 建設用ロボットに関する技術講習会テ－マ「都市の再構築における自動化・情報化技術の役割と展望」</t>
    <rPh sb="25" eb="27">
      <t>トシ</t>
    </rPh>
    <rPh sb="28" eb="31">
      <t>サイコウチク</t>
    </rPh>
    <rPh sb="35" eb="38">
      <t>ジドウカ</t>
    </rPh>
    <rPh sb="39" eb="41">
      <t>ジョウホウ</t>
    </rPh>
    <rPh sb="41" eb="42">
      <t>カ</t>
    </rPh>
    <rPh sb="42" eb="44">
      <t>ギジュツ</t>
    </rPh>
    <rPh sb="45" eb="47">
      <t>ヤクワリ</t>
    </rPh>
    <rPh sb="48" eb="50">
      <t>テンボウ</t>
    </rPh>
    <phoneticPr fontId="8"/>
  </si>
  <si>
    <t>計算力学フォーラム</t>
    <rPh sb="0" eb="2">
      <t>ケイサン</t>
    </rPh>
    <rPh sb="2" eb="4">
      <t>リキガク</t>
    </rPh>
    <phoneticPr fontId="8"/>
  </si>
  <si>
    <t>第6回地震災害マネジメントセミナ－</t>
    <rPh sb="0" eb="1">
      <t>ダイ</t>
    </rPh>
    <rPh sb="2" eb="3">
      <t>カイ</t>
    </rPh>
    <rPh sb="3" eb="5">
      <t>ジシン</t>
    </rPh>
    <rPh sb="5" eb="7">
      <t>サイガイ</t>
    </rPh>
    <phoneticPr fontId="8"/>
  </si>
  <si>
    <t>地震工学委員会</t>
    <rPh sb="0" eb="2">
      <t>ジシン</t>
    </rPh>
    <rPh sb="2" eb="4">
      <t>コウガク</t>
    </rPh>
    <rPh sb="4" eb="7">
      <t>イインカイ</t>
    </rPh>
    <phoneticPr fontId="8"/>
  </si>
  <si>
    <t>土木計画学ワンデーセミナーシリーズ43：現代の『新』都市物流　－ITを活用した効率的で環境にやさしい都市物流へのアプローチ</t>
    <phoneticPr fontId="8"/>
  </si>
  <si>
    <t>第51回構造工学シンポジウム</t>
    <rPh sb="0" eb="1">
      <t>ダイ</t>
    </rPh>
    <rPh sb="3" eb="4">
      <t>カイ</t>
    </rPh>
    <rPh sb="4" eb="6">
      <t>コウゾウ</t>
    </rPh>
    <rPh sb="6" eb="8">
      <t>コウガク</t>
    </rPh>
    <phoneticPr fontId="8"/>
  </si>
  <si>
    <t>土木学会豪雨災害緊急調査団報告会</t>
    <rPh sb="0" eb="2">
      <t>ドボク</t>
    </rPh>
    <rPh sb="2" eb="4">
      <t>ガッカイ</t>
    </rPh>
    <rPh sb="4" eb="6">
      <t>ゴウウ</t>
    </rPh>
    <rPh sb="6" eb="8">
      <t>サイガイ</t>
    </rPh>
    <rPh sb="8" eb="10">
      <t>キンキュウ</t>
    </rPh>
    <rPh sb="10" eb="13">
      <t>チョウサダン</t>
    </rPh>
    <rPh sb="13" eb="15">
      <t>ホウコク</t>
    </rPh>
    <rPh sb="15" eb="16">
      <t>カイ</t>
    </rPh>
    <phoneticPr fontId="8"/>
  </si>
  <si>
    <t>土木学会　講堂</t>
    <rPh sb="0" eb="2">
      <t>ドボク</t>
    </rPh>
    <rPh sb="2" eb="4">
      <t>ガッカイ</t>
    </rPh>
    <rPh sb="5" eb="7">
      <t>コウドウ</t>
    </rPh>
    <phoneticPr fontId="8"/>
  </si>
  <si>
    <t>水工学委員会</t>
    <rPh sb="0" eb="1">
      <t>スイ</t>
    </rPh>
    <rPh sb="1" eb="3">
      <t>コウガク</t>
    </rPh>
    <rPh sb="3" eb="6">
      <t>イインカイ</t>
    </rPh>
    <phoneticPr fontId="8"/>
  </si>
  <si>
    <t>「シールドトンネルの施工時荷重に関する研究」中間報告会</t>
  </si>
  <si>
    <t>土木学会 講堂</t>
    <rPh sb="0" eb="2">
      <t>ドボク</t>
    </rPh>
    <rPh sb="2" eb="4">
      <t>ガッカイ</t>
    </rPh>
    <rPh sb="5" eb="7">
      <t>コウドウ</t>
    </rPh>
    <phoneticPr fontId="8"/>
  </si>
  <si>
    <t>第31回 土木計画学研究発表会春大会</t>
    <phoneticPr fontId="8"/>
  </si>
  <si>
    <t>広島大学工学部</t>
    <rPh sb="0" eb="2">
      <t>ヒロシマ</t>
    </rPh>
    <rPh sb="2" eb="4">
      <t>ダイガク</t>
    </rPh>
    <rPh sb="4" eb="7">
      <t>コウガクブ</t>
    </rPh>
    <phoneticPr fontId="8"/>
  </si>
  <si>
    <t>連続講演会「ソフト体制とハード整備の一体化による豪雨・洪水災害の減災に向けて」</t>
    <rPh sb="0" eb="2">
      <t>レンゾク</t>
    </rPh>
    <rPh sb="2" eb="4">
      <t>コウエン</t>
    </rPh>
    <rPh sb="4" eb="5">
      <t>カイ</t>
    </rPh>
    <rPh sb="9" eb="11">
      <t>タイセイ</t>
    </rPh>
    <rPh sb="15" eb="17">
      <t>セイビ</t>
    </rPh>
    <rPh sb="18" eb="21">
      <t>イッタイカ</t>
    </rPh>
    <rPh sb="24" eb="26">
      <t>ゴウウ</t>
    </rPh>
    <rPh sb="27" eb="29">
      <t>コウズイ</t>
    </rPh>
    <rPh sb="29" eb="31">
      <t>サイガイ</t>
    </rPh>
    <rPh sb="32" eb="33">
      <t>ゲン</t>
    </rPh>
    <rPh sb="33" eb="34">
      <t>ワザワ</t>
    </rPh>
    <rPh sb="35" eb="36">
      <t>ム</t>
    </rPh>
    <phoneticPr fontId="8"/>
  </si>
  <si>
    <t>名古屋大学IB館</t>
    <rPh sb="0" eb="3">
      <t>ナゴヤ</t>
    </rPh>
    <rPh sb="3" eb="5">
      <t>ダイガク</t>
    </rPh>
    <rPh sb="7" eb="8">
      <t>ヤカタ</t>
    </rPh>
    <phoneticPr fontId="8"/>
  </si>
  <si>
    <t>2005年度 河川技術に関するシンポジウム</t>
    <phoneticPr fontId="8"/>
  </si>
  <si>
    <t>第25回 土木史研究発表会</t>
    <phoneticPr fontId="8"/>
  </si>
  <si>
    <t>2005年度 建設マネジメント委員会研究成果発表会</t>
    <phoneticPr fontId="8"/>
  </si>
  <si>
    <t>第9回 鉄道力学シンポジウム</t>
    <phoneticPr fontId="8"/>
  </si>
  <si>
    <t>構造工学委員会</t>
    <phoneticPr fontId="8"/>
  </si>
  <si>
    <t>第30回 海洋開発シンポジウム</t>
    <phoneticPr fontId="8"/>
  </si>
  <si>
    <t>小樽グランドホテル</t>
    <rPh sb="0" eb="2">
      <t>オタル</t>
    </rPh>
    <phoneticPr fontId="8"/>
  </si>
  <si>
    <t>第13回 地球環境シンポジウム</t>
    <phoneticPr fontId="8"/>
  </si>
  <si>
    <t>北海道大学学術交流会館</t>
    <rPh sb="0" eb="3">
      <t>ホッカイドウ</t>
    </rPh>
    <rPh sb="3" eb="5">
      <t>ダイガク</t>
    </rPh>
    <rPh sb="5" eb="7">
      <t>ガクジュツ</t>
    </rPh>
    <rPh sb="7" eb="9">
      <t>コウリュウ</t>
    </rPh>
    <rPh sb="9" eb="11">
      <t>カイカン</t>
    </rPh>
    <phoneticPr fontId="8"/>
  </si>
  <si>
    <t>土木建設技術シンポジウム2005</t>
    <phoneticPr fontId="8"/>
  </si>
  <si>
    <t>土木会館　講堂他会議室</t>
    <rPh sb="7" eb="8">
      <t>タ</t>
    </rPh>
    <rPh sb="8" eb="11">
      <t>カイギシツ</t>
    </rPh>
    <phoneticPr fontId="8"/>
  </si>
  <si>
    <t>第4回木橋技術に関するシンポジウム</t>
    <phoneticPr fontId="8"/>
  </si>
  <si>
    <t>第8回 鋼構造と橋に関するシンポジウム</t>
    <phoneticPr fontId="8"/>
  </si>
  <si>
    <t>第10回水シンポジウム</t>
    <phoneticPr fontId="8"/>
  </si>
  <si>
    <t>大阪</t>
    <rPh sb="0" eb="2">
      <t>オオサカ</t>
    </rPh>
    <phoneticPr fontId="8"/>
  </si>
  <si>
    <t>第28回 地震工学研究発表会</t>
    <rPh sb="0" eb="1">
      <t>ダイ</t>
    </rPh>
    <rPh sb="3" eb="4">
      <t>カイ</t>
    </rPh>
    <rPh sb="5" eb="7">
      <t>ジシン</t>
    </rPh>
    <rPh sb="7" eb="9">
      <t>コウガク</t>
    </rPh>
    <rPh sb="9" eb="11">
      <t>ケンキュウ</t>
    </rPh>
    <rPh sb="11" eb="13">
      <t>ハッピョウ</t>
    </rPh>
    <rPh sb="13" eb="14">
      <t>カイ</t>
    </rPh>
    <phoneticPr fontId="8"/>
  </si>
  <si>
    <t>東京工業大学大岡山ｷｬﾝﾊﾟｽ</t>
    <rPh sb="0" eb="2">
      <t>トウキョウ</t>
    </rPh>
    <rPh sb="2" eb="4">
      <t>コウギョウ</t>
    </rPh>
    <rPh sb="4" eb="6">
      <t>ダイガク</t>
    </rPh>
    <rPh sb="6" eb="9">
      <t>オオオカヤマ</t>
    </rPh>
    <phoneticPr fontId="8"/>
  </si>
  <si>
    <t>国際フォーラム「土木工学における計算力学手法の新展開」</t>
    <rPh sb="0" eb="2">
      <t>コクサイ</t>
    </rPh>
    <phoneticPr fontId="8"/>
  </si>
  <si>
    <t>中央大学後楽園キャンパス5号館講義室</t>
    <phoneticPr fontId="8"/>
  </si>
  <si>
    <t>第22回乱流フォーラム</t>
    <rPh sb="4" eb="6">
      <t>ランリュウ</t>
    </rPh>
    <phoneticPr fontId="8"/>
  </si>
  <si>
    <t>京都大学大学院社会基盤工学専攻　赤レンガ　281号室会議室</t>
    <rPh sb="0" eb="2">
      <t>キョウト</t>
    </rPh>
    <rPh sb="2" eb="4">
      <t>ダイガク</t>
    </rPh>
    <rPh sb="4" eb="7">
      <t>ダイガクイン</t>
    </rPh>
    <rPh sb="7" eb="9">
      <t>シャカイ</t>
    </rPh>
    <rPh sb="9" eb="11">
      <t>キバン</t>
    </rPh>
    <rPh sb="11" eb="13">
      <t>コウガク</t>
    </rPh>
    <rPh sb="13" eb="15">
      <t>センコウ</t>
    </rPh>
    <rPh sb="16" eb="17">
      <t>アカ</t>
    </rPh>
    <rPh sb="24" eb="26">
      <t>ゴウシツ</t>
    </rPh>
    <rPh sb="26" eb="29">
      <t>カイギシツ</t>
    </rPh>
    <phoneticPr fontId="8"/>
  </si>
  <si>
    <t>応用力学委員会</t>
    <phoneticPr fontId="8"/>
  </si>
  <si>
    <t>第8回 応用力学シンポジウム</t>
    <phoneticPr fontId="8"/>
  </si>
  <si>
    <t>国際建設フォーラム「海外建設企業の国際戦略とプロジェクトマネジメント」</t>
    <phoneticPr fontId="8"/>
  </si>
  <si>
    <t>応用力学フォーラム（四国地区）</t>
    <rPh sb="0" eb="2">
      <t>オウヨウ</t>
    </rPh>
    <rPh sb="2" eb="4">
      <t>リキガク</t>
    </rPh>
    <rPh sb="10" eb="12">
      <t>シコク</t>
    </rPh>
    <rPh sb="12" eb="14">
      <t>チク</t>
    </rPh>
    <phoneticPr fontId="8"/>
  </si>
  <si>
    <t>徳島大学工学部</t>
    <phoneticPr fontId="8"/>
  </si>
  <si>
    <t>第8回地震防災技術懇話会</t>
    <phoneticPr fontId="8"/>
  </si>
  <si>
    <t>第30回 情報利用技術シンポジウム</t>
    <phoneticPr fontId="8"/>
  </si>
  <si>
    <t>第23回 建設マネジメント問題に関する研究発表・討論会</t>
    <phoneticPr fontId="8"/>
  </si>
  <si>
    <t>第33回 環境システム研究論文発表会</t>
    <phoneticPr fontId="8"/>
  </si>
  <si>
    <t>第13回地域シンポジウム</t>
    <rPh sb="0" eb="1">
      <t>ダイ</t>
    </rPh>
    <rPh sb="3" eb="4">
      <t>カイ</t>
    </rPh>
    <rPh sb="4" eb="6">
      <t>チイキ</t>
    </rPh>
    <phoneticPr fontId="8"/>
  </si>
  <si>
    <t>北海道大学クラーク会館</t>
    <rPh sb="0" eb="3">
      <t>ホッカイドウ</t>
    </rPh>
    <rPh sb="3" eb="5">
      <t>ダイガク</t>
    </rPh>
    <rPh sb="9" eb="11">
      <t>カイカン</t>
    </rPh>
    <phoneticPr fontId="8"/>
  </si>
  <si>
    <t>環境システム委員会</t>
    <rPh sb="0" eb="2">
      <t>カンキョウ</t>
    </rPh>
    <phoneticPr fontId="8"/>
  </si>
  <si>
    <t>第52回 海岸工学講演会および前日シンポジウム</t>
    <rPh sb="15" eb="17">
      <t>ゼンジツ</t>
    </rPh>
    <phoneticPr fontId="8"/>
  </si>
  <si>
    <t>青森市文化会館</t>
    <rPh sb="0" eb="3">
      <t>アオモリシ</t>
    </rPh>
    <rPh sb="3" eb="5">
      <t>ブンカ</t>
    </rPh>
    <rPh sb="5" eb="7">
      <t>カイカン</t>
    </rPh>
    <phoneticPr fontId="8"/>
  </si>
  <si>
    <t>第23回建設用ロボット技術講習会</t>
    <rPh sb="0" eb="1">
      <t>ダイ</t>
    </rPh>
    <rPh sb="3" eb="4">
      <t>カイ</t>
    </rPh>
    <rPh sb="4" eb="7">
      <t>ケンセツヨウ</t>
    </rPh>
    <rPh sb="11" eb="13">
      <t>ギジュツ</t>
    </rPh>
    <rPh sb="13" eb="15">
      <t>コウシュウ</t>
    </rPh>
    <rPh sb="15" eb="16">
      <t>カイ</t>
    </rPh>
    <phoneticPr fontId="8"/>
  </si>
  <si>
    <t>建設用ロボット委員会</t>
    <rPh sb="0" eb="3">
      <t>ケンセツヨウ</t>
    </rPh>
    <phoneticPr fontId="8"/>
  </si>
  <si>
    <t>東北大学工学部青葉記念会館</t>
    <rPh sb="0" eb="2">
      <t>トウホク</t>
    </rPh>
    <rPh sb="2" eb="4">
      <t>ダイガク</t>
    </rPh>
    <rPh sb="4" eb="7">
      <t>コウガクブ</t>
    </rPh>
    <rPh sb="7" eb="9">
      <t>アオバ</t>
    </rPh>
    <rPh sb="9" eb="11">
      <t>キネン</t>
    </rPh>
    <rPh sb="11" eb="13">
      <t>カイカン</t>
    </rPh>
    <phoneticPr fontId="8"/>
  </si>
  <si>
    <t>第6回 複合構造の活用に関するシンポジウム</t>
    <rPh sb="0" eb="1">
      <t>ダイ</t>
    </rPh>
    <rPh sb="2" eb="3">
      <t>カイ</t>
    </rPh>
    <rPh sb="4" eb="6">
      <t>フクゴウ</t>
    </rPh>
    <rPh sb="6" eb="8">
      <t>コウゾウ</t>
    </rPh>
    <rPh sb="9" eb="11">
      <t>カツヨウ</t>
    </rPh>
    <rPh sb="12" eb="13">
      <t>カン</t>
    </rPh>
    <phoneticPr fontId="8"/>
  </si>
  <si>
    <t>土木学会</t>
    <rPh sb="0" eb="2">
      <t>ドボク</t>
    </rPh>
    <rPh sb="2" eb="4">
      <t>ガッカイ</t>
    </rPh>
    <phoneticPr fontId="8"/>
  </si>
  <si>
    <t>複合構造委員会</t>
    <rPh sb="0" eb="2">
      <t>フクゴウ</t>
    </rPh>
    <rPh sb="2" eb="4">
      <t>コウゾウ</t>
    </rPh>
    <rPh sb="4" eb="6">
      <t>イイン</t>
    </rPh>
    <rPh sb="6" eb="7">
      <t>カイ</t>
    </rPh>
    <phoneticPr fontId="8"/>
  </si>
  <si>
    <t>第42回 環境工学研究フォーラム</t>
    <phoneticPr fontId="8"/>
  </si>
  <si>
    <t>鳥取県立県民文化会館</t>
    <phoneticPr fontId="8"/>
  </si>
  <si>
    <t>第15回 トンネル工学研究発表会</t>
    <phoneticPr fontId="8"/>
  </si>
  <si>
    <t>土木学会　講堂・会議室</t>
    <phoneticPr fontId="8"/>
  </si>
  <si>
    <t>トンネル工学委員会</t>
    <phoneticPr fontId="8"/>
  </si>
  <si>
    <t>第32回 土木計画学研究発表会秋大会</t>
    <phoneticPr fontId="8"/>
  </si>
  <si>
    <t>宮崎大学</t>
    <rPh sb="0" eb="2">
      <t>ミヤザキ</t>
    </rPh>
    <rPh sb="2" eb="4">
      <t>ダイガク</t>
    </rPh>
    <phoneticPr fontId="8"/>
  </si>
  <si>
    <t>第1回景観・デザイン研究発表会</t>
    <rPh sb="0" eb="1">
      <t>ダイ</t>
    </rPh>
    <rPh sb="2" eb="3">
      <t>カイ</t>
    </rPh>
    <rPh sb="3" eb="5">
      <t>ケイカン</t>
    </rPh>
    <rPh sb="10" eb="12">
      <t>ケンキュウ</t>
    </rPh>
    <rPh sb="12" eb="14">
      <t>ハッピョウ</t>
    </rPh>
    <rPh sb="14" eb="15">
      <t>カイ</t>
    </rPh>
    <phoneticPr fontId="8"/>
  </si>
  <si>
    <t>第10回 舗装工学講演会</t>
    <phoneticPr fontId="8"/>
  </si>
  <si>
    <t>第7回講演会「アスベスト対策の現状について」</t>
    <rPh sb="12" eb="14">
      <t>タイサク</t>
    </rPh>
    <rPh sb="15" eb="17">
      <t>ゲンジョウ</t>
    </rPh>
    <phoneticPr fontId="8"/>
  </si>
  <si>
    <t>土木学会講堂</t>
    <rPh sb="0" eb="2">
      <t>ドボク</t>
    </rPh>
    <rPh sb="2" eb="4">
      <t>ガッカイ</t>
    </rPh>
    <rPh sb="4" eb="6">
      <t>コウドウ</t>
    </rPh>
    <phoneticPr fontId="8"/>
  </si>
  <si>
    <t>第11回 地下空間シンポジウム</t>
  </si>
  <si>
    <t>第35回 岩盤力学に関するシンポジウム</t>
    <phoneticPr fontId="8"/>
  </si>
  <si>
    <t>第2回ＦＲＰ橋梁に関するシンポジウム　兼　ＦＲＰの橋梁への適用に関する国際コロキウム</t>
    <rPh sb="0" eb="1">
      <t>ダイ</t>
    </rPh>
    <rPh sb="2" eb="3">
      <t>カイ</t>
    </rPh>
    <rPh sb="6" eb="8">
      <t>キョウリョウ</t>
    </rPh>
    <rPh sb="9" eb="10">
      <t>カン</t>
    </rPh>
    <rPh sb="19" eb="20">
      <t>ケン</t>
    </rPh>
    <rPh sb="25" eb="27">
      <t>キョウリョウ</t>
    </rPh>
    <rPh sb="29" eb="31">
      <t>テキヨウ</t>
    </rPh>
    <rPh sb="32" eb="33">
      <t>カン</t>
    </rPh>
    <rPh sb="35" eb="37">
      <t>コクサイ</t>
    </rPh>
    <phoneticPr fontId="8"/>
  </si>
  <si>
    <t>土木学会　講堂</t>
    <phoneticPr fontId="8"/>
  </si>
  <si>
    <t>構造工学委員会</t>
    <rPh sb="0" eb="2">
      <t>コウゾウ</t>
    </rPh>
    <rPh sb="2" eb="4">
      <t>コウガク</t>
    </rPh>
    <rPh sb="4" eb="6">
      <t>イイン</t>
    </rPh>
    <rPh sb="6" eb="7">
      <t>カイ</t>
    </rPh>
    <phoneticPr fontId="8"/>
  </si>
  <si>
    <t>第18回 コンサルタントシンポジウム</t>
    <rPh sb="0" eb="1">
      <t>ダイ</t>
    </rPh>
    <rPh sb="3" eb="4">
      <t>カイ</t>
    </rPh>
    <phoneticPr fontId="8"/>
  </si>
  <si>
    <t>コンサルタント委員会</t>
    <rPh sb="7" eb="9">
      <t>イイン</t>
    </rPh>
    <rPh sb="9" eb="10">
      <t>カイ</t>
    </rPh>
    <phoneticPr fontId="8"/>
  </si>
  <si>
    <t>第14回地域シンポジウム「第2回アジア太平洋エコビジネスフォーラム－都市と産業の共生に向けて－」</t>
    <rPh sb="0" eb="1">
      <t>ダイ</t>
    </rPh>
    <rPh sb="3" eb="4">
      <t>カイ</t>
    </rPh>
    <rPh sb="4" eb="6">
      <t>チイキ</t>
    </rPh>
    <rPh sb="13" eb="14">
      <t>ダイ</t>
    </rPh>
    <rPh sb="15" eb="16">
      <t>カイ</t>
    </rPh>
    <rPh sb="19" eb="22">
      <t>タイヘイヨウ</t>
    </rPh>
    <rPh sb="34" eb="36">
      <t>トシ</t>
    </rPh>
    <rPh sb="37" eb="39">
      <t>サンギョウ</t>
    </rPh>
    <rPh sb="40" eb="42">
      <t>キョウセイ</t>
    </rPh>
    <rPh sb="43" eb="44">
      <t>ム</t>
    </rPh>
    <phoneticPr fontId="8"/>
  </si>
  <si>
    <t>川崎市産業振興会館</t>
    <rPh sb="0" eb="3">
      <t>カワサキシ</t>
    </rPh>
    <rPh sb="3" eb="5">
      <t>サンギョウ</t>
    </rPh>
    <rPh sb="5" eb="7">
      <t>シンコウ</t>
    </rPh>
    <rPh sb="7" eb="9">
      <t>カイカン</t>
    </rPh>
    <phoneticPr fontId="8"/>
  </si>
  <si>
    <t>ペデ：まちをつむぐ歩道橋デザインに関する講習会</t>
    <phoneticPr fontId="8"/>
  </si>
  <si>
    <t>第9回 地震時保有耐力法に基づく橋梁等構造の耐震設計に関するｼﾝﾎﾟｼﾞｳﾑ</t>
    <rPh sb="16" eb="18">
      <t>キョウリョウ</t>
    </rPh>
    <rPh sb="18" eb="19">
      <t>トウ</t>
    </rPh>
    <rPh sb="19" eb="21">
      <t>コウゾウ</t>
    </rPh>
    <rPh sb="22" eb="24">
      <t>タイシン</t>
    </rPh>
    <rPh sb="24" eb="26">
      <t>セッケイ</t>
    </rPh>
    <phoneticPr fontId="8"/>
  </si>
  <si>
    <t>土木会館　AB、講堂</t>
    <rPh sb="0" eb="2">
      <t>ドボク</t>
    </rPh>
    <rPh sb="2" eb="4">
      <t>カイカン</t>
    </rPh>
    <rPh sb="8" eb="10">
      <t>コウドウ</t>
    </rPh>
    <phoneticPr fontId="8"/>
  </si>
  <si>
    <t>第50回水工学講演会、日本の水害とその対策に関するオープンフォーラム、河川災害に関するシンポジウムおよび第18回アゲールシンポジウム</t>
    <rPh sb="11" eb="13">
      <t>ニホン</t>
    </rPh>
    <rPh sb="14" eb="16">
      <t>スイガイ</t>
    </rPh>
    <rPh sb="19" eb="21">
      <t>タイサク</t>
    </rPh>
    <rPh sb="22" eb="23">
      <t>カン</t>
    </rPh>
    <rPh sb="35" eb="37">
      <t>カセン</t>
    </rPh>
    <rPh sb="37" eb="39">
      <t>サイガイ</t>
    </rPh>
    <rPh sb="40" eb="41">
      <t>カン</t>
    </rPh>
    <rPh sb="52" eb="53">
      <t>ダイ</t>
    </rPh>
    <rPh sb="55" eb="56">
      <t>カイ</t>
    </rPh>
    <phoneticPr fontId="8"/>
  </si>
  <si>
    <t>建設用ロボット談話会「災害時に建設ロボットは何が出来るのか」</t>
    <rPh sb="0" eb="3">
      <t>ケンセツヨウ</t>
    </rPh>
    <rPh sb="7" eb="10">
      <t>ダンワカイ</t>
    </rPh>
    <rPh sb="11" eb="13">
      <t>サイガイ</t>
    </rPh>
    <rPh sb="13" eb="14">
      <t>ジ</t>
    </rPh>
    <rPh sb="15" eb="17">
      <t>ケンセツ</t>
    </rPh>
    <rPh sb="22" eb="23">
      <t>ナニ</t>
    </rPh>
    <rPh sb="24" eb="26">
      <t>デキ</t>
    </rPh>
    <phoneticPr fontId="8"/>
  </si>
  <si>
    <t>第21回　環境システムシンポジウム</t>
    <rPh sb="0" eb="1">
      <t>ダイ</t>
    </rPh>
    <rPh sb="3" eb="4">
      <t>カイ</t>
    </rPh>
    <rPh sb="5" eb="7">
      <t>カンキョウ</t>
    </rPh>
    <phoneticPr fontId="8"/>
  </si>
  <si>
    <t>第14回固体の破壊現象フォーラム「固体の破壊現象最前線 - これからの地震工学と応用力学 -」</t>
    <rPh sb="0" eb="1">
      <t>ダイ</t>
    </rPh>
    <rPh sb="3" eb="4">
      <t>カイ</t>
    </rPh>
    <rPh sb="4" eb="6">
      <t>コタイ</t>
    </rPh>
    <rPh sb="7" eb="9">
      <t>ハカイ</t>
    </rPh>
    <rPh sb="9" eb="11">
      <t>ゲンショウ</t>
    </rPh>
    <phoneticPr fontId="8"/>
  </si>
  <si>
    <t>（独）防災科学技術研究所 兵庫耐震工学研究センター</t>
    <phoneticPr fontId="8"/>
  </si>
  <si>
    <t>インド洋津波計算ワ－クショップ</t>
    <rPh sb="3" eb="4">
      <t>ヨウ</t>
    </rPh>
    <rPh sb="4" eb="6">
      <t>ツナミ</t>
    </rPh>
    <rPh sb="6" eb="8">
      <t>ケイサン</t>
    </rPh>
    <phoneticPr fontId="8"/>
  </si>
  <si>
    <t>JAMSTECセミナ－ル－ム（海洋研究開発機構
東京事務所セミナ－室）</t>
    <rPh sb="15" eb="17">
      <t>カイヨウ</t>
    </rPh>
    <rPh sb="17" eb="19">
      <t>ケンキュウ</t>
    </rPh>
    <rPh sb="19" eb="21">
      <t>カイハツ</t>
    </rPh>
    <rPh sb="21" eb="23">
      <t>キコウ</t>
    </rPh>
    <rPh sb="24" eb="26">
      <t>トウキョウ</t>
    </rPh>
    <rPh sb="26" eb="28">
      <t>ジム</t>
    </rPh>
    <rPh sb="28" eb="29">
      <t>ショ</t>
    </rPh>
    <rPh sb="33" eb="34">
      <t>シツ</t>
    </rPh>
    <phoneticPr fontId="8"/>
  </si>
  <si>
    <t>地震工学委員会津波被害推定ならびに軽減技術研究小委員会</t>
    <rPh sb="0" eb="2">
      <t>ジシン</t>
    </rPh>
    <rPh sb="2" eb="4">
      <t>コウガク</t>
    </rPh>
    <rPh sb="4" eb="7">
      <t>イインカイ</t>
    </rPh>
    <rPh sb="7" eb="9">
      <t>ツナミ</t>
    </rPh>
    <rPh sb="9" eb="11">
      <t>ヒガイ</t>
    </rPh>
    <rPh sb="11" eb="13">
      <t>スイテイ</t>
    </rPh>
    <rPh sb="17" eb="19">
      <t>ケイゲン</t>
    </rPh>
    <rPh sb="19" eb="21">
      <t>ギジュツ</t>
    </rPh>
    <rPh sb="21" eb="23">
      <t>ケンキュウ</t>
    </rPh>
    <rPh sb="23" eb="24">
      <t>ショウ</t>
    </rPh>
    <rPh sb="24" eb="27">
      <t>イインカイ</t>
    </rPh>
    <phoneticPr fontId="8"/>
  </si>
  <si>
    <t>第８回講演会「地下水環境・資源マネージメントについて」</t>
    <phoneticPr fontId="8"/>
  </si>
  <si>
    <t>土木会館　講堂</t>
    <phoneticPr fontId="8"/>
  </si>
  <si>
    <t>構造物の性能評価等に関するモニタリング技術講習会</t>
    <rPh sb="21" eb="24">
      <t>コウシュウカイ</t>
    </rPh>
    <phoneticPr fontId="8"/>
  </si>
  <si>
    <t>表面保護工法設計施工指針(案)に関する講習会</t>
  </si>
  <si>
    <t>新宿ＮＳビル</t>
    <rPh sb="0" eb="2">
      <t>シンジュク</t>
    </rPh>
    <phoneticPr fontId="8"/>
  </si>
  <si>
    <t>新梅田研修センター</t>
    <rPh sb="0" eb="1">
      <t>シン</t>
    </rPh>
    <rPh sb="1" eb="3">
      <t>ウメダ</t>
    </rPh>
    <rPh sb="3" eb="5">
      <t>ケンシュウ</t>
    </rPh>
    <phoneticPr fontId="8"/>
  </si>
  <si>
    <t>土木情報セミナー「開発が進むデ－タモデル、分類体系、オントロジ－</t>
    <rPh sb="0" eb="2">
      <t>ドボク</t>
    </rPh>
    <rPh sb="2" eb="4">
      <t>ジョウホウ</t>
    </rPh>
    <rPh sb="9" eb="11">
      <t>カイハツ</t>
    </rPh>
    <rPh sb="12" eb="13">
      <t>スス</t>
    </rPh>
    <rPh sb="21" eb="23">
      <t>ブンルイ</t>
    </rPh>
    <rPh sb="23" eb="25">
      <t>タイケイ</t>
    </rPh>
    <phoneticPr fontId="8"/>
  </si>
  <si>
    <t>舗装評価方法に関する講習会（名古屋）</t>
    <rPh sb="0" eb="2">
      <t>ホソウ</t>
    </rPh>
    <rPh sb="2" eb="4">
      <t>ヒョウカ</t>
    </rPh>
    <rPh sb="4" eb="6">
      <t>ホウホウ</t>
    </rPh>
    <rPh sb="7" eb="8">
      <t>カン</t>
    </rPh>
    <rPh sb="10" eb="13">
      <t>コウシュウカイ</t>
    </rPh>
    <rPh sb="14" eb="17">
      <t>ナゴヤ</t>
    </rPh>
    <phoneticPr fontId="8"/>
  </si>
  <si>
    <t>名城大学天白キャンパス</t>
    <rPh sb="0" eb="2">
      <t>メイジョウ</t>
    </rPh>
    <rPh sb="2" eb="4">
      <t>ダイガク</t>
    </rPh>
    <rPh sb="4" eb="6">
      <t>テンパク</t>
    </rPh>
    <phoneticPr fontId="8"/>
  </si>
  <si>
    <t>舗装工学委員会</t>
    <phoneticPr fontId="8"/>
  </si>
  <si>
    <t>「コンクリート標準示方書（性能照査編）による設計計算例」に関する講習会</t>
    <phoneticPr fontId="8"/>
  </si>
  <si>
    <t>原子力発電所屋外重要土木構造物の耐震性能照査指針の改訂に関する講習会</t>
    <phoneticPr fontId="8"/>
  </si>
  <si>
    <t>「電力施設解体コンクリートを用いた再生骨材コンクリートの設計施工指針（案）」に関する講習会</t>
    <phoneticPr fontId="8"/>
  </si>
  <si>
    <t>舗装評価方法に関する講習会（東京）</t>
    <rPh sb="0" eb="2">
      <t>ホソウ</t>
    </rPh>
    <rPh sb="2" eb="4">
      <t>ヒョウカ</t>
    </rPh>
    <rPh sb="4" eb="6">
      <t>ホウホウ</t>
    </rPh>
    <rPh sb="7" eb="8">
      <t>カン</t>
    </rPh>
    <rPh sb="10" eb="13">
      <t>コウシュウカイ</t>
    </rPh>
    <rPh sb="14" eb="16">
      <t>トウキョウ</t>
    </rPh>
    <phoneticPr fontId="8"/>
  </si>
  <si>
    <t>2004年度土木学会デザイン賞受賞作品の決定と授賞式</t>
    <phoneticPr fontId="8"/>
  </si>
  <si>
    <t>景観・デザイン委員会</t>
    <phoneticPr fontId="8"/>
  </si>
  <si>
    <t>舗装工学委員会セミナ－</t>
    <rPh sb="0" eb="2">
      <t>ホソウ</t>
    </rPh>
    <rPh sb="2" eb="4">
      <t>コウガク</t>
    </rPh>
    <rPh sb="4" eb="7">
      <t>イインカイ</t>
    </rPh>
    <phoneticPr fontId="8"/>
  </si>
  <si>
    <t>土木計画学ワンディセミナー44「防災の経済分析－リスクマネジメントの施策と評価」</t>
    <phoneticPr fontId="8"/>
  </si>
  <si>
    <t>土木計画学研究委員会</t>
    <phoneticPr fontId="8"/>
  </si>
  <si>
    <t>鋼構造継続教育「鋼材基礎講座」</t>
    <rPh sb="0" eb="1">
      <t>ハガネ</t>
    </rPh>
    <rPh sb="1" eb="3">
      <t>コウゾウ</t>
    </rPh>
    <rPh sb="3" eb="5">
      <t>ケイゾク</t>
    </rPh>
    <rPh sb="5" eb="7">
      <t>キョウイク</t>
    </rPh>
    <rPh sb="8" eb="10">
      <t>コウザイ</t>
    </rPh>
    <rPh sb="10" eb="12">
      <t>キソ</t>
    </rPh>
    <rPh sb="12" eb="14">
      <t>コウザ</t>
    </rPh>
    <phoneticPr fontId="8"/>
  </si>
  <si>
    <t>ＪＦＥ技研（川崎）</t>
    <rPh sb="3" eb="5">
      <t>ギケン</t>
    </rPh>
    <rPh sb="6" eb="8">
      <t>カワサキ</t>
    </rPh>
    <phoneticPr fontId="8"/>
  </si>
  <si>
    <t>鋼構造委員会</t>
    <phoneticPr fontId="8"/>
  </si>
  <si>
    <t>「複数微細ひび割れ型繊維補強モルタルの評価と利用」に関する講習会</t>
    <phoneticPr fontId="8"/>
  </si>
  <si>
    <t>「吹付けコンクリート指針(案)」に関する講習会</t>
    <rPh sb="17" eb="18">
      <t>カン</t>
    </rPh>
    <phoneticPr fontId="8"/>
  </si>
  <si>
    <t>岩盤崩壊の考え方に関する講習会</t>
    <phoneticPr fontId="8"/>
  </si>
  <si>
    <t>沖縄における流域管理と赤土流出抑制システムの普及促進方策に関する研究　第1回全体ワークショップ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38" eb="40">
      <t>ゼンタイ</t>
    </rPh>
    <phoneticPr fontId="8"/>
  </si>
  <si>
    <t>国際農林水産研究センター</t>
    <rPh sb="0" eb="2">
      <t>コクサイ</t>
    </rPh>
    <rPh sb="2" eb="4">
      <t>ノウリン</t>
    </rPh>
    <rPh sb="4" eb="6">
      <t>スイサン</t>
    </rPh>
    <rPh sb="6" eb="8">
      <t>ケンキュウ</t>
    </rPh>
    <phoneticPr fontId="8"/>
  </si>
  <si>
    <t>地球環境委員会</t>
    <rPh sb="0" eb="2">
      <t>チキュウ</t>
    </rPh>
    <rPh sb="2" eb="4">
      <t>カンキョウ</t>
    </rPh>
    <rPh sb="4" eb="6">
      <t>イイン</t>
    </rPh>
    <rPh sb="6" eb="7">
      <t>カイ</t>
    </rPh>
    <phoneticPr fontId="8"/>
  </si>
  <si>
    <t>「トンネルの維持管理」講習会(東京会場)</t>
    <rPh sb="6" eb="8">
      <t>イジ</t>
    </rPh>
    <rPh sb="8" eb="10">
      <t>カンリ</t>
    </rPh>
    <rPh sb="11" eb="14">
      <t>コウシュウカイ</t>
    </rPh>
    <rPh sb="15" eb="17">
      <t>トウキョウ</t>
    </rPh>
    <rPh sb="17" eb="19">
      <t>カイジョウ</t>
    </rPh>
    <phoneticPr fontId="8"/>
  </si>
  <si>
    <t>土木学会による実務者のための耐震設計入門平成17年度セミナー</t>
    <phoneticPr fontId="8"/>
  </si>
  <si>
    <t>土木会館　ＡＢ会議室</t>
    <rPh sb="0" eb="2">
      <t>ドボク</t>
    </rPh>
    <rPh sb="2" eb="4">
      <t>カイカン</t>
    </rPh>
    <rPh sb="7" eb="10">
      <t>カイギシツ</t>
    </rPh>
    <phoneticPr fontId="8"/>
  </si>
  <si>
    <t>地震工学委員会</t>
    <phoneticPr fontId="8"/>
  </si>
  <si>
    <t>第41回 水工学に関する夏期研修会</t>
    <phoneticPr fontId="8"/>
  </si>
  <si>
    <t>水工学・海岸工学委員会</t>
    <rPh sb="4" eb="6">
      <t>カイガン</t>
    </rPh>
    <rPh sb="6" eb="8">
      <t>コウガク</t>
    </rPh>
    <phoneticPr fontId="8"/>
  </si>
  <si>
    <t>「トンネルの維持管理」講習会(札幌会場)</t>
    <rPh sb="11" eb="14">
      <t>コウシュウカイ</t>
    </rPh>
    <rPh sb="15" eb="17">
      <t>サッポロ</t>
    </rPh>
    <rPh sb="17" eb="19">
      <t>カイジョウ</t>
    </rPh>
    <phoneticPr fontId="8"/>
  </si>
  <si>
    <t>アルカリ骨材反応対策小委員会報告書に関する講習会</t>
    <phoneticPr fontId="8"/>
  </si>
  <si>
    <t>「自然再生ー循環型社会を目指した社会資本整備の立場からー」公開勉強会</t>
    <phoneticPr fontId="8"/>
  </si>
  <si>
    <t>土木計画学ワンディセミナー45 新しい地域交通戦略を考える</t>
    <rPh sb="0" eb="2">
      <t>ドボク</t>
    </rPh>
    <rPh sb="4" eb="5">
      <t>ガク</t>
    </rPh>
    <phoneticPr fontId="8"/>
  </si>
  <si>
    <t>札幌市生涯学習センターちえりあ</t>
    <rPh sb="0" eb="2">
      <t>サッポロ</t>
    </rPh>
    <rPh sb="2" eb="3">
      <t>シ</t>
    </rPh>
    <rPh sb="3" eb="5">
      <t>ショウガイ</t>
    </rPh>
    <rPh sb="5" eb="7">
      <t>ガクシュウ</t>
    </rPh>
    <phoneticPr fontId="8"/>
  </si>
  <si>
    <t>コンクリート構造物の非線形解析技術と耐震設計に関する講習会</t>
    <phoneticPr fontId="8"/>
  </si>
  <si>
    <t>「トンネルの維持管理」講習会(大阪会場)</t>
    <rPh sb="11" eb="14">
      <t>コウシュウカイ</t>
    </rPh>
    <rPh sb="15" eb="17">
      <t>オオサカ</t>
    </rPh>
    <rPh sb="17" eb="19">
      <t>カイジョウ</t>
    </rPh>
    <phoneticPr fontId="8"/>
  </si>
  <si>
    <t>大阪　建設交流館</t>
    <phoneticPr fontId="8"/>
  </si>
  <si>
    <t>土木計画学ワンディセミナー46「地域防災力の向上を目指して－災害調査の体系化と災害情報システム－」</t>
    <phoneticPr fontId="8"/>
  </si>
  <si>
    <t>砂防会館</t>
    <rPh sb="0" eb="2">
      <t>サボウ</t>
    </rPh>
    <rPh sb="2" eb="4">
      <t>カイカン</t>
    </rPh>
    <phoneticPr fontId="8"/>
  </si>
  <si>
    <t>沖縄における流域管理と赤土流出抑制システムの普及促進方策に関する研究　第1回ソフト班ワークショップ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</si>
  <si>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土木学会　会議室</t>
    <rPh sb="0" eb="2">
      <t>ドボク</t>
    </rPh>
    <rPh sb="2" eb="4">
      <t>ガッカイ</t>
    </rPh>
    <rPh sb="5" eb="8">
      <t>カイギシツ</t>
    </rPh>
    <phoneticPr fontId="8"/>
  </si>
  <si>
    <t>｢都市社会施設の改修・改造技術]に関する講習会</t>
    <rPh sb="3" eb="5">
      <t>シャカイ</t>
    </rPh>
    <rPh sb="5" eb="7">
      <t>シセツ</t>
    </rPh>
    <rPh sb="8" eb="10">
      <t>カイシュウ</t>
    </rPh>
    <rPh sb="11" eb="13">
      <t>カイゾウ</t>
    </rPh>
    <rPh sb="13" eb="15">
      <t>ギジュツ</t>
    </rPh>
    <rPh sb="17" eb="18">
      <t>カン</t>
    </rPh>
    <rPh sb="20" eb="22">
      <t>コウシュウ</t>
    </rPh>
    <rPh sb="22" eb="23">
      <t>カイ</t>
    </rPh>
    <phoneticPr fontId="8"/>
  </si>
  <si>
    <t>建設技術研究委員会</t>
    <phoneticPr fontId="8"/>
  </si>
  <si>
    <t>第13回固体の破壊現象フォーラム「固体の破壊現象最前線―繊維を用いた構造物補強法の現況と将来―」</t>
    <phoneticPr fontId="8"/>
  </si>
  <si>
    <t>東京工業大学大岡山キャンパス</t>
    <phoneticPr fontId="8"/>
  </si>
  <si>
    <t>沖縄における流域管理と赤土流出抑制システムの普及促進方策に関する研究　第2回ソフト班ワークショップ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</si>
  <si>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鋼構造継続教育「鋼橋の維持に関する講習会」</t>
    <rPh sb="0" eb="1">
      <t>ハガネ</t>
    </rPh>
    <rPh sb="1" eb="3">
      <t>コウゾウ</t>
    </rPh>
    <rPh sb="3" eb="5">
      <t>ケイゾク</t>
    </rPh>
    <rPh sb="5" eb="7">
      <t>キョウイク</t>
    </rPh>
    <rPh sb="8" eb="9">
      <t>コウ</t>
    </rPh>
    <rPh sb="9" eb="10">
      <t>キョウ</t>
    </rPh>
    <rPh sb="11" eb="13">
      <t>イジ</t>
    </rPh>
    <rPh sb="14" eb="15">
      <t>カン</t>
    </rPh>
    <rPh sb="17" eb="19">
      <t>コウシュウ</t>
    </rPh>
    <rPh sb="19" eb="20">
      <t>カイ</t>
    </rPh>
    <phoneticPr fontId="8"/>
  </si>
  <si>
    <t>大阪市立大学文化交流センター</t>
    <rPh sb="0" eb="4">
      <t>オオサカイチリツ</t>
    </rPh>
    <rPh sb="4" eb="6">
      <t>ダイガク</t>
    </rPh>
    <rPh sb="6" eb="8">
      <t>ブンカ</t>
    </rPh>
    <rPh sb="8" eb="10">
      <t>コウリュウ</t>
    </rPh>
    <phoneticPr fontId="8"/>
  </si>
  <si>
    <t>平成17年度土木学会継続教育プログラム「構造工学における有限要素法の基礎と応用講習会」</t>
    <phoneticPr fontId="8"/>
  </si>
  <si>
    <t>実務者のための耐震設計入門セミナ-（札幌会場）</t>
    <rPh sb="0" eb="3">
      <t>ジツムシャ</t>
    </rPh>
    <rPh sb="7" eb="9">
      <t>タイシン</t>
    </rPh>
    <rPh sb="9" eb="11">
      <t>セッケイ</t>
    </rPh>
    <rPh sb="11" eb="13">
      <t>ニュウモン</t>
    </rPh>
    <rPh sb="18" eb="20">
      <t>サッポロ</t>
    </rPh>
    <rPh sb="20" eb="21">
      <t>カイ</t>
    </rPh>
    <rPh sb="21" eb="22">
      <t>ジョウ</t>
    </rPh>
    <phoneticPr fontId="8"/>
  </si>
  <si>
    <t>北海道開発土木研究所　講堂</t>
    <rPh sb="0" eb="3">
      <t>ホッカイドウ</t>
    </rPh>
    <rPh sb="3" eb="5">
      <t>カイハツ</t>
    </rPh>
    <rPh sb="5" eb="7">
      <t>ドボク</t>
    </rPh>
    <rPh sb="7" eb="10">
      <t>ケンキュウショ</t>
    </rPh>
    <rPh sb="11" eb="13">
      <t>コウドウ</t>
    </rPh>
    <phoneticPr fontId="8"/>
  </si>
  <si>
    <t>地震工学委員会地震防災技術普及小委員会</t>
    <rPh sb="0" eb="2">
      <t>ジシン</t>
    </rPh>
    <rPh sb="2" eb="4">
      <t>コウガク</t>
    </rPh>
    <rPh sb="4" eb="7">
      <t>イインカイ</t>
    </rPh>
    <rPh sb="7" eb="9">
      <t>ジシン</t>
    </rPh>
    <rPh sb="9" eb="11">
      <t>ボウサイ</t>
    </rPh>
    <rPh sb="11" eb="13">
      <t>ギジュツ</t>
    </rPh>
    <rPh sb="13" eb="15">
      <t>フキュウ</t>
    </rPh>
    <rPh sb="15" eb="16">
      <t>ショウ</t>
    </rPh>
    <rPh sb="16" eb="19">
      <t>イインカイ</t>
    </rPh>
    <phoneticPr fontId="8"/>
  </si>
  <si>
    <t>座屈設計ガイドライン講習会</t>
    <rPh sb="0" eb="1">
      <t>ザ</t>
    </rPh>
    <rPh sb="1" eb="2">
      <t>クツ</t>
    </rPh>
    <rPh sb="2" eb="4">
      <t>セッケイ</t>
    </rPh>
    <rPh sb="10" eb="13">
      <t>コウシュウカイ</t>
    </rPh>
    <phoneticPr fontId="8"/>
  </si>
  <si>
    <t>沖縄における流域管理と赤土流出抑制システムの普及促進方策に関する研究　第３回ソフト班ワークショップ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</si>
  <si>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日比谷松本楼</t>
    <rPh sb="0" eb="3">
      <t>ヒビヤ</t>
    </rPh>
    <rPh sb="3" eb="5">
      <t>マツモト</t>
    </rPh>
    <rPh sb="5" eb="6">
      <t>ロウ</t>
    </rPh>
    <phoneticPr fontId="8"/>
  </si>
  <si>
    <t>コンクリート構造物の環境側面に関する講習会</t>
    <phoneticPr fontId="8"/>
  </si>
  <si>
    <t>平成17年度「労働災害防止のための安全教育シリーズ」セミナー</t>
    <rPh sb="0" eb="2">
      <t>ヘイセイ</t>
    </rPh>
    <rPh sb="4" eb="6">
      <t>ネンド</t>
    </rPh>
    <rPh sb="7" eb="9">
      <t>ロウドウ</t>
    </rPh>
    <rPh sb="9" eb="11">
      <t>サイガイ</t>
    </rPh>
    <rPh sb="11" eb="13">
      <t>ボウシ</t>
    </rPh>
    <rPh sb="17" eb="19">
      <t>アンゼン</t>
    </rPh>
    <rPh sb="19" eb="21">
      <t>キョウイク</t>
    </rPh>
    <phoneticPr fontId="8"/>
  </si>
  <si>
    <t>大成建設</t>
    <rPh sb="0" eb="2">
      <t>タイセイ</t>
    </rPh>
    <rPh sb="2" eb="4">
      <t>ケンセツ</t>
    </rPh>
    <phoneticPr fontId="8"/>
  </si>
  <si>
    <t>安全問題研究委員会</t>
    <rPh sb="0" eb="2">
      <t>アンゼン</t>
    </rPh>
    <rPh sb="2" eb="4">
      <t>モンダイ</t>
    </rPh>
    <rPh sb="4" eb="6">
      <t>ケンキュウ</t>
    </rPh>
    <rPh sb="6" eb="9">
      <t>イインカイ</t>
    </rPh>
    <phoneticPr fontId="8"/>
  </si>
  <si>
    <t>第6回計算力学小講習会「動的陽解法の理論と実際」</t>
    <rPh sb="0" eb="1">
      <t>ダイ</t>
    </rPh>
    <rPh sb="2" eb="3">
      <t>カイ</t>
    </rPh>
    <rPh sb="3" eb="5">
      <t>ケイサン</t>
    </rPh>
    <rPh sb="5" eb="7">
      <t>リキガク</t>
    </rPh>
    <rPh sb="7" eb="8">
      <t>ショウ</t>
    </rPh>
    <rPh sb="8" eb="11">
      <t>コウシュウカイ</t>
    </rPh>
    <rPh sb="12" eb="14">
      <t>ドウテキ</t>
    </rPh>
    <rPh sb="14" eb="15">
      <t>ヨウ</t>
    </rPh>
    <rPh sb="15" eb="17">
      <t>カイホウ</t>
    </rPh>
    <rPh sb="18" eb="20">
      <t>リロン</t>
    </rPh>
    <rPh sb="21" eb="23">
      <t>ジッサイ</t>
    </rPh>
    <phoneticPr fontId="8"/>
  </si>
  <si>
    <t>土木計画学・ﾜﾝﾃﾞｨｾﾐﾅｰ47「利用者均衡配分の実務適用上の課題と工夫」</t>
    <phoneticPr fontId="8"/>
  </si>
  <si>
    <t>土木計画学研究委員会</t>
    <rPh sb="0" eb="2">
      <t>ドボク</t>
    </rPh>
    <rPh sb="2" eb="5">
      <t>ケイカクガク</t>
    </rPh>
    <rPh sb="5" eb="7">
      <t>ケンキュウ</t>
    </rPh>
    <rPh sb="7" eb="10">
      <t>イインカイ</t>
    </rPh>
    <phoneticPr fontId="8"/>
  </si>
  <si>
    <t>日英米の道路行政の動向と業績評価に関するセミナー</t>
    <phoneticPr fontId="8"/>
  </si>
  <si>
    <t>火山工学セミナー in Unzen 2005</t>
    <phoneticPr fontId="8"/>
  </si>
  <si>
    <t>雲仙岳災害記念館</t>
    <phoneticPr fontId="8"/>
  </si>
  <si>
    <t>地盤工学委員会</t>
    <rPh sb="0" eb="2">
      <t>ジバン</t>
    </rPh>
    <rPh sb="2" eb="4">
      <t>コウガク</t>
    </rPh>
    <rPh sb="4" eb="7">
      <t>イインカイ</t>
    </rPh>
    <phoneticPr fontId="8"/>
  </si>
  <si>
    <t>土木情報モデリングセミナ－　道路・橋梁プロダクトモデルとその応用</t>
    <rPh sb="0" eb="2">
      <t>ドボク</t>
    </rPh>
    <rPh sb="2" eb="4">
      <t>ジョウホウ</t>
    </rPh>
    <rPh sb="14" eb="16">
      <t>ドウロ</t>
    </rPh>
    <rPh sb="17" eb="19">
      <t>キョウリョウ</t>
    </rPh>
    <rPh sb="30" eb="32">
      <t>オウヨウ</t>
    </rPh>
    <phoneticPr fontId="8"/>
  </si>
  <si>
    <t>構造計画研究所　
地下レクチャ－ル－ム</t>
    <rPh sb="0" eb="2">
      <t>コウゾウ</t>
    </rPh>
    <rPh sb="2" eb="4">
      <t>ケイカク</t>
    </rPh>
    <rPh sb="4" eb="7">
      <t>ケンキュウジョ</t>
    </rPh>
    <rPh sb="9" eb="11">
      <t>チカ</t>
    </rPh>
    <phoneticPr fontId="8"/>
  </si>
  <si>
    <t>情報利用技術委員会建設情報モデリング小委員会</t>
    <rPh sb="9" eb="11">
      <t>ケンセツ</t>
    </rPh>
    <rPh sb="11" eb="13">
      <t>ジョウホウ</t>
    </rPh>
    <rPh sb="18" eb="22">
      <t>ショウイインカイ</t>
    </rPh>
    <phoneticPr fontId="8"/>
  </si>
  <si>
    <t>座屈設計ガイドライン講習会（大阪会場）</t>
    <rPh sb="0" eb="1">
      <t>ザ</t>
    </rPh>
    <rPh sb="1" eb="2">
      <t>クツ</t>
    </rPh>
    <rPh sb="2" eb="4">
      <t>セッケイ</t>
    </rPh>
    <rPh sb="10" eb="13">
      <t>コウシュウカイ</t>
    </rPh>
    <rPh sb="14" eb="16">
      <t>オオサカ</t>
    </rPh>
    <rPh sb="16" eb="18">
      <t>カイジョウ</t>
    </rPh>
    <phoneticPr fontId="8"/>
  </si>
  <si>
    <t>建設交流館グリーンホール</t>
    <rPh sb="0" eb="2">
      <t>ケンセツ</t>
    </rPh>
    <rPh sb="2" eb="4">
      <t>コウリュウ</t>
    </rPh>
    <rPh sb="4" eb="5">
      <t>カン</t>
    </rPh>
    <phoneticPr fontId="8"/>
  </si>
  <si>
    <t>鋼構造委員会</t>
    <rPh sb="0" eb="1">
      <t>コウ</t>
    </rPh>
    <rPh sb="1" eb="3">
      <t>コウゾウ</t>
    </rPh>
    <rPh sb="3" eb="6">
      <t>イインカイ</t>
    </rPh>
    <phoneticPr fontId="8"/>
  </si>
  <si>
    <t>沖縄における流域管理と赤土流出抑制システムの普及促進方策に関する研究　第2回全体ワークショップ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38" eb="40">
      <t>ゼンタイ</t>
    </rPh>
    <phoneticPr fontId="8"/>
  </si>
  <si>
    <t>弘済会館</t>
    <rPh sb="0" eb="4">
      <t>コウサイ</t>
    </rPh>
    <phoneticPr fontId="8"/>
  </si>
  <si>
    <t>第9回設計工学に関するシンポジウム</t>
    <phoneticPr fontId="8"/>
  </si>
  <si>
    <t>鋼構造継続教育「防食基礎講座」</t>
    <rPh sb="0" eb="1">
      <t>ハガネ</t>
    </rPh>
    <rPh sb="1" eb="3">
      <t>コウゾウ</t>
    </rPh>
    <rPh sb="3" eb="5">
      <t>ケイゾク</t>
    </rPh>
    <rPh sb="5" eb="7">
      <t>キョウイク</t>
    </rPh>
    <rPh sb="8" eb="10">
      <t>ボウショク</t>
    </rPh>
    <rPh sb="10" eb="12">
      <t>キソ</t>
    </rPh>
    <rPh sb="12" eb="14">
      <t>コウザ</t>
    </rPh>
    <phoneticPr fontId="8"/>
  </si>
  <si>
    <t>安全で経済的な施工計画を行うための講習会―仮設構造物の調査・設計から施工まで　シールド工法と開削工法―</t>
    <phoneticPr fontId="8"/>
  </si>
  <si>
    <t>平成17年度「労働災害防止のための安全教育シリーズ」セミナー</t>
    <rPh sb="0" eb="2">
      <t>ヘイセイ</t>
    </rPh>
    <rPh sb="4" eb="5">
      <t>ネン</t>
    </rPh>
    <rPh sb="5" eb="6">
      <t>ド</t>
    </rPh>
    <rPh sb="7" eb="9">
      <t>ロウドウ</t>
    </rPh>
    <rPh sb="9" eb="11">
      <t>サイガイ</t>
    </rPh>
    <rPh sb="11" eb="13">
      <t>ボウシ</t>
    </rPh>
    <rPh sb="17" eb="19">
      <t>アンゼン</t>
    </rPh>
    <rPh sb="19" eb="21">
      <t>キョウイク</t>
    </rPh>
    <phoneticPr fontId="8"/>
  </si>
  <si>
    <t>大林組</t>
    <rPh sb="0" eb="2">
      <t>オオバヤシ</t>
    </rPh>
    <rPh sb="2" eb="3">
      <t>グミ</t>
    </rPh>
    <phoneticPr fontId="8"/>
  </si>
  <si>
    <t>鋼構造継続教育「座屈設計基礎講座」</t>
    <rPh sb="0" eb="1">
      <t>ハガネ</t>
    </rPh>
    <rPh sb="1" eb="3">
      <t>コウゾウ</t>
    </rPh>
    <rPh sb="3" eb="5">
      <t>ケイゾク</t>
    </rPh>
    <rPh sb="5" eb="7">
      <t>キョウイク</t>
    </rPh>
    <rPh sb="8" eb="9">
      <t>ザ</t>
    </rPh>
    <rPh sb="9" eb="10">
      <t>クツ</t>
    </rPh>
    <rPh sb="10" eb="12">
      <t>セッケイ</t>
    </rPh>
    <rPh sb="12" eb="14">
      <t>キソ</t>
    </rPh>
    <rPh sb="14" eb="16">
      <t>コウザ</t>
    </rPh>
    <phoneticPr fontId="8"/>
  </si>
  <si>
    <t>NIPPOコーポレーション</t>
    <phoneticPr fontId="8"/>
  </si>
  <si>
    <t>地層処分と地質環境調査に関する講習会</t>
    <phoneticPr fontId="8"/>
  </si>
  <si>
    <t>内幸町ホール</t>
    <phoneticPr fontId="8"/>
  </si>
  <si>
    <t>原子力土木委員会</t>
    <rPh sb="0" eb="3">
      <t>ゲンシリョク</t>
    </rPh>
    <rPh sb="3" eb="5">
      <t>ドボク</t>
    </rPh>
    <rPh sb="5" eb="8">
      <t>イインカイ</t>
    </rPh>
    <phoneticPr fontId="8"/>
  </si>
  <si>
    <t>トンネル工学セミナー006</t>
    <rPh sb="4" eb="6">
      <t>コウガク</t>
    </rPh>
    <phoneticPr fontId="8"/>
  </si>
  <si>
    <t>構造物の性能照査型耐衝撃設計に関する小委員会講習会</t>
    <rPh sb="22" eb="25">
      <t>コウシュウカイ</t>
    </rPh>
    <phoneticPr fontId="8"/>
  </si>
  <si>
    <t>安全で経済的な施工計画を行うための講習会-鋼構造物の架設計画と施工に関する講習会（その2）-</t>
    <rPh sb="0" eb="2">
      <t>アンゼン</t>
    </rPh>
    <rPh sb="3" eb="6">
      <t>ケイザイテキ</t>
    </rPh>
    <rPh sb="7" eb="9">
      <t>セコウ</t>
    </rPh>
    <rPh sb="9" eb="11">
      <t>ケイカク</t>
    </rPh>
    <rPh sb="12" eb="13">
      <t>オコナ</t>
    </rPh>
    <rPh sb="17" eb="20">
      <t>コウシュウカイ</t>
    </rPh>
    <rPh sb="21" eb="22">
      <t>コウ</t>
    </rPh>
    <rPh sb="22" eb="25">
      <t>コウゾウブツ</t>
    </rPh>
    <rPh sb="26" eb="28">
      <t>カセツ</t>
    </rPh>
    <rPh sb="28" eb="30">
      <t>ケイカク</t>
    </rPh>
    <rPh sb="31" eb="33">
      <t>セコウ</t>
    </rPh>
    <rPh sb="34" eb="35">
      <t>カン</t>
    </rPh>
    <rPh sb="37" eb="40">
      <t>コウシュウカイ</t>
    </rPh>
    <phoneticPr fontId="8"/>
  </si>
  <si>
    <t>第55回理論応用力学講習会</t>
    <rPh sb="0" eb="1">
      <t>ダイ</t>
    </rPh>
    <rPh sb="3" eb="4">
      <t>カイ</t>
    </rPh>
    <rPh sb="4" eb="6">
      <t>リロン</t>
    </rPh>
    <rPh sb="6" eb="8">
      <t>オウヨウ</t>
    </rPh>
    <rPh sb="8" eb="10">
      <t>リキガク</t>
    </rPh>
    <rPh sb="10" eb="13">
      <t>コウシュウカイ</t>
    </rPh>
    <phoneticPr fontId="8"/>
  </si>
  <si>
    <t>「都市部山岳工法トンネルの覆工設計－性能照査型設計への試み」講習会(大阪会場)</t>
    <rPh sb="30" eb="33">
      <t>コウシュウカイ</t>
    </rPh>
    <rPh sb="34" eb="36">
      <t>オオサカ</t>
    </rPh>
    <rPh sb="36" eb="38">
      <t>カイジョウ</t>
    </rPh>
    <phoneticPr fontId="8"/>
  </si>
  <si>
    <t>大阪　建設交流館</t>
    <rPh sb="3" eb="5">
      <t>ケンセツ</t>
    </rPh>
    <rPh sb="5" eb="7">
      <t>コウリュウ</t>
    </rPh>
    <rPh sb="7" eb="8">
      <t>カン</t>
    </rPh>
    <phoneticPr fontId="8"/>
  </si>
  <si>
    <t>アジア建設IT国際ワ－クショプ</t>
    <rPh sb="3" eb="5">
      <t>ケンセツ</t>
    </rPh>
    <rPh sb="7" eb="9">
      <t>コクサイ</t>
    </rPh>
    <phoneticPr fontId="8"/>
  </si>
  <si>
    <t>ＴＦＴホ－ル500</t>
    <phoneticPr fontId="8"/>
  </si>
  <si>
    <t>情報利用技術委員会国際小委員会</t>
    <rPh sb="0" eb="2">
      <t>ジョウホウ</t>
    </rPh>
    <rPh sb="2" eb="4">
      <t>リヨウ</t>
    </rPh>
    <rPh sb="4" eb="6">
      <t>ギジュツ</t>
    </rPh>
    <rPh sb="6" eb="9">
      <t>イインカイ</t>
    </rPh>
    <rPh sb="9" eb="11">
      <t>コクサイ</t>
    </rPh>
    <rPh sb="11" eb="12">
      <t>ショウ</t>
    </rPh>
    <rPh sb="12" eb="14">
      <t>イイン</t>
    </rPh>
    <rPh sb="14" eb="15">
      <t>カイ</t>
    </rPh>
    <phoneticPr fontId="8"/>
  </si>
  <si>
    <t>アジア建設IT円卓会議</t>
  </si>
  <si>
    <t>赤坂ﾌﾟﾘﾝｽﾎﾃﾙ</t>
  </si>
  <si>
    <t>情報利用技術委員会国際小委員会</t>
  </si>
  <si>
    <t>「都市部山岳工法トンネルの覆工設計－性能照査型設計への試み」講習会(東京会場)</t>
    <rPh sb="30" eb="33">
      <t>コウシュウカイ</t>
    </rPh>
    <rPh sb="34" eb="36">
      <t>トウキョウ</t>
    </rPh>
    <rPh sb="36" eb="38">
      <t>カイジョウ</t>
    </rPh>
    <phoneticPr fontId="8"/>
  </si>
  <si>
    <t>平成17年度「大学における土木安全教育」</t>
    <rPh sb="0" eb="2">
      <t>ヘイセイ</t>
    </rPh>
    <rPh sb="4" eb="5">
      <t>ネン</t>
    </rPh>
    <rPh sb="5" eb="6">
      <t>ド</t>
    </rPh>
    <rPh sb="7" eb="9">
      <t>ダイガク</t>
    </rPh>
    <rPh sb="13" eb="15">
      <t>ドボク</t>
    </rPh>
    <rPh sb="15" eb="17">
      <t>アンゼン</t>
    </rPh>
    <rPh sb="17" eb="19">
      <t>キョウイク</t>
    </rPh>
    <phoneticPr fontId="8"/>
  </si>
  <si>
    <t>複合構造物の性能照査指針（案）に基づく照査例の講習会</t>
    <rPh sb="0" eb="2">
      <t>フクゴウ</t>
    </rPh>
    <rPh sb="2" eb="5">
      <t>コウゾウブツ</t>
    </rPh>
    <rPh sb="6" eb="8">
      <t>セイノウ</t>
    </rPh>
    <rPh sb="8" eb="10">
      <t>ショウサ</t>
    </rPh>
    <rPh sb="10" eb="12">
      <t>シシン</t>
    </rPh>
    <rPh sb="13" eb="14">
      <t>アン</t>
    </rPh>
    <rPh sb="16" eb="17">
      <t>モト</t>
    </rPh>
    <rPh sb="19" eb="21">
      <t>ショウサ</t>
    </rPh>
    <rPh sb="21" eb="22">
      <t>レイ</t>
    </rPh>
    <rPh sb="23" eb="25">
      <t>コウシュウ</t>
    </rPh>
    <rPh sb="25" eb="26">
      <t>カイ</t>
    </rPh>
    <phoneticPr fontId="8"/>
  </si>
  <si>
    <t>鋼構造継続教育「実務者のための耐風設計入門」</t>
    <rPh sb="0" eb="1">
      <t>ハガネ</t>
    </rPh>
    <rPh sb="1" eb="3">
      <t>コウゾウ</t>
    </rPh>
    <rPh sb="3" eb="5">
      <t>ケイゾク</t>
    </rPh>
    <rPh sb="5" eb="7">
      <t>キョウイク</t>
    </rPh>
    <rPh sb="8" eb="11">
      <t>ジツムシャ</t>
    </rPh>
    <rPh sb="15" eb="16">
      <t>タイ</t>
    </rPh>
    <rPh sb="16" eb="17">
      <t>フウ</t>
    </rPh>
    <rPh sb="17" eb="19">
      <t>セッケイ</t>
    </rPh>
    <rPh sb="19" eb="21">
      <t>ニュウモン</t>
    </rPh>
    <phoneticPr fontId="8"/>
  </si>
  <si>
    <t>「山岳トンネルにおける模型実験と数値解析の実務」講習会</t>
    <rPh sb="24" eb="27">
      <t>コウシュウカイ</t>
    </rPh>
    <phoneticPr fontId="8"/>
  </si>
  <si>
    <t>第7回　地震災害マネジメントセミナー</t>
    <rPh sb="0" eb="1">
      <t>ダイ</t>
    </rPh>
    <rPh sb="2" eb="3">
      <t>カイ</t>
    </rPh>
    <rPh sb="4" eb="6">
      <t>ジシン</t>
    </rPh>
    <rPh sb="6" eb="8">
      <t>サイガイ</t>
    </rPh>
    <phoneticPr fontId="8"/>
  </si>
  <si>
    <t>第3回土木情報モデリングセミナ－4次元CADとバーチャルリアリティ　</t>
    <rPh sb="0" eb="1">
      <t>ダイ</t>
    </rPh>
    <rPh sb="2" eb="3">
      <t>カイ</t>
    </rPh>
    <rPh sb="3" eb="5">
      <t>ドボク</t>
    </rPh>
    <rPh sb="5" eb="7">
      <t>ジョウホウ</t>
    </rPh>
    <rPh sb="17" eb="19">
      <t>ジゲン</t>
    </rPh>
    <phoneticPr fontId="8"/>
  </si>
  <si>
    <t>機械振興会館67号室</t>
    <rPh sb="0" eb="2">
      <t>キカイ</t>
    </rPh>
    <rPh sb="2" eb="4">
      <t>シンコウ</t>
    </rPh>
    <rPh sb="4" eb="6">
      <t>カイカン</t>
    </rPh>
    <rPh sb="8" eb="10">
      <t>ゴウシツ</t>
    </rPh>
    <phoneticPr fontId="8"/>
  </si>
  <si>
    <t>情報利用技術委員会建設情報ﾓﾃﾞﾙ小委員会</t>
    <rPh sb="0" eb="2">
      <t>ジョウホウ</t>
    </rPh>
    <rPh sb="2" eb="4">
      <t>リヨウ</t>
    </rPh>
    <rPh sb="4" eb="6">
      <t>ギジュツ</t>
    </rPh>
    <rPh sb="6" eb="9">
      <t>イインカイ</t>
    </rPh>
    <rPh sb="9" eb="11">
      <t>ケンセツ</t>
    </rPh>
    <rPh sb="11" eb="13">
      <t>ジョウホウ</t>
    </rPh>
    <rPh sb="17" eb="18">
      <t>ショウ</t>
    </rPh>
    <rPh sb="18" eb="21">
      <t>イインカイ</t>
    </rPh>
    <phoneticPr fontId="8"/>
  </si>
  <si>
    <t>浮体橋の設計指針に関する講習会</t>
    <rPh sb="0" eb="1">
      <t>ウ</t>
    </rPh>
    <rPh sb="1" eb="2">
      <t>タイ</t>
    </rPh>
    <rPh sb="2" eb="3">
      <t>キョウ</t>
    </rPh>
    <rPh sb="4" eb="6">
      <t>セッケイ</t>
    </rPh>
    <rPh sb="6" eb="8">
      <t>シシン</t>
    </rPh>
    <rPh sb="9" eb="10">
      <t>カン</t>
    </rPh>
    <rPh sb="12" eb="14">
      <t>コウシュウ</t>
    </rPh>
    <rPh sb="14" eb="15">
      <t>カイ</t>
    </rPh>
    <phoneticPr fontId="8"/>
  </si>
  <si>
    <t>阪神淡路大震災学習ツアー（講習会・見学会）</t>
    <rPh sb="0" eb="2">
      <t>ハンシン</t>
    </rPh>
    <rPh sb="2" eb="4">
      <t>アワジ</t>
    </rPh>
    <rPh sb="4" eb="7">
      <t>ダイシンサイ</t>
    </rPh>
    <rPh sb="7" eb="9">
      <t>ガクシュウ</t>
    </rPh>
    <phoneticPr fontId="8"/>
  </si>
  <si>
    <t>神戸市内　</t>
    <rPh sb="0" eb="4">
      <t>コウベシナイ</t>
    </rPh>
    <phoneticPr fontId="8"/>
  </si>
  <si>
    <t>第52回構造工学シンポジウム</t>
  </si>
  <si>
    <t>日本建築学会および
東京読売理工専門学校</t>
    <phoneticPr fontId="8"/>
  </si>
  <si>
    <t>コンクリートの表面含浸技術に関するシンポジウム</t>
  </si>
  <si>
    <t>「ＰＣ構造物の現状の問題点とその対策」に関するシンポジウム</t>
  </si>
  <si>
    <t>生活交通シンポジウム－市町村合併後のくらしと交通－（青森会場）</t>
    <rPh sb="0" eb="2">
      <t>セイカツ</t>
    </rPh>
    <rPh sb="2" eb="4">
      <t>コウツウ</t>
    </rPh>
    <rPh sb="11" eb="14">
      <t>シチョウソン</t>
    </rPh>
    <rPh sb="14" eb="17">
      <t>ガッペイゴ</t>
    </rPh>
    <rPh sb="22" eb="24">
      <t>コウツウ</t>
    </rPh>
    <rPh sb="26" eb="28">
      <t>アオモリ</t>
    </rPh>
    <rPh sb="28" eb="30">
      <t>カイジョウ</t>
    </rPh>
    <phoneticPr fontId="8"/>
  </si>
  <si>
    <t>青森国際ホテル「萬葉の間」</t>
    <phoneticPr fontId="8"/>
  </si>
  <si>
    <t>日米専門家による高潮災害に関するパネルディスカッション</t>
    <rPh sb="0" eb="2">
      <t>ニチベイ</t>
    </rPh>
    <rPh sb="2" eb="5">
      <t>センモンカ</t>
    </rPh>
    <rPh sb="8" eb="10">
      <t>タカシオ</t>
    </rPh>
    <rPh sb="10" eb="12">
      <t>サイガイ</t>
    </rPh>
    <rPh sb="13" eb="14">
      <t>カン</t>
    </rPh>
    <phoneticPr fontId="8"/>
  </si>
  <si>
    <t>海岸工学委員会</t>
    <phoneticPr fontId="8"/>
  </si>
  <si>
    <t>2006年度河川技術に関するシンポジウム</t>
  </si>
  <si>
    <t>第33回土木計画学研究発表会（春大会）</t>
  </si>
  <si>
    <t>東北大学</t>
  </si>
  <si>
    <t>「地下構造物の合理的な地震対策研究」に関するシンポジウム</t>
  </si>
  <si>
    <t>「近年の国内外で発生した大地震の記録と課題」シンポジウム</t>
  </si>
  <si>
    <t>第２６回 土木史研究発表会</t>
    <phoneticPr fontId="8"/>
  </si>
  <si>
    <t>足利工業大学</t>
  </si>
  <si>
    <t>日本モビリティマネジメント会議（東京会場）</t>
    <rPh sb="16" eb="18">
      <t>トウキョウ</t>
    </rPh>
    <rPh sb="18" eb="20">
      <t>カイジョウ</t>
    </rPh>
    <phoneticPr fontId="8"/>
  </si>
  <si>
    <t>第31回 海洋開発シンポジウム</t>
    <phoneticPr fontId="8"/>
  </si>
  <si>
    <t>プラザ淡海（大津）</t>
    <rPh sb="6" eb="8">
      <t>オオツ</t>
    </rPh>
    <phoneticPr fontId="8"/>
  </si>
  <si>
    <t>第１０回鉄道力学シンポジウム</t>
  </si>
  <si>
    <t>シームレスアジア時代における日本のロジスティクス</t>
    <phoneticPr fontId="8"/>
  </si>
  <si>
    <t>東京　経団連会館</t>
    <rPh sb="0" eb="2">
      <t>トウキョウ</t>
    </rPh>
    <phoneticPr fontId="8"/>
  </si>
  <si>
    <t>2006年度　建設マネジメント委員会　研究成果発表会</t>
    <phoneticPr fontId="8"/>
  </si>
  <si>
    <t>第5回道路橋床版シンポジウム</t>
  </si>
  <si>
    <t>大阪大学</t>
  </si>
  <si>
    <t>第5回木橋技術に関するシンポジウム</t>
  </si>
  <si>
    <t>土木建設技術シンポジウム2006</t>
  </si>
  <si>
    <t>第14回地球環境シンポジム</t>
  </si>
  <si>
    <t>山梨学院大学</t>
    <phoneticPr fontId="8"/>
  </si>
  <si>
    <t>第9回鋼構造と橋に関するシンポジウム</t>
  </si>
  <si>
    <t>早稲田大学</t>
    <phoneticPr fontId="8"/>
  </si>
  <si>
    <t>水災害シンポジウム-2005水災害現地調査と大規模水災害対策に向けた取り組み</t>
    <rPh sb="0" eb="1">
      <t>ミズ</t>
    </rPh>
    <rPh sb="1" eb="3">
      <t>サイガイ</t>
    </rPh>
    <rPh sb="14" eb="15">
      <t>ミズ</t>
    </rPh>
    <rPh sb="15" eb="17">
      <t>サイガイ</t>
    </rPh>
    <rPh sb="17" eb="19">
      <t>ゲンチ</t>
    </rPh>
    <rPh sb="19" eb="21">
      <t>チョウサ</t>
    </rPh>
    <rPh sb="22" eb="25">
      <t>ダイキボ</t>
    </rPh>
    <rPh sb="25" eb="26">
      <t>ミズ</t>
    </rPh>
    <rPh sb="26" eb="28">
      <t>サイガイ</t>
    </rPh>
    <rPh sb="28" eb="30">
      <t>タイサク</t>
    </rPh>
    <rPh sb="31" eb="32">
      <t>ム</t>
    </rPh>
    <rPh sb="34" eb="35">
      <t>ト</t>
    </rPh>
    <rPh sb="36" eb="37">
      <t>ク</t>
    </rPh>
    <phoneticPr fontId="8"/>
  </si>
  <si>
    <t>水工学委員会</t>
    <rPh sb="0" eb="2">
      <t>スイコウ</t>
    </rPh>
    <rPh sb="2" eb="3">
      <t>ガク</t>
    </rPh>
    <rPh sb="3" eb="6">
      <t>イインカイ</t>
    </rPh>
    <phoneticPr fontId="8"/>
  </si>
  <si>
    <t>第９回 応用力学シンポジウム</t>
    <phoneticPr fontId="8"/>
  </si>
  <si>
    <t>京都大学</t>
  </si>
  <si>
    <t>エネルギー土木委員会第9回講演会　「長周期地震動」に関する講演会</t>
    <phoneticPr fontId="8"/>
  </si>
  <si>
    <t>斜面と暮らす市民フォーラム</t>
    <phoneticPr fontId="8"/>
  </si>
  <si>
    <t>横浜　ﾒﾃﾞｨｱﾋﾞｼﾞﾈｽｾﾝﾀｰ</t>
    <rPh sb="0" eb="2">
      <t>ヨコハマ</t>
    </rPh>
    <phoneticPr fontId="8"/>
  </si>
  <si>
    <t>地域シンポジウム</t>
    <rPh sb="0" eb="2">
      <t>チイキ</t>
    </rPh>
    <phoneticPr fontId="8"/>
  </si>
  <si>
    <t>第34回環境システム研究論文発表会</t>
  </si>
  <si>
    <t>日韓複合構造ジョイントセミナー</t>
    <phoneticPr fontId="8"/>
  </si>
  <si>
    <t>韓国　光州</t>
    <rPh sb="0" eb="2">
      <t>カンコク</t>
    </rPh>
    <rPh sb="3" eb="5">
      <t>コウシュウ</t>
    </rPh>
    <phoneticPr fontId="8"/>
  </si>
  <si>
    <t>複数微細ひび割れ型繊維補強セメント複合材料指針作成小委員会「講演会」</t>
    <phoneticPr fontId="8"/>
  </si>
  <si>
    <t>土木学会Ａ会議室</t>
    <rPh sb="5" eb="8">
      <t>カイギシツ</t>
    </rPh>
    <phoneticPr fontId="8"/>
  </si>
  <si>
    <t>第31回 情報利用技術シンポジウム</t>
    <phoneticPr fontId="8"/>
  </si>
  <si>
    <t>生活交通シンポジウム－市町村合併後のくらしと交通－（富山会場）</t>
    <rPh sb="0" eb="2">
      <t>セイカツ</t>
    </rPh>
    <rPh sb="2" eb="4">
      <t>コウツウ</t>
    </rPh>
    <rPh sb="11" eb="14">
      <t>シチョウソン</t>
    </rPh>
    <rPh sb="14" eb="17">
      <t>ガッペイゴ</t>
    </rPh>
    <rPh sb="22" eb="24">
      <t>コウツウ</t>
    </rPh>
    <rPh sb="26" eb="28">
      <t>トヤマ</t>
    </rPh>
    <rPh sb="28" eb="30">
      <t>カイジョウ</t>
    </rPh>
    <phoneticPr fontId="8"/>
  </si>
  <si>
    <t>ボルファートとやま「真珠の間」</t>
    <phoneticPr fontId="8"/>
  </si>
  <si>
    <t>港湾空港技術研究所</t>
    <rPh sb="0" eb="2">
      <t>コウワン</t>
    </rPh>
    <rPh sb="2" eb="4">
      <t>クウコウ</t>
    </rPh>
    <rPh sb="4" eb="6">
      <t>ギジュツ</t>
    </rPh>
    <rPh sb="6" eb="9">
      <t>ケンキュウショ</t>
    </rPh>
    <phoneticPr fontId="8"/>
  </si>
  <si>
    <t>第8回構造物の衝撃問題に関するシンポジウム</t>
    <rPh sb="3" eb="6">
      <t>コウゾウブツ</t>
    </rPh>
    <rPh sb="7" eb="9">
      <t>ショウゲキ</t>
    </rPh>
    <rPh sb="9" eb="11">
      <t>モンダイ</t>
    </rPh>
    <rPh sb="12" eb="13">
      <t>カン</t>
    </rPh>
    <phoneticPr fontId="8"/>
  </si>
  <si>
    <t>第53回海岸工学講演会</t>
    <phoneticPr fontId="8"/>
  </si>
  <si>
    <t>徳島県阿南市
阿南市文化会館</t>
    <phoneticPr fontId="8"/>
  </si>
  <si>
    <t>「豊かな沿岸を造る生態系コンクリート－磯焼けを防ぎ藻場を造る－」に関するシンポジウム</t>
    <rPh sb="28" eb="29">
      <t>ツク</t>
    </rPh>
    <phoneticPr fontId="8"/>
  </si>
  <si>
    <t>第43回環境工学研究フォーラム</t>
  </si>
  <si>
    <t>函館大学</t>
  </si>
  <si>
    <t>市民向け津波防災シンポジウム</t>
    <phoneticPr fontId="8"/>
  </si>
  <si>
    <t>地震工学委員会・海岸工学委員会</t>
    <rPh sb="0" eb="2">
      <t>ジシン</t>
    </rPh>
    <rPh sb="8" eb="10">
      <t>カイガン</t>
    </rPh>
    <rPh sb="10" eb="12">
      <t>コウガク</t>
    </rPh>
    <rPh sb="12" eb="15">
      <t>イインカイ</t>
    </rPh>
    <phoneticPr fontId="8"/>
  </si>
  <si>
    <t>水シンポジウム</t>
    <rPh sb="0" eb="1">
      <t>ミズ</t>
    </rPh>
    <phoneticPr fontId="8"/>
  </si>
  <si>
    <t>安全問題討論会’０６</t>
    <phoneticPr fontId="8"/>
  </si>
  <si>
    <t>安全問題研究委員会</t>
  </si>
  <si>
    <t>第34回土木計画学研究発表会（秋大会）</t>
  </si>
  <si>
    <t>香川大学</t>
  </si>
  <si>
    <t>第２４回建設マネジメント問題に関する研究発表・討論会</t>
    <phoneticPr fontId="8"/>
  </si>
  <si>
    <t>日本大学記念会館/土木学会</t>
    <rPh sb="0" eb="2">
      <t>ニホン</t>
    </rPh>
    <rPh sb="2" eb="4">
      <t>ダイガク</t>
    </rPh>
    <rPh sb="4" eb="6">
      <t>キネン</t>
    </rPh>
    <rPh sb="6" eb="8">
      <t>カイカン</t>
    </rPh>
    <rPh sb="9" eb="13">
      <t>ドボクガッカイ</t>
    </rPh>
    <phoneticPr fontId="8"/>
  </si>
  <si>
    <t>第16回トンネル工学研究発表会</t>
  </si>
  <si>
    <t>土木学会 講堂等</t>
    <rPh sb="5" eb="8">
      <t>コウドウトウ</t>
    </rPh>
    <phoneticPr fontId="8"/>
  </si>
  <si>
    <t>第3回粘着性土の侵食機構に関するシンポジウム</t>
    <rPh sb="0" eb="1">
      <t>ダイ</t>
    </rPh>
    <rPh sb="2" eb="3">
      <t>カイ</t>
    </rPh>
    <rPh sb="3" eb="6">
      <t>ネンチャクセイ</t>
    </rPh>
    <rPh sb="6" eb="7">
      <t>ツチ</t>
    </rPh>
    <rPh sb="8" eb="10">
      <t>シンショク</t>
    </rPh>
    <rPh sb="10" eb="12">
      <t>キコウ</t>
    </rPh>
    <rPh sb="13" eb="14">
      <t>カン</t>
    </rPh>
    <phoneticPr fontId="8"/>
  </si>
  <si>
    <t>第2回景観・デザイン研究発表会</t>
    <rPh sb="0" eb="1">
      <t>ダイ</t>
    </rPh>
    <rPh sb="2" eb="3">
      <t>カイ</t>
    </rPh>
    <rPh sb="3" eb="5">
      <t>ケイカン</t>
    </rPh>
    <rPh sb="10" eb="12">
      <t>ケンキュウ</t>
    </rPh>
    <rPh sb="12" eb="14">
      <t>ハッピョウ</t>
    </rPh>
    <rPh sb="14" eb="15">
      <t>カイ</t>
    </rPh>
    <phoneticPr fontId="8"/>
  </si>
  <si>
    <t>第11回 舗装工学講演会</t>
    <phoneticPr fontId="8"/>
  </si>
  <si>
    <t>東京</t>
    <rPh sb="0" eb="2">
      <t>トウキョウ</t>
    </rPh>
    <phoneticPr fontId="8"/>
  </si>
  <si>
    <t>「再生可能エネルギー開発の現状と課題」報告会</t>
    <phoneticPr fontId="8"/>
  </si>
  <si>
    <t>第36回 岩盤力学に関するシンポジウム</t>
    <phoneticPr fontId="8"/>
  </si>
  <si>
    <t>第１２回 地下空間シンポジウム</t>
    <phoneticPr fontId="8"/>
  </si>
  <si>
    <t>第4回高専・専門学校土木教育シンポジウム</t>
    <phoneticPr fontId="8"/>
  </si>
  <si>
    <t>神戸市学園都市大学共同利用施設</t>
    <phoneticPr fontId="8"/>
  </si>
  <si>
    <t>教育企画・人材育成委員会</t>
    <rPh sb="0" eb="2">
      <t>キョウイク</t>
    </rPh>
    <rPh sb="2" eb="4">
      <t>キカク</t>
    </rPh>
    <rPh sb="5" eb="7">
      <t>ジンザイ</t>
    </rPh>
    <rPh sb="7" eb="9">
      <t>イクセイ</t>
    </rPh>
    <rPh sb="9" eb="12">
      <t>イインカイ</t>
    </rPh>
    <phoneticPr fontId="8"/>
  </si>
  <si>
    <t>第10回地震時保有耐力法に基づく橋梁等構造の耐震設計に関するシンポジウム</t>
    <rPh sb="0" eb="1">
      <t>ダイ</t>
    </rPh>
    <rPh sb="3" eb="4">
      <t>カイ</t>
    </rPh>
    <rPh sb="4" eb="6">
      <t>ジシン</t>
    </rPh>
    <rPh sb="6" eb="7">
      <t>ジ</t>
    </rPh>
    <rPh sb="7" eb="9">
      <t>ホユウ</t>
    </rPh>
    <rPh sb="9" eb="11">
      <t>タイリョク</t>
    </rPh>
    <rPh sb="11" eb="12">
      <t>ホウ</t>
    </rPh>
    <rPh sb="13" eb="14">
      <t>モト</t>
    </rPh>
    <rPh sb="16" eb="18">
      <t>キョウリョウ</t>
    </rPh>
    <rPh sb="18" eb="19">
      <t>トウ</t>
    </rPh>
    <rPh sb="19" eb="21">
      <t>コウゾウ</t>
    </rPh>
    <rPh sb="22" eb="24">
      <t>タイシン</t>
    </rPh>
    <rPh sb="24" eb="26">
      <t>セッケイ</t>
    </rPh>
    <rPh sb="27" eb="28">
      <t>カン</t>
    </rPh>
    <phoneticPr fontId="8"/>
  </si>
  <si>
    <t>土木会館　講堂・AB会議室</t>
    <rPh sb="0" eb="2">
      <t>ドボク</t>
    </rPh>
    <rPh sb="2" eb="4">
      <t>カイカン</t>
    </rPh>
    <rPh sb="5" eb="7">
      <t>コウドウ</t>
    </rPh>
    <rPh sb="10" eb="12">
      <t>カイギ</t>
    </rPh>
    <rPh sb="12" eb="13">
      <t>シツ</t>
    </rPh>
    <phoneticPr fontId="8"/>
  </si>
  <si>
    <t>地震工学委員会</t>
    <rPh sb="0" eb="2">
      <t>ジシン</t>
    </rPh>
    <phoneticPr fontId="8"/>
  </si>
  <si>
    <t>火山工学シンポジウム「首都圏と火山災害－富士山噴火で東京は・・・？」</t>
    <phoneticPr fontId="8"/>
  </si>
  <si>
    <t>東京大学　武田先端知ホール</t>
    <phoneticPr fontId="8"/>
  </si>
  <si>
    <t>第2回　弾性波法によるコンクリートの非破壊検査に関するシンポジウム</t>
    <phoneticPr fontId="8"/>
  </si>
  <si>
    <t>エンジニアリング・デザイン教育　特別シンポジウム
～エンジニアリング・デザイン教育の実現に向けて～</t>
    <phoneticPr fontId="8"/>
  </si>
  <si>
    <t>世界で活躍する技術者たちとの懇話会”夢”</t>
  </si>
  <si>
    <t>第51回水工学講演会、河川災害シンポジウムおよびアゲールシンポジウム</t>
    <rPh sb="11" eb="13">
      <t>カセン</t>
    </rPh>
    <rPh sb="13" eb="15">
      <t>サイガイ</t>
    </rPh>
    <phoneticPr fontId="8"/>
  </si>
  <si>
    <t>法政大学</t>
  </si>
  <si>
    <t>震度計および震度データの有効利用に関するシンポジウム</t>
  </si>
  <si>
    <t>土木学会講堂</t>
    <phoneticPr fontId="8"/>
  </si>
  <si>
    <t>「混和材料を使用したコンクリートの物性変化と性能評価」に関するシンポジウム</t>
    <phoneticPr fontId="8"/>
  </si>
  <si>
    <t>建設用ロボット談話会「情報化および次世代施工技術の動向と今後の取り組み」</t>
    <rPh sb="0" eb="3">
      <t>ケンセツヨウ</t>
    </rPh>
    <rPh sb="7" eb="10">
      <t>ダンワカイ</t>
    </rPh>
    <phoneticPr fontId="8"/>
  </si>
  <si>
    <t>硬化コンクリートのミクロの世界を拓く新しい土木学会規準に関する講習会－ＥＰＭＡ法による面分析方法と微量成分溶出試験方法－</t>
    <rPh sb="28" eb="29">
      <t>カン</t>
    </rPh>
    <phoneticPr fontId="8"/>
  </si>
  <si>
    <t>「知っておきたい斜面のはなしQ&amp;A－斜面と暮らす－」に関する講習会</t>
    <phoneticPr fontId="8"/>
  </si>
  <si>
    <t>複数微細ひび割れ型繊維補強モルタルの評価と利用研究小委員会「講演会」</t>
    <phoneticPr fontId="8"/>
  </si>
  <si>
    <t>（株）クラレ 東京本社</t>
    <phoneticPr fontId="8"/>
  </si>
  <si>
    <t>「モニタリングによる橋梁の性能評価指針（案）」講習会</t>
  </si>
  <si>
    <t>実務者のための動的解析の基礎と応用講習会（地盤の動的解析編）</t>
    <rPh sb="17" eb="19">
      <t>コウシュウ</t>
    </rPh>
    <rPh sb="19" eb="20">
      <t>カイ</t>
    </rPh>
    <phoneticPr fontId="8"/>
  </si>
  <si>
    <t>土木学会ＡＢ会議室</t>
    <rPh sb="0" eb="2">
      <t>ドボク</t>
    </rPh>
    <rPh sb="2" eb="4">
      <t>ガッカイ</t>
    </rPh>
    <rPh sb="6" eb="9">
      <t>カイギシツ</t>
    </rPh>
    <phoneticPr fontId="8"/>
  </si>
  <si>
    <t>デザイン賞受賞制度＜受賞式＞</t>
  </si>
  <si>
    <t>28</t>
    <phoneticPr fontId="8"/>
  </si>
  <si>
    <t>H18.6.9</t>
    <phoneticPr fontId="8"/>
  </si>
  <si>
    <t>応用力学フォーラム（四国地区）</t>
    <rPh sb="10" eb="12">
      <t>シコク</t>
    </rPh>
    <phoneticPr fontId="8"/>
  </si>
  <si>
    <t>複合構造物の性能照査指針（案）に基づく照査例の講習会(大阪会場)</t>
    <rPh sb="27" eb="29">
      <t>オオサカ</t>
    </rPh>
    <rPh sb="29" eb="31">
      <t>カイジョウ</t>
    </rPh>
    <phoneticPr fontId="8"/>
  </si>
  <si>
    <t>第7回計算力学小講習会</t>
    <phoneticPr fontId="8"/>
  </si>
  <si>
    <t>土木学会　AB会議室</t>
    <rPh sb="0" eb="2">
      <t>ドボク</t>
    </rPh>
    <rPh sb="2" eb="4">
      <t>ガッカイ</t>
    </rPh>
    <rPh sb="7" eb="10">
      <t>カイギシツ</t>
    </rPh>
    <phoneticPr fontId="8"/>
  </si>
  <si>
    <t>第15回固体の破壊現象フォーラム</t>
    <phoneticPr fontId="8"/>
  </si>
  <si>
    <t>複合構造物の性能照査指針（案）に基づく照査例の講習会(札幌会場)</t>
    <rPh sb="27" eb="29">
      <t>サッポロ</t>
    </rPh>
    <rPh sb="29" eb="31">
      <t>カイジョウ</t>
    </rPh>
    <phoneticPr fontId="8"/>
  </si>
  <si>
    <t>「2006年度版トンネル標準示方書(山岳工法)」講習会(東京会場)</t>
    <rPh sb="5" eb="7">
      <t>ネンド</t>
    </rPh>
    <rPh sb="7" eb="8">
      <t>バン</t>
    </rPh>
    <rPh sb="28" eb="30">
      <t>トウキョウ</t>
    </rPh>
    <rPh sb="30" eb="32">
      <t>カイジョウ</t>
    </rPh>
    <phoneticPr fontId="8"/>
  </si>
  <si>
    <t>「2006年度版トンネル標準示方書(シールド工法，開削工法)」講習会(東京会場）</t>
    <rPh sb="35" eb="37">
      <t>トウキョウ</t>
    </rPh>
    <rPh sb="37" eb="39">
      <t>カイジョウ</t>
    </rPh>
    <phoneticPr fontId="8"/>
  </si>
  <si>
    <t>「2006年度版トンネル標準示方書(山岳工法)」講習会(大阪会場）</t>
    <rPh sb="28" eb="30">
      <t>オオサカ</t>
    </rPh>
    <rPh sb="30" eb="32">
      <t>カイジョウ</t>
    </rPh>
    <phoneticPr fontId="8"/>
  </si>
  <si>
    <t>「2006年度版トンネル標準示方書(シールド工法，開削工法)」講習会(大阪会場)</t>
    <rPh sb="35" eb="37">
      <t>オオサカ</t>
    </rPh>
    <rPh sb="37" eb="39">
      <t>カイジョウ</t>
    </rPh>
    <phoneticPr fontId="8"/>
  </si>
  <si>
    <t>第40回　夏期講習会</t>
    <phoneticPr fontId="8"/>
  </si>
  <si>
    <t>京都市景観・まちづくりセンター</t>
    <phoneticPr fontId="8"/>
  </si>
  <si>
    <t>第42回水工学に関する夏期研修会</t>
  </si>
  <si>
    <t>岐阜大学</t>
  </si>
  <si>
    <t>第2回アジア建設ＩＴ円卓会議</t>
    <rPh sb="0" eb="1">
      <t>ダイ</t>
    </rPh>
    <rPh sb="2" eb="3">
      <t>カイ</t>
    </rPh>
    <rPh sb="6" eb="8">
      <t>ケンセツ</t>
    </rPh>
    <rPh sb="10" eb="12">
      <t>エンタク</t>
    </rPh>
    <rPh sb="12" eb="14">
      <t>カイギ</t>
    </rPh>
    <phoneticPr fontId="8"/>
  </si>
  <si>
    <t>虎ノ門パストラル</t>
    <rPh sb="0" eb="1">
      <t>トラ</t>
    </rPh>
    <rPh sb="2" eb="3">
      <t>モン</t>
    </rPh>
    <phoneticPr fontId="8"/>
  </si>
  <si>
    <t>「多層弾性理論による舗装構造解析」に関する講習会（東京会場）</t>
    <rPh sb="25" eb="27">
      <t>トウキョウ</t>
    </rPh>
    <rPh sb="27" eb="28">
      <t>カイ</t>
    </rPh>
    <rPh sb="28" eb="29">
      <t>ジョウ</t>
    </rPh>
    <phoneticPr fontId="8"/>
  </si>
  <si>
    <t>東京電機大学　神田校舎</t>
    <rPh sb="0" eb="2">
      <t>トウキョウ</t>
    </rPh>
    <rPh sb="2" eb="4">
      <t>デンキ</t>
    </rPh>
    <rPh sb="4" eb="6">
      <t>ダイガク</t>
    </rPh>
    <rPh sb="7" eb="9">
      <t>カンダ</t>
    </rPh>
    <rPh sb="9" eb="11">
      <t>コウシャ</t>
    </rPh>
    <phoneticPr fontId="8"/>
  </si>
  <si>
    <t>「革新的構造材料の土木分野への活用」に関する講習会</t>
    <phoneticPr fontId="8"/>
  </si>
  <si>
    <t>材料劣化が生じたコンクリート構造物の構造性能研究小委員会「講習会」</t>
    <phoneticPr fontId="8"/>
  </si>
  <si>
    <t>「2006年度版ﾄﾝﾈﾙ標準示方書ｼｰﾙﾄﾞ工法限界状態設計法」講習会</t>
    <rPh sb="5" eb="7">
      <t>ネンド</t>
    </rPh>
    <rPh sb="7" eb="8">
      <t>バン</t>
    </rPh>
    <rPh sb="32" eb="35">
      <t>コウシュウカイ</t>
    </rPh>
    <phoneticPr fontId="8"/>
  </si>
  <si>
    <t>ＪＳＣＥ－ＫＳＣＥコンクリートジョイントセミナー</t>
    <phoneticPr fontId="8"/>
  </si>
  <si>
    <t>立命館大学</t>
    <phoneticPr fontId="8"/>
  </si>
  <si>
    <t>労働災害防止のための安全教育シリーズ</t>
    <rPh sb="0" eb="2">
      <t>ロウドウ</t>
    </rPh>
    <rPh sb="2" eb="4">
      <t>サイガイ</t>
    </rPh>
    <rPh sb="4" eb="6">
      <t>ボウシ</t>
    </rPh>
    <rPh sb="10" eb="12">
      <t>アンゼン</t>
    </rPh>
    <rPh sb="12" eb="14">
      <t>キョウイク</t>
    </rPh>
    <phoneticPr fontId="8"/>
  </si>
  <si>
    <t>清水建設会議室</t>
    <rPh sb="0" eb="2">
      <t>シミズ</t>
    </rPh>
    <rPh sb="2" eb="4">
      <t>ケンセツ</t>
    </rPh>
    <rPh sb="4" eb="7">
      <t>カイギシツ</t>
    </rPh>
    <phoneticPr fontId="8"/>
  </si>
  <si>
    <t>「トンネルライブラリー第17号・シールドトンネルの施工時荷重」講習会(大阪会場)</t>
    <rPh sb="35" eb="37">
      <t>オオサカ</t>
    </rPh>
    <phoneticPr fontId="8"/>
  </si>
  <si>
    <t>平成１８年度　構造工学における有限要素法の基礎と応用講習会</t>
  </si>
  <si>
    <t>「トンネルライブラリー第17号・シールドトンネルの施工時荷重」講習会(東京会場)</t>
    <phoneticPr fontId="8"/>
  </si>
  <si>
    <t>土木学会 講堂</t>
    <rPh sb="0" eb="4">
      <t>ドボクガッカイ</t>
    </rPh>
    <rPh sb="5" eb="7">
      <t>コウドウ</t>
    </rPh>
    <phoneticPr fontId="8"/>
  </si>
  <si>
    <t>第10回鋼構造基礎講座「鋼構造物の製作と溶接技術に関する講習および工場見学」</t>
    <phoneticPr fontId="8"/>
  </si>
  <si>
    <t>宮地鐵工所　千葉工場</t>
    <rPh sb="0" eb="2">
      <t>ミヤジ</t>
    </rPh>
    <rPh sb="2" eb="3">
      <t>テツ</t>
    </rPh>
    <rPh sb="3" eb="4">
      <t>コウ</t>
    </rPh>
    <rPh sb="4" eb="5">
      <t>ショ</t>
    </rPh>
    <rPh sb="6" eb="8">
      <t>チバ</t>
    </rPh>
    <rPh sb="8" eb="10">
      <t>コウジョウ</t>
    </rPh>
    <phoneticPr fontId="8"/>
  </si>
  <si>
    <t>鋼構造委員会</t>
    <rPh sb="0" eb="1">
      <t>コウ</t>
    </rPh>
    <rPh sb="1" eb="3">
      <t>コウゾウ</t>
    </rPh>
    <rPh sb="3" eb="5">
      <t>イイン</t>
    </rPh>
    <rPh sb="5" eb="6">
      <t>カイ</t>
    </rPh>
    <phoneticPr fontId="8"/>
  </si>
  <si>
    <t>第16回固体の破壊現象フォーラム「地盤工学における破壊力学の展開</t>
    <rPh sb="4" eb="6">
      <t>コタイ</t>
    </rPh>
    <rPh sb="7" eb="9">
      <t>ハカイ</t>
    </rPh>
    <rPh sb="9" eb="11">
      <t>ゲンショウ</t>
    </rPh>
    <rPh sb="17" eb="19">
      <t>ジバン</t>
    </rPh>
    <rPh sb="19" eb="21">
      <t>コウガク</t>
    </rPh>
    <rPh sb="25" eb="27">
      <t>ハカイ</t>
    </rPh>
    <rPh sb="27" eb="29">
      <t>リキガク</t>
    </rPh>
    <rPh sb="30" eb="32">
      <t>テンカイ</t>
    </rPh>
    <phoneticPr fontId="8"/>
  </si>
  <si>
    <t>土木学会 A・B会議室</t>
    <rPh sb="0" eb="4">
      <t>ドボクガッカイ</t>
    </rPh>
    <rPh sb="8" eb="11">
      <t>カイギシツ</t>
    </rPh>
    <phoneticPr fontId="8"/>
  </si>
  <si>
    <t>土木学会による実務者のための耐震設計入門（東京会場）</t>
    <rPh sb="18" eb="20">
      <t>ニュウモン</t>
    </rPh>
    <rPh sb="21" eb="23">
      <t>トウキョウ</t>
    </rPh>
    <rPh sb="23" eb="24">
      <t>カイ</t>
    </rPh>
    <rPh sb="24" eb="25">
      <t>ジョウ</t>
    </rPh>
    <phoneticPr fontId="8"/>
  </si>
  <si>
    <t>第９回地震防災技術懇話会</t>
  </si>
  <si>
    <t>鹿島建設葉山研究センター</t>
    <rPh sb="0" eb="2">
      <t>カジマ</t>
    </rPh>
    <rPh sb="2" eb="4">
      <t>ケンセツ</t>
    </rPh>
    <rPh sb="4" eb="5">
      <t>ハ</t>
    </rPh>
    <rPh sb="5" eb="6">
      <t>ヤマ</t>
    </rPh>
    <rPh sb="6" eb="8">
      <t>ケンキュウ</t>
    </rPh>
    <phoneticPr fontId="8"/>
  </si>
  <si>
    <t>新宿ワシントンホテル</t>
    <rPh sb="0" eb="2">
      <t>シンジュク</t>
    </rPh>
    <phoneticPr fontId="8"/>
  </si>
  <si>
    <t>歴史的鋼橋の補修・補強セミナー</t>
    <phoneticPr fontId="8"/>
  </si>
  <si>
    <t>大成建設会議室</t>
    <rPh sb="0" eb="2">
      <t>タイセイ</t>
    </rPh>
    <rPh sb="2" eb="4">
      <t>ケンセツ</t>
    </rPh>
    <rPh sb="4" eb="7">
      <t>カイギシツ</t>
    </rPh>
    <phoneticPr fontId="8"/>
  </si>
  <si>
    <t>建設分野における失敗知識活用セミナー
－失敗事例とデータベース活用方法－</t>
    <rPh sb="20" eb="22">
      <t>シッパイ</t>
    </rPh>
    <rPh sb="22" eb="24">
      <t>ジレイ</t>
    </rPh>
    <rPh sb="31" eb="33">
      <t>カツヨウ</t>
    </rPh>
    <rPh sb="33" eb="35">
      <t>ホウホウ</t>
    </rPh>
    <phoneticPr fontId="8"/>
  </si>
  <si>
    <t>第4回流体力の評価とその応用に関するシンポジウム</t>
    <rPh sb="0" eb="1">
      <t>ダイ</t>
    </rPh>
    <rPh sb="2" eb="3">
      <t>カイ</t>
    </rPh>
    <rPh sb="3" eb="5">
      <t>リュウタイ</t>
    </rPh>
    <rPh sb="5" eb="6">
      <t>チカラ</t>
    </rPh>
    <rPh sb="7" eb="9">
      <t>ヒョウカ</t>
    </rPh>
    <rPh sb="12" eb="14">
      <t>オウヨウ</t>
    </rPh>
    <rPh sb="15" eb="16">
      <t>カン</t>
    </rPh>
    <phoneticPr fontId="8"/>
  </si>
  <si>
    <t>講習会「コンクリート技術の現状と次世代への希望」</t>
    <phoneticPr fontId="8"/>
  </si>
  <si>
    <t>建設分野における失敗知識活用セミナー
－失敗事例(河川･道路･砂防･合意形成分野)とデータベース活用方法－</t>
    <rPh sb="25" eb="27">
      <t>カセン</t>
    </rPh>
    <rPh sb="28" eb="30">
      <t>ドウロ</t>
    </rPh>
    <rPh sb="31" eb="33">
      <t>サボウ</t>
    </rPh>
    <rPh sb="34" eb="36">
      <t>ゴウイ</t>
    </rPh>
    <rPh sb="36" eb="38">
      <t>ケイセイ</t>
    </rPh>
    <rPh sb="38" eb="40">
      <t>ブンヤ</t>
    </rPh>
    <phoneticPr fontId="8"/>
  </si>
  <si>
    <t>ベルサール九段</t>
  </si>
  <si>
    <t>「土壌･地下水汚染対策技術」講習会</t>
  </si>
  <si>
    <t>建設分野における失敗知識活用セミナー
－ＰＣ建設分野の教訓的な失敗事例とデータベース活用方法－</t>
    <phoneticPr fontId="8"/>
  </si>
  <si>
    <t>高力ボルト摩擦接合継手設計・施工・維持管理指針（案）講習会</t>
    <rPh sb="17" eb="19">
      <t>イジ</t>
    </rPh>
    <rPh sb="19" eb="21">
      <t>カンリ</t>
    </rPh>
    <rPh sb="24" eb="25">
      <t>アン</t>
    </rPh>
    <phoneticPr fontId="8"/>
  </si>
  <si>
    <t>土木学会による実務者のための耐震設計入門（京都会場）</t>
    <rPh sb="18" eb="20">
      <t>ニュウモン</t>
    </rPh>
    <rPh sb="21" eb="23">
      <t>キョウト</t>
    </rPh>
    <rPh sb="23" eb="24">
      <t>カイ</t>
    </rPh>
    <rPh sb="24" eb="25">
      <t>ジョウ</t>
    </rPh>
    <phoneticPr fontId="8"/>
  </si>
  <si>
    <t>京都</t>
    <rPh sb="0" eb="2">
      <t>キョウト</t>
    </rPh>
    <phoneticPr fontId="8"/>
  </si>
  <si>
    <t>建設分野における失敗知識活用セミナー
－建設現場の仮設構造物に起因する事故災害－</t>
    <phoneticPr fontId="8"/>
  </si>
  <si>
    <t>第11回鋼構造基礎講座「合成構造の設計と事例紹介」講習会</t>
    <phoneticPr fontId="8"/>
  </si>
  <si>
    <t>大林組会議室</t>
    <rPh sb="0" eb="3">
      <t>オオバヤシグミ</t>
    </rPh>
    <rPh sb="3" eb="6">
      <t>カイギシツ</t>
    </rPh>
    <phoneticPr fontId="8"/>
  </si>
  <si>
    <t>建設分野における失敗知識活用セミナー
－鋼橋建設工事の災害事例とデータベースの活用－</t>
    <rPh sb="20" eb="21">
      <t>ハガネ</t>
    </rPh>
    <rPh sb="21" eb="22">
      <t>ハシ</t>
    </rPh>
    <rPh sb="22" eb="24">
      <t>ケンセツ</t>
    </rPh>
    <rPh sb="24" eb="26">
      <t>コウジ</t>
    </rPh>
    <rPh sb="27" eb="29">
      <t>サイガイ</t>
    </rPh>
    <rPh sb="29" eb="31">
      <t>ジレイ</t>
    </rPh>
    <rPh sb="39" eb="41">
      <t>カツヨウ</t>
    </rPh>
    <phoneticPr fontId="8"/>
  </si>
  <si>
    <t>「ライフライン地下構造物の維持管理」に関する講習会～自動化・情報化・ロボット技術の現状と課題～</t>
    <rPh sb="7" eb="9">
      <t>チカ</t>
    </rPh>
    <rPh sb="9" eb="12">
      <t>コウゾウブツ</t>
    </rPh>
    <rPh sb="13" eb="15">
      <t>イジ</t>
    </rPh>
    <rPh sb="15" eb="17">
      <t>カンリ</t>
    </rPh>
    <rPh sb="19" eb="20">
      <t>カン</t>
    </rPh>
    <rPh sb="22" eb="24">
      <t>コウシュウ</t>
    </rPh>
    <rPh sb="24" eb="25">
      <t>カイ</t>
    </rPh>
    <rPh sb="26" eb="29">
      <t>ジドウカ</t>
    </rPh>
    <rPh sb="30" eb="33">
      <t>ジョウホウカ</t>
    </rPh>
    <rPh sb="38" eb="40">
      <t>ギジュツ</t>
    </rPh>
    <rPh sb="41" eb="43">
      <t>ゲンジョウ</t>
    </rPh>
    <rPh sb="44" eb="45">
      <t>カ</t>
    </rPh>
    <rPh sb="45" eb="46">
      <t>ダイ</t>
    </rPh>
    <phoneticPr fontId="8"/>
  </si>
  <si>
    <t>トンネル工学セミナー2007</t>
    <phoneticPr fontId="8"/>
  </si>
  <si>
    <t>「海岸構造物に対する波と流れの作用に関する新しい国際規格案について」説明会</t>
    <rPh sb="34" eb="37">
      <t>セツメイカイ</t>
    </rPh>
    <phoneticPr fontId="8"/>
  </si>
  <si>
    <t>海岸工学委員会・ISO対応特別委員会</t>
    <rPh sb="11" eb="13">
      <t>タイオウ</t>
    </rPh>
    <rPh sb="13" eb="15">
      <t>トクベツ</t>
    </rPh>
    <rPh sb="15" eb="18">
      <t>イインカイ</t>
    </rPh>
    <phoneticPr fontId="8"/>
  </si>
  <si>
    <t>土木デザインワークショップ2007</t>
    <phoneticPr fontId="8"/>
  </si>
  <si>
    <t>平成１８年度　安全で経済的な施工計画を行うための講習会</t>
  </si>
  <si>
    <t>バスハンドブック講習会（東京会場）</t>
    <rPh sb="8" eb="11">
      <t>コウシュウカイ</t>
    </rPh>
    <rPh sb="12" eb="14">
      <t>トウキョウ</t>
    </rPh>
    <rPh sb="14" eb="16">
      <t>カイジョウ</t>
    </rPh>
    <phoneticPr fontId="8"/>
  </si>
  <si>
    <t>土木学会</t>
    <phoneticPr fontId="8"/>
  </si>
  <si>
    <t>「大学生に対する現場での安全教育」現場見学会</t>
    <rPh sb="3" eb="4">
      <t>セイ</t>
    </rPh>
    <rPh sb="5" eb="6">
      <t>タイ</t>
    </rPh>
    <rPh sb="8" eb="10">
      <t>ゲンバ</t>
    </rPh>
    <rPh sb="17" eb="19">
      <t>ゲンバ</t>
    </rPh>
    <rPh sb="19" eb="22">
      <t>ケンガクカイ</t>
    </rPh>
    <phoneticPr fontId="8"/>
  </si>
  <si>
    <t>石川県加賀</t>
    <rPh sb="0" eb="3">
      <t>イシカワケン</t>
    </rPh>
    <rPh sb="3" eb="5">
      <t>カガ</t>
    </rPh>
    <phoneticPr fontId="8"/>
  </si>
  <si>
    <t>バスハンドブック講習会（岡山会場）</t>
    <rPh sb="8" eb="11">
      <t>コウシュウカイ</t>
    </rPh>
    <rPh sb="12" eb="14">
      <t>オカヤマ</t>
    </rPh>
    <rPh sb="14" eb="16">
      <t>カイジョウ</t>
    </rPh>
    <phoneticPr fontId="8"/>
  </si>
  <si>
    <t>岡山：ピュアリティまきび　２階「千鳥」　</t>
    <rPh sb="0" eb="2">
      <t>オカヤマ</t>
    </rPh>
    <phoneticPr fontId="8"/>
  </si>
  <si>
    <t>第10回新しい材料・工法・機械講習会</t>
  </si>
  <si>
    <t>バスハンドブック講習会（札幌会場）</t>
    <rPh sb="8" eb="11">
      <t>コウシュウカイ</t>
    </rPh>
    <rPh sb="12" eb="14">
      <t>サッポロ</t>
    </rPh>
    <rPh sb="14" eb="16">
      <t>カイジョウ</t>
    </rPh>
    <phoneticPr fontId="8"/>
  </si>
  <si>
    <t>北海道大学　学術交流会館小講堂</t>
    <phoneticPr fontId="8"/>
  </si>
  <si>
    <t>「多層弾性理論による舗装構造解析」に関する講習会（北海道会場）</t>
    <rPh sb="25" eb="28">
      <t>ホッカイドウ</t>
    </rPh>
    <rPh sb="28" eb="29">
      <t>カイ</t>
    </rPh>
    <rPh sb="29" eb="30">
      <t>ジョウ</t>
    </rPh>
    <phoneticPr fontId="8"/>
  </si>
  <si>
    <t>北海道工業大学</t>
    <rPh sb="0" eb="3">
      <t>ホッカイドウ</t>
    </rPh>
    <rPh sb="3" eb="5">
      <t>コウギョウ</t>
    </rPh>
    <rPh sb="5" eb="7">
      <t>ダイガク</t>
    </rPh>
    <phoneticPr fontId="8"/>
  </si>
  <si>
    <t>第８回地震災害マネジメントセミナー</t>
  </si>
  <si>
    <t>バスハンドブック講習会（仙台会場）</t>
    <rPh sb="8" eb="11">
      <t>コウシュウカイ</t>
    </rPh>
    <rPh sb="12" eb="14">
      <t>センダイ</t>
    </rPh>
    <rPh sb="14" eb="16">
      <t>カイジョウ</t>
    </rPh>
    <phoneticPr fontId="8"/>
  </si>
  <si>
    <t>ハーネル仙台</t>
    <phoneticPr fontId="8"/>
  </si>
  <si>
    <t>粒状体力学フォーラム（応用力学フォーラム東北地区）</t>
    <rPh sb="0" eb="2">
      <t>リュウジョウ</t>
    </rPh>
    <rPh sb="2" eb="3">
      <t>タイ</t>
    </rPh>
    <rPh sb="3" eb="5">
      <t>リキガク</t>
    </rPh>
    <rPh sb="11" eb="13">
      <t>オウヨウ</t>
    </rPh>
    <rPh sb="13" eb="15">
      <t>リキガク</t>
    </rPh>
    <rPh sb="20" eb="22">
      <t>トウホク</t>
    </rPh>
    <rPh sb="22" eb="24">
      <t>チク</t>
    </rPh>
    <phoneticPr fontId="8"/>
  </si>
  <si>
    <t>施工性能にもとづくコンクリートの配合設計・施工指針（案）に関する講習会</t>
    <phoneticPr fontId="8"/>
  </si>
  <si>
    <t>第17回固体の破壊現象フォーラム</t>
    <rPh sb="0" eb="1">
      <t>ダイ</t>
    </rPh>
    <rPh sb="3" eb="4">
      <t>カイ</t>
    </rPh>
    <rPh sb="4" eb="6">
      <t>コタイ</t>
    </rPh>
    <rPh sb="7" eb="9">
      <t>ハカイ</t>
    </rPh>
    <rPh sb="9" eb="11">
      <t>ゲンショウ</t>
    </rPh>
    <phoneticPr fontId="8"/>
  </si>
  <si>
    <t>H19.4.3</t>
  </si>
  <si>
    <t>第2回日本・ギリシャ　基礎の耐震設計、実験・観測、耐震補強に関するワークショップ</t>
    <phoneticPr fontId="8"/>
  </si>
  <si>
    <t>H19.4.19</t>
  </si>
  <si>
    <t>第53回構造工学シンポジウム</t>
    <phoneticPr fontId="8"/>
  </si>
  <si>
    <t>H19.4.20</t>
  </si>
  <si>
    <t>コンクリート構造物のヘルスモニタリング技術に関するシンポジウム</t>
    <phoneticPr fontId="8"/>
  </si>
  <si>
    <t>土木学会講堂</t>
    <rPh sb="0" eb="6">
      <t>ドボクガッカイコウドウ</t>
    </rPh>
    <phoneticPr fontId="8"/>
  </si>
  <si>
    <t>コンクリート委員会</t>
    <rPh sb="6" eb="9">
      <t>イインカイ</t>
    </rPh>
    <phoneticPr fontId="8"/>
  </si>
  <si>
    <t>H19.4.25</t>
  </si>
  <si>
    <t>第5回世界で活躍する技術者たちとの懇話会“夢”</t>
    <rPh sb="0" eb="1">
      <t>ダイ</t>
    </rPh>
    <rPh sb="2" eb="3">
      <t>カイ</t>
    </rPh>
    <phoneticPr fontId="8"/>
  </si>
  <si>
    <t>土木学会AB会議室</t>
    <rPh sb="6" eb="9">
      <t>カイギシツ</t>
    </rPh>
    <phoneticPr fontId="8"/>
  </si>
  <si>
    <t>コンサルタント委員会</t>
    <phoneticPr fontId="8"/>
  </si>
  <si>
    <t>H19.5.26</t>
  </si>
  <si>
    <t>第7回土木学会デザイン賞（授賞式）</t>
    <rPh sb="13" eb="16">
      <t>ジュショウシキ</t>
    </rPh>
    <phoneticPr fontId="8"/>
  </si>
  <si>
    <t>土木学会</t>
    <rPh sb="0" eb="4">
      <t>ドボクガッカイ</t>
    </rPh>
    <phoneticPr fontId="8"/>
  </si>
  <si>
    <t>H19.6.6</t>
  </si>
  <si>
    <t>下水道施設を核としたエネルギー・バイオマス利活用システムの最適化に関する小委員会　平成18年度成果報告講演会</t>
    <phoneticPr fontId="8"/>
  </si>
  <si>
    <t>土木学会　Ａ会議室</t>
    <rPh sb="0" eb="4">
      <t>ドボクガッカイ</t>
    </rPh>
    <rPh sb="6" eb="9">
      <t>カイギシツ</t>
    </rPh>
    <phoneticPr fontId="8"/>
  </si>
  <si>
    <t>環境工学委員会</t>
    <rPh sb="0" eb="2">
      <t>カンキョウ</t>
    </rPh>
    <rPh sb="2" eb="4">
      <t>コウガク</t>
    </rPh>
    <rPh sb="4" eb="6">
      <t>イイン</t>
    </rPh>
    <rPh sb="6" eb="7">
      <t>カイ</t>
    </rPh>
    <phoneticPr fontId="8"/>
  </si>
  <si>
    <t>H19.6.7</t>
  </si>
  <si>
    <t>2007年度 河川技術に関するシンポジウム</t>
    <phoneticPr fontId="8"/>
  </si>
  <si>
    <t>H19.6.9</t>
  </si>
  <si>
    <t>第35回土木計画学研究発表会（春大会）</t>
    <phoneticPr fontId="8"/>
  </si>
  <si>
    <t>H19.6.20</t>
  </si>
  <si>
    <t>第6回構造物の安全性・信頼性に関する国内シンポジウム</t>
    <rPh sb="0" eb="1">
      <t>ダイ</t>
    </rPh>
    <rPh sb="2" eb="3">
      <t>カイ</t>
    </rPh>
    <rPh sb="3" eb="6">
      <t>コウゾウブツ</t>
    </rPh>
    <rPh sb="7" eb="10">
      <t>アンゼンセイ</t>
    </rPh>
    <rPh sb="11" eb="14">
      <t>シンライセイ</t>
    </rPh>
    <rPh sb="15" eb="16">
      <t>カン</t>
    </rPh>
    <rPh sb="18" eb="20">
      <t>コクナイ</t>
    </rPh>
    <phoneticPr fontId="8"/>
  </si>
  <si>
    <t>H19.6.22</t>
  </si>
  <si>
    <t>第1回建設マネジメントシンポジウム～公共調達制度を考えるシリーズ～「総合評価方式について」</t>
    <rPh sb="0" eb="1">
      <t>ダイ</t>
    </rPh>
    <rPh sb="2" eb="3">
      <t>カイ</t>
    </rPh>
    <rPh sb="3" eb="5">
      <t>ケンセツ</t>
    </rPh>
    <phoneticPr fontId="8"/>
  </si>
  <si>
    <t>建設マネジメント委員会</t>
    <rPh sb="0" eb="2">
      <t>ケンセツ</t>
    </rPh>
    <rPh sb="8" eb="11">
      <t>イインカイ</t>
    </rPh>
    <phoneticPr fontId="8"/>
  </si>
  <si>
    <t>H19.6.29</t>
  </si>
  <si>
    <t>「性能設計推進のための設計審査体制」に関するシンポジウム</t>
    <phoneticPr fontId="8"/>
  </si>
  <si>
    <t>H19.7.4</t>
  </si>
  <si>
    <t>第3回世界で活躍する技術者たちとの懇話会“夢”</t>
    <rPh sb="0" eb="1">
      <t>ダイ</t>
    </rPh>
    <rPh sb="2" eb="3">
      <t>カイ</t>
    </rPh>
    <phoneticPr fontId="8"/>
  </si>
  <si>
    <t>H19.7.7</t>
  </si>
  <si>
    <t>第27回土木史研究発表会</t>
    <phoneticPr fontId="8"/>
  </si>
  <si>
    <t>近畿大学</t>
    <rPh sb="0" eb="2">
      <t>キンキ</t>
    </rPh>
    <rPh sb="2" eb="4">
      <t>ダイガク</t>
    </rPh>
    <phoneticPr fontId="8"/>
  </si>
  <si>
    <t>H19.7.10</t>
  </si>
  <si>
    <t>第32回海洋開発シンポジウム</t>
    <phoneticPr fontId="8"/>
  </si>
  <si>
    <t>長崎ブリックホール</t>
    <rPh sb="0" eb="2">
      <t>ナガサキ</t>
    </rPh>
    <phoneticPr fontId="8"/>
  </si>
  <si>
    <t>海洋開発シンポジウム特別講演会</t>
    <rPh sb="0" eb="2">
      <t>カイヨウ</t>
    </rPh>
    <rPh sb="2" eb="4">
      <t>カイハツ</t>
    </rPh>
    <rPh sb="10" eb="12">
      <t>トクベツ</t>
    </rPh>
    <rPh sb="12" eb="14">
      <t>コウエン</t>
    </rPh>
    <rPh sb="14" eb="15">
      <t>カイ</t>
    </rPh>
    <phoneticPr fontId="8"/>
  </si>
  <si>
    <t>海洋開発委員会</t>
    <phoneticPr fontId="8"/>
  </si>
  <si>
    <t>H19.7.11</t>
  </si>
  <si>
    <t>海の移動教室</t>
    <rPh sb="0" eb="1">
      <t>ウミ</t>
    </rPh>
    <rPh sb="2" eb="4">
      <t>イドウ</t>
    </rPh>
    <rPh sb="4" eb="6">
      <t>キョウシツ</t>
    </rPh>
    <phoneticPr fontId="8"/>
  </si>
  <si>
    <t>長崎港</t>
    <rPh sb="0" eb="2">
      <t>ナガサキ</t>
    </rPh>
    <rPh sb="2" eb="3">
      <t>コウ</t>
    </rPh>
    <phoneticPr fontId="8"/>
  </si>
  <si>
    <t>H19.7.13</t>
  </si>
  <si>
    <t>第2回建設マネジメントシンポジウム～公共調達制度を考えるシリーズ～「制度模索のための入札結果モニタリングついて」</t>
    <rPh sb="0" eb="1">
      <t>ダイ</t>
    </rPh>
    <rPh sb="2" eb="3">
      <t>カイ</t>
    </rPh>
    <rPh sb="3" eb="5">
      <t>ケンセツ</t>
    </rPh>
    <rPh sb="34" eb="36">
      <t>セイド</t>
    </rPh>
    <rPh sb="36" eb="38">
      <t>モサク</t>
    </rPh>
    <rPh sb="42" eb="44">
      <t>ニュウサツ</t>
    </rPh>
    <rPh sb="44" eb="46">
      <t>ケッカ</t>
    </rPh>
    <phoneticPr fontId="8"/>
  </si>
  <si>
    <t>H19.7.18</t>
  </si>
  <si>
    <t>第11回 鉄道力学シンポジウム</t>
    <rPh sb="0" eb="1">
      <t>ダイ</t>
    </rPh>
    <rPh sb="3" eb="4">
      <t>カイ</t>
    </rPh>
    <rPh sb="5" eb="7">
      <t>テツドウ</t>
    </rPh>
    <rPh sb="7" eb="9">
      <t>リキガク</t>
    </rPh>
    <phoneticPr fontId="8"/>
  </si>
  <si>
    <t>土木会館 講堂</t>
    <rPh sb="0" eb="2">
      <t>ドボク</t>
    </rPh>
    <rPh sb="2" eb="4">
      <t>カイカン</t>
    </rPh>
    <rPh sb="5" eb="7">
      <t>コウドウ</t>
    </rPh>
    <phoneticPr fontId="8"/>
  </si>
  <si>
    <t>H19.7.25</t>
  </si>
  <si>
    <t>第4回日中舗装技術ワークショップ</t>
    <phoneticPr fontId="8"/>
  </si>
  <si>
    <t>H19.8.2</t>
  </si>
  <si>
    <t>第15回地球環境シンポジウム</t>
    <phoneticPr fontId="8"/>
  </si>
  <si>
    <t>地球環境委員会</t>
    <phoneticPr fontId="8"/>
  </si>
  <si>
    <t>H19.8.3</t>
  </si>
  <si>
    <t>土木建設技術シンポジウム2007</t>
    <phoneticPr fontId="8"/>
  </si>
  <si>
    <t>土木学会講堂ほか</t>
    <rPh sb="0" eb="4">
      <t>ドボクガッカイ</t>
    </rPh>
    <rPh sb="4" eb="6">
      <t>コウドウ</t>
    </rPh>
    <phoneticPr fontId="8"/>
  </si>
  <si>
    <t>H19.8.6</t>
  </si>
  <si>
    <t>第10回鋼構造と橋に関するシンポジウム</t>
    <phoneticPr fontId="8"/>
  </si>
  <si>
    <t>H19.8.10</t>
  </si>
  <si>
    <t>建設マネジメント委員会研究成果発表会</t>
    <rPh sb="0" eb="2">
      <t>ケンセツ</t>
    </rPh>
    <rPh sb="8" eb="10">
      <t>イイン</t>
    </rPh>
    <rPh sb="10" eb="11">
      <t>カイ</t>
    </rPh>
    <rPh sb="11" eb="13">
      <t>ケンキュウ</t>
    </rPh>
    <rPh sb="13" eb="15">
      <t>セイカ</t>
    </rPh>
    <rPh sb="15" eb="17">
      <t>ハッピョウ</t>
    </rPh>
    <rPh sb="17" eb="18">
      <t>カイ</t>
    </rPh>
    <phoneticPr fontId="8"/>
  </si>
  <si>
    <t>H19.8.24</t>
  </si>
  <si>
    <t>第6回木橋技術に関するシンポジウム</t>
    <phoneticPr fontId="8"/>
  </si>
  <si>
    <t>H19.8.28</t>
  </si>
  <si>
    <t>第29回 地震工学研究発表会</t>
    <phoneticPr fontId="8"/>
  </si>
  <si>
    <t>九州大学伊都キャンパス</t>
    <rPh sb="0" eb="2">
      <t>キュウシュウ</t>
    </rPh>
    <rPh sb="2" eb="4">
      <t>ダイガク</t>
    </rPh>
    <rPh sb="4" eb="6">
      <t>イト</t>
    </rPh>
    <phoneticPr fontId="8"/>
  </si>
  <si>
    <t>H19.8.31</t>
  </si>
  <si>
    <t>第3回建設マネジメントシンポジウム～公共調達制度を考えるシリーズ～「三者構造とＣＭ方式について」</t>
    <rPh sb="0" eb="1">
      <t>ダイ</t>
    </rPh>
    <rPh sb="2" eb="3">
      <t>カイ</t>
    </rPh>
    <rPh sb="3" eb="5">
      <t>ケンセツ</t>
    </rPh>
    <rPh sb="34" eb="36">
      <t>サンシャ</t>
    </rPh>
    <rPh sb="36" eb="38">
      <t>コウゾウ</t>
    </rPh>
    <rPh sb="41" eb="43">
      <t>ホウシキ</t>
    </rPh>
    <phoneticPr fontId="8"/>
  </si>
  <si>
    <t>H19.9.10</t>
  </si>
  <si>
    <t>産業景観シンポジウム＋写真展：風景としてのテクノスケープ</t>
    <phoneticPr fontId="8"/>
  </si>
  <si>
    <t>土木史研究委員会、景観・デザイン委員会</t>
    <phoneticPr fontId="8"/>
  </si>
  <si>
    <t>H19.9.11</t>
  </si>
  <si>
    <t>第10回応用力学シンポジウム</t>
    <phoneticPr fontId="8"/>
  </si>
  <si>
    <t>H19.9.18</t>
  </si>
  <si>
    <t>第24回環境システムシンポジウム「戦略的環境アセスメントの展望と課題」</t>
    <phoneticPr fontId="8"/>
  </si>
  <si>
    <t>H19.9.22</t>
  </si>
  <si>
    <t xml:space="preserve">第19回コンサルタントシンポジウム「市民と共に考える、社会資本整備と市民合意形成」 </t>
    <phoneticPr fontId="8"/>
  </si>
  <si>
    <t>コンサルタント委員会</t>
  </si>
  <si>
    <t>H19.9.25</t>
  </si>
  <si>
    <t>平成19年度「労働災害防止のための安全教育シリーズ」①</t>
    <rPh sb="0" eb="2">
      <t>ヘイセイ</t>
    </rPh>
    <rPh sb="4" eb="6">
      <t>ネンド</t>
    </rPh>
    <rPh sb="7" eb="9">
      <t>ロウドウ</t>
    </rPh>
    <rPh sb="9" eb="11">
      <t>サイガイ</t>
    </rPh>
    <rPh sb="11" eb="13">
      <t>ボウシ</t>
    </rPh>
    <rPh sb="17" eb="19">
      <t>アンゼン</t>
    </rPh>
    <rPh sb="19" eb="21">
      <t>キョウイク</t>
    </rPh>
    <phoneticPr fontId="8"/>
  </si>
  <si>
    <t>ホテルイースト２１</t>
    <phoneticPr fontId="8"/>
  </si>
  <si>
    <t>H19.9.27</t>
  </si>
  <si>
    <t>第4回建設マネジメントシンポジウム～公共調達制度を考えるシリーズ～「発注ロットと共同企業体制度」</t>
    <rPh sb="0" eb="1">
      <t>ダイ</t>
    </rPh>
    <rPh sb="2" eb="3">
      <t>カイ</t>
    </rPh>
    <rPh sb="3" eb="5">
      <t>ケンセツ</t>
    </rPh>
    <rPh sb="34" eb="36">
      <t>ハッチュウ</t>
    </rPh>
    <rPh sb="40" eb="42">
      <t>キョウドウ</t>
    </rPh>
    <rPh sb="42" eb="44">
      <t>キギョウ</t>
    </rPh>
    <rPh sb="44" eb="45">
      <t>タイ</t>
    </rPh>
    <rPh sb="45" eb="47">
      <t>セイド</t>
    </rPh>
    <phoneticPr fontId="8"/>
  </si>
  <si>
    <t>H19.9.28</t>
  </si>
  <si>
    <t>第10回地震防災技術懇話会</t>
    <rPh sb="0" eb="1">
      <t>ダイ</t>
    </rPh>
    <rPh sb="3" eb="4">
      <t>カイ</t>
    </rPh>
    <phoneticPr fontId="8"/>
  </si>
  <si>
    <t>H19.10.13</t>
  </si>
  <si>
    <t>第35回環境システム研究論文発表会</t>
    <phoneticPr fontId="8"/>
  </si>
  <si>
    <t>H19.10.16</t>
  </si>
  <si>
    <t>第4回世界で活躍する技術者たちとの懇話会“夢”</t>
    <rPh sb="0" eb="1">
      <t>ダイ</t>
    </rPh>
    <rPh sb="2" eb="3">
      <t>カイ</t>
    </rPh>
    <phoneticPr fontId="8"/>
  </si>
  <si>
    <t>H19.10.18</t>
  </si>
  <si>
    <t>第5回建設マネジメントシンポジウム～公共調達制度を考えるシリーズ～「技術の開発・調達について」</t>
    <rPh sb="0" eb="1">
      <t>ダイ</t>
    </rPh>
    <rPh sb="2" eb="3">
      <t>カイ</t>
    </rPh>
    <rPh sb="3" eb="5">
      <t>ケンセツ</t>
    </rPh>
    <rPh sb="34" eb="36">
      <t>ギジュツ</t>
    </rPh>
    <rPh sb="37" eb="39">
      <t>カイハツ</t>
    </rPh>
    <rPh sb="40" eb="42">
      <t>チョウタツ</t>
    </rPh>
    <phoneticPr fontId="8"/>
  </si>
  <si>
    <t>H19.10.25</t>
  </si>
  <si>
    <t>第32回情報利用技術シンポジウム</t>
    <phoneticPr fontId="8"/>
  </si>
  <si>
    <t>H19.11.7</t>
  </si>
  <si>
    <t>第54回海岸工学講演会</t>
    <phoneticPr fontId="8"/>
  </si>
  <si>
    <t>宮崎観光ホテル</t>
    <rPh sb="0" eb="2">
      <t>ミヤザキ</t>
    </rPh>
    <rPh sb="2" eb="4">
      <t>カンコウ</t>
    </rPh>
    <phoneticPr fontId="8"/>
  </si>
  <si>
    <t>H19.11.8</t>
  </si>
  <si>
    <t>第7回複合構造の活用に関するシンポジウム</t>
    <phoneticPr fontId="8"/>
  </si>
  <si>
    <t>複合構造委員会</t>
  </si>
  <si>
    <t>第25回建設マネジメント問題に関する研究発表・討論会</t>
    <phoneticPr fontId="8"/>
  </si>
  <si>
    <t>京都大学ほか</t>
    <rPh sb="0" eb="2">
      <t>キョウト</t>
    </rPh>
    <rPh sb="2" eb="4">
      <t>ダイガク</t>
    </rPh>
    <phoneticPr fontId="8"/>
  </si>
  <si>
    <t>H19.11.13</t>
  </si>
  <si>
    <t xml:space="preserve">第20回コンサルタントシンポジウム「2007四ツ谷キャリアアップ・フォーラムfor 団塊アクティブシニア－（生涯現役ボランティア）＝（プロフェッション）×（エンジニアリング・デザイン）－」 </t>
    <rPh sb="0" eb="1">
      <t>ダイ</t>
    </rPh>
    <rPh sb="3" eb="4">
      <t>カイ</t>
    </rPh>
    <phoneticPr fontId="8"/>
  </si>
  <si>
    <t>土木学会講堂</t>
    <rPh sb="0" eb="4">
      <t>ドボクガッカイ</t>
    </rPh>
    <rPh sb="4" eb="6">
      <t>コウドウ</t>
    </rPh>
    <phoneticPr fontId="8"/>
  </si>
  <si>
    <t>H19.11.15</t>
  </si>
  <si>
    <t>平成19年度「労働災害防止のための安全教育シリーズ」②</t>
    <phoneticPr fontId="8"/>
  </si>
  <si>
    <t>H19.11.16</t>
  </si>
  <si>
    <t>第6回建設マネジメントシンポジウム～公共調達制度を考えるシリーズ～「契約制度の多様化について」</t>
    <rPh sb="0" eb="1">
      <t>ダイ</t>
    </rPh>
    <rPh sb="2" eb="3">
      <t>カイ</t>
    </rPh>
    <rPh sb="3" eb="5">
      <t>ケンセツ</t>
    </rPh>
    <rPh sb="34" eb="36">
      <t>ケイヤク</t>
    </rPh>
    <rPh sb="36" eb="38">
      <t>セイド</t>
    </rPh>
    <rPh sb="39" eb="42">
      <t>タヨウカ</t>
    </rPh>
    <phoneticPr fontId="8"/>
  </si>
  <si>
    <t>第44回環境工学研究フォーラム</t>
    <phoneticPr fontId="8"/>
  </si>
  <si>
    <t>山口大学工学部（宇部市）</t>
    <rPh sb="0" eb="2">
      <t>ヤマグチ</t>
    </rPh>
    <rPh sb="2" eb="4">
      <t>ダイガク</t>
    </rPh>
    <rPh sb="4" eb="7">
      <t>コウガクブ</t>
    </rPh>
    <rPh sb="8" eb="11">
      <t>ウベシ</t>
    </rPh>
    <phoneticPr fontId="8"/>
  </si>
  <si>
    <t>H19.11.19</t>
  </si>
  <si>
    <t>エネルギー委員会第10回講演会「土木設備の維持管理・補修」</t>
    <rPh sb="5" eb="7">
      <t>イイン</t>
    </rPh>
    <rPh sb="7" eb="8">
      <t>カイ</t>
    </rPh>
    <rPh sb="8" eb="9">
      <t>ダイ</t>
    </rPh>
    <rPh sb="11" eb="12">
      <t>カイ</t>
    </rPh>
    <rPh sb="12" eb="15">
      <t>コウエンカイ</t>
    </rPh>
    <phoneticPr fontId="8"/>
  </si>
  <si>
    <t>エネルギー委員会</t>
    <rPh sb="5" eb="7">
      <t>イイン</t>
    </rPh>
    <rPh sb="7" eb="8">
      <t>カイ</t>
    </rPh>
    <phoneticPr fontId="8"/>
  </si>
  <si>
    <t>H19.11.23</t>
  </si>
  <si>
    <t>第36回土木計画学研究発表会（秋大会）</t>
    <phoneticPr fontId="8"/>
  </si>
  <si>
    <t>H19.11.26</t>
  </si>
  <si>
    <t>H19.11.27</t>
  </si>
  <si>
    <t>第16回地域シンポジウム「環境立国戦略における循環型社会の構築」～廃棄物マネジメントサイドから見た循環型社会～</t>
    <phoneticPr fontId="8"/>
  </si>
  <si>
    <t>岡山大学　５０周年記念館</t>
    <rPh sb="0" eb="2">
      <t>オカヤマ</t>
    </rPh>
    <rPh sb="2" eb="4">
      <t>ダイガク</t>
    </rPh>
    <phoneticPr fontId="8"/>
  </si>
  <si>
    <t>H19.11.28</t>
  </si>
  <si>
    <t>国際火山工学ワークショップ「活火山周辺の土砂災害と対策」</t>
    <rPh sb="0" eb="2">
      <t>コクサイ</t>
    </rPh>
    <rPh sb="2" eb="4">
      <t>カザン</t>
    </rPh>
    <rPh sb="4" eb="6">
      <t>コウガク</t>
    </rPh>
    <rPh sb="14" eb="17">
      <t>カツカザン</t>
    </rPh>
    <rPh sb="17" eb="19">
      <t>シュウヘン</t>
    </rPh>
    <rPh sb="20" eb="22">
      <t>ドシャ</t>
    </rPh>
    <rPh sb="22" eb="24">
      <t>サイガイ</t>
    </rPh>
    <rPh sb="25" eb="27">
      <t>タイサク</t>
    </rPh>
    <phoneticPr fontId="8"/>
  </si>
  <si>
    <t>安全問題討論会'07</t>
    <phoneticPr fontId="8"/>
  </si>
  <si>
    <t>H19.11.29</t>
  </si>
  <si>
    <t>第17回トンネル工学研究発表会</t>
    <phoneticPr fontId="8"/>
  </si>
  <si>
    <t>土木学会講堂ほか</t>
    <rPh sb="0" eb="6">
      <t>ドボクガッカイコウドウ</t>
    </rPh>
    <phoneticPr fontId="8"/>
  </si>
  <si>
    <t>H19.12.10</t>
  </si>
  <si>
    <t>第１７回地域シンポジウム「有明海の環境改善に向けた広域環境管理によるアプローチ」</t>
    <rPh sb="13" eb="16">
      <t>アリアケカイ</t>
    </rPh>
    <rPh sb="17" eb="19">
      <t>カンキョウ</t>
    </rPh>
    <rPh sb="19" eb="21">
      <t>カイゼン</t>
    </rPh>
    <rPh sb="22" eb="23">
      <t>ム</t>
    </rPh>
    <rPh sb="25" eb="27">
      <t>コウイキ</t>
    </rPh>
    <rPh sb="27" eb="29">
      <t>カンキョウ</t>
    </rPh>
    <rPh sb="29" eb="31">
      <t>カンリ</t>
    </rPh>
    <phoneticPr fontId="8"/>
  </si>
  <si>
    <t>H19.12.14</t>
  </si>
  <si>
    <t>第12回舗装工学講演会</t>
    <phoneticPr fontId="8"/>
  </si>
  <si>
    <t>土木学会講堂・AB会議室</t>
    <rPh sb="0" eb="4">
      <t>ドボクガッカイ</t>
    </rPh>
    <rPh sb="4" eb="6">
      <t>コウドウ</t>
    </rPh>
    <rPh sb="9" eb="11">
      <t>カイギ</t>
    </rPh>
    <rPh sb="11" eb="12">
      <t>シツ</t>
    </rPh>
    <phoneticPr fontId="8"/>
  </si>
  <si>
    <t>H19.12.18</t>
  </si>
  <si>
    <t>2007基礎水理シンポジウム</t>
    <rPh sb="4" eb="6">
      <t>キソ</t>
    </rPh>
    <rPh sb="6" eb="8">
      <t>スイリ</t>
    </rPh>
    <phoneticPr fontId="8"/>
  </si>
  <si>
    <t>H19.12.20</t>
  </si>
  <si>
    <t>再生可能エネルギーを用いたＣＤＭに関する講演会</t>
    <rPh sb="0" eb="2">
      <t>サイセイ</t>
    </rPh>
    <rPh sb="2" eb="4">
      <t>カノウ</t>
    </rPh>
    <rPh sb="10" eb="11">
      <t>モチ</t>
    </rPh>
    <rPh sb="17" eb="18">
      <t>カン</t>
    </rPh>
    <rPh sb="20" eb="23">
      <t>コウエンカイ</t>
    </rPh>
    <phoneticPr fontId="8"/>
  </si>
  <si>
    <t>H19.12.21</t>
  </si>
  <si>
    <t>第7回建設マネジメントシンポジウム～公共調達制度を考えるシリーズ～「予定価格制度と低入札価格調査制度について」</t>
    <rPh sb="0" eb="1">
      <t>ダイ</t>
    </rPh>
    <rPh sb="2" eb="3">
      <t>カイ</t>
    </rPh>
    <rPh sb="3" eb="5">
      <t>ケンセツ</t>
    </rPh>
    <rPh sb="34" eb="36">
      <t>ヨテイ</t>
    </rPh>
    <rPh sb="36" eb="38">
      <t>カカク</t>
    </rPh>
    <rPh sb="38" eb="40">
      <t>セイド</t>
    </rPh>
    <rPh sb="41" eb="42">
      <t>テイ</t>
    </rPh>
    <rPh sb="42" eb="44">
      <t>ニュウサツ</t>
    </rPh>
    <rPh sb="44" eb="46">
      <t>カカク</t>
    </rPh>
    <rPh sb="46" eb="48">
      <t>チョウサ</t>
    </rPh>
    <rPh sb="48" eb="50">
      <t>セイド</t>
    </rPh>
    <phoneticPr fontId="8"/>
  </si>
  <si>
    <t>H20.1.10</t>
  </si>
  <si>
    <t>第37回岩盤力学に関するシンポジウム</t>
    <phoneticPr fontId="8"/>
  </si>
  <si>
    <t>土木学会講堂・会議室</t>
    <rPh sb="0" eb="6">
      <t>ドボクガッカイコウドウ</t>
    </rPh>
    <rPh sb="7" eb="9">
      <t>カイギ</t>
    </rPh>
    <rPh sb="9" eb="10">
      <t>シツ</t>
    </rPh>
    <phoneticPr fontId="8"/>
  </si>
  <si>
    <t>H20.1.16</t>
  </si>
  <si>
    <t>第13回地下空間シンポジウム</t>
    <phoneticPr fontId="8"/>
  </si>
  <si>
    <t>H20.1.18</t>
  </si>
  <si>
    <t>第8回建設マネジメントシンポジウム～公共調達制度を考えるシリーズ～「コンサルタント業務の調達について」</t>
    <rPh sb="0" eb="1">
      <t>ダイ</t>
    </rPh>
    <rPh sb="2" eb="3">
      <t>カイ</t>
    </rPh>
    <rPh sb="3" eb="5">
      <t>ケンセツ</t>
    </rPh>
    <rPh sb="41" eb="43">
      <t>ギョウム</t>
    </rPh>
    <rPh sb="44" eb="46">
      <t>チョウタツ</t>
    </rPh>
    <phoneticPr fontId="8"/>
  </si>
  <si>
    <t>H20.1.23</t>
  </si>
  <si>
    <t>低レベル放射性廃棄物の余裕深度処分に関する研究小委員会活動報告会</t>
    <rPh sb="0" eb="1">
      <t>テイ</t>
    </rPh>
    <rPh sb="4" eb="7">
      <t>ホウシャセイ</t>
    </rPh>
    <rPh sb="7" eb="10">
      <t>ハイキブツ</t>
    </rPh>
    <rPh sb="11" eb="13">
      <t>ヨユウ</t>
    </rPh>
    <rPh sb="13" eb="15">
      <t>シンド</t>
    </rPh>
    <rPh sb="15" eb="17">
      <t>ショブン</t>
    </rPh>
    <rPh sb="18" eb="19">
      <t>カン</t>
    </rPh>
    <rPh sb="21" eb="23">
      <t>ケンキュウ</t>
    </rPh>
    <rPh sb="23" eb="24">
      <t>ショウ</t>
    </rPh>
    <rPh sb="24" eb="27">
      <t>イインカイ</t>
    </rPh>
    <rPh sb="27" eb="29">
      <t>カツドウ</t>
    </rPh>
    <rPh sb="29" eb="31">
      <t>ホウコク</t>
    </rPh>
    <rPh sb="31" eb="32">
      <t>カイ</t>
    </rPh>
    <phoneticPr fontId="8"/>
  </si>
  <si>
    <t>H20.1.29</t>
  </si>
  <si>
    <t>第6回世界で活躍する技術者たちとの懇話会“夢”</t>
    <rPh sb="0" eb="1">
      <t>ダイ</t>
    </rPh>
    <rPh sb="2" eb="3">
      <t>カイ</t>
    </rPh>
    <phoneticPr fontId="8"/>
  </si>
  <si>
    <t>H20.1.31</t>
  </si>
  <si>
    <t>第11回地震時保有耐力法に基づく橋梁等構造の耐震設計に関するシンポジウム</t>
    <rPh sb="0" eb="1">
      <t>ダイ</t>
    </rPh>
    <rPh sb="3" eb="4">
      <t>カイ</t>
    </rPh>
    <rPh sb="4" eb="6">
      <t>ジシン</t>
    </rPh>
    <rPh sb="6" eb="7">
      <t>ジ</t>
    </rPh>
    <rPh sb="7" eb="9">
      <t>ホユウ</t>
    </rPh>
    <rPh sb="9" eb="10">
      <t>タイ</t>
    </rPh>
    <rPh sb="10" eb="11">
      <t>リキ</t>
    </rPh>
    <rPh sb="11" eb="12">
      <t>ホウ</t>
    </rPh>
    <rPh sb="13" eb="14">
      <t>モト</t>
    </rPh>
    <rPh sb="16" eb="18">
      <t>キョウリョウ</t>
    </rPh>
    <rPh sb="18" eb="19">
      <t>トウ</t>
    </rPh>
    <rPh sb="19" eb="21">
      <t>コウゾウ</t>
    </rPh>
    <rPh sb="22" eb="24">
      <t>タイシン</t>
    </rPh>
    <rPh sb="24" eb="26">
      <t>セッケイ</t>
    </rPh>
    <rPh sb="27" eb="28">
      <t>カン</t>
    </rPh>
    <phoneticPr fontId="8"/>
  </si>
  <si>
    <t>H20.2.4</t>
  </si>
  <si>
    <t>平成19年度「労働災害防止のための安全教育シリーズ」③</t>
    <phoneticPr fontId="8"/>
  </si>
  <si>
    <t>H20.2.8</t>
  </si>
  <si>
    <t>第11回地震防災技術懇話会</t>
    <rPh sb="0" eb="1">
      <t>ダイ</t>
    </rPh>
    <rPh sb="3" eb="4">
      <t>カイ</t>
    </rPh>
    <phoneticPr fontId="8"/>
  </si>
  <si>
    <t>H20.2.29</t>
  </si>
  <si>
    <t>第9回建設マネジメントシンポジウム～公共調達制度を考えるシリーズ～「出来高部分払い方式について」</t>
    <rPh sb="0" eb="1">
      <t>ダイ</t>
    </rPh>
    <rPh sb="2" eb="3">
      <t>カイ</t>
    </rPh>
    <rPh sb="3" eb="5">
      <t>ケンセツ</t>
    </rPh>
    <rPh sb="34" eb="36">
      <t>デキ</t>
    </rPh>
    <rPh sb="36" eb="37">
      <t>ダカ</t>
    </rPh>
    <rPh sb="37" eb="39">
      <t>ブブン</t>
    </rPh>
    <rPh sb="39" eb="40">
      <t>ハラ</t>
    </rPh>
    <rPh sb="41" eb="43">
      <t>ホウシキ</t>
    </rPh>
    <phoneticPr fontId="8"/>
  </si>
  <si>
    <t>H20.3.3</t>
  </si>
  <si>
    <t>第1回四ツ谷キャリア塾「08年シリーズ土木の世界もブランディングを考えませんかNo.1」</t>
    <rPh sb="0" eb="1">
      <t>ダイ</t>
    </rPh>
    <rPh sb="2" eb="3">
      <t>カイ</t>
    </rPh>
    <rPh sb="3" eb="4">
      <t>ヨ</t>
    </rPh>
    <rPh sb="5" eb="6">
      <t>ヤ</t>
    </rPh>
    <rPh sb="10" eb="11">
      <t>ジュク</t>
    </rPh>
    <rPh sb="14" eb="15">
      <t>ネン</t>
    </rPh>
    <rPh sb="19" eb="21">
      <t>ドボク</t>
    </rPh>
    <rPh sb="22" eb="24">
      <t>セカイ</t>
    </rPh>
    <rPh sb="33" eb="34">
      <t>カンガ</t>
    </rPh>
    <phoneticPr fontId="8"/>
  </si>
  <si>
    <t>土木学会E会議室</t>
    <rPh sb="0" eb="2">
      <t>ドボク</t>
    </rPh>
    <rPh sb="2" eb="4">
      <t>ガッカイ</t>
    </rPh>
    <rPh sb="5" eb="8">
      <t>カイギシツ</t>
    </rPh>
    <phoneticPr fontId="8"/>
  </si>
  <si>
    <t>H20.3.4</t>
  </si>
  <si>
    <t>土木事業への間伐材利活用シンポジウム</t>
    <rPh sb="0" eb="2">
      <t>ドボク</t>
    </rPh>
    <rPh sb="2" eb="4">
      <t>ジギョウ</t>
    </rPh>
    <rPh sb="6" eb="8">
      <t>カンバツ</t>
    </rPh>
    <rPh sb="8" eb="9">
      <t>ザイ</t>
    </rPh>
    <rPh sb="9" eb="10">
      <t>リ</t>
    </rPh>
    <rPh sb="10" eb="12">
      <t>カツヨウ</t>
    </rPh>
    <phoneticPr fontId="8"/>
  </si>
  <si>
    <t>H20.3.5</t>
  </si>
  <si>
    <t>第52回水工学講演会</t>
    <phoneticPr fontId="8"/>
  </si>
  <si>
    <t>H20.3.6</t>
  </si>
  <si>
    <t>平成19年度「労働災害防止のための安全教育シリーズ」④</t>
    <phoneticPr fontId="8"/>
  </si>
  <si>
    <t>H20.3.14</t>
  </si>
  <si>
    <t>建設用ロボット談話会</t>
    <phoneticPr fontId="8"/>
  </si>
  <si>
    <t>第2回阪神・淡路大震災学習ツアー</t>
    <rPh sb="0" eb="1">
      <t>ダイ</t>
    </rPh>
    <rPh sb="2" eb="3">
      <t>カイ</t>
    </rPh>
    <rPh sb="3" eb="5">
      <t>ハンシン</t>
    </rPh>
    <rPh sb="6" eb="8">
      <t>アワジ</t>
    </rPh>
    <rPh sb="8" eb="11">
      <t>ダイシンサイ</t>
    </rPh>
    <rPh sb="11" eb="13">
      <t>ガクシュウ</t>
    </rPh>
    <phoneticPr fontId="8"/>
  </si>
  <si>
    <t>防災科学研究所他</t>
    <rPh sb="0" eb="2">
      <t>ボウサイ</t>
    </rPh>
    <rPh sb="2" eb="4">
      <t>カガク</t>
    </rPh>
    <rPh sb="4" eb="6">
      <t>ケンキュウ</t>
    </rPh>
    <rPh sb="6" eb="7">
      <t>ショ</t>
    </rPh>
    <rPh sb="7" eb="8">
      <t>ホカ</t>
    </rPh>
    <phoneticPr fontId="8"/>
  </si>
  <si>
    <t>H20.3.28</t>
  </si>
  <si>
    <t>第1０回建設マネジメントシンポジウム～公共調達制度を考えるシリーズ～「地方における公共工事執行のあり方について」</t>
    <rPh sb="0" eb="1">
      <t>ダイ</t>
    </rPh>
    <rPh sb="3" eb="4">
      <t>カイ</t>
    </rPh>
    <rPh sb="4" eb="6">
      <t>ケンセツ</t>
    </rPh>
    <rPh sb="35" eb="37">
      <t>チホウ</t>
    </rPh>
    <rPh sb="41" eb="43">
      <t>コウキョウ</t>
    </rPh>
    <rPh sb="43" eb="45">
      <t>コウジ</t>
    </rPh>
    <rPh sb="45" eb="47">
      <t>シッコウ</t>
    </rPh>
    <rPh sb="50" eb="51">
      <t>カタ</t>
    </rPh>
    <phoneticPr fontId="8"/>
  </si>
  <si>
    <t>H20.3.24</t>
  </si>
  <si>
    <t>水・物質循環解析ソフトウェア共通基盤の開発に関するシンポジウム</t>
    <phoneticPr fontId="8"/>
  </si>
  <si>
    <t>ワンデーセミナー　シリーズ48「歩行者・自転車交通研究の体系的整理と戦略的展開」</t>
    <phoneticPr fontId="8"/>
  </si>
  <si>
    <t>H19.5.9</t>
  </si>
  <si>
    <t>複数微細ひび割れ型維持補強セメント複合材料（ＨＰＦＲＣＣ）設計・施工指針（案）」に関する講習会（東京会場）</t>
    <phoneticPr fontId="8"/>
  </si>
  <si>
    <t>H19.5.14</t>
  </si>
  <si>
    <t>鋼・合成構造標準示方書（総則編，構造計画編，設計編）講習会</t>
    <phoneticPr fontId="8"/>
  </si>
  <si>
    <t>H19.5.16</t>
  </si>
  <si>
    <t>複数微細ひび割れ型維持補強セメント複合材料（ＨＰＦＲＣＣ）設計・施工指針（案）」に関する講習会（札幌会場）</t>
    <rPh sb="48" eb="50">
      <t>サッポロ</t>
    </rPh>
    <phoneticPr fontId="8"/>
  </si>
  <si>
    <t>寒地土木研究所講堂</t>
    <phoneticPr fontId="8"/>
  </si>
  <si>
    <t>H19.5.18</t>
  </si>
  <si>
    <t>複数微細ひび割れ型維持補強セメント複合材料（ＨＰＦＲＣＣ）設計・施工指針（案）」に関する講習会（岐阜会場）</t>
    <rPh sb="48" eb="50">
      <t>ギフ</t>
    </rPh>
    <phoneticPr fontId="8"/>
  </si>
  <si>
    <t>ハートフルスクエアＧ大研修室</t>
    <phoneticPr fontId="8"/>
  </si>
  <si>
    <t>建設交流館（大阪）</t>
    <rPh sb="0" eb="2">
      <t>ケンセツ</t>
    </rPh>
    <rPh sb="2" eb="5">
      <t>コウリュウカン</t>
    </rPh>
    <rPh sb="6" eb="8">
      <t>オオサカ</t>
    </rPh>
    <phoneticPr fontId="8"/>
  </si>
  <si>
    <t>「より良い山岳トンネルの事前調査・事前設計に向けて」講習会</t>
    <rPh sb="26" eb="29">
      <t>コウシュウカイ</t>
    </rPh>
    <phoneticPr fontId="8"/>
  </si>
  <si>
    <t>H19.5.23</t>
  </si>
  <si>
    <t>地盤工学セミナー2007</t>
    <rPh sb="0" eb="2">
      <t>ジバン</t>
    </rPh>
    <rPh sb="2" eb="4">
      <t>コウガク</t>
    </rPh>
    <phoneticPr fontId="8"/>
  </si>
  <si>
    <t>地盤工学委員会</t>
    <phoneticPr fontId="8"/>
  </si>
  <si>
    <t>H19.5.24</t>
  </si>
  <si>
    <t>第24回建設用ロボット技術講習会</t>
    <phoneticPr fontId="8"/>
  </si>
  <si>
    <t>H19.5.25</t>
  </si>
  <si>
    <t>バスサービスハンドブック講習会</t>
    <phoneticPr fontId="8"/>
  </si>
  <si>
    <t>名古屋市</t>
    <rPh sb="0" eb="3">
      <t>ナゴヤ</t>
    </rPh>
    <rPh sb="3" eb="4">
      <t>シ</t>
    </rPh>
    <phoneticPr fontId="8"/>
  </si>
  <si>
    <t>H19.5.29</t>
  </si>
  <si>
    <t>土木学会【2007年制定】コンクリート標準示方書「規準編」発刊に伴う講習会－樹脂系接着剤（橋げた用）品質規格の改訂および国際規格を視野に入れた土木学会規準のあるべき姿－</t>
    <phoneticPr fontId="8"/>
  </si>
  <si>
    <t>H19.5.30</t>
  </si>
  <si>
    <t>腐食した鋼構造物の残存性能評価および性能回復技術講習会（東京会場）</t>
    <rPh sb="0" eb="2">
      <t>フショク</t>
    </rPh>
    <rPh sb="4" eb="5">
      <t>コウ</t>
    </rPh>
    <rPh sb="5" eb="7">
      <t>コウゾウ</t>
    </rPh>
    <rPh sb="7" eb="8">
      <t>ブツ</t>
    </rPh>
    <rPh sb="9" eb="11">
      <t>ザンソン</t>
    </rPh>
    <rPh sb="11" eb="13">
      <t>セイノウ</t>
    </rPh>
    <rPh sb="13" eb="15">
      <t>ヒョウカ</t>
    </rPh>
    <rPh sb="18" eb="20">
      <t>セイノウ</t>
    </rPh>
    <rPh sb="20" eb="22">
      <t>カイフク</t>
    </rPh>
    <rPh sb="22" eb="24">
      <t>ギジュツ</t>
    </rPh>
    <rPh sb="24" eb="27">
      <t>コウシュウカイ</t>
    </rPh>
    <rPh sb="28" eb="30">
      <t>トウキョウ</t>
    </rPh>
    <rPh sb="30" eb="32">
      <t>カイジョウ</t>
    </rPh>
    <phoneticPr fontId="8"/>
  </si>
  <si>
    <t>腐食した鋼構造物の残存性能評価および性能回復技術講習会（京都会場）</t>
    <rPh sb="0" eb="2">
      <t>フショク</t>
    </rPh>
    <rPh sb="4" eb="5">
      <t>コウ</t>
    </rPh>
    <rPh sb="5" eb="7">
      <t>コウゾウ</t>
    </rPh>
    <rPh sb="7" eb="8">
      <t>ブツ</t>
    </rPh>
    <rPh sb="9" eb="11">
      <t>ザンソン</t>
    </rPh>
    <rPh sb="11" eb="13">
      <t>セイノウ</t>
    </rPh>
    <rPh sb="13" eb="15">
      <t>ヒョウカ</t>
    </rPh>
    <rPh sb="18" eb="20">
      <t>セイノウ</t>
    </rPh>
    <rPh sb="20" eb="22">
      <t>カイフク</t>
    </rPh>
    <rPh sb="22" eb="24">
      <t>ギジュツ</t>
    </rPh>
    <rPh sb="24" eb="27">
      <t>コウシュウカイ</t>
    </rPh>
    <rPh sb="28" eb="30">
      <t>キョウト</t>
    </rPh>
    <rPh sb="30" eb="32">
      <t>カイジョウ</t>
    </rPh>
    <phoneticPr fontId="8"/>
  </si>
  <si>
    <t>京都大学時計台記念館</t>
    <rPh sb="0" eb="2">
      <t>キョウト</t>
    </rPh>
    <rPh sb="2" eb="4">
      <t>ダイガク</t>
    </rPh>
    <rPh sb="4" eb="7">
      <t>トケイダイ</t>
    </rPh>
    <rPh sb="7" eb="9">
      <t>キネン</t>
    </rPh>
    <rPh sb="9" eb="10">
      <t>カン</t>
    </rPh>
    <phoneticPr fontId="8"/>
  </si>
  <si>
    <t>H19.6.13</t>
  </si>
  <si>
    <t>ケーブルを使った合理化橋梁技術へのノウハウ講習会</t>
    <phoneticPr fontId="8"/>
  </si>
  <si>
    <t>H19.6.15</t>
  </si>
  <si>
    <t>舗装工学ライブラリー4、5 講習会、土木学会舗装標準示方書に関する講演会と合同開催</t>
    <rPh sb="33" eb="35">
      <t>コウエン</t>
    </rPh>
    <rPh sb="35" eb="36">
      <t>カイ</t>
    </rPh>
    <rPh sb="37" eb="39">
      <t>ゴウドウ</t>
    </rPh>
    <rPh sb="39" eb="41">
      <t>カイサイ</t>
    </rPh>
    <phoneticPr fontId="8"/>
  </si>
  <si>
    <t>福岡大学文系センター第4会議室</t>
    <rPh sb="0" eb="2">
      <t>フクオカ</t>
    </rPh>
    <rPh sb="2" eb="4">
      <t>ダイガク</t>
    </rPh>
    <rPh sb="4" eb="6">
      <t>ブンケイ</t>
    </rPh>
    <rPh sb="10" eb="11">
      <t>ダイ</t>
    </rPh>
    <rPh sb="12" eb="15">
      <t>カイギシツ</t>
    </rPh>
    <phoneticPr fontId="8"/>
  </si>
  <si>
    <t>第1回環境工学セミナー</t>
    <rPh sb="0" eb="1">
      <t>ダイ</t>
    </rPh>
    <rPh sb="2" eb="3">
      <t>カイ</t>
    </rPh>
    <rPh sb="3" eb="5">
      <t>カンキョウ</t>
    </rPh>
    <rPh sb="5" eb="7">
      <t>コウガク</t>
    </rPh>
    <phoneticPr fontId="8"/>
  </si>
  <si>
    <t>H19.7.6</t>
  </si>
  <si>
    <t>大阪市立大学文化センター</t>
    <rPh sb="0" eb="2">
      <t>オオサカ</t>
    </rPh>
    <rPh sb="2" eb="4">
      <t>シリツ</t>
    </rPh>
    <rPh sb="4" eb="6">
      <t>ダイガク</t>
    </rPh>
    <rPh sb="6" eb="8">
      <t>ブンカ</t>
    </rPh>
    <phoneticPr fontId="8"/>
  </si>
  <si>
    <t>H19.7.12</t>
  </si>
  <si>
    <t>土木情報モデリングセミナー</t>
    <rPh sb="0" eb="2">
      <t>ドボク</t>
    </rPh>
    <rPh sb="2" eb="4">
      <t>ジョウホウ</t>
    </rPh>
    <phoneticPr fontId="8"/>
  </si>
  <si>
    <t>土木学会Ａ・Ｂ会議室</t>
    <rPh sb="0" eb="4">
      <t>ドボクガッカイ</t>
    </rPh>
    <rPh sb="7" eb="9">
      <t>カイギ</t>
    </rPh>
    <rPh sb="9" eb="10">
      <t>シツ</t>
    </rPh>
    <phoneticPr fontId="8"/>
  </si>
  <si>
    <t>H19.7.23</t>
  </si>
  <si>
    <t>第13回鋼構造基礎講座「鋼橋の疲労と腐食に対する補修補強」講習会</t>
    <phoneticPr fontId="8"/>
  </si>
  <si>
    <t>「複合構造技術の最先端　その方法と土木分野への適用」に関する講習会</t>
    <phoneticPr fontId="8"/>
  </si>
  <si>
    <t>H19.7.26</t>
  </si>
  <si>
    <t>3次元FEM解析の鋼橋設計への適用に関する講習会</t>
    <phoneticPr fontId="8"/>
  </si>
  <si>
    <t>H19.7.27</t>
  </si>
  <si>
    <t>札幌（北海道大学クラーク会館）</t>
    <rPh sb="0" eb="2">
      <t>サッポロ</t>
    </rPh>
    <rPh sb="3" eb="6">
      <t>ホッカイドウ</t>
    </rPh>
    <rPh sb="6" eb="8">
      <t>ダイガク</t>
    </rPh>
    <rPh sb="12" eb="14">
      <t>カイカン</t>
    </rPh>
    <phoneticPr fontId="8"/>
  </si>
  <si>
    <t>第2回環境工学セミナー</t>
    <rPh sb="0" eb="1">
      <t>ダイ</t>
    </rPh>
    <rPh sb="2" eb="3">
      <t>カイ</t>
    </rPh>
    <rPh sb="3" eb="5">
      <t>カンキョウ</t>
    </rPh>
    <rPh sb="5" eb="7">
      <t>コウガク</t>
    </rPh>
    <phoneticPr fontId="8"/>
  </si>
  <si>
    <t>H19.8.22</t>
  </si>
  <si>
    <t>夏休み親子見学会（東京会場）</t>
    <rPh sb="0" eb="2">
      <t>ナツヤス</t>
    </rPh>
    <rPh sb="3" eb="5">
      <t>オヤコ</t>
    </rPh>
    <rPh sb="5" eb="8">
      <t>ケンガクカイ</t>
    </rPh>
    <rPh sb="9" eb="11">
      <t>トウキョウ</t>
    </rPh>
    <rPh sb="11" eb="13">
      <t>カイジョウ</t>
    </rPh>
    <phoneticPr fontId="8"/>
  </si>
  <si>
    <t>東京・東京メトロ副都心線　建設現場</t>
    <rPh sb="0" eb="2">
      <t>トウキョウ</t>
    </rPh>
    <rPh sb="3" eb="5">
      <t>トウキョウ</t>
    </rPh>
    <rPh sb="8" eb="9">
      <t>フク</t>
    </rPh>
    <rPh sb="9" eb="11">
      <t>トシン</t>
    </rPh>
    <rPh sb="11" eb="12">
      <t>セン</t>
    </rPh>
    <rPh sb="13" eb="15">
      <t>ケンセツ</t>
    </rPh>
    <rPh sb="15" eb="17">
      <t>ゲンバ</t>
    </rPh>
    <phoneticPr fontId="8"/>
  </si>
  <si>
    <t>地下空間研究委員会</t>
    <phoneticPr fontId="8"/>
  </si>
  <si>
    <t>夏休み親子見学会（大阪会場）</t>
    <rPh sb="0" eb="2">
      <t>ナツヤス</t>
    </rPh>
    <rPh sb="3" eb="5">
      <t>オヤコ</t>
    </rPh>
    <rPh sb="5" eb="8">
      <t>ケンガクカイ</t>
    </rPh>
    <rPh sb="9" eb="11">
      <t>オオサカ</t>
    </rPh>
    <rPh sb="11" eb="13">
      <t>カイジョウ</t>
    </rPh>
    <phoneticPr fontId="8"/>
  </si>
  <si>
    <t>大阪・中之島新線　建設現場</t>
    <rPh sb="0" eb="2">
      <t>オオサカ</t>
    </rPh>
    <rPh sb="3" eb="6">
      <t>ナカノシマ</t>
    </rPh>
    <rPh sb="6" eb="8">
      <t>シンセン</t>
    </rPh>
    <rPh sb="9" eb="11">
      <t>ケンセツ</t>
    </rPh>
    <rPh sb="11" eb="13">
      <t>ゲンバ</t>
    </rPh>
    <phoneticPr fontId="8"/>
  </si>
  <si>
    <t>神戸市</t>
    <rPh sb="0" eb="3">
      <t>コウベシ</t>
    </rPh>
    <phoneticPr fontId="8"/>
  </si>
  <si>
    <t>H19.8.23</t>
  </si>
  <si>
    <t>鉄筋定着・継手指針に関する講習会</t>
    <phoneticPr fontId="8"/>
  </si>
  <si>
    <t>第43回水工学に関する夏期研修会</t>
    <phoneticPr fontId="8"/>
  </si>
  <si>
    <t>H19.9.7</t>
  </si>
  <si>
    <t>H19.9.12</t>
  </si>
  <si>
    <t>地下空間の多角的利用講習会</t>
    <rPh sb="0" eb="2">
      <t>チカ</t>
    </rPh>
    <rPh sb="2" eb="4">
      <t>クウカン</t>
    </rPh>
    <rPh sb="5" eb="7">
      <t>タカク</t>
    </rPh>
    <rPh sb="7" eb="8">
      <t>テキ</t>
    </rPh>
    <rPh sb="8" eb="10">
      <t>リヨウ</t>
    </rPh>
    <rPh sb="10" eb="13">
      <t>コウシュウカイ</t>
    </rPh>
    <phoneticPr fontId="8"/>
  </si>
  <si>
    <t>H19.9.14</t>
  </si>
  <si>
    <t>地下構造物ライフサイクルデザイン/マネジメント講習会</t>
    <rPh sb="0" eb="2">
      <t>チカ</t>
    </rPh>
    <rPh sb="2" eb="4">
      <t>コウゾウ</t>
    </rPh>
    <rPh sb="4" eb="5">
      <t>ブツ</t>
    </rPh>
    <rPh sb="23" eb="26">
      <t>コウシュウカイ</t>
    </rPh>
    <phoneticPr fontId="8"/>
  </si>
  <si>
    <t>H19.10.2</t>
  </si>
  <si>
    <t>第12回鋼構造基礎講座「鋼橋の耐震補強法」講習会</t>
    <phoneticPr fontId="8"/>
  </si>
  <si>
    <t>H19.10.3</t>
  </si>
  <si>
    <t>土木計画学ワンディセミナー49「社会基盤の政策マネジメント～実践と展望～」</t>
    <phoneticPr fontId="8"/>
  </si>
  <si>
    <t>H19.10.9</t>
  </si>
  <si>
    <t>計算力学フォーラム「計算力学の新展開」</t>
    <rPh sb="0" eb="2">
      <t>ケイサン</t>
    </rPh>
    <rPh sb="2" eb="4">
      <t>リキガク</t>
    </rPh>
    <rPh sb="10" eb="12">
      <t>ケイサン</t>
    </rPh>
    <rPh sb="12" eb="14">
      <t>リキガク</t>
    </rPh>
    <rPh sb="15" eb="18">
      <t>シンテンカイ</t>
    </rPh>
    <phoneticPr fontId="8"/>
  </si>
  <si>
    <t>第3回環境工学セミナー</t>
    <rPh sb="0" eb="1">
      <t>ダイ</t>
    </rPh>
    <rPh sb="2" eb="3">
      <t>カイ</t>
    </rPh>
    <rPh sb="3" eb="5">
      <t>カンキョウ</t>
    </rPh>
    <rPh sb="5" eb="7">
      <t>コウガク</t>
    </rPh>
    <phoneticPr fontId="8"/>
  </si>
  <si>
    <t>H19.10.17</t>
  </si>
  <si>
    <t>若手／中堅実務者のためのコンクリート技術講習会</t>
    <phoneticPr fontId="8"/>
  </si>
  <si>
    <t>コンクリート委員会，吉田賞選考委員会</t>
    <rPh sb="6" eb="9">
      <t>イインカイ</t>
    </rPh>
    <rPh sb="10" eb="12">
      <t>ヨシダ</t>
    </rPh>
    <rPh sb="12" eb="13">
      <t>ショウ</t>
    </rPh>
    <rPh sb="13" eb="15">
      <t>センコウ</t>
    </rPh>
    <rPh sb="15" eb="17">
      <t>イイン</t>
    </rPh>
    <rPh sb="17" eb="18">
      <t>カイ</t>
    </rPh>
    <phoneticPr fontId="8"/>
  </si>
  <si>
    <t>H19.10.19</t>
  </si>
  <si>
    <t>厚板溶接継手に関する調査研究小委員会報告会（東京会場）</t>
    <rPh sb="22" eb="24">
      <t>トウキョウ</t>
    </rPh>
    <rPh sb="24" eb="26">
      <t>カイジョウ</t>
    </rPh>
    <phoneticPr fontId="8"/>
  </si>
  <si>
    <t>H19.10.29</t>
  </si>
  <si>
    <t>「鋼構造物の新しい点検・モニタリング技術」に関する講習会</t>
    <phoneticPr fontId="8"/>
  </si>
  <si>
    <t>H19.11.2</t>
  </si>
  <si>
    <t>新しい地震動研究の進展と土木構造物の設計地震力に関する講習会</t>
    <rPh sb="0" eb="1">
      <t>アタラ</t>
    </rPh>
    <rPh sb="3" eb="5">
      <t>ジシン</t>
    </rPh>
    <rPh sb="5" eb="6">
      <t>ドウ</t>
    </rPh>
    <rPh sb="6" eb="8">
      <t>ケンキュウ</t>
    </rPh>
    <rPh sb="9" eb="11">
      <t>シンテン</t>
    </rPh>
    <rPh sb="12" eb="14">
      <t>ドボク</t>
    </rPh>
    <rPh sb="14" eb="17">
      <t>コウゾウブツ</t>
    </rPh>
    <rPh sb="18" eb="20">
      <t>セッケイ</t>
    </rPh>
    <rPh sb="20" eb="22">
      <t>ジシン</t>
    </rPh>
    <rPh sb="22" eb="23">
      <t>リョク</t>
    </rPh>
    <rPh sb="24" eb="25">
      <t>カン</t>
    </rPh>
    <rPh sb="27" eb="30">
      <t>コウシュウカイ</t>
    </rPh>
    <phoneticPr fontId="8"/>
  </si>
  <si>
    <t>厚板溶接継手に関する調査研究小委員会報告会（大阪会場）</t>
    <rPh sb="22" eb="24">
      <t>オオサカ</t>
    </rPh>
    <rPh sb="24" eb="26">
      <t>カイジョウ</t>
    </rPh>
    <phoneticPr fontId="8"/>
  </si>
  <si>
    <t>阪神高速道路管理技術センター</t>
    <phoneticPr fontId="8"/>
  </si>
  <si>
    <t>H19.11.6</t>
  </si>
  <si>
    <t>平成19年度　構造工学における有限要素法の基礎と応用講習会</t>
    <phoneticPr fontId="8"/>
  </si>
  <si>
    <t>「第7回複合構造の活用に関するシンポジウム」における「新東名高速道路橋梁建設現場見学会」</t>
    <phoneticPr fontId="8"/>
  </si>
  <si>
    <t>新東名高速道路橋梁建設現場</t>
    <phoneticPr fontId="8"/>
  </si>
  <si>
    <t>H19.11.14</t>
  </si>
  <si>
    <t>平成19年度セミナー「土木学会による実務者のための耐震設計入門：基礎編」</t>
    <phoneticPr fontId="8"/>
  </si>
  <si>
    <t>H19.11.30</t>
  </si>
  <si>
    <t>「風力発電設備支持物構造設計指針・同解説」講習会</t>
    <rPh sb="1" eb="3">
      <t>フウリョク</t>
    </rPh>
    <rPh sb="3" eb="5">
      <t>ハツデン</t>
    </rPh>
    <rPh sb="5" eb="7">
      <t>セツビ</t>
    </rPh>
    <rPh sb="7" eb="9">
      <t>シジ</t>
    </rPh>
    <rPh sb="9" eb="10">
      <t>モノ</t>
    </rPh>
    <rPh sb="10" eb="12">
      <t>コウゾウ</t>
    </rPh>
    <rPh sb="12" eb="14">
      <t>セッケイ</t>
    </rPh>
    <rPh sb="14" eb="16">
      <t>シシン</t>
    </rPh>
    <rPh sb="17" eb="18">
      <t>ドウ</t>
    </rPh>
    <rPh sb="18" eb="20">
      <t>カイセツ</t>
    </rPh>
    <rPh sb="21" eb="24">
      <t>コウシュウカイ</t>
    </rPh>
    <phoneticPr fontId="8"/>
  </si>
  <si>
    <t xml:space="preserve">東京大学浅野キャンパス　武田先端知ビル内ホール </t>
    <rPh sb="0" eb="2">
      <t>トウキョウ</t>
    </rPh>
    <rPh sb="2" eb="4">
      <t>ダイガク</t>
    </rPh>
    <phoneticPr fontId="8"/>
  </si>
  <si>
    <t>H19.12.6</t>
  </si>
  <si>
    <t>平成19年度 安全で経済的な施工計画を行うための講習会</t>
    <rPh sb="0" eb="2">
      <t>ヘイセイ</t>
    </rPh>
    <rPh sb="4" eb="6">
      <t>ネンド</t>
    </rPh>
    <rPh sb="7" eb="9">
      <t>アンゼン</t>
    </rPh>
    <rPh sb="10" eb="13">
      <t>ケイザイテキ</t>
    </rPh>
    <rPh sb="14" eb="16">
      <t>セコウ</t>
    </rPh>
    <rPh sb="16" eb="18">
      <t>ケイカク</t>
    </rPh>
    <rPh sb="19" eb="20">
      <t>オコナ</t>
    </rPh>
    <rPh sb="24" eb="27">
      <t>コウシュウカイ</t>
    </rPh>
    <phoneticPr fontId="8"/>
  </si>
  <si>
    <t>H19.12.7</t>
  </si>
  <si>
    <t>第3回景観・デザイン研究発表会</t>
    <phoneticPr fontId="8"/>
  </si>
  <si>
    <t>「性能設計の概念に基づく構造物の耐衝撃設計法」講習会</t>
    <rPh sb="1" eb="3">
      <t>セイノウ</t>
    </rPh>
    <rPh sb="3" eb="5">
      <t>セッケイ</t>
    </rPh>
    <rPh sb="6" eb="8">
      <t>ガイネン</t>
    </rPh>
    <rPh sb="9" eb="10">
      <t>モト</t>
    </rPh>
    <rPh sb="12" eb="15">
      <t>コウゾウブツ</t>
    </rPh>
    <rPh sb="16" eb="17">
      <t>タ</t>
    </rPh>
    <rPh sb="17" eb="19">
      <t>ショウゲキ</t>
    </rPh>
    <rPh sb="19" eb="21">
      <t>セッケイ</t>
    </rPh>
    <rPh sb="21" eb="22">
      <t>ホウ</t>
    </rPh>
    <rPh sb="23" eb="26">
      <t>コウシュウカイ</t>
    </rPh>
    <phoneticPr fontId="8"/>
  </si>
  <si>
    <t>H19.12.12</t>
  </si>
  <si>
    <t>H20.1.15</t>
  </si>
  <si>
    <t>地下空間シンポジウムに伴う現場見学会</t>
    <rPh sb="0" eb="2">
      <t>チカ</t>
    </rPh>
    <rPh sb="2" eb="4">
      <t>クウカン</t>
    </rPh>
    <rPh sb="11" eb="12">
      <t>トモナ</t>
    </rPh>
    <rPh sb="13" eb="15">
      <t>ゲンバ</t>
    </rPh>
    <rPh sb="15" eb="18">
      <t>ケンガクカイ</t>
    </rPh>
    <phoneticPr fontId="8"/>
  </si>
  <si>
    <t>東京・東京メトロ副新都心線・東急東横線渋谷駅建設現場ほか</t>
    <rPh sb="0" eb="2">
      <t>トウキョウ</t>
    </rPh>
    <rPh sb="3" eb="5">
      <t>トウキョウ</t>
    </rPh>
    <rPh sb="8" eb="9">
      <t>フク</t>
    </rPh>
    <rPh sb="9" eb="12">
      <t>シントシン</t>
    </rPh>
    <rPh sb="12" eb="13">
      <t>セン</t>
    </rPh>
    <rPh sb="14" eb="16">
      <t>トウキュウ</t>
    </rPh>
    <rPh sb="16" eb="18">
      <t>トウヨコ</t>
    </rPh>
    <rPh sb="18" eb="19">
      <t>セン</t>
    </rPh>
    <rPh sb="19" eb="21">
      <t>シブヤ</t>
    </rPh>
    <rPh sb="21" eb="22">
      <t>エキ</t>
    </rPh>
    <rPh sb="22" eb="24">
      <t>ケンセツ</t>
    </rPh>
    <rPh sb="24" eb="26">
      <t>ゲンバ</t>
    </rPh>
    <phoneticPr fontId="8"/>
  </si>
  <si>
    <t>H20.1.22</t>
  </si>
  <si>
    <t>平成19年度セミナー「土木学会による実務者のための耐震設計入門：実践編」</t>
    <rPh sb="32" eb="34">
      <t>ジッセン</t>
    </rPh>
    <phoneticPr fontId="8"/>
  </si>
  <si>
    <t>「施工性能にもとづくコンクリートの配合設計・施工指針（案）」に関する講習会（札幌会場）</t>
    <rPh sb="38" eb="40">
      <t>サッポロ</t>
    </rPh>
    <rPh sb="40" eb="42">
      <t>カイジョウ</t>
    </rPh>
    <phoneticPr fontId="8"/>
  </si>
  <si>
    <t>H20.2.28</t>
  </si>
  <si>
    <t>第9回地震災害マネジメントセミナー</t>
    <rPh sb="0" eb="1">
      <t>ダイ</t>
    </rPh>
    <rPh sb="2" eb="3">
      <t>カイ</t>
    </rPh>
    <phoneticPr fontId="8"/>
  </si>
  <si>
    <t>H20.3.13</t>
  </si>
  <si>
    <t>計算力学フォーラム「大気海洋ｴﾈﾙｷﾞｰの高度利用を目指した流体力学研究の新展開」</t>
    <rPh sb="0" eb="2">
      <t>ケイサン</t>
    </rPh>
    <rPh sb="2" eb="4">
      <t>リキガク</t>
    </rPh>
    <rPh sb="10" eb="12">
      <t>タイキ</t>
    </rPh>
    <rPh sb="12" eb="14">
      <t>カイヨウ</t>
    </rPh>
    <rPh sb="20" eb="22">
      <t>コウド</t>
    </rPh>
    <rPh sb="22" eb="25">
      <t>リヨウヲ</t>
    </rPh>
    <rPh sb="25" eb="29">
      <t>メザシタ</t>
    </rPh>
    <rPh sb="30" eb="31">
      <t>イ</t>
    </rPh>
    <rPh sb="31" eb="33">
      <t>リキガク</t>
    </rPh>
    <rPh sb="33" eb="36">
      <t>ケンキュウノ</t>
    </rPh>
    <rPh sb="37" eb="39">
      <t>テンカイ</t>
    </rPh>
    <rPh sb="39" eb="40">
      <t>」</t>
    </rPh>
    <phoneticPr fontId="8"/>
  </si>
  <si>
    <t>九州大学 筑紫ｷｬﾝﾊﾟｽ</t>
    <rPh sb="0" eb="2">
      <t>キュウシュウ</t>
    </rPh>
    <rPh sb="2" eb="4">
      <t>ダイガク</t>
    </rPh>
    <rPh sb="5" eb="7">
      <t>ツクシ</t>
    </rPh>
    <phoneticPr fontId="8"/>
  </si>
  <si>
    <t>H20.3.17</t>
  </si>
  <si>
    <t>第4回環境工学セミナー</t>
    <rPh sb="0" eb="1">
      <t>ダイ</t>
    </rPh>
    <rPh sb="2" eb="3">
      <t>カイ</t>
    </rPh>
    <rPh sb="3" eb="5">
      <t>カンキョウ</t>
    </rPh>
    <rPh sb="5" eb="7">
      <t>コウガク</t>
    </rPh>
    <phoneticPr fontId="8"/>
  </si>
  <si>
    <t>高知大学</t>
    <rPh sb="0" eb="2">
      <t>コウチ</t>
    </rPh>
    <rPh sb="2" eb="4">
      <t>ダイガク</t>
    </rPh>
    <phoneticPr fontId="8"/>
  </si>
  <si>
    <t>H20.3.27</t>
  </si>
  <si>
    <t>2007年制定コンクリート標準示方書発刊に伴う講習会（東京会場）</t>
    <rPh sb="27" eb="29">
      <t>トウキョウ</t>
    </rPh>
    <rPh sb="29" eb="31">
      <t>カイジョウ</t>
    </rPh>
    <phoneticPr fontId="8"/>
  </si>
  <si>
    <t>よみうりホール</t>
    <phoneticPr fontId="8"/>
  </si>
  <si>
    <t>2</t>
    <phoneticPr fontId="8"/>
  </si>
  <si>
    <t>H20.4.18</t>
  </si>
  <si>
    <t>第11回建設マネジメントシンポジウム</t>
    <rPh sb="0" eb="1">
      <t>ダイ</t>
    </rPh>
    <rPh sb="3" eb="4">
      <t>カイ</t>
    </rPh>
    <rPh sb="4" eb="6">
      <t>ケンセツ</t>
    </rPh>
    <phoneticPr fontId="8"/>
  </si>
  <si>
    <t>建設マネジメント委員会</t>
    <rPh sb="0" eb="2">
      <t>ケンセツ</t>
    </rPh>
    <rPh sb="8" eb="10">
      <t>イイン</t>
    </rPh>
    <rPh sb="10" eb="11">
      <t>カイ</t>
    </rPh>
    <phoneticPr fontId="8"/>
  </si>
  <si>
    <t>H20.4.23</t>
  </si>
  <si>
    <t>「構造物表面のコンクリート品質と耐久性能検証システム」研究小委員会（335委員会）成果報告会およびシンポジウム</t>
    <phoneticPr fontId="8"/>
  </si>
  <si>
    <t>コンクリート委員会</t>
    <rPh sb="6" eb="8">
      <t>イイン</t>
    </rPh>
    <rPh sb="8" eb="9">
      <t>カイ</t>
    </rPh>
    <phoneticPr fontId="8"/>
  </si>
  <si>
    <t>1</t>
  </si>
  <si>
    <t>H20.4.25</t>
  </si>
  <si>
    <t>第54回構造工学シンポジウム</t>
    <phoneticPr fontId="8"/>
  </si>
  <si>
    <t>大阪大学コンベンションセンター</t>
    <phoneticPr fontId="8"/>
  </si>
  <si>
    <t>H20.5.17</t>
  </si>
  <si>
    <t>第8回土木学会デザイン賞受賞式</t>
    <rPh sb="0" eb="1">
      <t>ダイ</t>
    </rPh>
    <rPh sb="2" eb="3">
      <t>カイ</t>
    </rPh>
    <rPh sb="3" eb="5">
      <t>ドボク</t>
    </rPh>
    <rPh sb="5" eb="7">
      <t>ガッカイ</t>
    </rPh>
    <rPh sb="14" eb="15">
      <t>シキ</t>
    </rPh>
    <phoneticPr fontId="8"/>
  </si>
  <si>
    <t>土木学会講堂</t>
    <rPh sb="4" eb="6">
      <t>コウドウ</t>
    </rPh>
    <phoneticPr fontId="8"/>
  </si>
  <si>
    <t>景観・デザイン委員会</t>
    <rPh sb="0" eb="2">
      <t>ケイカン</t>
    </rPh>
    <rPh sb="7" eb="9">
      <t>イイン</t>
    </rPh>
    <rPh sb="9" eb="10">
      <t>カイ</t>
    </rPh>
    <phoneticPr fontId="8"/>
  </si>
  <si>
    <t>H20.5.19</t>
  </si>
  <si>
    <t>土木計画学シンポジウム：土木計画におけるソーシャルキャピタル　–リスクマネジメントの視点から-　</t>
    <phoneticPr fontId="8"/>
  </si>
  <si>
    <t>土木計画学研究委員会</t>
    <rPh sb="0" eb="5">
      <t>ドボクケイカクガク</t>
    </rPh>
    <rPh sb="5" eb="7">
      <t>ケンキュウ</t>
    </rPh>
    <rPh sb="7" eb="9">
      <t>イイン</t>
    </rPh>
    <rPh sb="9" eb="10">
      <t>カイ</t>
    </rPh>
    <phoneticPr fontId="8"/>
  </si>
  <si>
    <t>H20.5.22</t>
  </si>
  <si>
    <t>第18回地域シンポジウム「総合的な沿岸域管理／臨海工業地帯の再考」</t>
    <phoneticPr fontId="8"/>
  </si>
  <si>
    <t>神戸地方合同庁舎</t>
    <phoneticPr fontId="8"/>
  </si>
  <si>
    <t>環境システム委員会</t>
    <rPh sb="0" eb="2">
      <t>カンキョウ</t>
    </rPh>
    <rPh sb="6" eb="8">
      <t>イイン</t>
    </rPh>
    <rPh sb="8" eb="9">
      <t>カイ</t>
    </rPh>
    <phoneticPr fontId="8"/>
  </si>
  <si>
    <t>H20.5.23</t>
  </si>
  <si>
    <t>第12回建設マネジメントシンポジウム</t>
    <rPh sb="0" eb="1">
      <t>ダイ</t>
    </rPh>
    <rPh sb="3" eb="4">
      <t>カイ</t>
    </rPh>
    <rPh sb="4" eb="6">
      <t>ケンセツ</t>
    </rPh>
    <phoneticPr fontId="8"/>
  </si>
  <si>
    <t>H20.6.4</t>
  </si>
  <si>
    <t>流量観測技術の高度化に関する講演会</t>
    <rPh sb="0" eb="2">
      <t>リュウリョウ</t>
    </rPh>
    <rPh sb="2" eb="4">
      <t>カンソク</t>
    </rPh>
    <rPh sb="4" eb="6">
      <t>ギジュツ</t>
    </rPh>
    <rPh sb="7" eb="10">
      <t>コウドカ</t>
    </rPh>
    <rPh sb="11" eb="12">
      <t>カン</t>
    </rPh>
    <rPh sb="14" eb="17">
      <t>コウエンカイ</t>
    </rPh>
    <phoneticPr fontId="8"/>
  </si>
  <si>
    <t>東京大学弥生講堂</t>
    <phoneticPr fontId="8"/>
  </si>
  <si>
    <t>水工学委員会</t>
    <phoneticPr fontId="8"/>
  </si>
  <si>
    <t>H20.6.5</t>
  </si>
  <si>
    <t>2008年度河川技術に関するシンポジウム</t>
    <phoneticPr fontId="8"/>
  </si>
  <si>
    <t>水工学委員会</t>
    <rPh sb="0" eb="3">
      <t>スイコウガク</t>
    </rPh>
    <rPh sb="3" eb="5">
      <t>イイン</t>
    </rPh>
    <rPh sb="5" eb="6">
      <t>カイ</t>
    </rPh>
    <phoneticPr fontId="8"/>
  </si>
  <si>
    <t>第6回道路橋床版シンポジウム</t>
    <phoneticPr fontId="8"/>
  </si>
  <si>
    <t>鋼構造委員会</t>
    <rPh sb="0" eb="3">
      <t>コウコウゾウ</t>
    </rPh>
    <rPh sb="3" eb="5">
      <t>イイン</t>
    </rPh>
    <rPh sb="5" eb="6">
      <t>カイ</t>
    </rPh>
    <phoneticPr fontId="8"/>
  </si>
  <si>
    <t>H20.6.6</t>
  </si>
  <si>
    <t>第37回土木計画学研究発表会（春大会）</t>
    <phoneticPr fontId="8"/>
  </si>
  <si>
    <t>北海道大学</t>
    <phoneticPr fontId="8"/>
  </si>
  <si>
    <t>H20.6.8</t>
  </si>
  <si>
    <t>新しい土木計画学を考えるシンポジウム</t>
    <phoneticPr fontId="8"/>
  </si>
  <si>
    <t>H20.7.1</t>
  </si>
  <si>
    <t>第33回海洋開発シンポジウム</t>
    <phoneticPr fontId="8"/>
  </si>
  <si>
    <t>倉敷芸文館</t>
    <phoneticPr fontId="8"/>
  </si>
  <si>
    <t>海洋開発委員会</t>
    <rPh sb="0" eb="2">
      <t>カイヨウ</t>
    </rPh>
    <rPh sb="2" eb="4">
      <t>カイハツ</t>
    </rPh>
    <rPh sb="4" eb="6">
      <t>イイン</t>
    </rPh>
    <rPh sb="6" eb="7">
      <t>カイ</t>
    </rPh>
    <phoneticPr fontId="8"/>
  </si>
  <si>
    <t>H20.7.2</t>
  </si>
  <si>
    <t xml:space="preserve">土木学会地球温暖化対策特別委員会シンポジウム「土木工学は地球温暖化問題に如何にして挑むのか？」
</t>
    <phoneticPr fontId="8"/>
  </si>
  <si>
    <t>全電通ホール</t>
    <rPh sb="0" eb="1">
      <t>ゼン</t>
    </rPh>
    <rPh sb="1" eb="3">
      <t>デンツウ</t>
    </rPh>
    <phoneticPr fontId="8"/>
  </si>
  <si>
    <t>H20.7.3</t>
  </si>
  <si>
    <t>「路面のすべり」と「道路舗装設計法」に関する講演会</t>
    <rPh sb="1" eb="3">
      <t>ロメン</t>
    </rPh>
    <rPh sb="10" eb="12">
      <t>ドウロ</t>
    </rPh>
    <rPh sb="12" eb="14">
      <t>ホソウ</t>
    </rPh>
    <rPh sb="14" eb="17">
      <t>セッケイホウ</t>
    </rPh>
    <rPh sb="19" eb="20">
      <t>カン</t>
    </rPh>
    <rPh sb="22" eb="25">
      <t>コウエンカイ</t>
    </rPh>
    <phoneticPr fontId="8"/>
  </si>
  <si>
    <t>舗装工学委員会</t>
    <rPh sb="0" eb="2">
      <t>ホソウ</t>
    </rPh>
    <rPh sb="2" eb="4">
      <t>コウガク</t>
    </rPh>
    <rPh sb="4" eb="6">
      <t>イイン</t>
    </rPh>
    <rPh sb="6" eb="7">
      <t>カイ</t>
    </rPh>
    <phoneticPr fontId="8"/>
  </si>
  <si>
    <t>H20.7.5</t>
  </si>
  <si>
    <t>第28回土木史研究発表会</t>
    <phoneticPr fontId="8"/>
  </si>
  <si>
    <t>九州大学西新プラザ</t>
    <phoneticPr fontId="8"/>
  </si>
  <si>
    <t>土木史研究委員会</t>
    <rPh sb="0" eb="3">
      <t>ドボクシ</t>
    </rPh>
    <rPh sb="3" eb="5">
      <t>ケンキュウ</t>
    </rPh>
    <rPh sb="5" eb="7">
      <t>イイン</t>
    </rPh>
    <rPh sb="7" eb="8">
      <t>カイ</t>
    </rPh>
    <phoneticPr fontId="8"/>
  </si>
  <si>
    <t>H20.7.16</t>
  </si>
  <si>
    <t>第12回鉄道力学シンポジウム</t>
    <phoneticPr fontId="8"/>
  </si>
  <si>
    <t>地震工学委員会 平成20年度第1回研究会</t>
    <rPh sb="8" eb="10">
      <t>ヘイセイ</t>
    </rPh>
    <rPh sb="12" eb="14">
      <t>ネンド</t>
    </rPh>
    <rPh sb="14" eb="15">
      <t>ダイ</t>
    </rPh>
    <rPh sb="16" eb="17">
      <t>カイ</t>
    </rPh>
    <rPh sb="17" eb="20">
      <t>ケンキュウカイ</t>
    </rPh>
    <phoneticPr fontId="8"/>
  </si>
  <si>
    <t>弘済会館</t>
    <rPh sb="0" eb="1">
      <t>ヒロシ</t>
    </rPh>
    <rPh sb="1" eb="2">
      <t>スミ</t>
    </rPh>
    <rPh sb="2" eb="4">
      <t>カイカン</t>
    </rPh>
    <phoneticPr fontId="8"/>
  </si>
  <si>
    <t>地震工学委員会</t>
    <rPh sb="0" eb="2">
      <t>ジシン</t>
    </rPh>
    <rPh sb="2" eb="4">
      <t>コウガク</t>
    </rPh>
    <rPh sb="4" eb="6">
      <t>イイン</t>
    </rPh>
    <rPh sb="6" eb="7">
      <t>カイ</t>
    </rPh>
    <phoneticPr fontId="8"/>
  </si>
  <si>
    <t>H20.7.21</t>
  </si>
  <si>
    <t>第6回ICPT（舗装技術に関する国際会議）</t>
    <phoneticPr fontId="8"/>
  </si>
  <si>
    <t>札幌コンベンションセンター</t>
    <phoneticPr fontId="8"/>
  </si>
  <si>
    <t>H20.7.31</t>
  </si>
  <si>
    <t>「エネルギーから見た都市の環境問題－ヒートアイランド現象を中心として－」講演会</t>
    <rPh sb="8" eb="9">
      <t>ミ</t>
    </rPh>
    <rPh sb="10" eb="12">
      <t>トシ</t>
    </rPh>
    <rPh sb="13" eb="15">
      <t>カンキョウ</t>
    </rPh>
    <rPh sb="15" eb="17">
      <t>モンダイ</t>
    </rPh>
    <rPh sb="26" eb="28">
      <t>ゲンショウ</t>
    </rPh>
    <rPh sb="29" eb="31">
      <t>チュウシン</t>
    </rPh>
    <rPh sb="36" eb="39">
      <t>コウエンカイ</t>
    </rPh>
    <phoneticPr fontId="8"/>
  </si>
  <si>
    <t>H20.8.2</t>
  </si>
  <si>
    <t>第2回地下空間夏休み親子見学会（東京・大阪会場）</t>
    <rPh sb="16" eb="18">
      <t>トウキョウ</t>
    </rPh>
    <rPh sb="19" eb="21">
      <t>オオサカ</t>
    </rPh>
    <rPh sb="21" eb="23">
      <t>カイジョウ</t>
    </rPh>
    <phoneticPr fontId="8"/>
  </si>
  <si>
    <t>首都高速中央環状新宿線神山町換気所・西大阪高速鉄道　阪神なんば線工事作業所</t>
    <phoneticPr fontId="8"/>
  </si>
  <si>
    <t>地下空間研究委員会</t>
    <rPh sb="0" eb="2">
      <t>チカ</t>
    </rPh>
    <rPh sb="2" eb="4">
      <t>クウカン</t>
    </rPh>
    <rPh sb="4" eb="6">
      <t>ケンキュウ</t>
    </rPh>
    <rPh sb="6" eb="8">
      <t>イイン</t>
    </rPh>
    <rPh sb="8" eb="9">
      <t>カイ</t>
    </rPh>
    <phoneticPr fontId="8"/>
  </si>
  <si>
    <t>H20.8.4</t>
  </si>
  <si>
    <t>第11回鋼構造と橋に関するシンポジウム</t>
    <phoneticPr fontId="8"/>
  </si>
  <si>
    <t>法政大学スカイホール</t>
    <rPh sb="0" eb="2">
      <t>ホウセイ</t>
    </rPh>
    <rPh sb="2" eb="4">
      <t>ダイガク</t>
    </rPh>
    <phoneticPr fontId="8"/>
  </si>
  <si>
    <t>H20.8.5</t>
  </si>
  <si>
    <t>第44回水工学に関する夏期研修会</t>
    <phoneticPr fontId="8"/>
  </si>
  <si>
    <t>東京大学</t>
    <phoneticPr fontId="8"/>
  </si>
  <si>
    <t>H20.8.22</t>
  </si>
  <si>
    <t>第7回木橋技術に関するシンポジウム</t>
    <phoneticPr fontId="8"/>
  </si>
  <si>
    <t>H20.8.30</t>
  </si>
  <si>
    <t>第16回地球環境シンポジウム</t>
    <phoneticPr fontId="8"/>
  </si>
  <si>
    <t>岡山大学</t>
    <phoneticPr fontId="8"/>
  </si>
  <si>
    <t>H20.9.9</t>
  </si>
  <si>
    <t>第11回応用力学シンポジウム</t>
    <phoneticPr fontId="8"/>
  </si>
  <si>
    <t>応用力学委員会</t>
    <rPh sb="0" eb="2">
      <t>オウヨウ</t>
    </rPh>
    <rPh sb="2" eb="4">
      <t>リキガク</t>
    </rPh>
    <rPh sb="4" eb="6">
      <t>イイン</t>
    </rPh>
    <rPh sb="6" eb="7">
      <t>カイ</t>
    </rPh>
    <phoneticPr fontId="8"/>
  </si>
  <si>
    <t>H20.9.16</t>
  </si>
  <si>
    <t>米国の貯水池土砂管理に関するワークショップ</t>
    <phoneticPr fontId="8"/>
  </si>
  <si>
    <t>H20.10.3</t>
  </si>
  <si>
    <t>インフラ事業における民間資金導入に関するシンポジウム</t>
    <phoneticPr fontId="8"/>
  </si>
  <si>
    <t>H20.10.7</t>
  </si>
  <si>
    <t>「構造物表面のコンクリート品質と耐久性能検証システム」研究小委員会（335委員会）成果報告会（札幌会場）</t>
    <rPh sb="47" eb="49">
      <t>サッポロ</t>
    </rPh>
    <rPh sb="49" eb="51">
      <t>カイジョウ</t>
    </rPh>
    <phoneticPr fontId="8"/>
  </si>
  <si>
    <t>寒地土木研究所</t>
    <rPh sb="0" eb="2">
      <t>カンチ</t>
    </rPh>
    <rPh sb="2" eb="4">
      <t>ドボク</t>
    </rPh>
    <rPh sb="4" eb="7">
      <t>ケンキュウジョ</t>
    </rPh>
    <phoneticPr fontId="8"/>
  </si>
  <si>
    <t>H20.10.18</t>
  </si>
  <si>
    <t>第36回環境システム研究論文発表会</t>
    <phoneticPr fontId="8"/>
  </si>
  <si>
    <t>名城大学可児キャンパス</t>
    <phoneticPr fontId="8"/>
  </si>
  <si>
    <t>H20.10.24</t>
  </si>
  <si>
    <t>海洋開発委員会特別講演会</t>
    <rPh sb="0" eb="2">
      <t>カイヨウ</t>
    </rPh>
    <rPh sb="2" eb="4">
      <t>カイハツ</t>
    </rPh>
    <rPh sb="4" eb="6">
      <t>イイン</t>
    </rPh>
    <rPh sb="6" eb="7">
      <t>カイ</t>
    </rPh>
    <rPh sb="7" eb="9">
      <t>トクベツ</t>
    </rPh>
    <rPh sb="9" eb="12">
      <t>コウエンカイ</t>
    </rPh>
    <phoneticPr fontId="8"/>
  </si>
  <si>
    <t>H20.10.27</t>
  </si>
  <si>
    <t>第25回環境システムシンポジウム「ライフサイクルアセスメント（ＬＣＡ）の環境アセスメントへの展開の可能性」</t>
    <phoneticPr fontId="8"/>
  </si>
  <si>
    <t>H20.11.1</t>
  </si>
  <si>
    <t>第38回土木計画学研究発表会（秋大会）</t>
    <phoneticPr fontId="8"/>
  </si>
  <si>
    <t>H20.11.6</t>
  </si>
  <si>
    <t>第33回情報利用技術シンポジウム</t>
    <phoneticPr fontId="8"/>
  </si>
  <si>
    <t>土木学会講堂他</t>
    <rPh sb="6" eb="7">
      <t>ホカ</t>
    </rPh>
    <phoneticPr fontId="8"/>
  </si>
  <si>
    <t>情報利用技術委員会</t>
    <rPh sb="0" eb="2">
      <t>ジョウホウ</t>
    </rPh>
    <rPh sb="2" eb="4">
      <t>リヨウ</t>
    </rPh>
    <rPh sb="4" eb="6">
      <t>ギジュツ</t>
    </rPh>
    <rPh sb="6" eb="8">
      <t>イイン</t>
    </rPh>
    <rPh sb="8" eb="9">
      <t>カイ</t>
    </rPh>
    <phoneticPr fontId="8"/>
  </si>
  <si>
    <t>H20.11.11</t>
  </si>
  <si>
    <t>第21回 コンサルタント・シンポジウム「2008四ツ谷キャリアアップ・フォーラムonブランディング！シヴィル～
」</t>
    <phoneticPr fontId="8"/>
  </si>
  <si>
    <t>H20.11.12</t>
  </si>
  <si>
    <t>第55回海岸工学講演会</t>
    <phoneticPr fontId="8"/>
  </si>
  <si>
    <t>富山国際会議場</t>
    <phoneticPr fontId="8"/>
  </si>
  <si>
    <t>海岸工学委員会</t>
    <rPh sb="0" eb="2">
      <t>カイガン</t>
    </rPh>
    <rPh sb="2" eb="4">
      <t>コウガク</t>
    </rPh>
    <rPh sb="4" eb="6">
      <t>イイン</t>
    </rPh>
    <rPh sb="6" eb="7">
      <t>カイ</t>
    </rPh>
    <phoneticPr fontId="8"/>
  </si>
  <si>
    <t>「構造物表面のコンクリート品質と耐久性能検証システム」研究小委員会（335委員会）成果報告会（福岡会場）</t>
    <rPh sb="47" eb="49">
      <t>フクオカ</t>
    </rPh>
    <rPh sb="49" eb="51">
      <t>カイジョウ</t>
    </rPh>
    <phoneticPr fontId="8"/>
  </si>
  <si>
    <t>土木建設技術発表会2008</t>
    <rPh sb="5" eb="6">
      <t>ジュツ</t>
    </rPh>
    <rPh sb="6" eb="8">
      <t>ハッピョウ</t>
    </rPh>
    <rPh sb="8" eb="9">
      <t>カイ</t>
    </rPh>
    <phoneticPr fontId="8"/>
  </si>
  <si>
    <t>建設技術研究委員会</t>
    <rPh sb="0" eb="2">
      <t>ケンセツ</t>
    </rPh>
    <rPh sb="2" eb="4">
      <t>ギジュツ</t>
    </rPh>
    <rPh sb="4" eb="6">
      <t>ケンキュウ</t>
    </rPh>
    <rPh sb="6" eb="8">
      <t>イイン</t>
    </rPh>
    <rPh sb="8" eb="9">
      <t>カイ</t>
    </rPh>
    <phoneticPr fontId="8"/>
  </si>
  <si>
    <t>H20.11.13</t>
  </si>
  <si>
    <t>第22回 コンサルタント・シンポジウム「「土木技術者の実践に見る総合工学」―土木技術者実践論文集の創刊を機に―」</t>
    <phoneticPr fontId="8"/>
  </si>
  <si>
    <t>H20.11.25</t>
  </si>
  <si>
    <t>安全問題討論会‘08</t>
    <phoneticPr fontId="8"/>
  </si>
  <si>
    <t>H20.11.26</t>
  </si>
  <si>
    <t>「実務利用を目指すマイクロジオメカニックス」に関するシンポジウム</t>
    <phoneticPr fontId="8"/>
  </si>
  <si>
    <t>地盤工学会</t>
    <phoneticPr fontId="8"/>
  </si>
  <si>
    <t>H20.11.27</t>
  </si>
  <si>
    <t>第18回トンネル工学研究発表会</t>
    <phoneticPr fontId="8"/>
  </si>
  <si>
    <t>トンネル工学委員会</t>
    <rPh sb="4" eb="6">
      <t>コウガク</t>
    </rPh>
    <rPh sb="6" eb="8">
      <t>イイン</t>
    </rPh>
    <rPh sb="8" eb="9">
      <t>カイ</t>
    </rPh>
    <phoneticPr fontId="8"/>
  </si>
  <si>
    <t>H20.11.28</t>
  </si>
  <si>
    <t>第45回環境工学研究フォーラム</t>
    <phoneticPr fontId="8"/>
  </si>
  <si>
    <t>大阪工業大学</t>
    <phoneticPr fontId="8"/>
  </si>
  <si>
    <t>「構造物表面のコンクリート品質と耐久性能検証システム」研究小委員会（335委員会）成果報告会（信楽会場）</t>
    <rPh sb="47" eb="49">
      <t>シガラキ</t>
    </rPh>
    <rPh sb="49" eb="51">
      <t>カイジョウ</t>
    </rPh>
    <phoneticPr fontId="8"/>
  </si>
  <si>
    <t>陶芸の森・信楽ホール</t>
    <rPh sb="0" eb="2">
      <t>トウゲイ</t>
    </rPh>
    <rPh sb="3" eb="4">
      <t>モリ</t>
    </rPh>
    <rPh sb="5" eb="7">
      <t>シガラキ</t>
    </rPh>
    <phoneticPr fontId="8"/>
  </si>
  <si>
    <t>H20.12.2</t>
  </si>
  <si>
    <t>環境水理シンポジウム</t>
    <phoneticPr fontId="8"/>
  </si>
  <si>
    <t>H20.12.5</t>
  </si>
  <si>
    <t>第4回景観・デザイン研究発表会</t>
    <phoneticPr fontId="8"/>
  </si>
  <si>
    <t>コンクリート構造物の信頼性設計法に関する研究小委員会「報告会」</t>
    <rPh sb="27" eb="29">
      <t>ホウコク</t>
    </rPh>
    <rPh sb="29" eb="30">
      <t>カイ</t>
    </rPh>
    <phoneticPr fontId="8"/>
  </si>
  <si>
    <t>H20.12.10</t>
  </si>
  <si>
    <t>第26回建設マネジメント問題に関する研究発表・討論会</t>
    <phoneticPr fontId="8"/>
  </si>
  <si>
    <t>1日目：清水建設（株）ﾎｰﾙ、
2日目：土木学会講堂</t>
    <rPh sb="1" eb="2">
      <t>ニチ</t>
    </rPh>
    <rPh sb="2" eb="3">
      <t>メ</t>
    </rPh>
    <rPh sb="4" eb="6">
      <t>シミズ</t>
    </rPh>
    <rPh sb="6" eb="8">
      <t>ケンセツ</t>
    </rPh>
    <rPh sb="9" eb="10">
      <t>カブ</t>
    </rPh>
    <rPh sb="17" eb="18">
      <t>ニチ</t>
    </rPh>
    <rPh sb="18" eb="19">
      <t>メ</t>
    </rPh>
    <rPh sb="20" eb="26">
      <t>ドボクガッカイコウドウ</t>
    </rPh>
    <phoneticPr fontId="8"/>
  </si>
  <si>
    <t>H20.12.12</t>
  </si>
  <si>
    <t>第13回舗装工学講演会</t>
    <phoneticPr fontId="8"/>
  </si>
  <si>
    <t>H20.12.16</t>
  </si>
  <si>
    <t>第9回 構造物の衝撃問題に関するシンポジウム</t>
    <rPh sb="0" eb="1">
      <t>ダイ</t>
    </rPh>
    <rPh sb="2" eb="3">
      <t>カイ</t>
    </rPh>
    <rPh sb="4" eb="7">
      <t>コウゾウブツ</t>
    </rPh>
    <rPh sb="8" eb="10">
      <t>ショウゲキ</t>
    </rPh>
    <rPh sb="10" eb="12">
      <t>モンダイ</t>
    </rPh>
    <rPh sb="13" eb="14">
      <t>カン</t>
    </rPh>
    <phoneticPr fontId="8"/>
  </si>
  <si>
    <t>H20.12.19</t>
  </si>
  <si>
    <t>基礎水理シンポジウム</t>
    <rPh sb="0" eb="2">
      <t>キソ</t>
    </rPh>
    <rPh sb="2" eb="4">
      <t>スイリ</t>
    </rPh>
    <phoneticPr fontId="8"/>
  </si>
  <si>
    <t>第26回環境システムシンポジウム「農村地域の中長期戦略と今後の社会基盤整備のあり方」</t>
    <phoneticPr fontId="8"/>
  </si>
  <si>
    <t>H21.1.7</t>
  </si>
  <si>
    <t>橋梁の免震設計に関する講演会</t>
    <rPh sb="0" eb="2">
      <t>キョウリョウ</t>
    </rPh>
    <rPh sb="3" eb="4">
      <t>メン</t>
    </rPh>
    <rPh sb="4" eb="5">
      <t>シン</t>
    </rPh>
    <rPh sb="5" eb="7">
      <t>セッケイ</t>
    </rPh>
    <rPh sb="8" eb="9">
      <t>カン</t>
    </rPh>
    <rPh sb="11" eb="13">
      <t>コウエン</t>
    </rPh>
    <rPh sb="13" eb="14">
      <t>カイ</t>
    </rPh>
    <phoneticPr fontId="8"/>
  </si>
  <si>
    <t>土木学会AB会議室</t>
    <rPh sb="0" eb="2">
      <t>ドボク</t>
    </rPh>
    <rPh sb="2" eb="4">
      <t>ガッカイ</t>
    </rPh>
    <rPh sb="6" eb="9">
      <t>カイギシツ</t>
    </rPh>
    <phoneticPr fontId="8"/>
  </si>
  <si>
    <t>H21.1.8</t>
  </si>
  <si>
    <t>第38回岩盤力学に関するシンポジウム</t>
    <phoneticPr fontId="8"/>
  </si>
  <si>
    <t>岩盤力学委員会</t>
    <rPh sb="0" eb="2">
      <t>ガンバン</t>
    </rPh>
    <rPh sb="2" eb="4">
      <t>リキガク</t>
    </rPh>
    <rPh sb="4" eb="6">
      <t>イイン</t>
    </rPh>
    <rPh sb="6" eb="7">
      <t>カイ</t>
    </rPh>
    <phoneticPr fontId="8"/>
  </si>
  <si>
    <t>H21.1.9</t>
  </si>
  <si>
    <t>応用力学・東北地区フォーラム</t>
  </si>
  <si>
    <t>H21.1.22</t>
  </si>
  <si>
    <t>第14回地下空間シンポジウム</t>
    <phoneticPr fontId="8"/>
  </si>
  <si>
    <t>早稲田大学国際会議場、見学会（首都高速都心環状線）</t>
    <rPh sb="15" eb="17">
      <t>シュト</t>
    </rPh>
    <rPh sb="17" eb="19">
      <t>コウソク</t>
    </rPh>
    <rPh sb="19" eb="21">
      <t>トシン</t>
    </rPh>
    <rPh sb="21" eb="24">
      <t>カンジョウセン</t>
    </rPh>
    <phoneticPr fontId="8"/>
  </si>
  <si>
    <t>H21.1.26</t>
  </si>
  <si>
    <t>キックオフシンポジウム「リスク評価に基づく道路構造物・ネットワークの耐震設計に向けて」</t>
    <phoneticPr fontId="8"/>
  </si>
  <si>
    <t>H21.1.28</t>
  </si>
  <si>
    <t>第12回地震時保有対力法に基づく橋梁等構造の耐震設計に関するシンポジウム</t>
    <rPh sb="0" eb="1">
      <t>ダイ</t>
    </rPh>
    <rPh sb="3" eb="4">
      <t>カイ</t>
    </rPh>
    <rPh sb="4" eb="6">
      <t>ジシン</t>
    </rPh>
    <rPh sb="6" eb="7">
      <t>ジ</t>
    </rPh>
    <rPh sb="7" eb="9">
      <t>ホユウ</t>
    </rPh>
    <rPh sb="9" eb="10">
      <t>タイ</t>
    </rPh>
    <rPh sb="10" eb="11">
      <t>リキ</t>
    </rPh>
    <rPh sb="11" eb="12">
      <t>ホウ</t>
    </rPh>
    <rPh sb="13" eb="14">
      <t>モト</t>
    </rPh>
    <rPh sb="16" eb="18">
      <t>キョウリョウ</t>
    </rPh>
    <rPh sb="18" eb="19">
      <t>トウ</t>
    </rPh>
    <rPh sb="19" eb="21">
      <t>コウゾウ</t>
    </rPh>
    <rPh sb="22" eb="24">
      <t>タイシン</t>
    </rPh>
    <rPh sb="24" eb="26">
      <t>セッケイ</t>
    </rPh>
    <rPh sb="27" eb="28">
      <t>カン</t>
    </rPh>
    <phoneticPr fontId="8"/>
  </si>
  <si>
    <t>H21.2.27</t>
  </si>
  <si>
    <t>H21.3.3</t>
  </si>
  <si>
    <t>エネルギー委員会第11回講演会『「ダムの構造・水理」講演会』</t>
    <phoneticPr fontId="8"/>
  </si>
  <si>
    <t>土木研究所</t>
    <rPh sb="0" eb="2">
      <t>ドボク</t>
    </rPh>
    <rPh sb="2" eb="5">
      <t>ケンキュウジョ</t>
    </rPh>
    <phoneticPr fontId="8"/>
  </si>
  <si>
    <t>H21.3.4</t>
  </si>
  <si>
    <t>第53回水工学講演会</t>
    <phoneticPr fontId="8"/>
  </si>
  <si>
    <t>芝浦工業大学</t>
    <phoneticPr fontId="8"/>
  </si>
  <si>
    <t>H21.3.10</t>
  </si>
  <si>
    <t>計算力学フォーラム in 山口</t>
    <phoneticPr fontId="8"/>
  </si>
  <si>
    <t>徳山工業高等専門学校</t>
    <phoneticPr fontId="8"/>
  </si>
  <si>
    <t>H21.3.12</t>
  </si>
  <si>
    <t>水・物質循環解析ソフトウェア共通基盤に関するシンポジウム</t>
    <phoneticPr fontId="8"/>
  </si>
  <si>
    <t>建設交流館（大阪）</t>
    <phoneticPr fontId="8"/>
  </si>
  <si>
    <t>H21.3.13</t>
  </si>
  <si>
    <t>第3回阪神淡路大震災学習ツアー</t>
    <phoneticPr fontId="8"/>
  </si>
  <si>
    <t>神戸市</t>
    <phoneticPr fontId="8"/>
  </si>
  <si>
    <t>H21.3.18</t>
  </si>
  <si>
    <t>原子力発電所の地盤安定性評価に関するシンポジュウム</t>
    <rPh sb="0" eb="3">
      <t>ゲンシリョク</t>
    </rPh>
    <rPh sb="3" eb="5">
      <t>ハツデン</t>
    </rPh>
    <rPh sb="5" eb="6">
      <t>ショ</t>
    </rPh>
    <rPh sb="7" eb="9">
      <t>ジバン</t>
    </rPh>
    <rPh sb="9" eb="12">
      <t>アンテイセイ</t>
    </rPh>
    <rPh sb="12" eb="14">
      <t>ヒョウカ</t>
    </rPh>
    <rPh sb="15" eb="16">
      <t>カン</t>
    </rPh>
    <phoneticPr fontId="8"/>
  </si>
  <si>
    <t>H20.4.14</t>
  </si>
  <si>
    <t>土木計画学ワンディセミナー50：物流の調査・モデル化・評価手法</t>
    <phoneticPr fontId="8"/>
  </si>
  <si>
    <t>H20.4.15</t>
  </si>
  <si>
    <t>セミナー「New Frontiers in Engineering Science：Spring Meeting 2008」</t>
    <phoneticPr fontId="8"/>
  </si>
  <si>
    <t>筑波大学総合研究棟</t>
    <phoneticPr fontId="8"/>
  </si>
  <si>
    <t>H20.4.16</t>
  </si>
  <si>
    <t>第7回コンサルタント懇話会</t>
    <rPh sb="0" eb="1">
      <t>ダイ</t>
    </rPh>
    <rPh sb="2" eb="3">
      <t>カイ</t>
    </rPh>
    <rPh sb="10" eb="13">
      <t>コンワカイ</t>
    </rPh>
    <phoneticPr fontId="8"/>
  </si>
  <si>
    <t>H20.4.17</t>
  </si>
  <si>
    <t>2007年制定コンクリート標準示方書発刊に伴う講習会</t>
    <phoneticPr fontId="8"/>
  </si>
  <si>
    <t>大阪国際会議場</t>
    <rPh sb="0" eb="2">
      <t>オオサカ</t>
    </rPh>
    <rPh sb="2" eb="4">
      <t>コクサイ</t>
    </rPh>
    <rPh sb="4" eb="7">
      <t>カイギジョウ</t>
    </rPh>
    <phoneticPr fontId="8"/>
  </si>
  <si>
    <t>2</t>
  </si>
  <si>
    <t>第5回環境工学セミナー</t>
    <rPh sb="0" eb="1">
      <t>ダイ</t>
    </rPh>
    <rPh sb="2" eb="3">
      <t>カイ</t>
    </rPh>
    <rPh sb="3" eb="5">
      <t>カンキョウ</t>
    </rPh>
    <rPh sb="5" eb="7">
      <t>コウガク</t>
    </rPh>
    <phoneticPr fontId="8"/>
  </si>
  <si>
    <t>東京理科大学（野田市）</t>
    <rPh sb="0" eb="2">
      <t>トウキョウ</t>
    </rPh>
    <rPh sb="2" eb="4">
      <t>リカ</t>
    </rPh>
    <rPh sb="4" eb="6">
      <t>ダイガク</t>
    </rPh>
    <rPh sb="7" eb="10">
      <t>ノダシ</t>
    </rPh>
    <phoneticPr fontId="8"/>
  </si>
  <si>
    <t>H20.5.8</t>
  </si>
  <si>
    <t>Eディフェンスを用いた大型橋梁耐震実験から何を学ぶ？</t>
    <rPh sb="8" eb="9">
      <t>モチ</t>
    </rPh>
    <rPh sb="11" eb="13">
      <t>オオガタ</t>
    </rPh>
    <rPh sb="13" eb="15">
      <t>キョウリョウ</t>
    </rPh>
    <rPh sb="15" eb="17">
      <t>タイシン</t>
    </rPh>
    <rPh sb="17" eb="19">
      <t>ジッケン</t>
    </rPh>
    <rPh sb="21" eb="22">
      <t>ナニ</t>
    </rPh>
    <rPh sb="23" eb="24">
      <t>マナ</t>
    </rPh>
    <phoneticPr fontId="8"/>
  </si>
  <si>
    <t>H20.5.13</t>
  </si>
  <si>
    <t>第2回四ツ谷キャリア塾</t>
    <rPh sb="0" eb="1">
      <t>ダイ</t>
    </rPh>
    <rPh sb="2" eb="3">
      <t>カイ</t>
    </rPh>
    <rPh sb="3" eb="4">
      <t>ヨ</t>
    </rPh>
    <rPh sb="5" eb="6">
      <t>ヤ</t>
    </rPh>
    <rPh sb="10" eb="11">
      <t>ジュク</t>
    </rPh>
    <phoneticPr fontId="8"/>
  </si>
  <si>
    <t>土木学会E会議室</t>
    <rPh sb="5" eb="8">
      <t>カイギシツ</t>
    </rPh>
    <phoneticPr fontId="8"/>
  </si>
  <si>
    <t>H20.5.15</t>
  </si>
  <si>
    <t>実務者のための道路橋支承部の維持管理技術講習会</t>
    <rPh sb="0" eb="3">
      <t>ジツムシャ</t>
    </rPh>
    <rPh sb="7" eb="9">
      <t>ドウロ</t>
    </rPh>
    <rPh sb="9" eb="10">
      <t>ハシ</t>
    </rPh>
    <rPh sb="10" eb="12">
      <t>シショウ</t>
    </rPh>
    <rPh sb="12" eb="13">
      <t>ブ</t>
    </rPh>
    <rPh sb="14" eb="16">
      <t>イジ</t>
    </rPh>
    <rPh sb="16" eb="18">
      <t>カンリ</t>
    </rPh>
    <rPh sb="18" eb="20">
      <t>ギジュツ</t>
    </rPh>
    <rPh sb="20" eb="23">
      <t>コウシュウカイ</t>
    </rPh>
    <phoneticPr fontId="8"/>
  </si>
  <si>
    <t>H20.5.16</t>
  </si>
  <si>
    <t>鋼・合成構造標準示方書講習会-耐震設計編-</t>
    <rPh sb="11" eb="14">
      <t>コウシュウカイ</t>
    </rPh>
    <phoneticPr fontId="8"/>
  </si>
  <si>
    <t>建設交流館（大阪）</t>
    <rPh sb="0" eb="2">
      <t>ケンセツ</t>
    </rPh>
    <rPh sb="2" eb="4">
      <t>コウリュウ</t>
    </rPh>
    <rPh sb="4" eb="5">
      <t>ヤカタ</t>
    </rPh>
    <rPh sb="6" eb="8">
      <t>オオサカ</t>
    </rPh>
    <phoneticPr fontId="8"/>
  </si>
  <si>
    <t>H20.5.28</t>
  </si>
  <si>
    <t>地盤工学セミナー2008</t>
    <phoneticPr fontId="8"/>
  </si>
  <si>
    <t>地盤工学委員会</t>
    <rPh sb="0" eb="2">
      <t>ジバン</t>
    </rPh>
    <rPh sb="2" eb="4">
      <t>コウガク</t>
    </rPh>
    <rPh sb="4" eb="6">
      <t>イイン</t>
    </rPh>
    <rPh sb="6" eb="7">
      <t>カイ</t>
    </rPh>
    <phoneticPr fontId="8"/>
  </si>
  <si>
    <t>「性能設計における作用」講習会</t>
    <rPh sb="12" eb="15">
      <t>コウシュウカイ</t>
    </rPh>
    <phoneticPr fontId="8"/>
  </si>
  <si>
    <t>H20.6.12</t>
  </si>
  <si>
    <t>「余裕深度処分の安全評価における地下水シナリオに用いる核種移行評価パラメータ設定の考え方－土木工学に係わる技術を中心として－」に関する講習会</t>
    <phoneticPr fontId="8"/>
  </si>
  <si>
    <t>H20.6.17</t>
  </si>
  <si>
    <t>第6回環境工学セミナーシリーズ「地球温暖化を考慮した水管理について」</t>
    <phoneticPr fontId="8"/>
  </si>
  <si>
    <t>群馬大学</t>
    <rPh sb="0" eb="2">
      <t>グンマ</t>
    </rPh>
    <rPh sb="2" eb="4">
      <t>ダイガク</t>
    </rPh>
    <phoneticPr fontId="8"/>
  </si>
  <si>
    <t>H20.6.25</t>
  </si>
  <si>
    <t>土木鋼構造物の設計法と最近技術に関する講習会</t>
    <phoneticPr fontId="8"/>
  </si>
  <si>
    <t>構造工学委員会、鋼構造委員会</t>
    <rPh sb="0" eb="2">
      <t>コウゾウ</t>
    </rPh>
    <rPh sb="2" eb="4">
      <t>コウガク</t>
    </rPh>
    <rPh sb="4" eb="6">
      <t>イイン</t>
    </rPh>
    <rPh sb="6" eb="7">
      <t>カイ</t>
    </rPh>
    <phoneticPr fontId="8"/>
  </si>
  <si>
    <t>H20.6.26</t>
  </si>
  <si>
    <t>第14回鋼構造基礎講座「鋼構造における有限要素法の基礎とその適用に関する講習会」</t>
    <phoneticPr fontId="8"/>
  </si>
  <si>
    <t>H20.7.4</t>
  </si>
  <si>
    <t>「地震作用に対するコンクリート構造物の性能照査型設計－時空間における設計の課題と近未来像－」に関する講習会</t>
    <phoneticPr fontId="8"/>
  </si>
  <si>
    <t>H20.7.7</t>
  </si>
  <si>
    <t>第3回四ツ谷キャリア塾</t>
    <rPh sb="0" eb="1">
      <t>ダイ</t>
    </rPh>
    <rPh sb="2" eb="3">
      <t>カイ</t>
    </rPh>
    <rPh sb="3" eb="4">
      <t>ヨ</t>
    </rPh>
    <rPh sb="5" eb="6">
      <t>ヤ</t>
    </rPh>
    <rPh sb="10" eb="11">
      <t>ジュク</t>
    </rPh>
    <phoneticPr fontId="8"/>
  </si>
  <si>
    <t>H20.7.8</t>
  </si>
  <si>
    <t>断層（不同）変位を受ける橋梁の計画・設計に関する講習会</t>
    <rPh sb="0" eb="2">
      <t>ダンソウ</t>
    </rPh>
    <rPh sb="3" eb="5">
      <t>フドウ</t>
    </rPh>
    <rPh sb="6" eb="8">
      <t>ヘンイ</t>
    </rPh>
    <rPh sb="9" eb="10">
      <t>ウ</t>
    </rPh>
    <rPh sb="12" eb="14">
      <t>キョウリョウ</t>
    </rPh>
    <rPh sb="15" eb="17">
      <t>ケイカク</t>
    </rPh>
    <rPh sb="18" eb="20">
      <t>セッケイ</t>
    </rPh>
    <rPh sb="21" eb="22">
      <t>カン</t>
    </rPh>
    <rPh sb="24" eb="27">
      <t>コウシュウカイ</t>
    </rPh>
    <phoneticPr fontId="8"/>
  </si>
  <si>
    <t>大阪市立大学文化交流センター</t>
    <rPh sb="2" eb="4">
      <t>イチリツ</t>
    </rPh>
    <rPh sb="4" eb="6">
      <t>ダイガク</t>
    </rPh>
    <rPh sb="6" eb="8">
      <t>ブンカ</t>
    </rPh>
    <rPh sb="8" eb="10">
      <t>コウリュウ</t>
    </rPh>
    <phoneticPr fontId="8"/>
  </si>
  <si>
    <t>H20.7.11</t>
  </si>
  <si>
    <t>土木計画学国際セミナー</t>
    <phoneticPr fontId="8"/>
  </si>
  <si>
    <t>H20.7.18</t>
  </si>
  <si>
    <t>火山工学・斜面工学セミナーin Fukuoka2008</t>
    <phoneticPr fontId="8"/>
  </si>
  <si>
    <t>H20.7.25</t>
  </si>
  <si>
    <t>セミナー「土木学会による実務者のための耐震設計入門（基礎編）」</t>
    <phoneticPr fontId="8"/>
  </si>
  <si>
    <t>H20.8.1</t>
  </si>
  <si>
    <t>「最新複合構造の現状と分析」および「各種材料の特性と新しい複合構造の性能評価」に関する講習会</t>
    <rPh sb="1" eb="3">
      <t>サイシン</t>
    </rPh>
    <rPh sb="3" eb="5">
      <t>フクゴウ</t>
    </rPh>
    <rPh sb="5" eb="7">
      <t>コウゾウ</t>
    </rPh>
    <rPh sb="8" eb="10">
      <t>ゲンジョウ</t>
    </rPh>
    <rPh sb="11" eb="13">
      <t>ブンセキ</t>
    </rPh>
    <rPh sb="18" eb="20">
      <t>カクシュ</t>
    </rPh>
    <rPh sb="20" eb="22">
      <t>ザイリョウ</t>
    </rPh>
    <phoneticPr fontId="8"/>
  </si>
  <si>
    <t>第1回環境システム研究イブニングワークショップ「バイオ燃料の社会･環境影響について」</t>
    <rPh sb="27" eb="29">
      <t>ネンリョウ</t>
    </rPh>
    <rPh sb="30" eb="32">
      <t>シャカイ</t>
    </rPh>
    <rPh sb="33" eb="35">
      <t>カンキョウ</t>
    </rPh>
    <rPh sb="35" eb="37">
      <t>エイキョウ</t>
    </rPh>
    <phoneticPr fontId="8"/>
  </si>
  <si>
    <t>土木学会Ａ会議室</t>
    <rPh sb="0" eb="2">
      <t>ドボク</t>
    </rPh>
    <rPh sb="2" eb="4">
      <t>ガッカイ</t>
    </rPh>
    <rPh sb="5" eb="8">
      <t>カイギシツ</t>
    </rPh>
    <phoneticPr fontId="8"/>
  </si>
  <si>
    <t>H20.9.2</t>
  </si>
  <si>
    <t>乱流フォーラム</t>
  </si>
  <si>
    <t>神戸大学</t>
    <phoneticPr fontId="8"/>
  </si>
  <si>
    <t>H20.9.4</t>
  </si>
  <si>
    <t>ステンレス鉄筋を用いるコンクリート構造物の設計施工指針(案)に関する講習会</t>
    <phoneticPr fontId="8"/>
  </si>
  <si>
    <t>新宿文化センター</t>
    <rPh sb="0" eb="2">
      <t>シンジュク</t>
    </rPh>
    <rPh sb="2" eb="4">
      <t>ブンカ</t>
    </rPh>
    <phoneticPr fontId="8"/>
  </si>
  <si>
    <t>第4回四ツ谷キャリア塾</t>
    <rPh sb="0" eb="1">
      <t>ダイ</t>
    </rPh>
    <rPh sb="2" eb="3">
      <t>カイ</t>
    </rPh>
    <rPh sb="3" eb="4">
      <t>ヨ</t>
    </rPh>
    <rPh sb="5" eb="6">
      <t>ヤ</t>
    </rPh>
    <rPh sb="10" eb="11">
      <t>ジュク</t>
    </rPh>
    <phoneticPr fontId="8"/>
  </si>
  <si>
    <t>H20.9.17</t>
  </si>
  <si>
    <t>環境修復事業マネジメントに関するセミナー</t>
    <phoneticPr fontId="8"/>
  </si>
  <si>
    <t>H20.9.25</t>
  </si>
  <si>
    <t>第2回環境システム研究イブニングワークショップ「世界のバイオ燃料政策の動向と課題」</t>
    <rPh sb="24" eb="26">
      <t>セカイ</t>
    </rPh>
    <rPh sb="30" eb="32">
      <t>ネンリョウ</t>
    </rPh>
    <rPh sb="32" eb="34">
      <t>セイサク</t>
    </rPh>
    <rPh sb="35" eb="37">
      <t>ドウコウ</t>
    </rPh>
    <rPh sb="38" eb="40">
      <t>カダイ</t>
    </rPh>
    <phoneticPr fontId="8"/>
  </si>
  <si>
    <t>H20.10.2</t>
  </si>
  <si>
    <t>第15回鋼構造基礎講座「性能設計」</t>
    <phoneticPr fontId="8"/>
  </si>
  <si>
    <t>H20.10.29</t>
  </si>
  <si>
    <t>構造工学における有限要素法の基礎と応用 講習会</t>
    <phoneticPr fontId="8"/>
  </si>
  <si>
    <t>H20.11.4</t>
  </si>
  <si>
    <t>環境振動・騒音に関する低減工法対策の手引に関する講習会</t>
    <phoneticPr fontId="8"/>
  </si>
  <si>
    <t>H20.11.5</t>
  </si>
  <si>
    <t>トンネル工学セミナー2008</t>
    <phoneticPr fontId="8"/>
  </si>
  <si>
    <t>H20.11.10</t>
  </si>
  <si>
    <t>第3回環境システム研究イブニングワークショップ「バイオマス利用と食料需給」</t>
    <rPh sb="29" eb="31">
      <t>リヨウ</t>
    </rPh>
    <rPh sb="32" eb="34">
      <t>ショクリョウ</t>
    </rPh>
    <rPh sb="34" eb="36">
      <t>ジュキュウ</t>
    </rPh>
    <phoneticPr fontId="8"/>
  </si>
  <si>
    <t>H20.11.17</t>
  </si>
  <si>
    <t>トンネル・ライブラリー第19号「シールドトンネルの耐震検討」に関する講習会</t>
    <phoneticPr fontId="8"/>
  </si>
  <si>
    <t>H20.11.21</t>
  </si>
  <si>
    <t>平成20年度「労働災害防止のための安全教育シリーズ」</t>
    <phoneticPr fontId="8"/>
  </si>
  <si>
    <t>大林組東京本社３Ｆ講堂</t>
    <phoneticPr fontId="8"/>
  </si>
  <si>
    <t>H20.12.8</t>
  </si>
  <si>
    <t>安全で経済的な施工計画を行うための講習会</t>
    <phoneticPr fontId="8"/>
  </si>
  <si>
    <t>H20.12.14</t>
  </si>
  <si>
    <t>NIPPO、山梨出張所</t>
    <phoneticPr fontId="8"/>
  </si>
  <si>
    <t>川崎市国際交流センター</t>
    <phoneticPr fontId="8"/>
  </si>
  <si>
    <t>H21.1.15</t>
  </si>
  <si>
    <t>第12回地震防災技術懇話会</t>
    <phoneticPr fontId="8"/>
  </si>
  <si>
    <t>H21.1.19</t>
  </si>
  <si>
    <t>第4回環境システム研究イブニングワークショップ「バイオ燃料の社会･環境影響について／木質バイオマスの利活用」</t>
    <rPh sb="42" eb="44">
      <t>モクシツ</t>
    </rPh>
    <rPh sb="50" eb="53">
      <t>リカツヨウ</t>
    </rPh>
    <phoneticPr fontId="8"/>
  </si>
  <si>
    <t>H21.1.20</t>
  </si>
  <si>
    <t>第10回国際セミナー「都市物流政策に関する日仏セミナー」</t>
    <rPh sb="0" eb="1">
      <t>ダイ</t>
    </rPh>
    <rPh sb="3" eb="4">
      <t>カイ</t>
    </rPh>
    <rPh sb="4" eb="6">
      <t>コクサイ</t>
    </rPh>
    <rPh sb="11" eb="13">
      <t>トシ</t>
    </rPh>
    <rPh sb="13" eb="15">
      <t>ブツリュウ</t>
    </rPh>
    <rPh sb="15" eb="17">
      <t>セイサク</t>
    </rPh>
    <rPh sb="18" eb="19">
      <t>カン</t>
    </rPh>
    <rPh sb="21" eb="23">
      <t>ニチフツ</t>
    </rPh>
    <phoneticPr fontId="8"/>
  </si>
  <si>
    <t>さいたま、桜プラザウエスト</t>
    <phoneticPr fontId="8"/>
  </si>
  <si>
    <t>H21.1.27</t>
  </si>
  <si>
    <t>セミナー「土木学会による実務者のための耐震設計入門（実践編）」</t>
    <phoneticPr fontId="8"/>
  </si>
  <si>
    <t>H21.1.29</t>
  </si>
  <si>
    <t>第16回鋼構造基礎講座「鋼橋の製作、架設および現場積算」</t>
    <phoneticPr fontId="8"/>
  </si>
  <si>
    <t>H21.2.2</t>
  </si>
  <si>
    <t>清水建設、シミズホール</t>
    <phoneticPr fontId="8"/>
  </si>
  <si>
    <t>H21.2.17</t>
  </si>
  <si>
    <t>第10回新しい材料・工法・機械講習会－最新のコンクリート技術の現状と設計・施工のポイント－</t>
    <rPh sb="0" eb="1">
      <t>ダイ</t>
    </rPh>
    <rPh sb="3" eb="4">
      <t>カイ</t>
    </rPh>
    <rPh sb="4" eb="5">
      <t>アタラ</t>
    </rPh>
    <rPh sb="7" eb="9">
      <t>ザイリョウ</t>
    </rPh>
    <rPh sb="10" eb="12">
      <t>コウホウ</t>
    </rPh>
    <rPh sb="13" eb="15">
      <t>キカイ</t>
    </rPh>
    <rPh sb="15" eb="18">
      <t>コウシュウカイ</t>
    </rPh>
    <phoneticPr fontId="8"/>
  </si>
  <si>
    <t>名古屋国際会議場</t>
    <rPh sb="0" eb="3">
      <t>ナゴヤ</t>
    </rPh>
    <rPh sb="3" eb="5">
      <t>コクサイ</t>
    </rPh>
    <rPh sb="5" eb="8">
      <t>カイギジョウ</t>
    </rPh>
    <phoneticPr fontId="8"/>
  </si>
  <si>
    <t>H21.2.24</t>
  </si>
  <si>
    <t>中小建設業のBCP入門セミナー</t>
    <rPh sb="0" eb="2">
      <t>チュウショウ</t>
    </rPh>
    <rPh sb="2" eb="5">
      <t>ケンセツギョウ</t>
    </rPh>
    <rPh sb="9" eb="11">
      <t>ニュウモン</t>
    </rPh>
    <phoneticPr fontId="8"/>
  </si>
  <si>
    <t>環境システム委員会・環境評価小委員会研究ワークショップ</t>
    <phoneticPr fontId="8"/>
  </si>
  <si>
    <t>第5回環境システム研究イブニングワークショップ「木材資源利用の意味とあり方」</t>
    <phoneticPr fontId="8"/>
  </si>
  <si>
    <t>H21.3.6</t>
  </si>
  <si>
    <t>土木計画学ワンディセミナー53：自転車から中速グリーンモードへ－利用空間整備の方向とその評価－</t>
    <phoneticPr fontId="8"/>
  </si>
  <si>
    <t>H21.3.11</t>
  </si>
  <si>
    <t>「海洋環境における鋼構造物の耐久・耐荷性能予測ガイドライン」および「鋼構造物の腐食耐久性照査マニュアル」合同講習会</t>
    <phoneticPr fontId="8"/>
  </si>
  <si>
    <t>構造工学委員会、鋼構造委員会</t>
    <phoneticPr fontId="8"/>
  </si>
  <si>
    <t>第10回地震災害マネジメントセミナー</t>
    <rPh sb="0" eb="1">
      <t>ダイ</t>
    </rPh>
    <rPh sb="3" eb="4">
      <t>カイ</t>
    </rPh>
    <phoneticPr fontId="8"/>
  </si>
  <si>
    <t>H21.3.31</t>
  </si>
  <si>
    <t>Japan Austraria Joint workshop on Steel and composite Structures</t>
    <phoneticPr fontId="8"/>
  </si>
  <si>
    <t>西シドニー大学</t>
    <rPh sb="0" eb="1">
      <t>ニシ</t>
    </rPh>
    <rPh sb="5" eb="7">
      <t>ダイガク</t>
    </rPh>
    <phoneticPr fontId="8"/>
  </si>
  <si>
    <t>H21.4.23</t>
  </si>
  <si>
    <t>第55回構造工学シンポジウム</t>
    <phoneticPr fontId="8"/>
  </si>
  <si>
    <t>日本学術会議（東京都）</t>
    <phoneticPr fontId="8"/>
  </si>
  <si>
    <t>H21.4.25</t>
  </si>
  <si>
    <t>第8回土木学会デザイン賞授賞式</t>
    <phoneticPr fontId="8"/>
  </si>
  <si>
    <t>H21.5.19</t>
  </si>
  <si>
    <t>第30回地震工学研究発表会</t>
    <phoneticPr fontId="8"/>
  </si>
  <si>
    <t>東大地震研究所</t>
    <phoneticPr fontId="8"/>
  </si>
  <si>
    <t>H21.5.15</t>
  </si>
  <si>
    <t>No.2『匿名性からの脱却』を探るサロン～実名の個人ブランディングを楽しもう</t>
    <phoneticPr fontId="8"/>
  </si>
  <si>
    <t>土木学会Ｆ会議室</t>
    <rPh sb="0" eb="2">
      <t>ドボク</t>
    </rPh>
    <rPh sb="2" eb="4">
      <t>ガッカイ</t>
    </rPh>
    <rPh sb="5" eb="8">
      <t>カイギシツ</t>
    </rPh>
    <phoneticPr fontId="8"/>
  </si>
  <si>
    <t>H21.6.8</t>
  </si>
  <si>
    <t>平成21年度「労働災害防止のための安全教育シリーズ」1</t>
    <phoneticPr fontId="8"/>
  </si>
  <si>
    <t>北沢タウンホール（小田急電鉄）</t>
    <phoneticPr fontId="8"/>
  </si>
  <si>
    <t>H21.6.9</t>
  </si>
  <si>
    <t>21年度公共調達シンポジウム</t>
    <rPh sb="2" eb="4">
      <t>ネンド</t>
    </rPh>
    <rPh sb="4" eb="6">
      <t>コウキョウ</t>
    </rPh>
    <rPh sb="6" eb="8">
      <t>チョウタツ</t>
    </rPh>
    <phoneticPr fontId="8"/>
  </si>
  <si>
    <t>H21.6.11</t>
  </si>
  <si>
    <t>2009年度河川技術に関するシンポジウム</t>
    <phoneticPr fontId="8"/>
  </si>
  <si>
    <t>H21.6.13</t>
  </si>
  <si>
    <t>第39回土木計画学研究発表会（春大会）</t>
    <phoneticPr fontId="8"/>
  </si>
  <si>
    <t>徳島大学</t>
    <phoneticPr fontId="8"/>
  </si>
  <si>
    <t>H21.6.29</t>
  </si>
  <si>
    <t>第34回海洋開発シンポジウム</t>
    <phoneticPr fontId="8"/>
  </si>
  <si>
    <t>横浜開港記念会館</t>
    <phoneticPr fontId="8"/>
  </si>
  <si>
    <t>H21.6.28</t>
  </si>
  <si>
    <t>2009年度海洋開発特別講演会 in 横浜「港と海の発展の歴史」</t>
    <phoneticPr fontId="8"/>
  </si>
  <si>
    <t>横浜開港記念会館</t>
  </si>
  <si>
    <t>H21.7.4</t>
  </si>
  <si>
    <t>第29回土木史研究発表会</t>
    <phoneticPr fontId="8"/>
  </si>
  <si>
    <t>北海道教育大学函館校</t>
    <rPh sb="3" eb="5">
      <t>キョウイク</t>
    </rPh>
    <rPh sb="5" eb="7">
      <t>ダイガク</t>
    </rPh>
    <rPh sb="7" eb="9">
      <t>ハコダテ</t>
    </rPh>
    <rPh sb="9" eb="10">
      <t>コウ</t>
    </rPh>
    <phoneticPr fontId="8"/>
  </si>
  <si>
    <t>H21.7.10</t>
  </si>
  <si>
    <t>№1　土木遺産を楽しく走るサロン！重要文化財の清洲橋・永代橋・勝鬨橋を往く</t>
    <phoneticPr fontId="8"/>
  </si>
  <si>
    <t>土木学会F会議室</t>
    <rPh sb="0" eb="2">
      <t>ドボク</t>
    </rPh>
    <rPh sb="2" eb="4">
      <t>ガッカイ</t>
    </rPh>
    <rPh sb="5" eb="8">
      <t>カイギシツ</t>
    </rPh>
    <phoneticPr fontId="8"/>
  </si>
  <si>
    <t>H21.7.14</t>
  </si>
  <si>
    <t>第27回環境システムシンポジウム</t>
    <phoneticPr fontId="8"/>
  </si>
  <si>
    <t>H21.7.15</t>
  </si>
  <si>
    <t>第13回鉄道力学シンポジウム</t>
    <phoneticPr fontId="8"/>
  </si>
  <si>
    <t>土木学会 講堂</t>
    <rPh sb="5" eb="7">
      <t>コウドウ</t>
    </rPh>
    <phoneticPr fontId="8"/>
  </si>
  <si>
    <t>H21.7.23</t>
  </si>
  <si>
    <t>第3回FRP複合構造・橋梁シンポジウム</t>
    <phoneticPr fontId="8"/>
  </si>
  <si>
    <t>H21.7.24</t>
  </si>
  <si>
    <t>平成21年度「労働災害防止のための安全教育シリーズ」2</t>
    <phoneticPr fontId="8"/>
  </si>
  <si>
    <t>日本橋梁</t>
    <phoneticPr fontId="8"/>
  </si>
  <si>
    <t>H21.7.27</t>
  </si>
  <si>
    <t>軟岩の物理化学特性評価に関する報告会 《無料行事》</t>
    <rPh sb="0" eb="1">
      <t>ヤワ</t>
    </rPh>
    <rPh sb="1" eb="2">
      <t>イワ</t>
    </rPh>
    <rPh sb="3" eb="5">
      <t>ブツリ</t>
    </rPh>
    <rPh sb="5" eb="7">
      <t>カガク</t>
    </rPh>
    <rPh sb="7" eb="9">
      <t>トクセイ</t>
    </rPh>
    <rPh sb="9" eb="11">
      <t>ヒョウカ</t>
    </rPh>
    <rPh sb="12" eb="13">
      <t>カン</t>
    </rPh>
    <rPh sb="15" eb="17">
      <t>ホウコク</t>
    </rPh>
    <rPh sb="17" eb="18">
      <t>カイ</t>
    </rPh>
    <rPh sb="20" eb="22">
      <t>ムリョウ</t>
    </rPh>
    <rPh sb="22" eb="24">
      <t>ギョウジ</t>
    </rPh>
    <phoneticPr fontId="8"/>
  </si>
  <si>
    <t>H21.8.3</t>
  </si>
  <si>
    <t>第3回夏休み親子見学会（東京）</t>
    <rPh sb="3" eb="5">
      <t>ナツヤス</t>
    </rPh>
    <rPh sb="6" eb="8">
      <t>オヤコ</t>
    </rPh>
    <rPh sb="8" eb="10">
      <t>ケンガク</t>
    </rPh>
    <rPh sb="10" eb="11">
      <t>カイ</t>
    </rPh>
    <rPh sb="12" eb="14">
      <t>トウキョウ</t>
    </rPh>
    <phoneticPr fontId="8"/>
  </si>
  <si>
    <t>東急東横線地下化工事現場</t>
    <rPh sb="0" eb="2">
      <t>トウキュウ</t>
    </rPh>
    <rPh sb="2" eb="5">
      <t>トウヨコセン</t>
    </rPh>
    <rPh sb="5" eb="8">
      <t>チカカ</t>
    </rPh>
    <rPh sb="8" eb="10">
      <t>コウジ</t>
    </rPh>
    <rPh sb="10" eb="12">
      <t>ゲンバ</t>
    </rPh>
    <phoneticPr fontId="8"/>
  </si>
  <si>
    <t>第3回夏休み親子見学会（大阪）</t>
    <rPh sb="3" eb="5">
      <t>ナツヤス</t>
    </rPh>
    <rPh sb="6" eb="8">
      <t>オヤコ</t>
    </rPh>
    <rPh sb="8" eb="10">
      <t>ケンガク</t>
    </rPh>
    <rPh sb="10" eb="11">
      <t>カイ</t>
    </rPh>
    <rPh sb="12" eb="14">
      <t>オオサカ</t>
    </rPh>
    <phoneticPr fontId="8"/>
  </si>
  <si>
    <t>H21.8.4</t>
  </si>
  <si>
    <t>第12回鋼構造と橋に関するシンポジウム</t>
    <phoneticPr fontId="8"/>
  </si>
  <si>
    <t>H21.8.5</t>
  </si>
  <si>
    <t>2009年度建設マネジメント委員会研究成果発表会</t>
    <rPh sb="4" eb="6">
      <t>ネンド</t>
    </rPh>
    <rPh sb="6" eb="8">
      <t>ケンセツ</t>
    </rPh>
    <rPh sb="14" eb="17">
      <t>イインカイ</t>
    </rPh>
    <rPh sb="17" eb="19">
      <t>ケンキュウ</t>
    </rPh>
    <rPh sb="19" eb="21">
      <t>セイカ</t>
    </rPh>
    <rPh sb="21" eb="23">
      <t>ハッピョウ</t>
    </rPh>
    <rPh sb="23" eb="24">
      <t>カイ</t>
    </rPh>
    <phoneticPr fontId="8"/>
  </si>
  <si>
    <t>第45回水工学に関する夏期研修会</t>
    <phoneticPr fontId="8"/>
  </si>
  <si>
    <t>日大工学部（郡山）</t>
    <rPh sb="0" eb="2">
      <t>ニチダイ</t>
    </rPh>
    <rPh sb="2" eb="5">
      <t>コウガクブ</t>
    </rPh>
    <rPh sb="6" eb="8">
      <t>コオリヤマ</t>
    </rPh>
    <phoneticPr fontId="8"/>
  </si>
  <si>
    <t>水工学委員会・海岸工学委員会</t>
    <rPh sb="0" eb="1">
      <t>スイ</t>
    </rPh>
    <rPh sb="1" eb="3">
      <t>コウガク</t>
    </rPh>
    <rPh sb="3" eb="6">
      <t>イインカイ</t>
    </rPh>
    <rPh sb="7" eb="9">
      <t>カイガン</t>
    </rPh>
    <rPh sb="9" eb="11">
      <t>コウガク</t>
    </rPh>
    <rPh sb="11" eb="14">
      <t>イインカイ</t>
    </rPh>
    <phoneticPr fontId="8"/>
  </si>
  <si>
    <t>H21.8.20</t>
  </si>
  <si>
    <t>第8回木橋技術に関するシンポジウム・講習会</t>
    <rPh sb="18" eb="21">
      <t>コウシュウカイ</t>
    </rPh>
    <phoneticPr fontId="8"/>
  </si>
  <si>
    <t>平成21年度「労働災害防止のための安全教育シリーズ」3</t>
    <phoneticPr fontId="8"/>
  </si>
  <si>
    <t>H21.9.１</t>
  </si>
  <si>
    <t>第12回応用力学シンポジウム</t>
    <phoneticPr fontId="8"/>
  </si>
  <si>
    <t>九州大学（筑紫ｷｬﾝﾊﾟｽ）</t>
    <rPh sb="0" eb="2">
      <t>キュウシュウ</t>
    </rPh>
    <rPh sb="2" eb="4">
      <t>ダイガク</t>
    </rPh>
    <rPh sb="5" eb="7">
      <t>ツクシ</t>
    </rPh>
    <phoneticPr fontId="8"/>
  </si>
  <si>
    <t>H21.9.7</t>
  </si>
  <si>
    <t>土木計画学シンポジウム「魅力ある持続的観光地形成に向けて」（無料）</t>
    <rPh sb="0" eb="2">
      <t>ドボク</t>
    </rPh>
    <rPh sb="2" eb="5">
      <t>ケイカクガク</t>
    </rPh>
    <rPh sb="12" eb="14">
      <t>ミリョク</t>
    </rPh>
    <rPh sb="16" eb="19">
      <t>ジゾクテキ</t>
    </rPh>
    <rPh sb="19" eb="22">
      <t>カンコウチ</t>
    </rPh>
    <rPh sb="22" eb="24">
      <t>ケイセイ</t>
    </rPh>
    <rPh sb="25" eb="26">
      <t>ム</t>
    </rPh>
    <rPh sb="30" eb="32">
      <t>ムリョウ</t>
    </rPh>
    <phoneticPr fontId="8"/>
  </si>
  <si>
    <t>東洋大学　白山第2キャンパス</t>
    <rPh sb="0" eb="2">
      <t>トウヨウ</t>
    </rPh>
    <rPh sb="2" eb="4">
      <t>ダイガク</t>
    </rPh>
    <rPh sb="5" eb="7">
      <t>ハクサン</t>
    </rPh>
    <rPh sb="7" eb="8">
      <t>ダイ</t>
    </rPh>
    <phoneticPr fontId="8"/>
  </si>
  <si>
    <t>H21.9.11</t>
  </si>
  <si>
    <t>第17回地球環境シンポジウム</t>
    <phoneticPr fontId="8"/>
  </si>
  <si>
    <t>沖縄大学</t>
    <phoneticPr fontId="8"/>
  </si>
  <si>
    <t>H21.9.14</t>
  </si>
  <si>
    <t>「岩盤構造物の建設と維持管理におけるマネジメント」講習会</t>
    <rPh sb="1" eb="3">
      <t>ガンバン</t>
    </rPh>
    <rPh sb="3" eb="6">
      <t>コウゾウブツ</t>
    </rPh>
    <rPh sb="7" eb="9">
      <t>ケンセツ</t>
    </rPh>
    <rPh sb="10" eb="12">
      <t>イジ</t>
    </rPh>
    <rPh sb="12" eb="14">
      <t>カンリ</t>
    </rPh>
    <rPh sb="25" eb="28">
      <t>コウシュウカイ</t>
    </rPh>
    <phoneticPr fontId="8"/>
  </si>
  <si>
    <t>土木学会 講堂：他</t>
    <rPh sb="5" eb="7">
      <t>コウドウ</t>
    </rPh>
    <rPh sb="8" eb="9">
      <t>ホカ</t>
    </rPh>
    <phoneticPr fontId="8"/>
  </si>
  <si>
    <t>H21.9.22</t>
  </si>
  <si>
    <t>第3回ギリシャ・日本：基礎の耐震設計、観測・実験・補強に関する
ワークショップ
3rd Greece–Japan Workshop : Seismic Design,Observation, and Retrofit of  Fonudations</t>
    <phoneticPr fontId="8"/>
  </si>
  <si>
    <t>ギリシャ・サントリーニ島</t>
    <phoneticPr fontId="8"/>
  </si>
  <si>
    <t>H21.10.14</t>
  </si>
  <si>
    <t>若手／中堅実務者のためのコンクリート技術講習会　東京1回目</t>
    <rPh sb="24" eb="26">
      <t>トウキョウ</t>
    </rPh>
    <rPh sb="27" eb="29">
      <t>カイメ</t>
    </rPh>
    <phoneticPr fontId="8"/>
  </si>
  <si>
    <t>H21.10.22</t>
  </si>
  <si>
    <t>第34回情報利用技術シンポジウム</t>
    <phoneticPr fontId="8"/>
  </si>
  <si>
    <t>H21.10.24</t>
  </si>
  <si>
    <t>第37回環境システム研究論文発表会</t>
    <phoneticPr fontId="8"/>
  </si>
  <si>
    <t>明星大学日野キャンパス</t>
    <phoneticPr fontId="8"/>
  </si>
  <si>
    <t>H21.10.29</t>
  </si>
  <si>
    <t>平成21年度「労働災害防止のための安全教育シリーズ」4</t>
    <phoneticPr fontId="8"/>
  </si>
  <si>
    <t>ホテルメトロポリタン高崎（JR東日本）</t>
    <phoneticPr fontId="8"/>
  </si>
  <si>
    <t>H21.11.4</t>
  </si>
  <si>
    <t>若手／中堅実務者のためのコンクリート技術講習会　東京2回目</t>
    <rPh sb="24" eb="26">
      <t>トウキョウ</t>
    </rPh>
    <rPh sb="27" eb="29">
      <t>カイメ</t>
    </rPh>
    <phoneticPr fontId="8"/>
  </si>
  <si>
    <t>H21.11.6</t>
  </si>
  <si>
    <t>No.3土木遺産を歩くサロン！重要文化財の清洲橋・永代橋・勝鬨橋に太田圓三翁ブランドを往く</t>
    <phoneticPr fontId="8"/>
  </si>
  <si>
    <t>H21.11.10</t>
  </si>
  <si>
    <t>第１回地震リスクマネジメントと事業継続性（SRM&amp;BCP）シンポジウム</t>
    <rPh sb="0" eb="1">
      <t>ダイ</t>
    </rPh>
    <rPh sb="2" eb="3">
      <t>カイ</t>
    </rPh>
    <rPh sb="3" eb="5">
      <t>ジシン</t>
    </rPh>
    <rPh sb="15" eb="17">
      <t>ジギョウ</t>
    </rPh>
    <rPh sb="17" eb="20">
      <t>ケイゾクセイ</t>
    </rPh>
    <phoneticPr fontId="8"/>
  </si>
  <si>
    <t>公共調達に関するシンポジウム</t>
    <phoneticPr fontId="8"/>
  </si>
  <si>
    <t>ホテルパールガーデン</t>
    <phoneticPr fontId="8"/>
  </si>
  <si>
    <t>H21.11.13</t>
  </si>
  <si>
    <t>No.4　土木の週間に土木遺産を歩くサロン! 　江戸城外壕跡と東京港レインボーブリッジを往く</t>
    <phoneticPr fontId="8"/>
  </si>
  <si>
    <t>H21.11.18</t>
  </si>
  <si>
    <t>第56回海岸工学講演会</t>
    <phoneticPr fontId="8"/>
  </si>
  <si>
    <t>茨城県立県民文化センター</t>
    <phoneticPr fontId="8"/>
  </si>
  <si>
    <t>H21.11.21</t>
  </si>
  <si>
    <t>第40回土木計画学研究発表会秋大会</t>
    <phoneticPr fontId="8"/>
  </si>
  <si>
    <t>H21.11.25</t>
  </si>
  <si>
    <t>安全問題討論会‘09</t>
    <phoneticPr fontId="8"/>
  </si>
  <si>
    <t>H21.11.26</t>
  </si>
  <si>
    <t>第19回トンネル工学研究発表会</t>
    <phoneticPr fontId="8"/>
  </si>
  <si>
    <t>土木学会講堂、会議室</t>
    <phoneticPr fontId="8"/>
  </si>
  <si>
    <t>H21.11.27</t>
  </si>
  <si>
    <t>第46回環境工学研究フォーラム</t>
    <phoneticPr fontId="8"/>
  </si>
  <si>
    <t>新島学園短期大学</t>
  </si>
  <si>
    <t>H21.11.30</t>
  </si>
  <si>
    <t>第13回地震防災技術懇話会</t>
    <phoneticPr fontId="8"/>
  </si>
  <si>
    <t>H21.12.1</t>
  </si>
  <si>
    <t>地震動研究の進展と土木構造物の設計地震動に関する講習会</t>
  </si>
  <si>
    <t>H21.12.4</t>
  </si>
  <si>
    <t>相互連関を考慮したライフライン減災対策に関するシンポジウム</t>
    <rPh sb="0" eb="2">
      <t>ソウゴ</t>
    </rPh>
    <rPh sb="2" eb="4">
      <t>レンカン</t>
    </rPh>
    <rPh sb="5" eb="7">
      <t>コウリョ</t>
    </rPh>
    <rPh sb="15" eb="16">
      <t>ゲン</t>
    </rPh>
    <rPh sb="16" eb="17">
      <t>ワザワ</t>
    </rPh>
    <rPh sb="17" eb="19">
      <t>タイサク</t>
    </rPh>
    <rPh sb="20" eb="21">
      <t>カン</t>
    </rPh>
    <phoneticPr fontId="8"/>
  </si>
  <si>
    <t>若手／中堅実務者のためのコンクリート技術講習会　大阪開催</t>
    <rPh sb="24" eb="26">
      <t>オオサカ</t>
    </rPh>
    <rPh sb="26" eb="28">
      <t>カイサイ</t>
    </rPh>
    <phoneticPr fontId="8"/>
  </si>
  <si>
    <t>H21.12.8</t>
  </si>
  <si>
    <t>平成21年度第3回研究会：建設会社の事業継続計画への取り組み</t>
    <rPh sb="0" eb="2">
      <t>ヘイセイ</t>
    </rPh>
    <rPh sb="4" eb="6">
      <t>ネンド</t>
    </rPh>
    <rPh sb="6" eb="7">
      <t>ダイ</t>
    </rPh>
    <rPh sb="8" eb="9">
      <t>カイ</t>
    </rPh>
    <rPh sb="9" eb="12">
      <t>ケンキュウカイ</t>
    </rPh>
    <rPh sb="13" eb="15">
      <t>ケンセツ</t>
    </rPh>
    <rPh sb="15" eb="17">
      <t>カイシャ</t>
    </rPh>
    <rPh sb="18" eb="20">
      <t>ジギョウ</t>
    </rPh>
    <rPh sb="20" eb="22">
      <t>ケイゾク</t>
    </rPh>
    <rPh sb="22" eb="24">
      <t>ケイカク</t>
    </rPh>
    <rPh sb="26" eb="27">
      <t>ト</t>
    </rPh>
    <rPh sb="28" eb="29">
      <t>ク</t>
    </rPh>
    <phoneticPr fontId="8"/>
  </si>
  <si>
    <t>H21.12.9</t>
  </si>
  <si>
    <t>エネルギー委員会第12回講演会【「気象観測・予測解析」講演会】</t>
    <phoneticPr fontId="8"/>
  </si>
  <si>
    <t>電力中央研究所</t>
    <rPh sb="0" eb="2">
      <t>デンリョク</t>
    </rPh>
    <rPh sb="2" eb="4">
      <t>チュウオウ</t>
    </rPh>
    <rPh sb="4" eb="7">
      <t>ケンキュウジョ</t>
    </rPh>
    <phoneticPr fontId="8"/>
  </si>
  <si>
    <t>H21.12.10</t>
  </si>
  <si>
    <t>第27回建設マネジメント問題に関する研究発表・討論会</t>
    <phoneticPr fontId="8"/>
  </si>
  <si>
    <t>H21.12.11</t>
  </si>
  <si>
    <t>第14回舗装工学講演会</t>
    <phoneticPr fontId="8"/>
  </si>
  <si>
    <t>土木学会講堂、ＡＢ会議室</t>
    <rPh sb="9" eb="11">
      <t>カイギ</t>
    </rPh>
    <rPh sb="11" eb="12">
      <t>シツ</t>
    </rPh>
    <phoneticPr fontId="8"/>
  </si>
  <si>
    <t>H21.12.12</t>
  </si>
  <si>
    <t>第5回景観・デザイン研究発表会</t>
    <phoneticPr fontId="8"/>
  </si>
  <si>
    <t>H21.12.16</t>
  </si>
  <si>
    <t>平成21年度「労働災害防止のための安全教育シリーズ」5</t>
    <phoneticPr fontId="8"/>
  </si>
  <si>
    <t>東京急行電鉄</t>
    <phoneticPr fontId="8"/>
  </si>
  <si>
    <t>H21.12.21</t>
  </si>
  <si>
    <t>H22.1.7</t>
  </si>
  <si>
    <t>第39回岩盤力学に関するシンポジウム</t>
    <phoneticPr fontId="8"/>
  </si>
  <si>
    <t>H22.1.15</t>
  </si>
  <si>
    <t xml:space="preserve">No.5　土木遺産を歩く！重要文化財の清洲橋・永代橋・勝鬨橋に橋梁デザイナー太田圓三翁ブランドを往く
</t>
    <phoneticPr fontId="8"/>
  </si>
  <si>
    <t>H22.1.18</t>
  </si>
  <si>
    <t>第15回地下空間シンポジウムおよび見学会</t>
    <rPh sb="17" eb="19">
      <t>ケンガク</t>
    </rPh>
    <rPh sb="19" eb="20">
      <t>カイ</t>
    </rPh>
    <phoneticPr fontId="8"/>
  </si>
  <si>
    <t>早稲田大学国際会議場、見学会（首都高速環状線）</t>
    <rPh sb="11" eb="14">
      <t>ケンガクカイ</t>
    </rPh>
    <rPh sb="15" eb="17">
      <t>シュト</t>
    </rPh>
    <rPh sb="17" eb="19">
      <t>コウソク</t>
    </rPh>
    <rPh sb="19" eb="22">
      <t>カンジョウセン</t>
    </rPh>
    <phoneticPr fontId="8"/>
  </si>
  <si>
    <t>H22.2.6</t>
  </si>
  <si>
    <t>第9回土木学会デザイン賞授賞式</t>
    <phoneticPr fontId="8"/>
  </si>
  <si>
    <t>土木の魅力を語ろう「羽田Ｄ滑走路現場見学」＆「土木技術者と語る」</t>
    <rPh sb="0" eb="2">
      <t>ドボク</t>
    </rPh>
    <rPh sb="3" eb="5">
      <t>ミリョク</t>
    </rPh>
    <rPh sb="6" eb="7">
      <t>カタ</t>
    </rPh>
    <rPh sb="10" eb="12">
      <t>ハネダ</t>
    </rPh>
    <rPh sb="13" eb="16">
      <t>カッソウロ</t>
    </rPh>
    <rPh sb="16" eb="18">
      <t>ゲンバ</t>
    </rPh>
    <rPh sb="18" eb="20">
      <t>ケンガク</t>
    </rPh>
    <rPh sb="23" eb="25">
      <t>ドボク</t>
    </rPh>
    <rPh sb="25" eb="28">
      <t>ギジュツシャ</t>
    </rPh>
    <rPh sb="29" eb="30">
      <t>カタ</t>
    </rPh>
    <phoneticPr fontId="8"/>
  </si>
  <si>
    <t>東京カルチャーカルチャー</t>
    <rPh sb="0" eb="2">
      <t>トウキョウ</t>
    </rPh>
    <phoneticPr fontId="8"/>
  </si>
  <si>
    <t>建設技術研究委員会</t>
    <rPh sb="0" eb="9">
      <t>ケンセツ</t>
    </rPh>
    <phoneticPr fontId="8"/>
  </si>
  <si>
    <t>H22.2.12</t>
  </si>
  <si>
    <t>談話会：農業の機械化・ロボット化の研究事例と№1都市地下工事</t>
    <rPh sb="0" eb="3">
      <t>ダンワカイ</t>
    </rPh>
    <rPh sb="4" eb="6">
      <t>ノウギョウ</t>
    </rPh>
    <rPh sb="7" eb="9">
      <t>キカイ</t>
    </rPh>
    <rPh sb="9" eb="10">
      <t>カ</t>
    </rPh>
    <rPh sb="15" eb="16">
      <t>カ</t>
    </rPh>
    <rPh sb="17" eb="19">
      <t>ケンキュウ</t>
    </rPh>
    <rPh sb="19" eb="21">
      <t>ジレイ</t>
    </rPh>
    <rPh sb="24" eb="25">
      <t>ト</t>
    </rPh>
    <rPh sb="25" eb="26">
      <t>シ</t>
    </rPh>
    <rPh sb="26" eb="28">
      <t>チカ</t>
    </rPh>
    <rPh sb="28" eb="30">
      <t>コウジ</t>
    </rPh>
    <phoneticPr fontId="8"/>
  </si>
  <si>
    <t>土木学会AB会議室</t>
    <rPh sb="0" eb="2">
      <t>ドボク</t>
    </rPh>
    <rPh sb="2" eb="4">
      <t>ガッカイ</t>
    </rPh>
    <rPh sb="6" eb="8">
      <t>カイギ</t>
    </rPh>
    <rPh sb="8" eb="9">
      <t>シツ</t>
    </rPh>
    <phoneticPr fontId="8"/>
  </si>
  <si>
    <t>建設用ロボット委員会</t>
    <rPh sb="0" eb="3">
      <t>ケンセツヨウ</t>
    </rPh>
    <rPh sb="7" eb="9">
      <t>イイン</t>
    </rPh>
    <rPh sb="9" eb="10">
      <t>カイ</t>
    </rPh>
    <phoneticPr fontId="8"/>
  </si>
  <si>
    <t>H22.2.26</t>
  </si>
  <si>
    <t>第28回環境システムシンポジウム</t>
    <phoneticPr fontId="8"/>
  </si>
  <si>
    <t>H22.3.3</t>
  </si>
  <si>
    <t>第54回水工学講演会</t>
    <phoneticPr fontId="8"/>
  </si>
  <si>
    <t>H22.3.5</t>
  </si>
  <si>
    <t>第4回阪神・淡路大震災学習ツアー</t>
    <phoneticPr fontId="8"/>
  </si>
  <si>
    <t>H22.3.14</t>
  </si>
  <si>
    <t>第３回環境システムワークショップ</t>
    <phoneticPr fontId="8"/>
  </si>
  <si>
    <t>崇城大学</t>
    <rPh sb="0" eb="2">
      <t>ソウジョウ</t>
    </rPh>
    <rPh sb="2" eb="4">
      <t>ダイガク</t>
    </rPh>
    <phoneticPr fontId="8"/>
  </si>
  <si>
    <t>H22.3.17</t>
  </si>
  <si>
    <t>講習会「実例に見る、エコロジーコンクリート」</t>
    <phoneticPr fontId="8"/>
  </si>
  <si>
    <t>H22.3.31</t>
  </si>
  <si>
    <t xml:space="preserve">桜花爛漫に土木遺産を歩くサロン！
</t>
    <phoneticPr fontId="8"/>
  </si>
  <si>
    <t>土木学会１階打合せコーナーほか</t>
    <rPh sb="0" eb="2">
      <t>ドボク</t>
    </rPh>
    <rPh sb="2" eb="4">
      <t>ガッカイ</t>
    </rPh>
    <rPh sb="5" eb="6">
      <t>カイ</t>
    </rPh>
    <rPh sb="6" eb="8">
      <t>ウチアワ</t>
    </rPh>
    <phoneticPr fontId="8"/>
  </si>
  <si>
    <t>H21.4.1</t>
  </si>
  <si>
    <t>粒状体力学フォーラム 2009 -学際-</t>
    <rPh sb="0" eb="3">
      <t>リュウジョウカラダ</t>
    </rPh>
    <rPh sb="3" eb="5">
      <t>リキガク</t>
    </rPh>
    <rPh sb="17" eb="18">
      <t>ガク</t>
    </rPh>
    <rPh sb="18" eb="19">
      <t>サイ</t>
    </rPh>
    <phoneticPr fontId="8"/>
  </si>
  <si>
    <t>H21.4.17</t>
  </si>
  <si>
    <t>土木学会規準として制定が望まれる試験方法の動向に関する講習会　－コンクリートの性能評価を可能とする新しい規準体系とは―</t>
    <phoneticPr fontId="8"/>
  </si>
  <si>
    <t>H21.4.20</t>
  </si>
  <si>
    <t>「いまさら聞けない計算力学の常識」講習会 in 東京</t>
    <rPh sb="5" eb="6">
      <t>キ</t>
    </rPh>
    <rPh sb="9" eb="11">
      <t>ケイサン</t>
    </rPh>
    <rPh sb="11" eb="13">
      <t>リキガク</t>
    </rPh>
    <rPh sb="14" eb="16">
      <t>ジョウシキ</t>
    </rPh>
    <rPh sb="17" eb="20">
      <t>コウシュウカイ</t>
    </rPh>
    <rPh sb="24" eb="26">
      <t>トウキョウ</t>
    </rPh>
    <phoneticPr fontId="8"/>
  </si>
  <si>
    <t>古代ローマコンクリート研究報告会</t>
    <rPh sb="0" eb="2">
      <t>コダイ</t>
    </rPh>
    <rPh sb="11" eb="13">
      <t>ケンキュウ</t>
    </rPh>
    <rPh sb="13" eb="15">
      <t>ホウコク</t>
    </rPh>
    <rPh sb="15" eb="16">
      <t>カイ</t>
    </rPh>
    <phoneticPr fontId="8"/>
  </si>
  <si>
    <t>H21.4.26</t>
  </si>
  <si>
    <t>土木計画学国際セミナー 自転車まちづくりセミナーNo.2「韓国ですすむ自転車まちづくり」</t>
    <rPh sb="12" eb="15">
      <t>ジテンシャ</t>
    </rPh>
    <rPh sb="29" eb="31">
      <t>カンコク</t>
    </rPh>
    <rPh sb="35" eb="38">
      <t>ジテンシャ</t>
    </rPh>
    <phoneticPr fontId="8"/>
  </si>
  <si>
    <t>地下空間研究委員会　維持管理小委員会研究成果報告会「地下空間の維持管理の現状と問題点，そしてその解決策」（無料）</t>
    <rPh sb="0" eb="2">
      <t>チカ</t>
    </rPh>
    <rPh sb="2" eb="4">
      <t>クウカン</t>
    </rPh>
    <rPh sb="4" eb="6">
      <t>ケンキュウ</t>
    </rPh>
    <rPh sb="6" eb="9">
      <t>イインカイ</t>
    </rPh>
    <rPh sb="10" eb="12">
      <t>イジ</t>
    </rPh>
    <rPh sb="12" eb="14">
      <t>カンリ</t>
    </rPh>
    <rPh sb="14" eb="15">
      <t>ショウ</t>
    </rPh>
    <rPh sb="15" eb="18">
      <t>イインカイ</t>
    </rPh>
    <rPh sb="18" eb="20">
      <t>ケンキュウ</t>
    </rPh>
    <rPh sb="20" eb="22">
      <t>セイカ</t>
    </rPh>
    <rPh sb="22" eb="24">
      <t>ホウコク</t>
    </rPh>
    <rPh sb="24" eb="25">
      <t>カイ</t>
    </rPh>
    <rPh sb="26" eb="28">
      <t>チカ</t>
    </rPh>
    <rPh sb="28" eb="30">
      <t>クウカン</t>
    </rPh>
    <rPh sb="31" eb="33">
      <t>イジ</t>
    </rPh>
    <rPh sb="33" eb="35">
      <t>カンリ</t>
    </rPh>
    <rPh sb="36" eb="38">
      <t>ゲンジョウ</t>
    </rPh>
    <rPh sb="39" eb="42">
      <t>モンダイテン</t>
    </rPh>
    <rPh sb="48" eb="51">
      <t>カイケツサク</t>
    </rPh>
    <rPh sb="53" eb="55">
      <t>ムリョウ</t>
    </rPh>
    <phoneticPr fontId="8"/>
  </si>
  <si>
    <t>地下空間研究委員会</t>
    <rPh sb="0" eb="2">
      <t>チカ</t>
    </rPh>
    <rPh sb="2" eb="4">
      <t>クウカン</t>
    </rPh>
    <rPh sb="4" eb="6">
      <t>ケンキュウ</t>
    </rPh>
    <rPh sb="6" eb="9">
      <t>イインカイ</t>
    </rPh>
    <phoneticPr fontId="8"/>
  </si>
  <si>
    <t>H21.5.27</t>
  </si>
  <si>
    <t>材料劣化が生じたコンクリート構造物の構造性能研究小委員会「成果報告会」</t>
    <phoneticPr fontId="8"/>
  </si>
  <si>
    <t>H21.7.1</t>
  </si>
  <si>
    <t>災害対策に関わる建設技術の現状　－災害対策技術研究小委員会報告－</t>
    <rPh sb="0" eb="2">
      <t>サイガイ</t>
    </rPh>
    <rPh sb="2" eb="4">
      <t>タイサク</t>
    </rPh>
    <rPh sb="5" eb="6">
      <t>カカ</t>
    </rPh>
    <rPh sb="8" eb="10">
      <t>ケンセツ</t>
    </rPh>
    <rPh sb="10" eb="12">
      <t>ギジュツ</t>
    </rPh>
    <rPh sb="13" eb="15">
      <t>ゲンジョウ</t>
    </rPh>
    <rPh sb="17" eb="19">
      <t>サイガイ</t>
    </rPh>
    <rPh sb="19" eb="21">
      <t>タイサク</t>
    </rPh>
    <rPh sb="21" eb="23">
      <t>ギジュツ</t>
    </rPh>
    <rPh sb="23" eb="25">
      <t>ケンキュウ</t>
    </rPh>
    <rPh sb="25" eb="29">
      <t>ショウイインカイ</t>
    </rPh>
    <rPh sb="29" eb="31">
      <t>ホウコク</t>
    </rPh>
    <phoneticPr fontId="8"/>
  </si>
  <si>
    <t>H21.7.2</t>
  </si>
  <si>
    <t>平成21年度第2回研究会　山岳トンネルの地震被害メカニズムと耐震性向上に関する研究（無料）</t>
    <rPh sb="0" eb="2">
      <t>ヘイセイ</t>
    </rPh>
    <rPh sb="4" eb="6">
      <t>ネンド</t>
    </rPh>
    <rPh sb="6" eb="7">
      <t>ダイ</t>
    </rPh>
    <rPh sb="8" eb="9">
      <t>カイ</t>
    </rPh>
    <rPh sb="9" eb="12">
      <t>ケンキュウカイ</t>
    </rPh>
    <rPh sb="42" eb="44">
      <t>ムリョウ</t>
    </rPh>
    <phoneticPr fontId="8"/>
  </si>
  <si>
    <t>H21.7.16</t>
  </si>
  <si>
    <t>第4回地域景観マネジメントワークショップ勉強会（無料）</t>
    <rPh sb="2" eb="3">
      <t>カイ</t>
    </rPh>
    <rPh sb="3" eb="5">
      <t>チイキ</t>
    </rPh>
    <rPh sb="5" eb="7">
      <t>ケイカン</t>
    </rPh>
    <rPh sb="20" eb="22">
      <t>ベンキョウ</t>
    </rPh>
    <rPh sb="22" eb="23">
      <t>カイ</t>
    </rPh>
    <rPh sb="24" eb="26">
      <t>ムリョウ</t>
    </rPh>
    <phoneticPr fontId="8"/>
  </si>
  <si>
    <t>土木学会CD会議室</t>
    <rPh sb="0" eb="2">
      <t>ドボク</t>
    </rPh>
    <rPh sb="2" eb="4">
      <t>ガッカイ</t>
    </rPh>
    <rPh sb="6" eb="9">
      <t>カイギシツ</t>
    </rPh>
    <phoneticPr fontId="8"/>
  </si>
  <si>
    <t>H21.7.17</t>
  </si>
  <si>
    <t>「性能設計における作用」講習会（九州）</t>
    <rPh sb="1" eb="3">
      <t>セイノウ</t>
    </rPh>
    <rPh sb="3" eb="5">
      <t>セッケイ</t>
    </rPh>
    <rPh sb="9" eb="11">
      <t>サヨウ</t>
    </rPh>
    <rPh sb="12" eb="15">
      <t>コウシュウカイ</t>
    </rPh>
    <rPh sb="16" eb="18">
      <t>キュウシュウ</t>
    </rPh>
    <phoneticPr fontId="8"/>
  </si>
  <si>
    <t>九州大学 西新プラザ</t>
    <rPh sb="0" eb="2">
      <t>キュウシュウ</t>
    </rPh>
    <rPh sb="2" eb="4">
      <t>ダイガク</t>
    </rPh>
    <rPh sb="5" eb="6">
      <t>ニシ</t>
    </rPh>
    <rPh sb="6" eb="7">
      <t>シン</t>
    </rPh>
    <phoneticPr fontId="8"/>
  </si>
  <si>
    <t>H21.7.29</t>
  </si>
  <si>
    <t>土木学会による実務者のための耐震設計入門（基礎編）</t>
    <phoneticPr fontId="8"/>
  </si>
  <si>
    <t>H21.7.31</t>
  </si>
  <si>
    <t>「余裕深度処分における地下施設の設計及び品質管理、検査の考え方」に関する講習会」</t>
    <phoneticPr fontId="8"/>
  </si>
  <si>
    <t>H21.8.6</t>
  </si>
  <si>
    <t>複合構造レポート03「各種新材料の特性と新しい複合構造の性能評価」を用いたマーケティング手法を用いた事業開発の基本に関する講習会</t>
    <phoneticPr fontId="8"/>
  </si>
  <si>
    <t>H21.8.18</t>
  </si>
  <si>
    <t>「性能設計における作用」講習会（北海道）</t>
    <rPh sb="1" eb="3">
      <t>セイノウ</t>
    </rPh>
    <rPh sb="3" eb="5">
      <t>セッケイ</t>
    </rPh>
    <rPh sb="9" eb="11">
      <t>サヨウ</t>
    </rPh>
    <rPh sb="12" eb="15">
      <t>コウシュウカイ</t>
    </rPh>
    <rPh sb="16" eb="19">
      <t>ホッカイドウ</t>
    </rPh>
    <phoneticPr fontId="8"/>
  </si>
  <si>
    <t>H21.8.24</t>
  </si>
  <si>
    <t>英語による維持管理に関するサマープログラム</t>
    <rPh sb="0" eb="2">
      <t>エイゴ</t>
    </rPh>
    <rPh sb="5" eb="7">
      <t>イジ</t>
    </rPh>
    <rPh sb="7" eb="9">
      <t>カンリ</t>
    </rPh>
    <rPh sb="10" eb="11">
      <t>カン</t>
    </rPh>
    <phoneticPr fontId="8"/>
  </si>
  <si>
    <t>H21.8.27</t>
  </si>
  <si>
    <t>応用力学フォーラム（東北地区①）</t>
    <rPh sb="0" eb="2">
      <t>オウヨウ</t>
    </rPh>
    <rPh sb="2" eb="4">
      <t>リキガク</t>
    </rPh>
    <rPh sb="10" eb="12">
      <t>トウホク</t>
    </rPh>
    <rPh sb="12" eb="14">
      <t>チク</t>
    </rPh>
    <phoneticPr fontId="8"/>
  </si>
  <si>
    <t>H21.9.3</t>
  </si>
  <si>
    <t>トンネル技術史講習会</t>
    <phoneticPr fontId="8"/>
  </si>
  <si>
    <t>IP ホテル　福岡</t>
    <phoneticPr fontId="8"/>
  </si>
  <si>
    <t>H21.9.9</t>
  </si>
  <si>
    <t>鋼・合成構造標準示方書講習会-施工編-</t>
    <rPh sb="11" eb="14">
      <t>コウシュウカイ</t>
    </rPh>
    <rPh sb="15" eb="17">
      <t>セコウ</t>
    </rPh>
    <phoneticPr fontId="8"/>
  </si>
  <si>
    <t>H21.9.10</t>
  </si>
  <si>
    <t>応用力学フォーラム（東北地区②）</t>
    <rPh sb="0" eb="2">
      <t>オウヨウ</t>
    </rPh>
    <rPh sb="2" eb="4">
      <t>リキガク</t>
    </rPh>
    <rPh sb="10" eb="12">
      <t>トウホク</t>
    </rPh>
    <rPh sb="12" eb="14">
      <t>チク</t>
    </rPh>
    <phoneticPr fontId="8"/>
  </si>
  <si>
    <t>「インフラ事業における民間資金導入への挑戦」に関する講習会</t>
    <phoneticPr fontId="8"/>
  </si>
  <si>
    <t>大阪科学技術センター</t>
    <phoneticPr fontId="8"/>
  </si>
  <si>
    <t>H21.9.15</t>
  </si>
  <si>
    <t>第1回環境システムワークショップ</t>
    <rPh sb="0" eb="1">
      <t>ダイ</t>
    </rPh>
    <rPh sb="2" eb="3">
      <t>カイ</t>
    </rPh>
    <rPh sb="3" eb="5">
      <t>カンキョウ</t>
    </rPh>
    <phoneticPr fontId="8"/>
  </si>
  <si>
    <t>H21.9.16</t>
  </si>
  <si>
    <t>鋼・合成構造標準示方書に基づく新たな設計講習会</t>
    <rPh sb="12" eb="13">
      <t>モト</t>
    </rPh>
    <rPh sb="15" eb="16">
      <t>アラ</t>
    </rPh>
    <rPh sb="18" eb="20">
      <t>セッケイ</t>
    </rPh>
    <rPh sb="20" eb="23">
      <t>コウシュウカイ</t>
    </rPh>
    <phoneticPr fontId="8"/>
  </si>
  <si>
    <t>H21.9.29</t>
  </si>
  <si>
    <t>山岳トンネルの補助工法（改訂版）講習会（東京会場）</t>
    <rPh sb="20" eb="22">
      <t>トウキョウ</t>
    </rPh>
    <rPh sb="22" eb="24">
      <t>カイジョウ</t>
    </rPh>
    <phoneticPr fontId="8"/>
  </si>
  <si>
    <t>H21.10.5</t>
  </si>
  <si>
    <t>「いまさら聞けない計算力学の常識」講習会 in 名古屋</t>
    <rPh sb="5" eb="6">
      <t>キ</t>
    </rPh>
    <rPh sb="9" eb="11">
      <t>ケイサン</t>
    </rPh>
    <rPh sb="11" eb="13">
      <t>リキガク</t>
    </rPh>
    <rPh sb="14" eb="16">
      <t>ジョウシキ</t>
    </rPh>
    <rPh sb="17" eb="20">
      <t>コウシュウカイ</t>
    </rPh>
    <rPh sb="24" eb="27">
      <t>ナゴヤ</t>
    </rPh>
    <phoneticPr fontId="8"/>
  </si>
  <si>
    <t>名古屋大学 環境総合館</t>
    <rPh sb="0" eb="3">
      <t>ナゴヤ</t>
    </rPh>
    <rPh sb="3" eb="5">
      <t>ダイガク</t>
    </rPh>
    <rPh sb="6" eb="8">
      <t>カンキョウ</t>
    </rPh>
    <rPh sb="8" eb="10">
      <t>ソウゴウ</t>
    </rPh>
    <rPh sb="10" eb="11">
      <t>カン</t>
    </rPh>
    <phoneticPr fontId="8"/>
  </si>
  <si>
    <t>H21.10.6</t>
  </si>
  <si>
    <t>「性能規定に基づくトンネルの設計とマネジメント」に関する講習会</t>
    <phoneticPr fontId="8"/>
  </si>
  <si>
    <t>H21.10.7</t>
  </si>
  <si>
    <t>「土壌・地下水汚染対策」講習会</t>
    <rPh sb="1" eb="3">
      <t>ドジョウ</t>
    </rPh>
    <rPh sb="4" eb="7">
      <t>チカスイ</t>
    </rPh>
    <rPh sb="7" eb="9">
      <t>オセン</t>
    </rPh>
    <rPh sb="9" eb="11">
      <t>タイサク</t>
    </rPh>
    <rPh sb="12" eb="15">
      <t>コウシュウカイ</t>
    </rPh>
    <phoneticPr fontId="8"/>
  </si>
  <si>
    <t>建設技術研究委員会・環境システム委員会</t>
    <rPh sb="0" eb="2">
      <t>ケンセツ</t>
    </rPh>
    <rPh sb="2" eb="4">
      <t>ギジュツ</t>
    </rPh>
    <rPh sb="4" eb="6">
      <t>ケンキュウ</t>
    </rPh>
    <rPh sb="6" eb="9">
      <t>イインカイ</t>
    </rPh>
    <rPh sb="10" eb="12">
      <t>カンキョウ</t>
    </rPh>
    <rPh sb="16" eb="19">
      <t>イインカイ</t>
    </rPh>
    <phoneticPr fontId="8"/>
  </si>
  <si>
    <t>H21.10.8</t>
  </si>
  <si>
    <t>火山工学・斜面工学講習会</t>
    <rPh sb="0" eb="2">
      <t>カザン</t>
    </rPh>
    <rPh sb="2" eb="4">
      <t>コウガク</t>
    </rPh>
    <phoneticPr fontId="8"/>
  </si>
  <si>
    <t>H21.10.16</t>
  </si>
  <si>
    <t>山岳トンネルの補助工法（改訂版）講習会（大阪会場）</t>
    <rPh sb="20" eb="22">
      <t>オオサカ</t>
    </rPh>
    <rPh sb="22" eb="24">
      <t>カイジョウ</t>
    </rPh>
    <phoneticPr fontId="8"/>
  </si>
  <si>
    <t>建設交流会館</t>
    <phoneticPr fontId="8"/>
  </si>
  <si>
    <t>コンクリート中の鋼材の腐食性評価と防食技術に関するシンポジウム</t>
    <phoneticPr fontId="8"/>
  </si>
  <si>
    <t>H21.11.5</t>
  </si>
  <si>
    <t>新しい高性能鋼材の利用技術に関する講習会</t>
    <rPh sb="0" eb="1">
      <t>アタラ</t>
    </rPh>
    <rPh sb="3" eb="6">
      <t>コウセイノウ</t>
    </rPh>
    <rPh sb="6" eb="8">
      <t>コウザイ</t>
    </rPh>
    <rPh sb="9" eb="11">
      <t>リヨウ</t>
    </rPh>
    <rPh sb="11" eb="13">
      <t>ギジュツ</t>
    </rPh>
    <rPh sb="14" eb="15">
      <t>カン</t>
    </rPh>
    <rPh sb="17" eb="20">
      <t>コウシュウカイ</t>
    </rPh>
    <phoneticPr fontId="8"/>
  </si>
  <si>
    <t>H21.11.11</t>
  </si>
  <si>
    <t>第17回鋼構造基礎講座「鋼橋の耐震設計」</t>
    <rPh sb="12" eb="13">
      <t>コウ</t>
    </rPh>
    <rPh sb="13" eb="14">
      <t>ハシ</t>
    </rPh>
    <rPh sb="15" eb="17">
      <t>タイシン</t>
    </rPh>
    <rPh sb="17" eb="19">
      <t>セッケイ</t>
    </rPh>
    <phoneticPr fontId="8"/>
  </si>
  <si>
    <t>H21.11.12</t>
  </si>
  <si>
    <t>土木建設技術発表会2009</t>
    <phoneticPr fontId="8"/>
  </si>
  <si>
    <t>土木学会講堂ほか</t>
    <phoneticPr fontId="8"/>
  </si>
  <si>
    <t>地盤工学セミナー2009</t>
  </si>
  <si>
    <t>H21.11.14</t>
  </si>
  <si>
    <t>第2回環境システムワークショップ</t>
    <rPh sb="0" eb="1">
      <t>ダイ</t>
    </rPh>
    <rPh sb="2" eb="3">
      <t>カイ</t>
    </rPh>
    <rPh sb="3" eb="5">
      <t>カンキョウ</t>
    </rPh>
    <phoneticPr fontId="8"/>
  </si>
  <si>
    <t>H21.11.17</t>
  </si>
  <si>
    <t>コンクリート構造物の表層品質評価と耐久性能検証に関するシンポジウム</t>
    <phoneticPr fontId="8"/>
  </si>
  <si>
    <t>H21.11.19</t>
  </si>
  <si>
    <t>実務者のための道路橋支承部の維持管理技術講習会（札幌会場）</t>
    <rPh sb="0" eb="3">
      <t>ジツムシャ</t>
    </rPh>
    <rPh sb="7" eb="9">
      <t>ドウロ</t>
    </rPh>
    <rPh sb="9" eb="10">
      <t>ハシ</t>
    </rPh>
    <rPh sb="10" eb="12">
      <t>シショウ</t>
    </rPh>
    <rPh sb="12" eb="13">
      <t>ブ</t>
    </rPh>
    <rPh sb="14" eb="16">
      <t>イジ</t>
    </rPh>
    <rPh sb="16" eb="18">
      <t>カンリ</t>
    </rPh>
    <rPh sb="18" eb="20">
      <t>ギジュツ</t>
    </rPh>
    <rPh sb="20" eb="23">
      <t>コウシュウカイ</t>
    </rPh>
    <rPh sb="24" eb="26">
      <t>サッポロ</t>
    </rPh>
    <rPh sb="26" eb="28">
      <t>カイジョウ</t>
    </rPh>
    <phoneticPr fontId="8"/>
  </si>
  <si>
    <t>北海道自治労会館</t>
    <rPh sb="0" eb="3">
      <t>ホッカイドウ</t>
    </rPh>
    <rPh sb="3" eb="6">
      <t>ジチロウ</t>
    </rPh>
    <rPh sb="6" eb="8">
      <t>カイカン</t>
    </rPh>
    <phoneticPr fontId="8"/>
  </si>
  <si>
    <t>地球温暖化セミナー「水資源枯渇と地球温暖化のフィードバック：地球未来学へのいざない」</t>
    <phoneticPr fontId="8"/>
  </si>
  <si>
    <t>H21.12.7</t>
  </si>
  <si>
    <t>コンクリートの非破壊評価技術の信頼性向上に関するシンポジウム ─工学系他分野での取組みの紹介と委員会報告─</t>
    <phoneticPr fontId="8"/>
  </si>
  <si>
    <t>H21.12.14</t>
  </si>
  <si>
    <t>平成21年度 構造工学における有限要素法の基礎と応用講習会</t>
    <phoneticPr fontId="8"/>
  </si>
  <si>
    <t>第18回鋼構造基礎講座「鋼橋の維持管理」</t>
    <rPh sb="12" eb="13">
      <t>コウ</t>
    </rPh>
    <rPh sb="13" eb="14">
      <t>ハシ</t>
    </rPh>
    <rPh sb="15" eb="17">
      <t>イジ</t>
    </rPh>
    <rPh sb="17" eb="19">
      <t>カンリ</t>
    </rPh>
    <phoneticPr fontId="8"/>
  </si>
  <si>
    <t>H21.12.17</t>
  </si>
  <si>
    <t>複合構造標準示方書講習会</t>
    <phoneticPr fontId="8"/>
  </si>
  <si>
    <t>H22.1.8</t>
  </si>
  <si>
    <t>乱流フォーラム</t>
    <rPh sb="0" eb="2">
      <t>ランリュウ</t>
    </rPh>
    <phoneticPr fontId="8"/>
  </si>
  <si>
    <t>広島大学 A2棟 622号</t>
    <rPh sb="0" eb="2">
      <t>ヒロシマ</t>
    </rPh>
    <rPh sb="2" eb="4">
      <t>ダイガク</t>
    </rPh>
    <rPh sb="7" eb="8">
      <t>トウ</t>
    </rPh>
    <rPh sb="12" eb="13">
      <t>ゴウ</t>
    </rPh>
    <phoneticPr fontId="8"/>
  </si>
  <si>
    <t>H22.1.12</t>
  </si>
  <si>
    <t>土木学会による実務者のための耐震設計入門（実践編）</t>
    <phoneticPr fontId="8"/>
  </si>
  <si>
    <t>H22.1.14</t>
  </si>
  <si>
    <t>計算力学フォーラム in 横浜</t>
    <phoneticPr fontId="8"/>
  </si>
  <si>
    <t>慶應義塾大学理工 創想館203号</t>
    <phoneticPr fontId="8"/>
  </si>
  <si>
    <t>H21年度環境工学委員会研究ワークショップ「環境工学の新しいチャレンジ：低炭素社会に向けて」</t>
    <phoneticPr fontId="8"/>
  </si>
  <si>
    <t>「地盤工学×粉体工学セミナー」「第3回 個別要素法セミナー」</t>
    <rPh sb="1" eb="3">
      <t>ジバン</t>
    </rPh>
    <rPh sb="3" eb="5">
      <t>コウガク</t>
    </rPh>
    <rPh sb="6" eb="7">
      <t>コ</t>
    </rPh>
    <rPh sb="7" eb="10">
      <t>カラダコウガク</t>
    </rPh>
    <rPh sb="16" eb="17">
      <t>ダイ</t>
    </rPh>
    <rPh sb="18" eb="19">
      <t>カイ</t>
    </rPh>
    <rPh sb="20" eb="22">
      <t>コベツ</t>
    </rPh>
    <rPh sb="22" eb="24">
      <t>ヨウソ</t>
    </rPh>
    <rPh sb="24" eb="25">
      <t>ホウ</t>
    </rPh>
    <phoneticPr fontId="8"/>
  </si>
  <si>
    <t>京都テルサ セミナー室</t>
    <rPh sb="0" eb="2">
      <t>キョウト</t>
    </rPh>
    <rPh sb="10" eb="11">
      <t>シツ</t>
    </rPh>
    <phoneticPr fontId="8"/>
  </si>
  <si>
    <t>H22.1.19</t>
  </si>
  <si>
    <t>平成21年度 安全で経済的な施工計画を行うための講習会</t>
    <phoneticPr fontId="8"/>
  </si>
  <si>
    <t>H22.1.21</t>
  </si>
  <si>
    <t>応用力学フォーラム（中四国地区）</t>
    <rPh sb="0" eb="2">
      <t>オウヨウ</t>
    </rPh>
    <rPh sb="2" eb="4">
      <t>リキガク</t>
    </rPh>
    <rPh sb="10" eb="11">
      <t>ナカ</t>
    </rPh>
    <rPh sb="11" eb="13">
      <t>シコク</t>
    </rPh>
    <rPh sb="13" eb="15">
      <t>チク</t>
    </rPh>
    <phoneticPr fontId="8"/>
  </si>
  <si>
    <t>愛媛大学 総合情報ﾒﾃﾞｨｱｾﾝﾀｰ</t>
    <rPh sb="0" eb="2">
      <t>エヒメ</t>
    </rPh>
    <rPh sb="2" eb="4">
      <t>ダイガク</t>
    </rPh>
    <rPh sb="5" eb="7">
      <t>ソウゴウ</t>
    </rPh>
    <rPh sb="7" eb="9">
      <t>ジョウホウ</t>
    </rPh>
    <phoneticPr fontId="8"/>
  </si>
  <si>
    <t>H22.2.3</t>
  </si>
  <si>
    <t>第１３回地震時保有耐力法に基づく橋梁等構造の耐震設計に関するシンポジウム</t>
  </si>
  <si>
    <t>H22.2.9</t>
  </si>
  <si>
    <t>「循環型社会に適合したフライアッシュコンクリートの最新利用技術」講演会</t>
    <phoneticPr fontId="8"/>
  </si>
  <si>
    <t>H22.2.16</t>
  </si>
  <si>
    <t>第11回新しい材料・工法・機械講習会</t>
    <phoneticPr fontId="8"/>
  </si>
  <si>
    <t>H22.2.24</t>
  </si>
  <si>
    <t>中小建設業のＢＣＰ入門セミナー（第2回）</t>
    <rPh sb="0" eb="2">
      <t>チュウショウ</t>
    </rPh>
    <rPh sb="2" eb="5">
      <t>ケンセツギョウ</t>
    </rPh>
    <rPh sb="9" eb="11">
      <t>ニュウモン</t>
    </rPh>
    <rPh sb="16" eb="17">
      <t>ダイ</t>
    </rPh>
    <rPh sb="18" eb="19">
      <t>カイ</t>
    </rPh>
    <phoneticPr fontId="8"/>
  </si>
  <si>
    <t>第4回阪神淡路大震災学習センター</t>
    <rPh sb="0" eb="1">
      <t>ダイ</t>
    </rPh>
    <rPh sb="2" eb="3">
      <t>カイ</t>
    </rPh>
    <rPh sb="3" eb="5">
      <t>ハンシン</t>
    </rPh>
    <rPh sb="5" eb="7">
      <t>アワジ</t>
    </rPh>
    <rPh sb="7" eb="10">
      <t>ダイシンサイ</t>
    </rPh>
    <rPh sb="10" eb="12">
      <t>ガクシュウ</t>
    </rPh>
    <phoneticPr fontId="8"/>
  </si>
  <si>
    <t>新神戸駅周辺</t>
    <rPh sb="0" eb="1">
      <t>シン</t>
    </rPh>
    <rPh sb="1" eb="3">
      <t>コウベ</t>
    </rPh>
    <rPh sb="3" eb="4">
      <t>エキ</t>
    </rPh>
    <rPh sb="4" eb="6">
      <t>シュウヘン</t>
    </rPh>
    <phoneticPr fontId="8"/>
  </si>
  <si>
    <t>H22.3.8</t>
  </si>
  <si>
    <t>第1回木材利用シンポジウム</t>
    <rPh sb="0" eb="1">
      <t>ダイ</t>
    </rPh>
    <rPh sb="2" eb="3">
      <t>カイ</t>
    </rPh>
    <rPh sb="3" eb="5">
      <t>モクザイ</t>
    </rPh>
    <rPh sb="5" eb="7">
      <t>リヨウ</t>
    </rPh>
    <phoneticPr fontId="8"/>
  </si>
  <si>
    <t>木材工学特別委員会</t>
    <rPh sb="0" eb="2">
      <t>モクザイ</t>
    </rPh>
    <rPh sb="2" eb="4">
      <t>コウガク</t>
    </rPh>
    <rPh sb="4" eb="6">
      <t>トクベツ</t>
    </rPh>
    <rPh sb="6" eb="9">
      <t>イインカイ</t>
    </rPh>
    <phoneticPr fontId="8"/>
  </si>
  <si>
    <t>H22.3.15</t>
  </si>
  <si>
    <t>「コンクリート中の鋼材の腐食性評価と防食技術」および「材料劣化が生じたコンクリート構造物の構造性能」に関する講習会</t>
    <phoneticPr fontId="8"/>
  </si>
  <si>
    <t>名古屋工業大学 16号館U1教室</t>
    <rPh sb="0" eb="3">
      <t>ナゴヤ</t>
    </rPh>
    <rPh sb="3" eb="5">
      <t>コウギョウ</t>
    </rPh>
    <rPh sb="5" eb="7">
      <t>ダイガク</t>
    </rPh>
    <rPh sb="10" eb="12">
      <t>ゴウカン</t>
    </rPh>
    <rPh sb="14" eb="16">
      <t>キョウシツ</t>
    </rPh>
    <phoneticPr fontId="8"/>
  </si>
  <si>
    <t>H22.3.25</t>
  </si>
  <si>
    <t>CommonMP（水・物質循環解析ソフトウェア共通基盤）説明会</t>
    <phoneticPr fontId="8"/>
  </si>
  <si>
    <t>H22.4.16</t>
  </si>
  <si>
    <t>地震工学委員会 平成22年度第1回研究会</t>
    <rPh sb="0" eb="2">
      <t>ジシン</t>
    </rPh>
    <rPh sb="2" eb="4">
      <t>コウガク</t>
    </rPh>
    <rPh sb="4" eb="7">
      <t>イインカイ</t>
    </rPh>
    <rPh sb="8" eb="10">
      <t>ヘイセイ</t>
    </rPh>
    <rPh sb="12" eb="14">
      <t>ネンド</t>
    </rPh>
    <rPh sb="14" eb="15">
      <t>ダイ</t>
    </rPh>
    <rPh sb="16" eb="17">
      <t>カイ</t>
    </rPh>
    <rPh sb="17" eb="20">
      <t>ケンキュウカイ</t>
    </rPh>
    <phoneticPr fontId="8"/>
  </si>
  <si>
    <t>尾﨑</t>
    <rPh sb="0" eb="2">
      <t>オザキ</t>
    </rPh>
    <phoneticPr fontId="8"/>
  </si>
  <si>
    <t>H22.4.20</t>
  </si>
  <si>
    <t>2010年度海洋開発特別講演会</t>
    <phoneticPr fontId="8"/>
  </si>
  <si>
    <t>主婦会館プラザエフ</t>
    <rPh sb="0" eb="2">
      <t>シュフ</t>
    </rPh>
    <rPh sb="2" eb="4">
      <t>カイカン</t>
    </rPh>
    <phoneticPr fontId="8"/>
  </si>
  <si>
    <t>岩西</t>
  </si>
  <si>
    <t>H22.4.24</t>
  </si>
  <si>
    <t>第56回構造工学シンポジウム</t>
    <phoneticPr fontId="8"/>
  </si>
  <si>
    <t>東京工業大学（大岡山ｷｬﾝﾊﾟｽ）</t>
    <rPh sb="0" eb="2">
      <t>トウキョウ</t>
    </rPh>
    <rPh sb="2" eb="4">
      <t>コウギョウ</t>
    </rPh>
    <rPh sb="4" eb="6">
      <t>ダイガク</t>
    </rPh>
    <rPh sb="7" eb="10">
      <t>オオオカヤマ</t>
    </rPh>
    <phoneticPr fontId="8"/>
  </si>
  <si>
    <t>増永</t>
    <rPh sb="0" eb="2">
      <t>マスナガ</t>
    </rPh>
    <phoneticPr fontId="8"/>
  </si>
  <si>
    <t>H22.5.6</t>
  </si>
  <si>
    <t>No.8　皐月夕暮は土木遺産を歩くサロン！　</t>
    <phoneticPr fontId="8"/>
  </si>
  <si>
    <t>土木学会１階打合せコーナー他</t>
    <rPh sb="6" eb="7">
      <t>ウ</t>
    </rPh>
    <rPh sb="7" eb="8">
      <t>ア</t>
    </rPh>
    <rPh sb="13" eb="14">
      <t>ホカ</t>
    </rPh>
    <phoneticPr fontId="8"/>
  </si>
  <si>
    <t>岡田</t>
    <rPh sb="0" eb="2">
      <t>オカダ</t>
    </rPh>
    <phoneticPr fontId="8"/>
  </si>
  <si>
    <t>H22.5.18</t>
  </si>
  <si>
    <t>応用力学講演会 2010</t>
    <rPh sb="0" eb="2">
      <t>オウヨウ</t>
    </rPh>
    <rPh sb="2" eb="4">
      <t>リキガク</t>
    </rPh>
    <rPh sb="4" eb="7">
      <t>コウエンカイ</t>
    </rPh>
    <phoneticPr fontId="8"/>
  </si>
  <si>
    <t>H22.6.1</t>
  </si>
  <si>
    <t>No.9　初夏夕暮は土木遺産を歩くサロン！</t>
    <phoneticPr fontId="8"/>
  </si>
  <si>
    <t>土木学会打合せコーナー</t>
    <rPh sb="4" eb="5">
      <t>ウ</t>
    </rPh>
    <rPh sb="5" eb="6">
      <t>ア</t>
    </rPh>
    <phoneticPr fontId="8"/>
  </si>
  <si>
    <t>竹原</t>
    <rPh sb="0" eb="2">
      <t>タケハラ</t>
    </rPh>
    <phoneticPr fontId="8"/>
  </si>
  <si>
    <t>H22.6.3</t>
  </si>
  <si>
    <t>2010年度河川技術に関するシンポジウム</t>
    <phoneticPr fontId="8"/>
  </si>
  <si>
    <t>岩西</t>
    <rPh sb="0" eb="2">
      <t>イワニシ</t>
    </rPh>
    <phoneticPr fontId="8"/>
  </si>
  <si>
    <t>H22.6.5</t>
  </si>
  <si>
    <t>第41回土木計画学研究発表会（春大会）</t>
    <phoneticPr fontId="8"/>
  </si>
  <si>
    <t>田中</t>
    <rPh sb="0" eb="2">
      <t>タナカ</t>
    </rPh>
    <phoneticPr fontId="8"/>
  </si>
  <si>
    <t>H22.6.11</t>
  </si>
  <si>
    <t>応用力学ウィキペディアフォーラム</t>
    <rPh sb="0" eb="2">
      <t>オウヨウ</t>
    </rPh>
    <rPh sb="2" eb="4">
      <t>リキガク</t>
    </rPh>
    <phoneticPr fontId="8"/>
  </si>
  <si>
    <t>東京大学地震研究所</t>
    <phoneticPr fontId="8"/>
  </si>
  <si>
    <t>H22.6.19</t>
  </si>
  <si>
    <t>第30回土木史研究発表会</t>
    <phoneticPr fontId="8"/>
  </si>
  <si>
    <t>日本大学理工学部駿河台校舎</t>
    <rPh sb="0" eb="2">
      <t>ニホン</t>
    </rPh>
    <rPh sb="2" eb="4">
      <t>ダイガク</t>
    </rPh>
    <rPh sb="4" eb="6">
      <t>リコウ</t>
    </rPh>
    <rPh sb="6" eb="8">
      <t>ガクブ</t>
    </rPh>
    <rPh sb="8" eb="11">
      <t>スルガダイ</t>
    </rPh>
    <rPh sb="11" eb="13">
      <t>コウシャ</t>
    </rPh>
    <phoneticPr fontId="8"/>
  </si>
  <si>
    <t>H22.6.24</t>
  </si>
  <si>
    <t>第35回海洋開発シンポジウム</t>
    <phoneticPr fontId="8"/>
  </si>
  <si>
    <t>鹿児島県民交流センター</t>
    <phoneticPr fontId="8"/>
  </si>
  <si>
    <t>H22.7.1</t>
  </si>
  <si>
    <t>災害対策に関わる建設技術の現状　－災害対策技術研究小委員会報告－</t>
    <phoneticPr fontId="8"/>
  </si>
  <si>
    <t>H22.7.8</t>
  </si>
  <si>
    <t>岩盤力学委員会 講演会</t>
    <rPh sb="0" eb="2">
      <t>ガンバン</t>
    </rPh>
    <rPh sb="2" eb="4">
      <t>リキガク</t>
    </rPh>
    <rPh sb="4" eb="7">
      <t>イインカイ</t>
    </rPh>
    <rPh sb="8" eb="11">
      <t>コウエンカイ</t>
    </rPh>
    <phoneticPr fontId="8"/>
  </si>
  <si>
    <t>H22.7.9</t>
  </si>
  <si>
    <t>舗装工学委員会　重荷重舗装小委員会　調査研究報告会</t>
    <rPh sb="0" eb="7">
      <t>ホソウコウガクイインカイ</t>
    </rPh>
    <rPh sb="8" eb="11">
      <t>ジュウカジュウ</t>
    </rPh>
    <rPh sb="11" eb="13">
      <t>ホソウ</t>
    </rPh>
    <rPh sb="13" eb="17">
      <t>ショウイインカイ</t>
    </rPh>
    <rPh sb="18" eb="20">
      <t>チョウサ</t>
    </rPh>
    <rPh sb="20" eb="22">
      <t>ケンキュウ</t>
    </rPh>
    <rPh sb="22" eb="24">
      <t>ホウコク</t>
    </rPh>
    <rPh sb="24" eb="25">
      <t>カイ</t>
    </rPh>
    <phoneticPr fontId="8"/>
  </si>
  <si>
    <t>舗装工学委員会</t>
    <rPh sb="0" eb="2">
      <t>ホソウ</t>
    </rPh>
    <rPh sb="2" eb="4">
      <t>コウガク</t>
    </rPh>
    <rPh sb="4" eb="7">
      <t>イインカイ</t>
    </rPh>
    <phoneticPr fontId="8"/>
  </si>
  <si>
    <t>村木</t>
    <rPh sb="0" eb="2">
      <t>ムラキ</t>
    </rPh>
    <phoneticPr fontId="8"/>
  </si>
  <si>
    <t>H22.7.14</t>
  </si>
  <si>
    <t>第14回鉄道力学シンポジウム</t>
    <phoneticPr fontId="8"/>
  </si>
  <si>
    <t>H22.7.16</t>
  </si>
  <si>
    <t>北海道における「建設マネジメントに関する地域シンポジウム」</t>
    <rPh sb="0" eb="3">
      <t>ホッカイドウ</t>
    </rPh>
    <rPh sb="20" eb="22">
      <t>チイキ</t>
    </rPh>
    <phoneticPr fontId="8"/>
  </si>
  <si>
    <t>北海道大学 ｸﾗｰｸ会館講堂</t>
    <rPh sb="0" eb="3">
      <t>ホッカイドウ</t>
    </rPh>
    <rPh sb="3" eb="5">
      <t>ダイガク</t>
    </rPh>
    <rPh sb="10" eb="12">
      <t>カイカン</t>
    </rPh>
    <rPh sb="12" eb="14">
      <t>コウドウ</t>
    </rPh>
    <phoneticPr fontId="8"/>
  </si>
  <si>
    <t>H22.7.27</t>
  </si>
  <si>
    <t>No.12　土木遺産を歩くサロン！</t>
    <phoneticPr fontId="8"/>
  </si>
  <si>
    <t>H22.8.2</t>
  </si>
  <si>
    <t>2010年度　建設マネジメント委員会 研究成果発表会</t>
    <phoneticPr fontId="8"/>
  </si>
  <si>
    <t>H22.8.3</t>
  </si>
  <si>
    <t>2010年度 建設マネジメント委員会　公共調達シンポジウム</t>
    <phoneticPr fontId="8"/>
  </si>
  <si>
    <t>H22.8.4</t>
  </si>
  <si>
    <t>第13回鋼構造と橋に関するシンポジウム</t>
    <phoneticPr fontId="8"/>
  </si>
  <si>
    <t>二瓶</t>
    <rPh sb="0" eb="2">
      <t>ニヘイ</t>
    </rPh>
    <phoneticPr fontId="8"/>
  </si>
  <si>
    <t>H22.8.7</t>
  </si>
  <si>
    <t>第4回夏休み親子見学会（東京）</t>
    <rPh sb="3" eb="5">
      <t>ナツヤス</t>
    </rPh>
    <rPh sb="6" eb="8">
      <t>オヤコ</t>
    </rPh>
    <rPh sb="8" eb="10">
      <t>ケンガク</t>
    </rPh>
    <rPh sb="10" eb="11">
      <t>カイ</t>
    </rPh>
    <rPh sb="12" eb="14">
      <t>トウキョウ</t>
    </rPh>
    <phoneticPr fontId="8"/>
  </si>
  <si>
    <t>ＪＲ新宿駅　周辺工事現場</t>
    <rPh sb="2" eb="5">
      <t>シンジュクエキ</t>
    </rPh>
    <rPh sb="6" eb="8">
      <t>シュウヘン</t>
    </rPh>
    <rPh sb="8" eb="10">
      <t>コウジ</t>
    </rPh>
    <rPh sb="10" eb="12">
      <t>ゲンバ</t>
    </rPh>
    <phoneticPr fontId="8"/>
  </si>
  <si>
    <t>H22.8.10</t>
  </si>
  <si>
    <t>No.13　暑気払いに土木遺産を歩くサロン！</t>
    <phoneticPr fontId="8"/>
  </si>
  <si>
    <t>H22.8.24</t>
  </si>
  <si>
    <t>コンクリート構造物のインフラマネジメント研究小委員会報告会　市民のためのコンクリート　－コンクリートの将来について語ろう－</t>
    <rPh sb="6" eb="9">
      <t>コウゾウブツ</t>
    </rPh>
    <rPh sb="20" eb="26">
      <t>ケンキュウショウイインカイ</t>
    </rPh>
    <rPh sb="26" eb="28">
      <t>ホウコク</t>
    </rPh>
    <rPh sb="28" eb="29">
      <t>カイ</t>
    </rPh>
    <rPh sb="30" eb="32">
      <t>シミン</t>
    </rPh>
    <rPh sb="51" eb="53">
      <t>ショウライ</t>
    </rPh>
    <rPh sb="57" eb="58">
      <t>カタ</t>
    </rPh>
    <phoneticPr fontId="8"/>
  </si>
  <si>
    <t>H22.8.26</t>
  </si>
  <si>
    <t>第9回木材利用研究発表会（木橋技術に関するシンポジウム）</t>
    <rPh sb="0" eb="1">
      <t>ダイ</t>
    </rPh>
    <rPh sb="2" eb="3">
      <t>カイ</t>
    </rPh>
    <rPh sb="3" eb="5">
      <t>モクザイ</t>
    </rPh>
    <rPh sb="5" eb="7">
      <t>リヨウ</t>
    </rPh>
    <rPh sb="7" eb="9">
      <t>ケンキュウ</t>
    </rPh>
    <rPh sb="9" eb="11">
      <t>ハッピョウ</t>
    </rPh>
    <rPh sb="11" eb="12">
      <t>カイ</t>
    </rPh>
    <rPh sb="13" eb="14">
      <t>キ</t>
    </rPh>
    <rPh sb="14" eb="15">
      <t>ハシ</t>
    </rPh>
    <rPh sb="15" eb="17">
      <t>ギジュツ</t>
    </rPh>
    <rPh sb="18" eb="19">
      <t>カン</t>
    </rPh>
    <phoneticPr fontId="8"/>
  </si>
  <si>
    <t>H22.8.27</t>
  </si>
  <si>
    <t>第18回地球環境シンポジウム</t>
    <phoneticPr fontId="8"/>
  </si>
  <si>
    <t>諏訪東京理科大学</t>
    <rPh sb="0" eb="2">
      <t>スワ</t>
    </rPh>
    <rPh sb="2" eb="4">
      <t>トウキョウ</t>
    </rPh>
    <rPh sb="4" eb="6">
      <t>リカ</t>
    </rPh>
    <rPh sb="6" eb="8">
      <t>ダイガク</t>
    </rPh>
    <phoneticPr fontId="8"/>
  </si>
  <si>
    <t>H22.8.28</t>
  </si>
  <si>
    <t>地球環境フォーラム（無料）</t>
    <rPh sb="10" eb="12">
      <t>ムリョウ</t>
    </rPh>
    <phoneticPr fontId="8"/>
  </si>
  <si>
    <t>日中トンネル安全リスク会議2010</t>
    <phoneticPr fontId="8"/>
  </si>
  <si>
    <t>首都大学東京 国際交流ｾﾝﾀｰ</t>
    <rPh sb="0" eb="2">
      <t>シュト</t>
    </rPh>
    <rPh sb="2" eb="4">
      <t>ダイガク</t>
    </rPh>
    <rPh sb="4" eb="6">
      <t>トウキョウ</t>
    </rPh>
    <rPh sb="7" eb="9">
      <t>コクサイ</t>
    </rPh>
    <rPh sb="9" eb="11">
      <t>コウリュウ</t>
    </rPh>
    <phoneticPr fontId="8"/>
  </si>
  <si>
    <t>H22.8.31</t>
  </si>
  <si>
    <t>第13回 応用力学シンポジウム</t>
    <phoneticPr fontId="8"/>
  </si>
  <si>
    <t>H22.9.7</t>
  </si>
  <si>
    <t>第12回建設ロボットシンポジウム（日本建築学会・日本ロボット学会　先端建設技術センター・日本建設機械化協会・日本ロボット工業会）</t>
    <rPh sb="0" eb="1">
      <t>ダイ</t>
    </rPh>
    <rPh sb="3" eb="4">
      <t>カイ</t>
    </rPh>
    <rPh sb="17" eb="19">
      <t>ニホン</t>
    </rPh>
    <rPh sb="19" eb="21">
      <t>ケンチク</t>
    </rPh>
    <rPh sb="21" eb="23">
      <t>ガッカイ</t>
    </rPh>
    <rPh sb="24" eb="26">
      <t>ニホン</t>
    </rPh>
    <rPh sb="30" eb="32">
      <t>ガッカイ</t>
    </rPh>
    <rPh sb="33" eb="35">
      <t>センタン</t>
    </rPh>
    <rPh sb="35" eb="37">
      <t>ケンセツ</t>
    </rPh>
    <rPh sb="37" eb="39">
      <t>ギジュツ</t>
    </rPh>
    <rPh sb="44" eb="46">
      <t>ニホン</t>
    </rPh>
    <rPh sb="46" eb="48">
      <t>ケンセツ</t>
    </rPh>
    <rPh sb="48" eb="50">
      <t>キカイ</t>
    </rPh>
    <rPh sb="50" eb="51">
      <t>カ</t>
    </rPh>
    <rPh sb="51" eb="53">
      <t>キョウカイ</t>
    </rPh>
    <rPh sb="54" eb="56">
      <t>ニホン</t>
    </rPh>
    <rPh sb="60" eb="63">
      <t>コウギョウカイ</t>
    </rPh>
    <phoneticPr fontId="8"/>
  </si>
  <si>
    <t>H22.9.13</t>
  </si>
  <si>
    <t>第5回阪神・淡路大震災学習ツアー</t>
    <phoneticPr fontId="8"/>
  </si>
  <si>
    <t>H22.10.3</t>
  </si>
  <si>
    <t>土木ふれあいフェスタin札幌</t>
    <phoneticPr fontId="8"/>
  </si>
  <si>
    <t>新札幌 サンピア1Ｆ光の広場</t>
    <rPh sb="0" eb="1">
      <t>シン</t>
    </rPh>
    <rPh sb="1" eb="3">
      <t>サッポロ</t>
    </rPh>
    <rPh sb="10" eb="11">
      <t>ヒカリ</t>
    </rPh>
    <rPh sb="12" eb="14">
      <t>ヒロバ</t>
    </rPh>
    <phoneticPr fontId="8"/>
  </si>
  <si>
    <t>H22.10.4</t>
  </si>
  <si>
    <t>第14回地震防災技術懇話会</t>
    <phoneticPr fontId="8"/>
  </si>
  <si>
    <t>H22.10.18</t>
  </si>
  <si>
    <t>No.14　土木遺産の夜景を楽しむウォークサロン！</t>
    <phoneticPr fontId="8"/>
  </si>
  <si>
    <t>H22.10.21</t>
  </si>
  <si>
    <t>第35回情報利用技術シンポジウム</t>
    <phoneticPr fontId="8"/>
  </si>
  <si>
    <t>H22.10.23</t>
  </si>
  <si>
    <t>第38回環境システム研究論文発表会</t>
    <phoneticPr fontId="8"/>
  </si>
  <si>
    <t>広島修道大学</t>
    <rPh sb="0" eb="2">
      <t>ヒロシマ</t>
    </rPh>
    <rPh sb="2" eb="4">
      <t>シュウドウ</t>
    </rPh>
    <rPh sb="4" eb="6">
      <t>ダイガク</t>
    </rPh>
    <phoneticPr fontId="8"/>
  </si>
  <si>
    <t>H22.10.25</t>
  </si>
  <si>
    <t>No.15　土木遺産の夜景を楽しむウォークサロン！</t>
    <phoneticPr fontId="8"/>
  </si>
  <si>
    <t>H22.10.28</t>
  </si>
  <si>
    <t>地震工学委員会 平成22年度第2回研究会</t>
    <rPh sb="8" eb="10">
      <t>ヘイセイ</t>
    </rPh>
    <rPh sb="12" eb="13">
      <t>ネン</t>
    </rPh>
    <rPh sb="13" eb="14">
      <t>ド</t>
    </rPh>
    <rPh sb="14" eb="15">
      <t>ダイ</t>
    </rPh>
    <rPh sb="16" eb="17">
      <t>カイ</t>
    </rPh>
    <rPh sb="17" eb="20">
      <t>ケンキュウカイ</t>
    </rPh>
    <phoneticPr fontId="8"/>
  </si>
  <si>
    <t>H22.11.1</t>
  </si>
  <si>
    <t>No.16　土木遺産の夜景を楽しむウォークサロン！</t>
    <phoneticPr fontId="8"/>
  </si>
  <si>
    <t>H22.11.2</t>
  </si>
  <si>
    <t>「地球規模環境問題に関する調査・検討（改訂版）」報告会</t>
    <phoneticPr fontId="8"/>
  </si>
  <si>
    <t>H22.11.4</t>
  </si>
  <si>
    <t>シンポジウム「近年の国内外で発生した大地震の記録と課題（Ⅲ）」</t>
    <phoneticPr fontId="8"/>
  </si>
  <si>
    <t>H22.11.8</t>
  </si>
  <si>
    <t>No.17　土木遺産の夜景を楽しむウォークサロン！</t>
    <phoneticPr fontId="8"/>
  </si>
  <si>
    <t>H22.11.10</t>
  </si>
  <si>
    <t>第57回海岸工学講演会</t>
    <phoneticPr fontId="8"/>
  </si>
  <si>
    <t>京都テルサ</t>
    <phoneticPr fontId="8"/>
  </si>
  <si>
    <t>H22.11.11</t>
  </si>
  <si>
    <t>九州地方における公共事業・公共調達に関するシンポジウム</t>
    <rPh sb="0" eb="2">
      <t>キュウシュウ</t>
    </rPh>
    <rPh sb="2" eb="4">
      <t>チホウ</t>
    </rPh>
    <rPh sb="8" eb="10">
      <t>コウキョウ</t>
    </rPh>
    <rPh sb="10" eb="12">
      <t>ジギョウ</t>
    </rPh>
    <rPh sb="13" eb="15">
      <t>コウキョウ</t>
    </rPh>
    <rPh sb="15" eb="17">
      <t>チョウタツ</t>
    </rPh>
    <rPh sb="18" eb="19">
      <t>カン</t>
    </rPh>
    <phoneticPr fontId="8"/>
  </si>
  <si>
    <t>天神アクロス国際会議場</t>
    <phoneticPr fontId="8"/>
  </si>
  <si>
    <t>H22.11.12</t>
  </si>
  <si>
    <t>第47回環境工学研究フォーラム</t>
    <phoneticPr fontId="8"/>
  </si>
  <si>
    <t>H22.11.17</t>
  </si>
  <si>
    <t>土木建設技術発表会2010</t>
    <phoneticPr fontId="8"/>
  </si>
  <si>
    <t>H22.11.21</t>
  </si>
  <si>
    <t>第42回土木計画学研究発表会秋大会</t>
    <phoneticPr fontId="8"/>
  </si>
  <si>
    <t>山梨大学</t>
    <rPh sb="0" eb="2">
      <t>ヤマナシ</t>
    </rPh>
    <rPh sb="2" eb="4">
      <t>ダイガク</t>
    </rPh>
    <phoneticPr fontId="8"/>
  </si>
  <si>
    <t>H22.11.25</t>
  </si>
  <si>
    <t>第20回トンネル工学研究発表会</t>
    <phoneticPr fontId="8"/>
  </si>
  <si>
    <t>H22.11.29</t>
  </si>
  <si>
    <t>安全問題討論会‘10</t>
    <phoneticPr fontId="8"/>
  </si>
  <si>
    <t>土木学会EF講堂</t>
    <phoneticPr fontId="8"/>
  </si>
  <si>
    <t>No.20　土木遺産の夜景を楽しむウォークサロン！</t>
    <phoneticPr fontId="8"/>
  </si>
  <si>
    <t>H22.11.30</t>
  </si>
  <si>
    <t>建設用ロボット委員会　談話会</t>
    <rPh sb="0" eb="10">
      <t>ロボット</t>
    </rPh>
    <rPh sb="11" eb="14">
      <t>ダンワカイ</t>
    </rPh>
    <phoneticPr fontId="8"/>
  </si>
  <si>
    <t>CD会議室</t>
    <rPh sb="2" eb="4">
      <t>カイギ</t>
    </rPh>
    <rPh sb="4" eb="5">
      <t>シツ</t>
    </rPh>
    <phoneticPr fontId="8"/>
  </si>
  <si>
    <t>H22.12.1</t>
  </si>
  <si>
    <t>地震工学委員会 平成22年度第3回研究会</t>
    <rPh sb="8" eb="10">
      <t>ヘイセイ</t>
    </rPh>
    <rPh sb="12" eb="14">
      <t>ネンド</t>
    </rPh>
    <rPh sb="14" eb="15">
      <t>ダイ</t>
    </rPh>
    <rPh sb="16" eb="17">
      <t>カイ</t>
    </rPh>
    <rPh sb="17" eb="20">
      <t>ケンキュウカイ</t>
    </rPh>
    <phoneticPr fontId="8"/>
  </si>
  <si>
    <t>H22.12.5</t>
  </si>
  <si>
    <t>横浜市民の視点で地震防災を考える講演会とワークショップ</t>
    <phoneticPr fontId="8"/>
  </si>
  <si>
    <t>神奈川大学</t>
    <rPh sb="0" eb="3">
      <t>カナガワ</t>
    </rPh>
    <rPh sb="3" eb="5">
      <t>ダイガク</t>
    </rPh>
    <phoneticPr fontId="8"/>
  </si>
  <si>
    <t>H22.12.6</t>
  </si>
  <si>
    <t>岩西</t>
    <phoneticPr fontId="8"/>
  </si>
  <si>
    <t>H22.12.8</t>
  </si>
  <si>
    <t>地震災害マネジメントセミナー10周年　記念シンポジウム</t>
    <rPh sb="16" eb="18">
      <t>シュウネン</t>
    </rPh>
    <rPh sb="19" eb="21">
      <t>キネン</t>
    </rPh>
    <phoneticPr fontId="8"/>
  </si>
  <si>
    <t>H22.12.9</t>
  </si>
  <si>
    <t>第10回 構造物の衝撃問題に関するシンポジウム</t>
    <rPh sb="0" eb="1">
      <t>ダイ</t>
    </rPh>
    <rPh sb="3" eb="4">
      <t>カイ</t>
    </rPh>
    <rPh sb="5" eb="8">
      <t>コウゾウブツ</t>
    </rPh>
    <rPh sb="9" eb="11">
      <t>ショウゲキ</t>
    </rPh>
    <rPh sb="11" eb="13">
      <t>モンダイ</t>
    </rPh>
    <rPh sb="14" eb="15">
      <t>カン</t>
    </rPh>
    <phoneticPr fontId="8"/>
  </si>
  <si>
    <t>第2回「相互連関を考慮したライフライン減災対策に関するシンポジウム」</t>
    <rPh sb="0" eb="1">
      <t>ダイ</t>
    </rPh>
    <rPh sb="2" eb="3">
      <t>カイ</t>
    </rPh>
    <rPh sb="4" eb="6">
      <t>ソウゴ</t>
    </rPh>
    <rPh sb="6" eb="8">
      <t>レンカン</t>
    </rPh>
    <rPh sb="9" eb="11">
      <t>コウリョ</t>
    </rPh>
    <rPh sb="19" eb="20">
      <t>ゲン</t>
    </rPh>
    <rPh sb="20" eb="21">
      <t>ワザワ</t>
    </rPh>
    <rPh sb="21" eb="23">
      <t>タイサク</t>
    </rPh>
    <rPh sb="24" eb="25">
      <t>カン</t>
    </rPh>
    <phoneticPr fontId="8"/>
  </si>
  <si>
    <t>土木学会　講堂</t>
    <rPh sb="0" eb="4">
      <t>ドボクガッカイ</t>
    </rPh>
    <rPh sb="5" eb="7">
      <t>コウドウ</t>
    </rPh>
    <phoneticPr fontId="8"/>
  </si>
  <si>
    <t>H22.12.10</t>
  </si>
  <si>
    <t>第6回景観・デザイン研究発表会 シンポジューム</t>
    <phoneticPr fontId="8"/>
  </si>
  <si>
    <t>第15回舗装工学講演会</t>
    <rPh sb="0" eb="1">
      <t>ダイ</t>
    </rPh>
    <rPh sb="3" eb="4">
      <t>カイ</t>
    </rPh>
    <rPh sb="4" eb="6">
      <t>ホソウ</t>
    </rPh>
    <rPh sb="6" eb="8">
      <t>コウガク</t>
    </rPh>
    <rPh sb="8" eb="10">
      <t>コウエン</t>
    </rPh>
    <rPh sb="10" eb="11">
      <t>カイ</t>
    </rPh>
    <phoneticPr fontId="8"/>
  </si>
  <si>
    <t>H22.12.11</t>
  </si>
  <si>
    <t>第6回景観・デザイン研究発表会</t>
    <phoneticPr fontId="8"/>
  </si>
  <si>
    <t>H22.12.13</t>
  </si>
  <si>
    <t>No.22　土木遺産の夜景を楽しむウォークサロン！</t>
    <phoneticPr fontId="8"/>
  </si>
  <si>
    <t>第29回環境システムシンポジウム「里山里海の生態系サービスを評価する」（無料）</t>
    <rPh sb="17" eb="19">
      <t>サトヤマ</t>
    </rPh>
    <rPh sb="19" eb="20">
      <t>サト</t>
    </rPh>
    <rPh sb="20" eb="21">
      <t>ウミ</t>
    </rPh>
    <rPh sb="22" eb="25">
      <t>セイタイケイ</t>
    </rPh>
    <rPh sb="30" eb="32">
      <t>ヒョウカ</t>
    </rPh>
    <rPh sb="36" eb="38">
      <t>ムリョウ</t>
    </rPh>
    <phoneticPr fontId="8"/>
  </si>
  <si>
    <t>H22.12.14</t>
  </si>
  <si>
    <t>建設マネジメント特別講演会～建設産業の国際展開へ向けて～</t>
    <phoneticPr fontId="8"/>
  </si>
  <si>
    <t>星陵会館</t>
    <rPh sb="0" eb="2">
      <t>セイリョウ</t>
    </rPh>
    <rPh sb="2" eb="4">
      <t>カイカン</t>
    </rPh>
    <phoneticPr fontId="8"/>
  </si>
  <si>
    <t>H22.12.15</t>
  </si>
  <si>
    <t>東京理科大学森戸記念館</t>
    <rPh sb="0" eb="2">
      <t>トウキョウ</t>
    </rPh>
    <rPh sb="2" eb="4">
      <t>リカ</t>
    </rPh>
    <rPh sb="4" eb="6">
      <t>ダイガク</t>
    </rPh>
    <phoneticPr fontId="8"/>
  </si>
  <si>
    <t>岩西</t>
    <rPh sb="0" eb="1">
      <t>イワ</t>
    </rPh>
    <rPh sb="1" eb="2">
      <t>ニシ</t>
    </rPh>
    <phoneticPr fontId="8"/>
  </si>
  <si>
    <t>第28回建設マネジメント問題に関する研究発表・討論会</t>
    <phoneticPr fontId="8"/>
  </si>
  <si>
    <t>土木学会講堂，会議室</t>
    <rPh sb="7" eb="10">
      <t>カイギシツ</t>
    </rPh>
    <phoneticPr fontId="8"/>
  </si>
  <si>
    <t>H22.12.16</t>
  </si>
  <si>
    <t>応用力学フォーラム(中四国地区)</t>
    <rPh sb="0" eb="2">
      <t>オウヨウ</t>
    </rPh>
    <rPh sb="2" eb="4">
      <t>リキガク</t>
    </rPh>
    <rPh sb="10" eb="11">
      <t>ナカ</t>
    </rPh>
    <rPh sb="11" eb="13">
      <t>シコク</t>
    </rPh>
    <rPh sb="13" eb="15">
      <t>チク</t>
    </rPh>
    <phoneticPr fontId="8"/>
  </si>
  <si>
    <t>岡山国際交流センター</t>
    <phoneticPr fontId="8"/>
  </si>
  <si>
    <t>H22.12.20</t>
  </si>
  <si>
    <t>No.23　土木遺産の夜景を楽しむウォークサロン！</t>
    <phoneticPr fontId="8"/>
  </si>
  <si>
    <t>H23.1.13</t>
  </si>
  <si>
    <t>第40回岩盤力学に関するシンポジウム</t>
    <phoneticPr fontId="8"/>
  </si>
  <si>
    <t>土木学会 講堂、会議室</t>
    <phoneticPr fontId="8"/>
  </si>
  <si>
    <t>H23.1.17</t>
  </si>
  <si>
    <t>第16回地下空間シンポジウム</t>
    <phoneticPr fontId="8"/>
  </si>
  <si>
    <t>早稲田大学国際会議場、見学会</t>
    <rPh sb="11" eb="14">
      <t>ケンガクカイ</t>
    </rPh>
    <phoneticPr fontId="8"/>
  </si>
  <si>
    <t>No.25　土木遺産の夜景を楽しむウォークサロン！</t>
    <phoneticPr fontId="8"/>
  </si>
  <si>
    <t>H23.1.24</t>
  </si>
  <si>
    <t>No.26 土木遺産“活用”夜景ウォークサロン！</t>
    <phoneticPr fontId="8"/>
  </si>
  <si>
    <t>H23.1.31</t>
  </si>
  <si>
    <t>No.27 土木遺産“活用”夜景ウォークサロン！</t>
    <phoneticPr fontId="8"/>
  </si>
  <si>
    <t>H23.2.5</t>
  </si>
  <si>
    <t>第10回土木学会デザイン賞授賞式</t>
    <phoneticPr fontId="8"/>
  </si>
  <si>
    <t>H23.2.7</t>
  </si>
  <si>
    <t>No.28 土木遺産“活用”夜景ウォークサロン！</t>
    <phoneticPr fontId="8"/>
  </si>
  <si>
    <t>H23.2.14</t>
  </si>
  <si>
    <t>No.29 土木遺産“活用”夜景ウォークサロン！</t>
    <phoneticPr fontId="8"/>
  </si>
  <si>
    <t>H23.2.21</t>
  </si>
  <si>
    <t>No.30 梅祭りに土木遺産をウォークサロン！</t>
    <phoneticPr fontId="8"/>
  </si>
  <si>
    <t>H23.3.7</t>
  </si>
  <si>
    <t>No.32 “桜田門外の変”に縁の土木遺産をウォークサロン！</t>
    <phoneticPr fontId="8"/>
  </si>
  <si>
    <t>H23.3.8</t>
  </si>
  <si>
    <t>第55回水工学講演会</t>
    <phoneticPr fontId="8"/>
  </si>
  <si>
    <t>東京大学生産技術研究所</t>
    <rPh sb="4" eb="6">
      <t>セイサン</t>
    </rPh>
    <rPh sb="6" eb="8">
      <t>ギジュツ</t>
    </rPh>
    <rPh sb="8" eb="11">
      <t>ケンキュウショ</t>
    </rPh>
    <phoneticPr fontId="8"/>
  </si>
  <si>
    <t>H23.3.10</t>
  </si>
  <si>
    <t>「混和材料を使用したコンクリートの物性変化と性能評価」に関する報告会</t>
    <phoneticPr fontId="8"/>
  </si>
  <si>
    <t>福岡建設会館</t>
    <rPh sb="0" eb="2">
      <t>フクオカ</t>
    </rPh>
    <rPh sb="2" eb="4">
      <t>ケンセツ</t>
    </rPh>
    <rPh sb="4" eb="6">
      <t>カイカン</t>
    </rPh>
    <phoneticPr fontId="8"/>
  </si>
  <si>
    <t>H23.3.28</t>
  </si>
  <si>
    <t>No.35 桜祭りに土木遺産をウォークサロン！</t>
    <phoneticPr fontId="8"/>
  </si>
  <si>
    <t>常翔学園大阪ｾﾝﾀｰ</t>
    <rPh sb="0" eb="1">
      <t>ツネ</t>
    </rPh>
    <rPh sb="1" eb="2">
      <t>ショウ</t>
    </rPh>
    <rPh sb="2" eb="4">
      <t>ガクエン</t>
    </rPh>
    <rPh sb="4" eb="6">
      <t>オオサカ</t>
    </rPh>
    <phoneticPr fontId="8"/>
  </si>
  <si>
    <t>シームレスアジア・アフタヌーンセミナー「変貌するアジアの国際交通」（関東）</t>
    <rPh sb="20" eb="22">
      <t>ヘンボウ</t>
    </rPh>
    <rPh sb="28" eb="30">
      <t>コクサイ</t>
    </rPh>
    <rPh sb="30" eb="32">
      <t>コウツウ</t>
    </rPh>
    <rPh sb="34" eb="36">
      <t>カントウ</t>
    </rPh>
    <phoneticPr fontId="8"/>
  </si>
  <si>
    <t>H22.4.22</t>
  </si>
  <si>
    <t>基礎水理部会「フリー河床変動解析ソフト説明会」</t>
    <rPh sb="0" eb="2">
      <t>キソ</t>
    </rPh>
    <rPh sb="2" eb="4">
      <t>スイリ</t>
    </rPh>
    <rPh sb="4" eb="6">
      <t>ブカイ</t>
    </rPh>
    <phoneticPr fontId="8"/>
  </si>
  <si>
    <t>H22.4.23</t>
  </si>
  <si>
    <t>H22年度第1回環境工学セミナー「環境工学の新しいチャレンジ：有害物質管理の最前線」</t>
    <rPh sb="3" eb="5">
      <t>ネンド</t>
    </rPh>
    <rPh sb="5" eb="6">
      <t>ダイ</t>
    </rPh>
    <rPh sb="7" eb="8">
      <t>カイ</t>
    </rPh>
    <phoneticPr fontId="8"/>
  </si>
  <si>
    <t>佐々木</t>
    <rPh sb="0" eb="3">
      <t>ササキ</t>
    </rPh>
    <phoneticPr fontId="8"/>
  </si>
  <si>
    <t>CommonMP説明会</t>
    <phoneticPr fontId="8"/>
  </si>
  <si>
    <t>主婦会館プラザエフ</t>
    <phoneticPr fontId="8"/>
  </si>
  <si>
    <t>H22.5.11</t>
  </si>
  <si>
    <t>シームレスアジア・アフタヌーンセミナー「変貌するアジアの国際交通」（関西）</t>
    <rPh sb="20" eb="22">
      <t>ヘンボウ</t>
    </rPh>
    <rPh sb="28" eb="30">
      <t>コクサイ</t>
    </rPh>
    <rPh sb="30" eb="32">
      <t>コウツウ</t>
    </rPh>
    <rPh sb="34" eb="36">
      <t>カンサイ</t>
    </rPh>
    <phoneticPr fontId="8"/>
  </si>
  <si>
    <t>H22.5.13</t>
  </si>
  <si>
    <t>トンネル工学セミナー2010</t>
    <phoneticPr fontId="8"/>
  </si>
  <si>
    <t>H22.5.20</t>
  </si>
  <si>
    <t>複合構造物の設計・施工・維持管理－「複合構造標準示方書」・「複合構造物の維持管理」－講習会</t>
    <phoneticPr fontId="8"/>
  </si>
  <si>
    <t>H22.5.24</t>
  </si>
  <si>
    <t>混和材料を使用したコンクリートの物性変化と性能評価研究小委員会講習会</t>
    <rPh sb="0" eb="2">
      <t>コンワ</t>
    </rPh>
    <rPh sb="2" eb="4">
      <t>ザイリョウ</t>
    </rPh>
    <rPh sb="5" eb="7">
      <t>シヨウ</t>
    </rPh>
    <rPh sb="16" eb="18">
      <t>ブッセイ</t>
    </rPh>
    <rPh sb="18" eb="20">
      <t>ヘンカ</t>
    </rPh>
    <rPh sb="21" eb="23">
      <t>セイノウ</t>
    </rPh>
    <rPh sb="23" eb="25">
      <t>ヒョウカ</t>
    </rPh>
    <rPh sb="25" eb="27">
      <t>ケンキュウ</t>
    </rPh>
    <rPh sb="27" eb="28">
      <t>ショウ</t>
    </rPh>
    <rPh sb="28" eb="31">
      <t>イインカイ</t>
    </rPh>
    <rPh sb="31" eb="34">
      <t>コウシュウカイ</t>
    </rPh>
    <phoneticPr fontId="8"/>
  </si>
  <si>
    <t>H22.5.26</t>
  </si>
  <si>
    <t xml:space="preserve">労働災害防止のための安全教育シリーズ(1) </t>
    <phoneticPr fontId="8"/>
  </si>
  <si>
    <t>清水建設シーバンスS館</t>
    <phoneticPr fontId="8"/>
  </si>
  <si>
    <t>H22.6.8</t>
  </si>
  <si>
    <t>ワンデーセミナー：安心安全かつ健康快適な社会を創造するロジスティクスシステムに関する研究小委員会</t>
    <phoneticPr fontId="8"/>
  </si>
  <si>
    <t>H22.6.21</t>
  </si>
  <si>
    <t>労働災害防止のための安全教育シリーズ(2)</t>
  </si>
  <si>
    <t>航空会館</t>
    <phoneticPr fontId="8"/>
  </si>
  <si>
    <t>ワンデイセミナー 58-59　我が国の環境・地域・交通の今と未来　－新たなかたちづくりに向けて－</t>
    <phoneticPr fontId="8"/>
  </si>
  <si>
    <t>21日(月)：中央大学　駿河台記念館　22日(火)：中央大学　駿河台記念館</t>
    <rPh sb="23" eb="24">
      <t>ヒ</t>
    </rPh>
    <phoneticPr fontId="8"/>
  </si>
  <si>
    <t>H22.6.25</t>
  </si>
  <si>
    <t>道路盛土の耐震設計・耐震補強に関する技術講習会</t>
    <rPh sb="0" eb="2">
      <t>ドウロ</t>
    </rPh>
    <rPh sb="2" eb="3">
      <t>モ</t>
    </rPh>
    <rPh sb="3" eb="4">
      <t>ツチ</t>
    </rPh>
    <rPh sb="5" eb="7">
      <t>タイシン</t>
    </rPh>
    <rPh sb="7" eb="9">
      <t>セッケイ</t>
    </rPh>
    <rPh sb="10" eb="12">
      <t>タイシン</t>
    </rPh>
    <rPh sb="12" eb="14">
      <t>ホキョウ</t>
    </rPh>
    <rPh sb="15" eb="16">
      <t>カン</t>
    </rPh>
    <rPh sb="18" eb="20">
      <t>ギジュツ</t>
    </rPh>
    <rPh sb="20" eb="23">
      <t>コウシュウカイ</t>
    </rPh>
    <phoneticPr fontId="8"/>
  </si>
  <si>
    <t>大阪大学　中之島センター</t>
    <rPh sb="0" eb="2">
      <t>オオサカ</t>
    </rPh>
    <rPh sb="2" eb="4">
      <t>ダイガク</t>
    </rPh>
    <rPh sb="5" eb="8">
      <t>ナカノシマ</t>
    </rPh>
    <phoneticPr fontId="8"/>
  </si>
  <si>
    <t>平成22年度土木学会環境システムワークショップ「自然共生川づくりワークショップ：Part-Ⅰ」</t>
    <rPh sb="0" eb="2">
      <t>ヘイセイ</t>
    </rPh>
    <rPh sb="4" eb="6">
      <t>ネンド</t>
    </rPh>
    <rPh sb="6" eb="8">
      <t>ドボク</t>
    </rPh>
    <rPh sb="8" eb="10">
      <t>ガッカイ</t>
    </rPh>
    <rPh sb="10" eb="12">
      <t>カンキョウ</t>
    </rPh>
    <rPh sb="24" eb="26">
      <t>シゼン</t>
    </rPh>
    <rPh sb="26" eb="28">
      <t>キョウセイ</t>
    </rPh>
    <rPh sb="28" eb="29">
      <t>カワ</t>
    </rPh>
    <phoneticPr fontId="8"/>
  </si>
  <si>
    <t>岐阜高専</t>
    <rPh sb="0" eb="2">
      <t>ギフ</t>
    </rPh>
    <rPh sb="2" eb="4">
      <t>コウセン</t>
    </rPh>
    <phoneticPr fontId="8"/>
  </si>
  <si>
    <t>H22.7.23</t>
  </si>
  <si>
    <t xml:space="preserve">土木技術者のための原価管理講習会 </t>
    <phoneticPr fontId="8"/>
  </si>
  <si>
    <t>西武建設 西武研修ｾﾝﾀｰ</t>
    <rPh sb="0" eb="2">
      <t>セイブ</t>
    </rPh>
    <rPh sb="2" eb="4">
      <t>ケンセツ</t>
    </rPh>
    <rPh sb="5" eb="7">
      <t>セイブ</t>
    </rPh>
    <rPh sb="7" eb="9">
      <t>ケンシュウ</t>
    </rPh>
    <phoneticPr fontId="8"/>
  </si>
  <si>
    <t>H22.7.30</t>
  </si>
  <si>
    <t>CommonMP実演会</t>
    <rPh sb="8" eb="10">
      <t>ジツエン</t>
    </rPh>
    <phoneticPr fontId="8"/>
  </si>
  <si>
    <t>2010年度土木計画学研究委員会第4回国際セミナー【Shared Space　セミナー】</t>
    <phoneticPr fontId="8"/>
  </si>
  <si>
    <t>土木学会A会議室</t>
    <rPh sb="0" eb="2">
      <t>ドボク</t>
    </rPh>
    <rPh sb="2" eb="4">
      <t>ガッカイ</t>
    </rPh>
    <rPh sb="5" eb="8">
      <t>カイギシツ</t>
    </rPh>
    <phoneticPr fontId="8"/>
  </si>
  <si>
    <t>土木計画学ワンデイセミナー　シリーズ第６０回「交通基本法に関する討論会」</t>
    <phoneticPr fontId="8"/>
  </si>
  <si>
    <t>日本海運倶楽部303会議室</t>
    <rPh sb="0" eb="2">
      <t>ニホン</t>
    </rPh>
    <rPh sb="2" eb="4">
      <t>カイウン</t>
    </rPh>
    <rPh sb="4" eb="7">
      <t>クラブ</t>
    </rPh>
    <rPh sb="10" eb="13">
      <t>カイギシツ</t>
    </rPh>
    <phoneticPr fontId="8"/>
  </si>
  <si>
    <t>「いまさら聞けない　計算力学の常識」講習会 2010 in 東京</t>
    <rPh sb="5" eb="6">
      <t>キ</t>
    </rPh>
    <rPh sb="10" eb="12">
      <t>ケイサン</t>
    </rPh>
    <rPh sb="12" eb="14">
      <t>リキガク</t>
    </rPh>
    <rPh sb="15" eb="17">
      <t>ジョウシキ</t>
    </rPh>
    <rPh sb="18" eb="21">
      <t>コウシュウカイ</t>
    </rPh>
    <rPh sb="30" eb="32">
      <t>トウキョウ</t>
    </rPh>
    <phoneticPr fontId="8"/>
  </si>
  <si>
    <t>中央大学理工学部</t>
    <phoneticPr fontId="8"/>
  </si>
  <si>
    <t>H22.8.5</t>
  </si>
  <si>
    <t>平成22年度土木学会環境システムワークショップ「自然共生川づくりワークショップ：Part-Ⅱ」</t>
    <rPh sb="0" eb="2">
      <t>ヘイセイ</t>
    </rPh>
    <rPh sb="4" eb="6">
      <t>ネンド</t>
    </rPh>
    <rPh sb="6" eb="8">
      <t>ドボク</t>
    </rPh>
    <rPh sb="8" eb="10">
      <t>ガッカイ</t>
    </rPh>
    <rPh sb="10" eb="12">
      <t>カンキョウ</t>
    </rPh>
    <rPh sb="24" eb="26">
      <t>シゼン</t>
    </rPh>
    <rPh sb="26" eb="28">
      <t>キョウセイ</t>
    </rPh>
    <rPh sb="28" eb="29">
      <t>カワ</t>
    </rPh>
    <phoneticPr fontId="8"/>
  </si>
  <si>
    <t>(独)土木研究所　自然共生研究センター</t>
    <rPh sb="0" eb="3">
      <t>ドク</t>
    </rPh>
    <rPh sb="3" eb="5">
      <t>ドボク</t>
    </rPh>
    <rPh sb="5" eb="8">
      <t>ケンキュウショ</t>
    </rPh>
    <rPh sb="9" eb="11">
      <t>シゼン</t>
    </rPh>
    <rPh sb="11" eb="13">
      <t>キョウセイ</t>
    </rPh>
    <rPh sb="13" eb="15">
      <t>ケンキュウ</t>
    </rPh>
    <phoneticPr fontId="8"/>
  </si>
  <si>
    <t>H22.8.18</t>
  </si>
  <si>
    <t>H22.8.19</t>
  </si>
  <si>
    <t>トンネルライブラリー第23号「セグメントの設計【改訂版】─許容応力度設計法から限界状態設計法まで─」に関する講習会</t>
    <phoneticPr fontId="8"/>
  </si>
  <si>
    <t>H22.8.20</t>
  </si>
  <si>
    <t>H22年度第2回環境工学委員会研究ワークショップ「環境工学の新しいチャレンジ：下水道資源の有効利用」（無料）</t>
    <rPh sb="3" eb="5">
      <t>ネンド</t>
    </rPh>
    <rPh sb="5" eb="6">
      <t>ダイ</t>
    </rPh>
    <rPh sb="7" eb="8">
      <t>カイ</t>
    </rPh>
    <rPh sb="12" eb="15">
      <t>イインカイ</t>
    </rPh>
    <rPh sb="15" eb="17">
      <t>ケンキュウ</t>
    </rPh>
    <rPh sb="39" eb="42">
      <t>ゲスイドウ</t>
    </rPh>
    <rPh sb="42" eb="44">
      <t>シゲン</t>
    </rPh>
    <rPh sb="45" eb="47">
      <t>ユウコウ</t>
    </rPh>
    <rPh sb="47" eb="49">
      <t>リヨウ</t>
    </rPh>
    <rPh sb="51" eb="53">
      <t>ムリョウ</t>
    </rPh>
    <phoneticPr fontId="8"/>
  </si>
  <si>
    <t>H22.8.23</t>
  </si>
  <si>
    <t>コンクリートと地盤の境界問題に関する講習会</t>
    <rPh sb="7" eb="9">
      <t>ジバン</t>
    </rPh>
    <rPh sb="10" eb="12">
      <t>キョウカイ</t>
    </rPh>
    <rPh sb="12" eb="14">
      <t>モンダイ</t>
    </rPh>
    <rPh sb="15" eb="16">
      <t>カン</t>
    </rPh>
    <rPh sb="18" eb="21">
      <t>コウシュウカイ</t>
    </rPh>
    <phoneticPr fontId="8"/>
  </si>
  <si>
    <t>東京大学工学部11号館 講堂</t>
    <phoneticPr fontId="8"/>
  </si>
  <si>
    <t>H22.8.30</t>
  </si>
  <si>
    <t>コンクリートライブラリー133「エポキシ樹脂を用いた高機能PC鋼材を使用するプレストレストコンクリート設計施工指針（案）」に関する講習会</t>
    <rPh sb="20" eb="22">
      <t>ジュシ</t>
    </rPh>
    <rPh sb="23" eb="24">
      <t>モチ</t>
    </rPh>
    <rPh sb="26" eb="29">
      <t>コウキノウ</t>
    </rPh>
    <rPh sb="31" eb="33">
      <t>コウザイ</t>
    </rPh>
    <rPh sb="34" eb="36">
      <t>シヨウ</t>
    </rPh>
    <rPh sb="51" eb="53">
      <t>セッケイ</t>
    </rPh>
    <rPh sb="53" eb="55">
      <t>セコウ</t>
    </rPh>
    <rPh sb="55" eb="57">
      <t>シシン</t>
    </rPh>
    <rPh sb="57" eb="60">
      <t>アン</t>
    </rPh>
    <rPh sb="62" eb="63">
      <t>カン</t>
    </rPh>
    <rPh sb="65" eb="68">
      <t>コウシュウカイ</t>
    </rPh>
    <phoneticPr fontId="8"/>
  </si>
  <si>
    <t>長井記念ホール</t>
    <phoneticPr fontId="8"/>
  </si>
  <si>
    <t>H22.9.2</t>
  </si>
  <si>
    <t>札幌アスペンホテル</t>
    <rPh sb="0" eb="2">
      <t>サッポロ</t>
    </rPh>
    <phoneticPr fontId="8"/>
  </si>
  <si>
    <t>H22.9.9</t>
  </si>
  <si>
    <t>「構造物共通示方書Ⅰ,Ⅱ」講習会（東京）</t>
    <rPh sb="1" eb="4">
      <t>コウゾウブツ</t>
    </rPh>
    <rPh sb="4" eb="6">
      <t>キョウツウ</t>
    </rPh>
    <rPh sb="6" eb="9">
      <t>シホウショ</t>
    </rPh>
    <rPh sb="13" eb="16">
      <t>コウシュウカイ</t>
    </rPh>
    <rPh sb="17" eb="19">
      <t>トウキョウ</t>
    </rPh>
    <phoneticPr fontId="8"/>
  </si>
  <si>
    <t>平成22年度 維持管理に関するサマープログラム</t>
    <rPh sb="0" eb="2">
      <t>ヘイセイ</t>
    </rPh>
    <rPh sb="4" eb="6">
      <t>ネンド</t>
    </rPh>
    <rPh sb="7" eb="9">
      <t>イジ</t>
    </rPh>
    <rPh sb="9" eb="11">
      <t>カンリ</t>
    </rPh>
    <rPh sb="12" eb="13">
      <t>カン</t>
    </rPh>
    <phoneticPr fontId="8"/>
  </si>
  <si>
    <t>国立ｵﾘﾝﾋﾟｯｸ記念総合ｾﾝﾀｰ</t>
    <rPh sb="0" eb="2">
      <t>コクリツ</t>
    </rPh>
    <rPh sb="9" eb="11">
      <t>キネン</t>
    </rPh>
    <rPh sb="11" eb="13">
      <t>ソウゴウ</t>
    </rPh>
    <phoneticPr fontId="8"/>
  </si>
  <si>
    <t>H22.9.27</t>
  </si>
  <si>
    <t>「いまさら聞けない　計算力学の常識」講習会 2010 in 広島</t>
    <rPh sb="5" eb="6">
      <t>キ</t>
    </rPh>
    <rPh sb="10" eb="12">
      <t>ケイサン</t>
    </rPh>
    <rPh sb="12" eb="14">
      <t>リキガク</t>
    </rPh>
    <rPh sb="15" eb="17">
      <t>ジョウシキ</t>
    </rPh>
    <rPh sb="18" eb="21">
      <t>コウシュウカイ</t>
    </rPh>
    <rPh sb="30" eb="32">
      <t>ヒロシマ</t>
    </rPh>
    <phoneticPr fontId="8"/>
  </si>
  <si>
    <t>広島大学（東広島ｷｬﾝﾊﾟｽ）</t>
    <rPh sb="0" eb="2">
      <t>ヒロシマ</t>
    </rPh>
    <rPh sb="2" eb="4">
      <t>ダイガク</t>
    </rPh>
    <rPh sb="5" eb="8">
      <t>ヒガシヒロシマ</t>
    </rPh>
    <phoneticPr fontId="8"/>
  </si>
  <si>
    <t>H22.9.28</t>
  </si>
  <si>
    <t>「構造物共通示方書Ⅰ,Ⅱ」講習会（大阪）</t>
    <rPh sb="1" eb="4">
      <t>コウゾウブツ</t>
    </rPh>
    <rPh sb="4" eb="6">
      <t>キョウツウ</t>
    </rPh>
    <rPh sb="6" eb="9">
      <t>シホウショ</t>
    </rPh>
    <rPh sb="13" eb="16">
      <t>コウシュウカイ</t>
    </rPh>
    <rPh sb="17" eb="19">
      <t>オオサカ</t>
    </rPh>
    <phoneticPr fontId="8"/>
  </si>
  <si>
    <t>関西大学（千里山ｷｬﾝﾊﾟｽ）</t>
    <rPh sb="0" eb="2">
      <t>カンサイ</t>
    </rPh>
    <rPh sb="2" eb="4">
      <t>ダイガク</t>
    </rPh>
    <rPh sb="5" eb="8">
      <t>センリヤマ</t>
    </rPh>
    <phoneticPr fontId="8"/>
  </si>
  <si>
    <t>H22.9.30</t>
  </si>
  <si>
    <t>九州大学　西新プラザ</t>
    <rPh sb="0" eb="2">
      <t>キュウシュウ</t>
    </rPh>
    <rPh sb="2" eb="4">
      <t>ダイガク</t>
    </rPh>
    <rPh sb="5" eb="6">
      <t>ニシ</t>
    </rPh>
    <rPh sb="6" eb="7">
      <t>シン</t>
    </rPh>
    <phoneticPr fontId="8"/>
  </si>
  <si>
    <t>H22.10.5</t>
  </si>
  <si>
    <t>H22年度第3回環境工学委員会研究ワークショップ「廃棄バイオマス再資源化の最前線」（無料）</t>
    <rPh sb="3" eb="5">
      <t>ネンド</t>
    </rPh>
    <rPh sb="5" eb="6">
      <t>ダイ</t>
    </rPh>
    <rPh sb="7" eb="8">
      <t>カイ</t>
    </rPh>
    <rPh sb="12" eb="15">
      <t>イインカイ</t>
    </rPh>
    <rPh sb="15" eb="17">
      <t>ケンキュウ</t>
    </rPh>
    <rPh sb="25" eb="27">
      <t>ハイキ</t>
    </rPh>
    <rPh sb="32" eb="36">
      <t>サイシゲンカ</t>
    </rPh>
    <rPh sb="37" eb="40">
      <t>サイゼンセン</t>
    </rPh>
    <rPh sb="42" eb="44">
      <t>ムリョウ</t>
    </rPh>
    <phoneticPr fontId="8"/>
  </si>
  <si>
    <t>高知大学メディアホール</t>
    <rPh sb="0" eb="2">
      <t>コウチ</t>
    </rPh>
    <rPh sb="2" eb="4">
      <t>ダイガク</t>
    </rPh>
    <phoneticPr fontId="8"/>
  </si>
  <si>
    <t>H22.10.12</t>
  </si>
  <si>
    <t>土木計画学研究委員会 2010年度第8回国際セミナー</t>
    <phoneticPr fontId="8"/>
  </si>
  <si>
    <t>H22.10.15</t>
  </si>
  <si>
    <t>公開フォーラム　中速グリーンモード自転車の空間整備 ワンデイセミナー 61</t>
    <phoneticPr fontId="8"/>
  </si>
  <si>
    <t>平成22年度 構造工学における有限要素法の基礎と応用講習会</t>
    <phoneticPr fontId="8"/>
  </si>
  <si>
    <t>H22.10.29</t>
  </si>
  <si>
    <t>第25回建設用ロボットに関する技術講習会</t>
    <phoneticPr fontId="8"/>
  </si>
  <si>
    <t>土木計画学ワンディセミナー（No.62合同開催）
「生活を支える地域公共・福祉交通＆交通バリアフリーの成果と課題」</t>
    <phoneticPr fontId="8"/>
  </si>
  <si>
    <t>大阪大学中之島センター　７階セミナー室</t>
    <phoneticPr fontId="8"/>
  </si>
  <si>
    <t>2010年制定コンクリート標準示方書【規準編】講習会</t>
    <rPh sb="4" eb="5">
      <t>ネン</t>
    </rPh>
    <rPh sb="5" eb="7">
      <t>セイテイ</t>
    </rPh>
    <rPh sb="13" eb="15">
      <t>ヒョウジュン</t>
    </rPh>
    <rPh sb="15" eb="18">
      <t>シホウショ</t>
    </rPh>
    <rPh sb="19" eb="21">
      <t>キジュン</t>
    </rPh>
    <rPh sb="21" eb="22">
      <t>ヘン</t>
    </rPh>
    <rPh sb="23" eb="26">
      <t>コウシュウカイ</t>
    </rPh>
    <phoneticPr fontId="8"/>
  </si>
  <si>
    <t>第19回鋼構造基礎講座「鋼構造物の腐食と疲労」</t>
    <rPh sb="12" eb="13">
      <t>コウ</t>
    </rPh>
    <rPh sb="13" eb="16">
      <t>コウゾウブツ</t>
    </rPh>
    <rPh sb="17" eb="19">
      <t>フショク</t>
    </rPh>
    <rPh sb="20" eb="22">
      <t>ヒロウ</t>
    </rPh>
    <phoneticPr fontId="8"/>
  </si>
  <si>
    <t>H22.11.15</t>
  </si>
  <si>
    <t>CommomMPセミナー</t>
    <phoneticPr fontId="8"/>
  </si>
  <si>
    <t>平成22年度 安全で経済的な施工計画を行うための講習会</t>
    <phoneticPr fontId="8"/>
  </si>
  <si>
    <t>H22.12.2</t>
  </si>
  <si>
    <t>第20回鋼構造基礎講座「鋼材　-最近の高機能鋼材-」</t>
    <rPh sb="12" eb="14">
      <t>コウザイ</t>
    </rPh>
    <rPh sb="16" eb="18">
      <t>サイキン</t>
    </rPh>
    <rPh sb="19" eb="22">
      <t>コウキノウ</t>
    </rPh>
    <rPh sb="22" eb="24">
      <t>コウザイ</t>
    </rPh>
    <phoneticPr fontId="8"/>
  </si>
  <si>
    <t>構造物の設計におけるコンクリートの収縮の考慮に関する講習会（東京）</t>
    <rPh sb="30" eb="32">
      <t>トウキョウ</t>
    </rPh>
    <phoneticPr fontId="8"/>
  </si>
  <si>
    <t>H22.12.7</t>
  </si>
  <si>
    <t>「事例に基づく複合構造の維持管理技術の現状評価」および「都市橋梁の持続的デザイン」合同講習会</t>
    <phoneticPr fontId="8"/>
  </si>
  <si>
    <t>構造物の設計におけるコンクリートの収縮の考慮に関する講習会（大阪）</t>
    <rPh sb="30" eb="32">
      <t>オオサカ</t>
    </rPh>
    <phoneticPr fontId="8"/>
  </si>
  <si>
    <t>第8回環境システムワークショップ「都市ごみ減量化の取り組みの効果と課題」（無料）</t>
    <rPh sb="17" eb="19">
      <t>トシ</t>
    </rPh>
    <rPh sb="21" eb="24">
      <t>ゲンリョウカ</t>
    </rPh>
    <rPh sb="25" eb="26">
      <t>ト</t>
    </rPh>
    <rPh sb="27" eb="28">
      <t>ク</t>
    </rPh>
    <rPh sb="30" eb="32">
      <t>コウカ</t>
    </rPh>
    <rPh sb="33" eb="35">
      <t>カダイ</t>
    </rPh>
    <rPh sb="37" eb="39">
      <t>ムリョウ</t>
    </rPh>
    <phoneticPr fontId="8"/>
  </si>
  <si>
    <t>北海学園大学6号館3F-C31</t>
    <rPh sb="0" eb="2">
      <t>ホッカイ</t>
    </rPh>
    <rPh sb="2" eb="4">
      <t>ガクエン</t>
    </rPh>
    <rPh sb="4" eb="6">
      <t>ダイガク</t>
    </rPh>
    <rPh sb="7" eb="9">
      <t>ゴウカン</t>
    </rPh>
    <phoneticPr fontId="8"/>
  </si>
  <si>
    <t>労働災害防止のための安全教育シリーズ(3)</t>
  </si>
  <si>
    <t>かつしかシンフィニーヒルズ</t>
    <phoneticPr fontId="8"/>
  </si>
  <si>
    <t>地盤に関する解析技術（個別要素法）講習会（第4回個別要素法セミナー）</t>
    <phoneticPr fontId="8"/>
  </si>
  <si>
    <t>地盤工学会 大会議室</t>
    <phoneticPr fontId="8"/>
  </si>
  <si>
    <t>H22.12.21</t>
  </si>
  <si>
    <t>鋼床版の疲労 講習会</t>
    <phoneticPr fontId="8"/>
  </si>
  <si>
    <t>H23.1.11</t>
  </si>
  <si>
    <t>改訂「風力発電設備支持物構造設計指針・同解説」講習会 2010</t>
    <rPh sb="0" eb="2">
      <t>カイテイ</t>
    </rPh>
    <rPh sb="3" eb="5">
      <t>フウリョク</t>
    </rPh>
    <rPh sb="5" eb="7">
      <t>ハツデン</t>
    </rPh>
    <rPh sb="7" eb="9">
      <t>セツビ</t>
    </rPh>
    <rPh sb="9" eb="11">
      <t>シジ</t>
    </rPh>
    <rPh sb="11" eb="12">
      <t>ブツ</t>
    </rPh>
    <rPh sb="12" eb="14">
      <t>コウゾウ</t>
    </rPh>
    <rPh sb="14" eb="16">
      <t>セッケイ</t>
    </rPh>
    <rPh sb="16" eb="18">
      <t>シシン</t>
    </rPh>
    <rPh sb="19" eb="20">
      <t>ドウ</t>
    </rPh>
    <rPh sb="20" eb="22">
      <t>カイセツ</t>
    </rPh>
    <rPh sb="23" eb="26">
      <t>コウシュウカイ</t>
    </rPh>
    <phoneticPr fontId="8"/>
  </si>
  <si>
    <t>東京大学 武田先端知ﾋﾞﾙ</t>
    <rPh sb="0" eb="2">
      <t>トウキョウ</t>
    </rPh>
    <rPh sb="2" eb="4">
      <t>ダイガク</t>
    </rPh>
    <rPh sb="5" eb="7">
      <t>タケダ</t>
    </rPh>
    <rPh sb="7" eb="9">
      <t>センタン</t>
    </rPh>
    <rPh sb="9" eb="10">
      <t>チ</t>
    </rPh>
    <phoneticPr fontId="8"/>
  </si>
  <si>
    <t>H23.1.18</t>
  </si>
  <si>
    <t>「歩道橋のデザイン・照明・振動使用性・特徴ある形式・新素材・ｱｾｯﾄﾏﾈｼﾞﾒﾝﾄ」に関する講習会</t>
    <rPh sb="1" eb="4">
      <t>ホドウキョウ</t>
    </rPh>
    <rPh sb="10" eb="12">
      <t>ショウメイ</t>
    </rPh>
    <rPh sb="13" eb="15">
      <t>シンドウ</t>
    </rPh>
    <rPh sb="15" eb="17">
      <t>シヨウ</t>
    </rPh>
    <rPh sb="17" eb="18">
      <t>セイ</t>
    </rPh>
    <rPh sb="19" eb="21">
      <t>トクチョウ</t>
    </rPh>
    <rPh sb="23" eb="25">
      <t>ケイシキ</t>
    </rPh>
    <rPh sb="26" eb="29">
      <t>シンソザイ</t>
    </rPh>
    <rPh sb="42" eb="45">
      <t>カンスル</t>
    </rPh>
    <rPh sb="45" eb="48">
      <t>コウシュウカイ</t>
    </rPh>
    <phoneticPr fontId="8"/>
  </si>
  <si>
    <t>H23.1.19</t>
  </si>
  <si>
    <t>地盤工学セミナー2010</t>
    <phoneticPr fontId="8"/>
  </si>
  <si>
    <t>H23.1.25</t>
  </si>
  <si>
    <t>「FRP歩道橋設計・施工指針(案)」講習会</t>
    <phoneticPr fontId="8"/>
  </si>
  <si>
    <t>H23.1.26</t>
  </si>
  <si>
    <t>土木学会による実務者のための耐震設計入門（基礎編）</t>
    <rPh sb="21" eb="23">
      <t>キソ</t>
    </rPh>
    <rPh sb="23" eb="24">
      <t>ヘン</t>
    </rPh>
    <phoneticPr fontId="8"/>
  </si>
  <si>
    <t>H23.2.13</t>
  </si>
  <si>
    <t>労働災害防止のための安全教育シリーズ(4)</t>
  </si>
  <si>
    <t>鹿島建設東部営業所</t>
    <phoneticPr fontId="8"/>
  </si>
  <si>
    <t>H23.2.16</t>
  </si>
  <si>
    <t>H23.2.23</t>
  </si>
  <si>
    <t>H23.2.24</t>
  </si>
  <si>
    <t>労働災害防止のための安全教育シリーズ(5)</t>
  </si>
  <si>
    <t>宇都宮市東武ホテル・グランデ</t>
    <phoneticPr fontId="8"/>
  </si>
  <si>
    <t>第3回BCPセミナー（災害聞き取り）</t>
    <rPh sb="0" eb="1">
      <t>ダイ</t>
    </rPh>
    <rPh sb="2" eb="3">
      <t>カイ</t>
    </rPh>
    <rPh sb="11" eb="13">
      <t>サイガイ</t>
    </rPh>
    <rPh sb="13" eb="14">
      <t>キ</t>
    </rPh>
    <rPh sb="15" eb="16">
      <t>ト</t>
    </rPh>
    <phoneticPr fontId="8"/>
  </si>
  <si>
    <t>CommomMP活用のための講習会</t>
    <phoneticPr fontId="8"/>
  </si>
  <si>
    <t>中央大学 後楽園C</t>
    <phoneticPr fontId="8"/>
  </si>
  <si>
    <t>H23.3.9</t>
  </si>
  <si>
    <t>労働災害防止のための安全教育シリーズ(6)</t>
  </si>
  <si>
    <t>山梨アイメッセ</t>
    <phoneticPr fontId="8"/>
  </si>
  <si>
    <t>H23.7.23</t>
  </si>
  <si>
    <t>2011年度河川技術に関するシンポジウム</t>
    <phoneticPr fontId="8"/>
  </si>
  <si>
    <t>H23.6.30</t>
  </si>
  <si>
    <t>第36回海洋開発シンポジウム</t>
    <phoneticPr fontId="8"/>
  </si>
  <si>
    <t>愛媛県県民文化会館</t>
    <phoneticPr fontId="8"/>
  </si>
  <si>
    <t>H23.7.7</t>
  </si>
  <si>
    <t>環境水理部会研究集会2011 in 鳥取</t>
    <phoneticPr fontId="8"/>
  </si>
  <si>
    <t>ホテルウェルネスほうき路</t>
    <phoneticPr fontId="8"/>
  </si>
  <si>
    <t>H23.8.29</t>
  </si>
  <si>
    <t>第47回水工学に関する夏期研修会</t>
    <phoneticPr fontId="8"/>
  </si>
  <si>
    <t>広島大学</t>
    <rPh sb="0" eb="2">
      <t>ヒロシマ</t>
    </rPh>
    <phoneticPr fontId="8"/>
  </si>
  <si>
    <t>H23.11.9</t>
  </si>
  <si>
    <t>第58回海岸工学講演会</t>
    <phoneticPr fontId="8"/>
  </si>
  <si>
    <t>岩手県民情報交流センター</t>
    <phoneticPr fontId="8"/>
  </si>
  <si>
    <t>H23.11.28</t>
  </si>
  <si>
    <t>安全問題討論会‘11</t>
    <phoneticPr fontId="8"/>
  </si>
  <si>
    <t>H24.3.6</t>
  </si>
  <si>
    <t>第56回水工学講演会</t>
    <phoneticPr fontId="8"/>
  </si>
  <si>
    <t>愛媛大学</t>
    <phoneticPr fontId="8"/>
  </si>
  <si>
    <t>H24.3.7</t>
  </si>
  <si>
    <t>第56回水工学講演会特別講演</t>
    <rPh sb="10" eb="12">
      <t>トクベツ</t>
    </rPh>
    <rPh sb="12" eb="14">
      <t>コウエン</t>
    </rPh>
    <phoneticPr fontId="8"/>
  </si>
  <si>
    <t>愛媛大学グリーンホール</t>
    <rPh sb="0" eb="2">
      <t>エヒメ</t>
    </rPh>
    <rPh sb="2" eb="4">
      <t>ダイガク</t>
    </rPh>
    <phoneticPr fontId="8"/>
  </si>
  <si>
    <t>H23.12.5</t>
  </si>
  <si>
    <t>H23.12.15</t>
  </si>
  <si>
    <t>環境水理シンポジウム</t>
    <rPh sb="0" eb="2">
      <t>カンキョウ</t>
    </rPh>
    <rPh sb="2" eb="4">
      <t>スイリ</t>
    </rPh>
    <phoneticPr fontId="8"/>
  </si>
  <si>
    <t>H23.7.27</t>
  </si>
  <si>
    <t>H23.7.28</t>
  </si>
  <si>
    <t>第14回性能に基づく橋梁等の耐震設計に関するシンポジウム</t>
    <rPh sb="0" eb="1">
      <t>ダイ</t>
    </rPh>
    <rPh sb="3" eb="4">
      <t>カイ</t>
    </rPh>
    <phoneticPr fontId="8"/>
  </si>
  <si>
    <t>土木学会講堂、AB会議室</t>
    <phoneticPr fontId="8"/>
  </si>
  <si>
    <t>H23.8.24</t>
  </si>
  <si>
    <t>第10回木材利用研究発表会</t>
    <phoneticPr fontId="8"/>
  </si>
  <si>
    <t>京都大学生存圏研究所木質ホール</t>
    <rPh sb="10" eb="11">
      <t>モク</t>
    </rPh>
    <rPh sb="11" eb="12">
      <t>シツ</t>
    </rPh>
    <phoneticPr fontId="8"/>
  </si>
  <si>
    <t>H23.9.16</t>
  </si>
  <si>
    <t>【本部主催】地下構造物の耐震性能照査と地震対策ガイドライン（案）講習会（札幌）【北海道支部共催】</t>
    <rPh sb="3" eb="5">
      <t>シュサイ</t>
    </rPh>
    <phoneticPr fontId="8"/>
  </si>
  <si>
    <t>札幌エルプラザ</t>
    <phoneticPr fontId="8"/>
  </si>
  <si>
    <t>H23.9.27</t>
  </si>
  <si>
    <t>地下構造物の耐震性能照査と地震対策ガイドライン（案）講習会（東京）</t>
    <rPh sb="30" eb="32">
      <t>トウキョウ</t>
    </rPh>
    <phoneticPr fontId="8"/>
  </si>
  <si>
    <t>H23.9.29</t>
  </si>
  <si>
    <t>第36回情報利用技術シンポジウム</t>
    <phoneticPr fontId="8"/>
  </si>
  <si>
    <t>H23.10.6</t>
  </si>
  <si>
    <t>談話会</t>
    <phoneticPr fontId="8"/>
  </si>
  <si>
    <t>土木学会　AB会議室</t>
    <rPh sb="7" eb="9">
      <t>カイギ</t>
    </rPh>
    <rPh sb="9" eb="10">
      <t>シツ</t>
    </rPh>
    <phoneticPr fontId="8"/>
  </si>
  <si>
    <t>建設ロボットフォーラム　　共催行事であったため「共催」シートに記帳</t>
    <rPh sb="13" eb="15">
      <t>キョウサイ</t>
    </rPh>
    <rPh sb="15" eb="17">
      <t>ギョウジ</t>
    </rPh>
    <rPh sb="24" eb="26">
      <t>キョウサイ</t>
    </rPh>
    <rPh sb="31" eb="33">
      <t>キチョウ</t>
    </rPh>
    <phoneticPr fontId="8"/>
  </si>
  <si>
    <t>第4回ギリシャ・日本：基礎の耐震設計、耐震設計法のイノベーション、歴史的構造物の保存に関するワークショップ</t>
    <rPh sb="0" eb="1">
      <t>ダイ</t>
    </rPh>
    <rPh sb="2" eb="3">
      <t>カイ</t>
    </rPh>
    <rPh sb="8" eb="10">
      <t>ニホン</t>
    </rPh>
    <rPh sb="11" eb="13">
      <t>キソ</t>
    </rPh>
    <rPh sb="14" eb="16">
      <t>タイシン</t>
    </rPh>
    <rPh sb="16" eb="18">
      <t>セッケイ</t>
    </rPh>
    <rPh sb="19" eb="21">
      <t>タイシン</t>
    </rPh>
    <rPh sb="21" eb="24">
      <t>セッケイホウ</t>
    </rPh>
    <rPh sb="33" eb="36">
      <t>レキシテキ</t>
    </rPh>
    <rPh sb="36" eb="39">
      <t>コウゾウブツ</t>
    </rPh>
    <rPh sb="40" eb="42">
      <t>ホゾン</t>
    </rPh>
    <rPh sb="43" eb="44">
      <t>カン</t>
    </rPh>
    <phoneticPr fontId="8"/>
  </si>
  <si>
    <t>神戸学院大学</t>
    <rPh sb="0" eb="2">
      <t>コウベ</t>
    </rPh>
    <rPh sb="2" eb="5">
      <t>ガクインダイ</t>
    </rPh>
    <rPh sb="5" eb="6">
      <t>ガク</t>
    </rPh>
    <phoneticPr fontId="8"/>
  </si>
  <si>
    <t>H23.10.19</t>
  </si>
  <si>
    <t>地下構造物の耐震性能照査と地震対策ガイドライン（案）講習会（福岡）</t>
    <rPh sb="30" eb="32">
      <t>フクオカ</t>
    </rPh>
    <phoneticPr fontId="8"/>
  </si>
  <si>
    <t>西新プラザ・大会議室AB</t>
    <phoneticPr fontId="8"/>
  </si>
  <si>
    <t>H23.10.24</t>
  </si>
  <si>
    <t>木橋技術講習会</t>
    <rPh sb="0" eb="2">
      <t>モッキョウ</t>
    </rPh>
    <rPh sb="2" eb="4">
      <t>ギジュツ</t>
    </rPh>
    <rPh sb="4" eb="7">
      <t>コウシュウカイ</t>
    </rPh>
    <phoneticPr fontId="8"/>
  </si>
  <si>
    <t xml:space="preserve">コラボ産学官プラザin Tokyo </t>
    <rPh sb="3" eb="6">
      <t>サンガクカン</t>
    </rPh>
    <phoneticPr fontId="8"/>
  </si>
  <si>
    <t>H23.11.14</t>
  </si>
  <si>
    <t>第11回地震災害マネジメントセミナー</t>
    <phoneticPr fontId="8"/>
  </si>
  <si>
    <t>H23.11.15</t>
  </si>
  <si>
    <t>土木建設技術発表会2011</t>
    <phoneticPr fontId="8"/>
  </si>
  <si>
    <t>土木学会講堂、A、CD、EF会議室</t>
    <rPh sb="14" eb="16">
      <t>カイギ</t>
    </rPh>
    <rPh sb="16" eb="17">
      <t>シツ</t>
    </rPh>
    <phoneticPr fontId="8"/>
  </si>
  <si>
    <t>H23.11.17</t>
  </si>
  <si>
    <t>第31回地震工学研究発表会</t>
    <phoneticPr fontId="8"/>
  </si>
  <si>
    <t>東京大学生産技術研究所</t>
    <rPh sb="0" eb="2">
      <t>トウキョウ</t>
    </rPh>
    <rPh sb="2" eb="4">
      <t>ダイガク</t>
    </rPh>
    <rPh sb="4" eb="6">
      <t>セイサン</t>
    </rPh>
    <rPh sb="6" eb="8">
      <t>ギジュツ</t>
    </rPh>
    <rPh sb="8" eb="11">
      <t>ケンキュウジョ</t>
    </rPh>
    <phoneticPr fontId="8"/>
  </si>
  <si>
    <t>H23.12.2</t>
  </si>
  <si>
    <t>第3回「相互連関を考慮したライフライン減災対策に関するシンポジウム」</t>
    <phoneticPr fontId="8"/>
  </si>
  <si>
    <t>第15回地震防災技術懇話会</t>
    <phoneticPr fontId="8"/>
  </si>
  <si>
    <t>H23.12.12</t>
  </si>
  <si>
    <t>平成23年度第1回研究会</t>
    <rPh sb="0" eb="2">
      <t>ヘイセイ</t>
    </rPh>
    <rPh sb="4" eb="6">
      <t>ネンド</t>
    </rPh>
    <rPh sb="6" eb="7">
      <t>ダイ</t>
    </rPh>
    <rPh sb="8" eb="9">
      <t>カイ</t>
    </rPh>
    <rPh sb="9" eb="12">
      <t>ケンキュウカイ</t>
    </rPh>
    <phoneticPr fontId="8"/>
  </si>
  <si>
    <t>H24.2.7</t>
  </si>
  <si>
    <t>シールドトンネルのプロダクトモデルに関するセミナー</t>
    <phoneticPr fontId="8"/>
  </si>
  <si>
    <t>H24.3.12</t>
  </si>
  <si>
    <t>第3回木材利用シンポジウム</t>
    <rPh sb="0" eb="1">
      <t>ダイ</t>
    </rPh>
    <rPh sb="2" eb="3">
      <t>カイ</t>
    </rPh>
    <rPh sb="3" eb="4">
      <t>モク</t>
    </rPh>
    <rPh sb="4" eb="5">
      <t>ザイ</t>
    </rPh>
    <rPh sb="5" eb="7">
      <t>リヨウ</t>
    </rPh>
    <phoneticPr fontId="8"/>
  </si>
  <si>
    <t>H24.3.14</t>
  </si>
  <si>
    <t>第26回建設用ロボット技術講習会</t>
    <phoneticPr fontId="8"/>
  </si>
  <si>
    <t>H24.3.21</t>
  </si>
  <si>
    <t>「海外のICT活用事例」に関するセミナー</t>
    <phoneticPr fontId="8"/>
  </si>
  <si>
    <t>大阪大学　吹田キャンパス銀杏会館3階</t>
    <phoneticPr fontId="8"/>
  </si>
  <si>
    <t>H23.4.15</t>
  </si>
  <si>
    <t>「鋼橋の品質確保の手引き」講習会（大阪）</t>
    <rPh sb="1" eb="3">
      <t>コウキョウ</t>
    </rPh>
    <rPh sb="4" eb="6">
      <t>ヒンシツ</t>
    </rPh>
    <rPh sb="6" eb="8">
      <t>カクホ</t>
    </rPh>
    <rPh sb="9" eb="11">
      <t>テビ</t>
    </rPh>
    <rPh sb="13" eb="16">
      <t>コウシュウカイ</t>
    </rPh>
    <rPh sb="17" eb="19">
      <t>オオサカ</t>
    </rPh>
    <phoneticPr fontId="8"/>
  </si>
  <si>
    <t>建設交流館（大阪市）</t>
    <rPh sb="0" eb="2">
      <t>ケンセツ</t>
    </rPh>
    <rPh sb="2" eb="4">
      <t>コウリュウ</t>
    </rPh>
    <rPh sb="4" eb="5">
      <t>カン</t>
    </rPh>
    <rPh sb="6" eb="9">
      <t>オオサカシ</t>
    </rPh>
    <phoneticPr fontId="8"/>
  </si>
  <si>
    <t>佐藤</t>
    <rPh sb="0" eb="2">
      <t>サトウ</t>
    </rPh>
    <phoneticPr fontId="8"/>
  </si>
  <si>
    <t>H23.5.19</t>
  </si>
  <si>
    <t>「鋼橋の品質確保の手引き」講習会（東京）</t>
    <rPh sb="1" eb="3">
      <t>コウキョウ</t>
    </rPh>
    <rPh sb="4" eb="6">
      <t>ヒンシツ</t>
    </rPh>
    <rPh sb="6" eb="8">
      <t>カクホ</t>
    </rPh>
    <rPh sb="9" eb="11">
      <t>テビ</t>
    </rPh>
    <rPh sb="13" eb="16">
      <t>コウシュウカイ</t>
    </rPh>
    <rPh sb="17" eb="19">
      <t>トウキョウ</t>
    </rPh>
    <phoneticPr fontId="8"/>
  </si>
  <si>
    <t>H23.8.4</t>
  </si>
  <si>
    <t>第14回鋼構造と橋に関するシンポジウム</t>
    <phoneticPr fontId="8"/>
  </si>
  <si>
    <t>H23.9.15</t>
  </si>
  <si>
    <t>第19回地球環境シンポジウム</t>
    <phoneticPr fontId="8"/>
  </si>
  <si>
    <t>茨城大学</t>
    <rPh sb="0" eb="2">
      <t>イバラギ</t>
    </rPh>
    <rPh sb="2" eb="4">
      <t>ダイガク</t>
    </rPh>
    <phoneticPr fontId="8"/>
  </si>
  <si>
    <t>地球環境　一般公開シンポジウム</t>
    <rPh sb="0" eb="2">
      <t>チキュウ</t>
    </rPh>
    <rPh sb="2" eb="4">
      <t>カンキョウ</t>
    </rPh>
    <rPh sb="5" eb="7">
      <t>イッパン</t>
    </rPh>
    <rPh sb="7" eb="9">
      <t>コウカイ</t>
    </rPh>
    <phoneticPr fontId="8"/>
  </si>
  <si>
    <t>H23.9.21</t>
  </si>
  <si>
    <t>橋梁振動コロキウム2011</t>
    <rPh sb="0" eb="2">
      <t>キョウリョウ</t>
    </rPh>
    <rPh sb="2" eb="4">
      <t>シンドウ</t>
    </rPh>
    <phoneticPr fontId="8"/>
  </si>
  <si>
    <t>H23.10.3</t>
  </si>
  <si>
    <t>英国TRL主席研究員による最新の欧州橋梁補修と床版防水</t>
    <phoneticPr fontId="8"/>
  </si>
  <si>
    <t>H23.10.22</t>
  </si>
  <si>
    <t>第39回環境システム研究論文発表会</t>
    <phoneticPr fontId="8"/>
  </si>
  <si>
    <t>桜美林大学</t>
    <rPh sb="0" eb="3">
      <t>オウビリン</t>
    </rPh>
    <rPh sb="3" eb="5">
      <t>ダイガク</t>
    </rPh>
    <phoneticPr fontId="8"/>
  </si>
  <si>
    <t>H23.11.16</t>
  </si>
  <si>
    <t>第21回鋼構造基礎講座「鋼橋の耐震設計」</t>
    <rPh sb="12" eb="13">
      <t>コウ</t>
    </rPh>
    <rPh sb="13" eb="14">
      <t>ハシ</t>
    </rPh>
    <rPh sb="15" eb="17">
      <t>タイシン</t>
    </rPh>
    <rPh sb="17" eb="19">
      <t>セッケイ</t>
    </rPh>
    <phoneticPr fontId="8"/>
  </si>
  <si>
    <t>H23.11.25</t>
  </si>
  <si>
    <t>第48回環境工学研究フォーラム</t>
    <phoneticPr fontId="8"/>
  </si>
  <si>
    <t>大同大学</t>
    <rPh sb="0" eb="2">
      <t>ダイドウ</t>
    </rPh>
    <rPh sb="2" eb="4">
      <t>ダイガク</t>
    </rPh>
    <phoneticPr fontId="8"/>
  </si>
  <si>
    <t>H23.12.20</t>
  </si>
  <si>
    <t>第22回鋼構造基礎講座「鋼橋の維持管理」</t>
    <rPh sb="12" eb="13">
      <t>コウ</t>
    </rPh>
    <rPh sb="13" eb="14">
      <t>ハシ</t>
    </rPh>
    <rPh sb="15" eb="17">
      <t>イジ</t>
    </rPh>
    <rPh sb="17" eb="19">
      <t>カンリ</t>
    </rPh>
    <phoneticPr fontId="8"/>
  </si>
  <si>
    <t>H24.1.18</t>
  </si>
  <si>
    <t>第30回環境システムシンポジウム「環境未来都市」への取り組み</t>
    <phoneticPr fontId="8"/>
  </si>
  <si>
    <t>H24.1.27</t>
  </si>
  <si>
    <t>鋼構造物の被害状況とその分析 東日本大震災鋼構造物調査特別委員会報告</t>
    <phoneticPr fontId="8"/>
  </si>
  <si>
    <t>H24.3.22</t>
  </si>
  <si>
    <t>平成23年度環境工学委員会研究ワークショップ「低炭素・国際展開に対応する水環境管理戦略：(1)低炭素社会に貢献する新しい排水処理システムの研究」</t>
    <phoneticPr fontId="8"/>
  </si>
  <si>
    <t>H24.3.29</t>
  </si>
  <si>
    <t>第13回環境システムワークショップ「望ましい地域循環圏形成を支援する評価システムの構築とシナリオ分析」</t>
    <phoneticPr fontId="8"/>
  </si>
  <si>
    <t>H23.4.4</t>
  </si>
  <si>
    <t>No.36　桜吹雪の隅田川に土木遺産をウォークサロン</t>
    <phoneticPr fontId="8"/>
  </si>
  <si>
    <t>H23.5.9</t>
  </si>
  <si>
    <t>No.40　家族も一緒に“東京土木八景”夕暮ウォーク</t>
    <phoneticPr fontId="8"/>
  </si>
  <si>
    <t>H23.6.6</t>
  </si>
  <si>
    <t>No.44　家族も学生も“東京土木八景”夕暮サロン</t>
    <phoneticPr fontId="8"/>
  </si>
  <si>
    <t>H23.6.13</t>
  </si>
  <si>
    <t>No.45　家族も学生も“東京土木八景”夕暮サロン</t>
    <phoneticPr fontId="8"/>
  </si>
  <si>
    <t>H23.6.27</t>
  </si>
  <si>
    <t>No.47　元気が出るよ“東京土木十六景”夕暮サロン</t>
    <phoneticPr fontId="8"/>
  </si>
  <si>
    <t>近畿における社会資本整備のあり方に関するシンポジウム</t>
    <rPh sb="0" eb="2">
      <t>キンキ</t>
    </rPh>
    <rPh sb="6" eb="8">
      <t>シャカイ</t>
    </rPh>
    <rPh sb="8" eb="10">
      <t>シホン</t>
    </rPh>
    <rPh sb="10" eb="12">
      <t>セイビ</t>
    </rPh>
    <rPh sb="15" eb="16">
      <t>カタ</t>
    </rPh>
    <rPh sb="17" eb="18">
      <t>カン</t>
    </rPh>
    <phoneticPr fontId="8"/>
  </si>
  <si>
    <t>建設交流館8階 グリーンホール</t>
    <rPh sb="0" eb="2">
      <t>ケンセツ</t>
    </rPh>
    <rPh sb="2" eb="4">
      <t>コウリュウ</t>
    </rPh>
    <rPh sb="4" eb="5">
      <t>カン</t>
    </rPh>
    <rPh sb="6" eb="7">
      <t>カイ</t>
    </rPh>
    <phoneticPr fontId="8"/>
  </si>
  <si>
    <t>シールドトンネル技術情報のデータベース化に関する報告会</t>
    <rPh sb="8" eb="10">
      <t>ギジュツ</t>
    </rPh>
    <rPh sb="10" eb="12">
      <t>ジョウホウ</t>
    </rPh>
    <rPh sb="19" eb="20">
      <t>カ</t>
    </rPh>
    <rPh sb="21" eb="22">
      <t>カン</t>
    </rPh>
    <rPh sb="24" eb="27">
      <t>ホウコクカイ</t>
    </rPh>
    <phoneticPr fontId="8"/>
  </si>
  <si>
    <t>H23.7.4</t>
  </si>
  <si>
    <t>No.48　元気が出るよ“東京土木十六景”夕暮サロン</t>
    <phoneticPr fontId="8"/>
  </si>
  <si>
    <t>H23.7.11</t>
  </si>
  <si>
    <t>No.49　元気が出るよ“東京土木十六景”夕暮サロン</t>
    <phoneticPr fontId="8"/>
  </si>
  <si>
    <t>門前仲町駅他</t>
    <rPh sb="0" eb="2">
      <t>モンゼン</t>
    </rPh>
    <rPh sb="2" eb="4">
      <t>ナカマチ</t>
    </rPh>
    <rPh sb="4" eb="5">
      <t>エキ</t>
    </rPh>
    <rPh sb="5" eb="6">
      <t>ホカ</t>
    </rPh>
    <phoneticPr fontId="8"/>
  </si>
  <si>
    <t>H23.7.25</t>
  </si>
  <si>
    <t>No.51　観光工学“東京土木十六景”夕暮サロン</t>
    <phoneticPr fontId="8"/>
  </si>
  <si>
    <t>両国駅他</t>
    <rPh sb="0" eb="3">
      <t>リョウゴクエキ</t>
    </rPh>
    <phoneticPr fontId="8"/>
  </si>
  <si>
    <t>H23.8.1</t>
  </si>
  <si>
    <t>No.52　観光工学“東京土木十六景”夕暮サロン</t>
    <phoneticPr fontId="8"/>
  </si>
  <si>
    <t>H23.8.11</t>
  </si>
  <si>
    <t>2011年度 建設マネジメント委員会 研究成果発表会及び表彰式</t>
    <phoneticPr fontId="8"/>
  </si>
  <si>
    <t>H23.9.8</t>
  </si>
  <si>
    <t>トンネル技術講演会</t>
    <phoneticPr fontId="8"/>
  </si>
  <si>
    <t>メルパルク松山</t>
    <phoneticPr fontId="8"/>
  </si>
  <si>
    <t>H23.10.30</t>
  </si>
  <si>
    <t>第4回土木ふれあいフェスタin愛媛2011</t>
    <rPh sb="0" eb="1">
      <t>ダイ</t>
    </rPh>
    <rPh sb="2" eb="3">
      <t>カイ</t>
    </rPh>
    <rPh sb="3" eb="5">
      <t>ドボク</t>
    </rPh>
    <rPh sb="15" eb="17">
      <t>エヒメ</t>
    </rPh>
    <phoneticPr fontId="8"/>
  </si>
  <si>
    <t>エミフルMASAKI（松山市）</t>
    <phoneticPr fontId="8"/>
  </si>
  <si>
    <t>H23.11.10</t>
  </si>
  <si>
    <t>第9回 複合・合成構造の活用に関するシンポジウムおよび現場見学会</t>
    <rPh sb="27" eb="29">
      <t>ゲンバ</t>
    </rPh>
    <rPh sb="29" eb="31">
      <t>ケンガク</t>
    </rPh>
    <rPh sb="31" eb="32">
      <t>カイ</t>
    </rPh>
    <phoneticPr fontId="8"/>
  </si>
  <si>
    <t>複合構造委員会</t>
    <rPh sb="0" eb="2">
      <t>フクゴウ</t>
    </rPh>
    <rPh sb="2" eb="4">
      <t>コウゾウ</t>
    </rPh>
    <rPh sb="4" eb="7">
      <t>イインカイ</t>
    </rPh>
    <phoneticPr fontId="8"/>
  </si>
  <si>
    <t>H23.11.21</t>
  </si>
  <si>
    <t>2011年度 建設マネジメント委員会 公共調達シンポジウム</t>
    <phoneticPr fontId="8"/>
  </si>
  <si>
    <t>H23.11.24</t>
  </si>
  <si>
    <t>第21回 トンネル工学研究発表会</t>
    <phoneticPr fontId="8"/>
  </si>
  <si>
    <t>H23.12.13</t>
  </si>
  <si>
    <t>No.69　昭和歌謡“東京土木32景”歩くサロン</t>
    <phoneticPr fontId="8"/>
  </si>
  <si>
    <t>浅草橋駅他</t>
    <rPh sb="0" eb="3">
      <t>アサクサバシ</t>
    </rPh>
    <rPh sb="3" eb="4">
      <t>エキ</t>
    </rPh>
    <phoneticPr fontId="8"/>
  </si>
  <si>
    <t>第29回建設マネジメント問題に関する研究発表･討論会</t>
    <phoneticPr fontId="8"/>
  </si>
  <si>
    <t>No.70　土木の語り部と“東京土木32名景”歩くツアー</t>
    <phoneticPr fontId="8"/>
  </si>
  <si>
    <t>H24.1.17</t>
  </si>
  <si>
    <t>No.71　土木の語り部と“東京土木32名景”歩くツアー</t>
    <phoneticPr fontId="8"/>
  </si>
  <si>
    <t>東京駅他</t>
    <rPh sb="0" eb="3">
      <t>トウキョウエキ</t>
    </rPh>
    <phoneticPr fontId="8"/>
  </si>
  <si>
    <t>H24.1.24</t>
  </si>
  <si>
    <t>No.72　土木の語り部と“東京土木32名景”歩くサロン</t>
    <phoneticPr fontId="8"/>
  </si>
  <si>
    <t>H24.1.31</t>
  </si>
  <si>
    <t>No.73　土木の語り部と“東京土木32名景”歩くサロン</t>
    <phoneticPr fontId="8"/>
  </si>
  <si>
    <t>No.74　土木の語り部と“東京土木36景”を歩くサロン</t>
    <phoneticPr fontId="8"/>
  </si>
  <si>
    <t>H24.2.14</t>
  </si>
  <si>
    <t>No.75　土木の語り部と“東京土木36景”を歩くサロン</t>
    <phoneticPr fontId="8"/>
  </si>
  <si>
    <t>H24.3.13</t>
  </si>
  <si>
    <t>「東日本大震災後の東北復興の事業マネジメント」に関する意見交換</t>
    <phoneticPr fontId="8"/>
  </si>
  <si>
    <t>H24.3.15</t>
  </si>
  <si>
    <t>No.79　土木の語り部と“東京土木36景”を歩くサロン</t>
    <phoneticPr fontId="8"/>
  </si>
  <si>
    <t>四ッ谷駅他</t>
    <rPh sb="0" eb="4">
      <t>ヨツヤエキ</t>
    </rPh>
    <phoneticPr fontId="8"/>
  </si>
  <si>
    <t>H23.5.28</t>
  </si>
  <si>
    <t>第43回土木計画学研究発表会（春大会）</t>
    <phoneticPr fontId="8"/>
  </si>
  <si>
    <t>筑波大学</t>
    <rPh sb="0" eb="2">
      <t>ツクバ</t>
    </rPh>
    <rPh sb="2" eb="4">
      <t>ダイガク</t>
    </rPh>
    <phoneticPr fontId="8"/>
  </si>
  <si>
    <t>H23.6.19</t>
  </si>
  <si>
    <t>第31回土木史研究発表会</t>
    <phoneticPr fontId="8"/>
  </si>
  <si>
    <t>早稲田大学大久保キャンパス</t>
    <rPh sb="0" eb="3">
      <t>ワセダ</t>
    </rPh>
    <rPh sb="3" eb="5">
      <t>ダイガク</t>
    </rPh>
    <rPh sb="5" eb="8">
      <t>オオクボ</t>
    </rPh>
    <phoneticPr fontId="8"/>
  </si>
  <si>
    <t>キックオフ・ワークショップ“景観研究を悩む”</t>
    <phoneticPr fontId="8"/>
  </si>
  <si>
    <t>復旧・復興にむけた三陸地域の鉄道・バスのネットワークのあり方ＷＳ</t>
    <phoneticPr fontId="8"/>
  </si>
  <si>
    <t>日本大学</t>
    <rPh sb="0" eb="2">
      <t>ニホン</t>
    </rPh>
    <rPh sb="2" eb="3">
      <t>ダイ</t>
    </rPh>
    <rPh sb="3" eb="4">
      <t>ガク</t>
    </rPh>
    <phoneticPr fontId="8"/>
  </si>
  <si>
    <t>土木計画学研究委員会</t>
    <rPh sb="0" eb="2">
      <t>ドボク</t>
    </rPh>
    <rPh sb="2" eb="4">
      <t>ケイカク</t>
    </rPh>
    <rPh sb="4" eb="5">
      <t>ガク</t>
    </rPh>
    <rPh sb="5" eb="7">
      <t>ケンキュウ</t>
    </rPh>
    <rPh sb="7" eb="9">
      <t>イイン</t>
    </rPh>
    <rPh sb="9" eb="10">
      <t>カイ</t>
    </rPh>
    <phoneticPr fontId="8"/>
  </si>
  <si>
    <t>H23.10.29</t>
  </si>
  <si>
    <t>「景観まちづくり」を実践する</t>
    <rPh sb="1" eb="3">
      <t>ケイカン</t>
    </rPh>
    <rPh sb="10" eb="12">
      <t>ジッセン</t>
    </rPh>
    <phoneticPr fontId="8"/>
  </si>
  <si>
    <t>日仏の事例から考える土木遺産の保全と土木史研究</t>
    <phoneticPr fontId="8"/>
  </si>
  <si>
    <t>土木学会A・B会議室</t>
    <rPh sb="7" eb="10">
      <t>カイギシツ</t>
    </rPh>
    <phoneticPr fontId="8"/>
  </si>
  <si>
    <t>第44回土木計画学研究発表会（秋大会）</t>
    <phoneticPr fontId="8"/>
  </si>
  <si>
    <t>岐阜大学他</t>
    <rPh sb="0" eb="2">
      <t>ギフ</t>
    </rPh>
    <rPh sb="2" eb="4">
      <t>ダイガク</t>
    </rPh>
    <rPh sb="4" eb="5">
      <t>ホカ</t>
    </rPh>
    <phoneticPr fontId="8"/>
  </si>
  <si>
    <t>第7回景観・デザイン研究発表会　シンポジウム</t>
    <phoneticPr fontId="8"/>
  </si>
  <si>
    <t>日本大学理工学部駿河台キャンパス</t>
    <phoneticPr fontId="8"/>
  </si>
  <si>
    <t>H23.12.3</t>
  </si>
  <si>
    <t>第7回景観・デザイン研究発表会</t>
    <phoneticPr fontId="8"/>
  </si>
  <si>
    <t>H23.12.11</t>
  </si>
  <si>
    <t>風景の再生に向けた沿岸部のまちづくりと防護施設</t>
    <phoneticPr fontId="8"/>
  </si>
  <si>
    <t>早稲田大学理工キャンパス55 号館N 棟1F 大会議室</t>
    <phoneticPr fontId="8"/>
  </si>
  <si>
    <t xml:space="preserve">第18回鉄道技術・政策連合シンポジウム J-RAIL2011 </t>
    <phoneticPr fontId="8"/>
  </si>
  <si>
    <t>国立オリンピック記念青少年総合センター</t>
    <phoneticPr fontId="8"/>
  </si>
  <si>
    <t>H24.1.19</t>
  </si>
  <si>
    <t>地盤工学セミナー2011</t>
    <rPh sb="0" eb="2">
      <t>ジバン</t>
    </rPh>
    <rPh sb="2" eb="4">
      <t>コウガク</t>
    </rPh>
    <phoneticPr fontId="8"/>
  </si>
  <si>
    <t>H24.2.6</t>
  </si>
  <si>
    <t>第11回土木学会デザイン賞授賞式</t>
    <phoneticPr fontId="8"/>
  </si>
  <si>
    <t>H24.3.1</t>
  </si>
  <si>
    <t>土木計画学ワンディセミナーNO.64　社会・経済リスクの下での社会資本整備の経済効果分析 ─応用都市経済モデルの適用と課題─</t>
    <phoneticPr fontId="8"/>
  </si>
  <si>
    <t>H24.1.12</t>
  </si>
  <si>
    <t>第41回岩盤力学に関するシンポジウム</t>
    <phoneticPr fontId="8"/>
  </si>
  <si>
    <t>土木学会 講堂、CD、EF会議室</t>
    <phoneticPr fontId="8"/>
  </si>
  <si>
    <t>応用力学講演会 2011</t>
    <rPh sb="0" eb="2">
      <t>オウヨウ</t>
    </rPh>
    <rPh sb="2" eb="4">
      <t>リキガク</t>
    </rPh>
    <rPh sb="4" eb="7">
      <t>コウエンカイ</t>
    </rPh>
    <phoneticPr fontId="8"/>
  </si>
  <si>
    <t>H24.3.16</t>
  </si>
  <si>
    <t>計算力学フォーラム in 長崎</t>
    <rPh sb="0" eb="2">
      <t>ケイサン</t>
    </rPh>
    <rPh sb="2" eb="4">
      <t>リキガク</t>
    </rPh>
    <rPh sb="13" eb="15">
      <t>ナガサキ</t>
    </rPh>
    <phoneticPr fontId="8"/>
  </si>
  <si>
    <t>長崎大学(文教キャンパス) 総合教育研究棟2階 多目的ホール</t>
    <phoneticPr fontId="8"/>
  </si>
  <si>
    <t>H23.4.21</t>
  </si>
  <si>
    <t>第57回構造工学シンポジウム</t>
    <phoneticPr fontId="8"/>
  </si>
  <si>
    <t>京都大学（吉田ｷｬﾝﾊﾟｽ）時計台記念館</t>
    <rPh sb="0" eb="2">
      <t>キョウト</t>
    </rPh>
    <rPh sb="2" eb="4">
      <t>ダイガク</t>
    </rPh>
    <rPh sb="5" eb="7">
      <t>ヨシダ</t>
    </rPh>
    <rPh sb="14" eb="17">
      <t>トケイダイ</t>
    </rPh>
    <rPh sb="17" eb="19">
      <t>キネン</t>
    </rPh>
    <rPh sb="19" eb="20">
      <t>カン</t>
    </rPh>
    <phoneticPr fontId="8"/>
  </si>
  <si>
    <t>H23.7.13</t>
  </si>
  <si>
    <t>第15回鉄道工学シンポジウム</t>
    <rPh sb="6" eb="8">
      <t>コウガク</t>
    </rPh>
    <phoneticPr fontId="8"/>
  </si>
  <si>
    <t>H23.9.6</t>
  </si>
  <si>
    <t>第14回 応用力学シンポジウム</t>
    <phoneticPr fontId="8"/>
  </si>
  <si>
    <t>応用力学委員会 イノベーション推進小委員会講演会</t>
    <rPh sb="0" eb="2">
      <t>オウヨウ</t>
    </rPh>
    <rPh sb="2" eb="4">
      <t>リキガク</t>
    </rPh>
    <rPh sb="4" eb="7">
      <t>イインカイ</t>
    </rPh>
    <rPh sb="15" eb="17">
      <t>スイシン</t>
    </rPh>
    <rPh sb="17" eb="21">
      <t>ショウイインカイ</t>
    </rPh>
    <rPh sb="21" eb="23">
      <t>コウエン</t>
    </rPh>
    <rPh sb="23" eb="24">
      <t>カイ</t>
    </rPh>
    <phoneticPr fontId="8"/>
  </si>
  <si>
    <t>九州大学 伊都キャンパス</t>
    <rPh sb="0" eb="2">
      <t>キュウシュウ</t>
    </rPh>
    <rPh sb="2" eb="4">
      <t>ダイガク</t>
    </rPh>
    <rPh sb="5" eb="7">
      <t>イト</t>
    </rPh>
    <phoneticPr fontId="8"/>
  </si>
  <si>
    <t>H23.11.2</t>
  </si>
  <si>
    <t>原子力土木委員会「津波研究成果報告会」</t>
    <rPh sb="0" eb="3">
      <t>ゲンシリョク</t>
    </rPh>
    <rPh sb="3" eb="5">
      <t>ドボク</t>
    </rPh>
    <rPh sb="5" eb="8">
      <t>イインカイ</t>
    </rPh>
    <rPh sb="9" eb="11">
      <t>ツナミ</t>
    </rPh>
    <rPh sb="11" eb="13">
      <t>ケンキュウ</t>
    </rPh>
    <rPh sb="13" eb="15">
      <t>セイカ</t>
    </rPh>
    <rPh sb="15" eb="17">
      <t>ホウコク</t>
    </rPh>
    <rPh sb="17" eb="18">
      <t>カイ</t>
    </rPh>
    <phoneticPr fontId="8"/>
  </si>
  <si>
    <t>H24.3.19</t>
  </si>
  <si>
    <t>清水建設㈱技術研究所</t>
    <rPh sb="0" eb="2">
      <t>シミズ</t>
    </rPh>
    <rPh sb="2" eb="4">
      <t>ケンセツ</t>
    </rPh>
    <rPh sb="5" eb="7">
      <t>ギジュツ</t>
    </rPh>
    <rPh sb="7" eb="10">
      <t>ケンキュウジョ</t>
    </rPh>
    <phoneticPr fontId="8"/>
  </si>
  <si>
    <t>応用力学フォーラム（九州・熊本）</t>
    <rPh sb="0" eb="2">
      <t>オウヨウ</t>
    </rPh>
    <rPh sb="2" eb="4">
      <t>リキガク</t>
    </rPh>
    <rPh sb="10" eb="12">
      <t>キュウシュウ</t>
    </rPh>
    <rPh sb="13" eb="15">
      <t>クマモト</t>
    </rPh>
    <phoneticPr fontId="8"/>
  </si>
  <si>
    <t>熊本大学 工学部2号館</t>
    <rPh sb="0" eb="2">
      <t>クマモト</t>
    </rPh>
    <rPh sb="2" eb="4">
      <t>ダイガク</t>
    </rPh>
    <phoneticPr fontId="8"/>
  </si>
  <si>
    <t>「いまさら聞けない　計算力学の常識」講習会 2011 in 横浜</t>
    <rPh sb="5" eb="6">
      <t>キ</t>
    </rPh>
    <rPh sb="10" eb="12">
      <t>ケイサン</t>
    </rPh>
    <rPh sb="12" eb="14">
      <t>リキガク</t>
    </rPh>
    <rPh sb="15" eb="17">
      <t>ジョウシキ</t>
    </rPh>
    <rPh sb="18" eb="21">
      <t>コウシュウカイ</t>
    </rPh>
    <rPh sb="30" eb="32">
      <t>ヨコハマ</t>
    </rPh>
    <phoneticPr fontId="8"/>
  </si>
  <si>
    <t>横浜国立大学</t>
    <phoneticPr fontId="8"/>
  </si>
  <si>
    <t>H23.9.30</t>
  </si>
  <si>
    <t>「いまさら聞けない　計算力学の常識」講習会 2011 in 仙台</t>
    <rPh sb="5" eb="6">
      <t>キ</t>
    </rPh>
    <rPh sb="10" eb="12">
      <t>ケイサン</t>
    </rPh>
    <rPh sb="12" eb="14">
      <t>リキガク</t>
    </rPh>
    <rPh sb="15" eb="17">
      <t>ジョウシキ</t>
    </rPh>
    <rPh sb="18" eb="21">
      <t>コウシュウカイ</t>
    </rPh>
    <rPh sb="30" eb="32">
      <t>センダイ</t>
    </rPh>
    <phoneticPr fontId="8"/>
  </si>
  <si>
    <t>H23.12.1</t>
  </si>
  <si>
    <t>平成23年度 安全で経済的な施工計画を行うための講習会</t>
    <phoneticPr fontId="8"/>
  </si>
  <si>
    <t>H23.10.25</t>
  </si>
  <si>
    <t>平成23年度 構造工学における有限要素法の基礎と応用講習会</t>
    <phoneticPr fontId="8"/>
  </si>
  <si>
    <t>H24.2.17</t>
  </si>
  <si>
    <t>「コンクリートの施工性能の照査・検査システム」に関するシンポジウム</t>
    <rPh sb="8" eb="10">
      <t>セコウ</t>
    </rPh>
    <rPh sb="10" eb="12">
      <t>セイノウ</t>
    </rPh>
    <rPh sb="13" eb="15">
      <t>ショウサ</t>
    </rPh>
    <rPh sb="16" eb="18">
      <t>ケンサ</t>
    </rPh>
    <rPh sb="24" eb="25">
      <t>カン</t>
    </rPh>
    <phoneticPr fontId="8"/>
  </si>
  <si>
    <t>H23.4.22</t>
  </si>
  <si>
    <t>積雪寒冷地の舗装技術に関する講習会（札幌）</t>
    <rPh sb="0" eb="2">
      <t>セキセツ</t>
    </rPh>
    <rPh sb="2" eb="5">
      <t>カンレイチ</t>
    </rPh>
    <rPh sb="6" eb="8">
      <t>ホソウ</t>
    </rPh>
    <rPh sb="8" eb="10">
      <t>ギジュツ</t>
    </rPh>
    <rPh sb="11" eb="12">
      <t>カン</t>
    </rPh>
    <rPh sb="14" eb="16">
      <t>コウシュウ</t>
    </rPh>
    <rPh sb="16" eb="17">
      <t>カイ</t>
    </rPh>
    <rPh sb="18" eb="20">
      <t>サッポロ</t>
    </rPh>
    <phoneticPr fontId="8"/>
  </si>
  <si>
    <t>H23.10.28</t>
  </si>
  <si>
    <t>積雪寒冷地の舗装技術に関する講習会（仙台）</t>
    <rPh sb="0" eb="2">
      <t>セキセツ</t>
    </rPh>
    <rPh sb="2" eb="5">
      <t>カンレイチ</t>
    </rPh>
    <rPh sb="6" eb="8">
      <t>ホソウ</t>
    </rPh>
    <rPh sb="8" eb="10">
      <t>ギジュツ</t>
    </rPh>
    <rPh sb="11" eb="12">
      <t>カン</t>
    </rPh>
    <rPh sb="14" eb="16">
      <t>コウシュウ</t>
    </rPh>
    <rPh sb="16" eb="17">
      <t>カイ</t>
    </rPh>
    <rPh sb="18" eb="20">
      <t>センダイ</t>
    </rPh>
    <phoneticPr fontId="8"/>
  </si>
  <si>
    <t>フォレスト仙台</t>
    <rPh sb="5" eb="7">
      <t>センダイ</t>
    </rPh>
    <phoneticPr fontId="8"/>
  </si>
  <si>
    <t>H23.8.2</t>
  </si>
  <si>
    <t>環境調和型コンクリート材料学の創造に関する研究委員会「成果報告会」</t>
    <phoneticPr fontId="8"/>
  </si>
  <si>
    <t>H23.5.20</t>
  </si>
  <si>
    <t>積雪寒冷地の舗装技術に関する講習会（新潟）</t>
    <rPh sb="0" eb="2">
      <t>セキセツ</t>
    </rPh>
    <rPh sb="2" eb="5">
      <t>カンレイチ</t>
    </rPh>
    <rPh sb="6" eb="8">
      <t>ホソウ</t>
    </rPh>
    <rPh sb="8" eb="10">
      <t>ギジュツ</t>
    </rPh>
    <rPh sb="11" eb="12">
      <t>カン</t>
    </rPh>
    <rPh sb="14" eb="16">
      <t>コウシュウ</t>
    </rPh>
    <rPh sb="16" eb="17">
      <t>カイ</t>
    </rPh>
    <rPh sb="18" eb="20">
      <t>ニイガタ</t>
    </rPh>
    <phoneticPr fontId="8"/>
  </si>
  <si>
    <t>新潟県建設会館</t>
    <rPh sb="0" eb="2">
      <t>ニイガタ</t>
    </rPh>
    <rPh sb="2" eb="3">
      <t>ケン</t>
    </rPh>
    <rPh sb="3" eb="5">
      <t>ケンセツ</t>
    </rPh>
    <rPh sb="5" eb="7">
      <t>カイカン</t>
    </rPh>
    <phoneticPr fontId="8"/>
  </si>
  <si>
    <t>H23.5.25</t>
  </si>
  <si>
    <t>鉄筋コンクリート設計システム研究小委員会「成果報告会」</t>
    <rPh sb="0" eb="2">
      <t>テッキン</t>
    </rPh>
    <rPh sb="8" eb="10">
      <t>セッケイ</t>
    </rPh>
    <rPh sb="14" eb="16">
      <t>ケンキュウ</t>
    </rPh>
    <rPh sb="16" eb="20">
      <t>ショウイインカイ</t>
    </rPh>
    <rPh sb="21" eb="23">
      <t>セイカ</t>
    </rPh>
    <rPh sb="23" eb="25">
      <t>ホウコク</t>
    </rPh>
    <rPh sb="25" eb="26">
      <t>カイ</t>
    </rPh>
    <phoneticPr fontId="8"/>
  </si>
  <si>
    <t>H23.11.29</t>
  </si>
  <si>
    <t>コンクリート舗装小委員会成果報告会</t>
    <rPh sb="6" eb="8">
      <t>ホソウ</t>
    </rPh>
    <rPh sb="8" eb="12">
      <t>ショウイインカイ</t>
    </rPh>
    <rPh sb="12" eb="14">
      <t>セイカ</t>
    </rPh>
    <rPh sb="14" eb="16">
      <t>ホウコク</t>
    </rPh>
    <rPh sb="16" eb="17">
      <t>カイ</t>
    </rPh>
    <phoneticPr fontId="8"/>
  </si>
  <si>
    <t>H23.12.8</t>
  </si>
  <si>
    <t>第16回舗装工学講演会</t>
    <rPh sb="0" eb="1">
      <t>ダイ</t>
    </rPh>
    <rPh sb="3" eb="4">
      <t>カイ</t>
    </rPh>
    <rPh sb="4" eb="6">
      <t>ホソウ</t>
    </rPh>
    <rPh sb="6" eb="8">
      <t>コウガク</t>
    </rPh>
    <rPh sb="8" eb="10">
      <t>コウエン</t>
    </rPh>
    <rPh sb="10" eb="11">
      <t>カイ</t>
    </rPh>
    <phoneticPr fontId="8"/>
  </si>
  <si>
    <t>第17回地下空間シンポジウム、見学会</t>
    <phoneticPr fontId="8"/>
  </si>
  <si>
    <t>H23.7.30</t>
  </si>
  <si>
    <t>第5回夏休み親子見学会（東京）</t>
    <rPh sb="3" eb="5">
      <t>ナツヤス</t>
    </rPh>
    <rPh sb="6" eb="8">
      <t>オヤコ</t>
    </rPh>
    <rPh sb="8" eb="10">
      <t>ケンガク</t>
    </rPh>
    <rPh sb="10" eb="11">
      <t>カイ</t>
    </rPh>
    <rPh sb="12" eb="14">
      <t>トウキョウ</t>
    </rPh>
    <phoneticPr fontId="8"/>
  </si>
  <si>
    <t>東急東横線渋谷～代官山間改良工事現場</t>
    <rPh sb="0" eb="2">
      <t>トウキュウ</t>
    </rPh>
    <rPh sb="2" eb="5">
      <t>トウヨコセン</t>
    </rPh>
    <rPh sb="5" eb="7">
      <t>シブヤ</t>
    </rPh>
    <rPh sb="8" eb="11">
      <t>ダイカンヤマ</t>
    </rPh>
    <rPh sb="11" eb="12">
      <t>カン</t>
    </rPh>
    <rPh sb="12" eb="14">
      <t>カイリョウ</t>
    </rPh>
    <rPh sb="14" eb="16">
      <t>コウジ</t>
    </rPh>
    <rPh sb="16" eb="18">
      <t>ゲンバ</t>
    </rPh>
    <phoneticPr fontId="8"/>
  </si>
  <si>
    <t>第5回夏休み親子見学会（大阪）</t>
    <rPh sb="3" eb="5">
      <t>ナツヤス</t>
    </rPh>
    <rPh sb="6" eb="8">
      <t>オヤコ</t>
    </rPh>
    <rPh sb="8" eb="10">
      <t>ケンガク</t>
    </rPh>
    <rPh sb="10" eb="11">
      <t>カイ</t>
    </rPh>
    <rPh sb="12" eb="14">
      <t>オオサカ</t>
    </rPh>
    <phoneticPr fontId="8"/>
  </si>
  <si>
    <t>阪神高速 大和川線建設工事現場</t>
    <phoneticPr fontId="8"/>
  </si>
  <si>
    <t>第6回日中舗装技術ワークショップ</t>
    <phoneticPr fontId="8"/>
  </si>
  <si>
    <t>沖縄県市町村自治会館</t>
    <rPh sb="0" eb="3">
      <t>オキナワケン</t>
    </rPh>
    <rPh sb="3" eb="6">
      <t>シチョウソン</t>
    </rPh>
    <rPh sb="6" eb="8">
      <t>ジチ</t>
    </rPh>
    <rPh sb="8" eb="10">
      <t>カイカン</t>
    </rPh>
    <phoneticPr fontId="8"/>
  </si>
  <si>
    <t>H23.10.21</t>
  </si>
  <si>
    <t>歩行者系舗装に関する講習会</t>
    <rPh sb="0" eb="3">
      <t>ホコウシャ</t>
    </rPh>
    <rPh sb="3" eb="4">
      <t>ケイ</t>
    </rPh>
    <rPh sb="4" eb="6">
      <t>ホソウ</t>
    </rPh>
    <rPh sb="7" eb="8">
      <t>カン</t>
    </rPh>
    <rPh sb="10" eb="13">
      <t>コウシュウカイ</t>
    </rPh>
    <phoneticPr fontId="8"/>
  </si>
  <si>
    <t>第24 回アゲールシンポジウム</t>
    <phoneticPr fontId="8"/>
  </si>
  <si>
    <t>愛媛大学南加記念ホール</t>
    <phoneticPr fontId="8"/>
  </si>
  <si>
    <t>河川災害に関するシンポジウム</t>
    <phoneticPr fontId="8"/>
  </si>
  <si>
    <t>労働災害防止のための安全教育シリーズ(1)</t>
    <phoneticPr fontId="8"/>
  </si>
  <si>
    <t>シーバンスＳ館　シミズホール</t>
    <phoneticPr fontId="8"/>
  </si>
  <si>
    <t>労働災害防止のための安全教育シリーズ(2)</t>
    <phoneticPr fontId="8"/>
  </si>
  <si>
    <t>知多LNG冷水工事現場</t>
    <phoneticPr fontId="8"/>
  </si>
  <si>
    <t>労働災害防止のための安全教育シリーズ(3)</t>
    <phoneticPr fontId="8"/>
  </si>
  <si>
    <t>日本橋梁（アステップKOBE）</t>
    <phoneticPr fontId="8"/>
  </si>
  <si>
    <t>労働災害防止のための安全教育シリーズ(4)</t>
    <phoneticPr fontId="8"/>
  </si>
  <si>
    <t>広第二大橋上部工事現場（広島県呉市）</t>
    <phoneticPr fontId="8"/>
  </si>
  <si>
    <t>H24.4.3</t>
  </si>
  <si>
    <t>No.81　土木の語り部と“東京土木39景”観光サロン</t>
    <phoneticPr fontId="8"/>
  </si>
  <si>
    <t>東京駅丸の内中央口</t>
    <phoneticPr fontId="8"/>
  </si>
  <si>
    <t>H24.4.10</t>
  </si>
  <si>
    <t>No.82　土木の語り部と“東京土木39景”観光サロン</t>
    <phoneticPr fontId="8"/>
  </si>
  <si>
    <t>四谷駅麹町口</t>
    <phoneticPr fontId="8"/>
  </si>
  <si>
    <t>H24.4.17</t>
  </si>
  <si>
    <t>No.83　土木の語り部と“東京土木39景”観光サロン</t>
    <phoneticPr fontId="8"/>
  </si>
  <si>
    <t>門前仲町駅</t>
    <phoneticPr fontId="8"/>
  </si>
  <si>
    <t>H24.4.14</t>
  </si>
  <si>
    <t>第58回構造工学シンポジウム</t>
    <phoneticPr fontId="8"/>
  </si>
  <si>
    <t>東京工業大学 大岡山ｷｬﾝﾊﾟｽ</t>
    <rPh sb="0" eb="2">
      <t>トウキョウ</t>
    </rPh>
    <rPh sb="2" eb="4">
      <t>コウギョウ</t>
    </rPh>
    <rPh sb="4" eb="6">
      <t>ダイガク</t>
    </rPh>
    <rPh sb="7" eb="10">
      <t>オオオカヤマ</t>
    </rPh>
    <phoneticPr fontId="8"/>
  </si>
  <si>
    <t>H24.4.24</t>
  </si>
  <si>
    <t>No.84　土木の語り部と“東京土木39景”観光サロン</t>
    <phoneticPr fontId="8"/>
  </si>
  <si>
    <t>浅草橋駅東口</t>
    <phoneticPr fontId="8"/>
  </si>
  <si>
    <t>H24.4.23</t>
  </si>
  <si>
    <t>平成24年度地震工学委員会第1回研究会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</si>
  <si>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市原市勤労会館</t>
  </si>
  <si>
    <t>沖</t>
    <rPh sb="0" eb="1">
      <t>オキ</t>
    </rPh>
    <phoneticPr fontId="8"/>
  </si>
  <si>
    <t>H24.5.15</t>
  </si>
  <si>
    <t>アルミニウム合金材の土木構造物への活用に関するシンポジウム</t>
    <rPh sb="6" eb="8">
      <t>ゴウキン</t>
    </rPh>
    <rPh sb="8" eb="9">
      <t>ザイ</t>
    </rPh>
    <rPh sb="10" eb="12">
      <t>ドボク</t>
    </rPh>
    <rPh sb="12" eb="15">
      <t>コウゾウブツ</t>
    </rPh>
    <rPh sb="17" eb="19">
      <t>カツヨウ</t>
    </rPh>
    <rPh sb="20" eb="21">
      <t>カン</t>
    </rPh>
    <phoneticPr fontId="8"/>
  </si>
  <si>
    <t>H24.5.12</t>
  </si>
  <si>
    <t>No.2　土木の語り部と土曜トークサロン</t>
    <phoneticPr fontId="8"/>
  </si>
  <si>
    <t>神田古書センタービル5階</t>
    <phoneticPr fontId="8"/>
  </si>
  <si>
    <t>No.86　土木の語り部と“東京土木39景”観光サロン</t>
    <phoneticPr fontId="8"/>
  </si>
  <si>
    <t>H24.5.17</t>
  </si>
  <si>
    <t>トンネル工学委員会50周年記念行事</t>
    <phoneticPr fontId="8"/>
  </si>
  <si>
    <t>H24.5.18</t>
  </si>
  <si>
    <t>強震継続時間が長い地震動に対する土木構造物の耐震性に関するシンポジウム</t>
    <phoneticPr fontId="8"/>
  </si>
  <si>
    <t>H24.5.23</t>
  </si>
  <si>
    <t>CO2削減を考慮したコンクリート構造物の解体、再利用、補修技術に関する調査研究小委員会　成果報告会</t>
    <rPh sb="3" eb="5">
      <t>サクゲン</t>
    </rPh>
    <rPh sb="6" eb="8">
      <t>コウリョ</t>
    </rPh>
    <rPh sb="16" eb="19">
      <t>コウゾウブツ</t>
    </rPh>
    <rPh sb="20" eb="22">
      <t>カイタイ</t>
    </rPh>
    <rPh sb="23" eb="26">
      <t>サイリヨウ</t>
    </rPh>
    <rPh sb="27" eb="29">
      <t>ホシュウ</t>
    </rPh>
    <rPh sb="29" eb="31">
      <t>ギジュツ</t>
    </rPh>
    <rPh sb="32" eb="33">
      <t>カン</t>
    </rPh>
    <rPh sb="35" eb="37">
      <t>チョウサ</t>
    </rPh>
    <rPh sb="37" eb="39">
      <t>ケンキュウ</t>
    </rPh>
    <rPh sb="39" eb="43">
      <t>ショウイインカイ</t>
    </rPh>
    <rPh sb="44" eb="46">
      <t>セイカ</t>
    </rPh>
    <rPh sb="46" eb="48">
      <t>ホウコク</t>
    </rPh>
    <rPh sb="48" eb="49">
      <t>カイ</t>
    </rPh>
    <phoneticPr fontId="8"/>
  </si>
  <si>
    <t>H24.5.24</t>
  </si>
  <si>
    <t>第1回ミニシンポ 地方自治体におけるコンサルティング・サービスのあり方</t>
    <rPh sb="0" eb="1">
      <t>ダイ</t>
    </rPh>
    <rPh sb="2" eb="3">
      <t>カイ</t>
    </rPh>
    <phoneticPr fontId="8"/>
  </si>
  <si>
    <t>土木学会AB会議室</t>
    <rPh sb="6" eb="8">
      <t>カイギ</t>
    </rPh>
    <rPh sb="8" eb="9">
      <t>シツ</t>
    </rPh>
    <phoneticPr fontId="8"/>
  </si>
  <si>
    <t>H25.1.24</t>
  </si>
  <si>
    <t>応用力学講演会 2012</t>
    <rPh sb="0" eb="2">
      <t>オウヨウ</t>
    </rPh>
    <rPh sb="2" eb="4">
      <t>リキガク</t>
    </rPh>
    <rPh sb="4" eb="7">
      <t>コウエンカイ</t>
    </rPh>
    <phoneticPr fontId="8"/>
  </si>
  <si>
    <t>H24.5.25</t>
  </si>
  <si>
    <t>超過洪水シンポジウム～豪雨災害等調査活動から得られたレベルに応じた洪水の概念を考える</t>
    <phoneticPr fontId="8"/>
  </si>
  <si>
    <t>H24.5.21</t>
  </si>
  <si>
    <t>環境水理部会研究集会2012 in 水俣</t>
    <phoneticPr fontId="8"/>
  </si>
  <si>
    <t xml:space="preserve">国立水俣病総合研究センター </t>
    <phoneticPr fontId="8"/>
  </si>
  <si>
    <t>基礎水理部会：iRIC Version2.0発表・説明会</t>
    <phoneticPr fontId="8"/>
  </si>
  <si>
    <t>H24.5.29</t>
  </si>
  <si>
    <t>「基礎からわかる複合構造－理論と設計－」講習会</t>
    <phoneticPr fontId="8"/>
  </si>
  <si>
    <t>H24.5.31</t>
  </si>
  <si>
    <t>鋼構造架設設計施工指針2012年版講習会（東京）</t>
    <phoneticPr fontId="8"/>
  </si>
  <si>
    <t>H24.12.4</t>
  </si>
  <si>
    <t>「いまさら聞けない　計算力学の常識」講習会 2012 in 東京</t>
    <rPh sb="5" eb="6">
      <t>キ</t>
    </rPh>
    <rPh sb="10" eb="12">
      <t>ケイサン</t>
    </rPh>
    <rPh sb="12" eb="14">
      <t>リキガク</t>
    </rPh>
    <rPh sb="15" eb="17">
      <t>ジョウシキ</t>
    </rPh>
    <rPh sb="18" eb="21">
      <t>コウシュウカイ</t>
    </rPh>
    <rPh sb="30" eb="32">
      <t>トウキョウ</t>
    </rPh>
    <phoneticPr fontId="8"/>
  </si>
  <si>
    <t>H24.7.25</t>
  </si>
  <si>
    <t>第15回性能に基づく橋梁等の耐震設計に関するシンポジウム</t>
    <phoneticPr fontId="8"/>
  </si>
  <si>
    <t>土木学会講堂　AB会議室</t>
    <rPh sb="9" eb="11">
      <t>カイギ</t>
    </rPh>
    <rPh sb="11" eb="12">
      <t>シツ</t>
    </rPh>
    <phoneticPr fontId="8"/>
  </si>
  <si>
    <t>H24.6.2</t>
  </si>
  <si>
    <t>第45回土木計画学研究発表会（春大会）</t>
    <phoneticPr fontId="8"/>
  </si>
  <si>
    <t>H24.6.5</t>
  </si>
  <si>
    <t>ポンプ＆高流動コンクリート指針に関する講習会</t>
    <rPh sb="4" eb="7">
      <t>コウリュウドウ</t>
    </rPh>
    <rPh sb="13" eb="15">
      <t>シシン</t>
    </rPh>
    <rPh sb="16" eb="17">
      <t>カン</t>
    </rPh>
    <rPh sb="19" eb="22">
      <t>コウシュウカイ</t>
    </rPh>
    <phoneticPr fontId="8"/>
  </si>
  <si>
    <t>H24.6.9</t>
  </si>
  <si>
    <t>No.3　土木の語り部と土曜トークサロン</t>
    <phoneticPr fontId="8"/>
  </si>
  <si>
    <t>H24.6.12</t>
  </si>
  <si>
    <t>H24.6.14</t>
  </si>
  <si>
    <t>No.90　土木の語り部と“東京土木39景”観光サロン</t>
    <phoneticPr fontId="8"/>
  </si>
  <si>
    <t>三鷹駅南口</t>
    <rPh sb="0" eb="3">
      <t>ミタカエキ</t>
    </rPh>
    <rPh sb="3" eb="5">
      <t>ミナミグチ</t>
    </rPh>
    <phoneticPr fontId="8"/>
  </si>
  <si>
    <t>H24.6.21</t>
  </si>
  <si>
    <t>2012年度河川技術に関するシンポジウム</t>
    <phoneticPr fontId="8"/>
  </si>
  <si>
    <t>H24.6.16</t>
  </si>
  <si>
    <t>第32回土木史研究発表会</t>
    <phoneticPr fontId="8"/>
  </si>
  <si>
    <t>日本大学理工学部駿河台キャンパス</t>
    <rPh sb="0" eb="2">
      <t>ニホン</t>
    </rPh>
    <rPh sb="2" eb="4">
      <t>ダイガク</t>
    </rPh>
    <rPh sb="4" eb="6">
      <t>リコウ</t>
    </rPh>
    <rPh sb="6" eb="8">
      <t>ガクブ</t>
    </rPh>
    <rPh sb="8" eb="11">
      <t>スルガダイ</t>
    </rPh>
    <phoneticPr fontId="8"/>
  </si>
  <si>
    <t>第7回道路橋床版シンポジウム</t>
    <phoneticPr fontId="8"/>
  </si>
  <si>
    <t>土木学会講堂、AB会議室</t>
    <rPh sb="0" eb="2">
      <t>ドボク</t>
    </rPh>
    <rPh sb="2" eb="4">
      <t>ガッカイ</t>
    </rPh>
    <rPh sb="4" eb="6">
      <t>コウドウ</t>
    </rPh>
    <rPh sb="9" eb="11">
      <t>カイギ</t>
    </rPh>
    <rPh sb="11" eb="12">
      <t>シツ</t>
    </rPh>
    <phoneticPr fontId="8"/>
  </si>
  <si>
    <t>No.91　土木の語り部と“東京土木42景”観光サロン</t>
    <phoneticPr fontId="8"/>
  </si>
  <si>
    <t>H24.6.25</t>
  </si>
  <si>
    <t>ポンプ＆高流動コンクリート指針に関する講習会（大阪）</t>
    <rPh sb="4" eb="7">
      <t>コウリュウドウ</t>
    </rPh>
    <rPh sb="13" eb="15">
      <t>シシン</t>
    </rPh>
    <rPh sb="16" eb="17">
      <t>カン</t>
    </rPh>
    <rPh sb="19" eb="22">
      <t>コウシュウカイ</t>
    </rPh>
    <rPh sb="23" eb="25">
      <t>オオサカ</t>
    </rPh>
    <phoneticPr fontId="8"/>
  </si>
  <si>
    <t>「樹脂材料による複合技術最先端」および「FRP接着による鋼構造物の補修・補強技術の最先端」講習会</t>
    <phoneticPr fontId="8"/>
  </si>
  <si>
    <t>H24.6.26</t>
  </si>
  <si>
    <t>津波による橋梁構造物に及ぼす波力の評価に関する調査研究委員会「中間報告会」</t>
    <rPh sb="0" eb="2">
      <t>ツナミ</t>
    </rPh>
    <rPh sb="5" eb="7">
      <t>キョウリョウ</t>
    </rPh>
    <rPh sb="7" eb="10">
      <t>コウゾウブツ</t>
    </rPh>
    <rPh sb="11" eb="12">
      <t>オヨ</t>
    </rPh>
    <rPh sb="14" eb="16">
      <t>ハリョク</t>
    </rPh>
    <rPh sb="17" eb="19">
      <t>ヒョウカ</t>
    </rPh>
    <rPh sb="20" eb="21">
      <t>カン</t>
    </rPh>
    <rPh sb="23" eb="25">
      <t>チョウサ</t>
    </rPh>
    <rPh sb="25" eb="27">
      <t>ケンキュウ</t>
    </rPh>
    <rPh sb="27" eb="30">
      <t>イインカイ</t>
    </rPh>
    <rPh sb="31" eb="33">
      <t>チュウカン</t>
    </rPh>
    <rPh sb="33" eb="35">
      <t>ホウコク</t>
    </rPh>
    <rPh sb="35" eb="36">
      <t>カイ</t>
    </rPh>
    <phoneticPr fontId="8"/>
  </si>
  <si>
    <t>鋼構造架設設計施工指針2012年版講習会（大阪）</t>
    <phoneticPr fontId="8"/>
  </si>
  <si>
    <t>大阪市立大学文化交流センター</t>
    <rPh sb="0" eb="4">
      <t>オオサカシリツ</t>
    </rPh>
    <rPh sb="4" eb="6">
      <t>ダイガク</t>
    </rPh>
    <rPh sb="6" eb="8">
      <t>ブンカ</t>
    </rPh>
    <rPh sb="8" eb="10">
      <t>コウリュウ</t>
    </rPh>
    <phoneticPr fontId="8"/>
  </si>
  <si>
    <t>H24.6.28</t>
  </si>
  <si>
    <t>No.92　土木の語り部と“東京土木42景”観光サロン</t>
    <phoneticPr fontId="8"/>
  </si>
  <si>
    <t>海洋開発シンポジウム前日シンポジウム各地域における今後の津波対応および防災計画の方策</t>
    <rPh sb="0" eb="2">
      <t>カイヨウ</t>
    </rPh>
    <rPh sb="2" eb="4">
      <t>カイハツ</t>
    </rPh>
    <rPh sb="10" eb="12">
      <t>ゼンジツ</t>
    </rPh>
    <phoneticPr fontId="8"/>
  </si>
  <si>
    <t>函館国際ホテル</t>
    <phoneticPr fontId="8"/>
  </si>
  <si>
    <t>H24.6.27</t>
  </si>
  <si>
    <t>H24.6.29</t>
  </si>
  <si>
    <t>「樹脂材料による複合技術最先端」講習会</t>
    <phoneticPr fontId="8"/>
  </si>
  <si>
    <t>札幌市 アスティ45</t>
    <rPh sb="0" eb="2">
      <t>サッポロ</t>
    </rPh>
    <rPh sb="2" eb="3">
      <t>シ</t>
    </rPh>
    <phoneticPr fontId="8"/>
  </si>
  <si>
    <t>H24.9.25</t>
  </si>
  <si>
    <t>「いまさら聞けない　計算力学の常識」講習会 2012 in 福岡</t>
    <rPh sb="5" eb="6">
      <t>キ</t>
    </rPh>
    <rPh sb="10" eb="12">
      <t>ケイサン</t>
    </rPh>
    <rPh sb="12" eb="14">
      <t>リキガク</t>
    </rPh>
    <rPh sb="15" eb="17">
      <t>ジョウシキ</t>
    </rPh>
    <rPh sb="18" eb="21">
      <t>コウシュウカイ</t>
    </rPh>
    <rPh sb="30" eb="32">
      <t>フクオカ</t>
    </rPh>
    <phoneticPr fontId="8"/>
  </si>
  <si>
    <t>JR博多シティ10F会議室</t>
    <rPh sb="2" eb="4">
      <t>ハカタ</t>
    </rPh>
    <rPh sb="10" eb="13">
      <t>カイギシツ</t>
    </rPh>
    <phoneticPr fontId="8"/>
  </si>
  <si>
    <t>H24.7.4</t>
  </si>
  <si>
    <t>「実務者のための山岳トンネルにおける地表面沈下の予測評価と合理的対策工の選定」講習会 東京</t>
    <rPh sb="1" eb="4">
      <t>ジツムシャ</t>
    </rPh>
    <rPh sb="8" eb="10">
      <t>サンガク</t>
    </rPh>
    <rPh sb="18" eb="23">
      <t>チヒョウメンチンカ</t>
    </rPh>
    <rPh sb="24" eb="26">
      <t>ヨソク</t>
    </rPh>
    <rPh sb="26" eb="28">
      <t>ヒョウカ</t>
    </rPh>
    <rPh sb="29" eb="32">
      <t>ゴウリテキ</t>
    </rPh>
    <rPh sb="32" eb="34">
      <t>タイサク</t>
    </rPh>
    <rPh sb="34" eb="35">
      <t>コウ</t>
    </rPh>
    <rPh sb="36" eb="38">
      <t>センテイ</t>
    </rPh>
    <rPh sb="39" eb="42">
      <t>コウシュウカイ</t>
    </rPh>
    <rPh sb="43" eb="45">
      <t>トウキョウ</t>
    </rPh>
    <phoneticPr fontId="8"/>
  </si>
  <si>
    <t>H24.7.7</t>
  </si>
  <si>
    <t>No.4　土木の語り部と土曜トークサロン</t>
    <phoneticPr fontId="8"/>
  </si>
  <si>
    <t>H24.7.11</t>
  </si>
  <si>
    <t>第16回鉄道工学シンポジウム</t>
    <rPh sb="6" eb="8">
      <t>コウガク</t>
    </rPh>
    <phoneticPr fontId="8"/>
  </si>
  <si>
    <t>No.94　土木の語り部と“東京土木42景”観光サロン</t>
    <phoneticPr fontId="8"/>
  </si>
  <si>
    <t>H24.7.13</t>
  </si>
  <si>
    <t>けい酸塩系表面含浸工法設計施工指針（案）講習会</t>
    <rPh sb="2" eb="3">
      <t>サン</t>
    </rPh>
    <rPh sb="3" eb="4">
      <t>エン</t>
    </rPh>
    <rPh sb="4" eb="5">
      <t>ケイ</t>
    </rPh>
    <rPh sb="5" eb="7">
      <t>ヒョウメン</t>
    </rPh>
    <rPh sb="7" eb="8">
      <t>ガン</t>
    </rPh>
    <rPh sb="8" eb="9">
      <t>シン</t>
    </rPh>
    <rPh sb="9" eb="11">
      <t>コウホウ</t>
    </rPh>
    <rPh sb="11" eb="13">
      <t>セッケイ</t>
    </rPh>
    <rPh sb="13" eb="15">
      <t>セコウ</t>
    </rPh>
    <rPh sb="15" eb="17">
      <t>シシン</t>
    </rPh>
    <rPh sb="18" eb="19">
      <t>アン</t>
    </rPh>
    <rPh sb="20" eb="23">
      <t>コウシュウカイ</t>
    </rPh>
    <phoneticPr fontId="8"/>
  </si>
  <si>
    <t>日本青年館ホテル・中ホール</t>
    <rPh sb="0" eb="2">
      <t>ニホン</t>
    </rPh>
    <rPh sb="2" eb="4">
      <t>セイネン</t>
    </rPh>
    <rPh sb="4" eb="5">
      <t>カン</t>
    </rPh>
    <rPh sb="9" eb="10">
      <t>チュウ</t>
    </rPh>
    <phoneticPr fontId="8"/>
  </si>
  <si>
    <t>「実務者のための山岳トンネルにおける地表面沈下の予測評価と合理的対策工の選定」講習会 大阪</t>
    <rPh sb="1" eb="4">
      <t>ジツムシャ</t>
    </rPh>
    <rPh sb="8" eb="10">
      <t>サンガク</t>
    </rPh>
    <rPh sb="18" eb="23">
      <t>チヒョウメンチンカ</t>
    </rPh>
    <rPh sb="24" eb="26">
      <t>ヨソク</t>
    </rPh>
    <rPh sb="26" eb="28">
      <t>ヒョウカ</t>
    </rPh>
    <rPh sb="29" eb="32">
      <t>ゴウリテキ</t>
    </rPh>
    <rPh sb="32" eb="34">
      <t>タイサク</t>
    </rPh>
    <rPh sb="34" eb="35">
      <t>コウ</t>
    </rPh>
    <rPh sb="36" eb="38">
      <t>センテイ</t>
    </rPh>
    <rPh sb="39" eb="42">
      <t>コウシュウカイ</t>
    </rPh>
    <rPh sb="43" eb="45">
      <t>オオサカ</t>
    </rPh>
    <phoneticPr fontId="8"/>
  </si>
  <si>
    <t>H24.7.18</t>
  </si>
  <si>
    <t>No.95　土木の語り部と“東京土木42景”観光サロン</t>
    <phoneticPr fontId="8"/>
  </si>
  <si>
    <t>H24.7.19</t>
  </si>
  <si>
    <t>構造物表層のコンクリート品質と耐久性能検証システムに関するシンポジウム</t>
    <rPh sb="0" eb="3">
      <t>コウゾウブツ</t>
    </rPh>
    <rPh sb="3" eb="5">
      <t>ヒョウソウ</t>
    </rPh>
    <rPh sb="12" eb="14">
      <t>ヒンシツ</t>
    </rPh>
    <rPh sb="15" eb="17">
      <t>タイキュウ</t>
    </rPh>
    <rPh sb="17" eb="19">
      <t>セイノウ</t>
    </rPh>
    <rPh sb="19" eb="21">
      <t>ケンショウ</t>
    </rPh>
    <rPh sb="26" eb="27">
      <t>カン</t>
    </rPh>
    <phoneticPr fontId="8"/>
  </si>
  <si>
    <t>東大生研　コンベンションホール</t>
    <rPh sb="0" eb="1">
      <t>ヒガシ</t>
    </rPh>
    <rPh sb="2" eb="3">
      <t>セイ</t>
    </rPh>
    <rPh sb="3" eb="4">
      <t>ケン</t>
    </rPh>
    <phoneticPr fontId="8"/>
  </si>
  <si>
    <t>H24.7.20</t>
  </si>
  <si>
    <t>材料劣化が生じるコンクリート構造物の維持管理優先度に関する成果報告会</t>
    <rPh sb="0" eb="2">
      <t>ザイリョウ</t>
    </rPh>
    <rPh sb="2" eb="4">
      <t>レッカ</t>
    </rPh>
    <rPh sb="5" eb="6">
      <t>ショウ</t>
    </rPh>
    <rPh sb="14" eb="17">
      <t>コウゾウブツ</t>
    </rPh>
    <rPh sb="18" eb="20">
      <t>イジ</t>
    </rPh>
    <rPh sb="20" eb="22">
      <t>カンリ</t>
    </rPh>
    <rPh sb="22" eb="25">
      <t>ユウセンド</t>
    </rPh>
    <rPh sb="26" eb="27">
      <t>カン</t>
    </rPh>
    <rPh sb="29" eb="31">
      <t>セイカ</t>
    </rPh>
    <rPh sb="31" eb="33">
      <t>ホウコク</t>
    </rPh>
    <rPh sb="33" eb="34">
      <t>カイ</t>
    </rPh>
    <phoneticPr fontId="8"/>
  </si>
  <si>
    <t>No.96　土木の語り部と“東京土木42景”観光サロン</t>
    <phoneticPr fontId="8"/>
  </si>
  <si>
    <t>H24.7.28</t>
  </si>
  <si>
    <t>第6回夏休み親子見学会（東京）</t>
    <rPh sb="3" eb="5">
      <t>ナツヤス</t>
    </rPh>
    <rPh sb="6" eb="8">
      <t>オヤコ</t>
    </rPh>
    <rPh sb="8" eb="10">
      <t>ケンガク</t>
    </rPh>
    <rPh sb="10" eb="11">
      <t>カイ</t>
    </rPh>
    <rPh sb="12" eb="14">
      <t>トウキョウ</t>
    </rPh>
    <phoneticPr fontId="8"/>
  </si>
  <si>
    <t>相鉄・ＪＲ直通線、羽沢駅他工事現場</t>
    <phoneticPr fontId="8"/>
  </si>
  <si>
    <t>第6回夏休み親子見学会（大阪）</t>
    <rPh sb="3" eb="5">
      <t>ナツヤス</t>
    </rPh>
    <rPh sb="6" eb="8">
      <t>オヤコ</t>
    </rPh>
    <rPh sb="8" eb="10">
      <t>ケンガク</t>
    </rPh>
    <rPh sb="10" eb="11">
      <t>カイ</t>
    </rPh>
    <rPh sb="12" eb="14">
      <t>オオサカ</t>
    </rPh>
    <phoneticPr fontId="8"/>
  </si>
  <si>
    <t>一般国道 京都西立体交差事業 千代原口地区工事現場</t>
    <phoneticPr fontId="8"/>
  </si>
  <si>
    <t>H24.7.31</t>
  </si>
  <si>
    <t>第37回土木情報学シンポジウム</t>
    <rPh sb="4" eb="6">
      <t>ドボク</t>
    </rPh>
    <rPh sb="8" eb="9">
      <t>ガク</t>
    </rPh>
    <phoneticPr fontId="8"/>
  </si>
  <si>
    <t>土木情報学委員会</t>
    <rPh sb="0" eb="2">
      <t>ドボク</t>
    </rPh>
    <rPh sb="2" eb="4">
      <t>ジョウホウ</t>
    </rPh>
    <rPh sb="4" eb="5">
      <t>ガク</t>
    </rPh>
    <rPh sb="5" eb="7">
      <t>イイン</t>
    </rPh>
    <rPh sb="7" eb="8">
      <t>カイ</t>
    </rPh>
    <phoneticPr fontId="8"/>
  </si>
  <si>
    <t>H24.8.3</t>
  </si>
  <si>
    <t>第15回鋼構造と橋に関するシンポジウム</t>
    <phoneticPr fontId="8"/>
  </si>
  <si>
    <t>H24.8.8</t>
  </si>
  <si>
    <t>No.98　土木の語り部と“東京土木42景”観光サロン</t>
    <phoneticPr fontId="8"/>
  </si>
  <si>
    <t>H24.8.9</t>
  </si>
  <si>
    <t>2012年度 建設マネジメント委員会 研究成果発表会及び表彰式</t>
    <phoneticPr fontId="8"/>
  </si>
  <si>
    <t>H24.8.11</t>
  </si>
  <si>
    <t>No.5　土木の語り部と土曜トークサロン</t>
    <phoneticPr fontId="8"/>
  </si>
  <si>
    <t>H24.8.22</t>
  </si>
  <si>
    <t>平成24年度環境工学委員会研究ワークショップ「低炭素・国際展開に対応する水環境管理戦略：(2)水環境インフラ国際展開の方策、(3)地球温暖化と水環境問題を総合評価する手法の研究」</t>
    <phoneticPr fontId="8"/>
  </si>
  <si>
    <t>山形大学農学部</t>
    <phoneticPr fontId="8"/>
  </si>
  <si>
    <t>No.99　土木の語り部と“東京土木42景”観光サロン</t>
    <phoneticPr fontId="8"/>
  </si>
  <si>
    <t>H24.8.23</t>
  </si>
  <si>
    <t>H24.8.24</t>
  </si>
  <si>
    <t>平成24年度地震工学委員会第2回研究会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</si>
  <si>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H24.8.27</t>
  </si>
  <si>
    <t>第48回水工学に関する夏期研修会Aコース</t>
    <phoneticPr fontId="8"/>
  </si>
  <si>
    <t>北海道大学</t>
    <rPh sb="0" eb="3">
      <t>ホッカイドウ</t>
    </rPh>
    <phoneticPr fontId="8"/>
  </si>
  <si>
    <t>第48回水工学に関する夏期研修会Bコース</t>
    <phoneticPr fontId="8"/>
  </si>
  <si>
    <t>海岸工学委員会</t>
    <rPh sb="0" eb="4">
      <t>カイガンコウガク</t>
    </rPh>
    <rPh sb="4" eb="7">
      <t>イインカイ</t>
    </rPh>
    <phoneticPr fontId="8"/>
  </si>
  <si>
    <t>H24.8.29</t>
  </si>
  <si>
    <t>No.100　土木の語り部と“東京土木42景”観光サロン</t>
    <phoneticPr fontId="8"/>
  </si>
  <si>
    <t>H24.8.30</t>
  </si>
  <si>
    <t>第11回木材利用研究発表会</t>
    <rPh sb="0" eb="1">
      <t>ダイ</t>
    </rPh>
    <rPh sb="3" eb="4">
      <t>カイ</t>
    </rPh>
    <rPh sb="4" eb="6">
      <t>モクザイ</t>
    </rPh>
    <rPh sb="6" eb="8">
      <t>リヨウ</t>
    </rPh>
    <rPh sb="8" eb="10">
      <t>ケンキュウ</t>
    </rPh>
    <rPh sb="10" eb="12">
      <t>ハッピョウ</t>
    </rPh>
    <rPh sb="12" eb="13">
      <t>カイ</t>
    </rPh>
    <phoneticPr fontId="8"/>
  </si>
  <si>
    <t>木材工学委員会</t>
    <rPh sb="0" eb="2">
      <t>モクザイ</t>
    </rPh>
    <rPh sb="2" eb="4">
      <t>コウガク</t>
    </rPh>
    <rPh sb="4" eb="7">
      <t>イインカイ</t>
    </rPh>
    <phoneticPr fontId="8"/>
  </si>
  <si>
    <t>H24.9.4</t>
  </si>
  <si>
    <t>第15回応用力学シンポジウム</t>
    <rPh sb="0" eb="1">
      <t>ダイ</t>
    </rPh>
    <rPh sb="3" eb="4">
      <t>カイ</t>
    </rPh>
    <rPh sb="4" eb="6">
      <t>オウヨウ</t>
    </rPh>
    <rPh sb="6" eb="8">
      <t>リキガク</t>
    </rPh>
    <phoneticPr fontId="8"/>
  </si>
  <si>
    <t>名古屋大学　ES総合館</t>
    <rPh sb="0" eb="3">
      <t>ナゴヤ</t>
    </rPh>
    <rPh sb="3" eb="5">
      <t>ダイガク</t>
    </rPh>
    <rPh sb="8" eb="10">
      <t>ソウゴウ</t>
    </rPh>
    <rPh sb="10" eb="11">
      <t>カン</t>
    </rPh>
    <phoneticPr fontId="8"/>
  </si>
  <si>
    <t>H24.9.6</t>
  </si>
  <si>
    <t>名古屋大学ES総合館</t>
    <phoneticPr fontId="8"/>
  </si>
  <si>
    <t>H24.9.13</t>
  </si>
  <si>
    <t>第20回地球環境シンポジウム</t>
    <phoneticPr fontId="8"/>
  </si>
  <si>
    <t xml:space="preserve">京都大学桂キャンパス </t>
    <rPh sb="0" eb="2">
      <t>キョウト</t>
    </rPh>
    <rPh sb="2" eb="4">
      <t>ダイガク</t>
    </rPh>
    <rPh sb="4" eb="5">
      <t>カツラ</t>
    </rPh>
    <phoneticPr fontId="8"/>
  </si>
  <si>
    <t>地球環境　一般公開シンポジウム</t>
    <phoneticPr fontId="8"/>
  </si>
  <si>
    <t>H24.9.20</t>
  </si>
  <si>
    <t>東日本大震災における宮城県地方被災地の現地視察会</t>
    <phoneticPr fontId="8"/>
  </si>
  <si>
    <t>宮城県内被災箇所</t>
    <phoneticPr fontId="8"/>
  </si>
  <si>
    <t>H24.10.5</t>
  </si>
  <si>
    <t>道路橋床版の維持管理・防水システム講習会（札幌）</t>
    <phoneticPr fontId="8"/>
  </si>
  <si>
    <t>寒地土木研究所 講堂</t>
    <rPh sb="0" eb="2">
      <t>カンチ</t>
    </rPh>
    <rPh sb="2" eb="4">
      <t>ドボク</t>
    </rPh>
    <rPh sb="4" eb="7">
      <t>ケンキュウジョ</t>
    </rPh>
    <rPh sb="8" eb="10">
      <t>コウドウ</t>
    </rPh>
    <phoneticPr fontId="8"/>
  </si>
  <si>
    <t>第1回　データモデルセミナー</t>
    <phoneticPr fontId="8"/>
  </si>
  <si>
    <t>土木学会　EF会議室</t>
    <rPh sb="0" eb="4">
      <t>ドボクガッカイ</t>
    </rPh>
    <rPh sb="7" eb="10">
      <t>カイギシツ</t>
    </rPh>
    <phoneticPr fontId="8"/>
  </si>
  <si>
    <t>H24.10.10</t>
  </si>
  <si>
    <t>「CIM」に関する講演会</t>
    <phoneticPr fontId="8"/>
  </si>
  <si>
    <t>日比谷コンベンションホール（大ホール）</t>
    <phoneticPr fontId="8"/>
  </si>
  <si>
    <t>H24.10.13</t>
  </si>
  <si>
    <t>No.7　土木の語り部と土曜トークサロン</t>
    <phoneticPr fontId="8"/>
  </si>
  <si>
    <t>H24.10.16</t>
  </si>
  <si>
    <t>2012年度 建設マネジメント委員会 公共調達シンポジウム</t>
    <phoneticPr fontId="8"/>
  </si>
  <si>
    <t>新城市 豊川橋・境川橋工事事務所</t>
    <phoneticPr fontId="8"/>
  </si>
  <si>
    <t>H24.10.19</t>
  </si>
  <si>
    <t>コンクリート中の鋼材の腐食性評価と防食技術に関するシンポジウム</t>
    <rPh sb="6" eb="7">
      <t>チュウ</t>
    </rPh>
    <rPh sb="8" eb="10">
      <t>コウザイ</t>
    </rPh>
    <rPh sb="11" eb="14">
      <t>フショクセイ</t>
    </rPh>
    <rPh sb="14" eb="16">
      <t>ヒョウカ</t>
    </rPh>
    <rPh sb="17" eb="19">
      <t>ボウショク</t>
    </rPh>
    <rPh sb="19" eb="21">
      <t>ギジュツ</t>
    </rPh>
    <rPh sb="22" eb="23">
      <t>カン</t>
    </rPh>
    <phoneticPr fontId="8"/>
  </si>
  <si>
    <t>H24.10.20</t>
  </si>
  <si>
    <t>第40回環境システム研究論文発表会</t>
    <phoneticPr fontId="8"/>
  </si>
  <si>
    <t>H24.10.21</t>
  </si>
  <si>
    <t>第5回土木ふれあいフェスタin名古屋2012</t>
    <rPh sb="0" eb="1">
      <t>ダイ</t>
    </rPh>
    <rPh sb="2" eb="3">
      <t>カイ</t>
    </rPh>
    <rPh sb="3" eb="5">
      <t>ドボク</t>
    </rPh>
    <rPh sb="15" eb="18">
      <t>ナゴヤ</t>
    </rPh>
    <phoneticPr fontId="8"/>
  </si>
  <si>
    <t>イオンモール大高グリーンコート</t>
    <rPh sb="6" eb="8">
      <t>オオタカ</t>
    </rPh>
    <phoneticPr fontId="8"/>
  </si>
  <si>
    <t>H24.10.23</t>
  </si>
  <si>
    <t>「地震作用を受けた発電所の鉄筋ｺﾝｸﾘ-ﾄ製地中構造物の健全性評価」に関する講習会</t>
    <rPh sb="1" eb="3">
      <t>ジシン</t>
    </rPh>
    <rPh sb="3" eb="5">
      <t>サヨウ</t>
    </rPh>
    <rPh sb="6" eb="7">
      <t>ウ</t>
    </rPh>
    <rPh sb="9" eb="11">
      <t>ハツデン</t>
    </rPh>
    <rPh sb="11" eb="12">
      <t>ショ</t>
    </rPh>
    <rPh sb="13" eb="15">
      <t>テッキン</t>
    </rPh>
    <rPh sb="21" eb="22">
      <t>セイ</t>
    </rPh>
    <rPh sb="22" eb="24">
      <t>チチュウ</t>
    </rPh>
    <rPh sb="24" eb="27">
      <t>コウゾウブツ</t>
    </rPh>
    <rPh sb="28" eb="31">
      <t>ケンゼンセイ</t>
    </rPh>
    <rPh sb="31" eb="33">
      <t>ヒョウカ</t>
    </rPh>
    <rPh sb="35" eb="36">
      <t>カン</t>
    </rPh>
    <rPh sb="38" eb="41">
      <t>コウシュウカイ</t>
    </rPh>
    <phoneticPr fontId="8"/>
  </si>
  <si>
    <t>H24.10.29</t>
  </si>
  <si>
    <t>第2回ミニシンポ 地方自治体におけるコンサルティング・サービスのあり方</t>
    <rPh sb="0" eb="1">
      <t>ダイ</t>
    </rPh>
    <rPh sb="2" eb="3">
      <t>カイ</t>
    </rPh>
    <phoneticPr fontId="8"/>
  </si>
  <si>
    <t>土木学会EF会議室</t>
    <rPh sb="6" eb="8">
      <t>カイギ</t>
    </rPh>
    <rPh sb="8" eb="9">
      <t>シツ</t>
    </rPh>
    <phoneticPr fontId="8"/>
  </si>
  <si>
    <t>H24.11.1</t>
  </si>
  <si>
    <t>第4回 FRP複合構造・橋梁に関するシンポジウム</t>
    <phoneticPr fontId="8"/>
  </si>
  <si>
    <t>H24.11.5</t>
  </si>
  <si>
    <t>道路橋床版の維持管理・防水システム講習会（福岡）</t>
    <rPh sb="21" eb="23">
      <t>フクオカ</t>
    </rPh>
    <phoneticPr fontId="8"/>
  </si>
  <si>
    <t>九州大学西新プラザ　大会議室</t>
    <rPh sb="0" eb="2">
      <t>キュウシュウ</t>
    </rPh>
    <rPh sb="2" eb="4">
      <t>ダイガク</t>
    </rPh>
    <rPh sb="4" eb="6">
      <t>ニシジン</t>
    </rPh>
    <rPh sb="10" eb="11">
      <t>ダイ</t>
    </rPh>
    <rPh sb="11" eb="14">
      <t>カイギシツ</t>
    </rPh>
    <phoneticPr fontId="8"/>
  </si>
  <si>
    <t>H24.11.6</t>
  </si>
  <si>
    <t>景観・デザイン委員会ワークショップ　「研究と実践」（無料）</t>
    <rPh sb="7" eb="10">
      <t>イインカイ</t>
    </rPh>
    <rPh sb="19" eb="21">
      <t>ケンキュウ</t>
    </rPh>
    <rPh sb="22" eb="24">
      <t>ジッセン</t>
    </rPh>
    <rPh sb="26" eb="28">
      <t>ムリョウ</t>
    </rPh>
    <phoneticPr fontId="8"/>
  </si>
  <si>
    <t>早稲田大学大久保キャンパス　51号館3F第5会議室</t>
    <rPh sb="5" eb="8">
      <t>オオクボ</t>
    </rPh>
    <rPh sb="16" eb="18">
      <t>ゴウカン</t>
    </rPh>
    <rPh sb="20" eb="21">
      <t>ダイ</t>
    </rPh>
    <rPh sb="22" eb="25">
      <t>カイギシツ</t>
    </rPh>
    <phoneticPr fontId="8"/>
  </si>
  <si>
    <t>H24.11.9</t>
  </si>
  <si>
    <t>舗装技術の教育に関する講習会（札幌会場）</t>
    <rPh sb="0" eb="2">
      <t>ホソウ</t>
    </rPh>
    <rPh sb="2" eb="4">
      <t>ギジュツ</t>
    </rPh>
    <rPh sb="5" eb="7">
      <t>キョウイク</t>
    </rPh>
    <rPh sb="8" eb="9">
      <t>カン</t>
    </rPh>
    <rPh sb="11" eb="14">
      <t>コウシュウカイ</t>
    </rPh>
    <rPh sb="15" eb="17">
      <t>サッポロ</t>
    </rPh>
    <rPh sb="17" eb="19">
      <t>カイジョウ</t>
    </rPh>
    <phoneticPr fontId="8"/>
  </si>
  <si>
    <t>寒地土木研究所</t>
    <rPh sb="0" eb="2">
      <t>カンチ</t>
    </rPh>
    <rPh sb="2" eb="4">
      <t>ドボク</t>
    </rPh>
    <rPh sb="4" eb="7">
      <t>ケンキュウショ</t>
    </rPh>
    <phoneticPr fontId="8"/>
  </si>
  <si>
    <t>H24.11.10</t>
  </si>
  <si>
    <t>No.8　土木の語り部と土曜トークサロン</t>
    <phoneticPr fontId="8"/>
  </si>
  <si>
    <t>H24.11.14</t>
  </si>
  <si>
    <t>第59回海岸工学講演会</t>
    <phoneticPr fontId="8"/>
  </si>
  <si>
    <t>広島国際会議場</t>
    <phoneticPr fontId="8"/>
  </si>
  <si>
    <t>H24.11.16</t>
  </si>
  <si>
    <t>舗装技術の教育に関する講習会（東京会場）</t>
    <rPh sb="0" eb="2">
      <t>ホソウ</t>
    </rPh>
    <rPh sb="2" eb="4">
      <t>ギジュツ</t>
    </rPh>
    <rPh sb="5" eb="7">
      <t>キョウイク</t>
    </rPh>
    <rPh sb="8" eb="9">
      <t>カン</t>
    </rPh>
    <rPh sb="11" eb="14">
      <t>コウシュウカイ</t>
    </rPh>
    <rPh sb="15" eb="17">
      <t>トウキョウ</t>
    </rPh>
    <rPh sb="17" eb="19">
      <t>カイジョウ</t>
    </rPh>
    <phoneticPr fontId="8"/>
  </si>
  <si>
    <t>中央大学理工学部 5136号室</t>
    <rPh sb="0" eb="2">
      <t>チュウオウ</t>
    </rPh>
    <rPh sb="2" eb="4">
      <t>ダイガク</t>
    </rPh>
    <rPh sb="4" eb="6">
      <t>リコウ</t>
    </rPh>
    <rPh sb="6" eb="8">
      <t>ガクブ</t>
    </rPh>
    <rPh sb="13" eb="15">
      <t>ゴウシツ</t>
    </rPh>
    <phoneticPr fontId="8"/>
  </si>
  <si>
    <t>H24.11.22</t>
  </si>
  <si>
    <t>No.112　土木の語り部と“東京土木百名景”観光サロン</t>
    <phoneticPr fontId="8"/>
  </si>
  <si>
    <t>三鷹駅</t>
    <phoneticPr fontId="8"/>
  </si>
  <si>
    <t>H24.10.25</t>
  </si>
  <si>
    <t>第32回地震工学研究発表会</t>
    <phoneticPr fontId="8"/>
  </si>
  <si>
    <t>H24.11.2</t>
  </si>
  <si>
    <t>第46回土木計画学研究発表会（秋大会）</t>
    <phoneticPr fontId="8"/>
  </si>
  <si>
    <t>H24.11.28</t>
  </si>
  <si>
    <t>第49回環境工学研究フォーラム</t>
    <phoneticPr fontId="8"/>
  </si>
  <si>
    <t>京都大学吉田キャンパス</t>
    <rPh sb="0" eb="2">
      <t>キョウト</t>
    </rPh>
    <rPh sb="2" eb="4">
      <t>ダイガク</t>
    </rPh>
    <rPh sb="4" eb="6">
      <t>ヨシダ</t>
    </rPh>
    <phoneticPr fontId="8"/>
  </si>
  <si>
    <t>H24.11.29</t>
  </si>
  <si>
    <t>第33回環境システムシンポジウム「震災復興と環境システム論 ～求められる研究と実践～」</t>
    <phoneticPr fontId="8"/>
  </si>
  <si>
    <t>桜美林大学四谷キャンパス・ホール</t>
    <phoneticPr fontId="8"/>
  </si>
  <si>
    <t>第22回 トンネル工学研究発表会</t>
    <phoneticPr fontId="8"/>
  </si>
  <si>
    <t>H24.11.26</t>
  </si>
  <si>
    <t>安全問題討論会‘12</t>
    <phoneticPr fontId="8"/>
  </si>
  <si>
    <t>H24.11.30</t>
  </si>
  <si>
    <t>舗装技術の教育に関する講習会（大阪会場）</t>
    <rPh sb="0" eb="2">
      <t>ホソウ</t>
    </rPh>
    <rPh sb="2" eb="4">
      <t>ギジュツ</t>
    </rPh>
    <rPh sb="5" eb="7">
      <t>キョウイク</t>
    </rPh>
    <rPh sb="8" eb="9">
      <t>カン</t>
    </rPh>
    <rPh sb="11" eb="14">
      <t>コウシュウカイ</t>
    </rPh>
    <rPh sb="15" eb="17">
      <t>オオサカ</t>
    </rPh>
    <rPh sb="17" eb="19">
      <t>カイジョウ</t>
    </rPh>
    <phoneticPr fontId="8"/>
  </si>
  <si>
    <t>エル・大阪</t>
    <rPh sb="3" eb="5">
      <t>オオサカ</t>
    </rPh>
    <phoneticPr fontId="8"/>
  </si>
  <si>
    <t>H24.11.12</t>
  </si>
  <si>
    <t>平成24年度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</si>
  <si>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H24.11.27</t>
  </si>
  <si>
    <t>沿岸防災施設のアセットマネジメントに関する講習会</t>
    <phoneticPr fontId="8"/>
  </si>
  <si>
    <t>H25.1.31</t>
  </si>
  <si>
    <t>衝撃作用を受ける構造物の性能設計に関する講習会</t>
    <rPh sb="0" eb="2">
      <t>ショウゲキ</t>
    </rPh>
    <rPh sb="2" eb="4">
      <t>サヨウ</t>
    </rPh>
    <rPh sb="5" eb="6">
      <t>ウ</t>
    </rPh>
    <rPh sb="8" eb="11">
      <t>コウゾウブツ</t>
    </rPh>
    <rPh sb="12" eb="14">
      <t>セイノウ</t>
    </rPh>
    <rPh sb="14" eb="16">
      <t>セッケイ</t>
    </rPh>
    <rPh sb="17" eb="18">
      <t>カン</t>
    </rPh>
    <rPh sb="20" eb="23">
      <t>コウシュウカイ</t>
    </rPh>
    <phoneticPr fontId="8"/>
  </si>
  <si>
    <t>H25.2.13</t>
  </si>
  <si>
    <t>平成24年度 構造工学委員会セミナー</t>
    <rPh sb="7" eb="9">
      <t>コウゾウ</t>
    </rPh>
    <rPh sb="9" eb="11">
      <t>コウガク</t>
    </rPh>
    <rPh sb="11" eb="14">
      <t>イインカイ</t>
    </rPh>
    <phoneticPr fontId="8"/>
  </si>
  <si>
    <t>H25.1.22</t>
  </si>
  <si>
    <t>平成24年度 安全で経済的な施工計画を行うための講習会</t>
    <phoneticPr fontId="8"/>
  </si>
  <si>
    <t>H24.11.8</t>
  </si>
  <si>
    <t>石積擁壁の耐震診断及び補強法に関するシンポジウム</t>
    <rPh sb="0" eb="1">
      <t>イシ</t>
    </rPh>
    <rPh sb="1" eb="2">
      <t>ツ</t>
    </rPh>
    <phoneticPr fontId="8"/>
  </si>
  <si>
    <t>土木建設技術発表会2012</t>
    <phoneticPr fontId="8"/>
  </si>
  <si>
    <t>埼玉県下大崎高架橋工事現場</t>
  </si>
  <si>
    <t>津波避難調査小委員会報告会</t>
    <phoneticPr fontId="8"/>
  </si>
  <si>
    <t>H24.11.15</t>
  </si>
  <si>
    <t>コンクリートの非破壊評価技術の信頼性向上に関するシンポジウム</t>
    <rPh sb="7" eb="10">
      <t>ヒハカイ</t>
    </rPh>
    <rPh sb="10" eb="12">
      <t>ヒョウカ</t>
    </rPh>
    <rPh sb="12" eb="14">
      <t>ギジュツ</t>
    </rPh>
    <rPh sb="15" eb="18">
      <t>シンライセイ</t>
    </rPh>
    <rPh sb="18" eb="20">
      <t>コウジョウ</t>
    </rPh>
    <rPh sb="21" eb="22">
      <t>カン</t>
    </rPh>
    <phoneticPr fontId="8"/>
  </si>
  <si>
    <t>H24.11.19</t>
  </si>
  <si>
    <t>第27回建設用ロボットに関する技術講習会</t>
    <phoneticPr fontId="8"/>
  </si>
  <si>
    <t>材料劣化が生じるコンクリート構造物の維持管理優先度に関する成果報告会＜関西＞</t>
    <rPh sb="0" eb="2">
      <t>ザイリョウ</t>
    </rPh>
    <rPh sb="2" eb="4">
      <t>レッカ</t>
    </rPh>
    <rPh sb="5" eb="6">
      <t>ショウ</t>
    </rPh>
    <rPh sb="14" eb="17">
      <t>コウゾウブツ</t>
    </rPh>
    <rPh sb="18" eb="20">
      <t>イジ</t>
    </rPh>
    <rPh sb="20" eb="22">
      <t>カンリ</t>
    </rPh>
    <rPh sb="22" eb="25">
      <t>ユウセンド</t>
    </rPh>
    <rPh sb="26" eb="27">
      <t>カン</t>
    </rPh>
    <rPh sb="29" eb="31">
      <t>セイカ</t>
    </rPh>
    <rPh sb="31" eb="33">
      <t>ホウコク</t>
    </rPh>
    <rPh sb="33" eb="34">
      <t>カイ</t>
    </rPh>
    <rPh sb="35" eb="37">
      <t>カンサイ</t>
    </rPh>
    <phoneticPr fontId="8"/>
  </si>
  <si>
    <t>神戸大学工学研究科C4-301</t>
    <rPh sb="0" eb="2">
      <t>コウベ</t>
    </rPh>
    <rPh sb="2" eb="4">
      <t>ダイガク</t>
    </rPh>
    <rPh sb="4" eb="6">
      <t>コウガク</t>
    </rPh>
    <rPh sb="6" eb="9">
      <t>ケンキュウカ</t>
    </rPh>
    <phoneticPr fontId="8"/>
  </si>
  <si>
    <t>第12回地震災害マネジメントセミナー</t>
    <phoneticPr fontId="8"/>
  </si>
  <si>
    <t>東日本大震災から学ぶ中部地域の社会資本整備と緊急対応に関するシンポジウム</t>
    <rPh sb="0" eb="1">
      <t>ヒガシ</t>
    </rPh>
    <rPh sb="1" eb="3">
      <t>ニホン</t>
    </rPh>
    <rPh sb="3" eb="6">
      <t>ダイシンサイ</t>
    </rPh>
    <rPh sb="8" eb="9">
      <t>マナ</t>
    </rPh>
    <rPh sb="10" eb="12">
      <t>チュウブ</t>
    </rPh>
    <rPh sb="12" eb="14">
      <t>チイキ</t>
    </rPh>
    <rPh sb="15" eb="17">
      <t>シャカイ</t>
    </rPh>
    <rPh sb="17" eb="19">
      <t>シホン</t>
    </rPh>
    <rPh sb="19" eb="21">
      <t>セイビ</t>
    </rPh>
    <rPh sb="22" eb="24">
      <t>キンキュウ</t>
    </rPh>
    <rPh sb="24" eb="26">
      <t>タイオウ</t>
    </rPh>
    <rPh sb="27" eb="28">
      <t>カン</t>
    </rPh>
    <phoneticPr fontId="8"/>
  </si>
  <si>
    <t>名古屋工業大学51号館</t>
    <phoneticPr fontId="8"/>
  </si>
  <si>
    <t>H24.12.5</t>
  </si>
  <si>
    <t>維持管理におけるセンサ技術の応用</t>
    <phoneticPr fontId="8"/>
  </si>
  <si>
    <t>H24.12.7</t>
  </si>
  <si>
    <t>第4回「相互連関を考慮したライフライン減災対策に関するシンポジウム」</t>
    <phoneticPr fontId="8"/>
  </si>
  <si>
    <t>神戸市水道局たちばな職員研修センター</t>
    <phoneticPr fontId="8"/>
  </si>
  <si>
    <t>コンクリート構造物のせん断力に対する設計法研究小委員会「成果報告会」</t>
    <rPh sb="6" eb="8">
      <t>コウゾウ</t>
    </rPh>
    <rPh sb="8" eb="9">
      <t>ブツ</t>
    </rPh>
    <rPh sb="12" eb="13">
      <t>ダン</t>
    </rPh>
    <rPh sb="13" eb="14">
      <t>リキ</t>
    </rPh>
    <rPh sb="15" eb="16">
      <t>タイ</t>
    </rPh>
    <rPh sb="18" eb="21">
      <t>セッケイホウ</t>
    </rPh>
    <rPh sb="21" eb="23">
      <t>ケンキュウ</t>
    </rPh>
    <rPh sb="23" eb="27">
      <t>ショウイインカイ</t>
    </rPh>
    <rPh sb="28" eb="30">
      <t>セイカ</t>
    </rPh>
    <rPh sb="30" eb="32">
      <t>ホウコク</t>
    </rPh>
    <rPh sb="32" eb="33">
      <t>カイ</t>
    </rPh>
    <phoneticPr fontId="8"/>
  </si>
  <si>
    <t>道路橋床版の維持管理・防水システム講習会（大阪）</t>
    <rPh sb="21" eb="23">
      <t>オオサカ</t>
    </rPh>
    <phoneticPr fontId="8"/>
  </si>
  <si>
    <t>建設交流館　702会議室</t>
    <rPh sb="0" eb="2">
      <t>ケンセツ</t>
    </rPh>
    <rPh sb="2" eb="4">
      <t>コウリュウ</t>
    </rPh>
    <rPh sb="4" eb="5">
      <t>カン</t>
    </rPh>
    <rPh sb="9" eb="12">
      <t>カイギシツ</t>
    </rPh>
    <phoneticPr fontId="8"/>
  </si>
  <si>
    <t>H24.12.8</t>
  </si>
  <si>
    <t>No.9　土木の語り部と土曜トークサロン</t>
    <phoneticPr fontId="8"/>
  </si>
  <si>
    <t>H24.12.10</t>
  </si>
  <si>
    <t>平成24年度地震工学委員会第3回研究会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</si>
  <si>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H24.12.11</t>
  </si>
  <si>
    <t>第23回鋼構造基礎講座「鋼橋の維持管理－橋梁維持管理の現状と基礎技術－in大阪」</t>
    <phoneticPr fontId="8"/>
  </si>
  <si>
    <t>H24.12.12</t>
  </si>
  <si>
    <t>第30回 建設マネジメント問題に関する研究発表・討論会</t>
    <phoneticPr fontId="8"/>
  </si>
  <si>
    <t>H24.12.13</t>
  </si>
  <si>
    <t>No.115　土木の語り部と“東京土木百名景”観光サロン</t>
    <phoneticPr fontId="8"/>
  </si>
  <si>
    <t>浅草駅</t>
    <phoneticPr fontId="8"/>
  </si>
  <si>
    <t>第17回舗装工学講演会</t>
    <rPh sb="0" eb="1">
      <t>ダイ</t>
    </rPh>
    <rPh sb="3" eb="4">
      <t>カイ</t>
    </rPh>
    <rPh sb="4" eb="6">
      <t>ホソウ</t>
    </rPh>
    <rPh sb="6" eb="8">
      <t>コウガク</t>
    </rPh>
    <rPh sb="8" eb="10">
      <t>コウエン</t>
    </rPh>
    <rPh sb="10" eb="11">
      <t>カイ</t>
    </rPh>
    <phoneticPr fontId="8"/>
  </si>
  <si>
    <t>H24.12.19</t>
  </si>
  <si>
    <t>第24回鋼構造基礎講座「鋼橋の維持管理－疲労亀裂の発見～調査・原因究明～補修補強の実務」</t>
    <phoneticPr fontId="8"/>
  </si>
  <si>
    <t>H24.12.20</t>
  </si>
  <si>
    <t>第１回地震・津波に関するシンポジウム</t>
    <rPh sb="0" eb="1">
      <t>ダイ</t>
    </rPh>
    <rPh sb="2" eb="3">
      <t>カイ</t>
    </rPh>
    <rPh sb="3" eb="5">
      <t>ジシン</t>
    </rPh>
    <rPh sb="6" eb="8">
      <t>ツナミ</t>
    </rPh>
    <rPh sb="9" eb="10">
      <t>カン</t>
    </rPh>
    <phoneticPr fontId="8"/>
  </si>
  <si>
    <t>静岡県地震防災センター</t>
    <phoneticPr fontId="8"/>
  </si>
  <si>
    <t>第3回ミニシンポ 地方自治体におけるコンサルティング・サービスのあり方</t>
    <rPh sb="0" eb="1">
      <t>ダイ</t>
    </rPh>
    <rPh sb="2" eb="3">
      <t>カイ</t>
    </rPh>
    <phoneticPr fontId="8"/>
  </si>
  <si>
    <t>第8回景観・デザイン研究発表会　シンポジウム「災害とともに生きるということ －復興デザインのために、いま考える」（無料）</t>
    <rPh sb="10" eb="12">
      <t>ケンキュウ</t>
    </rPh>
    <rPh sb="12" eb="14">
      <t>ハッピョウ</t>
    </rPh>
    <rPh sb="14" eb="15">
      <t>カイ</t>
    </rPh>
    <rPh sb="57" eb="59">
      <t>ムリョウ</t>
    </rPh>
    <phoneticPr fontId="8"/>
  </si>
  <si>
    <t>戦災復興記念館（仙台市）</t>
    <rPh sb="0" eb="2">
      <t>センサイ</t>
    </rPh>
    <rPh sb="2" eb="4">
      <t>フッコウ</t>
    </rPh>
    <rPh sb="4" eb="6">
      <t>キネン</t>
    </rPh>
    <rPh sb="6" eb="7">
      <t>カン</t>
    </rPh>
    <phoneticPr fontId="8"/>
  </si>
  <si>
    <t>H24.12.1</t>
  </si>
  <si>
    <t>第8回景観・デザイン研究発表会</t>
    <phoneticPr fontId="8"/>
  </si>
  <si>
    <t>H25.1.12</t>
  </si>
  <si>
    <t>No.10　土木の語り部と土曜トークサロン</t>
    <phoneticPr fontId="8"/>
  </si>
  <si>
    <t>H25.1.15</t>
  </si>
  <si>
    <t>第18回地下空間シンポジウム見学会</t>
    <phoneticPr fontId="8"/>
  </si>
  <si>
    <t>渋谷駅街区基盤整備事業　東横線地下渋谷駅ほか</t>
    <rPh sb="0" eb="3">
      <t>シブヤエキ</t>
    </rPh>
    <rPh sb="3" eb="4">
      <t>マチ</t>
    </rPh>
    <rPh sb="4" eb="5">
      <t>ク</t>
    </rPh>
    <rPh sb="5" eb="7">
      <t>キバン</t>
    </rPh>
    <rPh sb="7" eb="9">
      <t>セイビ</t>
    </rPh>
    <rPh sb="9" eb="11">
      <t>ジギョウ</t>
    </rPh>
    <rPh sb="12" eb="15">
      <t>トウヨコセン</t>
    </rPh>
    <rPh sb="15" eb="17">
      <t>チカ</t>
    </rPh>
    <rPh sb="17" eb="20">
      <t>シブヤエキ</t>
    </rPh>
    <phoneticPr fontId="8"/>
  </si>
  <si>
    <t>H25.1.16</t>
  </si>
  <si>
    <t>第18回地下空間シンポジウム</t>
    <phoneticPr fontId="8"/>
  </si>
  <si>
    <t>早稲田大学国際会議場</t>
    <phoneticPr fontId="8"/>
  </si>
  <si>
    <t>H25.1.29</t>
  </si>
  <si>
    <t>第34回環境システムシンポジウム「持続可能なグリ－ン社会の実現に向けた社会資本LCA 技術」</t>
    <phoneticPr fontId="8"/>
  </si>
  <si>
    <t>弘済会館　4階会議室　萩</t>
    <phoneticPr fontId="8"/>
  </si>
  <si>
    <t>H25.2.2</t>
  </si>
  <si>
    <t>第12回土木学会デザイン賞授賞式</t>
    <phoneticPr fontId="8"/>
  </si>
  <si>
    <t>H25.2.4</t>
  </si>
  <si>
    <t>第4回ミニシンポ 地方自治体におけるコンサルティング・サービスのあり方</t>
    <rPh sb="0" eb="1">
      <t>ダイ</t>
    </rPh>
    <rPh sb="2" eb="3">
      <t>カイ</t>
    </rPh>
    <phoneticPr fontId="8"/>
  </si>
  <si>
    <t>土木学会CD会議室</t>
    <rPh sb="6" eb="8">
      <t>カイギ</t>
    </rPh>
    <rPh sb="8" eb="9">
      <t>シツ</t>
    </rPh>
    <phoneticPr fontId="8"/>
  </si>
  <si>
    <t>H25.2.5</t>
  </si>
  <si>
    <t>アスファルト遮水壁工に関する講習会（札幌会場）</t>
    <rPh sb="6" eb="7">
      <t>シャ</t>
    </rPh>
    <rPh sb="7" eb="8">
      <t>ミズ</t>
    </rPh>
    <rPh sb="8" eb="9">
      <t>カベ</t>
    </rPh>
    <rPh sb="9" eb="10">
      <t>コウ</t>
    </rPh>
    <rPh sb="11" eb="12">
      <t>カン</t>
    </rPh>
    <rPh sb="14" eb="17">
      <t>コウシュウカイ</t>
    </rPh>
    <rPh sb="18" eb="20">
      <t>サッポロ</t>
    </rPh>
    <rPh sb="20" eb="22">
      <t>カイジョウ</t>
    </rPh>
    <phoneticPr fontId="8"/>
  </si>
  <si>
    <t>H25.2.9</t>
  </si>
  <si>
    <t>No.11　土木の語り部と土曜トークサロン</t>
    <phoneticPr fontId="8"/>
  </si>
  <si>
    <t>H25.2.12</t>
  </si>
  <si>
    <t>アスファルト遮水壁工に関する講習会（東京会場）</t>
    <rPh sb="6" eb="7">
      <t>シャ</t>
    </rPh>
    <rPh sb="7" eb="8">
      <t>ミズ</t>
    </rPh>
    <rPh sb="8" eb="9">
      <t>カベ</t>
    </rPh>
    <rPh sb="9" eb="10">
      <t>コウ</t>
    </rPh>
    <rPh sb="11" eb="12">
      <t>カン</t>
    </rPh>
    <rPh sb="14" eb="17">
      <t>コウシュウカイ</t>
    </rPh>
    <rPh sb="18" eb="20">
      <t>トウキョウ</t>
    </rPh>
    <rPh sb="20" eb="22">
      <t>カイジョウ</t>
    </rPh>
    <phoneticPr fontId="8"/>
  </si>
  <si>
    <t>H25.2.22</t>
  </si>
  <si>
    <t>アスファルト遮水壁工に関する講習会（福岡会場）</t>
    <rPh sb="6" eb="7">
      <t>シャ</t>
    </rPh>
    <rPh sb="7" eb="8">
      <t>ミズ</t>
    </rPh>
    <rPh sb="8" eb="9">
      <t>カベ</t>
    </rPh>
    <rPh sb="9" eb="10">
      <t>コウ</t>
    </rPh>
    <rPh sb="11" eb="12">
      <t>カン</t>
    </rPh>
    <rPh sb="14" eb="17">
      <t>コウシュウカイ</t>
    </rPh>
    <rPh sb="18" eb="20">
      <t>フクオカ</t>
    </rPh>
    <rPh sb="20" eb="22">
      <t>カイジョウ</t>
    </rPh>
    <phoneticPr fontId="8"/>
  </si>
  <si>
    <t>H25.2.25</t>
  </si>
  <si>
    <t>No.125　土木の語り部と“東京土木百名景”観光サロン</t>
    <phoneticPr fontId="8"/>
  </si>
  <si>
    <t>H25.3.1</t>
  </si>
  <si>
    <t>遠隔操作式建設ロボット操作性実験見学会</t>
    <phoneticPr fontId="8"/>
  </si>
  <si>
    <t>独立法人　土木研究所</t>
    <phoneticPr fontId="8"/>
  </si>
  <si>
    <t>H25.3.4</t>
  </si>
  <si>
    <t>No.126　土木の語り部と“東京土木百名景”観光サロン</t>
    <phoneticPr fontId="8"/>
  </si>
  <si>
    <t>北品川駅</t>
    <phoneticPr fontId="8"/>
  </si>
  <si>
    <t>H25.3.5</t>
  </si>
  <si>
    <t>第57回水工学講演会</t>
    <phoneticPr fontId="8"/>
  </si>
  <si>
    <t>名城大学</t>
    <rPh sb="0" eb="2">
      <t>メイジョウ</t>
    </rPh>
    <phoneticPr fontId="8"/>
  </si>
  <si>
    <t>第25回アゲールシンポジウム</t>
    <rPh sb="0" eb="1">
      <t>ダイ</t>
    </rPh>
    <rPh sb="3" eb="4">
      <t>カイ</t>
    </rPh>
    <phoneticPr fontId="8"/>
  </si>
  <si>
    <t>H25.3.6</t>
  </si>
  <si>
    <t>第57回水工学講演会特別講演</t>
    <rPh sb="10" eb="12">
      <t>トクベツ</t>
    </rPh>
    <rPh sb="12" eb="14">
      <t>コウエン</t>
    </rPh>
    <phoneticPr fontId="8"/>
  </si>
  <si>
    <t>名城大学</t>
    <phoneticPr fontId="8"/>
  </si>
  <si>
    <t>ソーラーセル帆走筏構想と太平洋低緯度帯の気象・海象条件に関する講演会（無料）</t>
    <rPh sb="35" eb="37">
      <t>ムリョウ</t>
    </rPh>
    <phoneticPr fontId="8"/>
  </si>
  <si>
    <t>土木学会EF会議室</t>
    <rPh sb="0" eb="2">
      <t>ドボク</t>
    </rPh>
    <rPh sb="2" eb="4">
      <t>ガッカイ</t>
    </rPh>
    <rPh sb="6" eb="9">
      <t>カイギシツ</t>
    </rPh>
    <phoneticPr fontId="8"/>
  </si>
  <si>
    <t>エネルギー委員会</t>
    <rPh sb="5" eb="8">
      <t>イインカイ</t>
    </rPh>
    <phoneticPr fontId="8"/>
  </si>
  <si>
    <t>H25.3.11</t>
  </si>
  <si>
    <t>No.127　土木の語り部と“東京土木百名景”観光サロン</t>
    <phoneticPr fontId="8"/>
  </si>
  <si>
    <t>H25.3.27</t>
  </si>
  <si>
    <t>地盤工学セミナー2012</t>
    <rPh sb="0" eb="2">
      <t>ジバン</t>
    </rPh>
    <rPh sb="2" eb="4">
      <t>コウガク</t>
    </rPh>
    <phoneticPr fontId="8"/>
  </si>
  <si>
    <t>H25.3.29</t>
  </si>
  <si>
    <t>No.129　土木の語り部と“東京土木百名景”観光サロン</t>
    <phoneticPr fontId="8"/>
  </si>
  <si>
    <t>新橋駅銀座口</t>
    <phoneticPr fontId="8"/>
  </si>
  <si>
    <t>H24.12.14</t>
  </si>
  <si>
    <t>流域圏シンポジウム</t>
    <phoneticPr fontId="8"/>
  </si>
  <si>
    <t>ラゾーナ川崎プラザソル</t>
    <phoneticPr fontId="8"/>
  </si>
  <si>
    <t>平成24年度重点研究課題シンポジウム</t>
    <phoneticPr fontId="8"/>
  </si>
  <si>
    <t>土木計画学研究委員会・安全問題委員会</t>
    <rPh sb="0" eb="5">
      <t>ドボクケイカクガク</t>
    </rPh>
    <rPh sb="5" eb="7">
      <t>ケンキュウ</t>
    </rPh>
    <rPh sb="7" eb="9">
      <t>イイン</t>
    </rPh>
    <rPh sb="9" eb="10">
      <t>カイ</t>
    </rPh>
    <phoneticPr fontId="8"/>
  </si>
  <si>
    <t>橋本</t>
    <rPh sb="0" eb="2">
      <t>ハシモト</t>
    </rPh>
    <phoneticPr fontId="8"/>
  </si>
  <si>
    <t>土木計画学ワンディセミナーNo66　自転車通行空間の設計～事例から学ぶ～</t>
    <phoneticPr fontId="8"/>
  </si>
  <si>
    <t>東京工業大学　くらまえホール（蔵前会館）</t>
    <phoneticPr fontId="8"/>
  </si>
  <si>
    <t>H25.3.12</t>
  </si>
  <si>
    <t>第4回木材利用シンポジウム</t>
    <rPh sb="0" eb="1">
      <t>ダイ</t>
    </rPh>
    <rPh sb="2" eb="3">
      <t>カイ</t>
    </rPh>
    <rPh sb="3" eb="5">
      <t>モクザイ</t>
    </rPh>
    <rPh sb="5" eb="7">
      <t>リヨウ</t>
    </rPh>
    <phoneticPr fontId="8"/>
  </si>
  <si>
    <t>H25.3.18</t>
  </si>
  <si>
    <t>計算力学フォーラム in 岐阜</t>
    <rPh sb="0" eb="2">
      <t>ケイサン</t>
    </rPh>
    <rPh sb="2" eb="4">
      <t>リキガク</t>
    </rPh>
    <rPh sb="13" eb="15">
      <t>ギフ</t>
    </rPh>
    <phoneticPr fontId="8"/>
  </si>
  <si>
    <t>岐阜大学 ｻﾃﾗｲﾄｷｬﾝﾊﾟｽ 多目的講義室（大）</t>
    <rPh sb="0" eb="2">
      <t>ギフ</t>
    </rPh>
    <rPh sb="2" eb="4">
      <t>ダイガク</t>
    </rPh>
    <rPh sb="17" eb="20">
      <t>タモクテキ</t>
    </rPh>
    <rPh sb="20" eb="23">
      <t>コウギシツ</t>
    </rPh>
    <rPh sb="24" eb="25">
      <t>ダイ</t>
    </rPh>
    <phoneticPr fontId="8"/>
  </si>
  <si>
    <t>H25.3.19</t>
  </si>
  <si>
    <t>平成24年度環境工学委員会・下水道関連震災調査小委員会シンポジウム「東日本大震災の経験から次世代の下水道を考える」</t>
    <phoneticPr fontId="8"/>
  </si>
  <si>
    <t>H25.3.21</t>
  </si>
  <si>
    <t>土木学会AB会議室</t>
    <phoneticPr fontId="8"/>
  </si>
  <si>
    <t>2012年制定コンクリート標準示方書講習会（東京会場）</t>
    <rPh sb="4" eb="5">
      <t>ネン</t>
    </rPh>
    <rPh sb="5" eb="7">
      <t>セイテイ</t>
    </rPh>
    <rPh sb="13" eb="15">
      <t>ヒョウジュン</t>
    </rPh>
    <rPh sb="15" eb="18">
      <t>シホウショ</t>
    </rPh>
    <rPh sb="18" eb="21">
      <t>コウシュウカイ</t>
    </rPh>
    <rPh sb="22" eb="24">
      <t>トウキョウ</t>
    </rPh>
    <rPh sb="24" eb="26">
      <t>カイジョウ</t>
    </rPh>
    <phoneticPr fontId="8"/>
  </si>
  <si>
    <t>H24.12.3</t>
  </si>
  <si>
    <t>H24.5.14</t>
  </si>
  <si>
    <t>フォーラム8 東京本社</t>
    <rPh sb="7" eb="9">
      <t>トウキョウ</t>
    </rPh>
    <rPh sb="9" eb="11">
      <t>ホンシャ</t>
    </rPh>
    <phoneticPr fontId="8"/>
  </si>
  <si>
    <t>H24.7.26</t>
  </si>
  <si>
    <t>第2回 応用力学ウィキペディアフォーラム</t>
    <rPh sb="0" eb="1">
      <t>ダイ</t>
    </rPh>
    <rPh sb="2" eb="3">
      <t>カイ</t>
    </rPh>
    <rPh sb="4" eb="6">
      <t>オウヨウ</t>
    </rPh>
    <rPh sb="6" eb="8">
      <t>リキガク</t>
    </rPh>
    <phoneticPr fontId="8"/>
  </si>
  <si>
    <t>東京大学地震研究所 2号館第一会議室</t>
    <phoneticPr fontId="8"/>
  </si>
  <si>
    <t>岡山大学（津島C）環境理工学部部棟215教室</t>
    <phoneticPr fontId="8"/>
  </si>
  <si>
    <t>ICE-JSCE共同国際シンポジウム</t>
    <rPh sb="8" eb="10">
      <t>キョウドウ</t>
    </rPh>
    <rPh sb="10" eb="12">
      <t>コクサイ</t>
    </rPh>
    <phoneticPr fontId="8"/>
  </si>
  <si>
    <t>H25.1.18</t>
  </si>
  <si>
    <t>CIMと情報化施工に関する講習会</t>
    <phoneticPr fontId="8"/>
  </si>
  <si>
    <t>株式会社大塚商会 大塚梅田ビル</t>
    <phoneticPr fontId="8"/>
  </si>
  <si>
    <t>土木情報学委員会</t>
    <rPh sb="0" eb="2">
      <t>ドボク</t>
    </rPh>
    <rPh sb="2" eb="4">
      <t>ジョウホウ</t>
    </rPh>
    <rPh sb="4" eb="5">
      <t>ガク</t>
    </rPh>
    <rPh sb="5" eb="8">
      <t>イインカイ</t>
    </rPh>
    <phoneticPr fontId="8"/>
  </si>
  <si>
    <t>H25.1.23</t>
  </si>
  <si>
    <t>H25.1.28</t>
  </si>
  <si>
    <t>第1回　構造物を取り巻く津波解析勉強会</t>
    <rPh sb="0" eb="1">
      <t>ダイ</t>
    </rPh>
    <rPh sb="2" eb="3">
      <t>カイ</t>
    </rPh>
    <rPh sb="4" eb="7">
      <t>コウゾウブツ</t>
    </rPh>
    <rPh sb="8" eb="9">
      <t>ト</t>
    </rPh>
    <rPh sb="10" eb="11">
      <t>マ</t>
    </rPh>
    <rPh sb="12" eb="14">
      <t>ツナミ</t>
    </rPh>
    <rPh sb="14" eb="16">
      <t>カイセキ</t>
    </rPh>
    <rPh sb="16" eb="18">
      <t>ベンキョウ</t>
    </rPh>
    <rPh sb="18" eb="19">
      <t>カイ</t>
    </rPh>
    <phoneticPr fontId="8"/>
  </si>
  <si>
    <t>H25.3.22</t>
  </si>
  <si>
    <t>第一回 土木学会建設用ロボット委員会－ロボット学会 意見交換会</t>
    <phoneticPr fontId="8"/>
  </si>
  <si>
    <t>機械振興会館</t>
    <phoneticPr fontId="8"/>
  </si>
  <si>
    <t>H25.4.19</t>
  </si>
  <si>
    <t>No.132　土木の語り部と“東京土木百景”観光工学サロン</t>
    <phoneticPr fontId="8"/>
  </si>
  <si>
    <t>四谷駅麹町口ほか</t>
    <phoneticPr fontId="8"/>
  </si>
  <si>
    <t>久米村</t>
    <rPh sb="0" eb="3">
      <t>クメムラ</t>
    </rPh>
    <phoneticPr fontId="8"/>
  </si>
  <si>
    <t>H25.4.20</t>
  </si>
  <si>
    <t>第59回構造工学シンポジウム</t>
    <phoneticPr fontId="8"/>
  </si>
  <si>
    <t>H25.4.15</t>
  </si>
  <si>
    <t>平成25年度第1回地震工学委員会研究会</t>
    <rPh sb="0" eb="2">
      <t>ヘイセイ</t>
    </rPh>
    <rPh sb="4" eb="6">
      <t>ネンド</t>
    </rPh>
    <rPh sb="9" eb="11">
      <t>ジシン</t>
    </rPh>
    <rPh sb="11" eb="13">
      <t>コウガク</t>
    </rPh>
    <rPh sb="13" eb="16">
      <t>イインカイ</t>
    </rPh>
    <rPh sb="16" eb="19">
      <t>ケンキュウカイ</t>
    </rPh>
    <phoneticPr fontId="8"/>
  </si>
  <si>
    <t>佐藤（友）</t>
    <rPh sb="0" eb="2">
      <t>サトウ</t>
    </rPh>
    <rPh sb="3" eb="4">
      <t>トモ</t>
    </rPh>
    <phoneticPr fontId="8"/>
  </si>
  <si>
    <t>H25.4.17</t>
  </si>
  <si>
    <t>2012年制定コンクリート標準示方書発刊に伴う講習会（大阪会場）</t>
    <rPh sb="4" eb="5">
      <t>ネン</t>
    </rPh>
    <rPh sb="5" eb="7">
      <t>セイテイ</t>
    </rPh>
    <rPh sb="13" eb="15">
      <t>ヒョウジュン</t>
    </rPh>
    <rPh sb="15" eb="18">
      <t>シホウショ</t>
    </rPh>
    <rPh sb="18" eb="20">
      <t>ハッカン</t>
    </rPh>
    <rPh sb="21" eb="22">
      <t>トモナ</t>
    </rPh>
    <rPh sb="23" eb="26">
      <t>コウシュウカイ</t>
    </rPh>
    <rPh sb="27" eb="29">
      <t>オオサカ</t>
    </rPh>
    <rPh sb="29" eb="31">
      <t>カイジョウ</t>
    </rPh>
    <phoneticPr fontId="8"/>
  </si>
  <si>
    <t>iRIC Version2.0講習会</t>
    <rPh sb="15" eb="18">
      <t>コウシュウカイ</t>
    </rPh>
    <phoneticPr fontId="8"/>
  </si>
  <si>
    <t>H25.5.10</t>
  </si>
  <si>
    <t>No.134　土木の語り部と“東京土木百景”観光工学サロン</t>
    <phoneticPr fontId="8"/>
  </si>
  <si>
    <t>門前仲町駅ほか</t>
    <phoneticPr fontId="8"/>
  </si>
  <si>
    <t>H25.5.17</t>
  </si>
  <si>
    <t>トンネル工学セミナー2013</t>
    <rPh sb="4" eb="6">
      <t>コウガク</t>
    </rPh>
    <phoneticPr fontId="8"/>
  </si>
  <si>
    <t>No.135　土木の語り部と“東京土木百景”観光工学サロン</t>
    <phoneticPr fontId="8"/>
  </si>
  <si>
    <t>東京駅丸の内中央口ほか</t>
    <phoneticPr fontId="8"/>
  </si>
  <si>
    <t>H25.5.24</t>
  </si>
  <si>
    <t>No.136　土木の語り部と“東京土木百景”観光工学サロン</t>
    <phoneticPr fontId="8"/>
  </si>
  <si>
    <t>H25.5.31</t>
  </si>
  <si>
    <t>No.137　土木の語り部と“東京土木百景”観光工学サロン</t>
    <phoneticPr fontId="8"/>
  </si>
  <si>
    <t>浅草橋駅東口ほか</t>
    <rPh sb="0" eb="4">
      <t>アサクサバシエキ</t>
    </rPh>
    <rPh sb="4" eb="5">
      <t>ヒガシ</t>
    </rPh>
    <rPh sb="5" eb="6">
      <t>クチ</t>
    </rPh>
    <phoneticPr fontId="8"/>
  </si>
  <si>
    <t>H25.7.17</t>
  </si>
  <si>
    <t>第16回性能に基づく橋梁等の耐震設計に関するシンポジウム</t>
    <phoneticPr fontId="8"/>
  </si>
  <si>
    <t>環境水理部会研究集会2013 in 一ノ関</t>
    <rPh sb="0" eb="2">
      <t>カンキョウ</t>
    </rPh>
    <rPh sb="2" eb="4">
      <t>スイリ</t>
    </rPh>
    <rPh sb="4" eb="5">
      <t>ブ</t>
    </rPh>
    <rPh sb="5" eb="6">
      <t>カイ</t>
    </rPh>
    <rPh sb="6" eb="8">
      <t>ケンキュウ</t>
    </rPh>
    <rPh sb="8" eb="10">
      <t>シュウカイ</t>
    </rPh>
    <rPh sb="18" eb="19">
      <t>イチ</t>
    </rPh>
    <rPh sb="20" eb="21">
      <t>セキ</t>
    </rPh>
    <phoneticPr fontId="8"/>
  </si>
  <si>
    <t>一関文化センター</t>
    <rPh sb="0" eb="2">
      <t>イチノセキ</t>
    </rPh>
    <rPh sb="2" eb="4">
      <t>ブンカ</t>
    </rPh>
    <phoneticPr fontId="8"/>
  </si>
  <si>
    <t>水工学委員会</t>
    <rPh sb="0" eb="2">
      <t>スイコウ</t>
    </rPh>
    <rPh sb="2" eb="3">
      <t>ガク</t>
    </rPh>
    <rPh sb="3" eb="5">
      <t>イイン</t>
    </rPh>
    <rPh sb="5" eb="6">
      <t>カイ</t>
    </rPh>
    <phoneticPr fontId="8"/>
  </si>
  <si>
    <t>H25.6.1</t>
  </si>
  <si>
    <t>第47回土木計画学研究発表会（春大会）</t>
    <phoneticPr fontId="8"/>
  </si>
  <si>
    <t>広島工業大学五日市キャンパス</t>
    <rPh sb="0" eb="2">
      <t>ヒロシマ</t>
    </rPh>
    <rPh sb="2" eb="4">
      <t>コウギョウ</t>
    </rPh>
    <rPh sb="4" eb="6">
      <t>ダイガク</t>
    </rPh>
    <rPh sb="6" eb="9">
      <t>イツカイチ</t>
    </rPh>
    <phoneticPr fontId="8"/>
  </si>
  <si>
    <t>林</t>
    <rPh sb="0" eb="1">
      <t>ハヤシ</t>
    </rPh>
    <phoneticPr fontId="8"/>
  </si>
  <si>
    <t>H25.6.7</t>
  </si>
  <si>
    <t>No.138　土木の語り部と“東京土木百景”観光工学サロン</t>
    <phoneticPr fontId="8"/>
  </si>
  <si>
    <t>H25.6.21</t>
  </si>
  <si>
    <t>2013年度 第5回公共調達シンポジウム</t>
    <phoneticPr fontId="8"/>
  </si>
  <si>
    <t>H25.6.6</t>
  </si>
  <si>
    <t>2013年度河川技術に関するシンポジウム</t>
    <phoneticPr fontId="8"/>
  </si>
  <si>
    <t>H25.6.22</t>
  </si>
  <si>
    <t xml:space="preserve">第33回土木史研究発表会 </t>
    <phoneticPr fontId="8"/>
  </si>
  <si>
    <t>東北大学青葉山キャンパス</t>
    <rPh sb="0" eb="2">
      <t>トウホク</t>
    </rPh>
    <rPh sb="2" eb="4">
      <t>ダイガク</t>
    </rPh>
    <rPh sb="4" eb="6">
      <t>アオバ</t>
    </rPh>
    <rPh sb="6" eb="7">
      <t>ヤマ</t>
    </rPh>
    <phoneticPr fontId="8"/>
  </si>
  <si>
    <t>H25.6.26</t>
  </si>
  <si>
    <t>海洋開発委員会特別シンポジウム「各地域における津波対応および防災計画の現状，および今後の方策」</t>
    <phoneticPr fontId="8"/>
  </si>
  <si>
    <t>米子コンベンションセンター</t>
    <phoneticPr fontId="8"/>
  </si>
  <si>
    <t>H25.6.27</t>
  </si>
  <si>
    <t>第38回海洋開発シンポジウム</t>
    <phoneticPr fontId="8"/>
  </si>
  <si>
    <t>H25.7.10</t>
  </si>
  <si>
    <t>第17回鉄道工学シンポジウム</t>
    <rPh sb="6" eb="8">
      <t>コウガク</t>
    </rPh>
    <phoneticPr fontId="8"/>
  </si>
  <si>
    <t>H25.7.5</t>
  </si>
  <si>
    <t>センサ高度利用に向けた講習会</t>
    <phoneticPr fontId="8"/>
  </si>
  <si>
    <t>CIMに関する講演会（札幌）</t>
    <rPh sb="4" eb="5">
      <t>カン</t>
    </rPh>
    <rPh sb="7" eb="10">
      <t>コウエンカイ</t>
    </rPh>
    <rPh sb="11" eb="13">
      <t>サッポロ</t>
    </rPh>
    <phoneticPr fontId="8"/>
  </si>
  <si>
    <t>札幌市生涯学習センター講堂</t>
    <phoneticPr fontId="8"/>
  </si>
  <si>
    <t>H25.9.24</t>
  </si>
  <si>
    <t>応用力学フォーラム（北海道地区）「数値流体力学の最前線」</t>
    <rPh sb="0" eb="2">
      <t>オウヨウ</t>
    </rPh>
    <rPh sb="2" eb="4">
      <t>リキガク</t>
    </rPh>
    <rPh sb="10" eb="13">
      <t>ホッカイドウ</t>
    </rPh>
    <rPh sb="13" eb="15">
      <t>チク</t>
    </rPh>
    <rPh sb="17" eb="19">
      <t>スウチ</t>
    </rPh>
    <rPh sb="19" eb="21">
      <t>リュウタイ</t>
    </rPh>
    <rPh sb="21" eb="23">
      <t>リキガク</t>
    </rPh>
    <rPh sb="24" eb="27">
      <t>サイゼンセン</t>
    </rPh>
    <phoneticPr fontId="8"/>
  </si>
  <si>
    <t>北海道大学工学部　B3-101教室</t>
    <phoneticPr fontId="8"/>
  </si>
  <si>
    <t>CIMに関する講演会（福岡）</t>
    <rPh sb="4" eb="5">
      <t>カン</t>
    </rPh>
    <rPh sb="7" eb="10">
      <t>コウエンカイ</t>
    </rPh>
    <rPh sb="11" eb="13">
      <t>フクオカ</t>
    </rPh>
    <phoneticPr fontId="8"/>
  </si>
  <si>
    <t>天神ビル　11号会議室</t>
    <phoneticPr fontId="8"/>
  </si>
  <si>
    <t>H25.7.27</t>
  </si>
  <si>
    <t>第7回夏休み親子見学会（東京）</t>
    <rPh sb="3" eb="5">
      <t>ナツヤス</t>
    </rPh>
    <rPh sb="6" eb="8">
      <t>オヤコ</t>
    </rPh>
    <rPh sb="8" eb="10">
      <t>ケンガク</t>
    </rPh>
    <rPh sb="10" eb="11">
      <t>カイ</t>
    </rPh>
    <rPh sb="12" eb="14">
      <t>トウキョウ</t>
    </rPh>
    <phoneticPr fontId="8"/>
  </si>
  <si>
    <t>相鉄・ＪＲ直通線、西谷トンネル工事現場</t>
    <rPh sb="0" eb="2">
      <t>ソウテツ</t>
    </rPh>
    <rPh sb="5" eb="6">
      <t>チョク</t>
    </rPh>
    <rPh sb="6" eb="7">
      <t>ツウ</t>
    </rPh>
    <rPh sb="7" eb="8">
      <t>セン</t>
    </rPh>
    <rPh sb="9" eb="10">
      <t>ニシ</t>
    </rPh>
    <rPh sb="10" eb="11">
      <t>タニ</t>
    </rPh>
    <rPh sb="15" eb="17">
      <t>コウジ</t>
    </rPh>
    <rPh sb="17" eb="19">
      <t>ゲンバ</t>
    </rPh>
    <phoneticPr fontId="8"/>
  </si>
  <si>
    <t>H25.8.6</t>
  </si>
  <si>
    <t>H25.9.17</t>
  </si>
  <si>
    <t>第38回土木情報学シンポジウム</t>
    <rPh sb="4" eb="6">
      <t>ドボク</t>
    </rPh>
    <rPh sb="8" eb="9">
      <t>ガク</t>
    </rPh>
    <phoneticPr fontId="8"/>
  </si>
  <si>
    <t>H25.7.31</t>
  </si>
  <si>
    <t>「複合構造物を対象とした防水・排水技術の現状」および「巨大地震に対する複合構造物の課題と可能性」</t>
    <phoneticPr fontId="8"/>
  </si>
  <si>
    <t>久米村</t>
    <rPh sb="0" eb="2">
      <t>クメ</t>
    </rPh>
    <rPh sb="2" eb="3">
      <t>ムラ</t>
    </rPh>
    <phoneticPr fontId="8"/>
  </si>
  <si>
    <t>H25.8.1</t>
  </si>
  <si>
    <t xml:space="preserve">2013年度建設マネジメント委員会 研究成果発表会・表彰式 </t>
    <phoneticPr fontId="8"/>
  </si>
  <si>
    <t>H25.8.2</t>
  </si>
  <si>
    <t>第16回鋼構造と橋に関するシンポジウム</t>
    <phoneticPr fontId="8"/>
  </si>
  <si>
    <t>H25.8.26</t>
  </si>
  <si>
    <t>第49回水工学に関する夏期研修会Aコース</t>
    <phoneticPr fontId="8"/>
  </si>
  <si>
    <t>第49回水工学に関する夏期研修会Bコース</t>
    <phoneticPr fontId="8"/>
  </si>
  <si>
    <t>H25.8.29</t>
  </si>
  <si>
    <t>第12回木材利用研究発表会</t>
    <rPh sb="0" eb="1">
      <t>ダイ</t>
    </rPh>
    <rPh sb="3" eb="4">
      <t>カイ</t>
    </rPh>
    <rPh sb="4" eb="6">
      <t>モクザイ</t>
    </rPh>
    <rPh sb="6" eb="8">
      <t>リヨウ</t>
    </rPh>
    <rPh sb="8" eb="10">
      <t>ケンキュウ</t>
    </rPh>
    <rPh sb="10" eb="12">
      <t>ハッピョウ</t>
    </rPh>
    <rPh sb="12" eb="13">
      <t>カイ</t>
    </rPh>
    <phoneticPr fontId="8"/>
  </si>
  <si>
    <t>H25.9.3</t>
  </si>
  <si>
    <t>第16回応用力学シンポジウム</t>
    <rPh sb="0" eb="1">
      <t>ダイ</t>
    </rPh>
    <rPh sb="3" eb="4">
      <t>カイ</t>
    </rPh>
    <rPh sb="4" eb="6">
      <t>オウヨウ</t>
    </rPh>
    <rPh sb="6" eb="8">
      <t>リキガク</t>
    </rPh>
    <phoneticPr fontId="8"/>
  </si>
  <si>
    <t>東京大学（柏の葉C）</t>
    <rPh sb="0" eb="2">
      <t>トウキョウ</t>
    </rPh>
    <rPh sb="2" eb="4">
      <t>ダイガク</t>
    </rPh>
    <rPh sb="5" eb="6">
      <t>カシワ</t>
    </rPh>
    <rPh sb="7" eb="8">
      <t>ハ</t>
    </rPh>
    <phoneticPr fontId="8"/>
  </si>
  <si>
    <t>H25.9.5</t>
  </si>
  <si>
    <t>トンネル技術講演会</t>
    <rPh sb="4" eb="6">
      <t>ギジュツ</t>
    </rPh>
    <rPh sb="6" eb="9">
      <t>コウエンカイ</t>
    </rPh>
    <phoneticPr fontId="8"/>
  </si>
  <si>
    <t>H25.9.10</t>
  </si>
  <si>
    <t>平成25年度第2回地震工学委員会研究会</t>
    <rPh sb="0" eb="2">
      <t>ヘイセイ</t>
    </rPh>
    <rPh sb="4" eb="6">
      <t>ネンド</t>
    </rPh>
    <rPh sb="9" eb="11">
      <t>ジシン</t>
    </rPh>
    <rPh sb="11" eb="13">
      <t>コウガク</t>
    </rPh>
    <rPh sb="13" eb="16">
      <t>イインカイ</t>
    </rPh>
    <rPh sb="16" eb="19">
      <t>ケンキュウカイ</t>
    </rPh>
    <phoneticPr fontId="8"/>
  </si>
  <si>
    <t>第21回地球環境シンポジウム</t>
    <phoneticPr fontId="8"/>
  </si>
  <si>
    <t>地球環境　一般公開講演</t>
    <rPh sb="0" eb="2">
      <t>チキュウ</t>
    </rPh>
    <rPh sb="2" eb="4">
      <t>カンキョウ</t>
    </rPh>
    <rPh sb="5" eb="7">
      <t>イッパン</t>
    </rPh>
    <rPh sb="7" eb="9">
      <t>コウカイ</t>
    </rPh>
    <rPh sb="9" eb="11">
      <t>コウエン</t>
    </rPh>
    <phoneticPr fontId="8"/>
  </si>
  <si>
    <t>H25.9.18</t>
  </si>
  <si>
    <t>国内石油・天然ガス資源の現況と今後の展望</t>
    <rPh sb="0" eb="2">
      <t>コクナイ</t>
    </rPh>
    <rPh sb="2" eb="4">
      <t>セキユ</t>
    </rPh>
    <rPh sb="5" eb="7">
      <t>テンネン</t>
    </rPh>
    <rPh sb="9" eb="11">
      <t>シゲン</t>
    </rPh>
    <rPh sb="12" eb="14">
      <t>ゲンキョウ</t>
    </rPh>
    <rPh sb="15" eb="17">
      <t>コンゴ</t>
    </rPh>
    <rPh sb="18" eb="20">
      <t>テンボウ</t>
    </rPh>
    <phoneticPr fontId="8"/>
  </si>
  <si>
    <t>土木学会　CD会議室</t>
    <rPh sb="7" eb="10">
      <t>カイギシツ</t>
    </rPh>
    <phoneticPr fontId="8"/>
  </si>
  <si>
    <t>次世代の下水道を考えるシンポジウム</t>
    <phoneticPr fontId="8"/>
  </si>
  <si>
    <t>リファレンス駅東ビル（福岡）</t>
    <rPh sb="11" eb="13">
      <t>フクオカ</t>
    </rPh>
    <phoneticPr fontId="8"/>
  </si>
  <si>
    <t>H25.9.19</t>
  </si>
  <si>
    <t>H25.9.27</t>
  </si>
  <si>
    <t>CIMに関する講演会（名古屋）</t>
    <rPh sb="4" eb="5">
      <t>カン</t>
    </rPh>
    <rPh sb="7" eb="10">
      <t>コウエンカイ</t>
    </rPh>
    <rPh sb="11" eb="14">
      <t>ナゴヤ</t>
    </rPh>
    <phoneticPr fontId="8"/>
  </si>
  <si>
    <t>名古屋市中小企業振興会館　吹上ホール</t>
    <phoneticPr fontId="8"/>
  </si>
  <si>
    <t>H25.10.17</t>
  </si>
  <si>
    <t>応用力学委員会（東北地区）特別講演会 その1</t>
    <rPh sb="0" eb="2">
      <t>オウヨウ</t>
    </rPh>
    <rPh sb="2" eb="4">
      <t>リキガク</t>
    </rPh>
    <rPh sb="4" eb="7">
      <t>イインカイ</t>
    </rPh>
    <rPh sb="8" eb="10">
      <t>トウホク</t>
    </rPh>
    <rPh sb="10" eb="12">
      <t>チク</t>
    </rPh>
    <rPh sb="13" eb="15">
      <t>トクベツ</t>
    </rPh>
    <rPh sb="15" eb="18">
      <t>コウエンカイ</t>
    </rPh>
    <phoneticPr fontId="8"/>
  </si>
  <si>
    <t>東北大学（青葉山C）総合研究棟1115号</t>
    <rPh sb="0" eb="2">
      <t>トウホク</t>
    </rPh>
    <rPh sb="2" eb="4">
      <t>ダイガク</t>
    </rPh>
    <rPh sb="5" eb="7">
      <t>アオバ</t>
    </rPh>
    <rPh sb="7" eb="8">
      <t>ヤマ</t>
    </rPh>
    <rPh sb="10" eb="12">
      <t>ソウゴウ</t>
    </rPh>
    <rPh sb="12" eb="14">
      <t>ケンキュウ</t>
    </rPh>
    <rPh sb="14" eb="15">
      <t>トウ</t>
    </rPh>
    <rPh sb="19" eb="20">
      <t>ゴウ</t>
    </rPh>
    <phoneticPr fontId="8"/>
  </si>
  <si>
    <t>H25.10.2</t>
  </si>
  <si>
    <t>CIMに関する講演会（広島）</t>
    <rPh sb="4" eb="5">
      <t>カン</t>
    </rPh>
    <rPh sb="7" eb="10">
      <t>コウエンカイ</t>
    </rPh>
    <rPh sb="11" eb="13">
      <t>ヒロシマ</t>
    </rPh>
    <phoneticPr fontId="8"/>
  </si>
  <si>
    <t>まちづくり交流プラザ</t>
    <rPh sb="5" eb="7">
      <t>コウリュウ</t>
    </rPh>
    <phoneticPr fontId="8"/>
  </si>
  <si>
    <t>H25.10.10</t>
  </si>
  <si>
    <t>CIMに関する講演会（仙台）</t>
    <rPh sb="4" eb="5">
      <t>カン</t>
    </rPh>
    <rPh sb="7" eb="10">
      <t>コウエンカイ</t>
    </rPh>
    <rPh sb="11" eb="13">
      <t>センダイ</t>
    </rPh>
    <phoneticPr fontId="8"/>
  </si>
  <si>
    <t>せんだいメディアテーク</t>
    <phoneticPr fontId="8"/>
  </si>
  <si>
    <t>H25.10.11</t>
  </si>
  <si>
    <t>2013年制定コンクリート標準示方書発刊に伴う講習会（東京会場）</t>
    <rPh sb="4" eb="5">
      <t>ネン</t>
    </rPh>
    <rPh sb="5" eb="7">
      <t>セイテイ</t>
    </rPh>
    <rPh sb="13" eb="15">
      <t>ヒョウジュン</t>
    </rPh>
    <rPh sb="15" eb="18">
      <t>シホウショ</t>
    </rPh>
    <rPh sb="18" eb="20">
      <t>ハッカン</t>
    </rPh>
    <rPh sb="21" eb="22">
      <t>トモナ</t>
    </rPh>
    <rPh sb="23" eb="26">
      <t>コウシュウカイ</t>
    </rPh>
    <rPh sb="27" eb="29">
      <t>トウキョウ</t>
    </rPh>
    <rPh sb="29" eb="31">
      <t>カイジョウ</t>
    </rPh>
    <phoneticPr fontId="8"/>
  </si>
  <si>
    <t>科学技術館サイエンスホール</t>
    <rPh sb="0" eb="5">
      <t>カガクギジュツカン</t>
    </rPh>
    <phoneticPr fontId="8"/>
  </si>
  <si>
    <t>建設用ロボット委員会　談話会</t>
    <rPh sb="0" eb="2">
      <t>ケンセツ</t>
    </rPh>
    <rPh sb="2" eb="3">
      <t>ヨウ</t>
    </rPh>
    <rPh sb="7" eb="10">
      <t>イインカイ</t>
    </rPh>
    <rPh sb="11" eb="14">
      <t>ダンワカイ</t>
    </rPh>
    <phoneticPr fontId="8"/>
  </si>
  <si>
    <t>建設用ロボット委員会</t>
    <rPh sb="0" eb="3">
      <t>ケンセツヨウ</t>
    </rPh>
    <rPh sb="7" eb="10">
      <t>イインカイ</t>
    </rPh>
    <phoneticPr fontId="8"/>
  </si>
  <si>
    <t>H25.10.16</t>
  </si>
  <si>
    <t>2013年制定コンクリート標準示方書発刊に伴う講習会（大阪会場）</t>
    <rPh sb="4" eb="5">
      <t>ネン</t>
    </rPh>
    <rPh sb="5" eb="7">
      <t>セイテイ</t>
    </rPh>
    <rPh sb="13" eb="15">
      <t>ヒョウジュン</t>
    </rPh>
    <rPh sb="15" eb="18">
      <t>シホウショ</t>
    </rPh>
    <rPh sb="23" eb="26">
      <t>コウシュウカイ</t>
    </rPh>
    <rPh sb="27" eb="29">
      <t>オオサカ</t>
    </rPh>
    <rPh sb="29" eb="31">
      <t>カイジョウ</t>
    </rPh>
    <phoneticPr fontId="8"/>
  </si>
  <si>
    <t>CIMに関する講演会（高松）</t>
    <rPh sb="4" eb="5">
      <t>カン</t>
    </rPh>
    <rPh sb="7" eb="10">
      <t>コウエンカイ</t>
    </rPh>
    <rPh sb="11" eb="13">
      <t>タカマツ</t>
    </rPh>
    <phoneticPr fontId="8"/>
  </si>
  <si>
    <t>ホテルマリンパレスさぬき 瀬戸A</t>
    <phoneticPr fontId="8"/>
  </si>
  <si>
    <t>H25.10.19</t>
  </si>
  <si>
    <t>第41回環境システム研究論文発表会</t>
    <phoneticPr fontId="8"/>
  </si>
  <si>
    <t>九州大学伊都キャンパス</t>
    <rPh sb="0" eb="2">
      <t>キュウシュウ</t>
    </rPh>
    <rPh sb="2" eb="4">
      <t>ダイガク</t>
    </rPh>
    <phoneticPr fontId="8"/>
  </si>
  <si>
    <t>H25.10.20</t>
  </si>
  <si>
    <t>第6回土木ふれあいフェスタ in 柏</t>
    <rPh sb="0" eb="1">
      <t>ダイ</t>
    </rPh>
    <rPh sb="2" eb="3">
      <t>カイ</t>
    </rPh>
    <rPh sb="3" eb="5">
      <t>ドボク</t>
    </rPh>
    <rPh sb="17" eb="18">
      <t>カシワ</t>
    </rPh>
    <phoneticPr fontId="8"/>
  </si>
  <si>
    <t>ららぽーと柏の葉 クリスタルコート（柏市若柴175）</t>
    <phoneticPr fontId="8"/>
  </si>
  <si>
    <t>H25.10.24</t>
  </si>
  <si>
    <t>第33回地震工学研究発表会</t>
    <phoneticPr fontId="8"/>
  </si>
  <si>
    <t>第2回データモデルセミナー</t>
    <rPh sb="0" eb="1">
      <t>ダイ</t>
    </rPh>
    <rPh sb="2" eb="3">
      <t>カイ</t>
    </rPh>
    <phoneticPr fontId="8"/>
  </si>
  <si>
    <t>H25.10.29</t>
  </si>
  <si>
    <t>鋼構造技術継承講演会～経験豊富な先人に学ぶ次世代への承継技術～</t>
    <phoneticPr fontId="8"/>
  </si>
  <si>
    <t>H25.10.30</t>
  </si>
  <si>
    <t>H25.11.26</t>
  </si>
  <si>
    <t>第2回地震・津波に関するシンポジウム</t>
    <rPh sb="0" eb="1">
      <t>ダイ</t>
    </rPh>
    <rPh sb="2" eb="3">
      <t>カイ</t>
    </rPh>
    <rPh sb="3" eb="5">
      <t>ジシン</t>
    </rPh>
    <rPh sb="6" eb="8">
      <t>ツナミ</t>
    </rPh>
    <rPh sb="9" eb="10">
      <t>カン</t>
    </rPh>
    <phoneticPr fontId="8"/>
  </si>
  <si>
    <t>ヴェルクよこすか</t>
    <phoneticPr fontId="8"/>
  </si>
  <si>
    <t>第16回地震防災技術懇話会</t>
    <rPh sb="0" eb="1">
      <t>ダイ</t>
    </rPh>
    <rPh sb="3" eb="4">
      <t>カイ</t>
    </rPh>
    <rPh sb="4" eb="6">
      <t>ジシン</t>
    </rPh>
    <rPh sb="6" eb="8">
      <t>ボウサイ</t>
    </rPh>
    <rPh sb="8" eb="10">
      <t>ギジュツ</t>
    </rPh>
    <rPh sb="10" eb="13">
      <t>コンワカイ</t>
    </rPh>
    <phoneticPr fontId="8"/>
  </si>
  <si>
    <t>H25.10.15</t>
  </si>
  <si>
    <t>第1回断層変位評価にかかわる調査と広域応力の評価</t>
    <phoneticPr fontId="8"/>
  </si>
  <si>
    <t>土木学会・ＡＢ会議室</t>
    <rPh sb="0" eb="2">
      <t>ドボク</t>
    </rPh>
    <rPh sb="2" eb="4">
      <t>ガッカイ</t>
    </rPh>
    <rPh sb="7" eb="10">
      <t>カイギシツ</t>
    </rPh>
    <phoneticPr fontId="8"/>
  </si>
  <si>
    <t>H25.11.12</t>
  </si>
  <si>
    <t>第60回海岸工学講演会前日シンポジウム
「巨大津波災害に備えるための国土強靭化の役割」</t>
    <rPh sb="11" eb="13">
      <t>ゼンジツ</t>
    </rPh>
    <rPh sb="21" eb="23">
      <t>キョダイ</t>
    </rPh>
    <rPh sb="23" eb="25">
      <t>ツナミ</t>
    </rPh>
    <rPh sb="25" eb="27">
      <t>サイガイ</t>
    </rPh>
    <rPh sb="28" eb="29">
      <t>ソナ</t>
    </rPh>
    <rPh sb="34" eb="36">
      <t>コクド</t>
    </rPh>
    <rPh sb="36" eb="38">
      <t>キョウジン</t>
    </rPh>
    <rPh sb="38" eb="39">
      <t>カ</t>
    </rPh>
    <rPh sb="40" eb="42">
      <t>ヤクワリ</t>
    </rPh>
    <phoneticPr fontId="8"/>
  </si>
  <si>
    <t>九州大学医学部百年講堂</t>
    <phoneticPr fontId="8"/>
  </si>
  <si>
    <t>H25.11.13</t>
  </si>
  <si>
    <t>第60回海岸工学講演会</t>
    <phoneticPr fontId="8"/>
  </si>
  <si>
    <t>九州大学医学部百年講堂同窓会館</t>
    <phoneticPr fontId="8"/>
  </si>
  <si>
    <t>H25.11.21</t>
  </si>
  <si>
    <t>「木材産業の最前線」現地検討会　　</t>
    <phoneticPr fontId="8"/>
  </si>
  <si>
    <t>茨城県内</t>
    <rPh sb="0" eb="2">
      <t>イバラキ</t>
    </rPh>
    <rPh sb="2" eb="4">
      <t>ケンナイ</t>
    </rPh>
    <phoneticPr fontId="8"/>
  </si>
  <si>
    <t>H25.11.29</t>
  </si>
  <si>
    <t>空港・港湾・鉄道の重荷重舗装に関する講習会（東京会場）</t>
    <rPh sb="0" eb="2">
      <t>クウコウ</t>
    </rPh>
    <rPh sb="3" eb="5">
      <t>コウワン</t>
    </rPh>
    <rPh sb="6" eb="8">
      <t>テツドウ</t>
    </rPh>
    <rPh sb="9" eb="10">
      <t>オモ</t>
    </rPh>
    <rPh sb="10" eb="11">
      <t>ニ</t>
    </rPh>
    <rPh sb="11" eb="12">
      <t>オモ</t>
    </rPh>
    <rPh sb="12" eb="14">
      <t>ホソウ</t>
    </rPh>
    <rPh sb="15" eb="16">
      <t>カン</t>
    </rPh>
    <rPh sb="18" eb="21">
      <t>コウシュウカイ</t>
    </rPh>
    <rPh sb="22" eb="24">
      <t>トウキョウ</t>
    </rPh>
    <rPh sb="24" eb="26">
      <t>カイジョウ</t>
    </rPh>
    <phoneticPr fontId="8"/>
  </si>
  <si>
    <t>H25.12.6</t>
  </si>
  <si>
    <t>空港・港湾・鉄道の重荷重舗装に関する講習会（福岡会場）</t>
    <rPh sb="0" eb="2">
      <t>クウコウ</t>
    </rPh>
    <rPh sb="3" eb="5">
      <t>コウワン</t>
    </rPh>
    <rPh sb="6" eb="8">
      <t>テツドウ</t>
    </rPh>
    <rPh sb="9" eb="10">
      <t>オモ</t>
    </rPh>
    <rPh sb="10" eb="11">
      <t>ニ</t>
    </rPh>
    <rPh sb="11" eb="12">
      <t>オモ</t>
    </rPh>
    <rPh sb="12" eb="14">
      <t>ホソウ</t>
    </rPh>
    <rPh sb="15" eb="16">
      <t>カン</t>
    </rPh>
    <rPh sb="18" eb="21">
      <t>コウシュウカイ</t>
    </rPh>
    <rPh sb="22" eb="24">
      <t>フクオカ</t>
    </rPh>
    <rPh sb="24" eb="26">
      <t>カイジョウ</t>
    </rPh>
    <phoneticPr fontId="8"/>
  </si>
  <si>
    <t>東日本大震災土木史シンポジム</t>
    <rPh sb="6" eb="8">
      <t>ドボク</t>
    </rPh>
    <rPh sb="8" eb="9">
      <t>シ</t>
    </rPh>
    <phoneticPr fontId="8"/>
  </si>
  <si>
    <t>H25.11.2</t>
  </si>
  <si>
    <t>第48回土木計画学研究発表会（秋大会）</t>
    <phoneticPr fontId="8"/>
  </si>
  <si>
    <t>大阪市立大学</t>
    <rPh sb="0" eb="2">
      <t>オオサカ</t>
    </rPh>
    <rPh sb="2" eb="4">
      <t>イチリツ</t>
    </rPh>
    <rPh sb="4" eb="6">
      <t>ダイガク</t>
    </rPh>
    <phoneticPr fontId="8"/>
  </si>
  <si>
    <t>H25.11.6</t>
  </si>
  <si>
    <t>土木建設技術発表会2013</t>
    <phoneticPr fontId="8"/>
  </si>
  <si>
    <t>H25.11.7</t>
  </si>
  <si>
    <t>「津波による橋梁構造物に及ぼす波力の評価」に関する成果報告会</t>
    <rPh sb="1" eb="3">
      <t>ツナミ</t>
    </rPh>
    <rPh sb="6" eb="8">
      <t>キョウリョウ</t>
    </rPh>
    <rPh sb="8" eb="10">
      <t>コウゾウ</t>
    </rPh>
    <rPh sb="10" eb="11">
      <t>ブツ</t>
    </rPh>
    <rPh sb="12" eb="13">
      <t>オヨ</t>
    </rPh>
    <rPh sb="15" eb="17">
      <t>ハリョク</t>
    </rPh>
    <rPh sb="18" eb="20">
      <t>ヒョウカ</t>
    </rPh>
    <rPh sb="22" eb="23">
      <t>カン</t>
    </rPh>
    <rPh sb="25" eb="27">
      <t>セイカ</t>
    </rPh>
    <rPh sb="27" eb="29">
      <t>ホウコク</t>
    </rPh>
    <rPh sb="29" eb="30">
      <t>カイ</t>
    </rPh>
    <phoneticPr fontId="8"/>
  </si>
  <si>
    <t>東京大学浅野キャンパス　武田ホール</t>
    <rPh sb="0" eb="2">
      <t>トウキョウ</t>
    </rPh>
    <rPh sb="2" eb="4">
      <t>ダイガク</t>
    </rPh>
    <rPh sb="4" eb="6">
      <t>アサノ</t>
    </rPh>
    <rPh sb="12" eb="14">
      <t>タケダ</t>
    </rPh>
    <phoneticPr fontId="8"/>
  </si>
  <si>
    <t>第1回土木建築情報学国際会議（ICCBEI）</t>
    <rPh sb="0" eb="1">
      <t>ダイ</t>
    </rPh>
    <rPh sb="2" eb="3">
      <t>カイ</t>
    </rPh>
    <rPh sb="3" eb="5">
      <t>ドボク</t>
    </rPh>
    <rPh sb="5" eb="7">
      <t>ケンチク</t>
    </rPh>
    <rPh sb="7" eb="9">
      <t>ジョウホウ</t>
    </rPh>
    <rPh sb="9" eb="10">
      <t>ガク</t>
    </rPh>
    <rPh sb="10" eb="12">
      <t>コクサイ</t>
    </rPh>
    <rPh sb="12" eb="14">
      <t>カイギ</t>
    </rPh>
    <phoneticPr fontId="8"/>
  </si>
  <si>
    <t>東京国際交流会館（プラザ平成）</t>
    <phoneticPr fontId="8"/>
  </si>
  <si>
    <t>H26.1.15</t>
  </si>
  <si>
    <t>応用力学委員会（東北地区）特別講演会 その3</t>
    <rPh sb="0" eb="2">
      <t>オウヨウ</t>
    </rPh>
    <rPh sb="2" eb="4">
      <t>リキガク</t>
    </rPh>
    <rPh sb="4" eb="7">
      <t>イインカイ</t>
    </rPh>
    <rPh sb="8" eb="10">
      <t>トウホク</t>
    </rPh>
    <rPh sb="10" eb="12">
      <t>チク</t>
    </rPh>
    <rPh sb="13" eb="15">
      <t>トクベツ</t>
    </rPh>
    <rPh sb="15" eb="18">
      <t>コウエンカイ</t>
    </rPh>
    <phoneticPr fontId="8"/>
  </si>
  <si>
    <t>東北大学（青葉山C）総合研究棟101号室</t>
    <rPh sb="0" eb="2">
      <t>トウホク</t>
    </rPh>
    <rPh sb="2" eb="4">
      <t>ダイガク</t>
    </rPh>
    <rPh sb="5" eb="7">
      <t>アオバ</t>
    </rPh>
    <rPh sb="7" eb="8">
      <t>ヤマ</t>
    </rPh>
    <rPh sb="10" eb="12">
      <t>ソウゴウ</t>
    </rPh>
    <rPh sb="12" eb="14">
      <t>ケンキュウ</t>
    </rPh>
    <rPh sb="14" eb="15">
      <t>トウ</t>
    </rPh>
    <rPh sb="18" eb="20">
      <t>ゴウシツ</t>
    </rPh>
    <phoneticPr fontId="8"/>
  </si>
  <si>
    <t>2013年制定コンクリート標準示方書「規準編」発刊に伴う報告会ならびに特別講演会</t>
    <rPh sb="4" eb="5">
      <t>ネン</t>
    </rPh>
    <rPh sb="5" eb="7">
      <t>セイテイ</t>
    </rPh>
    <rPh sb="13" eb="15">
      <t>ヒョウジュン</t>
    </rPh>
    <rPh sb="15" eb="18">
      <t>シホウショ</t>
    </rPh>
    <rPh sb="19" eb="21">
      <t>キジュン</t>
    </rPh>
    <rPh sb="21" eb="22">
      <t>ヘン</t>
    </rPh>
    <rPh sb="23" eb="25">
      <t>ハッカン</t>
    </rPh>
    <rPh sb="26" eb="27">
      <t>トモナ</t>
    </rPh>
    <rPh sb="28" eb="30">
      <t>ホウコク</t>
    </rPh>
    <rPh sb="30" eb="31">
      <t>カイ</t>
    </rPh>
    <rPh sb="35" eb="37">
      <t>トクベツ</t>
    </rPh>
    <rPh sb="37" eb="40">
      <t>コウエンカイ</t>
    </rPh>
    <phoneticPr fontId="8"/>
  </si>
  <si>
    <t>H25.11.15</t>
  </si>
  <si>
    <t>CIMに関する講演会（大阪）</t>
    <rPh sb="4" eb="5">
      <t>カン</t>
    </rPh>
    <rPh sb="7" eb="10">
      <t>コウエンカイ</t>
    </rPh>
    <rPh sb="11" eb="13">
      <t>オオサカ</t>
    </rPh>
    <phoneticPr fontId="8"/>
  </si>
  <si>
    <t>大塚商会関西支店</t>
    <phoneticPr fontId="8"/>
  </si>
  <si>
    <t>H25.11.19</t>
  </si>
  <si>
    <t>第50回環境工学研究フォーラム</t>
    <phoneticPr fontId="8"/>
  </si>
  <si>
    <t>H25.11.28</t>
  </si>
  <si>
    <t>安全問題討論会‘13</t>
    <phoneticPr fontId="8"/>
  </si>
  <si>
    <t>H25.11.14</t>
  </si>
  <si>
    <t>「トンネル・ライブラリー 山岳トンネルのインバート－設計・施工・維持管理－」講習会</t>
    <rPh sb="13" eb="15">
      <t>サンガク</t>
    </rPh>
    <rPh sb="26" eb="28">
      <t>セッケイ</t>
    </rPh>
    <rPh sb="29" eb="31">
      <t>セコウ</t>
    </rPh>
    <rPh sb="32" eb="34">
      <t>イジ</t>
    </rPh>
    <rPh sb="34" eb="36">
      <t>カンリ</t>
    </rPh>
    <rPh sb="38" eb="41">
      <t>コウシュウカイ</t>
    </rPh>
    <phoneticPr fontId="8"/>
  </si>
  <si>
    <t>土木学会講堂、建設交流館、北海道建設会館</t>
    <phoneticPr fontId="8"/>
  </si>
  <si>
    <t>第23回トンネル工学研究発表会</t>
    <phoneticPr fontId="8"/>
  </si>
  <si>
    <t>コンクリートの施工性能の照査・検査システムに関するシンポジウム</t>
    <rPh sb="7" eb="9">
      <t>セコウ</t>
    </rPh>
    <rPh sb="9" eb="11">
      <t>セイノウ</t>
    </rPh>
    <rPh sb="12" eb="14">
      <t>ショウサ</t>
    </rPh>
    <rPh sb="15" eb="17">
      <t>ケンサ</t>
    </rPh>
    <rPh sb="22" eb="23">
      <t>カン</t>
    </rPh>
    <phoneticPr fontId="8"/>
  </si>
  <si>
    <t>H25.11.27</t>
  </si>
  <si>
    <t>CIMに関する講演会（金沢）</t>
    <rPh sb="4" eb="5">
      <t>カン</t>
    </rPh>
    <rPh sb="7" eb="10">
      <t>コウエンカイ</t>
    </rPh>
    <rPh sb="11" eb="13">
      <t>カナザワ</t>
    </rPh>
    <phoneticPr fontId="8"/>
  </si>
  <si>
    <t>石川県勤労者福祉文化会館</t>
    <phoneticPr fontId="8"/>
  </si>
  <si>
    <t>H25.12.2</t>
  </si>
  <si>
    <t>「鋼橋の疲労対策技術」講習会（大阪会場）</t>
    <phoneticPr fontId="8"/>
  </si>
  <si>
    <t>建設交流会館702号室</t>
    <phoneticPr fontId="8"/>
  </si>
  <si>
    <t>H25.12.3</t>
  </si>
  <si>
    <t>「鋼橋の疲労対策技術」講習会（東京会場）</t>
    <phoneticPr fontId="8"/>
  </si>
  <si>
    <t>H25.12.4</t>
  </si>
  <si>
    <t>若手／中堅技術者のための技術講習会　－気になる疑問、解決のポイントー</t>
    <rPh sb="0" eb="2">
      <t>ワカテ</t>
    </rPh>
    <rPh sb="3" eb="5">
      <t>チュウケン</t>
    </rPh>
    <rPh sb="5" eb="8">
      <t>ギジュツシャ</t>
    </rPh>
    <rPh sb="12" eb="14">
      <t>ギジュツ</t>
    </rPh>
    <rPh sb="14" eb="17">
      <t>コウシュウカイ</t>
    </rPh>
    <rPh sb="19" eb="20">
      <t>キ</t>
    </rPh>
    <rPh sb="23" eb="25">
      <t>ギモン</t>
    </rPh>
    <rPh sb="26" eb="28">
      <t>カイケツ</t>
    </rPh>
    <phoneticPr fontId="8"/>
  </si>
  <si>
    <t>H25.12.9</t>
  </si>
  <si>
    <t>CIMに関する講演会（東京）</t>
    <rPh sb="4" eb="5">
      <t>カン</t>
    </rPh>
    <rPh sb="7" eb="10">
      <t>コウエンカイ</t>
    </rPh>
    <rPh sb="11" eb="13">
      <t>トウキョウ</t>
    </rPh>
    <phoneticPr fontId="8"/>
  </si>
  <si>
    <t>第5回「相互連関を考慮したライフライン減災対策に関するシンポジウム」</t>
    <phoneticPr fontId="8"/>
  </si>
  <si>
    <t>H25.12.12</t>
  </si>
  <si>
    <t>第13回地震災害マネジメントセミナー</t>
    <phoneticPr fontId="8"/>
  </si>
  <si>
    <t>H25.12.16</t>
  </si>
  <si>
    <t>米国CIM技術調査団報告会</t>
    <rPh sb="0" eb="2">
      <t>ベイコク</t>
    </rPh>
    <rPh sb="5" eb="7">
      <t>ギジュツ</t>
    </rPh>
    <rPh sb="7" eb="10">
      <t>チョウサダン</t>
    </rPh>
    <rPh sb="10" eb="12">
      <t>ホウコク</t>
    </rPh>
    <rPh sb="12" eb="13">
      <t>カイ</t>
    </rPh>
    <phoneticPr fontId="8"/>
  </si>
  <si>
    <t>H25.12.18</t>
  </si>
  <si>
    <t>第25回鋼構造基礎講座</t>
    <phoneticPr fontId="8"/>
  </si>
  <si>
    <t>H25.12.5</t>
  </si>
  <si>
    <t>第18回舗装工学講演会</t>
    <rPh sb="0" eb="1">
      <t>ダイ</t>
    </rPh>
    <rPh sb="3" eb="4">
      <t>カイ</t>
    </rPh>
    <rPh sb="4" eb="6">
      <t>ホソウ</t>
    </rPh>
    <rPh sb="6" eb="8">
      <t>コウガク</t>
    </rPh>
    <rPh sb="8" eb="10">
      <t>コウエン</t>
    </rPh>
    <rPh sb="10" eb="11">
      <t>カイ</t>
    </rPh>
    <phoneticPr fontId="8"/>
  </si>
  <si>
    <t>第26回鋼構造基礎講座</t>
    <phoneticPr fontId="8"/>
  </si>
  <si>
    <t>H26.1.16</t>
  </si>
  <si>
    <t>鋼・合成構造標準示方書「維持管理編」講習会（東京）</t>
    <phoneticPr fontId="8"/>
  </si>
  <si>
    <t>H25.12.11</t>
  </si>
  <si>
    <t>第31回 建設マネジメント問題に関する研究発表・討論会</t>
    <phoneticPr fontId="8"/>
  </si>
  <si>
    <t>H25.12.13</t>
  </si>
  <si>
    <t>第9回景観・デザイン研究発表会　シンポジウム</t>
    <rPh sb="10" eb="12">
      <t>ケンキュウ</t>
    </rPh>
    <rPh sb="12" eb="14">
      <t>ハッピョウ</t>
    </rPh>
    <rPh sb="14" eb="15">
      <t>カイ</t>
    </rPh>
    <phoneticPr fontId="8"/>
  </si>
  <si>
    <t>東京工業大学　大岡山キャンパス</t>
    <rPh sb="0" eb="2">
      <t>トウキョウ</t>
    </rPh>
    <rPh sb="2" eb="4">
      <t>コウギョウ</t>
    </rPh>
    <rPh sb="4" eb="6">
      <t>ダイガク</t>
    </rPh>
    <rPh sb="7" eb="8">
      <t>オオ</t>
    </rPh>
    <rPh sb="8" eb="10">
      <t>オカヤマ</t>
    </rPh>
    <phoneticPr fontId="8"/>
  </si>
  <si>
    <t>H25.12.14</t>
  </si>
  <si>
    <t>第9回景観・デザイン研究発表会</t>
    <phoneticPr fontId="8"/>
  </si>
  <si>
    <t>H25.12.17</t>
  </si>
  <si>
    <t>第2回主断層・副断層の変位評価　</t>
  </si>
  <si>
    <t>土木学会・ＡＢ会議室　</t>
    <phoneticPr fontId="8"/>
  </si>
  <si>
    <t>H26.1.7</t>
  </si>
  <si>
    <t>平成25年度第3回地震工学委員会研究会</t>
    <rPh sb="0" eb="2">
      <t>ヘイセイ</t>
    </rPh>
    <rPh sb="4" eb="6">
      <t>ネンド</t>
    </rPh>
    <rPh sb="9" eb="11">
      <t>ジシン</t>
    </rPh>
    <rPh sb="11" eb="13">
      <t>コウガク</t>
    </rPh>
    <rPh sb="13" eb="16">
      <t>イインカイ</t>
    </rPh>
    <rPh sb="16" eb="19">
      <t>ケンキュウカイ</t>
    </rPh>
    <phoneticPr fontId="8"/>
  </si>
  <si>
    <t>H26.1.21</t>
  </si>
  <si>
    <t>第19回地下空間シンポジウム見学会</t>
    <phoneticPr fontId="8"/>
  </si>
  <si>
    <t>中央環状品川線　大橋連結路工事現場</t>
    <rPh sb="0" eb="2">
      <t>チュウオウ</t>
    </rPh>
    <rPh sb="2" eb="4">
      <t>カンジョウ</t>
    </rPh>
    <rPh sb="4" eb="6">
      <t>シナガワ</t>
    </rPh>
    <rPh sb="6" eb="7">
      <t>セン</t>
    </rPh>
    <rPh sb="8" eb="10">
      <t>オオハシ</t>
    </rPh>
    <rPh sb="10" eb="12">
      <t>レンケツ</t>
    </rPh>
    <rPh sb="12" eb="13">
      <t>ロ</t>
    </rPh>
    <rPh sb="13" eb="15">
      <t>コウジ</t>
    </rPh>
    <rPh sb="15" eb="17">
      <t>ゲンバ</t>
    </rPh>
    <phoneticPr fontId="8"/>
  </si>
  <si>
    <t>H26.1.22</t>
  </si>
  <si>
    <t>第19回地下空間シンポジウム</t>
    <phoneticPr fontId="8"/>
  </si>
  <si>
    <t>H26.1.27</t>
  </si>
  <si>
    <t>第38回環境システムシンポジウム「環境影響評価における配慮書手続の効果的運用に向けて」</t>
    <phoneticPr fontId="8"/>
  </si>
  <si>
    <t>H26.1.29</t>
  </si>
  <si>
    <t>鋼・合成構造標準示方書「維持管理編」講習会（大阪）</t>
    <rPh sb="22" eb="24">
      <t>オオサカ</t>
    </rPh>
    <phoneticPr fontId="8"/>
  </si>
  <si>
    <t>H26.1.24</t>
  </si>
  <si>
    <t>木材利用シンポジウムin高知</t>
    <rPh sb="0" eb="2">
      <t>モクザイ</t>
    </rPh>
    <rPh sb="2" eb="4">
      <t>リヨウ</t>
    </rPh>
    <rPh sb="12" eb="14">
      <t>コウチ</t>
    </rPh>
    <phoneticPr fontId="8"/>
  </si>
  <si>
    <t>高知県高知市高知会館</t>
    <rPh sb="0" eb="3">
      <t>コウチケン</t>
    </rPh>
    <rPh sb="3" eb="6">
      <t>コウチシ</t>
    </rPh>
    <rPh sb="6" eb="8">
      <t>コウチ</t>
    </rPh>
    <rPh sb="8" eb="10">
      <t>カイカン</t>
    </rPh>
    <phoneticPr fontId="8"/>
  </si>
  <si>
    <t>CIMに関する講演会（沖縄）</t>
    <rPh sb="4" eb="5">
      <t>カン</t>
    </rPh>
    <rPh sb="7" eb="10">
      <t>コウエンカイ</t>
    </rPh>
    <rPh sb="11" eb="13">
      <t>オキナワ</t>
    </rPh>
    <phoneticPr fontId="8"/>
  </si>
  <si>
    <t>沖縄県市町村自治会館(202,203会議室)</t>
    <phoneticPr fontId="8"/>
  </si>
  <si>
    <t>H26.1.26</t>
  </si>
  <si>
    <t>第13回土木学会デザイン賞授賞式</t>
    <phoneticPr fontId="8"/>
  </si>
  <si>
    <t>CIMに関する講演会－米国CIM技術調査報告会－（大阪）</t>
    <phoneticPr fontId="8"/>
  </si>
  <si>
    <t>大塚商会　関西支社</t>
    <phoneticPr fontId="8"/>
  </si>
  <si>
    <t>H26.2.5</t>
  </si>
  <si>
    <t>H26.2.7</t>
  </si>
  <si>
    <t>路面テクスチャとすべりに関する講習会（東京会場）</t>
    <rPh sb="19" eb="21">
      <t>トウキョウ</t>
    </rPh>
    <rPh sb="21" eb="23">
      <t>カイジョウ</t>
    </rPh>
    <phoneticPr fontId="8"/>
  </si>
  <si>
    <t>H26.2.14</t>
  </si>
  <si>
    <t>CIMに関する講演会－米国CIM技術調査報告会－（東京）</t>
    <rPh sb="25" eb="27">
      <t>トウキョウ</t>
    </rPh>
    <phoneticPr fontId="8"/>
  </si>
  <si>
    <t>H26.2.21</t>
  </si>
  <si>
    <t>路面テクスチャとすべりに関する講習会（北海道会場）</t>
    <rPh sb="19" eb="22">
      <t>ホッカイドウ</t>
    </rPh>
    <rPh sb="22" eb="24">
      <t>カイジョウ</t>
    </rPh>
    <phoneticPr fontId="8"/>
  </si>
  <si>
    <t>H26.3.4</t>
  </si>
  <si>
    <t>第58回水工学講演会</t>
    <phoneticPr fontId="8"/>
  </si>
  <si>
    <t>神戸大学六甲台キャンパス</t>
    <rPh sb="0" eb="2">
      <t>コウベ</t>
    </rPh>
    <rPh sb="2" eb="4">
      <t>ダイガク</t>
    </rPh>
    <rPh sb="4" eb="7">
      <t>ロッコウダイ</t>
    </rPh>
    <phoneticPr fontId="8"/>
  </si>
  <si>
    <t>第26回アゲールシンポジウム</t>
    <rPh sb="0" eb="1">
      <t>ダイ</t>
    </rPh>
    <rPh sb="3" eb="4">
      <t>カイ</t>
    </rPh>
    <phoneticPr fontId="8"/>
  </si>
  <si>
    <t>神戸大学六甲台キャンパス</t>
    <phoneticPr fontId="8"/>
  </si>
  <si>
    <t>H26.3.5</t>
  </si>
  <si>
    <t>第58回水工学講演会特別講演</t>
    <rPh sb="10" eb="12">
      <t>トクベツ</t>
    </rPh>
    <rPh sb="12" eb="14">
      <t>コウエン</t>
    </rPh>
    <phoneticPr fontId="8"/>
  </si>
  <si>
    <t>H26.3.14</t>
  </si>
  <si>
    <t>地下空間の防災・減災セミナー　～水害時の避難を中心に～</t>
    <phoneticPr fontId="8"/>
  </si>
  <si>
    <t>グランフロント大阪ナレッジキャピタル 北館 Tower C　９階「関西大学うめきたラボラトリ」</t>
    <phoneticPr fontId="8"/>
  </si>
  <si>
    <t>土木学会環境工学委員会ワークショップ　－環境工学は２１世紀に何をすべきか？</t>
    <phoneticPr fontId="8"/>
  </si>
  <si>
    <t>東京大学工学部１１号館１階講堂</t>
    <phoneticPr fontId="8"/>
  </si>
  <si>
    <t>環境工学委員会</t>
    <phoneticPr fontId="8"/>
  </si>
  <si>
    <t>H26.3.31</t>
  </si>
  <si>
    <t>コンクリ－トあと施工アンカ-工法の設計・施工指針(案)発刊に伴う講習会</t>
    <rPh sb="30" eb="31">
      <t>トモナ</t>
    </rPh>
    <rPh sb="32" eb="35">
      <t>コウシュウカイ</t>
    </rPh>
    <phoneticPr fontId="8"/>
  </si>
  <si>
    <t>スクワ－ル麹町５Ｆ</t>
    <rPh sb="5" eb="7">
      <t>コウジマチ</t>
    </rPh>
    <phoneticPr fontId="8"/>
  </si>
  <si>
    <t>建設マネジメントに関する地域シンポジウムin広島</t>
    <rPh sb="0" eb="2">
      <t>ケンセツ</t>
    </rPh>
    <rPh sb="9" eb="10">
      <t>カン</t>
    </rPh>
    <rPh sb="12" eb="14">
      <t>チイキ</t>
    </rPh>
    <rPh sb="22" eb="24">
      <t>ヒロシマ</t>
    </rPh>
    <phoneticPr fontId="8"/>
  </si>
  <si>
    <t>広島YMCA国際文化センター</t>
    <rPh sb="0" eb="2">
      <t>ヒロシマ</t>
    </rPh>
    <rPh sb="6" eb="8">
      <t>コクサイ</t>
    </rPh>
    <rPh sb="8" eb="10">
      <t>ブンカ</t>
    </rPh>
    <phoneticPr fontId="8"/>
  </si>
  <si>
    <t>H26.3.18</t>
  </si>
  <si>
    <t>第5回木材利用シンポジウム</t>
    <rPh sb="0" eb="1">
      <t>ダイ</t>
    </rPh>
    <rPh sb="2" eb="3">
      <t>カイ</t>
    </rPh>
    <rPh sb="3" eb="5">
      <t>モクザイ</t>
    </rPh>
    <rPh sb="5" eb="7">
      <t>リヨウ</t>
    </rPh>
    <phoneticPr fontId="8"/>
  </si>
  <si>
    <t>エッサム本社ビル</t>
    <rPh sb="4" eb="6">
      <t>ホンシャ</t>
    </rPh>
    <phoneticPr fontId="8"/>
  </si>
  <si>
    <t>H26.3.19</t>
  </si>
  <si>
    <t>第3回「断層性状の評価に関する事例」</t>
    <phoneticPr fontId="8"/>
  </si>
  <si>
    <t>H26.1.31</t>
  </si>
  <si>
    <t>応用力学フォーラム（沖縄地区）地震・津波防災減災に向けた数値解析予測に関する研究会</t>
    <rPh sb="0" eb="2">
      <t>オウヨウ</t>
    </rPh>
    <rPh sb="2" eb="4">
      <t>リキガク</t>
    </rPh>
    <rPh sb="10" eb="12">
      <t>オキナワ</t>
    </rPh>
    <rPh sb="12" eb="14">
      <t>チク</t>
    </rPh>
    <rPh sb="15" eb="17">
      <t>ジシン</t>
    </rPh>
    <rPh sb="18" eb="20">
      <t>ツナミ</t>
    </rPh>
    <rPh sb="20" eb="22">
      <t>ボウサイ</t>
    </rPh>
    <rPh sb="22" eb="23">
      <t>ゲン</t>
    </rPh>
    <rPh sb="23" eb="24">
      <t>サイ</t>
    </rPh>
    <rPh sb="25" eb="26">
      <t>ム</t>
    </rPh>
    <rPh sb="28" eb="30">
      <t>スウチ</t>
    </rPh>
    <rPh sb="30" eb="32">
      <t>カイセキ</t>
    </rPh>
    <rPh sb="32" eb="34">
      <t>ヨソク</t>
    </rPh>
    <rPh sb="35" eb="36">
      <t>カン</t>
    </rPh>
    <rPh sb="38" eb="41">
      <t>ケンキュウカイ</t>
    </rPh>
    <phoneticPr fontId="8"/>
  </si>
  <si>
    <t>琉球大学 工学部</t>
    <rPh sb="0" eb="2">
      <t>リュウキュウ</t>
    </rPh>
    <rPh sb="2" eb="4">
      <t>ダイガク</t>
    </rPh>
    <rPh sb="5" eb="8">
      <t>コウガクブ</t>
    </rPh>
    <phoneticPr fontId="8"/>
  </si>
  <si>
    <t>FRPと鋼との接合技術に関する講習会</t>
    <phoneticPr fontId="8"/>
  </si>
  <si>
    <t>H26.2.20</t>
  </si>
  <si>
    <t>北海道大学工学部 N302教室</t>
    <rPh sb="0" eb="3">
      <t>ホッカイドウ</t>
    </rPh>
    <rPh sb="3" eb="5">
      <t>ダイガク</t>
    </rPh>
    <rPh sb="5" eb="8">
      <t>コウガクブ</t>
    </rPh>
    <rPh sb="13" eb="15">
      <t>キョウシツ</t>
    </rPh>
    <phoneticPr fontId="8"/>
  </si>
  <si>
    <t>H25.10.22</t>
  </si>
  <si>
    <t>環境・エネルギー・防災の流体力学小委員会 特別講演会</t>
    <rPh sb="0" eb="2">
      <t>カンキョウ</t>
    </rPh>
    <rPh sb="9" eb="11">
      <t>ボウサイ</t>
    </rPh>
    <rPh sb="12" eb="14">
      <t>リュウタイ</t>
    </rPh>
    <rPh sb="14" eb="16">
      <t>リキガク</t>
    </rPh>
    <rPh sb="16" eb="20">
      <t>ショウイインカイ</t>
    </rPh>
    <rPh sb="21" eb="23">
      <t>トクベツ</t>
    </rPh>
    <rPh sb="23" eb="26">
      <t>コウエンカイ</t>
    </rPh>
    <phoneticPr fontId="8"/>
  </si>
  <si>
    <t>京都大学（桂C）C1-1棟117号</t>
    <rPh sb="0" eb="2">
      <t>キョウト</t>
    </rPh>
    <rPh sb="2" eb="4">
      <t>ダイガク</t>
    </rPh>
    <rPh sb="5" eb="6">
      <t>カツラ</t>
    </rPh>
    <rPh sb="12" eb="13">
      <t>トウ</t>
    </rPh>
    <rPh sb="16" eb="17">
      <t>ゴウ</t>
    </rPh>
    <phoneticPr fontId="8"/>
  </si>
  <si>
    <t>応用力学委員会（東北地区）特別講演会 その2</t>
    <rPh sb="0" eb="2">
      <t>オウヨウ</t>
    </rPh>
    <rPh sb="2" eb="4">
      <t>リキガク</t>
    </rPh>
    <rPh sb="4" eb="7">
      <t>イインカイ</t>
    </rPh>
    <rPh sb="8" eb="10">
      <t>トウホク</t>
    </rPh>
    <rPh sb="10" eb="12">
      <t>チク</t>
    </rPh>
    <rPh sb="13" eb="15">
      <t>トクベツ</t>
    </rPh>
    <rPh sb="15" eb="18">
      <t>コウエンカイ</t>
    </rPh>
    <phoneticPr fontId="8"/>
  </si>
  <si>
    <t>H26.1.9</t>
  </si>
  <si>
    <t>第42回岩盤力学に関するシンポジウム</t>
    <phoneticPr fontId="8"/>
  </si>
  <si>
    <t>H25.7.19</t>
  </si>
  <si>
    <t>「土木構造物のﾗｲﾌｻｲｸﾙﾏﾈｼﾞﾒﾝﾄ～方法論と実例，ｶﾞｲﾄﾞﾗｲﾝ～」発刊に伴う講習会</t>
    <rPh sb="1" eb="3">
      <t>ドボク</t>
    </rPh>
    <rPh sb="3" eb="6">
      <t>コウゾウブツ</t>
    </rPh>
    <rPh sb="22" eb="25">
      <t>ホウホウロン</t>
    </rPh>
    <rPh sb="26" eb="28">
      <t>ジツレイ</t>
    </rPh>
    <rPh sb="39" eb="41">
      <t>ハッカン</t>
    </rPh>
    <rPh sb="42" eb="43">
      <t>トモナ</t>
    </rPh>
    <rPh sb="44" eb="47">
      <t>コウシュウカイ</t>
    </rPh>
    <phoneticPr fontId="8"/>
  </si>
  <si>
    <t>H25.12.10</t>
  </si>
  <si>
    <t>復興事業マネジメントに関する講演会</t>
  </si>
  <si>
    <t>建設マネジメントに関する地域シンポジウム（九州）</t>
    <phoneticPr fontId="8"/>
  </si>
  <si>
    <t>エルガーラホール</t>
    <phoneticPr fontId="8"/>
  </si>
  <si>
    <t>H25.7.26</t>
  </si>
  <si>
    <t>№145　土木の語り部と “東京土木百景を”観光工学サロン</t>
  </si>
  <si>
    <t>ＪＲ四谷駅</t>
    <phoneticPr fontId="8"/>
  </si>
  <si>
    <t>H25.8.23</t>
  </si>
  <si>
    <t>№147　土木の語り部と “東京土木百景を”観光工学サロン</t>
    <phoneticPr fontId="8"/>
  </si>
  <si>
    <t>ＪＲ浅草橋駅</t>
    <rPh sb="2" eb="5">
      <t>アサクサバシ</t>
    </rPh>
    <rPh sb="5" eb="6">
      <t>エキ</t>
    </rPh>
    <phoneticPr fontId="8"/>
  </si>
  <si>
    <t>H25.8.30</t>
  </si>
  <si>
    <t>№148　土木の語り部と “東京土木百景を”観光工学サロン</t>
    <phoneticPr fontId="8"/>
  </si>
  <si>
    <t>H25.9.6</t>
  </si>
  <si>
    <t>№149　土木の語り部と “東京土木百景を”観光工学サロン</t>
    <phoneticPr fontId="8"/>
  </si>
  <si>
    <t>№159　土木の語り部と “東京土木百景を”観光工学サロン</t>
    <phoneticPr fontId="8"/>
  </si>
  <si>
    <t>H25.11.22</t>
  </si>
  <si>
    <t>№160　土木の語り部と “東京土木百景を”観光工学サロン</t>
    <phoneticPr fontId="8"/>
  </si>
  <si>
    <t>№161　土木の語り部と “東京土木百景を”観光工学サロン</t>
    <phoneticPr fontId="8"/>
  </si>
  <si>
    <t>JR東京駅丸の内中央口</t>
    <phoneticPr fontId="8"/>
  </si>
  <si>
    <t>№162　土木の語り部と “東京土木百景を”観光工学サロン</t>
  </si>
  <si>
    <t>JR高田馬場</t>
    <rPh sb="2" eb="6">
      <t>タカダノババ</t>
    </rPh>
    <phoneticPr fontId="8"/>
  </si>
  <si>
    <t>№163　土木の語り部と“東京の土木百景を”夜景観光サロン！</t>
    <phoneticPr fontId="8"/>
  </si>
  <si>
    <t>JR浅草駅</t>
    <rPh sb="2" eb="4">
      <t>アサクサ</t>
    </rPh>
    <rPh sb="4" eb="5">
      <t>エキ</t>
    </rPh>
    <phoneticPr fontId="8"/>
  </si>
  <si>
    <t>H25.12.20</t>
  </si>
  <si>
    <t>№164　土木の語り部と“東京の土木百景を”夜景観光サロン！</t>
    <phoneticPr fontId="8"/>
  </si>
  <si>
    <t>H26.1.10</t>
  </si>
  <si>
    <t>№166　土木の語り部と“東京の土木百景を”夜景観光サロン！</t>
    <phoneticPr fontId="8"/>
  </si>
  <si>
    <t>H25.10.1</t>
  </si>
  <si>
    <t>平成25年度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</si>
  <si>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№169　土木の語り部と“東京の土木百景を”夜景観光サロン！</t>
    <phoneticPr fontId="8"/>
  </si>
  <si>
    <t>№170　土木の語り部と“東京の土木百景を”夜景観光サロン！</t>
    <phoneticPr fontId="8"/>
  </si>
  <si>
    <t>№19　東京ドボジョイ「土木の語り部」体験会！話し方が若々しくなり、好感度もアップ</t>
    <phoneticPr fontId="8"/>
  </si>
  <si>
    <t>ド・ヴォーグ中野</t>
    <phoneticPr fontId="8"/>
  </si>
  <si>
    <t>H26.2.11</t>
  </si>
  <si>
    <t>№171　東京ドボジョイ百景・まち歩き観光工学！</t>
    <phoneticPr fontId="8"/>
  </si>
  <si>
    <t>都庁</t>
    <rPh sb="0" eb="2">
      <t>トチョウ</t>
    </rPh>
    <phoneticPr fontId="8"/>
  </si>
  <si>
    <t>H26.2.18</t>
  </si>
  <si>
    <t>№172　東京ドボジョイ百景・まち歩き観光工学！</t>
    <phoneticPr fontId="8"/>
  </si>
  <si>
    <t>H26.2.25</t>
  </si>
  <si>
    <t>№173　東京ドボジョイ百景・まち歩き観光工学！</t>
    <phoneticPr fontId="8"/>
  </si>
  <si>
    <t>H26.3.7</t>
  </si>
  <si>
    <t>№174　東京ドボジョイ百景・まち歩き観光工学！</t>
    <phoneticPr fontId="8"/>
  </si>
  <si>
    <t>JR荻窪駅</t>
    <rPh sb="2" eb="4">
      <t>オギクボ</t>
    </rPh>
    <rPh sb="4" eb="5">
      <t>エキ</t>
    </rPh>
    <phoneticPr fontId="8"/>
  </si>
  <si>
    <t>#68　土木計画学ワンデイセミナー　超高齢社会を支える効率的かつ信頼性の高いロジスティクスシステム</t>
    <rPh sb="4" eb="6">
      <t>ドボク</t>
    </rPh>
    <rPh sb="6" eb="8">
      <t>ケイカク</t>
    </rPh>
    <rPh sb="8" eb="9">
      <t>ガク</t>
    </rPh>
    <phoneticPr fontId="8"/>
  </si>
  <si>
    <t>東京海洋大学越中島キャンパス　越中島会館二階セミナー室</t>
    <phoneticPr fontId="8"/>
  </si>
  <si>
    <t>H26.3.8</t>
  </si>
  <si>
    <t>#69　土木計画学ワンデイセミナー　「交通まちづくり －実践のこれまでとこれから－」</t>
    <rPh sb="4" eb="6">
      <t>ドボク</t>
    </rPh>
    <rPh sb="6" eb="8">
      <t>ケイカク</t>
    </rPh>
    <rPh sb="8" eb="9">
      <t>ガク</t>
    </rPh>
    <phoneticPr fontId="8"/>
  </si>
  <si>
    <t>H26.3.28</t>
  </si>
  <si>
    <t xml:space="preserve">#70　土木計画学ワンデイセミナー 「東日本大震災後の交通と輸送の実態：仙台からの報告」
</t>
    <phoneticPr fontId="8"/>
  </si>
  <si>
    <t>H25.11.8</t>
  </si>
  <si>
    <t>平成25年度 施工計画講習会「施工計画の基礎・最新PJ事例・維持管理の方向性」</t>
    <rPh sb="7" eb="9">
      <t>セコウ</t>
    </rPh>
    <rPh sb="9" eb="11">
      <t>ケイカク</t>
    </rPh>
    <rPh sb="15" eb="17">
      <t>セコウ</t>
    </rPh>
    <rPh sb="17" eb="19">
      <t>ケイカク</t>
    </rPh>
    <rPh sb="20" eb="22">
      <t>キソ</t>
    </rPh>
    <rPh sb="23" eb="25">
      <t>サイシン</t>
    </rPh>
    <rPh sb="27" eb="29">
      <t>ジレイ</t>
    </rPh>
    <rPh sb="30" eb="32">
      <t>イジ</t>
    </rPh>
    <rPh sb="32" eb="34">
      <t>カンリ</t>
    </rPh>
    <rPh sb="35" eb="38">
      <t>ホウコウセイ</t>
    </rPh>
    <phoneticPr fontId="8"/>
  </si>
  <si>
    <t>№175　ドボジョイ東京百景・まち歩き魅惑工学！</t>
    <phoneticPr fontId="8"/>
  </si>
  <si>
    <t>ＪＲ四ツ谷駅</t>
    <phoneticPr fontId="8"/>
  </si>
  <si>
    <t>H25.11.25</t>
  </si>
  <si>
    <t>地盤工学から見た堤防技術ｼﾝﾎﾟｼﾞｳﾑ（無料行事）</t>
    <rPh sb="0" eb="2">
      <t>ジバン</t>
    </rPh>
    <rPh sb="2" eb="4">
      <t>コウガク</t>
    </rPh>
    <rPh sb="6" eb="7">
      <t>ミ</t>
    </rPh>
    <rPh sb="8" eb="10">
      <t>テイボウ</t>
    </rPh>
    <rPh sb="10" eb="12">
      <t>ギジュツ</t>
    </rPh>
    <rPh sb="21" eb="23">
      <t>ムリョウ</t>
    </rPh>
    <rPh sb="23" eb="25">
      <t>ギョウジ</t>
    </rPh>
    <phoneticPr fontId="8"/>
  </si>
  <si>
    <t>H26.1.25</t>
  </si>
  <si>
    <t>地盤工学セミナー2013</t>
    <rPh sb="0" eb="2">
      <t>ジバン</t>
    </rPh>
    <rPh sb="2" eb="4">
      <t>コウガク</t>
    </rPh>
    <phoneticPr fontId="8"/>
  </si>
  <si>
    <t>日本大学理工学部（駿河台）1号館CSTﾎｰﾙ</t>
    <rPh sb="0" eb="2">
      <t>ニホン</t>
    </rPh>
    <rPh sb="2" eb="4">
      <t>ダイガク</t>
    </rPh>
    <rPh sb="4" eb="6">
      <t>リコウ</t>
    </rPh>
    <rPh sb="6" eb="8">
      <t>ガクブ</t>
    </rPh>
    <rPh sb="9" eb="12">
      <t>スルガダイ</t>
    </rPh>
    <rPh sb="14" eb="16">
      <t>ゴウカン</t>
    </rPh>
    <phoneticPr fontId="8"/>
  </si>
  <si>
    <t>H26.3.13</t>
  </si>
  <si>
    <t>平成25年度　第2回エネルギー委員会講演会　－低炭素まちづくりに向けた宇都宮の取り組み－</t>
    <rPh sb="0" eb="2">
      <t>ヘイセイ</t>
    </rPh>
    <rPh sb="4" eb="6">
      <t>ネンド</t>
    </rPh>
    <rPh sb="7" eb="8">
      <t>ダイ</t>
    </rPh>
    <rPh sb="9" eb="10">
      <t>カイ</t>
    </rPh>
    <rPh sb="15" eb="18">
      <t>イインカイ</t>
    </rPh>
    <rPh sb="18" eb="21">
      <t>コウエンカイ</t>
    </rPh>
    <rPh sb="23" eb="26">
      <t>テイタンソ</t>
    </rPh>
    <rPh sb="32" eb="33">
      <t>ム</t>
    </rPh>
    <rPh sb="35" eb="38">
      <t>ウツノミヤ</t>
    </rPh>
    <rPh sb="39" eb="40">
      <t>ト</t>
    </rPh>
    <rPh sb="41" eb="42">
      <t>ク</t>
    </rPh>
    <phoneticPr fontId="8"/>
  </si>
  <si>
    <t>土木学会　EF会議室</t>
    <rPh sb="7" eb="10">
      <t>カイギシツ</t>
    </rPh>
    <phoneticPr fontId="8"/>
  </si>
  <si>
    <t>H26.2.19</t>
  </si>
  <si>
    <t>FRP水門設計・施工指針（案）講習会</t>
    <rPh sb="3" eb="5">
      <t>スイモン</t>
    </rPh>
    <rPh sb="5" eb="7">
      <t>セッケイ</t>
    </rPh>
    <rPh sb="8" eb="10">
      <t>セコウ</t>
    </rPh>
    <rPh sb="10" eb="12">
      <t>シシン</t>
    </rPh>
    <rPh sb="13" eb="14">
      <t>アン</t>
    </rPh>
    <rPh sb="15" eb="18">
      <t>コウシュウカイ</t>
    </rPh>
    <phoneticPr fontId="8"/>
  </si>
  <si>
    <t>H27.1.8</t>
  </si>
  <si>
    <t>第43回 岩盤力学に関するシンポジウム</t>
    <rPh sb="0" eb="1">
      <t>ダイ</t>
    </rPh>
    <rPh sb="3" eb="4">
      <t>カイ</t>
    </rPh>
    <rPh sb="5" eb="7">
      <t>ガンバン</t>
    </rPh>
    <rPh sb="7" eb="9">
      <t>リキガク</t>
    </rPh>
    <rPh sb="10" eb="11">
      <t>カン</t>
    </rPh>
    <phoneticPr fontId="8"/>
  </si>
  <si>
    <t>土木学会 講堂、会議室</t>
    <rPh sb="0" eb="4">
      <t>ドボクガッカイ</t>
    </rPh>
    <rPh sb="5" eb="7">
      <t>コウドウ</t>
    </rPh>
    <rPh sb="8" eb="11">
      <t>カイギシツ</t>
    </rPh>
    <phoneticPr fontId="8"/>
  </si>
  <si>
    <t>●</t>
    <phoneticPr fontId="8"/>
  </si>
  <si>
    <t>H26.4.18</t>
  </si>
  <si>
    <t>平成26年度地震工学委員会第1回研究会</t>
    <rPh sb="0" eb="2">
      <t>ヘイセイ</t>
    </rPh>
    <rPh sb="4" eb="6">
      <t>ネンド</t>
    </rPh>
    <rPh sb="6" eb="8">
      <t>ジシン</t>
    </rPh>
    <rPh sb="8" eb="10">
      <t>コウガク</t>
    </rPh>
    <rPh sb="10" eb="13">
      <t>イインカイ</t>
    </rPh>
    <rPh sb="16" eb="19">
      <t>ケンキュウカイ</t>
    </rPh>
    <phoneticPr fontId="8"/>
  </si>
  <si>
    <t>1</t>
    <phoneticPr fontId="8"/>
  </si>
  <si>
    <t>H26.7.16</t>
  </si>
  <si>
    <t>「鉄筋コンクリート設計システム研究小委員会(340委員会)第2期」および「社会基盤施設の設計と維持管理の連係システムの構築に関する研究小委員会(344委員会)」合同成果報告会</t>
    <rPh sb="1" eb="3">
      <t>テッキン</t>
    </rPh>
    <rPh sb="9" eb="11">
      <t>セッケイ</t>
    </rPh>
    <rPh sb="15" eb="17">
      <t>ケンキュウ</t>
    </rPh>
    <rPh sb="17" eb="21">
      <t>ショウイインカイ</t>
    </rPh>
    <rPh sb="25" eb="28">
      <t>イインカイ</t>
    </rPh>
    <rPh sb="29" eb="30">
      <t>ダイ</t>
    </rPh>
    <rPh sb="31" eb="32">
      <t>キ</t>
    </rPh>
    <rPh sb="37" eb="39">
      <t>シャカイ</t>
    </rPh>
    <rPh sb="39" eb="41">
      <t>キバン</t>
    </rPh>
    <rPh sb="41" eb="43">
      <t>シセツ</t>
    </rPh>
    <rPh sb="44" eb="46">
      <t>セッケイ</t>
    </rPh>
    <rPh sb="47" eb="49">
      <t>イジ</t>
    </rPh>
    <rPh sb="49" eb="51">
      <t>カンリ</t>
    </rPh>
    <rPh sb="52" eb="54">
      <t>レンケイ</t>
    </rPh>
    <rPh sb="59" eb="61">
      <t>コウチク</t>
    </rPh>
    <rPh sb="62" eb="63">
      <t>カン</t>
    </rPh>
    <rPh sb="65" eb="67">
      <t>ケンキュウ</t>
    </rPh>
    <rPh sb="67" eb="71">
      <t>ショウイインカイ</t>
    </rPh>
    <rPh sb="75" eb="78">
      <t>イインカイ</t>
    </rPh>
    <rPh sb="80" eb="82">
      <t>ゴウドウ</t>
    </rPh>
    <rPh sb="82" eb="84">
      <t>セイカ</t>
    </rPh>
    <rPh sb="84" eb="86">
      <t>ホウコク</t>
    </rPh>
    <rPh sb="86" eb="87">
      <t>カイ</t>
    </rPh>
    <phoneticPr fontId="8"/>
  </si>
  <si>
    <t>H26.5.23</t>
  </si>
  <si>
    <t>がれきの処分と有効利用に関する調査研究小委員会「成果報告会」</t>
    <phoneticPr fontId="8"/>
  </si>
  <si>
    <t>H26.6.3</t>
  </si>
  <si>
    <t>コンクリートトンネル構造物の耐火技術に関する講習会</t>
    <rPh sb="10" eb="13">
      <t>コウゾウブツ</t>
    </rPh>
    <rPh sb="14" eb="16">
      <t>タイカ</t>
    </rPh>
    <rPh sb="16" eb="18">
      <t>ギジュツ</t>
    </rPh>
    <rPh sb="19" eb="20">
      <t>カン</t>
    </rPh>
    <rPh sb="22" eb="25">
      <t>コウシュウカイ</t>
    </rPh>
    <phoneticPr fontId="8"/>
  </si>
  <si>
    <t>H26.7.3</t>
  </si>
  <si>
    <t>セメント系構築物と周辺地盤の化学的相互作用に関するシンポジウム</t>
    <rPh sb="4" eb="5">
      <t>ケイ</t>
    </rPh>
    <rPh sb="5" eb="8">
      <t>コウチクブツ</t>
    </rPh>
    <rPh sb="9" eb="11">
      <t>シュウヘン</t>
    </rPh>
    <rPh sb="11" eb="13">
      <t>ジバン</t>
    </rPh>
    <rPh sb="14" eb="17">
      <t>カガクテキ</t>
    </rPh>
    <rPh sb="17" eb="19">
      <t>ソウゴ</t>
    </rPh>
    <rPh sb="19" eb="21">
      <t>サヨウ</t>
    </rPh>
    <rPh sb="22" eb="23">
      <t>カン</t>
    </rPh>
    <phoneticPr fontId="8"/>
  </si>
  <si>
    <t>H26.11.11</t>
  </si>
  <si>
    <t>「大河津分水可動堰記録保存検討委員会」成果報告会＜新潟＞</t>
    <rPh sb="1" eb="2">
      <t>オオ</t>
    </rPh>
    <rPh sb="2" eb="4">
      <t>カワツ</t>
    </rPh>
    <rPh sb="4" eb="6">
      <t>ブンスイ</t>
    </rPh>
    <rPh sb="6" eb="8">
      <t>カドウ</t>
    </rPh>
    <rPh sb="8" eb="9">
      <t>セキ</t>
    </rPh>
    <rPh sb="9" eb="11">
      <t>キロク</t>
    </rPh>
    <rPh sb="11" eb="13">
      <t>ホゾン</t>
    </rPh>
    <rPh sb="13" eb="15">
      <t>ケントウ</t>
    </rPh>
    <rPh sb="15" eb="18">
      <t>イインカイ</t>
    </rPh>
    <rPh sb="19" eb="21">
      <t>セイカ</t>
    </rPh>
    <rPh sb="21" eb="23">
      <t>ホウコク</t>
    </rPh>
    <rPh sb="23" eb="24">
      <t>カイ</t>
    </rPh>
    <rPh sb="25" eb="27">
      <t>ニイガタ</t>
    </rPh>
    <phoneticPr fontId="8"/>
  </si>
  <si>
    <t>アオーレ長岡（長岡市）</t>
    <rPh sb="4" eb="6">
      <t>ナガオカ</t>
    </rPh>
    <rPh sb="7" eb="10">
      <t>ナガオカシ</t>
    </rPh>
    <phoneticPr fontId="8"/>
  </si>
  <si>
    <t>H26.11.27</t>
  </si>
  <si>
    <t>安全問題討論2014</t>
    <phoneticPr fontId="8"/>
  </si>
  <si>
    <t>土木学会講堂、EF会議室</t>
    <rPh sb="0" eb="2">
      <t>ドボク</t>
    </rPh>
    <rPh sb="2" eb="4">
      <t>ガッカイ</t>
    </rPh>
    <rPh sb="4" eb="6">
      <t>コウドウ</t>
    </rPh>
    <rPh sb="9" eb="12">
      <t>カイギシツ</t>
    </rPh>
    <phoneticPr fontId="8"/>
  </si>
  <si>
    <t>安全問題研究委員会</t>
    <rPh sb="0" eb="9">
      <t>アン</t>
    </rPh>
    <phoneticPr fontId="8"/>
  </si>
  <si>
    <t>H26.4.25</t>
  </si>
  <si>
    <t>第60回構造工学シンポジウム</t>
    <phoneticPr fontId="8"/>
  </si>
  <si>
    <t>京都大学 百周年時計台記念館</t>
    <rPh sb="0" eb="2">
      <t>キョウト</t>
    </rPh>
    <rPh sb="2" eb="4">
      <t>ダイガク</t>
    </rPh>
    <rPh sb="5" eb="8">
      <t>ヒャクシュウネン</t>
    </rPh>
    <rPh sb="8" eb="11">
      <t>トケイダイ</t>
    </rPh>
    <rPh sb="11" eb="13">
      <t>キネン</t>
    </rPh>
    <rPh sb="13" eb="14">
      <t>カン</t>
    </rPh>
    <phoneticPr fontId="8"/>
  </si>
  <si>
    <t>H26.7.1</t>
  </si>
  <si>
    <t>第17回性能に基づく橋梁等の耐震設計に関するシンポジウム</t>
    <phoneticPr fontId="8"/>
  </si>
  <si>
    <t>H26.7.17</t>
  </si>
  <si>
    <t>CIM講演会2014（札幌会場）</t>
    <rPh sb="3" eb="6">
      <t>コウエンカイ</t>
    </rPh>
    <rPh sb="11" eb="13">
      <t>サッポロ</t>
    </rPh>
    <rPh sb="13" eb="15">
      <t>カイジョウ</t>
    </rPh>
    <phoneticPr fontId="8"/>
  </si>
  <si>
    <t>札幌市教育文化会館　講堂</t>
    <phoneticPr fontId="8"/>
  </si>
  <si>
    <t>H26.5.29</t>
  </si>
  <si>
    <t>環境水理部会研究集会2014 in 岐阜</t>
    <rPh sb="0" eb="2">
      <t>カンキョウ</t>
    </rPh>
    <rPh sb="2" eb="4">
      <t>スイリ</t>
    </rPh>
    <rPh sb="4" eb="5">
      <t>ブ</t>
    </rPh>
    <rPh sb="5" eb="6">
      <t>カイ</t>
    </rPh>
    <rPh sb="6" eb="8">
      <t>ケンキュウ</t>
    </rPh>
    <rPh sb="8" eb="10">
      <t>シュウカイ</t>
    </rPh>
    <rPh sb="18" eb="20">
      <t>ギフ</t>
    </rPh>
    <phoneticPr fontId="8"/>
  </si>
  <si>
    <t>岐阜市生涯学習センター</t>
    <rPh sb="0" eb="3">
      <t>ギフシ</t>
    </rPh>
    <rPh sb="3" eb="5">
      <t>ショウガイ</t>
    </rPh>
    <rPh sb="5" eb="7">
      <t>ガクシュウ</t>
    </rPh>
    <phoneticPr fontId="8"/>
  </si>
  <si>
    <t>H26.6.7</t>
  </si>
  <si>
    <t>第49回土木計画学研究発表会（春大会）</t>
    <phoneticPr fontId="8"/>
  </si>
  <si>
    <t>東北工業大学</t>
    <rPh sb="0" eb="2">
      <t>トウホク</t>
    </rPh>
    <rPh sb="2" eb="4">
      <t>コウギョウ</t>
    </rPh>
    <rPh sb="4" eb="6">
      <t>ダイガク</t>
    </rPh>
    <phoneticPr fontId="8"/>
  </si>
  <si>
    <t>H26.6.5</t>
  </si>
  <si>
    <t>2014年度河川技術に関するシンポジウム</t>
    <phoneticPr fontId="8"/>
  </si>
  <si>
    <t>H26.6.21</t>
  </si>
  <si>
    <t xml:space="preserve">第34回土木史研究発表会 </t>
    <phoneticPr fontId="8"/>
  </si>
  <si>
    <t>日本大学生産工学部　津田沼キャンパス</t>
    <rPh sb="0" eb="2">
      <t>ニホン</t>
    </rPh>
    <rPh sb="2" eb="4">
      <t>ダイガク</t>
    </rPh>
    <rPh sb="4" eb="6">
      <t>セイサン</t>
    </rPh>
    <rPh sb="6" eb="9">
      <t>コウガクブ</t>
    </rPh>
    <rPh sb="10" eb="13">
      <t>ツダヌマ</t>
    </rPh>
    <phoneticPr fontId="8"/>
  </si>
  <si>
    <t>H26.6.26</t>
  </si>
  <si>
    <t>第39回海洋開発シンポジウム</t>
    <phoneticPr fontId="8"/>
  </si>
  <si>
    <t>朱鷺メッセ</t>
    <phoneticPr fontId="8"/>
  </si>
  <si>
    <t>H26.4.17</t>
  </si>
  <si>
    <t>Jean-Noel Roux教授講演会</t>
    <rPh sb="14" eb="16">
      <t>キョウジュ</t>
    </rPh>
    <rPh sb="16" eb="19">
      <t>コウエンカイ</t>
    </rPh>
    <phoneticPr fontId="8"/>
  </si>
  <si>
    <t>筑波大学 第3エリアＥ棟</t>
    <rPh sb="0" eb="2">
      <t>ツクバ</t>
    </rPh>
    <rPh sb="2" eb="4">
      <t>ダイガク</t>
    </rPh>
    <rPh sb="5" eb="6">
      <t>ダイ</t>
    </rPh>
    <rPh sb="11" eb="12">
      <t>トウ</t>
    </rPh>
    <phoneticPr fontId="8"/>
  </si>
  <si>
    <t>H26.5.10</t>
  </si>
  <si>
    <t>第17回応用力学シンポジウム</t>
    <rPh sb="0" eb="1">
      <t>ダイ</t>
    </rPh>
    <rPh sb="3" eb="4">
      <t>カイ</t>
    </rPh>
    <rPh sb="4" eb="6">
      <t>オウヨウ</t>
    </rPh>
    <rPh sb="6" eb="8">
      <t>リキガク</t>
    </rPh>
    <phoneticPr fontId="8"/>
  </si>
  <si>
    <t>琉球大学</t>
    <rPh sb="0" eb="2">
      <t>リュウキュウ</t>
    </rPh>
    <rPh sb="2" eb="4">
      <t>ダイガク</t>
    </rPh>
    <phoneticPr fontId="8"/>
  </si>
  <si>
    <t>H26.7.25</t>
  </si>
  <si>
    <t>CIM講演会2014（福岡会場）</t>
    <rPh sb="3" eb="6">
      <t>コウエンカイ</t>
    </rPh>
    <rPh sb="11" eb="13">
      <t>フクオカ</t>
    </rPh>
    <rPh sb="13" eb="15">
      <t>カイジョウ</t>
    </rPh>
    <phoneticPr fontId="8"/>
  </si>
  <si>
    <t>天神ビル　大会議室11号</t>
    <phoneticPr fontId="8"/>
  </si>
  <si>
    <t>H26.7.26</t>
  </si>
  <si>
    <t>第8回夏休み親子見学会（関東会場）</t>
    <rPh sb="3" eb="5">
      <t>ナツヤス</t>
    </rPh>
    <rPh sb="6" eb="8">
      <t>オヤコ</t>
    </rPh>
    <rPh sb="8" eb="10">
      <t>ケンガク</t>
    </rPh>
    <rPh sb="10" eb="11">
      <t>カイ</t>
    </rPh>
    <rPh sb="12" eb="14">
      <t>カントウ</t>
    </rPh>
    <rPh sb="14" eb="16">
      <t>カイジョウ</t>
    </rPh>
    <phoneticPr fontId="8"/>
  </si>
  <si>
    <t>東京外かく環状道路 市川中工区 工事建設現場</t>
    <rPh sb="0" eb="2">
      <t>トウキョウ</t>
    </rPh>
    <rPh sb="2" eb="3">
      <t>ガイ</t>
    </rPh>
    <rPh sb="5" eb="7">
      <t>カンジョウ</t>
    </rPh>
    <rPh sb="7" eb="9">
      <t>ドウロ</t>
    </rPh>
    <rPh sb="10" eb="12">
      <t>イチカワ</t>
    </rPh>
    <rPh sb="12" eb="13">
      <t>ナカ</t>
    </rPh>
    <rPh sb="13" eb="15">
      <t>コウク</t>
    </rPh>
    <rPh sb="16" eb="18">
      <t>コウジ</t>
    </rPh>
    <rPh sb="18" eb="20">
      <t>ケンセツ</t>
    </rPh>
    <rPh sb="20" eb="22">
      <t>ゲンバ</t>
    </rPh>
    <phoneticPr fontId="8"/>
  </si>
  <si>
    <t>第8回夏休み親子見学会（関西会場）</t>
    <rPh sb="3" eb="5">
      <t>ナツヤス</t>
    </rPh>
    <rPh sb="6" eb="8">
      <t>オヤコ</t>
    </rPh>
    <rPh sb="8" eb="10">
      <t>ケンガク</t>
    </rPh>
    <rPh sb="10" eb="11">
      <t>カイ</t>
    </rPh>
    <rPh sb="12" eb="14">
      <t>カンサイ</t>
    </rPh>
    <rPh sb="14" eb="16">
      <t>カイジョウ</t>
    </rPh>
    <phoneticPr fontId="8"/>
  </si>
  <si>
    <t>神戸市水道局 大容量送水管（奥平野工区）整備工事建設現場</t>
    <rPh sb="0" eb="3">
      <t>コウベシ</t>
    </rPh>
    <rPh sb="3" eb="6">
      <t>スイドウキョク</t>
    </rPh>
    <rPh sb="7" eb="10">
      <t>ダイヨウリョウ</t>
    </rPh>
    <rPh sb="10" eb="13">
      <t>ソウスイカン</t>
    </rPh>
    <rPh sb="14" eb="15">
      <t>オク</t>
    </rPh>
    <rPh sb="15" eb="17">
      <t>ヘイヤ</t>
    </rPh>
    <rPh sb="17" eb="19">
      <t>コウク</t>
    </rPh>
    <rPh sb="20" eb="22">
      <t>セイビ</t>
    </rPh>
    <rPh sb="22" eb="24">
      <t>コウジ</t>
    </rPh>
    <rPh sb="24" eb="26">
      <t>ケンセツ</t>
    </rPh>
    <rPh sb="26" eb="28">
      <t>ゲンバ</t>
    </rPh>
    <phoneticPr fontId="8"/>
  </si>
  <si>
    <t>H26.7.31</t>
  </si>
  <si>
    <t>地下空間研究委員会研究活動報告会</t>
    <phoneticPr fontId="8"/>
  </si>
  <si>
    <t>H26.8.6</t>
  </si>
  <si>
    <t>東日本大震災による橋梁等の被害分析小委員会中間報告会</t>
    <rPh sb="0" eb="1">
      <t>ヒガシ</t>
    </rPh>
    <rPh sb="1" eb="3">
      <t>ニホン</t>
    </rPh>
    <rPh sb="3" eb="4">
      <t>ダイ</t>
    </rPh>
    <rPh sb="4" eb="6">
      <t>シンサイ</t>
    </rPh>
    <rPh sb="9" eb="12">
      <t>キョウリョウトウ</t>
    </rPh>
    <rPh sb="13" eb="15">
      <t>ヒガイ</t>
    </rPh>
    <rPh sb="15" eb="17">
      <t>ブンセキ</t>
    </rPh>
    <rPh sb="17" eb="21">
      <t>ショウイインカイ</t>
    </rPh>
    <rPh sb="21" eb="23">
      <t>チュウカン</t>
    </rPh>
    <rPh sb="23" eb="25">
      <t>ホウコク</t>
    </rPh>
    <rPh sb="25" eb="26">
      <t>カイ</t>
    </rPh>
    <phoneticPr fontId="8"/>
  </si>
  <si>
    <t>H26.8.7</t>
  </si>
  <si>
    <t>H26.8.4</t>
  </si>
  <si>
    <t>第17回鋼構造と橋に関するシンポジウム</t>
    <phoneticPr fontId="8"/>
  </si>
  <si>
    <t>H26.8.18</t>
  </si>
  <si>
    <t>「腐食した鋼構造物の性能回復」講習会 (東京会場)</t>
    <phoneticPr fontId="8"/>
  </si>
  <si>
    <t>H26.8.25</t>
  </si>
  <si>
    <t>第50回水工学に関する夏期研修会Aコース</t>
    <phoneticPr fontId="8"/>
  </si>
  <si>
    <t>第50回水工学に関する夏期研修会Bコース</t>
    <phoneticPr fontId="8"/>
  </si>
  <si>
    <t>H26.7.24</t>
  </si>
  <si>
    <t>第13回木材利用研究発表会</t>
    <rPh sb="0" eb="1">
      <t>ダイ</t>
    </rPh>
    <rPh sb="3" eb="4">
      <t>カイ</t>
    </rPh>
    <rPh sb="4" eb="6">
      <t>モクザイ</t>
    </rPh>
    <rPh sb="6" eb="8">
      <t>リヨウ</t>
    </rPh>
    <rPh sb="8" eb="10">
      <t>ケンキュウ</t>
    </rPh>
    <rPh sb="10" eb="12">
      <t>ハッピョウ</t>
    </rPh>
    <rPh sb="12" eb="13">
      <t>カイ</t>
    </rPh>
    <phoneticPr fontId="8"/>
  </si>
  <si>
    <t>第４回構造物への影響からみた断層変位評価</t>
    <phoneticPr fontId="8"/>
  </si>
  <si>
    <t>H26.10.21</t>
  </si>
  <si>
    <t>第５回断層変位評価の解析技術</t>
  </si>
  <si>
    <t>土木学会講堂　AB会議室</t>
    <phoneticPr fontId="8"/>
  </si>
  <si>
    <t>H26.10.28</t>
  </si>
  <si>
    <t>公開講演会「原子力専門家と市民との係り」</t>
    <rPh sb="0" eb="2">
      <t>コウカイ</t>
    </rPh>
    <rPh sb="2" eb="5">
      <t>コウエンカイ</t>
    </rPh>
    <phoneticPr fontId="8"/>
  </si>
  <si>
    <t>H27.1.22</t>
  </si>
  <si>
    <t>津波研究に関連する最新の話題(その1)</t>
  </si>
  <si>
    <t>弘済会館４階梅</t>
    <phoneticPr fontId="8"/>
  </si>
  <si>
    <t>H27.2.17</t>
  </si>
  <si>
    <t>第6回 断層変位評価小委員会講演会</t>
  </si>
  <si>
    <t>H27.3.18</t>
  </si>
  <si>
    <t>地盤安定性評価小委員会 公開シンポジウム「原子力発電所周辺斜面の安定性評価の高度化－地震作用の増大にそなえて－」</t>
    <phoneticPr fontId="8"/>
  </si>
  <si>
    <t>H26.8.29</t>
  </si>
  <si>
    <t>CIM講演会2014（仙台会場）</t>
    <rPh sb="3" eb="6">
      <t>コウエンカイ</t>
    </rPh>
    <rPh sb="11" eb="13">
      <t>センダイ</t>
    </rPh>
    <rPh sb="13" eb="15">
      <t>カイジョウ</t>
    </rPh>
    <phoneticPr fontId="8"/>
  </si>
  <si>
    <t>エルパーク仙台　スタジオホール</t>
    <phoneticPr fontId="8"/>
  </si>
  <si>
    <t>H26.6.10</t>
  </si>
  <si>
    <t>平成26年度 構造工学委員会セミナー</t>
    <rPh sb="7" eb="9">
      <t>コウゾウ</t>
    </rPh>
    <rPh sb="9" eb="11">
      <t>コウガク</t>
    </rPh>
    <rPh sb="11" eb="14">
      <t>イインカイ</t>
    </rPh>
    <phoneticPr fontId="8"/>
  </si>
  <si>
    <t>H26.9.3</t>
  </si>
  <si>
    <t>第22回地球環境シンポジウム</t>
    <phoneticPr fontId="8"/>
  </si>
  <si>
    <t>特別講演会「地球環境問題に貢献する日本の土木技術」</t>
    <phoneticPr fontId="8"/>
  </si>
  <si>
    <t>H26.9.4</t>
  </si>
  <si>
    <t>一般公開シンポジウム「土木分野における適応に向けた気候変動研究の将来展望」</t>
    <phoneticPr fontId="8"/>
  </si>
  <si>
    <t>H26.9.5</t>
  </si>
  <si>
    <t>CIM講演会2014（高松会場）</t>
    <rPh sb="3" eb="6">
      <t>コウエンカイ</t>
    </rPh>
    <rPh sb="11" eb="13">
      <t>タカマツ</t>
    </rPh>
    <rPh sb="13" eb="15">
      <t>カイジョウ</t>
    </rPh>
    <phoneticPr fontId="8"/>
  </si>
  <si>
    <t>サンポートホール高松 第54会議室</t>
    <phoneticPr fontId="8"/>
  </si>
  <si>
    <t>H26.5.22</t>
  </si>
  <si>
    <t>「パッケージ型インフラ輸出の促進に向けて～建設技術者が果たすべき役割～」に関する講習会</t>
    <rPh sb="6" eb="7">
      <t>カタ</t>
    </rPh>
    <rPh sb="11" eb="13">
      <t>ユシュツ</t>
    </rPh>
    <rPh sb="14" eb="16">
      <t>ソクシン</t>
    </rPh>
    <rPh sb="17" eb="18">
      <t>ム</t>
    </rPh>
    <rPh sb="21" eb="23">
      <t>ケンセツ</t>
    </rPh>
    <rPh sb="23" eb="25">
      <t>ギジュツ</t>
    </rPh>
    <rPh sb="25" eb="26">
      <t>シャ</t>
    </rPh>
    <rPh sb="27" eb="28">
      <t>ハ</t>
    </rPh>
    <rPh sb="32" eb="34">
      <t>ヤクワリ</t>
    </rPh>
    <rPh sb="37" eb="38">
      <t>カン</t>
    </rPh>
    <rPh sb="40" eb="43">
      <t>コウシュウカイ</t>
    </rPh>
    <phoneticPr fontId="8"/>
  </si>
  <si>
    <t>土木学会　講堂</t>
    <rPh sb="5" eb="7">
      <t>コウドウ</t>
    </rPh>
    <phoneticPr fontId="8"/>
  </si>
  <si>
    <t>H26.9.18</t>
  </si>
  <si>
    <t>講演会「断層変位の確率論的評価手法について」</t>
    <rPh sb="0" eb="3">
      <t>コウエンカイ</t>
    </rPh>
    <rPh sb="4" eb="6">
      <t>ダンソウ</t>
    </rPh>
    <rPh sb="6" eb="8">
      <t>ヘンイ</t>
    </rPh>
    <rPh sb="9" eb="12">
      <t>カクリツロン</t>
    </rPh>
    <rPh sb="12" eb="13">
      <t>テキ</t>
    </rPh>
    <rPh sb="13" eb="15">
      <t>ヒョウカ</t>
    </rPh>
    <rPh sb="15" eb="17">
      <t>シュホウ</t>
    </rPh>
    <phoneticPr fontId="8"/>
  </si>
  <si>
    <t>エネルギー委員会＆原子力委員会</t>
    <rPh sb="5" eb="7">
      <t>イイン</t>
    </rPh>
    <rPh sb="7" eb="8">
      <t>カイ</t>
    </rPh>
    <rPh sb="9" eb="12">
      <t>ゲンシリョク</t>
    </rPh>
    <rPh sb="12" eb="15">
      <t>イインカイ</t>
    </rPh>
    <phoneticPr fontId="8"/>
  </si>
  <si>
    <t>東日本大震災における岩手県沿岸南部地方被災地の現地視察会</t>
    <phoneticPr fontId="8"/>
  </si>
  <si>
    <t>岩手県沿岸南部地方被災地</t>
    <phoneticPr fontId="8"/>
  </si>
  <si>
    <t>H26.9.19</t>
  </si>
  <si>
    <t>CIM講演会2014（名古屋会場）</t>
    <rPh sb="3" eb="6">
      <t>コウエンカイ</t>
    </rPh>
    <rPh sb="11" eb="14">
      <t>ナゴヤ</t>
    </rPh>
    <rPh sb="14" eb="16">
      <t>カイジョウ</t>
    </rPh>
    <phoneticPr fontId="8"/>
  </si>
  <si>
    <t>吹上ホール第3会議室</t>
    <phoneticPr fontId="8"/>
  </si>
  <si>
    <t>H26.9.22</t>
  </si>
  <si>
    <t>「腐食した鋼構造物の性能回復」講習会 (広島会場)</t>
    <rPh sb="20" eb="22">
      <t>ヒロシマ</t>
    </rPh>
    <phoneticPr fontId="8"/>
  </si>
  <si>
    <t>広島工業大学広島校舎</t>
    <phoneticPr fontId="8"/>
  </si>
  <si>
    <t>H26.9.24</t>
  </si>
  <si>
    <t>第39回土木情報学シンポジウム</t>
    <rPh sb="4" eb="6">
      <t>ドボク</t>
    </rPh>
    <rPh sb="8" eb="9">
      <t>ガク</t>
    </rPh>
    <phoneticPr fontId="8"/>
  </si>
  <si>
    <t>H26.9.30</t>
  </si>
  <si>
    <t>コンクリート構造物の品質確保研究委員会ワークショップ　「品質確保マネジメントの現場での実践と，今後の展望」</t>
    <phoneticPr fontId="8"/>
  </si>
  <si>
    <t>H26.10.1</t>
  </si>
  <si>
    <t>「大河津分水可動堰記録保存検討委員会」成果報告会＜東京＞</t>
    <rPh sb="1" eb="2">
      <t>オオ</t>
    </rPh>
    <rPh sb="2" eb="4">
      <t>カワツ</t>
    </rPh>
    <rPh sb="4" eb="6">
      <t>ブンスイ</t>
    </rPh>
    <rPh sb="6" eb="8">
      <t>カドウ</t>
    </rPh>
    <rPh sb="8" eb="9">
      <t>セキ</t>
    </rPh>
    <rPh sb="9" eb="11">
      <t>キロク</t>
    </rPh>
    <rPh sb="11" eb="13">
      <t>ホゾン</t>
    </rPh>
    <rPh sb="13" eb="15">
      <t>ケントウ</t>
    </rPh>
    <rPh sb="15" eb="18">
      <t>イインカイ</t>
    </rPh>
    <rPh sb="19" eb="21">
      <t>セイカ</t>
    </rPh>
    <rPh sb="21" eb="23">
      <t>ホウコク</t>
    </rPh>
    <rPh sb="23" eb="24">
      <t>カイ</t>
    </rPh>
    <rPh sb="25" eb="27">
      <t>トウキョウ</t>
    </rPh>
    <phoneticPr fontId="8"/>
  </si>
  <si>
    <t>平成26年度地震工学委員会第2回研究会</t>
    <rPh sb="0" eb="2">
      <t>ヘイセイ</t>
    </rPh>
    <rPh sb="4" eb="6">
      <t>ネンド</t>
    </rPh>
    <rPh sb="16" eb="19">
      <t>ケンキュウカイ</t>
    </rPh>
    <phoneticPr fontId="8"/>
  </si>
  <si>
    <t>H26.10.3</t>
  </si>
  <si>
    <t>CIM講演会2014（広島会場）</t>
    <rPh sb="3" eb="6">
      <t>コウエンカイ</t>
    </rPh>
    <rPh sb="11" eb="13">
      <t>ヒロシマ</t>
    </rPh>
    <rPh sb="13" eb="15">
      <t>カイジョウ</t>
    </rPh>
    <phoneticPr fontId="8"/>
  </si>
  <si>
    <t>サテライトキャンパスひろしま　大会議室</t>
    <phoneticPr fontId="8"/>
  </si>
  <si>
    <t>H26.10.4</t>
  </si>
  <si>
    <t>第42回環境システム研究論文発表会</t>
    <phoneticPr fontId="8"/>
  </si>
  <si>
    <t>産業技術総合研究所</t>
    <rPh sb="0" eb="2">
      <t>サンギョウ</t>
    </rPh>
    <rPh sb="2" eb="4">
      <t>ギジュツ</t>
    </rPh>
    <rPh sb="4" eb="6">
      <t>ソウゴウ</t>
    </rPh>
    <rPh sb="6" eb="9">
      <t>ケンキュウジョ</t>
    </rPh>
    <phoneticPr fontId="8"/>
  </si>
  <si>
    <t>H26.10.23</t>
  </si>
  <si>
    <t>海岸工学講演会前日シンポジウム</t>
    <rPh sb="0" eb="2">
      <t>カイガン</t>
    </rPh>
    <rPh sb="2" eb="4">
      <t>コウガク</t>
    </rPh>
    <rPh sb="4" eb="7">
      <t>コウエンカイ</t>
    </rPh>
    <rPh sb="7" eb="9">
      <t>ゼンジツ</t>
    </rPh>
    <phoneticPr fontId="8"/>
  </si>
  <si>
    <t>ウィンクあいち</t>
    <phoneticPr fontId="8"/>
  </si>
  <si>
    <t>H26.11.12</t>
  </si>
  <si>
    <t>第61回海岸工学講演会</t>
    <phoneticPr fontId="8"/>
  </si>
  <si>
    <t>H26.10.8</t>
  </si>
  <si>
    <t>地震工学委員会主催「どぼくカフェ」</t>
    <rPh sb="0" eb="2">
      <t>ジシン</t>
    </rPh>
    <rPh sb="2" eb="4">
      <t>コウガク</t>
    </rPh>
    <rPh sb="4" eb="7">
      <t>イインカイ</t>
    </rPh>
    <rPh sb="7" eb="9">
      <t>シュサイ</t>
    </rPh>
    <phoneticPr fontId="8"/>
  </si>
  <si>
    <t>まちなかキャンパス長岡</t>
    <rPh sb="9" eb="11">
      <t>ナガオカ</t>
    </rPh>
    <phoneticPr fontId="8"/>
  </si>
  <si>
    <t>H26.10.9</t>
  </si>
  <si>
    <t>第34回地震工学研究発表会</t>
    <phoneticPr fontId="8"/>
  </si>
  <si>
    <t>H26.10.11</t>
  </si>
  <si>
    <t>第34回地震工学研究発表会見学会</t>
    <rPh sb="13" eb="16">
      <t>ケンガクカイ</t>
    </rPh>
    <phoneticPr fontId="8"/>
  </si>
  <si>
    <t>新潟県長岡市山古志</t>
    <rPh sb="0" eb="3">
      <t>ニイガタケン</t>
    </rPh>
    <rPh sb="3" eb="6">
      <t>ナガオカシ</t>
    </rPh>
    <rPh sb="6" eb="9">
      <t>ヤマコシ</t>
    </rPh>
    <phoneticPr fontId="8"/>
  </si>
  <si>
    <t>H26.10.17</t>
  </si>
  <si>
    <t>CIM講演会2014（大阪会場）</t>
    <rPh sb="3" eb="6">
      <t>コウエンカイ</t>
    </rPh>
    <rPh sb="11" eb="13">
      <t>オオサカ</t>
    </rPh>
    <rPh sb="13" eb="15">
      <t>カイジョウ</t>
    </rPh>
    <phoneticPr fontId="8"/>
  </si>
  <si>
    <t>H26.10.25</t>
  </si>
  <si>
    <t>グランフロント大阪</t>
    <phoneticPr fontId="8"/>
  </si>
  <si>
    <t>H26.10.29</t>
  </si>
  <si>
    <t>第8回道路橋床版シンポジウム</t>
    <phoneticPr fontId="8"/>
  </si>
  <si>
    <t>土木学会講堂およびA・B会議室</t>
    <rPh sb="0" eb="2">
      <t>ドボク</t>
    </rPh>
    <rPh sb="2" eb="4">
      <t>ガッカイ</t>
    </rPh>
    <rPh sb="4" eb="6">
      <t>コウドウ</t>
    </rPh>
    <phoneticPr fontId="8"/>
  </si>
  <si>
    <t>H26.11.１</t>
  </si>
  <si>
    <t>第50回土木計画学研究発表会（秋大会）</t>
    <phoneticPr fontId="8"/>
  </si>
  <si>
    <t>鳥取大学</t>
    <rPh sb="0" eb="2">
      <t>トットリ</t>
    </rPh>
    <rPh sb="2" eb="4">
      <t>ダイガク</t>
    </rPh>
    <phoneticPr fontId="8"/>
  </si>
  <si>
    <t>H26.11.26</t>
  </si>
  <si>
    <t>土木建設技術発表会2014</t>
    <phoneticPr fontId="8"/>
  </si>
  <si>
    <t>H26.9.13</t>
  </si>
  <si>
    <t>安全・安心・安定な社会づくりに向けた地域継続計画討論会</t>
    <rPh sb="0" eb="2">
      <t>アンゼン</t>
    </rPh>
    <rPh sb="3" eb="5">
      <t>アンシン</t>
    </rPh>
    <rPh sb="6" eb="8">
      <t>アンテイ</t>
    </rPh>
    <rPh sb="9" eb="11">
      <t>シャカイ</t>
    </rPh>
    <rPh sb="15" eb="16">
      <t>ム</t>
    </rPh>
    <rPh sb="18" eb="20">
      <t>チイキ</t>
    </rPh>
    <rPh sb="20" eb="22">
      <t>ケイゾク</t>
    </rPh>
    <rPh sb="22" eb="24">
      <t>ケイカク</t>
    </rPh>
    <rPh sb="24" eb="26">
      <t>トウロン</t>
    </rPh>
    <rPh sb="26" eb="27">
      <t>カイ</t>
    </rPh>
    <phoneticPr fontId="8"/>
  </si>
  <si>
    <t>高槻市役所総合センター（14階大会議室C1401東側会議室）</t>
    <rPh sb="0" eb="5">
      <t>タカツキシヤクショ</t>
    </rPh>
    <rPh sb="5" eb="7">
      <t>ソウゴウ</t>
    </rPh>
    <rPh sb="14" eb="15">
      <t>カイ</t>
    </rPh>
    <rPh sb="15" eb="19">
      <t>ダイカイギシツ</t>
    </rPh>
    <phoneticPr fontId="8"/>
  </si>
  <si>
    <t>H27.2.6</t>
  </si>
  <si>
    <t>「発電所環境アセスメント迅速化に資する技術開発の動向と展望」報告会　（無料）</t>
    <rPh sb="1" eb="3">
      <t>ハツデン</t>
    </rPh>
    <rPh sb="3" eb="4">
      <t>ショ</t>
    </rPh>
    <rPh sb="4" eb="6">
      <t>カンキョウ</t>
    </rPh>
    <rPh sb="12" eb="15">
      <t>ジンソクカ</t>
    </rPh>
    <rPh sb="16" eb="17">
      <t>シ</t>
    </rPh>
    <rPh sb="19" eb="21">
      <t>ギジュツ</t>
    </rPh>
    <rPh sb="21" eb="23">
      <t>カイハツ</t>
    </rPh>
    <rPh sb="24" eb="26">
      <t>ドウコウ</t>
    </rPh>
    <rPh sb="27" eb="29">
      <t>テンボウ</t>
    </rPh>
    <rPh sb="30" eb="32">
      <t>ホウコク</t>
    </rPh>
    <rPh sb="32" eb="33">
      <t>カイ</t>
    </rPh>
    <rPh sb="35" eb="37">
      <t>ムリョウ</t>
    </rPh>
    <phoneticPr fontId="8"/>
  </si>
  <si>
    <t>土木学会　AB会議室</t>
    <rPh sb="7" eb="10">
      <t>カイギシツ</t>
    </rPh>
    <phoneticPr fontId="8"/>
  </si>
  <si>
    <t>「二酸化炭素回収・貯留（CCS）技術の現況と展望」</t>
    <rPh sb="1" eb="4">
      <t>ニサンカ</t>
    </rPh>
    <rPh sb="4" eb="6">
      <t>タンソ</t>
    </rPh>
    <rPh sb="6" eb="8">
      <t>カイシュウ</t>
    </rPh>
    <rPh sb="9" eb="11">
      <t>チョリュウ</t>
    </rPh>
    <rPh sb="16" eb="18">
      <t>ギジュツ</t>
    </rPh>
    <rPh sb="19" eb="21">
      <t>ゲンキョウ</t>
    </rPh>
    <rPh sb="22" eb="24">
      <t>テンボウ</t>
    </rPh>
    <phoneticPr fontId="8"/>
  </si>
  <si>
    <t>H26.7.11</t>
  </si>
  <si>
    <t>応用力学フォーラム（西部地区）「防災の力学シミュレーション」</t>
    <rPh sb="0" eb="2">
      <t>オウヨウ</t>
    </rPh>
    <rPh sb="2" eb="4">
      <t>リキガク</t>
    </rPh>
    <rPh sb="10" eb="12">
      <t>セイブ</t>
    </rPh>
    <rPh sb="12" eb="14">
      <t>チク</t>
    </rPh>
    <phoneticPr fontId="8"/>
  </si>
  <si>
    <t>九州大学 筑紫キャンパス</t>
    <rPh sb="0" eb="2">
      <t>キュウシュウ</t>
    </rPh>
    <rPh sb="2" eb="4">
      <t>ダイガク</t>
    </rPh>
    <rPh sb="5" eb="7">
      <t>ツクシ</t>
    </rPh>
    <phoneticPr fontId="8"/>
  </si>
  <si>
    <t>応用力学フォーラム（関東地区）「計算力学イブニングセミナー」</t>
    <rPh sb="0" eb="2">
      <t>オウヨウ</t>
    </rPh>
    <rPh sb="2" eb="4">
      <t>リキガク</t>
    </rPh>
    <rPh sb="10" eb="12">
      <t>カントウ</t>
    </rPh>
    <rPh sb="12" eb="14">
      <t>チク</t>
    </rPh>
    <phoneticPr fontId="8"/>
  </si>
  <si>
    <t>中央大学後楽園キャンパス　6号館7階　6701室</t>
    <rPh sb="0" eb="2">
      <t>チュウオウ</t>
    </rPh>
    <rPh sb="2" eb="4">
      <t>ダイガク</t>
    </rPh>
    <rPh sb="4" eb="7">
      <t>コウラクエン</t>
    </rPh>
    <rPh sb="14" eb="16">
      <t>ゴウカン</t>
    </rPh>
    <rPh sb="17" eb="18">
      <t>カイ</t>
    </rPh>
    <rPh sb="23" eb="24">
      <t>シツ</t>
    </rPh>
    <phoneticPr fontId="8"/>
  </si>
  <si>
    <t>H26.10.2</t>
  </si>
  <si>
    <t>応用力学フォーラム（中部地区）「地震・津波災害へ備えるために　～応用力学からのアプローチ，解析の現状と精度～」</t>
    <rPh sb="0" eb="2">
      <t>オウヨウ</t>
    </rPh>
    <rPh sb="2" eb="4">
      <t>リキガク</t>
    </rPh>
    <rPh sb="10" eb="12">
      <t>チュウブ</t>
    </rPh>
    <rPh sb="12" eb="14">
      <t>チク</t>
    </rPh>
    <phoneticPr fontId="8"/>
  </si>
  <si>
    <t>名城大学名駅サテライト　多目的室</t>
    <rPh sb="0" eb="2">
      <t>メイジョウ</t>
    </rPh>
    <rPh sb="2" eb="4">
      <t>ダイガク</t>
    </rPh>
    <rPh sb="4" eb="5">
      <t>メイ</t>
    </rPh>
    <rPh sb="5" eb="6">
      <t>エキ</t>
    </rPh>
    <rPh sb="12" eb="15">
      <t>タモクテキ</t>
    </rPh>
    <rPh sb="15" eb="16">
      <t>シツ</t>
    </rPh>
    <phoneticPr fontId="8"/>
  </si>
  <si>
    <t>H26.10.27</t>
  </si>
  <si>
    <t>応用力学フォーラム（関西地区）「水災害時の流体力と避難行動を考えるセミナー」</t>
    <rPh sb="0" eb="2">
      <t>オウヨウ</t>
    </rPh>
    <rPh sb="2" eb="4">
      <t>リキガク</t>
    </rPh>
    <phoneticPr fontId="8"/>
  </si>
  <si>
    <t>京都大学（桂C）Cｸﾗｽﾀｰ C-1棟1F191講義室</t>
    <rPh sb="0" eb="2">
      <t>キョウト</t>
    </rPh>
    <rPh sb="2" eb="4">
      <t>ダイガク</t>
    </rPh>
    <rPh sb="5" eb="6">
      <t>カツラ</t>
    </rPh>
    <rPh sb="18" eb="19">
      <t>トウ</t>
    </rPh>
    <rPh sb="24" eb="27">
      <t>コウギシツ</t>
    </rPh>
    <phoneticPr fontId="8"/>
  </si>
  <si>
    <t>H26.12.2</t>
  </si>
  <si>
    <t>2014年度応用力学講演会「激甚化する豪雨災害　~求められる分野横断・学際的な研究~」</t>
    <rPh sb="4" eb="6">
      <t>ネンド</t>
    </rPh>
    <rPh sb="6" eb="8">
      <t>オウヨウ</t>
    </rPh>
    <rPh sb="8" eb="10">
      <t>リキガク</t>
    </rPh>
    <rPh sb="10" eb="13">
      <t>コウエンカイ</t>
    </rPh>
    <rPh sb="14" eb="16">
      <t>ゲキジン</t>
    </rPh>
    <rPh sb="16" eb="17">
      <t>カ</t>
    </rPh>
    <rPh sb="19" eb="21">
      <t>ゴウウ</t>
    </rPh>
    <rPh sb="21" eb="23">
      <t>サイガイ</t>
    </rPh>
    <rPh sb="25" eb="26">
      <t>モト</t>
    </rPh>
    <rPh sb="30" eb="32">
      <t>ブンヤ</t>
    </rPh>
    <rPh sb="32" eb="34">
      <t>オウダン</t>
    </rPh>
    <rPh sb="35" eb="38">
      <t>ガクサイテキ</t>
    </rPh>
    <rPh sb="39" eb="41">
      <t>ケンキュウ</t>
    </rPh>
    <phoneticPr fontId="8"/>
  </si>
  <si>
    <t>東京大学地震研究所第一会議室(2号館)</t>
    <rPh sb="0" eb="2">
      <t>トウキョウ</t>
    </rPh>
    <rPh sb="2" eb="4">
      <t>ダイガク</t>
    </rPh>
    <rPh sb="4" eb="6">
      <t>ジシン</t>
    </rPh>
    <rPh sb="6" eb="8">
      <t>ケンキュウ</t>
    </rPh>
    <rPh sb="8" eb="9">
      <t>ジョ</t>
    </rPh>
    <rPh sb="9" eb="11">
      <t>ダイイチ</t>
    </rPh>
    <rPh sb="11" eb="14">
      <t>カイギシツ</t>
    </rPh>
    <rPh sb="16" eb="18">
      <t>ゴウカン</t>
    </rPh>
    <phoneticPr fontId="8"/>
  </si>
  <si>
    <t>H26.12.22</t>
  </si>
  <si>
    <t>応用力学フォーラム（東北地区）「工学のための最適化数学の基礎」</t>
    <rPh sb="0" eb="2">
      <t>オウヨウ</t>
    </rPh>
    <rPh sb="2" eb="4">
      <t>リキガク</t>
    </rPh>
    <rPh sb="10" eb="12">
      <t>トウホク</t>
    </rPh>
    <phoneticPr fontId="8"/>
  </si>
  <si>
    <t>東北大学（青葉山C）人間環境系棟203号室</t>
    <rPh sb="0" eb="2">
      <t>トウホク</t>
    </rPh>
    <rPh sb="2" eb="4">
      <t>ダイガク</t>
    </rPh>
    <rPh sb="5" eb="7">
      <t>アオバ</t>
    </rPh>
    <rPh sb="7" eb="8">
      <t>ヤマ</t>
    </rPh>
    <rPh sb="10" eb="12">
      <t>ニンゲン</t>
    </rPh>
    <rPh sb="12" eb="14">
      <t>カンキョウ</t>
    </rPh>
    <rPh sb="14" eb="15">
      <t>ケイ</t>
    </rPh>
    <rPh sb="15" eb="16">
      <t>トウ</t>
    </rPh>
    <rPh sb="19" eb="21">
      <t>ゴウシツ</t>
    </rPh>
    <phoneticPr fontId="8"/>
  </si>
  <si>
    <t>H26.12.20</t>
  </si>
  <si>
    <t>第51回環境工学研究フォーラム</t>
    <phoneticPr fontId="8"/>
  </si>
  <si>
    <t>山梨大学</t>
    <rPh sb="0" eb="2">
      <t>ヤマナシ</t>
    </rPh>
    <rPh sb="2" eb="4">
      <t>ダイガク</t>
    </rPh>
    <rPh sb="3" eb="4">
      <t>ホクダイ</t>
    </rPh>
    <phoneticPr fontId="8"/>
  </si>
  <si>
    <t>H27.2.28</t>
  </si>
  <si>
    <t>第16回途上国の環境問題を見て考える全国学生ツアー</t>
    <phoneticPr fontId="8"/>
  </si>
  <si>
    <t>ネパール（カトマンズ）</t>
    <phoneticPr fontId="8"/>
  </si>
  <si>
    <t>●</t>
  </si>
  <si>
    <t>H26.12.24</t>
  </si>
  <si>
    <t>第42回環境システムシンポジウム「地球温暖化の適応策を考える」</t>
    <phoneticPr fontId="8"/>
  </si>
  <si>
    <t>桜美林大学四ツ谷キャンパス</t>
    <rPh sb="0" eb="3">
      <t>オウビリン</t>
    </rPh>
    <rPh sb="3" eb="5">
      <t>ダイガク</t>
    </rPh>
    <rPh sb="5" eb="6">
      <t>ヨ</t>
    </rPh>
    <rPh sb="7" eb="8">
      <t>ヤ</t>
    </rPh>
    <phoneticPr fontId="8"/>
  </si>
  <si>
    <t>H26.12.5</t>
  </si>
  <si>
    <t>第10回景観・デザイン研究　シンポジウム</t>
    <rPh sb="11" eb="13">
      <t>ケンキュウ</t>
    </rPh>
    <phoneticPr fontId="8"/>
  </si>
  <si>
    <t>H26.12.6</t>
  </si>
  <si>
    <t>第10回景観・デザイン研究発表会</t>
    <phoneticPr fontId="8"/>
  </si>
  <si>
    <t>H27.1.25</t>
  </si>
  <si>
    <t>第14回土木学会デザイン賞授賞式</t>
    <phoneticPr fontId="8"/>
  </si>
  <si>
    <t>H26.12.9</t>
  </si>
  <si>
    <t>第32回建設マネジメント問題に関する研究発表・討論会</t>
  </si>
  <si>
    <t>土木学会　講堂、AB、CD、EF会議室</t>
    <rPh sb="0" eb="2">
      <t>ドボク</t>
    </rPh>
    <rPh sb="2" eb="4">
      <t>ガッカイ</t>
    </rPh>
    <rPh sb="5" eb="7">
      <t>コウドウ</t>
    </rPh>
    <rPh sb="16" eb="19">
      <t>カイギシツ</t>
    </rPh>
    <phoneticPr fontId="8"/>
  </si>
  <si>
    <t>建設マネジメント委員会</t>
    <rPh sb="0" eb="11">
      <t>ケン</t>
    </rPh>
    <phoneticPr fontId="8"/>
  </si>
  <si>
    <t>H26.11.10</t>
  </si>
  <si>
    <t>地域シンポジウム（四国）高知の未来図（高知の公共工事システムの将来像）に関するシンポジウム</t>
    <rPh sb="0" eb="2">
      <t>チイキ</t>
    </rPh>
    <rPh sb="9" eb="11">
      <t>シコク</t>
    </rPh>
    <phoneticPr fontId="8"/>
  </si>
  <si>
    <t>公立学校共済組合高知宿泊所  高知会館白鳳</t>
    <phoneticPr fontId="8"/>
  </si>
  <si>
    <t>H26.6.25</t>
  </si>
  <si>
    <t>第6回公共調達シンポジウム</t>
    <phoneticPr fontId="8"/>
  </si>
  <si>
    <t>H26.8.8</t>
  </si>
  <si>
    <t>建設マネジメント委員会　成果発表会・表彰式</t>
    <rPh sb="0" eb="11">
      <t>ケン</t>
    </rPh>
    <rPh sb="12" eb="14">
      <t>セイカ</t>
    </rPh>
    <rPh sb="14" eb="16">
      <t>ハッピョウ</t>
    </rPh>
    <rPh sb="16" eb="17">
      <t>カイ</t>
    </rPh>
    <rPh sb="18" eb="20">
      <t>ヒョウショウ</t>
    </rPh>
    <rPh sb="20" eb="21">
      <t>シキ</t>
    </rPh>
    <phoneticPr fontId="8"/>
  </si>
  <si>
    <t>地域シンポジウム（北海道）地方における人材確保・育成の現状と実践に関するシンポジウム</t>
    <rPh sb="0" eb="2">
      <t>チイキ</t>
    </rPh>
    <rPh sb="9" eb="12">
      <t>ホッカイドウ</t>
    </rPh>
    <phoneticPr fontId="8"/>
  </si>
  <si>
    <t>北海道大学工学部オープンホール</t>
    <rPh sb="0" eb="3">
      <t>ホッカイドウ</t>
    </rPh>
    <rPh sb="3" eb="5">
      <t>ダイガク</t>
    </rPh>
    <rPh sb="5" eb="8">
      <t>コウガクブ</t>
    </rPh>
    <phoneticPr fontId="8"/>
  </si>
  <si>
    <t>H26.12.8</t>
  </si>
  <si>
    <t>「公共工事設計施工標準請負契約約款」説明会</t>
    <rPh sb="1" eb="3">
      <t>コウキョウ</t>
    </rPh>
    <rPh sb="3" eb="5">
      <t>コウジ</t>
    </rPh>
    <rPh sb="5" eb="7">
      <t>セッケイ</t>
    </rPh>
    <rPh sb="7" eb="9">
      <t>セコウ</t>
    </rPh>
    <rPh sb="9" eb="11">
      <t>ヒョウジュン</t>
    </rPh>
    <rPh sb="11" eb="13">
      <t>ウケオイ</t>
    </rPh>
    <rPh sb="13" eb="15">
      <t>ケイヤク</t>
    </rPh>
    <rPh sb="15" eb="17">
      <t>ヤッカン</t>
    </rPh>
    <rPh sb="18" eb="21">
      <t>セツメイカイ</t>
    </rPh>
    <phoneticPr fontId="8"/>
  </si>
  <si>
    <t>H27.2.3</t>
  </si>
  <si>
    <t>建設技術研究委員会30周年事業　記念講演会</t>
    <phoneticPr fontId="8"/>
  </si>
  <si>
    <t>前田建設工業本社</t>
    <phoneticPr fontId="8"/>
  </si>
  <si>
    <t>H27.2.26</t>
  </si>
  <si>
    <t>談話会 「新たな作業領域に挑戦するロボット技術の開発について」</t>
    <phoneticPr fontId="8"/>
  </si>
  <si>
    <t>H26.12.18</t>
  </si>
  <si>
    <t>第27回鋼構造基礎講座</t>
    <phoneticPr fontId="8"/>
  </si>
  <si>
    <t>H27.1.16</t>
  </si>
  <si>
    <t>第28回鋼構造基礎講座</t>
    <phoneticPr fontId="8"/>
  </si>
  <si>
    <t>H26.7.9</t>
  </si>
  <si>
    <t>第18回鉄道工学シンポジウム</t>
    <rPh sb="6" eb="8">
      <t>コウガク</t>
    </rPh>
    <phoneticPr fontId="8"/>
  </si>
  <si>
    <t>H26.7.4</t>
  </si>
  <si>
    <t>「設計基準体系における安全性照査ｶﾞｲﾄﾞﾗｲﾝ」に関する講習会</t>
    <phoneticPr fontId="8"/>
  </si>
  <si>
    <t>H26.9.1</t>
  </si>
  <si>
    <t>国際サマーセミナー 2014</t>
    <rPh sb="0" eb="2">
      <t>コクサイ</t>
    </rPh>
    <phoneticPr fontId="8"/>
  </si>
  <si>
    <t>土木学会 ＥＦ会議室</t>
    <rPh sb="7" eb="10">
      <t>カイギシツ</t>
    </rPh>
    <phoneticPr fontId="8"/>
  </si>
  <si>
    <t>平成26年度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</si>
  <si>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第11回 構造物の衝撃問題に関するシンポジウム</t>
    <phoneticPr fontId="8"/>
  </si>
  <si>
    <t>H26.11.7</t>
  </si>
  <si>
    <t>平成26年度 施工計画講習会</t>
    <rPh sb="7" eb="9">
      <t>セコウ</t>
    </rPh>
    <rPh sb="9" eb="11">
      <t>ケイカク</t>
    </rPh>
    <phoneticPr fontId="8"/>
  </si>
  <si>
    <t>H26.12.16</t>
  </si>
  <si>
    <t>第21回 鉄道技術連合シンポジウム（J-RAIL2014）</t>
    <rPh sb="0" eb="1">
      <t>ダイ</t>
    </rPh>
    <rPh sb="3" eb="4">
      <t>カイ</t>
    </rPh>
    <rPh sb="5" eb="7">
      <t>テツドウ</t>
    </rPh>
    <rPh sb="7" eb="9">
      <t>ギジュツ</t>
    </rPh>
    <rPh sb="9" eb="11">
      <t>レンゴウ</t>
    </rPh>
    <phoneticPr fontId="8"/>
  </si>
  <si>
    <t>新潟コンベンションセンター「朱鷺メッセ」</t>
    <rPh sb="0" eb="2">
      <t>ニイガタ</t>
    </rPh>
    <rPh sb="14" eb="16">
      <t>トキ</t>
    </rPh>
    <phoneticPr fontId="8"/>
  </si>
  <si>
    <t>H26.10.19</t>
  </si>
  <si>
    <t>第7回土木ふれあいフェスタ2014 in 神戸</t>
    <rPh sb="21" eb="23">
      <t>コウベ</t>
    </rPh>
    <phoneticPr fontId="8"/>
  </si>
  <si>
    <t>イオンモール神戸北</t>
    <rPh sb="6" eb="8">
      <t>コウベ</t>
    </rPh>
    <rPh sb="8" eb="9">
      <t>キタ</t>
    </rPh>
    <phoneticPr fontId="8"/>
  </si>
  <si>
    <t>H26.6.27</t>
  </si>
  <si>
    <t>№191　ドボジョイ東京百景・まち歩き魅惑工学！</t>
    <phoneticPr fontId="8"/>
  </si>
  <si>
    <t>原宿駅</t>
    <rPh sb="0" eb="3">
      <t>ハラジュクエキ</t>
    </rPh>
    <phoneticPr fontId="8"/>
  </si>
  <si>
    <t>№24　ドボジョイ観光興学・「土木の語り部」体験講習会！</t>
    <phoneticPr fontId="8"/>
  </si>
  <si>
    <t>H26.11.25</t>
  </si>
  <si>
    <t>№198　ドボジョイ東京・土木観光百景ウォーク！</t>
    <phoneticPr fontId="8"/>
  </si>
  <si>
    <t>ＪＲ新宿駅東口交番横</t>
    <phoneticPr fontId="8"/>
  </si>
  <si>
    <t>H26.12.13</t>
  </si>
  <si>
    <t>№6　ドボジョグ東京・観光アスリート工学！</t>
    <phoneticPr fontId="8"/>
  </si>
  <si>
    <t>ＪＲ四ツ谷駅麹町口</t>
    <phoneticPr fontId="8"/>
  </si>
  <si>
    <t>H27.1.28</t>
  </si>
  <si>
    <t>№27　ドボジョッキー＝土木の語り部・体験会！</t>
    <phoneticPr fontId="8"/>
  </si>
  <si>
    <t>H27.2.24</t>
  </si>
  <si>
    <t>№202　土木の語り部とドボジョイ百景ウォーク！</t>
    <phoneticPr fontId="8"/>
  </si>
  <si>
    <t>H26.12.15</t>
  </si>
  <si>
    <t>第14回地震災害マネジメントセミナー</t>
    <phoneticPr fontId="8"/>
  </si>
  <si>
    <t>H26.12.10</t>
  </si>
  <si>
    <t>平成26年度地震工学委員会第3回研究会</t>
    <rPh sb="0" eb="2">
      <t>ヘイセイ</t>
    </rPh>
    <rPh sb="4" eb="6">
      <t>ネンド</t>
    </rPh>
    <rPh sb="16" eb="19">
      <t>ケンキュウカイ</t>
    </rPh>
    <phoneticPr fontId="8"/>
  </si>
  <si>
    <t>H27.1.14</t>
  </si>
  <si>
    <t>1995年兵庫県南部地震20周年講演会</t>
    <phoneticPr fontId="8"/>
  </si>
  <si>
    <t>H27.1.24</t>
  </si>
  <si>
    <t>地盤工学セミナー：地盤に起因する土木・建築紛争の解決に向けて-Part3</t>
    <rPh sb="0" eb="2">
      <t>ジバン</t>
    </rPh>
    <rPh sb="2" eb="4">
      <t>コウガク</t>
    </rPh>
    <rPh sb="9" eb="11">
      <t>ジバン</t>
    </rPh>
    <rPh sb="12" eb="14">
      <t>キイン</t>
    </rPh>
    <rPh sb="16" eb="18">
      <t>ドボク</t>
    </rPh>
    <rPh sb="19" eb="21">
      <t>ケンチク</t>
    </rPh>
    <rPh sb="21" eb="23">
      <t>フンソウ</t>
    </rPh>
    <rPh sb="24" eb="26">
      <t>カイケツ</t>
    </rPh>
    <rPh sb="27" eb="28">
      <t>ム</t>
    </rPh>
    <phoneticPr fontId="8"/>
  </si>
  <si>
    <t>日本大学理工学部（駿河台校舎）1号館CSTﾎｰﾙ</t>
    <rPh sb="0" eb="2">
      <t>ニホン</t>
    </rPh>
    <rPh sb="2" eb="4">
      <t>ダイガク</t>
    </rPh>
    <rPh sb="4" eb="6">
      <t>リコウ</t>
    </rPh>
    <rPh sb="6" eb="8">
      <t>ガクブ</t>
    </rPh>
    <rPh sb="9" eb="12">
      <t>スルガダイ</t>
    </rPh>
    <rPh sb="12" eb="14">
      <t>コウシャ</t>
    </rPh>
    <rPh sb="16" eb="18">
      <t>ゴウカン</t>
    </rPh>
    <phoneticPr fontId="8"/>
  </si>
  <si>
    <t>H26.12.17</t>
  </si>
  <si>
    <t>火山地域における土砂災害発生メカニズムと社会的対応に関する研究集会</t>
    <phoneticPr fontId="8"/>
  </si>
  <si>
    <t>地盤工学会 地下会議室</t>
    <rPh sb="6" eb="8">
      <t>チカ</t>
    </rPh>
    <phoneticPr fontId="8"/>
  </si>
  <si>
    <t>第2回 地盤工学から見た堤防技術シンポジウム</t>
    <phoneticPr fontId="8"/>
  </si>
  <si>
    <t>H27.3.10</t>
  </si>
  <si>
    <t>第59回水工学講演会</t>
    <phoneticPr fontId="8"/>
  </si>
  <si>
    <t>早稲田大学西早稲田キャンパス</t>
    <rPh sb="0" eb="3">
      <t>ワセダ</t>
    </rPh>
    <rPh sb="3" eb="5">
      <t>ダイガク</t>
    </rPh>
    <rPh sb="5" eb="9">
      <t>ニシワセダ</t>
    </rPh>
    <phoneticPr fontId="8"/>
  </si>
  <si>
    <t>H26.12.1</t>
  </si>
  <si>
    <t>第20回地下空間シンポジウム見学会</t>
    <phoneticPr fontId="8"/>
  </si>
  <si>
    <t>見学会(東京外環自動車道　田尻工事)</t>
    <rPh sb="0" eb="3">
      <t>ケンガクカイ</t>
    </rPh>
    <phoneticPr fontId="8"/>
  </si>
  <si>
    <t>H27.1.23</t>
  </si>
  <si>
    <t>第20回地下空間シンポジウム</t>
    <phoneticPr fontId="8"/>
  </si>
  <si>
    <t>地下空間の防災・減災セミナー　地下浸水の対策と課題～名古屋・大阪を事例として～</t>
    <phoneticPr fontId="8"/>
  </si>
  <si>
    <t>中部大学名古屋キャンパス</t>
    <phoneticPr fontId="8"/>
  </si>
  <si>
    <t>H27.3.13</t>
  </si>
  <si>
    <t>「地下構造物のアセットマネジメント-導入に向けて-」に関する講習会</t>
    <rPh sb="1" eb="3">
      <t>チカ</t>
    </rPh>
    <rPh sb="3" eb="6">
      <t>コウゾウブツ</t>
    </rPh>
    <rPh sb="18" eb="20">
      <t>ドウニュウ</t>
    </rPh>
    <rPh sb="21" eb="22">
      <t>ム</t>
    </rPh>
    <rPh sb="27" eb="28">
      <t>カン</t>
    </rPh>
    <rPh sb="30" eb="33">
      <t>コウシュウカイ</t>
    </rPh>
    <phoneticPr fontId="8"/>
  </si>
  <si>
    <t>H27.1.10</t>
  </si>
  <si>
    <t>土木計画学ワンデーセミナー　NO.71
自転車利用環境計画の進展と</t>
    <phoneticPr fontId="8"/>
  </si>
  <si>
    <t>土木計画学ワンデーセミナー　NO.72
航空輸送に関する高度なモデル化と統計分析手法の政策への応用：手法論と政策論</t>
    <phoneticPr fontId="8"/>
  </si>
  <si>
    <t>土木計画学ワンデーセミナー　NO.73
震災20年をむかえた災害研究のこれまでとこれから～土木計画学の視点から</t>
    <rPh sb="0" eb="2">
      <t>ドボク</t>
    </rPh>
    <rPh sb="2" eb="4">
      <t>ケイカク</t>
    </rPh>
    <rPh sb="4" eb="5">
      <t>ガク</t>
    </rPh>
    <rPh sb="20" eb="22">
      <t>シンサイ</t>
    </rPh>
    <rPh sb="24" eb="25">
      <t>ネン</t>
    </rPh>
    <rPh sb="30" eb="32">
      <t>サイガイ</t>
    </rPh>
    <rPh sb="32" eb="34">
      <t>ケンキュウ</t>
    </rPh>
    <rPh sb="45" eb="47">
      <t>ドボク</t>
    </rPh>
    <rPh sb="47" eb="49">
      <t>ケイカク</t>
    </rPh>
    <rPh sb="49" eb="50">
      <t>ガク</t>
    </rPh>
    <rPh sb="51" eb="53">
      <t>シテン</t>
    </rPh>
    <phoneticPr fontId="8"/>
  </si>
  <si>
    <t>デザイン・クリエイティブセンター神戸KIITO３階303会議室</t>
    <phoneticPr fontId="8"/>
  </si>
  <si>
    <t>H27.3.9</t>
  </si>
  <si>
    <t>土木計画学ワンデーセミナー　NO.74
交通関連ビッグデータは土木計画の研究と実務に何をもたらすか？</t>
    <phoneticPr fontId="8"/>
  </si>
  <si>
    <t>東京工業大学蔵前工業会館内　「くらまえホール」</t>
    <phoneticPr fontId="8"/>
  </si>
  <si>
    <t>H27.3.14</t>
  </si>
  <si>
    <t>土木計画学ワンデーセミナー　NO.75
子育て</t>
    <rPh sb="20" eb="22">
      <t>コソダ</t>
    </rPh>
    <phoneticPr fontId="8"/>
  </si>
  <si>
    <t>H27.3.27</t>
  </si>
  <si>
    <t>土木計画学ワンデイセミナーNO.76「幹線旅客交通のフロンティア」</t>
    <rPh sb="0" eb="2">
      <t>ドボク</t>
    </rPh>
    <rPh sb="2" eb="4">
      <t>ケイカク</t>
    </rPh>
    <rPh sb="4" eb="5">
      <t>ガク</t>
    </rPh>
    <rPh sb="19" eb="21">
      <t>カンセン</t>
    </rPh>
    <rPh sb="21" eb="23">
      <t>リョカク</t>
    </rPh>
    <rPh sb="23" eb="25">
      <t>コウツウ</t>
    </rPh>
    <phoneticPr fontId="8"/>
  </si>
  <si>
    <t>H26.6.20</t>
  </si>
  <si>
    <t>現地見学会（34回土木史研究発表会）</t>
    <rPh sb="0" eb="2">
      <t>ゲンチ</t>
    </rPh>
    <rPh sb="2" eb="5">
      <t>ケンガクカイ</t>
    </rPh>
    <rPh sb="8" eb="9">
      <t>カイ</t>
    </rPh>
    <rPh sb="9" eb="11">
      <t>ドボク</t>
    </rPh>
    <rPh sb="11" eb="12">
      <t>シ</t>
    </rPh>
    <rPh sb="12" eb="14">
      <t>ケンキュウ</t>
    </rPh>
    <rPh sb="14" eb="16">
      <t>ハッピョウ</t>
    </rPh>
    <rPh sb="16" eb="17">
      <t>カイ</t>
    </rPh>
    <phoneticPr fontId="8"/>
  </si>
  <si>
    <t>東京都中央区（永代橋、勝鬨橋など）</t>
    <rPh sb="0" eb="3">
      <t>トウキョウト</t>
    </rPh>
    <rPh sb="3" eb="6">
      <t>チュウオウク</t>
    </rPh>
    <rPh sb="7" eb="9">
      <t>エイタイ</t>
    </rPh>
    <rPh sb="9" eb="10">
      <t>バシ</t>
    </rPh>
    <rPh sb="11" eb="13">
      <t>カチドキ</t>
    </rPh>
    <rPh sb="13" eb="14">
      <t>バシ</t>
    </rPh>
    <phoneticPr fontId="8"/>
  </si>
  <si>
    <t>土木史研究委員会　特別講演・討論会（34回土木史研究発表会）</t>
    <phoneticPr fontId="8"/>
  </si>
  <si>
    <t>H27.2.13</t>
  </si>
  <si>
    <t>「映像と講演の夕べ ～世界遺産富岡製糸場と土木～」</t>
    <rPh sb="1" eb="3">
      <t>エイゾウ</t>
    </rPh>
    <rPh sb="4" eb="6">
      <t>コウエン</t>
    </rPh>
    <rPh sb="7" eb="8">
      <t>ユウ</t>
    </rPh>
    <rPh sb="11" eb="13">
      <t>セカイ</t>
    </rPh>
    <rPh sb="13" eb="15">
      <t>イサン</t>
    </rPh>
    <rPh sb="15" eb="20">
      <t>トミオカセイシジョウ</t>
    </rPh>
    <rPh sb="21" eb="23">
      <t>ドボク</t>
    </rPh>
    <phoneticPr fontId="8"/>
  </si>
  <si>
    <t>H26.11.14</t>
  </si>
  <si>
    <t>CIM講演会2014（沖縄会場）</t>
    <rPh sb="3" eb="6">
      <t>コウエンカイ</t>
    </rPh>
    <rPh sb="11" eb="13">
      <t>オキナワ</t>
    </rPh>
    <rPh sb="13" eb="15">
      <t>カイジョウ</t>
    </rPh>
    <phoneticPr fontId="8"/>
  </si>
  <si>
    <t>沖縄県立博物館・美術館　講座室</t>
    <phoneticPr fontId="8"/>
  </si>
  <si>
    <t>H26.11.28</t>
  </si>
  <si>
    <t>CIM講演会2014（富山会場）</t>
    <rPh sb="3" eb="6">
      <t>コウエンカイ</t>
    </rPh>
    <rPh sb="11" eb="13">
      <t>トヤマ</t>
    </rPh>
    <rPh sb="13" eb="15">
      <t>カイジョウ</t>
    </rPh>
    <phoneticPr fontId="8"/>
  </si>
  <si>
    <t>（一社）富山県農協会館　8Fホール</t>
    <phoneticPr fontId="8"/>
  </si>
  <si>
    <t>欧州CIM技術調査報告会（東京）</t>
    <phoneticPr fontId="8"/>
  </si>
  <si>
    <t>H26.12.19</t>
  </si>
  <si>
    <t>CIM講演会2014（東京会場）</t>
    <rPh sb="3" eb="6">
      <t>コウエンカイ</t>
    </rPh>
    <rPh sb="11" eb="13">
      <t>トウキョウ</t>
    </rPh>
    <rPh sb="13" eb="15">
      <t>カイジョウ</t>
    </rPh>
    <phoneticPr fontId="8"/>
  </si>
  <si>
    <t xml:space="preserve">日比谷コンベンションホール（大ホール） </t>
    <phoneticPr fontId="8"/>
  </si>
  <si>
    <t>大塚商会　本社</t>
    <rPh sb="0" eb="2">
      <t>オオツカ</t>
    </rPh>
    <rPh sb="2" eb="4">
      <t>ショウカイ</t>
    </rPh>
    <rPh sb="5" eb="7">
      <t>ホンシャ</t>
    </rPh>
    <phoneticPr fontId="8"/>
  </si>
  <si>
    <t>欧州CIM技術調査報告会（大阪）</t>
    <rPh sb="13" eb="15">
      <t>オオサカ</t>
    </rPh>
    <phoneticPr fontId="8"/>
  </si>
  <si>
    <t>大塚商会　関西支社</t>
    <rPh sb="0" eb="2">
      <t>オオツカ</t>
    </rPh>
    <rPh sb="2" eb="4">
      <t>ショウカイ</t>
    </rPh>
    <rPh sb="5" eb="7">
      <t>カンサイ</t>
    </rPh>
    <rPh sb="7" eb="9">
      <t>シシャ</t>
    </rPh>
    <phoneticPr fontId="8"/>
  </si>
  <si>
    <t>H26.6.6</t>
  </si>
  <si>
    <t>トンネル工学セミナー2014</t>
    <phoneticPr fontId="8"/>
  </si>
  <si>
    <t>H26.9.11</t>
  </si>
  <si>
    <t>トンネル技術史講演会</t>
    <phoneticPr fontId="8"/>
  </si>
  <si>
    <t>ホテルプラザオーサカ</t>
    <phoneticPr fontId="8"/>
  </si>
  <si>
    <t>H26.12.4</t>
  </si>
  <si>
    <t>第24回トンネル工学研究発表会</t>
    <phoneticPr fontId="8"/>
  </si>
  <si>
    <t>土木学会　講堂、AB、CD会議室</t>
    <rPh sb="0" eb="2">
      <t>ドボク</t>
    </rPh>
    <rPh sb="2" eb="4">
      <t>ガッカイ</t>
    </rPh>
    <rPh sb="5" eb="7">
      <t>コウドウ</t>
    </rPh>
    <rPh sb="13" eb="16">
      <t>カイギシツ</t>
    </rPh>
    <phoneticPr fontId="8"/>
  </si>
  <si>
    <t>H27.1.27</t>
  </si>
  <si>
    <t>トンネル・ライブラリー第27号「シールド工事用立坑の設計」に関する講習会</t>
    <phoneticPr fontId="8"/>
  </si>
  <si>
    <t>第５回FRP複合構造・橋梁に関するシンポジウム</t>
    <phoneticPr fontId="8"/>
  </si>
  <si>
    <t>土木学会　講堂、EF会議室</t>
    <rPh sb="0" eb="2">
      <t>ドボク</t>
    </rPh>
    <rPh sb="2" eb="4">
      <t>ガッカイ</t>
    </rPh>
    <rPh sb="5" eb="7">
      <t>コウドウ</t>
    </rPh>
    <rPh sb="10" eb="13">
      <t>カイギシツ</t>
    </rPh>
    <phoneticPr fontId="8"/>
  </si>
  <si>
    <t>複合構造委員会</t>
    <rPh sb="0" eb="7">
      <t>フク</t>
    </rPh>
    <phoneticPr fontId="8"/>
  </si>
  <si>
    <t>H26.8.22</t>
  </si>
  <si>
    <t>複合構造ずれ止めの性能評価に関する講習会</t>
    <phoneticPr fontId="8"/>
  </si>
  <si>
    <t>H26.11.13</t>
  </si>
  <si>
    <t>FRP複合構造に関する講習会</t>
    <phoneticPr fontId="8"/>
  </si>
  <si>
    <t>FRPによるコンクリート構造の補強設計に関する講習会</t>
    <phoneticPr fontId="8"/>
  </si>
  <si>
    <t>H26.12.11</t>
  </si>
  <si>
    <t>第19回舗装工学講演会</t>
    <rPh sb="0" eb="1">
      <t>ダイ</t>
    </rPh>
    <rPh sb="3" eb="4">
      <t>カイ</t>
    </rPh>
    <rPh sb="4" eb="6">
      <t>ホソウ</t>
    </rPh>
    <rPh sb="6" eb="8">
      <t>コウガク</t>
    </rPh>
    <rPh sb="8" eb="10">
      <t>コウエン</t>
    </rPh>
    <rPh sb="10" eb="11">
      <t>カイ</t>
    </rPh>
    <phoneticPr fontId="8"/>
  </si>
  <si>
    <t>土木学会　講堂およびAB会議室</t>
    <rPh sb="5" eb="7">
      <t>コウドウ</t>
    </rPh>
    <rPh sb="12" eb="15">
      <t>カイギシツ</t>
    </rPh>
    <phoneticPr fontId="8"/>
  </si>
  <si>
    <t>H26.12.12</t>
  </si>
  <si>
    <t>歩行者系舗装入門（安全で安心な路面を目指して）の講習会</t>
    <rPh sb="3" eb="4">
      <t>ケイ</t>
    </rPh>
    <rPh sb="4" eb="6">
      <t>ホソウ</t>
    </rPh>
    <rPh sb="6" eb="8">
      <t>ニュウモン</t>
    </rPh>
    <rPh sb="9" eb="11">
      <t>アンゼン</t>
    </rPh>
    <rPh sb="12" eb="14">
      <t>アンシン</t>
    </rPh>
    <rPh sb="15" eb="17">
      <t>ロメン</t>
    </rPh>
    <rPh sb="18" eb="20">
      <t>メザ</t>
    </rPh>
    <rPh sb="24" eb="27">
      <t>コウシュウカイ</t>
    </rPh>
    <phoneticPr fontId="8"/>
  </si>
  <si>
    <t>丸太打設液状化対策工法見学会</t>
    <phoneticPr fontId="8"/>
  </si>
  <si>
    <t>高知市仁井田新築（木材団地内）</t>
    <phoneticPr fontId="8"/>
  </si>
  <si>
    <t>H27.3.11</t>
  </si>
  <si>
    <t>第6回木材利用シンポジウム</t>
    <rPh sb="0" eb="1">
      <t>ダイ</t>
    </rPh>
    <rPh sb="2" eb="3">
      <t>カイ</t>
    </rPh>
    <rPh sb="3" eb="5">
      <t>モクザイ</t>
    </rPh>
    <rPh sb="5" eb="7">
      <t>リヨウ</t>
    </rPh>
    <phoneticPr fontId="8"/>
  </si>
  <si>
    <t>「これからの遮音壁について考える」公開シンポジウム</t>
    <phoneticPr fontId="8"/>
  </si>
  <si>
    <t>松本市あがたの森文化会館  本館２階  大会議室</t>
    <phoneticPr fontId="8"/>
  </si>
  <si>
    <t>H26.10.22</t>
  </si>
  <si>
    <t>「これからの遮音壁について考える」現地検討会</t>
    <phoneticPr fontId="8"/>
  </si>
  <si>
    <t>伊那ＩＣ/飯田ＩＣ南</t>
    <phoneticPr fontId="8"/>
  </si>
  <si>
    <t>第２回鋼構造技術継承講演会～経験豊富な先人に学ぶ次世代への承継技術～</t>
    <rPh sb="0" eb="1">
      <t>ダイ</t>
    </rPh>
    <rPh sb="2" eb="3">
      <t>カイ</t>
    </rPh>
    <phoneticPr fontId="8"/>
  </si>
  <si>
    <t>第27回アゲールシンポジウム</t>
    <rPh sb="0" eb="1">
      <t>ダイ</t>
    </rPh>
    <rPh sb="3" eb="4">
      <t>カイ</t>
    </rPh>
    <phoneticPr fontId="8"/>
  </si>
  <si>
    <t>早稲田大学西早稲田キャンパス</t>
  </si>
  <si>
    <t>第59回水工学講演会特別講演</t>
    <rPh sb="10" eb="12">
      <t>トクベツ</t>
    </rPh>
    <rPh sb="12" eb="14">
      <t>コウエン</t>
    </rPh>
    <phoneticPr fontId="8"/>
  </si>
  <si>
    <t>H27.1.26</t>
  </si>
  <si>
    <t>性能設計下での現場観測施工に関する研究小委員会ワークショップ</t>
    <rPh sb="0" eb="2">
      <t>セイノウ</t>
    </rPh>
    <rPh sb="2" eb="4">
      <t>セッケイ</t>
    </rPh>
    <rPh sb="4" eb="5">
      <t>シタ</t>
    </rPh>
    <rPh sb="7" eb="9">
      <t>ゲンバ</t>
    </rPh>
    <rPh sb="9" eb="11">
      <t>カンソク</t>
    </rPh>
    <rPh sb="11" eb="13">
      <t>セコウ</t>
    </rPh>
    <rPh sb="14" eb="15">
      <t>カン</t>
    </rPh>
    <rPh sb="17" eb="19">
      <t>ケンキュウ</t>
    </rPh>
    <rPh sb="19" eb="23">
      <t>ショウイインカイ</t>
    </rPh>
    <phoneticPr fontId="8"/>
  </si>
  <si>
    <t>アサノ大成基礎設計　会議室</t>
    <rPh sb="3" eb="5">
      <t>タイセイ</t>
    </rPh>
    <rPh sb="5" eb="7">
      <t>キソ</t>
    </rPh>
    <rPh sb="7" eb="9">
      <t>セッケイ</t>
    </rPh>
    <rPh sb="10" eb="13">
      <t>カイギシツ</t>
    </rPh>
    <phoneticPr fontId="8"/>
  </si>
  <si>
    <t>増永</t>
    <phoneticPr fontId="8"/>
  </si>
  <si>
    <t>H27.4.21</t>
  </si>
  <si>
    <t>平成27年度地震工学委員会第1回研究会</t>
    <rPh sb="0" eb="2">
      <t>ヘイセイ</t>
    </rPh>
    <rPh sb="4" eb="6">
      <t>ネンド</t>
    </rPh>
    <rPh sb="6" eb="8">
      <t>ジシン</t>
    </rPh>
    <rPh sb="8" eb="10">
      <t>コウガク</t>
    </rPh>
    <rPh sb="10" eb="13">
      <t>イインカイ</t>
    </rPh>
    <rPh sb="16" eb="19">
      <t>ケンキュウカイ</t>
    </rPh>
    <phoneticPr fontId="8"/>
  </si>
  <si>
    <t>小川</t>
    <rPh sb="0" eb="2">
      <t>オガワ</t>
    </rPh>
    <phoneticPr fontId="8"/>
  </si>
  <si>
    <t>H27.5.13</t>
  </si>
  <si>
    <t>ネパール地震 地震被害調査結果 速報会</t>
    <phoneticPr fontId="8"/>
  </si>
  <si>
    <t>東京大学生産技術研究所　コンベンションホール</t>
    <rPh sb="0" eb="2">
      <t>トウキョウ</t>
    </rPh>
    <rPh sb="2" eb="4">
      <t>ダイガク</t>
    </rPh>
    <rPh sb="4" eb="6">
      <t>セイサン</t>
    </rPh>
    <rPh sb="6" eb="8">
      <t>ギジュツ</t>
    </rPh>
    <rPh sb="8" eb="11">
      <t>ケンキュウショ</t>
    </rPh>
    <phoneticPr fontId="8"/>
  </si>
  <si>
    <t>H27.5.14</t>
  </si>
  <si>
    <t>第3回 データモデルセミナー</t>
    <phoneticPr fontId="8"/>
  </si>
  <si>
    <t>H27.6.24</t>
  </si>
  <si>
    <t>「エネルギーと気象工学　-災害に強い電力設備と安定供給を目指して-」出版記念講演会</t>
    <phoneticPr fontId="8"/>
  </si>
  <si>
    <t>H27.7.24</t>
  </si>
  <si>
    <t>H27.9.9</t>
  </si>
  <si>
    <t>「コンクリート構造物の安全確保のためのシステムに関する研究小委員会」成果報告会</t>
    <rPh sb="7" eb="10">
      <t>コウゾウブツ</t>
    </rPh>
    <rPh sb="11" eb="13">
      <t>アンゼン</t>
    </rPh>
    <rPh sb="13" eb="15">
      <t>カクホ</t>
    </rPh>
    <rPh sb="24" eb="25">
      <t>カン</t>
    </rPh>
    <rPh sb="27" eb="29">
      <t>ケンキュウ</t>
    </rPh>
    <rPh sb="29" eb="30">
      <t>ショウ</t>
    </rPh>
    <rPh sb="30" eb="33">
      <t>イインカイ</t>
    </rPh>
    <rPh sb="34" eb="36">
      <t>セイカ</t>
    </rPh>
    <rPh sb="36" eb="38">
      <t>ホウコク</t>
    </rPh>
    <rPh sb="38" eb="39">
      <t>カイ</t>
    </rPh>
    <phoneticPr fontId="8"/>
  </si>
  <si>
    <t>H27.7.7</t>
  </si>
  <si>
    <t>第18回性能に基づく橋梁等の耐震設計に関するシンポジウム</t>
    <phoneticPr fontId="8"/>
  </si>
  <si>
    <t>H27.4.22</t>
  </si>
  <si>
    <t>流量観測ワークショップ</t>
    <rPh sb="0" eb="2">
      <t>リュウリョウ</t>
    </rPh>
    <rPh sb="2" eb="4">
      <t>カンソク</t>
    </rPh>
    <phoneticPr fontId="8"/>
  </si>
  <si>
    <t>信濃川（新潟県小千谷市付近）</t>
    <rPh sb="0" eb="3">
      <t>シナノガワ</t>
    </rPh>
    <rPh sb="4" eb="7">
      <t>ニイガタケン</t>
    </rPh>
    <rPh sb="7" eb="10">
      <t>オヂヤ</t>
    </rPh>
    <rPh sb="10" eb="11">
      <t>シ</t>
    </rPh>
    <rPh sb="11" eb="13">
      <t>フキン</t>
    </rPh>
    <phoneticPr fontId="8"/>
  </si>
  <si>
    <t>松沼</t>
    <rPh sb="0" eb="2">
      <t>マツヌマ</t>
    </rPh>
    <phoneticPr fontId="8"/>
  </si>
  <si>
    <t>H27.5.18</t>
  </si>
  <si>
    <t>環境水理部会研究集会2015in京都</t>
    <rPh sb="0" eb="2">
      <t>カンキョウ</t>
    </rPh>
    <rPh sb="2" eb="3">
      <t>ミズ</t>
    </rPh>
    <rPh sb="3" eb="4">
      <t>リ</t>
    </rPh>
    <rPh sb="4" eb="6">
      <t>ブカイ</t>
    </rPh>
    <rPh sb="6" eb="8">
      <t>ケンキュウ</t>
    </rPh>
    <rPh sb="8" eb="10">
      <t>シュウカイ</t>
    </rPh>
    <rPh sb="16" eb="18">
      <t>キョウト</t>
    </rPh>
    <phoneticPr fontId="8"/>
  </si>
  <si>
    <t>京都大学防災研究所連携研究棟大セミナー室</t>
    <rPh sb="0" eb="2">
      <t>キョウト</t>
    </rPh>
    <rPh sb="2" eb="4">
      <t>ダイガク</t>
    </rPh>
    <rPh sb="4" eb="6">
      <t>ボウサイ</t>
    </rPh>
    <rPh sb="6" eb="9">
      <t>ケンキュウショ</t>
    </rPh>
    <rPh sb="9" eb="11">
      <t>レンケイ</t>
    </rPh>
    <rPh sb="11" eb="13">
      <t>ケンキュウ</t>
    </rPh>
    <rPh sb="13" eb="14">
      <t>トウ</t>
    </rPh>
    <rPh sb="14" eb="15">
      <t>ダイ</t>
    </rPh>
    <rPh sb="19" eb="20">
      <t>シツ</t>
    </rPh>
    <phoneticPr fontId="8"/>
  </si>
  <si>
    <t>H27.6.6</t>
  </si>
  <si>
    <t>第51回土木計画学研究発表会（春大会）</t>
    <phoneticPr fontId="8"/>
  </si>
  <si>
    <t>九州大学　伊都キャンパス</t>
    <rPh sb="0" eb="2">
      <t>キュウシュウ</t>
    </rPh>
    <rPh sb="2" eb="4">
      <t>ダイガク</t>
    </rPh>
    <rPh sb="5" eb="7">
      <t>イト</t>
    </rPh>
    <phoneticPr fontId="8"/>
  </si>
  <si>
    <t>H27.6.10</t>
  </si>
  <si>
    <t>2015年度河川技術に関するシンポジウム</t>
    <phoneticPr fontId="8"/>
  </si>
  <si>
    <t>H27.6.20</t>
  </si>
  <si>
    <t xml:space="preserve">第35回土木史研究発表会 </t>
    <phoneticPr fontId="8"/>
  </si>
  <si>
    <t>H27.6.22</t>
  </si>
  <si>
    <t>第40回海洋開発シンポジウム</t>
    <phoneticPr fontId="8"/>
  </si>
  <si>
    <t>H27.6.4</t>
  </si>
  <si>
    <t>アルミニウム合金材の鋼橋への活用技術ならびにアルミニウム合金土木構造物設計・製作指針（案）に関するシンポジウム</t>
    <phoneticPr fontId="8"/>
  </si>
  <si>
    <t>H27.10.6</t>
  </si>
  <si>
    <t>大阪大学中之島センター７階セミナー室</t>
    <phoneticPr fontId="8"/>
  </si>
  <si>
    <t>H28.3.14</t>
  </si>
  <si>
    <t>土木ＩＳＯセミナ－「国際規格の動向と次期港湾基準の国際化・国際展開に向けて」</t>
    <phoneticPr fontId="8"/>
  </si>
  <si>
    <t>ISO対応特別委員会</t>
    <rPh sb="3" eb="5">
      <t>タイオウ</t>
    </rPh>
    <rPh sb="5" eb="7">
      <t>トクベツ</t>
    </rPh>
    <rPh sb="7" eb="10">
      <t>イインカイ</t>
    </rPh>
    <phoneticPr fontId="8"/>
  </si>
  <si>
    <t>H27.6.8</t>
  </si>
  <si>
    <t>「センシング情報社会基盤」講習会</t>
    <phoneticPr fontId="8"/>
  </si>
  <si>
    <t>H27.12.4</t>
  </si>
  <si>
    <t>『施工計画講習会「施工計画のポイントとＣＩＭへの取り組み」』</t>
    <phoneticPr fontId="8"/>
  </si>
  <si>
    <t>H27.7.23</t>
  </si>
  <si>
    <t>流量観測の高度化に関する勉強会</t>
    <rPh sb="0" eb="2">
      <t>リュウリョウ</t>
    </rPh>
    <rPh sb="2" eb="4">
      <t>カンソク</t>
    </rPh>
    <rPh sb="5" eb="8">
      <t>コウドカ</t>
    </rPh>
    <rPh sb="9" eb="10">
      <t>カン</t>
    </rPh>
    <rPh sb="12" eb="14">
      <t>ベンキョウ</t>
    </rPh>
    <rPh sb="14" eb="15">
      <t>カイ</t>
    </rPh>
    <phoneticPr fontId="8"/>
  </si>
  <si>
    <t>H27.7.27</t>
  </si>
  <si>
    <t>H27.7.14</t>
  </si>
  <si>
    <t>「火災を受けた鋼橋の診断補修ガイドライン」講習会</t>
    <rPh sb="21" eb="24">
      <t>コウシュウカイ</t>
    </rPh>
    <phoneticPr fontId="8"/>
  </si>
  <si>
    <t>H27.8.7</t>
  </si>
  <si>
    <t>第18回鋼構造と橋に関するシンポジウム</t>
    <phoneticPr fontId="8"/>
  </si>
  <si>
    <t>H27.8.24</t>
  </si>
  <si>
    <t>第51回水工学に関する夏期研修会Aコース</t>
    <phoneticPr fontId="8"/>
  </si>
  <si>
    <t>横浜国立大学</t>
    <rPh sb="0" eb="2">
      <t>ヨコハマ</t>
    </rPh>
    <rPh sb="2" eb="4">
      <t>コクリツ</t>
    </rPh>
    <rPh sb="4" eb="6">
      <t>ダイガク</t>
    </rPh>
    <phoneticPr fontId="8"/>
  </si>
  <si>
    <t>第51回水工学に関する夏期研修会Bコース</t>
    <phoneticPr fontId="8"/>
  </si>
  <si>
    <t>H27.8.6</t>
  </si>
  <si>
    <t>第14回木材利用研究発表会</t>
    <rPh sb="0" eb="1">
      <t>ダイ</t>
    </rPh>
    <rPh sb="3" eb="4">
      <t>カイ</t>
    </rPh>
    <rPh sb="4" eb="6">
      <t>モクザイ</t>
    </rPh>
    <rPh sb="6" eb="8">
      <t>リヨウ</t>
    </rPh>
    <rPh sb="8" eb="10">
      <t>ケンキュウ</t>
    </rPh>
    <rPh sb="10" eb="12">
      <t>ハッピョウ</t>
    </rPh>
    <rPh sb="12" eb="13">
      <t>カイ</t>
    </rPh>
    <phoneticPr fontId="8"/>
  </si>
  <si>
    <t>H27.5.19</t>
  </si>
  <si>
    <t>公開講演会「歴史に学ぶ防災論　関東大震災は語る」</t>
    <phoneticPr fontId="8"/>
  </si>
  <si>
    <t>H27.7.3</t>
  </si>
  <si>
    <t>断層変位評価に関するシンポジウム</t>
    <phoneticPr fontId="8"/>
  </si>
  <si>
    <t>H27.11.26</t>
  </si>
  <si>
    <t>講演会「リスクコミュニケーション－リスク情報の共有・意思疎通と信頼－」</t>
    <phoneticPr fontId="8"/>
  </si>
  <si>
    <t>京都大学東京オフィス　会議室</t>
    <phoneticPr fontId="8"/>
  </si>
  <si>
    <t>H27.7.31</t>
  </si>
  <si>
    <t>宅地の液状化対策の現地視察会</t>
    <phoneticPr fontId="8"/>
  </si>
  <si>
    <t>潮来市内液状化対策現地</t>
    <phoneticPr fontId="8"/>
  </si>
  <si>
    <t>H27.8.5</t>
  </si>
  <si>
    <t>東日本大震災による橋梁等の被害分析小委員会最終報告会(東京）</t>
    <rPh sb="27" eb="29">
      <t>トウキョウ</t>
    </rPh>
    <phoneticPr fontId="8"/>
  </si>
  <si>
    <t>東日本大震災による橋梁等の被害分析小委員会最終報告会(大阪）</t>
    <rPh sb="27" eb="29">
      <t>オオサカ</t>
    </rPh>
    <phoneticPr fontId="8"/>
  </si>
  <si>
    <t>建設交流館</t>
    <phoneticPr fontId="8"/>
  </si>
  <si>
    <t>「繊維補強コンクリートの構造利用に関する研究小委員会」成果報告会</t>
    <rPh sb="1" eb="3">
      <t>センイ</t>
    </rPh>
    <rPh sb="3" eb="5">
      <t>ホキョウ</t>
    </rPh>
    <rPh sb="12" eb="14">
      <t>コウゾウ</t>
    </rPh>
    <rPh sb="14" eb="16">
      <t>リヨウ</t>
    </rPh>
    <rPh sb="17" eb="18">
      <t>カン</t>
    </rPh>
    <rPh sb="20" eb="22">
      <t>ケンキュウ</t>
    </rPh>
    <rPh sb="22" eb="23">
      <t>ショウ</t>
    </rPh>
    <rPh sb="23" eb="26">
      <t>イインカイ</t>
    </rPh>
    <rPh sb="27" eb="29">
      <t>セイカ</t>
    </rPh>
    <rPh sb="29" eb="31">
      <t>ホウコク</t>
    </rPh>
    <rPh sb="31" eb="32">
      <t>カイ</t>
    </rPh>
    <phoneticPr fontId="8"/>
  </si>
  <si>
    <t>東日本大震災による橋梁等の被害分析小委員会最終報告会(仙台）</t>
    <rPh sb="27" eb="29">
      <t>センダイ</t>
    </rPh>
    <phoneticPr fontId="8"/>
  </si>
  <si>
    <t>東北大学片平さくらホール</t>
    <phoneticPr fontId="8"/>
  </si>
  <si>
    <t>H27.8.26</t>
  </si>
  <si>
    <t>東日本大震災による橋梁等の被害分析小委員会最終報告会(福岡）</t>
    <rPh sb="27" eb="29">
      <t>フクオカ</t>
    </rPh>
    <phoneticPr fontId="8"/>
  </si>
  <si>
    <t>九州大学　西新プラザ</t>
    <phoneticPr fontId="8"/>
  </si>
  <si>
    <t>H27.9.2</t>
  </si>
  <si>
    <t>第23回地球環境シンポジウム</t>
    <phoneticPr fontId="8"/>
  </si>
  <si>
    <t>H27.9.3</t>
  </si>
  <si>
    <t>土木学会一般公開シンポジウム</t>
    <rPh sb="0" eb="4">
      <t>ドボクガッカイ</t>
    </rPh>
    <rPh sb="4" eb="6">
      <t>イッパン</t>
    </rPh>
    <rPh sb="6" eb="8">
      <t>コウカイ</t>
    </rPh>
    <phoneticPr fontId="8"/>
  </si>
  <si>
    <t>H27.9.10</t>
  </si>
  <si>
    <t>平成27年度第1回エネルギー委員会講演会「シェール革命と世界のエネルギー需給動向」＜無料行事＞</t>
    <rPh sb="0" eb="2">
      <t>ヘイセイ</t>
    </rPh>
    <rPh sb="4" eb="6">
      <t>ネンド</t>
    </rPh>
    <rPh sb="6" eb="7">
      <t>ダイ</t>
    </rPh>
    <rPh sb="8" eb="9">
      <t>カイ</t>
    </rPh>
    <rPh sb="14" eb="17">
      <t>イインカイ</t>
    </rPh>
    <rPh sb="17" eb="20">
      <t>コウエンカイ</t>
    </rPh>
    <rPh sb="25" eb="27">
      <t>カクメイ</t>
    </rPh>
    <rPh sb="28" eb="30">
      <t>セカイ</t>
    </rPh>
    <rPh sb="36" eb="38">
      <t>ジュキュウ</t>
    </rPh>
    <rPh sb="38" eb="40">
      <t>ドウコウ</t>
    </rPh>
    <rPh sb="42" eb="44">
      <t>ムリョウ</t>
    </rPh>
    <rPh sb="44" eb="46">
      <t>ギョウジ</t>
    </rPh>
    <phoneticPr fontId="8"/>
  </si>
  <si>
    <t>H27.9.25</t>
  </si>
  <si>
    <t>鉄筋コンクリート構造の疲労問題を考えるシンポジウム</t>
    <phoneticPr fontId="8"/>
  </si>
  <si>
    <t>岩手県内</t>
    <rPh sb="3" eb="4">
      <t>ナイ</t>
    </rPh>
    <phoneticPr fontId="8"/>
  </si>
  <si>
    <t>舗装標準示方書の改訂に関する講習会（東京）</t>
    <rPh sb="18" eb="20">
      <t>トウキョウ</t>
    </rPh>
    <phoneticPr fontId="8"/>
  </si>
  <si>
    <t>H27.10.8</t>
  </si>
  <si>
    <t>第40回土木情報学シンポジウム</t>
    <rPh sb="4" eb="6">
      <t>ドボク</t>
    </rPh>
    <rPh sb="8" eb="9">
      <t>ガク</t>
    </rPh>
    <phoneticPr fontId="8"/>
  </si>
  <si>
    <t>H27.11.6</t>
  </si>
  <si>
    <t>舗装標準示方書の改訂に関する講習会（札幌）</t>
    <rPh sb="18" eb="20">
      <t>サッポロ</t>
    </rPh>
    <phoneticPr fontId="8"/>
  </si>
  <si>
    <t>寒地土木研究所　講堂</t>
    <rPh sb="0" eb="2">
      <t>カンチ</t>
    </rPh>
    <rPh sb="2" eb="4">
      <t>ドボク</t>
    </rPh>
    <rPh sb="4" eb="7">
      <t>ケンキュウショ</t>
    </rPh>
    <rPh sb="8" eb="10">
      <t>コウドウ</t>
    </rPh>
    <phoneticPr fontId="8"/>
  </si>
  <si>
    <t>H27.11.7</t>
  </si>
  <si>
    <t>コンクリート構造物の品質確保小委員会(350委員会)　中間ワークショップ</t>
    <rPh sb="8" eb="9">
      <t>ブツ</t>
    </rPh>
    <rPh sb="10" eb="12">
      <t>ヒンシツ</t>
    </rPh>
    <rPh sb="12" eb="14">
      <t>カクホ</t>
    </rPh>
    <rPh sb="14" eb="18">
      <t>ショウイインカイ</t>
    </rPh>
    <rPh sb="22" eb="25">
      <t>イインカイ</t>
    </rPh>
    <rPh sb="27" eb="29">
      <t>チュウカン</t>
    </rPh>
    <phoneticPr fontId="8"/>
  </si>
  <si>
    <t>H27.11.13</t>
  </si>
  <si>
    <t>土木学会賞（エネルギー部門）受賞記念講演会＜無料行事＞</t>
    <rPh sb="0" eb="2">
      <t>ドボク</t>
    </rPh>
    <rPh sb="2" eb="4">
      <t>ガッカイ</t>
    </rPh>
    <rPh sb="4" eb="5">
      <t>ショウ</t>
    </rPh>
    <rPh sb="11" eb="13">
      <t>ブモン</t>
    </rPh>
    <rPh sb="14" eb="16">
      <t>ジュショウ</t>
    </rPh>
    <rPh sb="16" eb="18">
      <t>キネン</t>
    </rPh>
    <rPh sb="18" eb="21">
      <t>コウエンカイ</t>
    </rPh>
    <rPh sb="22" eb="24">
      <t>ムリョウ</t>
    </rPh>
    <rPh sb="24" eb="26">
      <t>ギョウジ</t>
    </rPh>
    <phoneticPr fontId="8"/>
  </si>
  <si>
    <t>舗装標準示方書の改訂に関する講習会（福岡）</t>
    <rPh sb="18" eb="20">
      <t>フクオカ</t>
    </rPh>
    <phoneticPr fontId="8"/>
  </si>
  <si>
    <t>福岡大学　文系センター棟15F　第5会議室</t>
    <rPh sb="0" eb="2">
      <t>フクオカ</t>
    </rPh>
    <rPh sb="2" eb="4">
      <t>ダイガク</t>
    </rPh>
    <rPh sb="5" eb="7">
      <t>ブンケイ</t>
    </rPh>
    <rPh sb="11" eb="12">
      <t>トウ</t>
    </rPh>
    <rPh sb="16" eb="17">
      <t>ダイ</t>
    </rPh>
    <rPh sb="18" eb="21">
      <t>カイギシツ</t>
    </rPh>
    <phoneticPr fontId="8"/>
  </si>
  <si>
    <t>H27.9.28</t>
  </si>
  <si>
    <t>平成27年度地震工学委員会第2回研究会</t>
    <rPh sb="0" eb="2">
      <t>ヘイセイ</t>
    </rPh>
    <rPh sb="4" eb="6">
      <t>ネンド</t>
    </rPh>
    <rPh sb="6" eb="8">
      <t>ジシン</t>
    </rPh>
    <rPh sb="8" eb="10">
      <t>コウガク</t>
    </rPh>
    <rPh sb="10" eb="13">
      <t>イインカイ</t>
    </rPh>
    <rPh sb="13" eb="14">
      <t>ダイ</t>
    </rPh>
    <rPh sb="16" eb="19">
      <t>ケンキュウカイ</t>
    </rPh>
    <phoneticPr fontId="8"/>
  </si>
  <si>
    <t>H27.10.17</t>
  </si>
  <si>
    <t>第43回環境システム研究論文発表会</t>
    <phoneticPr fontId="8"/>
  </si>
  <si>
    <t>H27.12.21</t>
  </si>
  <si>
    <t>舗装工学ライブラリー13a、13bに関する講習会（東京）</t>
    <rPh sb="0" eb="2">
      <t>ホソウ</t>
    </rPh>
    <rPh sb="2" eb="4">
      <t>コウガク</t>
    </rPh>
    <rPh sb="25" eb="27">
      <t>トウキョウ</t>
    </rPh>
    <phoneticPr fontId="8"/>
  </si>
  <si>
    <t>H27.11.30</t>
  </si>
  <si>
    <t>舗装工学ライブラリー13a、13bに関する講習会（札幌）</t>
    <rPh sb="0" eb="2">
      <t>ホソウ</t>
    </rPh>
    <rPh sb="2" eb="4">
      <t>コウガク</t>
    </rPh>
    <rPh sb="25" eb="27">
      <t>サッポロ</t>
    </rPh>
    <phoneticPr fontId="8"/>
  </si>
  <si>
    <t>H27.12.18</t>
  </si>
  <si>
    <t>舗装工学ライブラリー13a、13bに関する講習会（福岡）</t>
    <rPh sb="0" eb="2">
      <t>ホソウ</t>
    </rPh>
    <rPh sb="2" eb="4">
      <t>コウガク</t>
    </rPh>
    <rPh sb="25" eb="27">
      <t>フクオカ</t>
    </rPh>
    <phoneticPr fontId="8"/>
  </si>
  <si>
    <t>福岡大学　中央図書館1F多目的ホール</t>
    <rPh sb="0" eb="2">
      <t>フクオカ</t>
    </rPh>
    <rPh sb="2" eb="4">
      <t>ダイガク</t>
    </rPh>
    <rPh sb="5" eb="7">
      <t>チュウオウ</t>
    </rPh>
    <rPh sb="7" eb="10">
      <t>トショカン</t>
    </rPh>
    <rPh sb="12" eb="15">
      <t>タモクテキ</t>
    </rPh>
    <phoneticPr fontId="8"/>
  </si>
  <si>
    <t>H27.12.10</t>
  </si>
  <si>
    <t>第20回舗装工学講演会</t>
    <rPh sb="0" eb="1">
      <t>ダイ</t>
    </rPh>
    <rPh sb="3" eb="4">
      <t>カイ</t>
    </rPh>
    <rPh sb="4" eb="6">
      <t>ホソウ</t>
    </rPh>
    <rPh sb="6" eb="8">
      <t>コウガク</t>
    </rPh>
    <rPh sb="8" eb="10">
      <t>コウエン</t>
    </rPh>
    <rPh sb="10" eb="11">
      <t>カイ</t>
    </rPh>
    <phoneticPr fontId="8"/>
  </si>
  <si>
    <t>金沢商工会議所　2F大会議室、第1研修室</t>
    <rPh sb="0" eb="2">
      <t>カナザワ</t>
    </rPh>
    <rPh sb="2" eb="4">
      <t>ショウコウ</t>
    </rPh>
    <rPh sb="4" eb="7">
      <t>カイギショ</t>
    </rPh>
    <rPh sb="10" eb="13">
      <t>ダイカイギ</t>
    </rPh>
    <rPh sb="13" eb="14">
      <t>シツ</t>
    </rPh>
    <rPh sb="15" eb="16">
      <t>ダイ</t>
    </rPh>
    <rPh sb="17" eb="20">
      <t>ケンシュウシツ</t>
    </rPh>
    <phoneticPr fontId="8"/>
  </si>
  <si>
    <t>H27.11.11</t>
  </si>
  <si>
    <t>第62回海岸工学講演会</t>
    <phoneticPr fontId="8"/>
  </si>
  <si>
    <t>タイム24ビル(東京臨海副都心台場)</t>
    <rPh sb="8" eb="10">
      <t>トウキョウ</t>
    </rPh>
    <rPh sb="10" eb="12">
      <t>リンカイ</t>
    </rPh>
    <rPh sb="12" eb="15">
      <t>フクトシン</t>
    </rPh>
    <phoneticPr fontId="8"/>
  </si>
  <si>
    <t>H27.12.7</t>
  </si>
  <si>
    <t>H27.12.12</t>
  </si>
  <si>
    <t>研究集会「海洋・海岸における波動の解析モデルの現状と展望」</t>
    <phoneticPr fontId="8"/>
  </si>
  <si>
    <t>九州大学応用力学研究所多目的交流室</t>
    <phoneticPr fontId="8"/>
  </si>
  <si>
    <t>H27.12.17</t>
  </si>
  <si>
    <t>道路交通振動の評価と対策技術に関する講習会</t>
    <phoneticPr fontId="8"/>
  </si>
  <si>
    <t>第35回地震工学研究発表会</t>
    <phoneticPr fontId="8"/>
  </si>
  <si>
    <t>東京大学生産技術研究所</t>
    <phoneticPr fontId="8"/>
  </si>
  <si>
    <t>H27.11.10</t>
  </si>
  <si>
    <t>H27.11.21</t>
  </si>
  <si>
    <t>第52回土木計画学研究発表会（秋大会）</t>
    <phoneticPr fontId="8"/>
  </si>
  <si>
    <t>秋田大学　手形キャンパス</t>
    <rPh sb="0" eb="2">
      <t>アキタ</t>
    </rPh>
    <rPh sb="2" eb="4">
      <t>ダイガク</t>
    </rPh>
    <rPh sb="5" eb="7">
      <t>テガタ</t>
    </rPh>
    <phoneticPr fontId="8"/>
  </si>
  <si>
    <t>H27.11.19</t>
  </si>
  <si>
    <t>土木建設技術発表会2015</t>
    <phoneticPr fontId="8"/>
  </si>
  <si>
    <t>H27.12.3</t>
  </si>
  <si>
    <t>第3回鋼構造技術継承講演会～経験豊富な先人に学ぶ次世代への承継技術～</t>
    <rPh sb="0" eb="1">
      <t>ダイ</t>
    </rPh>
    <rPh sb="2" eb="3">
      <t>カイ</t>
    </rPh>
    <phoneticPr fontId="8"/>
  </si>
  <si>
    <t>H27.11.27</t>
  </si>
  <si>
    <t>第52回環境工学研究フォーラム</t>
    <phoneticPr fontId="8"/>
  </si>
  <si>
    <t>H27.11.28</t>
  </si>
  <si>
    <t>環境工学委員会一般公開シンポジウム</t>
    <rPh sb="0" eb="2">
      <t>カンキョウ</t>
    </rPh>
    <rPh sb="2" eb="4">
      <t>コウガク</t>
    </rPh>
    <rPh sb="4" eb="7">
      <t>イインカイ</t>
    </rPh>
    <rPh sb="7" eb="9">
      <t>イッパン</t>
    </rPh>
    <rPh sb="9" eb="11">
      <t>コウカイ</t>
    </rPh>
    <phoneticPr fontId="8"/>
  </si>
  <si>
    <t>「材料劣化が生じるコンクリート構造物の維持管理優先度に関する研究小委員会」および「塩害環境の定量評価に関する研究小委員会」の合同成果報告会</t>
    <rPh sb="1" eb="3">
      <t>ザイリョウ</t>
    </rPh>
    <rPh sb="3" eb="5">
      <t>レッカ</t>
    </rPh>
    <rPh sb="6" eb="7">
      <t>ショウ</t>
    </rPh>
    <rPh sb="15" eb="18">
      <t>コウゾウブツ</t>
    </rPh>
    <rPh sb="19" eb="21">
      <t>イジ</t>
    </rPh>
    <rPh sb="21" eb="23">
      <t>カンリ</t>
    </rPh>
    <rPh sb="23" eb="26">
      <t>ユウセンド</t>
    </rPh>
    <rPh sb="27" eb="28">
      <t>カン</t>
    </rPh>
    <rPh sb="30" eb="32">
      <t>ケンキュウ</t>
    </rPh>
    <rPh sb="32" eb="36">
      <t>ショウイインカイ</t>
    </rPh>
    <rPh sb="41" eb="43">
      <t>エンガイ</t>
    </rPh>
    <rPh sb="43" eb="45">
      <t>カンキョウ</t>
    </rPh>
    <rPh sb="46" eb="48">
      <t>テイリョウ</t>
    </rPh>
    <rPh sb="48" eb="50">
      <t>ヒョウカ</t>
    </rPh>
    <rPh sb="51" eb="52">
      <t>カン</t>
    </rPh>
    <rPh sb="54" eb="56">
      <t>ケンキュウ</t>
    </rPh>
    <rPh sb="56" eb="60">
      <t>ショウイインカイ</t>
    </rPh>
    <rPh sb="62" eb="64">
      <t>ゴウドウ</t>
    </rPh>
    <rPh sb="64" eb="66">
      <t>セイカ</t>
    </rPh>
    <rPh sb="66" eb="68">
      <t>ホウコク</t>
    </rPh>
    <rPh sb="68" eb="69">
      <t>カイ</t>
    </rPh>
    <phoneticPr fontId="8"/>
  </si>
  <si>
    <t>芝浦工業大学　豊洲キャンパス402教室</t>
    <rPh sb="0" eb="2">
      <t>シバウラ</t>
    </rPh>
    <rPh sb="2" eb="4">
      <t>コウギョウ</t>
    </rPh>
    <rPh sb="4" eb="6">
      <t>ダイガク</t>
    </rPh>
    <rPh sb="7" eb="9">
      <t>トヨス</t>
    </rPh>
    <rPh sb="17" eb="19">
      <t>キョウシツ</t>
    </rPh>
    <phoneticPr fontId="8"/>
  </si>
  <si>
    <t>第29回鋼構造基礎講座</t>
    <phoneticPr fontId="8"/>
  </si>
  <si>
    <t>環境工学委員会・次世代下水道小委員会講演会「MBR技術の最前線」</t>
    <phoneticPr fontId="8"/>
  </si>
  <si>
    <t>東京大学本郷キャンパス工学部14号館</t>
    <phoneticPr fontId="8"/>
  </si>
  <si>
    <t>第3回地震・津波に関するシンポジウム</t>
    <phoneticPr fontId="8"/>
  </si>
  <si>
    <t>学校法人常翔学園 教育施設 大阪センター302教室</t>
    <phoneticPr fontId="8"/>
  </si>
  <si>
    <t>第17回地震防災技術懇話会</t>
    <phoneticPr fontId="8"/>
  </si>
  <si>
    <t>H27.12.9</t>
  </si>
  <si>
    <t>地震工学委員会設立60周年記念講演会(平成27年度第3回研究会）</t>
    <rPh sb="0" eb="2">
      <t>ジシン</t>
    </rPh>
    <rPh sb="2" eb="4">
      <t>コウガク</t>
    </rPh>
    <rPh sb="4" eb="7">
      <t>イインカイ</t>
    </rPh>
    <rPh sb="7" eb="9">
      <t>セツリツ</t>
    </rPh>
    <rPh sb="11" eb="13">
      <t>シュウネン</t>
    </rPh>
    <rPh sb="13" eb="15">
      <t>キネン</t>
    </rPh>
    <rPh sb="15" eb="18">
      <t>コウエンカイ</t>
    </rPh>
    <rPh sb="19" eb="21">
      <t>ヘイセイ</t>
    </rPh>
    <rPh sb="23" eb="25">
      <t>ネンド</t>
    </rPh>
    <rPh sb="25" eb="26">
      <t>ダイ</t>
    </rPh>
    <rPh sb="27" eb="28">
      <t>カイ</t>
    </rPh>
    <rPh sb="28" eb="31">
      <t>ケンキュウカイ</t>
    </rPh>
    <phoneticPr fontId="8"/>
  </si>
  <si>
    <t>H28.1.7</t>
  </si>
  <si>
    <t>第6回インフラ・ライフライン減災対策シンポジウム</t>
    <rPh sb="0" eb="1">
      <t>ダイ</t>
    </rPh>
    <rPh sb="2" eb="3">
      <t>カイ</t>
    </rPh>
    <rPh sb="14" eb="16">
      <t>ゲンサイ</t>
    </rPh>
    <rPh sb="16" eb="18">
      <t>タイサク</t>
    </rPh>
    <phoneticPr fontId="8"/>
  </si>
  <si>
    <t>H28.1.19</t>
  </si>
  <si>
    <t>第15回地震災害マネジメントセミナー</t>
    <phoneticPr fontId="8"/>
  </si>
  <si>
    <t>第30回鋼構造基礎講座</t>
    <phoneticPr fontId="8"/>
  </si>
  <si>
    <t>H27.12.11</t>
  </si>
  <si>
    <t>第11回景観・デザイン研究　シンポジウム</t>
    <rPh sb="11" eb="13">
      <t>ケンキュウ</t>
    </rPh>
    <phoneticPr fontId="8"/>
  </si>
  <si>
    <t>烏山区民会館　ホール</t>
    <phoneticPr fontId="8"/>
  </si>
  <si>
    <t>第11回景観・デザイン研究発表会</t>
    <phoneticPr fontId="8"/>
  </si>
  <si>
    <t>国士舘大学</t>
    <rPh sb="0" eb="3">
      <t>コクシカン</t>
    </rPh>
    <rPh sb="3" eb="5">
      <t>ダイガク</t>
    </rPh>
    <phoneticPr fontId="8"/>
  </si>
  <si>
    <t>H28.1.30</t>
  </si>
  <si>
    <t>第15回土木学会デザイン賞授賞式</t>
    <phoneticPr fontId="8"/>
  </si>
  <si>
    <t>H28.3.1</t>
  </si>
  <si>
    <t>東日本大震災5周年シンポジウム</t>
    <rPh sb="0" eb="1">
      <t>ヒガシ</t>
    </rPh>
    <rPh sb="1" eb="3">
      <t>ニホン</t>
    </rPh>
    <rPh sb="3" eb="4">
      <t>ダイ</t>
    </rPh>
    <rPh sb="4" eb="6">
      <t>シンサイ</t>
    </rPh>
    <rPh sb="7" eb="9">
      <t>シュウネン</t>
    </rPh>
    <phoneticPr fontId="8"/>
  </si>
  <si>
    <t>発明会館　地下ホール</t>
    <rPh sb="0" eb="2">
      <t>ハツメイ</t>
    </rPh>
    <rPh sb="2" eb="4">
      <t>カイカン</t>
    </rPh>
    <rPh sb="5" eb="7">
      <t>チカ</t>
    </rPh>
    <phoneticPr fontId="8"/>
  </si>
  <si>
    <t>H27東日本大震災復興支援特別委員会</t>
    <rPh sb="3" eb="4">
      <t>ヒガシ</t>
    </rPh>
    <rPh sb="4" eb="6">
      <t>ニホン</t>
    </rPh>
    <rPh sb="6" eb="7">
      <t>ダイ</t>
    </rPh>
    <rPh sb="7" eb="9">
      <t>シンサイ</t>
    </rPh>
    <rPh sb="9" eb="11">
      <t>フッコウ</t>
    </rPh>
    <rPh sb="11" eb="13">
      <t>シエン</t>
    </rPh>
    <rPh sb="13" eb="15">
      <t>トクベツ</t>
    </rPh>
    <rPh sb="15" eb="18">
      <t>イインカイ</t>
    </rPh>
    <phoneticPr fontId="8"/>
  </si>
  <si>
    <t>工藤</t>
    <rPh sb="0" eb="2">
      <t>クドウ</t>
    </rPh>
    <phoneticPr fontId="8"/>
  </si>
  <si>
    <t>第60回水工学講演会</t>
    <phoneticPr fontId="8"/>
  </si>
  <si>
    <t>東北工業大学八木山キャンパス</t>
    <rPh sb="0" eb="2">
      <t>トウホク</t>
    </rPh>
    <rPh sb="2" eb="4">
      <t>コウギョウ</t>
    </rPh>
    <rPh sb="4" eb="6">
      <t>ダイガク</t>
    </rPh>
    <rPh sb="6" eb="8">
      <t>ヤギ</t>
    </rPh>
    <rPh sb="8" eb="9">
      <t>ヤマ</t>
    </rPh>
    <phoneticPr fontId="8"/>
  </si>
  <si>
    <t>第28回アゲールシンポジウム</t>
    <rPh sb="0" eb="1">
      <t>ダイ</t>
    </rPh>
    <rPh sb="3" eb="4">
      <t>カイ</t>
    </rPh>
    <phoneticPr fontId="8"/>
  </si>
  <si>
    <t>H28.3.15</t>
  </si>
  <si>
    <t>第60回水工学講演会特別講演</t>
    <rPh sb="10" eb="12">
      <t>トクベツ</t>
    </rPh>
    <rPh sb="12" eb="14">
      <t>コウエン</t>
    </rPh>
    <phoneticPr fontId="8"/>
  </si>
  <si>
    <t>舗装工学ライブラリー13a、13bに関する講習会（大阪）</t>
    <rPh sb="0" eb="2">
      <t>ホソウ</t>
    </rPh>
    <rPh sb="2" eb="4">
      <t>コウガク</t>
    </rPh>
    <rPh sb="25" eb="27">
      <t>オオサカ</t>
    </rPh>
    <phoneticPr fontId="8"/>
  </si>
  <si>
    <t>阪神高速道路(株)　研修室</t>
    <rPh sb="0" eb="2">
      <t>ハンシン</t>
    </rPh>
    <rPh sb="2" eb="4">
      <t>コウソク</t>
    </rPh>
    <rPh sb="4" eb="6">
      <t>ドウロ</t>
    </rPh>
    <rPh sb="6" eb="9">
      <t>カブ</t>
    </rPh>
    <rPh sb="10" eb="13">
      <t>ケンシュウシツ</t>
    </rPh>
    <phoneticPr fontId="8"/>
  </si>
  <si>
    <t>H28.1.6</t>
  </si>
  <si>
    <t>土木計画学ワンデイセミナー　No.77　持続可能かつ住みやすい都市を創る都市物流システム</t>
    <phoneticPr fontId="8"/>
  </si>
  <si>
    <t>H28.1.27</t>
  </si>
  <si>
    <t>「再生可能エネルギー開発の海外展開　-JICAの取り組み-」講演会</t>
    <rPh sb="1" eb="3">
      <t>サイセイ</t>
    </rPh>
    <rPh sb="3" eb="5">
      <t>カノウ</t>
    </rPh>
    <rPh sb="10" eb="12">
      <t>カイハツ</t>
    </rPh>
    <rPh sb="13" eb="15">
      <t>カイガイ</t>
    </rPh>
    <rPh sb="15" eb="17">
      <t>テンカイ</t>
    </rPh>
    <rPh sb="24" eb="25">
      <t>ト</t>
    </rPh>
    <rPh sb="26" eb="27">
      <t>ク</t>
    </rPh>
    <rPh sb="30" eb="33">
      <t>コウエンカイ</t>
    </rPh>
    <phoneticPr fontId="8"/>
  </si>
  <si>
    <t>H28.2.20</t>
  </si>
  <si>
    <t>土木計画学ワンデイセミナー　No.78　「少子高齢社会における子育てしやすいまちづくり～親の視点と子どもの視点～」</t>
    <phoneticPr fontId="8"/>
  </si>
  <si>
    <t>東京大学工学部14号館141講義室</t>
    <phoneticPr fontId="8"/>
  </si>
  <si>
    <t>H28.2.25</t>
  </si>
  <si>
    <t>第46回環境システムシンポジウム「東日本大震災復興における環境配慮」</t>
    <phoneticPr fontId="8"/>
  </si>
  <si>
    <t>H28.3.8</t>
  </si>
  <si>
    <t>第7回木材利用シンポジウム</t>
    <rPh sb="0" eb="1">
      <t>ダイ</t>
    </rPh>
    <rPh sb="2" eb="3">
      <t>カイ</t>
    </rPh>
    <rPh sb="3" eb="5">
      <t>モクザイ</t>
    </rPh>
    <rPh sb="5" eb="7">
      <t>リヨウ</t>
    </rPh>
    <phoneticPr fontId="8"/>
  </si>
  <si>
    <t>H27.6.19</t>
  </si>
  <si>
    <t>現地見学会（35回土木史研究発表会）</t>
    <rPh sb="0" eb="2">
      <t>ゲンチ</t>
    </rPh>
    <rPh sb="2" eb="5">
      <t>ケンガクカイ</t>
    </rPh>
    <rPh sb="8" eb="9">
      <t>カイ</t>
    </rPh>
    <rPh sb="9" eb="11">
      <t>ドボク</t>
    </rPh>
    <rPh sb="11" eb="12">
      <t>シ</t>
    </rPh>
    <rPh sb="12" eb="14">
      <t>ケンキュウ</t>
    </rPh>
    <rPh sb="14" eb="16">
      <t>ハッピョウ</t>
    </rPh>
    <rPh sb="16" eb="17">
      <t>カイ</t>
    </rPh>
    <phoneticPr fontId="8"/>
  </si>
  <si>
    <t xml:space="preserve">第一白川橋梁、立野橋梁および立野ダム建設予定地、 
白川の土木遺産と近年の整備、 
通潤橋、五老ヶ滝、白糸台地の文化的景観 
</t>
    <rPh sb="0" eb="2">
      <t>ダイイチ</t>
    </rPh>
    <rPh sb="2" eb="4">
      <t>シラカワ</t>
    </rPh>
    <rPh sb="4" eb="6">
      <t>キョウリョウ</t>
    </rPh>
    <rPh sb="7" eb="9">
      <t>タテノ</t>
    </rPh>
    <rPh sb="9" eb="11">
      <t>キョウリョウ</t>
    </rPh>
    <rPh sb="14" eb="16">
      <t>タテノ</t>
    </rPh>
    <rPh sb="18" eb="20">
      <t>ケンセツ</t>
    </rPh>
    <rPh sb="20" eb="23">
      <t>ヨテイチ</t>
    </rPh>
    <rPh sb="26" eb="28">
      <t>シラカワ</t>
    </rPh>
    <rPh sb="29" eb="31">
      <t>ドボク</t>
    </rPh>
    <rPh sb="31" eb="33">
      <t>イサン</t>
    </rPh>
    <rPh sb="34" eb="36">
      <t>キンネン</t>
    </rPh>
    <rPh sb="37" eb="39">
      <t>セイビ</t>
    </rPh>
    <rPh sb="42" eb="45">
      <t>ツウジュンキョウ</t>
    </rPh>
    <rPh sb="46" eb="48">
      <t>ゴロウ</t>
    </rPh>
    <rPh sb="49" eb="50">
      <t>タキ</t>
    </rPh>
    <rPh sb="51" eb="53">
      <t>シライト</t>
    </rPh>
    <rPh sb="53" eb="55">
      <t>ダイチ</t>
    </rPh>
    <rPh sb="56" eb="59">
      <t>ブンカテキ</t>
    </rPh>
    <rPh sb="59" eb="61">
      <t>ケイカン</t>
    </rPh>
    <phoneticPr fontId="8"/>
  </si>
  <si>
    <t>土木史研究委員会　シンポジウム　～『世界遺産のなかの土木遺産を考える』～（35回土木史研究発表会）</t>
    <phoneticPr fontId="8"/>
  </si>
  <si>
    <t>H27.7.1</t>
  </si>
  <si>
    <t>CIM講演会2015（東京会場）</t>
    <rPh sb="3" eb="6">
      <t>コウエンカイ</t>
    </rPh>
    <rPh sb="11" eb="13">
      <t>トウキョウ</t>
    </rPh>
    <rPh sb="13" eb="15">
      <t>カイジョウ</t>
    </rPh>
    <phoneticPr fontId="8"/>
  </si>
  <si>
    <t>東京国立博物館　平成館大講堂</t>
    <phoneticPr fontId="8"/>
  </si>
  <si>
    <t>H27.7.15</t>
  </si>
  <si>
    <t>CIM講演会2015（仙台）</t>
    <phoneticPr fontId="8"/>
  </si>
  <si>
    <t>仙台市福祉プラザ　ふれあいホール</t>
    <phoneticPr fontId="8"/>
  </si>
  <si>
    <t>H27.7.29</t>
  </si>
  <si>
    <t>CIM講演会2015（福岡）</t>
    <rPh sb="11" eb="13">
      <t>フクオカ</t>
    </rPh>
    <phoneticPr fontId="8"/>
  </si>
  <si>
    <t>天神ビル　大会議室</t>
    <phoneticPr fontId="8"/>
  </si>
  <si>
    <t>H27.8.25</t>
  </si>
  <si>
    <t>CIM講演会2015（札幌）</t>
    <phoneticPr fontId="8"/>
  </si>
  <si>
    <t>北農健保会館</t>
    <phoneticPr fontId="8"/>
  </si>
  <si>
    <t>CIM講演会2015（新潟）</t>
    <rPh sb="11" eb="13">
      <t>ニイガタ</t>
    </rPh>
    <phoneticPr fontId="8"/>
  </si>
  <si>
    <t>新潟県民会館　小ホール</t>
    <phoneticPr fontId="8"/>
  </si>
  <si>
    <t>H27.9.30</t>
  </si>
  <si>
    <t>CIM講演会2015（名古屋 ）</t>
    <rPh sb="11" eb="14">
      <t>ナゴヤ</t>
    </rPh>
    <phoneticPr fontId="8"/>
  </si>
  <si>
    <t>ウインクあいち　901会議室</t>
    <phoneticPr fontId="8"/>
  </si>
  <si>
    <t>H27.10.21</t>
  </si>
  <si>
    <t>CIM講演会2015（大阪）</t>
    <rPh sb="11" eb="13">
      <t>オオサカ</t>
    </rPh>
    <phoneticPr fontId="8"/>
  </si>
  <si>
    <t>大阪国際交流センター　小ホール</t>
    <phoneticPr fontId="8"/>
  </si>
  <si>
    <t>H27.10.22</t>
  </si>
  <si>
    <t>木材利用シンポジウム in 秋田　公開シンポジウム</t>
    <rPh sb="0" eb="2">
      <t>モクザイ</t>
    </rPh>
    <rPh sb="2" eb="4">
      <t>リヨウ</t>
    </rPh>
    <rPh sb="14" eb="16">
      <t>アキタ</t>
    </rPh>
    <rPh sb="17" eb="19">
      <t>コウカイ</t>
    </rPh>
    <phoneticPr fontId="8"/>
  </si>
  <si>
    <t>秋田市民交流プラザ</t>
    <rPh sb="0" eb="4">
      <t>アキタシミン</t>
    </rPh>
    <rPh sb="4" eb="6">
      <t>コウリュウ</t>
    </rPh>
    <phoneticPr fontId="8"/>
  </si>
  <si>
    <t>H27.10.23</t>
  </si>
  <si>
    <t>木材利用シンポジウム in 秋田　 現地検討会</t>
    <rPh sb="0" eb="2">
      <t>モクザイ</t>
    </rPh>
    <rPh sb="2" eb="4">
      <t>リヨウ</t>
    </rPh>
    <rPh sb="14" eb="16">
      <t>アキタ</t>
    </rPh>
    <rPh sb="18" eb="20">
      <t>ゲンチ</t>
    </rPh>
    <rPh sb="20" eb="23">
      <t>ケントウカイ</t>
    </rPh>
    <phoneticPr fontId="8"/>
  </si>
  <si>
    <t>秋田市周辺から由利本荘市方面</t>
    <rPh sb="0" eb="3">
      <t>アキタシ</t>
    </rPh>
    <rPh sb="3" eb="5">
      <t>シュウヘン</t>
    </rPh>
    <rPh sb="7" eb="12">
      <t>ユリホンジョウシ</t>
    </rPh>
    <rPh sb="12" eb="14">
      <t>ホウメン</t>
    </rPh>
    <phoneticPr fontId="8"/>
  </si>
  <si>
    <t>H27.10.30</t>
  </si>
  <si>
    <t>CIM講演会2015（高松）</t>
    <rPh sb="11" eb="13">
      <t>タカマツ</t>
    </rPh>
    <phoneticPr fontId="8"/>
  </si>
  <si>
    <t>高松シンボルタワー・ホール棟2階</t>
    <phoneticPr fontId="8"/>
  </si>
  <si>
    <t>第1回・土木史サロン</t>
    <phoneticPr fontId="8"/>
  </si>
  <si>
    <t>H27.11.12</t>
  </si>
  <si>
    <t>CIM講演会2015（広島）</t>
    <rPh sb="11" eb="13">
      <t>ヒロシマ</t>
    </rPh>
    <phoneticPr fontId="8"/>
  </si>
  <si>
    <t>広島市南区民文化センター　スタジオ</t>
    <rPh sb="0" eb="3">
      <t>ヒロシマシ</t>
    </rPh>
    <rPh sb="3" eb="6">
      <t>ミナミクミン</t>
    </rPh>
    <rPh sb="6" eb="8">
      <t>ブンカ</t>
    </rPh>
    <phoneticPr fontId="8"/>
  </si>
  <si>
    <t>土木情報学委員会</t>
    <phoneticPr fontId="8"/>
  </si>
  <si>
    <t>H27.11.18</t>
  </si>
  <si>
    <t>CIM講演会2015（長野）</t>
    <rPh sb="11" eb="13">
      <t>ナガノ</t>
    </rPh>
    <phoneticPr fontId="8"/>
  </si>
  <si>
    <t>長野市生涯学習センター　大学習室2</t>
    <rPh sb="0" eb="3">
      <t>ナガノシ</t>
    </rPh>
    <rPh sb="3" eb="5">
      <t>ショウガイ</t>
    </rPh>
    <rPh sb="5" eb="7">
      <t>ガクシュウ</t>
    </rPh>
    <rPh sb="12" eb="13">
      <t>ダイ</t>
    </rPh>
    <rPh sb="13" eb="16">
      <t>ガクシュウシツ</t>
    </rPh>
    <phoneticPr fontId="8"/>
  </si>
  <si>
    <t>CIM講演会2015（高知）</t>
    <rPh sb="11" eb="13">
      <t>コウチ</t>
    </rPh>
    <phoneticPr fontId="8"/>
  </si>
  <si>
    <t>高知新聞放送会館　高新文化ホール</t>
    <rPh sb="0" eb="2">
      <t>コウチ</t>
    </rPh>
    <rPh sb="2" eb="4">
      <t>シンブン</t>
    </rPh>
    <rPh sb="4" eb="6">
      <t>ホウソウ</t>
    </rPh>
    <rPh sb="6" eb="8">
      <t>カイカン</t>
    </rPh>
    <rPh sb="9" eb="11">
      <t>コウシン</t>
    </rPh>
    <rPh sb="11" eb="13">
      <t>ブンカ</t>
    </rPh>
    <phoneticPr fontId="8"/>
  </si>
  <si>
    <t>H27.11.25</t>
  </si>
  <si>
    <t>CIM講演会2015（福井）</t>
    <rPh sb="11" eb="13">
      <t>フクイ</t>
    </rPh>
    <phoneticPr fontId="8"/>
  </si>
  <si>
    <t>福井市文化会館　大会議室</t>
    <rPh sb="0" eb="3">
      <t>フクイシ</t>
    </rPh>
    <rPh sb="3" eb="5">
      <t>ブンカ</t>
    </rPh>
    <rPh sb="5" eb="7">
      <t>カイカン</t>
    </rPh>
    <rPh sb="8" eb="9">
      <t>ダイ</t>
    </rPh>
    <rPh sb="9" eb="12">
      <t>カイギシツ</t>
    </rPh>
    <phoneticPr fontId="8"/>
  </si>
  <si>
    <t>CIM講演会2015（沖縄）</t>
    <rPh sb="11" eb="13">
      <t>オキナワ</t>
    </rPh>
    <phoneticPr fontId="8"/>
  </si>
  <si>
    <t>沖縄県立博物館　講堂</t>
    <rPh sb="0" eb="4">
      <t>オキナワケンリツ</t>
    </rPh>
    <rPh sb="4" eb="7">
      <t>ハクブツカン</t>
    </rPh>
    <rPh sb="8" eb="10">
      <t>コウドウ</t>
    </rPh>
    <phoneticPr fontId="8"/>
  </si>
  <si>
    <t>CIM講演会2015（鹿児島）</t>
    <rPh sb="11" eb="14">
      <t>カゴシマ</t>
    </rPh>
    <phoneticPr fontId="8"/>
  </si>
  <si>
    <t>鹿児島市民文化ホール　市民ホール</t>
    <rPh sb="0" eb="5">
      <t>カゴシマシミン</t>
    </rPh>
    <rPh sb="5" eb="7">
      <t>ブンカ</t>
    </rPh>
    <rPh sb="11" eb="13">
      <t>シミン</t>
    </rPh>
    <phoneticPr fontId="8"/>
  </si>
  <si>
    <t>CIM講演会2015（岩手）</t>
    <rPh sb="11" eb="13">
      <t>イワテ</t>
    </rPh>
    <phoneticPr fontId="8"/>
  </si>
  <si>
    <t>盛岡市民文化ホール　小ホール</t>
    <rPh sb="0" eb="4">
      <t>モリオカシミン</t>
    </rPh>
    <rPh sb="4" eb="6">
      <t>ブンカ</t>
    </rPh>
    <rPh sb="10" eb="11">
      <t>ショウ</t>
    </rPh>
    <phoneticPr fontId="8"/>
  </si>
  <si>
    <t>H28.1.12</t>
  </si>
  <si>
    <t>公開シンポジウム「鉄道と木」</t>
    <rPh sb="0" eb="2">
      <t>コウカイ</t>
    </rPh>
    <rPh sb="9" eb="11">
      <t>テツドウ</t>
    </rPh>
    <rPh sb="12" eb="13">
      <t>キ</t>
    </rPh>
    <phoneticPr fontId="8"/>
  </si>
  <si>
    <t>H28.1.28</t>
  </si>
  <si>
    <t>2011東北地方太平洋沖地震5周年講演会</t>
    <phoneticPr fontId="8"/>
  </si>
  <si>
    <t>応用力学フォーラム（関西地区）「応用力学の視点から河川における魚の生態を考える集い－魚道を例にして－」</t>
    <rPh sb="0" eb="2">
      <t>オウヨウ</t>
    </rPh>
    <rPh sb="2" eb="4">
      <t>リキガク</t>
    </rPh>
    <rPh sb="10" eb="12">
      <t>カンサイ</t>
    </rPh>
    <rPh sb="12" eb="14">
      <t>チク</t>
    </rPh>
    <phoneticPr fontId="8"/>
  </si>
  <si>
    <t>京都大学桂キャンパスC-1棟191大講義室</t>
    <rPh sb="0" eb="2">
      <t>キョウト</t>
    </rPh>
    <rPh sb="2" eb="4">
      <t>ダイガク</t>
    </rPh>
    <rPh sb="4" eb="5">
      <t>カツラ</t>
    </rPh>
    <rPh sb="13" eb="14">
      <t>トウ</t>
    </rPh>
    <rPh sb="17" eb="18">
      <t>ダイ</t>
    </rPh>
    <rPh sb="18" eb="21">
      <t>コウギシツ</t>
    </rPh>
    <phoneticPr fontId="8"/>
  </si>
  <si>
    <t>H27.11.24</t>
  </si>
  <si>
    <t>応用力学フォーラム（東北地区）-計算力学コロキウム-</t>
    <rPh sb="0" eb="2">
      <t>オウヨウ</t>
    </rPh>
    <rPh sb="2" eb="4">
      <t>リキガク</t>
    </rPh>
    <rPh sb="10" eb="12">
      <t>トウホク</t>
    </rPh>
    <rPh sb="12" eb="14">
      <t>チク</t>
    </rPh>
    <rPh sb="16" eb="18">
      <t>ケイサン</t>
    </rPh>
    <rPh sb="18" eb="20">
      <t>リキガク</t>
    </rPh>
    <phoneticPr fontId="8"/>
  </si>
  <si>
    <t>東北大学 工学部 青葉山キャンパス</t>
    <phoneticPr fontId="8"/>
  </si>
  <si>
    <t>H27.5.16</t>
  </si>
  <si>
    <t>第18回応用力学シンポジウム</t>
    <rPh sb="0" eb="1">
      <t>ダイ</t>
    </rPh>
    <rPh sb="3" eb="4">
      <t>カイ</t>
    </rPh>
    <rPh sb="4" eb="6">
      <t>オウヨウ</t>
    </rPh>
    <rPh sb="6" eb="8">
      <t>リキガク</t>
    </rPh>
    <phoneticPr fontId="8"/>
  </si>
  <si>
    <t>金沢大学（角間キャンパス）</t>
    <rPh sb="0" eb="2">
      <t>カナザワ</t>
    </rPh>
    <rPh sb="2" eb="4">
      <t>ダイガク</t>
    </rPh>
    <rPh sb="5" eb="7">
      <t>カクマ</t>
    </rPh>
    <phoneticPr fontId="8"/>
  </si>
  <si>
    <t>H28.1.8</t>
  </si>
  <si>
    <t>第44回 岩盤力学に関するシンポジウム</t>
    <rPh sb="0" eb="1">
      <t>ダイ</t>
    </rPh>
    <rPh sb="3" eb="4">
      <t>カイ</t>
    </rPh>
    <rPh sb="5" eb="7">
      <t>ガンバン</t>
    </rPh>
    <rPh sb="7" eb="9">
      <t>リキガク</t>
    </rPh>
    <rPh sb="10" eb="11">
      <t>カン</t>
    </rPh>
    <phoneticPr fontId="8"/>
  </si>
  <si>
    <t>九州大学　伊都キャンパス</t>
    <phoneticPr fontId="8"/>
  </si>
  <si>
    <t>H28.3.7</t>
  </si>
  <si>
    <t>応用力学フォーラム（関東地区）「計算力学イブニングセミナー」</t>
    <rPh sb="10" eb="12">
      <t>カントウ</t>
    </rPh>
    <phoneticPr fontId="8"/>
  </si>
  <si>
    <t>中央大学後楽園キャンパス</t>
    <phoneticPr fontId="8"/>
  </si>
  <si>
    <t>H28.3.23</t>
  </si>
  <si>
    <t>応用力学フォーラム（四国地区）「コンクリート構造物の最先端の点検技術」</t>
    <rPh sb="10" eb="12">
      <t>シコク</t>
    </rPh>
    <phoneticPr fontId="8"/>
  </si>
  <si>
    <t>愛媛大学工学部</t>
    <phoneticPr fontId="8"/>
  </si>
  <si>
    <t>H28.3.28</t>
  </si>
  <si>
    <t>応用力学フォーラム（中国地区） 「個別要素法による地盤解析」</t>
    <rPh sb="10" eb="12">
      <t>チュウゴク</t>
    </rPh>
    <phoneticPr fontId="8"/>
  </si>
  <si>
    <t>岡山大学環境理工学部棟</t>
    <phoneticPr fontId="8"/>
  </si>
  <si>
    <t>H28.1.13</t>
  </si>
  <si>
    <t>応用力学フォーラム（中部地区）「水と土粒子の流れ　最先端の解析技術　～水工学・地盤工学からのアプローチ～」</t>
    <rPh sb="10" eb="12">
      <t>チュウブ</t>
    </rPh>
    <phoneticPr fontId="8"/>
  </si>
  <si>
    <t>名城大学　名駅サテライ</t>
    <phoneticPr fontId="8"/>
  </si>
  <si>
    <t>応用力学フォーラム（東北地区） -工学のための最適化数学の基礎-</t>
    <rPh sb="10" eb="12">
      <t>トウホク</t>
    </rPh>
    <rPh sb="12" eb="14">
      <t>チク</t>
    </rPh>
    <phoneticPr fontId="8"/>
  </si>
  <si>
    <t>東北大学青葉山キャンパス</t>
    <phoneticPr fontId="8"/>
  </si>
  <si>
    <t>応用力学フォーラム（北海道地区）「人間活動と自然システム」</t>
    <rPh sb="10" eb="13">
      <t>ホッカイドウ</t>
    </rPh>
    <rPh sb="17" eb="19">
      <t>ニンゲン</t>
    </rPh>
    <rPh sb="19" eb="21">
      <t>カツドウ</t>
    </rPh>
    <rPh sb="22" eb="24">
      <t>シゼン</t>
    </rPh>
    <phoneticPr fontId="8"/>
  </si>
  <si>
    <t>北海道大学工学部</t>
    <phoneticPr fontId="8"/>
  </si>
  <si>
    <t>H27.12.8</t>
  </si>
  <si>
    <t xml:space="preserve">応用力学講演会 2015「データ同化とその応用」 </t>
    <phoneticPr fontId="8"/>
  </si>
  <si>
    <t>H28.3.4</t>
  </si>
  <si>
    <t>逆問題スプリングスクール「土木工学における観測・計測データ活用のフロンティア」</t>
    <phoneticPr fontId="8"/>
  </si>
  <si>
    <t>TKP東京駅前カンファレンスセンター</t>
    <phoneticPr fontId="8"/>
  </si>
  <si>
    <t>H27.7.16</t>
  </si>
  <si>
    <t>第19回鉄道工学シンポジウム</t>
    <rPh sb="6" eb="8">
      <t>コウガク</t>
    </rPh>
    <phoneticPr fontId="8"/>
  </si>
  <si>
    <t>H27.12.2</t>
  </si>
  <si>
    <t>第3回 地盤工学から見た堤防技術シンポジウム</t>
    <phoneticPr fontId="8"/>
  </si>
  <si>
    <t>地盤工学会</t>
    <rPh sb="0" eb="2">
      <t>ジバン</t>
    </rPh>
    <rPh sb="2" eb="4">
      <t>コウガク</t>
    </rPh>
    <rPh sb="4" eb="5">
      <t>カイ</t>
    </rPh>
    <phoneticPr fontId="8"/>
  </si>
  <si>
    <t>H27.4.25</t>
  </si>
  <si>
    <t>第61回構造工学シンポジウム</t>
    <phoneticPr fontId="8"/>
  </si>
  <si>
    <t>東京工業大学（大岡山Ｃ）</t>
    <rPh sb="0" eb="2">
      <t>トウキョウ</t>
    </rPh>
    <rPh sb="2" eb="4">
      <t>コウギョウ</t>
    </rPh>
    <rPh sb="4" eb="6">
      <t>ダイガク</t>
    </rPh>
    <rPh sb="7" eb="10">
      <t>オオオカヤマ</t>
    </rPh>
    <phoneticPr fontId="8"/>
  </si>
  <si>
    <t>H28.1.25</t>
  </si>
  <si>
    <t>平成27年度 構造工学委員会セミナー</t>
    <rPh sb="7" eb="9">
      <t>コウゾウ</t>
    </rPh>
    <rPh sb="9" eb="11">
      <t>コウガク</t>
    </rPh>
    <rPh sb="11" eb="14">
      <t>イインカイ</t>
    </rPh>
    <phoneticPr fontId="8"/>
  </si>
  <si>
    <t>H27.9.29</t>
  </si>
  <si>
    <t>平成27年度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</si>
  <si>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H27.12.14</t>
  </si>
  <si>
    <t>平成27年度 地盤工学セミナー「火山噴火と土砂災害」</t>
    <phoneticPr fontId="8"/>
  </si>
  <si>
    <t>地下空間ライブラリー第１号「地下構造物のアセットマネジメント―導入に向けて―」に関する講習会</t>
    <phoneticPr fontId="8"/>
  </si>
  <si>
    <t>H27.7.25</t>
  </si>
  <si>
    <t>第9回　土木学会地下空間研究委員会　夏休み親子現場見学会</t>
    <phoneticPr fontId="8"/>
  </si>
  <si>
    <t>東京外環自動車道　市川地区　工事建設現場</t>
    <phoneticPr fontId="8"/>
  </si>
  <si>
    <t>地下空間の防災・減災セミナー 地下浸水とその課題-東京・名古屋・京都・大阪を事例として-</t>
    <phoneticPr fontId="8"/>
  </si>
  <si>
    <t>第1回地下空間維持管理セミナー</t>
    <phoneticPr fontId="8"/>
  </si>
  <si>
    <t>長崎大学文教キャンパス　総合教育研究棟1階　109番講義室</t>
    <phoneticPr fontId="8"/>
  </si>
  <si>
    <t>H28.1.21</t>
  </si>
  <si>
    <t>第21回地下空間シンポジウム 現場見学会</t>
    <rPh sb="15" eb="17">
      <t>ゲンバ</t>
    </rPh>
    <rPh sb="17" eb="20">
      <t>ケンガクカイ</t>
    </rPh>
    <phoneticPr fontId="8"/>
  </si>
  <si>
    <t>東京外環自動車道　東名JCT及び大泉JCT　立坑工事</t>
    <phoneticPr fontId="8"/>
  </si>
  <si>
    <t>H28.1.22</t>
  </si>
  <si>
    <t>第21回地下空間シンポジウム</t>
    <phoneticPr fontId="8"/>
  </si>
  <si>
    <t>H28.3.5</t>
  </si>
  <si>
    <t>地下空間の防災・減災セミナー　対策とその課題ー大阪・神戸を事例としてー</t>
    <phoneticPr fontId="8"/>
  </si>
  <si>
    <t>関西大学うめきたラボラトリー</t>
    <phoneticPr fontId="8"/>
  </si>
  <si>
    <t>H28.3.10</t>
  </si>
  <si>
    <t>災害発生時における無人化施工技術の最新動向</t>
    <phoneticPr fontId="8"/>
  </si>
  <si>
    <t>土木研究所</t>
    <phoneticPr fontId="8"/>
  </si>
  <si>
    <t>2016年台南地震（台湾） 地震被害調査結果 速報会</t>
    <rPh sb="4" eb="5">
      <t>ネン</t>
    </rPh>
    <rPh sb="5" eb="7">
      <t>タイナン</t>
    </rPh>
    <rPh sb="7" eb="9">
      <t>ジシン</t>
    </rPh>
    <rPh sb="10" eb="12">
      <t>タイワン</t>
    </rPh>
    <rPh sb="14" eb="16">
      <t>ジシン</t>
    </rPh>
    <rPh sb="16" eb="18">
      <t>ヒガイ</t>
    </rPh>
    <rPh sb="18" eb="20">
      <t>チョウサ</t>
    </rPh>
    <rPh sb="20" eb="22">
      <t>ケッカ</t>
    </rPh>
    <rPh sb="23" eb="25">
      <t>ソクホウ</t>
    </rPh>
    <rPh sb="25" eb="26">
      <t>カイ</t>
    </rPh>
    <phoneticPr fontId="8"/>
  </si>
  <si>
    <t>東京大学 生産技術研究所 コンベンションホール</t>
    <phoneticPr fontId="8"/>
  </si>
  <si>
    <t>安全問題討論会’15</t>
    <phoneticPr fontId="8"/>
  </si>
  <si>
    <t>H28.3.11</t>
  </si>
  <si>
    <t>土木工事の技術的安全性確保・向上検討小委員会　シンポジウム</t>
    <phoneticPr fontId="8"/>
  </si>
  <si>
    <t>H28.1.29</t>
  </si>
  <si>
    <t>「万一のとき」に役立つ防災リーフレットの講習会</t>
    <phoneticPr fontId="8"/>
  </si>
  <si>
    <t>成和リニューアルワークス（株）</t>
    <rPh sb="0" eb="1">
      <t>ナリ</t>
    </rPh>
    <rPh sb="1" eb="2">
      <t>ワ</t>
    </rPh>
    <rPh sb="13" eb="14">
      <t>カブ</t>
    </rPh>
    <phoneticPr fontId="8"/>
  </si>
  <si>
    <t>H28.3.12</t>
  </si>
  <si>
    <t>高槻市における「防災体験教室」</t>
    <phoneticPr fontId="8"/>
  </si>
  <si>
    <t>高槻市真上公民館</t>
    <rPh sb="0" eb="3">
      <t>タカツキシ</t>
    </rPh>
    <rPh sb="3" eb="4">
      <t>シン</t>
    </rPh>
    <rPh sb="4" eb="5">
      <t>カミ</t>
    </rPh>
    <rPh sb="5" eb="8">
      <t>コウミンカン</t>
    </rPh>
    <phoneticPr fontId="8"/>
  </si>
  <si>
    <t>H27.6.5</t>
  </si>
  <si>
    <t>トンネル工学セミナー</t>
    <rPh sb="4" eb="6">
      <t>コウガク</t>
    </rPh>
    <phoneticPr fontId="8"/>
  </si>
  <si>
    <t>H27.9.17</t>
  </si>
  <si>
    <t>トンネル技術史講演会</t>
    <rPh sb="4" eb="6">
      <t>ギジュツ</t>
    </rPh>
    <rPh sb="6" eb="7">
      <t>シ</t>
    </rPh>
    <rPh sb="7" eb="10">
      <t>コウエンカイ</t>
    </rPh>
    <phoneticPr fontId="8"/>
  </si>
  <si>
    <t>メルパルク岡山</t>
    <rPh sb="5" eb="7">
      <t>オカヤマ</t>
    </rPh>
    <phoneticPr fontId="8"/>
  </si>
  <si>
    <t>第25回　トンネル工学研究発表会</t>
    <rPh sb="0" eb="1">
      <t>ダイ</t>
    </rPh>
    <rPh sb="3" eb="4">
      <t>カイ</t>
    </rPh>
    <rPh sb="9" eb="11">
      <t>コウガク</t>
    </rPh>
    <rPh sb="11" eb="13">
      <t>ケンキュウ</t>
    </rPh>
    <rPh sb="13" eb="15">
      <t>ハッピョウ</t>
    </rPh>
    <rPh sb="15" eb="16">
      <t>カイ</t>
    </rPh>
    <phoneticPr fontId="8"/>
  </si>
  <si>
    <t>土木学会講堂他</t>
    <rPh sb="0" eb="2">
      <t>ドボク</t>
    </rPh>
    <rPh sb="2" eb="4">
      <t>ガッカイ</t>
    </rPh>
    <rPh sb="4" eb="6">
      <t>コウドウ</t>
    </rPh>
    <rPh sb="6" eb="7">
      <t>ホカ</t>
    </rPh>
    <phoneticPr fontId="8"/>
  </si>
  <si>
    <t>「トンネルライブラリー・シールドトンネルにおける切拡げ技術（仮称）」講習会</t>
    <phoneticPr fontId="8"/>
  </si>
  <si>
    <t>H27.12.1</t>
  </si>
  <si>
    <t>第33回　建設マネジメント問題に関する研究発表・討論会</t>
    <phoneticPr fontId="8"/>
  </si>
  <si>
    <t>H27.11.9</t>
  </si>
  <si>
    <t>建設マネジメントに関する地域シンポジウム</t>
    <phoneticPr fontId="8"/>
  </si>
  <si>
    <t>仙台市情報産業プラザ多目的ホール</t>
    <rPh sb="0" eb="3">
      <t>センダイシ</t>
    </rPh>
    <rPh sb="3" eb="5">
      <t>ジョウホウ</t>
    </rPh>
    <rPh sb="5" eb="7">
      <t>サンギョウ</t>
    </rPh>
    <rPh sb="10" eb="11">
      <t>オオ</t>
    </rPh>
    <rPh sb="11" eb="13">
      <t>モクテキ</t>
    </rPh>
    <phoneticPr fontId="8"/>
  </si>
  <si>
    <t>第7回公共調達シンポジウム</t>
    <rPh sb="0" eb="1">
      <t>ダイ</t>
    </rPh>
    <rPh sb="2" eb="3">
      <t>カイ</t>
    </rPh>
    <phoneticPr fontId="8"/>
  </si>
  <si>
    <t>社会インフラの維持管理戦略講演会</t>
    <phoneticPr fontId="8"/>
  </si>
  <si>
    <t>東京大学武田ホール</t>
    <rPh sb="0" eb="2">
      <t>トウキョウ</t>
    </rPh>
    <rPh sb="2" eb="4">
      <t>ダイガク</t>
    </rPh>
    <rPh sb="4" eb="6">
      <t>タケダ</t>
    </rPh>
    <phoneticPr fontId="8"/>
  </si>
  <si>
    <t>H27.8.3</t>
  </si>
  <si>
    <t>研究成果発表会及び表彰式</t>
    <phoneticPr fontId="8"/>
  </si>
  <si>
    <t>H27.10.1</t>
  </si>
  <si>
    <t>「公共土木設計施工標準請負契約約款」・「維持管理等の入札契約方式ガイドライン(案)」説明会</t>
    <phoneticPr fontId="8"/>
  </si>
  <si>
    <t>H28.2.15</t>
  </si>
  <si>
    <t>「公共土木設計施工標準請負契約約款」・「維持管理等の入札契約方式ガイドライン(案)」説明会（四国）</t>
    <rPh sb="46" eb="48">
      <t>シコク</t>
    </rPh>
    <phoneticPr fontId="8"/>
  </si>
  <si>
    <t>サンポートホール高松</t>
    <phoneticPr fontId="8"/>
  </si>
  <si>
    <t>「公共土木設計施工標準請負契約約款」・「維持管理等の入札契約方式ガイドライン(案)」説明会（大阪）</t>
    <phoneticPr fontId="8"/>
  </si>
  <si>
    <t>エル大阪</t>
    <phoneticPr fontId="8"/>
  </si>
  <si>
    <t>「公共土木設計施工標準請負契約約款」・「維持管理等の入札契約方式ガイドライン(案)」説明会（名古屋）</t>
    <rPh sb="46" eb="49">
      <t>ナゴヤ</t>
    </rPh>
    <phoneticPr fontId="8"/>
  </si>
  <si>
    <t>名古屋工業大学4号館ホール</t>
    <phoneticPr fontId="8"/>
  </si>
  <si>
    <t>H28.2.23</t>
  </si>
  <si>
    <t>「公共土木設計施工標準請負契約約款」・「維持管理等の入札契約方式ガイドライン(案)」説明会（仙台）</t>
    <rPh sb="46" eb="48">
      <t>センダイ</t>
    </rPh>
    <phoneticPr fontId="8"/>
  </si>
  <si>
    <t>エル・パーク仙台　５階セミナーホール</t>
    <phoneticPr fontId="8"/>
  </si>
  <si>
    <t>H28.2.4</t>
  </si>
  <si>
    <t>「公共土木設計施工標準請負契約約款」・「維持管理等の入札契約方式ガイドライン(案)」説明会（福岡）</t>
    <rPh sb="46" eb="48">
      <t>フクオカ</t>
    </rPh>
    <phoneticPr fontId="8"/>
  </si>
  <si>
    <t>アクロス福岡</t>
    <phoneticPr fontId="8"/>
  </si>
  <si>
    <t>H28.1.15</t>
  </si>
  <si>
    <t>「公共土木設計施工標準請負契約約款」・「維持管理等の入札契約方式ガイドライン(案)」説明会（広島）</t>
    <rPh sb="46" eb="48">
      <t>ヒロシマ</t>
    </rPh>
    <phoneticPr fontId="8"/>
  </si>
  <si>
    <t>広島工業大学広島校舎「501号室」</t>
    <phoneticPr fontId="8"/>
  </si>
  <si>
    <t>ODA 活用小委員会   中間報告書説明会</t>
    <phoneticPr fontId="8"/>
  </si>
  <si>
    <t>「公共土木設計施工標準請負契約約款」・「維持管理等の入札契約方式ガイドライン(案)」説明会（札幌）</t>
    <rPh sb="46" eb="48">
      <t>サッポロ</t>
    </rPh>
    <phoneticPr fontId="8"/>
  </si>
  <si>
    <t>札幌国際ビル会議室「国際ホール」</t>
    <phoneticPr fontId="8"/>
  </si>
  <si>
    <t>ケースメソッドを利用した模擬授業</t>
    <phoneticPr fontId="8"/>
  </si>
  <si>
    <t>H27.11.5</t>
  </si>
  <si>
    <t>第11回複合・合成構造の活用に関するシンポジウム</t>
    <phoneticPr fontId="8"/>
  </si>
  <si>
    <t>「第11回複合・合成構造の活用に関するシンポジウム」事前参加申込者限定「JR新橋駅改良工事現場見学会」</t>
    <phoneticPr fontId="8"/>
  </si>
  <si>
    <t>JR新橋駅</t>
    <phoneticPr fontId="8"/>
  </si>
  <si>
    <t>H27.5.22</t>
  </si>
  <si>
    <t>複合構造標準示方書［2014年版］講習会</t>
    <phoneticPr fontId="8"/>
  </si>
  <si>
    <t>複合構造標準示方書［2014年版］講習会（北海道）</t>
    <rPh sb="21" eb="24">
      <t>ホッカイドウ</t>
    </rPh>
    <phoneticPr fontId="8"/>
  </si>
  <si>
    <t>北海道大学　フロンティア応用科学研究棟</t>
    <phoneticPr fontId="8"/>
  </si>
  <si>
    <t>複合構造標準示方書［2014年版］講習会（大阪）</t>
    <rPh sb="21" eb="23">
      <t>オオサカ</t>
    </rPh>
    <phoneticPr fontId="8"/>
  </si>
  <si>
    <t>大阪工業大学　うめきたナレッジセンター</t>
    <phoneticPr fontId="8"/>
  </si>
  <si>
    <t>複合構造標準示方書［2014年版］講習会（福岡）</t>
    <rPh sb="21" eb="23">
      <t>フクオカ</t>
    </rPh>
    <phoneticPr fontId="8"/>
  </si>
  <si>
    <t>福岡大学中央図書館１階　多目的ホール</t>
    <phoneticPr fontId="8"/>
  </si>
  <si>
    <t>鋼コンクリート合成床版設計・施工指針講習会</t>
    <phoneticPr fontId="8"/>
  </si>
  <si>
    <t>H27.10.18</t>
  </si>
  <si>
    <t>第8回土木ふれあいフェスタ2015</t>
    <phoneticPr fontId="8"/>
  </si>
  <si>
    <t>アリオ倉敷</t>
    <phoneticPr fontId="8"/>
  </si>
  <si>
    <t>H27.5.26</t>
  </si>
  <si>
    <t>№207　土木の語り部とドボジョイ百景ウォーク！</t>
    <phoneticPr fontId="8"/>
  </si>
  <si>
    <t>H27.5.28</t>
  </si>
  <si>
    <t>№208　土木の語り部とドボジョイ百景ウォーク！</t>
    <phoneticPr fontId="8"/>
  </si>
  <si>
    <t>H27.6.27</t>
  </si>
  <si>
    <t>№12　ドボジョグはオリンピック観光興学を走る！</t>
    <phoneticPr fontId="8"/>
  </si>
  <si>
    <t>H27.7.17</t>
  </si>
  <si>
    <t>№33　土木の語り部・体験教室！土木偉人伝『青山士翁』ＤＶＤを教材に市民が感銘する演出学も学ぶ</t>
    <phoneticPr fontId="8"/>
  </si>
  <si>
    <t>H27.8.21</t>
  </si>
  <si>
    <t>№211　ドボジョイ百景「第五次産業土木」ウォーク！</t>
    <phoneticPr fontId="8"/>
  </si>
  <si>
    <t>ＪＲ中野駅北口</t>
    <phoneticPr fontId="8"/>
  </si>
  <si>
    <t>H27.8.28</t>
  </si>
  <si>
    <t>№14　ドボジョグはオリンピック観光興学を走る！</t>
    <phoneticPr fontId="8"/>
  </si>
  <si>
    <t>H27.9.18</t>
  </si>
  <si>
    <t>№35　土木の語り部・体験教室！土木偉人伝『青山士翁』ＤＶＤを教材に第五次産業化土木工学を演じる</t>
    <phoneticPr fontId="8"/>
  </si>
  <si>
    <t>H27.10.16</t>
  </si>
  <si>
    <t>№36　土木の語り部・教室！コンサルタント列伝・土方歳三を教材に軍事工学と軍事工学を比較する</t>
    <phoneticPr fontId="8"/>
  </si>
  <si>
    <t>H27.12.26</t>
  </si>
  <si>
    <t>№217　ドボジョイ百景・歩いて学ぶ観光工学！</t>
    <phoneticPr fontId="8"/>
  </si>
  <si>
    <t>中野駅</t>
    <rPh sb="0" eb="2">
      <t>ナカノ</t>
    </rPh>
    <rPh sb="2" eb="3">
      <t>エキ</t>
    </rPh>
    <phoneticPr fontId="8"/>
  </si>
  <si>
    <t>H28.7.14</t>
  </si>
  <si>
    <t>第20回鉄道工学シンポジウム</t>
    <rPh sb="6" eb="8">
      <t>コウガク</t>
    </rPh>
    <phoneticPr fontId="8"/>
  </si>
  <si>
    <t>H28.5.21</t>
  </si>
  <si>
    <t>第19回応用力学シンポジウム</t>
    <rPh sb="0" eb="1">
      <t>ダイ</t>
    </rPh>
    <rPh sb="3" eb="4">
      <t>カイ</t>
    </rPh>
    <rPh sb="4" eb="6">
      <t>オウヨウ</t>
    </rPh>
    <rPh sb="6" eb="8">
      <t>リキガク</t>
    </rPh>
    <phoneticPr fontId="8"/>
  </si>
  <si>
    <t>H28.5.25</t>
  </si>
  <si>
    <t>臨床環境技術シンポジウム</t>
    <phoneticPr fontId="8"/>
  </si>
  <si>
    <t>H28.4.26</t>
  </si>
  <si>
    <t>流量観測技術ワークショップ</t>
    <rPh sb="0" eb="2">
      <t>リュウリョウ</t>
    </rPh>
    <rPh sb="2" eb="4">
      <t>カンソク</t>
    </rPh>
    <rPh sb="4" eb="6">
      <t>ギジュツ</t>
    </rPh>
    <phoneticPr fontId="8"/>
  </si>
  <si>
    <t>信濃川（小千谷付近）</t>
    <rPh sb="0" eb="3">
      <t>シナノガワ</t>
    </rPh>
    <rPh sb="4" eb="7">
      <t>オヂヤ</t>
    </rPh>
    <rPh sb="7" eb="9">
      <t>フキン</t>
    </rPh>
    <phoneticPr fontId="8"/>
  </si>
  <si>
    <t>H28.5.19</t>
  </si>
  <si>
    <t>環境水理部会研究集会2016in香川</t>
    <rPh sb="0" eb="2">
      <t>カンキョウ</t>
    </rPh>
    <rPh sb="2" eb="3">
      <t>ミズ</t>
    </rPh>
    <rPh sb="3" eb="4">
      <t>リ</t>
    </rPh>
    <rPh sb="4" eb="6">
      <t>ブカイ</t>
    </rPh>
    <rPh sb="6" eb="8">
      <t>ケンキュウ</t>
    </rPh>
    <rPh sb="8" eb="10">
      <t>シュウカイ</t>
    </rPh>
    <rPh sb="16" eb="18">
      <t>カガワ</t>
    </rPh>
    <phoneticPr fontId="8"/>
  </si>
  <si>
    <t>高松市生涯学習センターまなびCAN</t>
    <rPh sb="0" eb="3">
      <t>タカマツシ</t>
    </rPh>
    <rPh sb="3" eb="5">
      <t>ショウガイ</t>
    </rPh>
    <rPh sb="5" eb="7">
      <t>ガクシュウ</t>
    </rPh>
    <phoneticPr fontId="8"/>
  </si>
  <si>
    <t>H28.5.20</t>
  </si>
  <si>
    <t>「実務者のための道路橋支承部の点検・診断と長寿命化技術」講習会　東京</t>
    <phoneticPr fontId="8"/>
  </si>
  <si>
    <t>H28.6.20</t>
  </si>
  <si>
    <t>「実務者のための道路橋支承部の点検・診断と長寿命化技術」講習会　大阪</t>
    <rPh sb="32" eb="34">
      <t>オオサカ</t>
    </rPh>
    <phoneticPr fontId="8"/>
  </si>
  <si>
    <t>H28.7.20</t>
  </si>
  <si>
    <t>「鋼・合成構造標準示方書  総則編・構造計画編・設計編 」に関する講習会</t>
    <phoneticPr fontId="8"/>
  </si>
  <si>
    <t>H28.5.28</t>
  </si>
  <si>
    <t>第53回土木計画学研究発表会（春大会）</t>
    <phoneticPr fontId="8"/>
  </si>
  <si>
    <t>H28.6.2</t>
  </si>
  <si>
    <t>2016年度河川技術に関するシンポジウム</t>
    <phoneticPr fontId="8"/>
  </si>
  <si>
    <t>H28.6.25</t>
  </si>
  <si>
    <t xml:space="preserve">第36回土木史研究発表会 </t>
    <phoneticPr fontId="8"/>
  </si>
  <si>
    <t>富山県民会館</t>
    <rPh sb="0" eb="4">
      <t>トヤマケンミン</t>
    </rPh>
    <rPh sb="4" eb="6">
      <t>カイカン</t>
    </rPh>
    <phoneticPr fontId="8"/>
  </si>
  <si>
    <t>H28.6.22</t>
  </si>
  <si>
    <t>「構造物の長寿命化技術に関する検討小委員会」の成果報告会（仮称）</t>
    <phoneticPr fontId="8"/>
  </si>
  <si>
    <t>海洋開発シンポジウム前日見学会</t>
    <rPh sb="10" eb="12">
      <t>ゼンジツ</t>
    </rPh>
    <rPh sb="12" eb="15">
      <t>ケンガクカイ</t>
    </rPh>
    <phoneticPr fontId="8"/>
  </si>
  <si>
    <t>中部電力浜岡原子力発電所津波防波壁</t>
    <rPh sb="0" eb="2">
      <t>チュウブ</t>
    </rPh>
    <rPh sb="2" eb="4">
      <t>デンリョク</t>
    </rPh>
    <rPh sb="4" eb="6">
      <t>ハマオカ</t>
    </rPh>
    <rPh sb="6" eb="9">
      <t>ゲンシリョク</t>
    </rPh>
    <rPh sb="9" eb="11">
      <t>ハツデン</t>
    </rPh>
    <rPh sb="11" eb="12">
      <t>ショ</t>
    </rPh>
    <rPh sb="12" eb="14">
      <t>ツナミ</t>
    </rPh>
    <rPh sb="14" eb="16">
      <t>ボウハ</t>
    </rPh>
    <rPh sb="16" eb="17">
      <t>カベ</t>
    </rPh>
    <phoneticPr fontId="8"/>
  </si>
  <si>
    <t>H28.6.23</t>
  </si>
  <si>
    <t>第41回海洋開発シンポジウム</t>
    <phoneticPr fontId="8"/>
  </si>
  <si>
    <t>アクトシティ浜松</t>
    <rPh sb="6" eb="8">
      <t>ハママツ</t>
    </rPh>
    <phoneticPr fontId="8"/>
  </si>
  <si>
    <t>H28.6.24</t>
  </si>
  <si>
    <t>海洋開発シンポジウム見学会</t>
    <rPh sb="10" eb="13">
      <t>ケンガクカイ</t>
    </rPh>
    <phoneticPr fontId="8"/>
  </si>
  <si>
    <t>浜松市沿岸域防潮堤整備事業</t>
    <rPh sb="0" eb="3">
      <t>ハママツシ</t>
    </rPh>
    <rPh sb="3" eb="6">
      <t>エンガンイキ</t>
    </rPh>
    <rPh sb="6" eb="9">
      <t>ボウチョウテイ</t>
    </rPh>
    <rPh sb="9" eb="11">
      <t>セイビ</t>
    </rPh>
    <rPh sb="11" eb="13">
      <t>ジギョウ</t>
    </rPh>
    <phoneticPr fontId="8"/>
  </si>
  <si>
    <t>H28.4.23</t>
  </si>
  <si>
    <t>第62回構造工学シンポジウム</t>
    <phoneticPr fontId="8"/>
  </si>
  <si>
    <t>H28.8.22</t>
  </si>
  <si>
    <t>第52回水工学に関する夏期研修会Aコース</t>
    <phoneticPr fontId="8"/>
  </si>
  <si>
    <t>第52回水工学に関する夏期研修会Bコース</t>
    <phoneticPr fontId="8"/>
  </si>
  <si>
    <t>H28.8.8</t>
  </si>
  <si>
    <t>第15回木材利用研究発表会</t>
    <rPh sb="0" eb="1">
      <t>ダイ</t>
    </rPh>
    <rPh sb="3" eb="4">
      <t>カイ</t>
    </rPh>
    <rPh sb="4" eb="6">
      <t>モクザイ</t>
    </rPh>
    <rPh sb="6" eb="8">
      <t>リヨウ</t>
    </rPh>
    <rPh sb="8" eb="10">
      <t>ケンキュウ</t>
    </rPh>
    <rPh sb="10" eb="12">
      <t>ハッピョウ</t>
    </rPh>
    <rPh sb="12" eb="13">
      <t>カイ</t>
    </rPh>
    <phoneticPr fontId="8"/>
  </si>
  <si>
    <t>木材工学委員会 木橋研究小委員会 活動報告会</t>
    <phoneticPr fontId="8"/>
  </si>
  <si>
    <t>H28.8.31</t>
  </si>
  <si>
    <t>第24回地球環境シンポジウム</t>
    <rPh sb="0" eb="1">
      <t>ダイ</t>
    </rPh>
    <rPh sb="3" eb="4">
      <t>カイ</t>
    </rPh>
    <rPh sb="4" eb="8">
      <t>チキュウカンキョウ</t>
    </rPh>
    <phoneticPr fontId="8"/>
  </si>
  <si>
    <t>首都大学東京</t>
    <rPh sb="0" eb="4">
      <t>シュトダイガク</t>
    </rPh>
    <rPh sb="4" eb="6">
      <t>トウキョウ</t>
    </rPh>
    <phoneticPr fontId="8"/>
  </si>
  <si>
    <t>H28.9.1</t>
  </si>
  <si>
    <t>土木学会＆水文水資源学会共催シンポジウム</t>
    <rPh sb="12" eb="14">
      <t>キョウサイ</t>
    </rPh>
    <phoneticPr fontId="8"/>
  </si>
  <si>
    <t>H28.4.8</t>
  </si>
  <si>
    <t>H28.10.18</t>
  </si>
  <si>
    <t>シンポジウム「我が国のレーダ雨量計研究開発50年の歩み」</t>
    <rPh sb="7" eb="8">
      <t>ワ</t>
    </rPh>
    <rPh sb="9" eb="10">
      <t>クニ</t>
    </rPh>
    <rPh sb="14" eb="16">
      <t>ウリョウ</t>
    </rPh>
    <rPh sb="16" eb="17">
      <t>ケイ</t>
    </rPh>
    <rPh sb="17" eb="19">
      <t>ケンキュウ</t>
    </rPh>
    <rPh sb="19" eb="21">
      <t>カイハツ</t>
    </rPh>
    <rPh sb="23" eb="24">
      <t>ネン</t>
    </rPh>
    <rPh sb="25" eb="26">
      <t>アユ</t>
    </rPh>
    <phoneticPr fontId="8"/>
  </si>
  <si>
    <t>講演会「使用済燃料乾式貯蔵・放射性廃棄物管理に関する最近の技術動向」</t>
    <rPh sb="0" eb="3">
      <t>コウエンカイ</t>
    </rPh>
    <phoneticPr fontId="8"/>
  </si>
  <si>
    <t>H28.10.21</t>
  </si>
  <si>
    <t>次世代下水道小委員会講演会「下水汚泥の処理処分・エネルギー利用の最前線」</t>
    <phoneticPr fontId="8"/>
  </si>
  <si>
    <t>キャンパスプラザ京都　第3講義室</t>
    <phoneticPr fontId="8"/>
  </si>
  <si>
    <t>H28.10.22</t>
  </si>
  <si>
    <t>第44回環境システム研究論文発表会</t>
    <phoneticPr fontId="8"/>
  </si>
  <si>
    <t>H28.11.1</t>
  </si>
  <si>
    <t>第9回道路橋床版シンポジウム</t>
    <rPh sb="3" eb="5">
      <t>ドウロ</t>
    </rPh>
    <rPh sb="5" eb="6">
      <t>キョウ</t>
    </rPh>
    <phoneticPr fontId="8"/>
  </si>
  <si>
    <t>土木学会講堂 AB会議室</t>
    <rPh sb="0" eb="2">
      <t>ドボク</t>
    </rPh>
    <rPh sb="2" eb="4">
      <t>ガッカイ</t>
    </rPh>
    <rPh sb="4" eb="6">
      <t>コウドウ</t>
    </rPh>
    <rPh sb="9" eb="12">
      <t>カイギシツ</t>
    </rPh>
    <phoneticPr fontId="8"/>
  </si>
  <si>
    <t>H28.11.15</t>
  </si>
  <si>
    <t>海岸工学講演会前日見学会Aコース</t>
    <rPh sb="0" eb="2">
      <t>カイガン</t>
    </rPh>
    <rPh sb="2" eb="4">
      <t>コウガク</t>
    </rPh>
    <rPh sb="4" eb="7">
      <t>コウエンカイ</t>
    </rPh>
    <rPh sb="7" eb="9">
      <t>ゼンジツ</t>
    </rPh>
    <rPh sb="9" eb="12">
      <t>ケンガクカイ</t>
    </rPh>
    <phoneticPr fontId="8"/>
  </si>
  <si>
    <t>大阪港・神戸港</t>
    <rPh sb="0" eb="3">
      <t>オオサカコウ</t>
    </rPh>
    <rPh sb="4" eb="6">
      <t>コウベ</t>
    </rPh>
    <rPh sb="6" eb="7">
      <t>コウ</t>
    </rPh>
    <phoneticPr fontId="8"/>
  </si>
  <si>
    <t>海岸工学講演会前日見学会Bコース</t>
    <rPh sb="0" eb="2">
      <t>カイガン</t>
    </rPh>
    <rPh sb="2" eb="4">
      <t>コウガク</t>
    </rPh>
    <rPh sb="4" eb="7">
      <t>コウエンカイ</t>
    </rPh>
    <rPh sb="7" eb="9">
      <t>ゼンジツ</t>
    </rPh>
    <rPh sb="9" eb="12">
      <t>ケンガクカイ</t>
    </rPh>
    <phoneticPr fontId="8"/>
  </si>
  <si>
    <t>津波高潮ステーション・木津川水門</t>
    <rPh sb="0" eb="2">
      <t>ツナミ</t>
    </rPh>
    <rPh sb="2" eb="4">
      <t>タカシオ</t>
    </rPh>
    <rPh sb="11" eb="14">
      <t>キヅガワ</t>
    </rPh>
    <rPh sb="14" eb="16">
      <t>スイモン</t>
    </rPh>
    <phoneticPr fontId="8"/>
  </si>
  <si>
    <t>大阪大学中之島センター</t>
    <rPh sb="0" eb="2">
      <t>オオサカ</t>
    </rPh>
    <rPh sb="2" eb="4">
      <t>ダイガク</t>
    </rPh>
    <rPh sb="4" eb="7">
      <t>ナカノシマ</t>
    </rPh>
    <phoneticPr fontId="8"/>
  </si>
  <si>
    <t>H28.11.16</t>
  </si>
  <si>
    <t>第63回海岸工学講演会</t>
    <phoneticPr fontId="8"/>
  </si>
  <si>
    <t>H28.11.4</t>
  </si>
  <si>
    <t>第54回土木計画学研究発表会（秋大会）</t>
    <phoneticPr fontId="8"/>
  </si>
  <si>
    <t>H28.11.17</t>
  </si>
  <si>
    <t>土木建設技術発表会2016</t>
    <phoneticPr fontId="8"/>
  </si>
  <si>
    <t>H28.12.5</t>
  </si>
  <si>
    <t>H28.12.6</t>
  </si>
  <si>
    <t>水理構造物に作用する流体力に関するシンポジウム</t>
    <phoneticPr fontId="8"/>
  </si>
  <si>
    <t>次世代下水道小委員会講演会「下水の膜処理の化学システム工学的アプローチ」</t>
    <rPh sb="0" eb="3">
      <t>ジセダイ</t>
    </rPh>
    <rPh sb="3" eb="6">
      <t>ゲスイドウ</t>
    </rPh>
    <rPh sb="6" eb="10">
      <t>ショウイインカイ</t>
    </rPh>
    <rPh sb="10" eb="13">
      <t>コウエンカイ</t>
    </rPh>
    <rPh sb="14" eb="16">
      <t>ゲスイ</t>
    </rPh>
    <rPh sb="17" eb="18">
      <t>マク</t>
    </rPh>
    <rPh sb="18" eb="20">
      <t>ショリ</t>
    </rPh>
    <rPh sb="21" eb="23">
      <t>カガク</t>
    </rPh>
    <rPh sb="27" eb="30">
      <t>コウガクテキ</t>
    </rPh>
    <phoneticPr fontId="8"/>
  </si>
  <si>
    <t>北九州国際フォーラム</t>
    <rPh sb="0" eb="3">
      <t>キタキュウシュウ</t>
    </rPh>
    <rPh sb="3" eb="5">
      <t>コクサイ</t>
    </rPh>
    <phoneticPr fontId="8"/>
  </si>
  <si>
    <t>第53回環境工学研究フォーラム</t>
    <phoneticPr fontId="8"/>
  </si>
  <si>
    <t>H28.12.7</t>
  </si>
  <si>
    <t>H28.12.2</t>
  </si>
  <si>
    <t>第4回鋼構造技術継承講演会～経験豊富な先人に学ぶ次世代への承継技術～</t>
    <rPh sb="0" eb="1">
      <t>ダイ</t>
    </rPh>
    <rPh sb="2" eb="3">
      <t>カイ</t>
    </rPh>
    <phoneticPr fontId="8"/>
  </si>
  <si>
    <t>H28.10.13</t>
  </si>
  <si>
    <t>第31回鋼構造基礎講座</t>
    <phoneticPr fontId="8"/>
  </si>
  <si>
    <t>H28.12.9</t>
  </si>
  <si>
    <t>（金沢）鋼構造シリーズ27　「道路橋床版の維持管理マニュアル2016」・ 鋼構造シリーズ28　「道路橋床版防水システムガイドライン2016」に関する講習会</t>
    <rPh sb="1" eb="3">
      <t>カナザワ</t>
    </rPh>
    <phoneticPr fontId="8"/>
  </si>
  <si>
    <t>金沢大学サテライト・プラザ</t>
    <rPh sb="0" eb="2">
      <t>カナザワ</t>
    </rPh>
    <rPh sb="2" eb="4">
      <t>ダイガク</t>
    </rPh>
    <phoneticPr fontId="8"/>
  </si>
  <si>
    <t>H28.12.15</t>
  </si>
  <si>
    <t>（福岡）鋼構造シリーズ27　「道路橋床版の維持管理マニュアル2016」・ 鋼構造シリーズ28　「道路橋床版防水システムガイドライン2016」に関する講習会</t>
    <rPh sb="1" eb="3">
      <t>フクオカ</t>
    </rPh>
    <phoneticPr fontId="8"/>
  </si>
  <si>
    <t>九州大学医学部100年講堂</t>
    <rPh sb="0" eb="2">
      <t>キュウシュウ</t>
    </rPh>
    <rPh sb="2" eb="3">
      <t>ダイ</t>
    </rPh>
    <rPh sb="3" eb="4">
      <t>ガク</t>
    </rPh>
    <rPh sb="4" eb="6">
      <t>イガク</t>
    </rPh>
    <rPh sb="6" eb="7">
      <t>ブ</t>
    </rPh>
    <rPh sb="10" eb="11">
      <t>ネン</t>
    </rPh>
    <rPh sb="11" eb="13">
      <t>コウドウ</t>
    </rPh>
    <phoneticPr fontId="8"/>
  </si>
  <si>
    <t>H28.12.17</t>
  </si>
  <si>
    <t>研究集会「海洋・海岸における波動の解析モデルの展開」</t>
    <phoneticPr fontId="8"/>
  </si>
  <si>
    <t>九州大学応用力学研究所多目的交流室</t>
    <rPh sb="0" eb="2">
      <t>キュウシュウ</t>
    </rPh>
    <rPh sb="2" eb="4">
      <t>ダイガク</t>
    </rPh>
    <rPh sb="4" eb="6">
      <t>オウヨウ</t>
    </rPh>
    <rPh sb="6" eb="8">
      <t>リキガク</t>
    </rPh>
    <rPh sb="8" eb="11">
      <t>ケンキュウショ</t>
    </rPh>
    <rPh sb="11" eb="14">
      <t>タモクテキ</t>
    </rPh>
    <rPh sb="14" eb="16">
      <t>コウリュウ</t>
    </rPh>
    <rPh sb="16" eb="17">
      <t>シツ</t>
    </rPh>
    <phoneticPr fontId="8"/>
  </si>
  <si>
    <t>H28.11.10</t>
  </si>
  <si>
    <t>第32回鋼構造基礎講座</t>
    <phoneticPr fontId="8"/>
  </si>
  <si>
    <t>H28.12.1</t>
  </si>
  <si>
    <t>応用力学講演会 2016　</t>
    <rPh sb="0" eb="2">
      <t>オウヨウ</t>
    </rPh>
    <rPh sb="2" eb="4">
      <t>リキガク</t>
    </rPh>
    <rPh sb="4" eb="7">
      <t>コウエンカイ</t>
    </rPh>
    <phoneticPr fontId="8"/>
  </si>
  <si>
    <t>応用力学フォーラム（東北地区）</t>
    <phoneticPr fontId="8"/>
  </si>
  <si>
    <t>H29.3.24</t>
  </si>
  <si>
    <t>応用力学フォーラム（中部地区）</t>
    <rPh sb="10" eb="12">
      <t>チュウブ</t>
    </rPh>
    <phoneticPr fontId="8"/>
  </si>
  <si>
    <t>名古屋工業大学</t>
    <phoneticPr fontId="8"/>
  </si>
  <si>
    <t>H29.3.31</t>
  </si>
  <si>
    <t>H29.1.20</t>
  </si>
  <si>
    <t>応用力学フォーラム（中国地区）</t>
    <rPh sb="10" eb="12">
      <t>チュウゴク</t>
    </rPh>
    <phoneticPr fontId="8"/>
  </si>
  <si>
    <t>岡山大学創立五十周年記念館</t>
    <phoneticPr fontId="8"/>
  </si>
  <si>
    <t>H28.9.16</t>
  </si>
  <si>
    <t>応用力学フォーラム（西部地区）</t>
    <rPh sb="10" eb="12">
      <t>セイブ</t>
    </rPh>
    <rPh sb="12" eb="14">
      <t>チク</t>
    </rPh>
    <phoneticPr fontId="8"/>
  </si>
  <si>
    <t>九州大学伊都キャンパス</t>
    <phoneticPr fontId="8"/>
  </si>
  <si>
    <t>H29.3.22</t>
  </si>
  <si>
    <t>応用力学委員会若手交流ワークショップ</t>
    <rPh sb="0" eb="2">
      <t>オウヨウ</t>
    </rPh>
    <rPh sb="2" eb="4">
      <t>リキガク</t>
    </rPh>
    <rPh sb="4" eb="7">
      <t>イインカイ</t>
    </rPh>
    <phoneticPr fontId="8"/>
  </si>
  <si>
    <t>川崎・JFEスチール</t>
    <rPh sb="0" eb="2">
      <t>カワサキ</t>
    </rPh>
    <phoneticPr fontId="8"/>
  </si>
  <si>
    <t>第12回景観・デザイン研究　シンポジウム</t>
    <rPh sb="11" eb="13">
      <t>ケンキュウ</t>
    </rPh>
    <phoneticPr fontId="8"/>
  </si>
  <si>
    <t>高知県立県民文化ホール【オレンジホール】</t>
    <rPh sb="0" eb="4">
      <t>コウチケンリツ</t>
    </rPh>
    <rPh sb="4" eb="6">
      <t>ケンミン</t>
    </rPh>
    <rPh sb="6" eb="8">
      <t>ブンカ</t>
    </rPh>
    <phoneticPr fontId="8"/>
  </si>
  <si>
    <t>H28.12.10</t>
  </si>
  <si>
    <t>第12回景観・デザイン研究発表会</t>
    <phoneticPr fontId="8"/>
  </si>
  <si>
    <t>H29.2.14</t>
  </si>
  <si>
    <t>（札幌）鋼構造シリーズ27　「道路橋床版の維持管理マニュアル2016」・ 鋼構造シリーズ28　「道路橋床版防水システムガイドライン2016」に関する講習会</t>
    <rPh sb="1" eb="3">
      <t>サッポロ</t>
    </rPh>
    <phoneticPr fontId="8"/>
  </si>
  <si>
    <t>寒地土木研究所　講堂</t>
    <phoneticPr fontId="8"/>
  </si>
  <si>
    <t>H29.2.23</t>
  </si>
  <si>
    <t>（大阪）鋼構造シリーズ27　「道路橋床版の維持管理マニュアル2016」・ 鋼構造シリーズ28　「道路橋床版防水システムガイドライン2016」に関する講習会</t>
    <rPh sb="1" eb="3">
      <t>オオサカ</t>
    </rPh>
    <phoneticPr fontId="8"/>
  </si>
  <si>
    <t>H29.1.29</t>
  </si>
  <si>
    <t>第16回土木学会デザイン賞授賞式</t>
    <phoneticPr fontId="8"/>
  </si>
  <si>
    <t>H29.3.15</t>
  </si>
  <si>
    <t>第61回水工学講演会</t>
    <phoneticPr fontId="8"/>
  </si>
  <si>
    <t>第29回アゲールシンポジウム</t>
    <rPh sb="0" eb="1">
      <t>ダイ</t>
    </rPh>
    <rPh sb="3" eb="4">
      <t>カイ</t>
    </rPh>
    <phoneticPr fontId="8"/>
  </si>
  <si>
    <t>H29.3.16</t>
  </si>
  <si>
    <t>第61回水工学講演会特別講演</t>
    <rPh sb="10" eb="12">
      <t>トクベツ</t>
    </rPh>
    <rPh sb="12" eb="14">
      <t>コウエン</t>
    </rPh>
    <phoneticPr fontId="8"/>
  </si>
  <si>
    <t>H29.3.23</t>
  </si>
  <si>
    <t>エネルギー委員会講演会</t>
    <rPh sb="5" eb="8">
      <t>イインカイ</t>
    </rPh>
    <rPh sb="8" eb="11">
      <t>コウエンカイ</t>
    </rPh>
    <phoneticPr fontId="8"/>
  </si>
  <si>
    <t>H28.10.8</t>
  </si>
  <si>
    <t>土木計画学ワンデイセミナー　No.81　超高齢社会2020に向けた移動権に関するセミナー</t>
    <rPh sb="20" eb="21">
      <t>チョウ</t>
    </rPh>
    <rPh sb="21" eb="23">
      <t>コウレイ</t>
    </rPh>
    <rPh sb="23" eb="25">
      <t>シャカイ</t>
    </rPh>
    <rPh sb="30" eb="31">
      <t>ム</t>
    </rPh>
    <rPh sb="33" eb="35">
      <t>イドウ</t>
    </rPh>
    <rPh sb="35" eb="36">
      <t>ケン</t>
    </rPh>
    <rPh sb="37" eb="38">
      <t>カン</t>
    </rPh>
    <phoneticPr fontId="8"/>
  </si>
  <si>
    <t>ハロー貸会議室西新宿駅前</t>
    <rPh sb="3" eb="4">
      <t>カシ</t>
    </rPh>
    <rPh sb="4" eb="7">
      <t>カイギシツ</t>
    </rPh>
    <rPh sb="7" eb="10">
      <t>ニシシンジュク</t>
    </rPh>
    <rPh sb="10" eb="12">
      <t>エキマエ</t>
    </rPh>
    <phoneticPr fontId="8"/>
  </si>
  <si>
    <t>H29.3.6</t>
  </si>
  <si>
    <t>第8回木材利用シンポジウム</t>
    <rPh sb="0" eb="1">
      <t>ダイ</t>
    </rPh>
    <rPh sb="2" eb="3">
      <t>カイ</t>
    </rPh>
    <rPh sb="3" eb="5">
      <t>モクザイ</t>
    </rPh>
    <rPh sb="5" eb="7">
      <t>リヨウ</t>
    </rPh>
    <phoneticPr fontId="8"/>
  </si>
  <si>
    <t>H28.12.22</t>
  </si>
  <si>
    <t>応用力学フォーラム（関東地区）</t>
    <rPh sb="10" eb="12">
      <t>カントウ</t>
    </rPh>
    <rPh sb="12" eb="14">
      <t>チク</t>
    </rPh>
    <phoneticPr fontId="8"/>
  </si>
  <si>
    <t>H28.11.29</t>
  </si>
  <si>
    <t>第4回 地盤工学から見た堤防技術シンポジウム</t>
    <phoneticPr fontId="8"/>
  </si>
  <si>
    <t>平成28年度 地盤工学セミナー</t>
    <phoneticPr fontId="8"/>
  </si>
  <si>
    <t>H29.1.18</t>
  </si>
  <si>
    <t>平成28年度 構造工学委員会セミナー</t>
    <rPh sb="7" eb="9">
      <t>コウゾウ</t>
    </rPh>
    <rPh sb="9" eb="11">
      <t>コウガク</t>
    </rPh>
    <rPh sb="11" eb="14">
      <t>イインカイ</t>
    </rPh>
    <phoneticPr fontId="8"/>
  </si>
  <si>
    <t>H28.9.13</t>
  </si>
  <si>
    <t>留学生を対象とした維持管理に関するサマープログラム</t>
    <phoneticPr fontId="8"/>
  </si>
  <si>
    <t>H28.10.6</t>
  </si>
  <si>
    <t>平成28年度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</si>
  <si>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H28.11.30</t>
  </si>
  <si>
    <t>安全問題討論会’16</t>
    <phoneticPr fontId="8"/>
  </si>
  <si>
    <t>丸畑</t>
    <rPh sb="0" eb="2">
      <t>マルハタ</t>
    </rPh>
    <phoneticPr fontId="8"/>
  </si>
  <si>
    <t>H28.9.8</t>
  </si>
  <si>
    <t>ホテル白萩（仙台）</t>
    <rPh sb="3" eb="5">
      <t>シラハギ</t>
    </rPh>
    <rPh sb="6" eb="8">
      <t>センダイ</t>
    </rPh>
    <phoneticPr fontId="8"/>
  </si>
  <si>
    <t>トンネル・ライブラリー第28号「シールドトンネルにおける切拡げ技術」に関する講習会（大阪）</t>
    <phoneticPr fontId="8"/>
  </si>
  <si>
    <t>トンネル工学セミナー2016</t>
    <phoneticPr fontId="8"/>
  </si>
  <si>
    <t>H28.8.25</t>
  </si>
  <si>
    <t>トンネル標準示方書　シールド工法編・開削工法編　講習会（東京）</t>
    <rPh sb="28" eb="30">
      <t>トウキョウ</t>
    </rPh>
    <phoneticPr fontId="8"/>
  </si>
  <si>
    <t>トンネル標準示方書　シールド工法編・開削工法編　講習会（大阪）</t>
    <rPh sb="28" eb="30">
      <t>オオサカ</t>
    </rPh>
    <phoneticPr fontId="8"/>
  </si>
  <si>
    <t>エル大阪</t>
    <rPh sb="2" eb="4">
      <t>オオサカ</t>
    </rPh>
    <phoneticPr fontId="8"/>
  </si>
  <si>
    <t>H28.8.24</t>
  </si>
  <si>
    <t>トンネル標準示方書　山岳工法編　講習会（東京）</t>
    <rPh sb="20" eb="22">
      <t>トウキョウ</t>
    </rPh>
    <phoneticPr fontId="8"/>
  </si>
  <si>
    <t>トンネル標準示方書　山岳工法編　講習会（大阪）</t>
    <rPh sb="20" eb="22">
      <t>オオサカ</t>
    </rPh>
    <phoneticPr fontId="8"/>
  </si>
  <si>
    <t>H28.10.26</t>
  </si>
  <si>
    <t>トンネル・ライブラリー第29号「山岳トンネル工事の周辺環境対策」に関する講習会(東京会場)</t>
    <rPh sb="40" eb="42">
      <t>トウキョウ</t>
    </rPh>
    <rPh sb="42" eb="44">
      <t>カイジョウ</t>
    </rPh>
    <phoneticPr fontId="8"/>
  </si>
  <si>
    <t>H28.10.27</t>
  </si>
  <si>
    <t>トンネル・ライブラリー第29号「山岳トンネル工事の周辺環境対策」に関する講習会(大阪会場)</t>
    <rPh sb="40" eb="42">
      <t>オオサカ</t>
    </rPh>
    <rPh sb="42" eb="44">
      <t>カイジョウ</t>
    </rPh>
    <phoneticPr fontId="8"/>
  </si>
  <si>
    <t>H28.11.24</t>
  </si>
  <si>
    <t>第26回トンネル工学研究発表会</t>
    <phoneticPr fontId="8"/>
  </si>
  <si>
    <t>第34回　建設マネジメント問題に関する研究発表・討論会</t>
    <phoneticPr fontId="8"/>
  </si>
  <si>
    <t>地域シンポジウム近畿：近畿におけるインフラ社会の未来について考える「ドボクのチカラで近畿を元気に！」</t>
    <rPh sb="0" eb="2">
      <t>チイキ</t>
    </rPh>
    <rPh sb="8" eb="10">
      <t>キンキ</t>
    </rPh>
    <rPh sb="11" eb="13">
      <t>キンキ</t>
    </rPh>
    <rPh sb="21" eb="23">
      <t>シャカイ</t>
    </rPh>
    <rPh sb="24" eb="26">
      <t>ミライ</t>
    </rPh>
    <rPh sb="30" eb="31">
      <t>カンガ</t>
    </rPh>
    <rPh sb="42" eb="44">
      <t>キンキ</t>
    </rPh>
    <rPh sb="45" eb="47">
      <t>ゲンキ</t>
    </rPh>
    <phoneticPr fontId="8"/>
  </si>
  <si>
    <t>テイジンホール</t>
    <phoneticPr fontId="8"/>
  </si>
  <si>
    <t>H28.6.29</t>
  </si>
  <si>
    <t>第8回公共調達シンポジウム</t>
    <rPh sb="0" eb="1">
      <t>ダイ</t>
    </rPh>
    <rPh sb="2" eb="3">
      <t>カイ</t>
    </rPh>
    <phoneticPr fontId="8"/>
  </si>
  <si>
    <t>H28.10.3</t>
  </si>
  <si>
    <t>第3回インフラ産業グローバルビジョン講演会「世界のリーダーと語るインフラ産業のグローバル戦略」-世界のコンセッション事業における土木技術者の多様な役割-</t>
    <phoneticPr fontId="8"/>
  </si>
  <si>
    <t>東京大学武田ホール</t>
    <phoneticPr fontId="8"/>
  </si>
  <si>
    <t>H28.8.2</t>
  </si>
  <si>
    <t>H28.10.16</t>
  </si>
  <si>
    <t>土木ふれあいフェスタ　in 大曲　くらしと安全をささえる土木</t>
    <phoneticPr fontId="8"/>
  </si>
  <si>
    <t>イオンモール大曲</t>
    <rPh sb="6" eb="8">
      <t>タイキョク</t>
    </rPh>
    <phoneticPr fontId="8"/>
  </si>
  <si>
    <t>H28.10.28</t>
  </si>
  <si>
    <t>平成28年度 施工計画講習会</t>
    <rPh sb="7" eb="9">
      <t>セコウ</t>
    </rPh>
    <rPh sb="9" eb="11">
      <t>ケイカク</t>
    </rPh>
    <phoneticPr fontId="8"/>
  </si>
  <si>
    <t>木材利用シンポジウム in 京都</t>
    <rPh sb="0" eb="2">
      <t>モクザイ</t>
    </rPh>
    <rPh sb="2" eb="4">
      <t>リヨウ</t>
    </rPh>
    <rPh sb="14" eb="16">
      <t>キョウト</t>
    </rPh>
    <phoneticPr fontId="8"/>
  </si>
  <si>
    <t>キャンパスプラザ京都</t>
    <phoneticPr fontId="8"/>
  </si>
  <si>
    <t>H28.7.21</t>
  </si>
  <si>
    <t>鋼・合成構造標準示方書「総則設計編」講習会</t>
    <rPh sb="0" eb="1">
      <t>ハガネ</t>
    </rPh>
    <rPh sb="2" eb="4">
      <t>ゴウセイ</t>
    </rPh>
    <rPh sb="4" eb="6">
      <t>コウゾウ</t>
    </rPh>
    <rPh sb="6" eb="8">
      <t>ヒョウジュン</t>
    </rPh>
    <rPh sb="8" eb="11">
      <t>シホウショ</t>
    </rPh>
    <rPh sb="12" eb="14">
      <t>ソウソク</t>
    </rPh>
    <rPh sb="14" eb="16">
      <t>セッケイ</t>
    </rPh>
    <rPh sb="16" eb="17">
      <t>ヘン</t>
    </rPh>
    <rPh sb="18" eb="21">
      <t>コウシュウカイ</t>
    </rPh>
    <phoneticPr fontId="8"/>
  </si>
  <si>
    <t>H28.6.17</t>
  </si>
  <si>
    <t>橋梁の維持管理の実践と方法論に関する講習会</t>
    <phoneticPr fontId="8"/>
  </si>
  <si>
    <t>H28.9.29</t>
  </si>
  <si>
    <t>「土木構造物共通示方書【基本編】､【構造計画編】､【性能評価・作用編】」講習会</t>
    <phoneticPr fontId="8"/>
  </si>
  <si>
    <t>H28.9.27</t>
  </si>
  <si>
    <t>大阪市立大学文化交流センター</t>
    <phoneticPr fontId="8"/>
  </si>
  <si>
    <t>H28.6.9</t>
  </si>
  <si>
    <t>第2回土木史サロン　　イマジン！想像してみよう　～国土を築いてきた先人たちの業績から、未来へ～</t>
    <phoneticPr fontId="8"/>
  </si>
  <si>
    <t>H28.11.25</t>
  </si>
  <si>
    <t>土木計画学ワンデイセミナー　No.82　土木計画学における空間・経済・統計分析セミナー</t>
    <phoneticPr fontId="8"/>
  </si>
  <si>
    <t>神戸大学六甲台第2キャンパス工学部棟　LR棟403室</t>
    <rPh sb="0" eb="2">
      <t>コウベ</t>
    </rPh>
    <rPh sb="2" eb="4">
      <t>ダイガク</t>
    </rPh>
    <rPh sb="4" eb="7">
      <t>ロッコウダイ</t>
    </rPh>
    <rPh sb="7" eb="8">
      <t>ダイ</t>
    </rPh>
    <rPh sb="14" eb="17">
      <t>コウガクブ</t>
    </rPh>
    <rPh sb="17" eb="18">
      <t>ムネ</t>
    </rPh>
    <rPh sb="21" eb="22">
      <t>トウ</t>
    </rPh>
    <rPh sb="25" eb="26">
      <t>シツ</t>
    </rPh>
    <phoneticPr fontId="8"/>
  </si>
  <si>
    <t>関西岩盤地盤セミナー（第1回）</t>
    <phoneticPr fontId="8"/>
  </si>
  <si>
    <t>京都大学桂キャンパス</t>
    <phoneticPr fontId="8"/>
  </si>
  <si>
    <t>関西岩盤地盤セミナー（第2回）</t>
    <phoneticPr fontId="8"/>
  </si>
  <si>
    <t>岩盤力学イブニングセミナー（第1回）「熊本地震における岩盤構造物の被害状況報告」</t>
    <phoneticPr fontId="8"/>
  </si>
  <si>
    <t>H29.3.10</t>
  </si>
  <si>
    <t>「岩盤力学イブニングセミナー(第2回)」　－岩盤力学が支える素粒子物理学の最先端研究－</t>
    <phoneticPr fontId="8"/>
  </si>
  <si>
    <t>H29.3.17</t>
  </si>
  <si>
    <t>「R. Ulusay教授、H. Kumsar教授による特別講演会」(京都会場）</t>
    <rPh sb="34" eb="36">
      <t>キョウト</t>
    </rPh>
    <phoneticPr fontId="8"/>
  </si>
  <si>
    <t>京都大学　吉田キャンパス</t>
    <phoneticPr fontId="8"/>
  </si>
  <si>
    <t>「R. Ulusay教授、H. Kumsar教授による特別講演会」(東京会場）</t>
    <phoneticPr fontId="8"/>
  </si>
  <si>
    <t>H28.5.18</t>
  </si>
  <si>
    <t>若手／中堅実務者のためのコンクリート技術講習会　～良いコンクリート構造物を設計するためのポイント～</t>
    <rPh sb="0" eb="2">
      <t>ワカテ</t>
    </rPh>
    <rPh sb="3" eb="5">
      <t>チュウケン</t>
    </rPh>
    <rPh sb="5" eb="8">
      <t>ジツムシャ</t>
    </rPh>
    <rPh sb="18" eb="20">
      <t>ギジュツ</t>
    </rPh>
    <rPh sb="20" eb="23">
      <t>コウシュウカイ</t>
    </rPh>
    <rPh sb="25" eb="26">
      <t>ヨ</t>
    </rPh>
    <rPh sb="33" eb="36">
      <t>コウゾウブツ</t>
    </rPh>
    <rPh sb="37" eb="39">
      <t>セッケイ</t>
    </rPh>
    <phoneticPr fontId="8"/>
  </si>
  <si>
    <t>H28.5.26</t>
  </si>
  <si>
    <t>「汚染水貯蔵用PCタンク検討小委員会（228委員会）」の成果報告会</t>
    <rPh sb="1" eb="3">
      <t>オセン</t>
    </rPh>
    <rPh sb="3" eb="4">
      <t>スイ</t>
    </rPh>
    <rPh sb="4" eb="7">
      <t>チョゾウヨウ</t>
    </rPh>
    <rPh sb="12" eb="14">
      <t>ケントウ</t>
    </rPh>
    <rPh sb="14" eb="18">
      <t>ショウイインカイ</t>
    </rPh>
    <rPh sb="22" eb="25">
      <t>イインカイ</t>
    </rPh>
    <rPh sb="28" eb="30">
      <t>セイカ</t>
    </rPh>
    <rPh sb="30" eb="32">
      <t>ホウコク</t>
    </rPh>
    <rPh sb="32" eb="33">
      <t>カイ</t>
    </rPh>
    <phoneticPr fontId="8"/>
  </si>
  <si>
    <t>「施工性能にもとづくコンクリートの配合設計・施工指針　2016年版」に関する講習会（東京会場）</t>
    <rPh sb="1" eb="4">
      <t>セコウセイ</t>
    </rPh>
    <rPh sb="4" eb="5">
      <t>ノウ</t>
    </rPh>
    <rPh sb="17" eb="19">
      <t>ハイゴウ</t>
    </rPh>
    <rPh sb="19" eb="21">
      <t>セッケイ</t>
    </rPh>
    <rPh sb="22" eb="24">
      <t>セコウ</t>
    </rPh>
    <rPh sb="24" eb="26">
      <t>シシン</t>
    </rPh>
    <rPh sb="31" eb="33">
      <t>ネンバン</t>
    </rPh>
    <rPh sb="35" eb="36">
      <t>カン</t>
    </rPh>
    <rPh sb="38" eb="41">
      <t>コウシュウカイ</t>
    </rPh>
    <rPh sb="42" eb="44">
      <t>トウキョウ</t>
    </rPh>
    <rPh sb="44" eb="46">
      <t>カイジョウ</t>
    </rPh>
    <phoneticPr fontId="8"/>
  </si>
  <si>
    <t>「施工性能にもとづくコンクリートの配合設計・施工指針　2016年版」に関する講習会（大阪会場）</t>
    <rPh sb="1" eb="4">
      <t>セコウセイ</t>
    </rPh>
    <rPh sb="4" eb="5">
      <t>ノウ</t>
    </rPh>
    <rPh sb="17" eb="19">
      <t>ハイゴウ</t>
    </rPh>
    <rPh sb="19" eb="21">
      <t>セッケイ</t>
    </rPh>
    <rPh sb="22" eb="24">
      <t>セコウ</t>
    </rPh>
    <rPh sb="24" eb="26">
      <t>シシン</t>
    </rPh>
    <rPh sb="31" eb="33">
      <t>ネンバン</t>
    </rPh>
    <rPh sb="35" eb="36">
      <t>カン</t>
    </rPh>
    <rPh sb="38" eb="41">
      <t>コウシュウカイ</t>
    </rPh>
    <rPh sb="42" eb="44">
      <t>オオサカ</t>
    </rPh>
    <rPh sb="44" eb="46">
      <t>カイジョウ</t>
    </rPh>
    <phoneticPr fontId="8"/>
  </si>
  <si>
    <t>建設交流館　702</t>
    <rPh sb="0" eb="2">
      <t>ケンセツ</t>
    </rPh>
    <rPh sb="2" eb="4">
      <t>コウリュウ</t>
    </rPh>
    <rPh sb="4" eb="5">
      <t>カン</t>
    </rPh>
    <phoneticPr fontId="8"/>
  </si>
  <si>
    <t>H28.7.29</t>
  </si>
  <si>
    <t>「フェロニッケルスラグ骨材を用いたコンクリートの設計施工指針」および「銅スラグ細骨材を用いたコンクリートの設計施工指針」講習会</t>
    <rPh sb="11" eb="13">
      <t>コツザイ</t>
    </rPh>
    <rPh sb="14" eb="15">
      <t>モチ</t>
    </rPh>
    <rPh sb="24" eb="26">
      <t>セッケイ</t>
    </rPh>
    <rPh sb="26" eb="28">
      <t>セコウ</t>
    </rPh>
    <rPh sb="28" eb="30">
      <t>シシン</t>
    </rPh>
    <rPh sb="35" eb="36">
      <t>ドウ</t>
    </rPh>
    <rPh sb="39" eb="40">
      <t>サイ</t>
    </rPh>
    <rPh sb="40" eb="42">
      <t>コツザイ</t>
    </rPh>
    <rPh sb="43" eb="44">
      <t>モチ</t>
    </rPh>
    <rPh sb="53" eb="55">
      <t>セッケイ</t>
    </rPh>
    <rPh sb="55" eb="57">
      <t>セコウ</t>
    </rPh>
    <rPh sb="57" eb="59">
      <t>シシン</t>
    </rPh>
    <rPh sb="60" eb="63">
      <t>コウシュウカイ</t>
    </rPh>
    <phoneticPr fontId="8"/>
  </si>
  <si>
    <t>CL148「コンクリート構造物における品質を確保した生産性向上に関する提案」に関する講習会(東京会場)</t>
    <rPh sb="46" eb="48">
      <t>トウキョウ</t>
    </rPh>
    <rPh sb="48" eb="50">
      <t>カイジョウ</t>
    </rPh>
    <phoneticPr fontId="8"/>
  </si>
  <si>
    <t>全国町村議員会館　2階大会議室</t>
    <rPh sb="0" eb="2">
      <t>ゼンコク</t>
    </rPh>
    <rPh sb="2" eb="4">
      <t>チョウソン</t>
    </rPh>
    <rPh sb="4" eb="6">
      <t>ギイン</t>
    </rPh>
    <rPh sb="6" eb="8">
      <t>カイカン</t>
    </rPh>
    <rPh sb="10" eb="11">
      <t>カイ</t>
    </rPh>
    <rPh sb="11" eb="12">
      <t>ダイ</t>
    </rPh>
    <rPh sb="12" eb="15">
      <t>カイギシツ</t>
    </rPh>
    <phoneticPr fontId="8"/>
  </si>
  <si>
    <t>H29.1.19</t>
  </si>
  <si>
    <t>CL148「コンクリート構造物における品質を確保した生産性向上に関する提案」に関する講習会(大阪会場)</t>
    <rPh sb="48" eb="50">
      <t>カイジョウ</t>
    </rPh>
    <phoneticPr fontId="8"/>
  </si>
  <si>
    <t>大阪国際交流センター　小ホール</t>
    <rPh sb="0" eb="2">
      <t>オオサカ</t>
    </rPh>
    <rPh sb="2" eb="4">
      <t>コクサイ</t>
    </rPh>
    <rPh sb="4" eb="6">
      <t>コウリュウ</t>
    </rPh>
    <rPh sb="11" eb="12">
      <t>ショウ</t>
    </rPh>
    <phoneticPr fontId="8"/>
  </si>
  <si>
    <t>第６回FRP複合構造・橋梁に関するシンポジウム</t>
    <phoneticPr fontId="8"/>
  </si>
  <si>
    <t>名古屋大学野依記念学術交流館</t>
    <rPh sb="0" eb="3">
      <t>ナゴヤ</t>
    </rPh>
    <rPh sb="3" eb="5">
      <t>ダイガク</t>
    </rPh>
    <rPh sb="5" eb="7">
      <t>ノヨリ</t>
    </rPh>
    <rPh sb="7" eb="9">
      <t>キネン</t>
    </rPh>
    <rPh sb="9" eb="11">
      <t>ガクジュツ</t>
    </rPh>
    <rPh sb="11" eb="13">
      <t>コウリュウ</t>
    </rPh>
    <rPh sb="13" eb="14">
      <t>カン</t>
    </rPh>
    <phoneticPr fontId="8"/>
  </si>
  <si>
    <t>H28.5.27</t>
  </si>
  <si>
    <t>「鋼コンクリート合成床版設計・施工指針(案)」講習会（京都）</t>
    <rPh sb="27" eb="29">
      <t>キョウト</t>
    </rPh>
    <phoneticPr fontId="8"/>
  </si>
  <si>
    <t>京都大学吉田キャンパス百周年時計台記念館国際交流ホ－ル</t>
    <phoneticPr fontId="8"/>
  </si>
  <si>
    <t>「鋼コンクリート合成床版設計・施工指針(案)」講習会（名古屋）</t>
    <rPh sb="27" eb="30">
      <t>ナゴヤ</t>
    </rPh>
    <phoneticPr fontId="8"/>
  </si>
  <si>
    <t>名城大学 天白キャンパス</t>
    <phoneticPr fontId="8"/>
  </si>
  <si>
    <t>「鋼コンクリート合成床版設計・施工指針(案)」地方講習会（北海道地区）</t>
    <phoneticPr fontId="8"/>
  </si>
  <si>
    <t>北海道大学　フロンティア応用科学研究棟</t>
    <rPh sb="0" eb="3">
      <t>ホッカイドウ</t>
    </rPh>
    <rPh sb="3" eb="5">
      <t>ダイガク</t>
    </rPh>
    <rPh sb="12" eb="14">
      <t>オウヨウ</t>
    </rPh>
    <rPh sb="14" eb="16">
      <t>カガク</t>
    </rPh>
    <rPh sb="16" eb="18">
      <t>ケンキュウ</t>
    </rPh>
    <rPh sb="18" eb="19">
      <t>トウ</t>
    </rPh>
    <phoneticPr fontId="8"/>
  </si>
  <si>
    <t>現場見学会（第6回FRP複合構造・橋梁に関するシンポジウム2日目）</t>
    <phoneticPr fontId="8"/>
  </si>
  <si>
    <t>東レ名古屋事業場、玄若橋(FRP 歩道橋)</t>
    <rPh sb="0" eb="1">
      <t>トウ</t>
    </rPh>
    <rPh sb="2" eb="5">
      <t>ナゴヤ</t>
    </rPh>
    <rPh sb="5" eb="8">
      <t>ジギョウジョウ</t>
    </rPh>
    <rPh sb="9" eb="10">
      <t>ゲン</t>
    </rPh>
    <rPh sb="10" eb="11">
      <t>ワカ</t>
    </rPh>
    <rPh sb="11" eb="12">
      <t>バシ</t>
    </rPh>
    <rPh sb="17" eb="20">
      <t>ホドウキョウ</t>
    </rPh>
    <phoneticPr fontId="8"/>
  </si>
  <si>
    <t>H28.12.12</t>
  </si>
  <si>
    <t>「鋼コンクリート合成床版設計・施工指針(案)」地方講習会（九州地区）</t>
    <phoneticPr fontId="8"/>
  </si>
  <si>
    <t>熊本大学工学部2号館1階214教室</t>
    <rPh sb="0" eb="2">
      <t>クマモト</t>
    </rPh>
    <rPh sb="2" eb="4">
      <t>ダイガク</t>
    </rPh>
    <rPh sb="4" eb="7">
      <t>コウガクブ</t>
    </rPh>
    <rPh sb="8" eb="10">
      <t>ゴウカン</t>
    </rPh>
    <rPh sb="11" eb="12">
      <t>カイ</t>
    </rPh>
    <rPh sb="15" eb="17">
      <t>キョウシツ</t>
    </rPh>
    <phoneticPr fontId="8"/>
  </si>
  <si>
    <t>H28.12.16</t>
  </si>
  <si>
    <t>複合構造委員会10周年記念式典</t>
    <rPh sb="0" eb="7">
      <t>フク</t>
    </rPh>
    <rPh sb="9" eb="11">
      <t>シュウネン</t>
    </rPh>
    <rPh sb="11" eb="13">
      <t>キネン</t>
    </rPh>
    <rPh sb="13" eb="15">
      <t>シキテン</t>
    </rPh>
    <phoneticPr fontId="8"/>
  </si>
  <si>
    <t>土木学会　講堂他</t>
    <rPh sb="0" eb="2">
      <t>ドボク</t>
    </rPh>
    <rPh sb="2" eb="4">
      <t>ガッカイ</t>
    </rPh>
    <rPh sb="5" eb="7">
      <t>コウドウ</t>
    </rPh>
    <rPh sb="7" eb="8">
      <t>ホカ</t>
    </rPh>
    <phoneticPr fontId="8"/>
  </si>
  <si>
    <t>第21回舗装工学講演会</t>
    <rPh sb="0" eb="1">
      <t>ダイ</t>
    </rPh>
    <rPh sb="3" eb="4">
      <t>カイ</t>
    </rPh>
    <rPh sb="4" eb="6">
      <t>ホソウ</t>
    </rPh>
    <rPh sb="6" eb="8">
      <t>コウガク</t>
    </rPh>
    <rPh sb="8" eb="10">
      <t>コウエン</t>
    </rPh>
    <rPh sb="10" eb="11">
      <t>カイ</t>
    </rPh>
    <phoneticPr fontId="8"/>
  </si>
  <si>
    <t>H28.9.30</t>
  </si>
  <si>
    <t>「積雪寒冷地の舗装に関する諸問題と対策」講習会（札幌）</t>
    <rPh sb="24" eb="26">
      <t>サッポロ</t>
    </rPh>
    <phoneticPr fontId="8"/>
  </si>
  <si>
    <t>寒地土木研究所　講堂（札幌）</t>
    <rPh sb="11" eb="13">
      <t>サッポロ</t>
    </rPh>
    <phoneticPr fontId="8"/>
  </si>
  <si>
    <t>「積雪寒冷地の舗装に関する諸問題と対策」講習会（北見）</t>
    <rPh sb="24" eb="26">
      <t>キタミ</t>
    </rPh>
    <phoneticPr fontId="8"/>
  </si>
  <si>
    <t>北見商工会議所</t>
    <rPh sb="0" eb="2">
      <t>キタミ</t>
    </rPh>
    <rPh sb="2" eb="4">
      <t>ショウコウ</t>
    </rPh>
    <rPh sb="4" eb="7">
      <t>カイギショ</t>
    </rPh>
    <phoneticPr fontId="8"/>
  </si>
  <si>
    <t>H28.11.18</t>
  </si>
  <si>
    <t>「積雪寒冷地の舗装に関する諸問題と対策」講習会（金沢）</t>
    <rPh sb="24" eb="26">
      <t>カナザワ</t>
    </rPh>
    <phoneticPr fontId="8"/>
  </si>
  <si>
    <t>金沢商工会議所</t>
    <rPh sb="0" eb="2">
      <t>カナザワ</t>
    </rPh>
    <rPh sb="2" eb="4">
      <t>ショウコウ</t>
    </rPh>
    <rPh sb="4" eb="7">
      <t>カイギショ</t>
    </rPh>
    <phoneticPr fontId="8"/>
  </si>
  <si>
    <t>H28.5.9</t>
  </si>
  <si>
    <t>公共デザインへの競争性導入に関する実施ガイドライン研究小委員会 公開ワークショップ</t>
    <phoneticPr fontId="8"/>
  </si>
  <si>
    <t>H28.9.20</t>
  </si>
  <si>
    <t>土木学会CMGCセミナー「米国CMGC方式に学ぶ、WCS方式のあり方」</t>
    <phoneticPr fontId="8"/>
  </si>
  <si>
    <t>H28.11.7</t>
  </si>
  <si>
    <t>地方創生シンポジウム　宮城県女川町</t>
    <phoneticPr fontId="8"/>
  </si>
  <si>
    <t>H29.1.31</t>
  </si>
  <si>
    <t>地方創生シンポジウム　東京都墨田区</t>
    <phoneticPr fontId="8"/>
  </si>
  <si>
    <t>H29.3.8</t>
  </si>
  <si>
    <t>PFI/PPP 講演会「ヨーロッパの経験から学ぶ　PFI/PPP とインフラ投資」</t>
    <phoneticPr fontId="8"/>
  </si>
  <si>
    <t>株式会社建設技術研究所 10 階会議室A</t>
    <rPh sb="0" eb="4">
      <t>カブシキガイシャ</t>
    </rPh>
    <rPh sb="4" eb="6">
      <t>ケンセツ</t>
    </rPh>
    <rPh sb="6" eb="8">
      <t>ギジュツ</t>
    </rPh>
    <rPh sb="8" eb="11">
      <t>ケンキュウショ</t>
    </rPh>
    <rPh sb="15" eb="16">
      <t>カイ</t>
    </rPh>
    <rPh sb="16" eb="19">
      <t>カイギシツ</t>
    </rPh>
    <phoneticPr fontId="8"/>
  </si>
  <si>
    <t>H29.3.2</t>
  </si>
  <si>
    <t>土木計画学ワンデイセミナー　NO.83
これからの交通事故リスクマネジメント</t>
    <phoneticPr fontId="8"/>
  </si>
  <si>
    <t>日本大学駿河台キャンパス1号館131教室</t>
    <rPh sb="0" eb="2">
      <t>ニホン</t>
    </rPh>
    <rPh sb="2" eb="4">
      <t>ダイガク</t>
    </rPh>
    <rPh sb="4" eb="7">
      <t>スルガダイ</t>
    </rPh>
    <rPh sb="13" eb="15">
      <t>ゴウカン</t>
    </rPh>
    <rPh sb="18" eb="20">
      <t>キョウシツ</t>
    </rPh>
    <phoneticPr fontId="8"/>
  </si>
  <si>
    <t>H29.3.4</t>
  </si>
  <si>
    <t>第84回土木計画学ワンデイセミナー「少子高齢社会における子育てしやすいまちづくり～都市のバリアと心のバリア～」</t>
    <phoneticPr fontId="8"/>
  </si>
  <si>
    <t>東京大学工学部14号館144講義室</t>
    <rPh sb="0" eb="2">
      <t>トウキョウ</t>
    </rPh>
    <rPh sb="2" eb="4">
      <t>ダイガク</t>
    </rPh>
    <rPh sb="4" eb="7">
      <t>コウガクブ</t>
    </rPh>
    <rPh sb="9" eb="11">
      <t>ゴウカン</t>
    </rPh>
    <rPh sb="14" eb="17">
      <t>コウギシツ</t>
    </rPh>
    <phoneticPr fontId="8"/>
  </si>
  <si>
    <t>H28.9.26</t>
  </si>
  <si>
    <t>土木計画学50周年記念シンポジウム「土木計画学の未来　〜理論に基づく実践、現場に根ざした理論〜」</t>
    <phoneticPr fontId="8"/>
  </si>
  <si>
    <t>東京大学　弥生講堂</t>
    <rPh sb="0" eb="2">
      <t>トウキョウ</t>
    </rPh>
    <rPh sb="2" eb="4">
      <t>ダイガク</t>
    </rPh>
    <rPh sb="5" eb="7">
      <t>ヤヨイ</t>
    </rPh>
    <rPh sb="7" eb="9">
      <t>コウドウ</t>
    </rPh>
    <phoneticPr fontId="8"/>
  </si>
  <si>
    <t>H29.1.10</t>
  </si>
  <si>
    <t>JAXA宇宙探査イノベーションハブ 平成28年度課題設定ワークショップ 自動自律（拠点建設）・地産地消（資源利用）合同分科</t>
    <phoneticPr fontId="8"/>
  </si>
  <si>
    <t>東京コンベンションホール 中会議室ⅡB・C</t>
    <phoneticPr fontId="8"/>
  </si>
  <si>
    <t>インフラメンテナンスとロボット技術(仮称)</t>
    <rPh sb="15" eb="17">
      <t>ギジュツ</t>
    </rPh>
    <rPh sb="18" eb="20">
      <t>カショウ</t>
    </rPh>
    <phoneticPr fontId="8"/>
  </si>
  <si>
    <t>H29.2.21</t>
  </si>
  <si>
    <t>第17回異分野技術者との交流会</t>
    <rPh sb="0" eb="1">
      <t>ダイ</t>
    </rPh>
    <rPh sb="3" eb="4">
      <t>カイ</t>
    </rPh>
    <rPh sb="4" eb="7">
      <t>イブンヤ</t>
    </rPh>
    <rPh sb="7" eb="10">
      <t>ギジュツシャ</t>
    </rPh>
    <rPh sb="12" eb="15">
      <t>コウリュウカイ</t>
    </rPh>
    <phoneticPr fontId="8"/>
  </si>
  <si>
    <t>土木学会 AB会議室</t>
    <rPh sb="0" eb="2">
      <t>ドボク</t>
    </rPh>
    <rPh sb="2" eb="4">
      <t>ガッカイ</t>
    </rPh>
    <rPh sb="7" eb="10">
      <t>カイギシツ</t>
    </rPh>
    <phoneticPr fontId="8"/>
  </si>
  <si>
    <t>第４回データモデルセミナー</t>
    <phoneticPr fontId="8"/>
  </si>
  <si>
    <t>土木学会 ＡＢ会議室</t>
    <rPh sb="0" eb="2">
      <t>ドボク</t>
    </rPh>
    <rPh sb="2" eb="4">
      <t>ガッカイ</t>
    </rPh>
    <rPh sb="7" eb="10">
      <t>カイギシツ</t>
    </rPh>
    <phoneticPr fontId="8"/>
  </si>
  <si>
    <t>土木情報学委員会</t>
    <rPh sb="0" eb="2">
      <t>ドボク</t>
    </rPh>
    <rPh sb="2" eb="5">
      <t>ジョウホウガク</t>
    </rPh>
    <rPh sb="5" eb="8">
      <t>イインカイ</t>
    </rPh>
    <phoneticPr fontId="8"/>
  </si>
  <si>
    <t>H28.7.11</t>
  </si>
  <si>
    <t>CIM講演会2016(東京)</t>
    <rPh sb="3" eb="5">
      <t>コウエン</t>
    </rPh>
    <rPh sb="5" eb="6">
      <t>カイ</t>
    </rPh>
    <rPh sb="11" eb="13">
      <t>トウキョウ</t>
    </rPh>
    <phoneticPr fontId="8"/>
  </si>
  <si>
    <t>中央大学 駿河台記念館</t>
    <rPh sb="0" eb="2">
      <t>チュウオウ</t>
    </rPh>
    <rPh sb="2" eb="4">
      <t>ダイガク</t>
    </rPh>
    <rPh sb="5" eb="8">
      <t>スルガダイ</t>
    </rPh>
    <rPh sb="8" eb="10">
      <t>キネン</t>
    </rPh>
    <rPh sb="10" eb="11">
      <t>カン</t>
    </rPh>
    <phoneticPr fontId="8"/>
  </si>
  <si>
    <t>H28.8.23</t>
  </si>
  <si>
    <t>CIM講演会2016(札幌)</t>
    <rPh sb="3" eb="5">
      <t>コウエン</t>
    </rPh>
    <rPh sb="5" eb="6">
      <t>カイ</t>
    </rPh>
    <rPh sb="11" eb="13">
      <t>サッポロ</t>
    </rPh>
    <phoneticPr fontId="8"/>
  </si>
  <si>
    <t>北農健保会館</t>
    <rPh sb="0" eb="1">
      <t>キタ</t>
    </rPh>
    <rPh sb="1" eb="2">
      <t>ノウ</t>
    </rPh>
    <rPh sb="2" eb="4">
      <t>ケンポ</t>
    </rPh>
    <rPh sb="4" eb="6">
      <t>カイカン</t>
    </rPh>
    <phoneticPr fontId="8"/>
  </si>
  <si>
    <t>H28.9.2</t>
  </si>
  <si>
    <t>CIM講演会2016(仙台)</t>
    <rPh sb="3" eb="5">
      <t>コウエン</t>
    </rPh>
    <rPh sb="5" eb="6">
      <t>カイ</t>
    </rPh>
    <rPh sb="11" eb="13">
      <t>センダイ</t>
    </rPh>
    <phoneticPr fontId="8"/>
  </si>
  <si>
    <t>仙台市福祉プラザ ふれあいホール</t>
    <rPh sb="0" eb="3">
      <t>センダイシ</t>
    </rPh>
    <rPh sb="3" eb="5">
      <t>フクシ</t>
    </rPh>
    <phoneticPr fontId="8"/>
  </si>
  <si>
    <t>H28.9.15</t>
  </si>
  <si>
    <t>CIM講演会2016(広島)</t>
    <rPh sb="3" eb="5">
      <t>コウエン</t>
    </rPh>
    <rPh sb="5" eb="6">
      <t>カイ</t>
    </rPh>
    <rPh sb="11" eb="13">
      <t>ヒロシマ</t>
    </rPh>
    <phoneticPr fontId="8"/>
  </si>
  <si>
    <t>広島市南区文化センター スタジオ</t>
    <rPh sb="0" eb="2">
      <t>ヒロシマ</t>
    </rPh>
    <rPh sb="2" eb="3">
      <t>シ</t>
    </rPh>
    <rPh sb="3" eb="5">
      <t>ミナミク</t>
    </rPh>
    <rPh sb="5" eb="7">
      <t>ブンカ</t>
    </rPh>
    <phoneticPr fontId="8"/>
  </si>
  <si>
    <t>第41回土木情報学シンポジウム</t>
    <phoneticPr fontId="8"/>
  </si>
  <si>
    <t>土木学会 講堂、ＡＢ会議室</t>
    <rPh sb="0" eb="2">
      <t>ドボク</t>
    </rPh>
    <rPh sb="2" eb="4">
      <t>ガッカイ</t>
    </rPh>
    <rPh sb="5" eb="7">
      <t>コウドウ</t>
    </rPh>
    <rPh sb="10" eb="13">
      <t>カイギシツ</t>
    </rPh>
    <phoneticPr fontId="8"/>
  </si>
  <si>
    <t>CIM講演会2016(新潟)</t>
    <rPh sb="3" eb="5">
      <t>コウエン</t>
    </rPh>
    <rPh sb="5" eb="6">
      <t>カイ</t>
    </rPh>
    <rPh sb="11" eb="13">
      <t>ニイガタ</t>
    </rPh>
    <phoneticPr fontId="8"/>
  </si>
  <si>
    <t>新潟県民会館 小ホール</t>
    <rPh sb="0" eb="2">
      <t>ニイガタ</t>
    </rPh>
    <rPh sb="2" eb="4">
      <t>ケンミン</t>
    </rPh>
    <rPh sb="4" eb="6">
      <t>カイカン</t>
    </rPh>
    <rPh sb="7" eb="8">
      <t>ショウ</t>
    </rPh>
    <phoneticPr fontId="8"/>
  </si>
  <si>
    <t>H28.10.7</t>
  </si>
  <si>
    <t>CIM講演会2016(名古屋)</t>
    <rPh sb="3" eb="5">
      <t>コウエン</t>
    </rPh>
    <rPh sb="5" eb="6">
      <t>カイ</t>
    </rPh>
    <rPh sb="11" eb="14">
      <t>ナゴヤ</t>
    </rPh>
    <phoneticPr fontId="8"/>
  </si>
  <si>
    <t>ウインクあいち 1002号室</t>
    <rPh sb="12" eb="14">
      <t>ゴウシツ</t>
    </rPh>
    <phoneticPr fontId="8"/>
  </si>
  <si>
    <t>CIM講演会2016(大阪)</t>
    <rPh sb="3" eb="5">
      <t>コウエン</t>
    </rPh>
    <rPh sb="5" eb="6">
      <t>カイ</t>
    </rPh>
    <rPh sb="11" eb="13">
      <t>オオサカ</t>
    </rPh>
    <phoneticPr fontId="8"/>
  </si>
  <si>
    <t>大塚商会</t>
    <rPh sb="0" eb="2">
      <t>オオツカ</t>
    </rPh>
    <rPh sb="2" eb="4">
      <t>ショウカイ</t>
    </rPh>
    <phoneticPr fontId="8"/>
  </si>
  <si>
    <t>社会インフラのためのセンサ標準化ガイドラインの講習会(東京)</t>
    <rPh sb="0" eb="2">
      <t>シャカイ</t>
    </rPh>
    <rPh sb="13" eb="15">
      <t>ヒョウジュン</t>
    </rPh>
    <rPh sb="15" eb="16">
      <t>カ</t>
    </rPh>
    <rPh sb="23" eb="26">
      <t>コウシュウカイ</t>
    </rPh>
    <rPh sb="27" eb="29">
      <t>トウキョウ</t>
    </rPh>
    <phoneticPr fontId="8"/>
  </si>
  <si>
    <t>H28.11.11</t>
  </si>
  <si>
    <t>CIM講演会2016(福岡)</t>
    <rPh sb="3" eb="5">
      <t>コウエン</t>
    </rPh>
    <rPh sb="5" eb="6">
      <t>カイ</t>
    </rPh>
    <rPh sb="11" eb="13">
      <t>フクオカ</t>
    </rPh>
    <phoneticPr fontId="8"/>
  </si>
  <si>
    <t>アクロス福岡 大会議室</t>
    <rPh sb="4" eb="6">
      <t>フクオカ</t>
    </rPh>
    <rPh sb="7" eb="8">
      <t>ダイ</t>
    </rPh>
    <rPh sb="8" eb="11">
      <t>カイギシツ</t>
    </rPh>
    <phoneticPr fontId="8"/>
  </si>
  <si>
    <t>社会インフラのためのセンサ標準化ガイドラインの講習会(大阪)</t>
    <rPh sb="0" eb="2">
      <t>シャカイ</t>
    </rPh>
    <rPh sb="13" eb="15">
      <t>ヒョウジュン</t>
    </rPh>
    <rPh sb="15" eb="16">
      <t>カ</t>
    </rPh>
    <rPh sb="23" eb="26">
      <t>コウシュウカイ</t>
    </rPh>
    <rPh sb="27" eb="29">
      <t>オオサカ</t>
    </rPh>
    <phoneticPr fontId="8"/>
  </si>
  <si>
    <t>オカムラ大阪ショールーム</t>
    <rPh sb="4" eb="6">
      <t>オオサカ</t>
    </rPh>
    <phoneticPr fontId="8"/>
  </si>
  <si>
    <t>CIM講演会2016(高松)</t>
    <rPh sb="3" eb="5">
      <t>コウエン</t>
    </rPh>
    <rPh sb="5" eb="6">
      <t>カイ</t>
    </rPh>
    <rPh sb="11" eb="13">
      <t>タカマツ</t>
    </rPh>
    <phoneticPr fontId="8"/>
  </si>
  <si>
    <t>サンポート 61会議室</t>
    <rPh sb="8" eb="11">
      <t>カイギシツ</t>
    </rPh>
    <phoneticPr fontId="8"/>
  </si>
  <si>
    <t>H28.11.28</t>
  </si>
  <si>
    <t>異業種交流セミナー・シリーズ（第1回）</t>
    <phoneticPr fontId="8"/>
  </si>
  <si>
    <t>土木学会 AB会議室</t>
    <rPh sb="7" eb="10">
      <t>カイギシツ</t>
    </rPh>
    <phoneticPr fontId="8"/>
  </si>
  <si>
    <t>CIM講演会2016(沖縄)</t>
    <rPh sb="3" eb="5">
      <t>コウエン</t>
    </rPh>
    <rPh sb="5" eb="6">
      <t>カイ</t>
    </rPh>
    <rPh sb="11" eb="13">
      <t>オキナワ</t>
    </rPh>
    <phoneticPr fontId="8"/>
  </si>
  <si>
    <t>沖縄県立博物館　講堂</t>
    <phoneticPr fontId="8"/>
  </si>
  <si>
    <t>インフラオープンデータ・ビックデータ利活用ワークショップ</t>
    <phoneticPr fontId="8"/>
  </si>
  <si>
    <t>東京大学生産技術研究所As棟3階 中セミナー室4ほか</t>
    <phoneticPr fontId="8"/>
  </si>
  <si>
    <t>H29.1.17</t>
  </si>
  <si>
    <t>CIM講演会2016(東京)追加</t>
    <rPh sb="3" eb="5">
      <t>コウエン</t>
    </rPh>
    <rPh sb="5" eb="6">
      <t>カイ</t>
    </rPh>
    <rPh sb="11" eb="13">
      <t>トウキョウ</t>
    </rPh>
    <rPh sb="14" eb="16">
      <t>ツイカ</t>
    </rPh>
    <phoneticPr fontId="8"/>
  </si>
  <si>
    <t>H29.3.27</t>
  </si>
  <si>
    <t>異業種交流セミナー・シリーズ（第2回）</t>
    <phoneticPr fontId="8"/>
  </si>
  <si>
    <t>H28.5.24</t>
  </si>
  <si>
    <t>公開講演会「直下地震工学序説（第２話）」</t>
    <phoneticPr fontId="8"/>
  </si>
  <si>
    <t>H28.7.27</t>
  </si>
  <si>
    <t>「地中構造物の耐震性能照査高度化」に関する公開講演会</t>
    <phoneticPr fontId="8"/>
  </si>
  <si>
    <t>H28.8.30</t>
  </si>
  <si>
    <t>公開講演会「2016年熊本地震から学ぶ～地震断層と断層の活動性～」</t>
    <phoneticPr fontId="8"/>
  </si>
  <si>
    <t>「原子力発電所の津波評価技術2016」講習会（東京）</t>
    <rPh sb="23" eb="25">
      <t>トウキョウ</t>
    </rPh>
    <phoneticPr fontId="8"/>
  </si>
  <si>
    <t>H28.10.14</t>
  </si>
  <si>
    <t>「原子力発電所の津波評価技術2016」講習会（大阪）</t>
    <rPh sb="23" eb="25">
      <t>オオサカ</t>
    </rPh>
    <phoneticPr fontId="8"/>
  </si>
  <si>
    <t>関西大学梅田キャンパス８階大会議室</t>
    <phoneticPr fontId="8"/>
  </si>
  <si>
    <t>H28.12.21</t>
  </si>
  <si>
    <t>公開講演会「エネルギーによる耐震設計の可能性 -鉛直アレー強震記録による地震波動エネルギーの実像-」</t>
    <phoneticPr fontId="8"/>
  </si>
  <si>
    <t>H28.7.30</t>
  </si>
  <si>
    <t>夏休み親子現場見学会</t>
    <rPh sb="0" eb="2">
      <t>ナツヤス</t>
    </rPh>
    <rPh sb="3" eb="5">
      <t>オヤコ</t>
    </rPh>
    <rPh sb="5" eb="7">
      <t>ゲンバ</t>
    </rPh>
    <rPh sb="7" eb="10">
      <t>ケンガクカイ</t>
    </rPh>
    <phoneticPr fontId="8"/>
  </si>
  <si>
    <t>南砂町駅改良工事建設現場および地下鉄博物館</t>
    <phoneticPr fontId="8"/>
  </si>
  <si>
    <t>第2回地下空間維持管理セミナー</t>
    <rPh sb="0" eb="1">
      <t>ダイ</t>
    </rPh>
    <rPh sb="2" eb="3">
      <t>カイ</t>
    </rPh>
    <rPh sb="3" eb="5">
      <t>チカ</t>
    </rPh>
    <rPh sb="5" eb="7">
      <t>クウカン</t>
    </rPh>
    <rPh sb="7" eb="9">
      <t>イジ</t>
    </rPh>
    <rPh sb="9" eb="11">
      <t>カンリ</t>
    </rPh>
    <phoneticPr fontId="8"/>
  </si>
  <si>
    <t>北海道立道民活動センターかでる2.7</t>
    <phoneticPr fontId="8"/>
  </si>
  <si>
    <t>H28.10.19</t>
  </si>
  <si>
    <t>第1回人にやさしい地下空間セミナー</t>
    <rPh sb="0" eb="1">
      <t>ダイ</t>
    </rPh>
    <rPh sb="2" eb="3">
      <t>カイ</t>
    </rPh>
    <rPh sb="3" eb="4">
      <t>ヒト</t>
    </rPh>
    <rPh sb="9" eb="11">
      <t>チカ</t>
    </rPh>
    <rPh sb="11" eb="13">
      <t>クウカン</t>
    </rPh>
    <phoneticPr fontId="8"/>
  </si>
  <si>
    <t>ＮＳＲＩホール</t>
    <phoneticPr fontId="8"/>
  </si>
  <si>
    <t>【見学会】東京駅周辺地下空間ネットワーク</t>
    <rPh sb="1" eb="4">
      <t>ケンガクカイ</t>
    </rPh>
    <rPh sb="5" eb="7">
      <t>トウキョウ</t>
    </rPh>
    <rPh sb="7" eb="8">
      <t>エキ</t>
    </rPh>
    <rPh sb="8" eb="10">
      <t>シュウヘン</t>
    </rPh>
    <rPh sb="10" eb="12">
      <t>チカ</t>
    </rPh>
    <rPh sb="12" eb="14">
      <t>クウカン</t>
    </rPh>
    <phoneticPr fontId="8"/>
  </si>
  <si>
    <t>ECOZZERIA 3×3ラボ サロン</t>
    <phoneticPr fontId="8"/>
  </si>
  <si>
    <t>第22回地下空間シンポジウム現場見学会</t>
    <rPh sb="0" eb="1">
      <t>ダイ</t>
    </rPh>
    <rPh sb="3" eb="4">
      <t>カイ</t>
    </rPh>
    <rPh sb="4" eb="6">
      <t>チカ</t>
    </rPh>
    <rPh sb="6" eb="8">
      <t>クウカン</t>
    </rPh>
    <rPh sb="14" eb="16">
      <t>ゲンバ</t>
    </rPh>
    <rPh sb="16" eb="19">
      <t>ケンガクカイ</t>
    </rPh>
    <phoneticPr fontId="8"/>
  </si>
  <si>
    <t>小田急電鉄小田原線 連続立体化事業および複々線化事業　下北沢駅付近工事現場</t>
    <phoneticPr fontId="8"/>
  </si>
  <si>
    <t>第22回地下空間シンポジウム</t>
    <rPh sb="0" eb="1">
      <t>ダイ</t>
    </rPh>
    <rPh sb="3" eb="4">
      <t>カイ</t>
    </rPh>
    <rPh sb="4" eb="6">
      <t>チカ</t>
    </rPh>
    <rPh sb="6" eb="8">
      <t>クウカン</t>
    </rPh>
    <phoneticPr fontId="8"/>
  </si>
  <si>
    <t>早稲田大学 国際会議場</t>
    <rPh sb="0" eb="3">
      <t>ワセダ</t>
    </rPh>
    <rPh sb="3" eb="5">
      <t>ダイガク</t>
    </rPh>
    <rPh sb="6" eb="8">
      <t>コクサイ</t>
    </rPh>
    <rPh sb="8" eb="11">
      <t>カイギジョウ</t>
    </rPh>
    <phoneticPr fontId="8"/>
  </si>
  <si>
    <t>H29.2.7</t>
  </si>
  <si>
    <t>第2回人にやさしい地下空間セミナー</t>
    <rPh sb="0" eb="1">
      <t>ダイ</t>
    </rPh>
    <rPh sb="2" eb="3">
      <t>カイ</t>
    </rPh>
    <rPh sb="3" eb="4">
      <t>ヒト</t>
    </rPh>
    <rPh sb="9" eb="11">
      <t>チカ</t>
    </rPh>
    <rPh sb="11" eb="13">
      <t>クウカン</t>
    </rPh>
    <phoneticPr fontId="8"/>
  </si>
  <si>
    <t>地下空間の防災・減災セミナー -地下街の取り組み 大阪・川崎・神戸・名古屋を事例として-</t>
    <phoneticPr fontId="8"/>
  </si>
  <si>
    <t>中部大学名古屋キャンパス 6 階 大ホール</t>
    <phoneticPr fontId="8"/>
  </si>
  <si>
    <t>H28.4.27</t>
  </si>
  <si>
    <t>平成28年(2016年)熊本地震 地震被害調査結果 速報会</t>
    <phoneticPr fontId="8"/>
  </si>
  <si>
    <t>東京大学 武田先端知ビル5階 武田ホール</t>
    <phoneticPr fontId="8"/>
  </si>
  <si>
    <t>H28.5.12</t>
  </si>
  <si>
    <t>平成28年度第1回研究会(2016年熊本地震・被害調査報告続報含む)</t>
    <phoneticPr fontId="8"/>
  </si>
  <si>
    <t>H28.6.13</t>
  </si>
  <si>
    <t>第１回交流講演会(最近のヨーロッパと日本における地震防災及び耐震設計技術)</t>
    <phoneticPr fontId="8"/>
  </si>
  <si>
    <t>H28.6.27</t>
  </si>
  <si>
    <t>平成２８年度セミナー「土木学会による実務者のための耐震設計入門：基礎編」</t>
    <phoneticPr fontId="8"/>
  </si>
  <si>
    <t>H28.7.12</t>
  </si>
  <si>
    <t>第19回性能に基づく橋梁等の耐震設計に関するシンポジウム</t>
    <phoneticPr fontId="8"/>
  </si>
  <si>
    <t>H28.8.4</t>
  </si>
  <si>
    <t>橋梁等の対津波設計ベンチマークテストに関するシンポジウム</t>
    <phoneticPr fontId="8"/>
  </si>
  <si>
    <t>東日本大震災における岩手県沿岸南部地方被災地の現地視察会</t>
    <rPh sb="0" eb="1">
      <t>ヒガシ</t>
    </rPh>
    <rPh sb="1" eb="3">
      <t>ニホン</t>
    </rPh>
    <rPh sb="3" eb="6">
      <t>ダイシンサイ</t>
    </rPh>
    <rPh sb="10" eb="13">
      <t>イワテケン</t>
    </rPh>
    <rPh sb="13" eb="15">
      <t>エンガン</t>
    </rPh>
    <rPh sb="15" eb="17">
      <t>ナンブ</t>
    </rPh>
    <rPh sb="17" eb="19">
      <t>チホウ</t>
    </rPh>
    <rPh sb="19" eb="22">
      <t>ヒサイチ</t>
    </rPh>
    <rPh sb="23" eb="25">
      <t>ゲンチ</t>
    </rPh>
    <rPh sb="25" eb="27">
      <t>シサツ</t>
    </rPh>
    <rPh sb="27" eb="28">
      <t>カイ</t>
    </rPh>
    <phoneticPr fontId="8"/>
  </si>
  <si>
    <t>岩手県沿岸南部地方被災地</t>
    <rPh sb="0" eb="3">
      <t>イワテケン</t>
    </rPh>
    <rPh sb="3" eb="5">
      <t>エンガン</t>
    </rPh>
    <rPh sb="5" eb="7">
      <t>ナンブ</t>
    </rPh>
    <rPh sb="7" eb="9">
      <t>チホウ</t>
    </rPh>
    <rPh sb="9" eb="12">
      <t>ヒサイチ</t>
    </rPh>
    <phoneticPr fontId="8"/>
  </si>
  <si>
    <t>H28.9.14</t>
  </si>
  <si>
    <t>平成28年度第2回研究会(平成27年度土木学会賞受賞者記念講演)</t>
    <rPh sb="0" eb="2">
      <t>ヘイセイ</t>
    </rPh>
    <rPh sb="4" eb="6">
      <t>ネンド</t>
    </rPh>
    <rPh sb="6" eb="7">
      <t>ダイ</t>
    </rPh>
    <rPh sb="8" eb="9">
      <t>カイ</t>
    </rPh>
    <rPh sb="9" eb="12">
      <t>ケンキュウカイ</t>
    </rPh>
    <phoneticPr fontId="8"/>
  </si>
  <si>
    <t>H28.10.17</t>
  </si>
  <si>
    <t>第36回地震工学研究発表会</t>
    <rPh sb="0" eb="1">
      <t>ダイ</t>
    </rPh>
    <rPh sb="3" eb="4">
      <t>カイ</t>
    </rPh>
    <rPh sb="4" eb="6">
      <t>ジシン</t>
    </rPh>
    <rPh sb="6" eb="8">
      <t>コウガク</t>
    </rPh>
    <rPh sb="8" eb="10">
      <t>ケンキュウ</t>
    </rPh>
    <rPh sb="10" eb="12">
      <t>ハッピョウ</t>
    </rPh>
    <rPh sb="12" eb="13">
      <t>カイ</t>
    </rPh>
    <phoneticPr fontId="8"/>
  </si>
  <si>
    <t>金沢歌劇座</t>
    <phoneticPr fontId="8"/>
  </si>
  <si>
    <t>第36回地震工学研究発表会・見学会</t>
    <rPh sb="0" eb="1">
      <t>ダイ</t>
    </rPh>
    <rPh sb="14" eb="17">
      <t>ケンガクカイ</t>
    </rPh>
    <phoneticPr fontId="8"/>
  </si>
  <si>
    <t>能登半島地震被災地</t>
    <phoneticPr fontId="8"/>
  </si>
  <si>
    <t>H28.10.24</t>
  </si>
  <si>
    <t>平成２８年度セミナー「土木学会による実務者のための耐震設計入門：実践編」</t>
    <rPh sb="32" eb="34">
      <t>ジッセン</t>
    </rPh>
    <phoneticPr fontId="8"/>
  </si>
  <si>
    <t>第16回地震マネジメントセミナー</t>
    <rPh sb="0" eb="1">
      <t>ダイ</t>
    </rPh>
    <rPh sb="3" eb="4">
      <t>カイ</t>
    </rPh>
    <rPh sb="4" eb="6">
      <t>ジシン</t>
    </rPh>
    <phoneticPr fontId="8"/>
  </si>
  <si>
    <t>第7回インフラ・ライフライン減災対策シンポジウム</t>
    <phoneticPr fontId="8"/>
  </si>
  <si>
    <t>熊本大学工学部百周年記念館</t>
    <rPh sb="0" eb="2">
      <t>クマモト</t>
    </rPh>
    <rPh sb="2" eb="4">
      <t>ダイガク</t>
    </rPh>
    <rPh sb="4" eb="7">
      <t>コウガクブ</t>
    </rPh>
    <rPh sb="7" eb="10">
      <t>ヒャクシュウネン</t>
    </rPh>
    <rPh sb="10" eb="12">
      <t>キネン</t>
    </rPh>
    <rPh sb="12" eb="13">
      <t>カン</t>
    </rPh>
    <phoneticPr fontId="8"/>
  </si>
  <si>
    <t>H28.12.13</t>
  </si>
  <si>
    <t>平成28年度第3回研究会</t>
    <rPh sb="0" eb="2">
      <t>ヘイセイ</t>
    </rPh>
    <rPh sb="4" eb="6">
      <t>ネンド</t>
    </rPh>
    <rPh sb="6" eb="7">
      <t>ダイ</t>
    </rPh>
    <rPh sb="8" eb="9">
      <t>カイ</t>
    </rPh>
    <rPh sb="9" eb="12">
      <t>ケンキュウカイ</t>
    </rPh>
    <phoneticPr fontId="8"/>
  </si>
  <si>
    <t>H29.2.10</t>
  </si>
  <si>
    <t>第2回石積擁壁の耐震診断及び補強法に関するシンポジウム</t>
    <phoneticPr fontId="8"/>
  </si>
  <si>
    <t>平成28年度第4回研究会(2016年鳥取県中部地震報告会)</t>
    <rPh sb="0" eb="2">
      <t>ヘイセイ</t>
    </rPh>
    <rPh sb="4" eb="5">
      <t>ネン</t>
    </rPh>
    <rPh sb="5" eb="6">
      <t>ド</t>
    </rPh>
    <rPh sb="6" eb="7">
      <t>ダイ</t>
    </rPh>
    <rPh sb="8" eb="9">
      <t>カイ</t>
    </rPh>
    <rPh sb="9" eb="12">
      <t>ケンキュウカイ</t>
    </rPh>
    <phoneticPr fontId="8"/>
  </si>
  <si>
    <t>鳥取大学　鳥取大学広報センター</t>
    <phoneticPr fontId="8"/>
  </si>
  <si>
    <t>H29.7.12</t>
  </si>
  <si>
    <t>第21回鉄道工学シンポジウム</t>
    <rPh sb="6" eb="8">
      <t>コウガク</t>
    </rPh>
    <phoneticPr fontId="8"/>
  </si>
  <si>
    <t>H29.5.20</t>
  </si>
  <si>
    <t>第20回応用力学シンポジウム</t>
    <rPh sb="0" eb="1">
      <t>ダイ</t>
    </rPh>
    <rPh sb="3" eb="4">
      <t>カイ</t>
    </rPh>
    <rPh sb="4" eb="6">
      <t>オウヨウ</t>
    </rPh>
    <rPh sb="6" eb="8">
      <t>リキガク</t>
    </rPh>
    <phoneticPr fontId="8"/>
  </si>
  <si>
    <t>H29.4.20</t>
  </si>
  <si>
    <t>2016年8月北海道豪雨災害土木学会調査団報告会in帯広</t>
    <rPh sb="4" eb="5">
      <t>ネン</t>
    </rPh>
    <rPh sb="6" eb="7">
      <t>ガツ</t>
    </rPh>
    <rPh sb="7" eb="10">
      <t>ホッカイドウ</t>
    </rPh>
    <rPh sb="10" eb="12">
      <t>ゴウウ</t>
    </rPh>
    <rPh sb="12" eb="14">
      <t>サイガイ</t>
    </rPh>
    <rPh sb="14" eb="16">
      <t>ドボク</t>
    </rPh>
    <rPh sb="16" eb="18">
      <t>ガッカイ</t>
    </rPh>
    <rPh sb="18" eb="21">
      <t>チョウサダン</t>
    </rPh>
    <rPh sb="21" eb="23">
      <t>ホウコク</t>
    </rPh>
    <rPh sb="23" eb="24">
      <t>カイ</t>
    </rPh>
    <rPh sb="26" eb="28">
      <t>オビヒロ</t>
    </rPh>
    <phoneticPr fontId="8"/>
  </si>
  <si>
    <t>とかちプラザ</t>
    <phoneticPr fontId="8"/>
  </si>
  <si>
    <t>H29.4.26</t>
  </si>
  <si>
    <t>H29.6.1</t>
  </si>
  <si>
    <t>環境水理部会研究集会2017in鹿児島</t>
    <rPh sb="0" eb="2">
      <t>カンキョウ</t>
    </rPh>
    <rPh sb="2" eb="3">
      <t>ミズ</t>
    </rPh>
    <rPh sb="3" eb="4">
      <t>リ</t>
    </rPh>
    <rPh sb="4" eb="6">
      <t>ブカイ</t>
    </rPh>
    <rPh sb="6" eb="8">
      <t>ケンキュウ</t>
    </rPh>
    <rPh sb="8" eb="10">
      <t>シュウカイ</t>
    </rPh>
    <rPh sb="16" eb="19">
      <t>カゴシマ</t>
    </rPh>
    <phoneticPr fontId="8"/>
  </si>
  <si>
    <t>鹿児島大学稲盛会館</t>
    <rPh sb="0" eb="3">
      <t>カゴシマ</t>
    </rPh>
    <rPh sb="3" eb="5">
      <t>ダイガク</t>
    </rPh>
    <rPh sb="5" eb="7">
      <t>イナモリ</t>
    </rPh>
    <rPh sb="7" eb="9">
      <t>カイカン</t>
    </rPh>
    <phoneticPr fontId="8"/>
  </si>
  <si>
    <t>H29.6.10</t>
  </si>
  <si>
    <t>第55回土木計画学研究発表会（春大会）</t>
    <phoneticPr fontId="8"/>
  </si>
  <si>
    <t>H29.6.15</t>
  </si>
  <si>
    <t>2017年度河川技術に関するシンポジウム</t>
    <phoneticPr fontId="8"/>
  </si>
  <si>
    <t>H29.4.28</t>
  </si>
  <si>
    <t>土木計画学ハンドブック出版記念シンポジウム</t>
    <phoneticPr fontId="8"/>
  </si>
  <si>
    <t>H29.6.24</t>
  </si>
  <si>
    <t xml:space="preserve">第37回土木史研究発表会 </t>
    <phoneticPr fontId="8"/>
  </si>
  <si>
    <t>H29.6.26</t>
  </si>
  <si>
    <t>第42回海洋開発シンポジウム</t>
    <phoneticPr fontId="8"/>
  </si>
  <si>
    <t>H29.6.28</t>
  </si>
  <si>
    <t>津波シンポジウム－これまでの変化とこれからの対応－</t>
    <rPh sb="0" eb="2">
      <t>ツナミ</t>
    </rPh>
    <rPh sb="14" eb="16">
      <t>ヘンカ</t>
    </rPh>
    <rPh sb="22" eb="24">
      <t>タイオウ</t>
    </rPh>
    <phoneticPr fontId="8"/>
  </si>
  <si>
    <t>東北大学災害科学国際研究所</t>
    <rPh sb="0" eb="2">
      <t>トウホク</t>
    </rPh>
    <rPh sb="2" eb="4">
      <t>ダイガク</t>
    </rPh>
    <rPh sb="4" eb="6">
      <t>サイガイ</t>
    </rPh>
    <rPh sb="6" eb="8">
      <t>カガク</t>
    </rPh>
    <rPh sb="8" eb="10">
      <t>コクサイ</t>
    </rPh>
    <rPh sb="10" eb="13">
      <t>ケンキュウショ</t>
    </rPh>
    <phoneticPr fontId="8"/>
  </si>
  <si>
    <t>H29.4.22</t>
  </si>
  <si>
    <t>第63回構造工学シンポジウム</t>
    <phoneticPr fontId="8"/>
  </si>
  <si>
    <t>特別講演「東京都における都市基盤施設の予防保全型管理」</t>
    <rPh sb="0" eb="2">
      <t>トクベツ</t>
    </rPh>
    <rPh sb="2" eb="4">
      <t>コウエン</t>
    </rPh>
    <rPh sb="5" eb="8">
      <t>トウキョウト</t>
    </rPh>
    <rPh sb="12" eb="14">
      <t>トシ</t>
    </rPh>
    <rPh sb="14" eb="16">
      <t>キバン</t>
    </rPh>
    <rPh sb="16" eb="18">
      <t>シセツ</t>
    </rPh>
    <rPh sb="19" eb="21">
      <t>ヨボウ</t>
    </rPh>
    <rPh sb="21" eb="23">
      <t>ホゼン</t>
    </rPh>
    <rPh sb="23" eb="24">
      <t>ガタ</t>
    </rPh>
    <rPh sb="24" eb="26">
      <t>カンリ</t>
    </rPh>
    <phoneticPr fontId="8"/>
  </si>
  <si>
    <t>H29.7.3</t>
  </si>
  <si>
    <t>第1回環境システムイブニングセミナー</t>
    <phoneticPr fontId="8"/>
  </si>
  <si>
    <t>H29.7.20</t>
  </si>
  <si>
    <t>第2回環境システムイブニングセミナー</t>
    <phoneticPr fontId="8"/>
  </si>
  <si>
    <t>土木学会A会議室</t>
    <rPh sb="5" eb="8">
      <t>カイギシツ</t>
    </rPh>
    <phoneticPr fontId="8"/>
  </si>
  <si>
    <t>H29.7.29</t>
  </si>
  <si>
    <t>夏休み親子見学会（関東会場）</t>
    <rPh sb="0" eb="2">
      <t>ナツヤス</t>
    </rPh>
    <rPh sb="3" eb="5">
      <t>オヤコ</t>
    </rPh>
    <rPh sb="5" eb="7">
      <t>ケンガク</t>
    </rPh>
    <rPh sb="7" eb="8">
      <t>カイ</t>
    </rPh>
    <rPh sb="9" eb="11">
      <t>カントウ</t>
    </rPh>
    <rPh sb="11" eb="13">
      <t>カイジョウ</t>
    </rPh>
    <phoneticPr fontId="8"/>
  </si>
  <si>
    <t>相鉄・東急直通線、新横浜駅他工事</t>
    <rPh sb="0" eb="2">
      <t>ソウテツ</t>
    </rPh>
    <rPh sb="3" eb="5">
      <t>トウキュウ</t>
    </rPh>
    <rPh sb="5" eb="7">
      <t>チョクツウ</t>
    </rPh>
    <rPh sb="7" eb="8">
      <t>セン</t>
    </rPh>
    <rPh sb="9" eb="13">
      <t>シンヨコハマエキ</t>
    </rPh>
    <rPh sb="13" eb="14">
      <t>ホカ</t>
    </rPh>
    <rPh sb="14" eb="16">
      <t>コウジ</t>
    </rPh>
    <phoneticPr fontId="8"/>
  </si>
  <si>
    <t>杉岡</t>
    <rPh sb="0" eb="2">
      <t>スギオカ</t>
    </rPh>
    <phoneticPr fontId="8"/>
  </si>
  <si>
    <t>H29.8.4</t>
  </si>
  <si>
    <t>第20回鋼構造と橋に関するシンポジウム</t>
    <phoneticPr fontId="8"/>
  </si>
  <si>
    <t>法政大学</t>
    <rPh sb="0" eb="2">
      <t>ホウセイ</t>
    </rPh>
    <phoneticPr fontId="8"/>
  </si>
  <si>
    <t>H29.8.9</t>
  </si>
  <si>
    <t>次世代下水道小委員会講演会「関西発・下水道研究の最前線」</t>
    <phoneticPr fontId="8"/>
  </si>
  <si>
    <t>京都大学吉田キャンパス本部構内　総合研究5号館１階</t>
    <phoneticPr fontId="8"/>
  </si>
  <si>
    <t>H29.8.31</t>
  </si>
  <si>
    <t>第53回水工学に関する夏期研修会Aコース</t>
    <phoneticPr fontId="8"/>
  </si>
  <si>
    <t>第53回水工学に関する夏期研修会Bコース</t>
    <phoneticPr fontId="8"/>
  </si>
  <si>
    <t>H29.6.13</t>
  </si>
  <si>
    <t>高知市新庁舎丸太打設液状化対策工法見学会</t>
    <phoneticPr fontId="8"/>
  </si>
  <si>
    <t>高知市新庁舎建設工事作業所　会議室</t>
    <phoneticPr fontId="8"/>
  </si>
  <si>
    <t>木材工学委員会</t>
    <phoneticPr fontId="8"/>
  </si>
  <si>
    <t>H29.8.8</t>
  </si>
  <si>
    <t>第16回木材利用研究発表会</t>
    <rPh sb="0" eb="1">
      <t>ダイ</t>
    </rPh>
    <rPh sb="3" eb="4">
      <t>カイ</t>
    </rPh>
    <rPh sb="4" eb="6">
      <t>モクザイ</t>
    </rPh>
    <rPh sb="6" eb="8">
      <t>リヨウ</t>
    </rPh>
    <rPh sb="8" eb="10">
      <t>ケンキュウ</t>
    </rPh>
    <rPh sb="10" eb="12">
      <t>ハッピョウ</t>
    </rPh>
    <rPh sb="12" eb="13">
      <t>カイ</t>
    </rPh>
    <phoneticPr fontId="8"/>
  </si>
  <si>
    <t>H29.9.6</t>
  </si>
  <si>
    <t>第25回地球環境シンポジウム</t>
    <rPh sb="0" eb="1">
      <t>ダイ</t>
    </rPh>
    <rPh sb="3" eb="4">
      <t>カイ</t>
    </rPh>
    <rPh sb="4" eb="8">
      <t>チキュウカンキョウ</t>
    </rPh>
    <phoneticPr fontId="8"/>
  </si>
  <si>
    <t>H29.9.7</t>
  </si>
  <si>
    <t>土木学会地球環境委員会シンポジウム</t>
    <rPh sb="4" eb="6">
      <t>チキュウ</t>
    </rPh>
    <rPh sb="6" eb="8">
      <t>カンキョウ</t>
    </rPh>
    <rPh sb="8" eb="11">
      <t>イインカイ</t>
    </rPh>
    <phoneticPr fontId="8"/>
  </si>
  <si>
    <t>H29.9.27</t>
  </si>
  <si>
    <t>第3回環境システムイブニングセミナー</t>
    <phoneticPr fontId="8"/>
  </si>
  <si>
    <t>H29.10.16</t>
  </si>
  <si>
    <t>第4回環境システムイブニングセミナー</t>
    <phoneticPr fontId="8"/>
  </si>
  <si>
    <t>H29.10.21</t>
  </si>
  <si>
    <t>第45回環境システム研究論文発表会</t>
    <phoneticPr fontId="8"/>
  </si>
  <si>
    <t>H29.10.24</t>
  </si>
  <si>
    <t>第64回海岸工学講演会前日見学会</t>
    <phoneticPr fontId="8"/>
  </si>
  <si>
    <t>「小樽港・石狩湾新港コース」ならびに「新千歳空港・苫小牧港コース」</t>
    <phoneticPr fontId="8"/>
  </si>
  <si>
    <t>第64回海岸工学講演会前日シンポジウム</t>
    <rPh sb="11" eb="13">
      <t>ゼンジツ</t>
    </rPh>
    <phoneticPr fontId="8"/>
  </si>
  <si>
    <t>北海道大学フロンティア応用科学研究棟　</t>
    <phoneticPr fontId="8"/>
  </si>
  <si>
    <t>第64回海岸工学講演会特別講演会</t>
    <rPh sb="11" eb="13">
      <t>トクベツ</t>
    </rPh>
    <rPh sb="13" eb="16">
      <t>コウエンカイ</t>
    </rPh>
    <phoneticPr fontId="8"/>
  </si>
  <si>
    <t>H29.10.25</t>
  </si>
  <si>
    <t>第64回海岸工学講演会</t>
    <phoneticPr fontId="8"/>
  </si>
  <si>
    <t>TKP札幌駅カンファレンスセンター</t>
    <phoneticPr fontId="8"/>
  </si>
  <si>
    <t>H29.6.23</t>
  </si>
  <si>
    <t>第37回土木史研究発表会　エクスカーション　駒沢給水塔</t>
    <phoneticPr fontId="8"/>
  </si>
  <si>
    <t>駒沢給水塔</t>
    <rPh sb="0" eb="2">
      <t>コマザワ</t>
    </rPh>
    <rPh sb="2" eb="4">
      <t>キュウスイ</t>
    </rPh>
    <rPh sb="4" eb="5">
      <t>トウ</t>
    </rPh>
    <phoneticPr fontId="8"/>
  </si>
  <si>
    <t>第37回土木史研究発表会　シンポジウム 『震災と土木史』</t>
    <phoneticPr fontId="8"/>
  </si>
  <si>
    <t>H29.11.3</t>
  </si>
  <si>
    <t>第56回土木計画学研究発表会（秋大会）</t>
    <phoneticPr fontId="8"/>
  </si>
  <si>
    <t>H29.11.6</t>
  </si>
  <si>
    <t>第5回環境システムイブニングセミナー</t>
    <phoneticPr fontId="8"/>
  </si>
  <si>
    <t>H29.11.7</t>
  </si>
  <si>
    <t>土木建設技術発表会2017</t>
    <phoneticPr fontId="8"/>
  </si>
  <si>
    <t>H29.12.6</t>
  </si>
  <si>
    <t>H29.11.17</t>
  </si>
  <si>
    <t>第54回環境工学研究フォーラム</t>
    <phoneticPr fontId="8"/>
  </si>
  <si>
    <t>H29.11.18</t>
  </si>
  <si>
    <t>H29.11.20</t>
  </si>
  <si>
    <t>水インフラ更新小委員会シンポジウム</t>
    <rPh sb="0" eb="1">
      <t>ミズ</t>
    </rPh>
    <rPh sb="5" eb="7">
      <t>コウシン</t>
    </rPh>
    <rPh sb="7" eb="11">
      <t>ショウイインカイ</t>
    </rPh>
    <phoneticPr fontId="8"/>
  </si>
  <si>
    <t>H29.12.11</t>
  </si>
  <si>
    <t>第5回鋼構造技術継承講演会～経験豊富な先人に学ぶ次世代への承継技術～</t>
    <rPh sb="0" eb="1">
      <t>ダイ</t>
    </rPh>
    <rPh sb="2" eb="3">
      <t>カイ</t>
    </rPh>
    <phoneticPr fontId="8"/>
  </si>
  <si>
    <t>H29.12.15</t>
  </si>
  <si>
    <t>第6回環境システムイブニングセミナー</t>
    <phoneticPr fontId="8"/>
  </si>
  <si>
    <t>H29.10.26</t>
  </si>
  <si>
    <t>第33回鋼構造基礎講座</t>
    <phoneticPr fontId="8"/>
  </si>
  <si>
    <t>H29.11.28</t>
  </si>
  <si>
    <t>第34回鋼構造基礎講座</t>
    <phoneticPr fontId="8"/>
  </si>
  <si>
    <t>H29.12.12</t>
  </si>
  <si>
    <t>応用力学講演会 2017「コンクリート強度評価のための計算力学」</t>
    <rPh sb="0" eb="2">
      <t>オウヨウ</t>
    </rPh>
    <rPh sb="2" eb="4">
      <t>リキガク</t>
    </rPh>
    <rPh sb="4" eb="7">
      <t>コウエンカイ</t>
    </rPh>
    <phoneticPr fontId="8"/>
  </si>
  <si>
    <t>H29.10.10</t>
  </si>
  <si>
    <t>H29.12.20</t>
  </si>
  <si>
    <t>H30.1.16</t>
  </si>
  <si>
    <t>オリックス名古屋錦ビル</t>
    <phoneticPr fontId="8"/>
  </si>
  <si>
    <t>H30.3.26</t>
  </si>
  <si>
    <t>計算力学フォーラム in 福井</t>
    <rPh sb="0" eb="2">
      <t>ケイサン</t>
    </rPh>
    <rPh sb="2" eb="4">
      <t>リキガク</t>
    </rPh>
    <rPh sb="13" eb="15">
      <t>フクイ</t>
    </rPh>
    <phoneticPr fontId="8"/>
  </si>
  <si>
    <t xml:space="preserve">福井大学文京キャンパス アカデミーホール </t>
    <phoneticPr fontId="8"/>
  </si>
  <si>
    <t>H29.10.27</t>
  </si>
  <si>
    <t>応用力学フォーラム（関西地区）</t>
    <rPh sb="10" eb="12">
      <t>カンサイ</t>
    </rPh>
    <phoneticPr fontId="8"/>
  </si>
  <si>
    <t>京都大学桂キャンパスC-1棟191大講義室</t>
    <phoneticPr fontId="8"/>
  </si>
  <si>
    <t>H30.1.19</t>
  </si>
  <si>
    <t>岡山・オルガホール4Ｆ会議室</t>
    <rPh sb="0" eb="2">
      <t>オカヤマ</t>
    </rPh>
    <rPh sb="11" eb="14">
      <t>カイギシツ</t>
    </rPh>
    <phoneticPr fontId="8"/>
  </si>
  <si>
    <t>H29.12.22</t>
  </si>
  <si>
    <t>九州大学西新プラザ</t>
    <rPh sb="0" eb="2">
      <t>キュウシュウ</t>
    </rPh>
    <rPh sb="2" eb="4">
      <t>ダイガク</t>
    </rPh>
    <rPh sb="4" eb="5">
      <t>ニシ</t>
    </rPh>
    <rPh sb="5" eb="6">
      <t>シン</t>
    </rPh>
    <phoneticPr fontId="8"/>
  </si>
  <si>
    <t>H29.12.1</t>
  </si>
  <si>
    <t>景観・デザイン委員会20周年記念シンポジウム</t>
    <phoneticPr fontId="8"/>
  </si>
  <si>
    <t xml:space="preserve">京都大学 国際科学イノベーション棟 </t>
    <rPh sb="0" eb="2">
      <t>キョウト</t>
    </rPh>
    <rPh sb="2" eb="4">
      <t>ダイガク</t>
    </rPh>
    <rPh sb="5" eb="7">
      <t>コクサイ</t>
    </rPh>
    <rPh sb="7" eb="9">
      <t>カガク</t>
    </rPh>
    <rPh sb="16" eb="17">
      <t>トウ</t>
    </rPh>
    <phoneticPr fontId="8"/>
  </si>
  <si>
    <t>H29.12.2</t>
  </si>
  <si>
    <t>第13回景観・デザイン研究発表会</t>
    <phoneticPr fontId="8"/>
  </si>
  <si>
    <t>京都大学</t>
    <phoneticPr fontId="8"/>
  </si>
  <si>
    <t>H29.12.9</t>
  </si>
  <si>
    <t>地下空間の防災・減災セミナー2017（大阪）</t>
    <phoneticPr fontId="8"/>
  </si>
  <si>
    <t>関西大学梅田キャンパス</t>
    <phoneticPr fontId="8"/>
  </si>
  <si>
    <t>H29.6.9</t>
  </si>
  <si>
    <t>第3回地下空間維持管理セミナー</t>
    <rPh sb="0" eb="1">
      <t>ダイ</t>
    </rPh>
    <rPh sb="2" eb="3">
      <t>カイ</t>
    </rPh>
    <phoneticPr fontId="8"/>
  </si>
  <si>
    <t>RCC文化センター</t>
    <rPh sb="3" eb="5">
      <t>ブンカ</t>
    </rPh>
    <phoneticPr fontId="8"/>
  </si>
  <si>
    <t>H29.10.6</t>
  </si>
  <si>
    <t>第4回地下空間維持管理セミナー</t>
    <rPh sb="0" eb="1">
      <t>ダイ</t>
    </rPh>
    <rPh sb="2" eb="3">
      <t>カイ</t>
    </rPh>
    <phoneticPr fontId="8"/>
  </si>
  <si>
    <t>第5回地下空間維持管理セミナー</t>
    <rPh sb="0" eb="1">
      <t>ダイ</t>
    </rPh>
    <rPh sb="2" eb="3">
      <t>カイ</t>
    </rPh>
    <phoneticPr fontId="8"/>
  </si>
  <si>
    <t>岐阜大学 サテライトキャンパス</t>
    <phoneticPr fontId="8"/>
  </si>
  <si>
    <t>見学会／東京駅周辺地下空間ネットワーク－地下歩行空間ネットワークの改良と拡充－</t>
    <phoneticPr fontId="8"/>
  </si>
  <si>
    <t>東京駅周辺地下歩行空間</t>
    <phoneticPr fontId="8"/>
  </si>
  <si>
    <t>H30.2.20</t>
  </si>
  <si>
    <t>次世代下水道小委員会講演会「下水中資源活用の最前線」</t>
    <phoneticPr fontId="8"/>
  </si>
  <si>
    <t>ホテルマイステイズ札幌アスペン</t>
    <phoneticPr fontId="8"/>
  </si>
  <si>
    <t>環境工学委員会</t>
    <rPh sb="0" eb="7">
      <t>カンキョウコウガクイインカイ</t>
    </rPh>
    <phoneticPr fontId="8"/>
  </si>
  <si>
    <t>H30.2.21</t>
  </si>
  <si>
    <t>第3回人にやさしい地下空間セミナー</t>
    <rPh sb="0" eb="1">
      <t>ダイ</t>
    </rPh>
    <rPh sb="2" eb="3">
      <t>カイ</t>
    </rPh>
    <phoneticPr fontId="8"/>
  </si>
  <si>
    <t>H29.7.28</t>
  </si>
  <si>
    <t>地下空間研究委員会　研究活動報告会</t>
    <phoneticPr fontId="8"/>
  </si>
  <si>
    <t>H30.1.23</t>
  </si>
  <si>
    <t>第23回地下空間シンポジウム見学会</t>
    <phoneticPr fontId="8"/>
  </si>
  <si>
    <t>相鉄・東急直通線　新綱島駅（仮称）工事現場</t>
    <rPh sb="0" eb="2">
      <t>ソウテツ</t>
    </rPh>
    <rPh sb="3" eb="5">
      <t>トウキュウ</t>
    </rPh>
    <rPh sb="5" eb="7">
      <t>チョクツウ</t>
    </rPh>
    <rPh sb="7" eb="8">
      <t>セン</t>
    </rPh>
    <rPh sb="9" eb="10">
      <t>シン</t>
    </rPh>
    <rPh sb="10" eb="12">
      <t>ツナジマ</t>
    </rPh>
    <rPh sb="12" eb="13">
      <t>エキ</t>
    </rPh>
    <rPh sb="14" eb="16">
      <t>カショウ</t>
    </rPh>
    <rPh sb="17" eb="19">
      <t>コウジ</t>
    </rPh>
    <rPh sb="19" eb="21">
      <t>ゲンバ</t>
    </rPh>
    <phoneticPr fontId="8"/>
  </si>
  <si>
    <t>H30.1.24</t>
  </si>
  <si>
    <t>第23回地下空間シンポジウム</t>
    <phoneticPr fontId="8"/>
  </si>
  <si>
    <t>H30.1.21</t>
  </si>
  <si>
    <t>第17回土木学会デザイン賞授賞式</t>
    <phoneticPr fontId="8"/>
  </si>
  <si>
    <t>H30.3.5</t>
  </si>
  <si>
    <t>第62回水工学講演会</t>
    <phoneticPr fontId="8"/>
  </si>
  <si>
    <t>第30回アゲールシンポジウム</t>
    <rPh sb="0" eb="1">
      <t>ダイ</t>
    </rPh>
    <rPh sb="3" eb="4">
      <t>カイ</t>
    </rPh>
    <phoneticPr fontId="8"/>
  </si>
  <si>
    <t>H30.3.6</t>
  </si>
  <si>
    <t>第62回水工学講演会特別講演</t>
    <rPh sb="10" eb="12">
      <t>トクベツ</t>
    </rPh>
    <rPh sb="12" eb="14">
      <t>コウエン</t>
    </rPh>
    <phoneticPr fontId="8"/>
  </si>
  <si>
    <t>H29.5.26</t>
  </si>
  <si>
    <t>土木計画学ワンデイセミナー　NO.85　これからの空港と次世代航空交通システムの進化</t>
    <phoneticPr fontId="8"/>
  </si>
  <si>
    <t>日本大学駿河台キャンパス１号館</t>
    <rPh sb="0" eb="2">
      <t>ニホン</t>
    </rPh>
    <rPh sb="2" eb="4">
      <t>ダイガク</t>
    </rPh>
    <rPh sb="4" eb="7">
      <t>スルガダイ</t>
    </rPh>
    <rPh sb="13" eb="15">
      <t>ゴウカン</t>
    </rPh>
    <phoneticPr fontId="8"/>
  </si>
  <si>
    <t>木材利用シンポジウムin長崎</t>
    <rPh sb="0" eb="2">
      <t>モクザイ</t>
    </rPh>
    <rPh sb="2" eb="4">
      <t>リヨウ</t>
    </rPh>
    <rPh sb="12" eb="14">
      <t>ナガサキ</t>
    </rPh>
    <phoneticPr fontId="8"/>
  </si>
  <si>
    <t>ホテル　セントヒル長崎</t>
    <rPh sb="9" eb="11">
      <t>ナガサキ</t>
    </rPh>
    <phoneticPr fontId="8"/>
  </si>
  <si>
    <t>H29.12.13</t>
  </si>
  <si>
    <t>日韓ジョイントワークショップ</t>
    <rPh sb="0" eb="2">
      <t>ニッカン</t>
    </rPh>
    <phoneticPr fontId="8"/>
  </si>
  <si>
    <t>H29.11.21</t>
  </si>
  <si>
    <t>第5回河川堤防技術シンポジウム</t>
    <phoneticPr fontId="8"/>
  </si>
  <si>
    <t>H30.1.12</t>
  </si>
  <si>
    <t>平成29年度 地盤工学セミナー「建設工事における発生土の利用と自然由来重金属等問題」</t>
    <phoneticPr fontId="8"/>
  </si>
  <si>
    <t>平成29年度構造工学委員会主催テクニカルセミナー「Bridge stay cables － improved aerodynamics and reduced risk from shedding ice and snow」</t>
    <phoneticPr fontId="8"/>
  </si>
  <si>
    <t>東京大学工学部1号館2階17号講義室</t>
    <phoneticPr fontId="8"/>
  </si>
  <si>
    <t>H30.1.30</t>
  </si>
  <si>
    <t>平成29年度 構造工学委員会セミナー</t>
    <rPh sb="7" eb="9">
      <t>コウゾウ</t>
    </rPh>
    <rPh sb="9" eb="11">
      <t>コウガク</t>
    </rPh>
    <rPh sb="11" eb="14">
      <t>イインカイ</t>
    </rPh>
    <phoneticPr fontId="8"/>
  </si>
  <si>
    <t>「爆発・衝撃作用を受ける土木構造物の安全性評価」に関する講習会（東京）</t>
    <phoneticPr fontId="8"/>
  </si>
  <si>
    <t>「爆発・衝撃作用を受ける土木構造物の安全性評価」に関する講習会（金沢）</t>
    <rPh sb="32" eb="34">
      <t>カナザワ</t>
    </rPh>
    <phoneticPr fontId="8"/>
  </si>
  <si>
    <t>金沢大学</t>
    <phoneticPr fontId="8"/>
  </si>
  <si>
    <t>H29.11.22</t>
  </si>
  <si>
    <t>「爆発・衝撃作用を受ける土木構造物の安全性評価」に関する講習会（札幌）</t>
    <rPh sb="32" eb="34">
      <t>サッポロ</t>
    </rPh>
    <phoneticPr fontId="8"/>
  </si>
  <si>
    <t>寒地土木研究所</t>
    <phoneticPr fontId="8"/>
  </si>
  <si>
    <t>H30.2.1</t>
  </si>
  <si>
    <t>「爆発・衝撃作用を受ける土木構造物の安全性評価」に関する講習会（福岡）</t>
    <rPh sb="32" eb="34">
      <t>フクオカ</t>
    </rPh>
    <phoneticPr fontId="8"/>
  </si>
  <si>
    <t>九州大学医学部</t>
    <phoneticPr fontId="8"/>
  </si>
  <si>
    <t>H29.11.27</t>
  </si>
  <si>
    <t>「既設安全性評価」，「SHM意思決定」に関する合同講習会</t>
    <phoneticPr fontId="8"/>
  </si>
  <si>
    <t>H29.10.12</t>
  </si>
  <si>
    <t>平成29年度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</si>
  <si>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H29.11.29</t>
  </si>
  <si>
    <t>安全問題討論会’17</t>
    <phoneticPr fontId="8"/>
  </si>
  <si>
    <t>H29.5.24</t>
  </si>
  <si>
    <t>トンネル工学セミナー2017</t>
    <phoneticPr fontId="8"/>
  </si>
  <si>
    <t>H29.11.30</t>
  </si>
  <si>
    <t>第27回トンネル工学研究発表会</t>
    <phoneticPr fontId="8"/>
  </si>
  <si>
    <t>H29.12.5</t>
  </si>
  <si>
    <t>第35回建設マネジメント問題に関する研究発表・討論会</t>
    <phoneticPr fontId="8"/>
  </si>
  <si>
    <t>名古屋工業大学講堂ホール</t>
    <rPh sb="0" eb="3">
      <t>ナゴヤ</t>
    </rPh>
    <rPh sb="3" eb="5">
      <t>コウギョウ</t>
    </rPh>
    <rPh sb="5" eb="7">
      <t>ダイガク</t>
    </rPh>
    <rPh sb="7" eb="9">
      <t>コウドウ</t>
    </rPh>
    <phoneticPr fontId="8"/>
  </si>
  <si>
    <t>H29.6.27</t>
  </si>
  <si>
    <t>第9回公共調達シンポジウム</t>
    <rPh sb="0" eb="1">
      <t>ダイ</t>
    </rPh>
    <rPh sb="2" eb="3">
      <t>カイ</t>
    </rPh>
    <phoneticPr fontId="8"/>
  </si>
  <si>
    <t>H29.8.1</t>
  </si>
  <si>
    <t>2017年度建設マネジメント委員会研究成果発表会及び表彰式</t>
    <phoneticPr fontId="8"/>
  </si>
  <si>
    <t>H29.4.19</t>
  </si>
  <si>
    <t>「監理業務標準委託契約約款」・「監理業務共通仕様書」説明会&lt;東京会場＞</t>
    <rPh sb="30" eb="32">
      <t>トウキョウ</t>
    </rPh>
    <rPh sb="32" eb="34">
      <t>カイジョウ</t>
    </rPh>
    <phoneticPr fontId="8"/>
  </si>
  <si>
    <t>H29.5.15</t>
  </si>
  <si>
    <t>「監理業務標準委託契約約款」・「監理業務共通仕様書」説明会&lt;福岡会場＞</t>
    <rPh sb="30" eb="32">
      <t>フクオカ</t>
    </rPh>
    <rPh sb="32" eb="34">
      <t>カイジョウ</t>
    </rPh>
    <phoneticPr fontId="8"/>
  </si>
  <si>
    <t>H29.5.22</t>
  </si>
  <si>
    <t>「監理業務標準委託契約約款」・「監理業務共通仕様書」説明会&lt;広島会場＞</t>
    <rPh sb="30" eb="32">
      <t>ヒロシマ</t>
    </rPh>
    <rPh sb="32" eb="34">
      <t>カイジョウ</t>
    </rPh>
    <phoneticPr fontId="8"/>
  </si>
  <si>
    <t>広島工業大学広島校舎</t>
    <rPh sb="0" eb="2">
      <t>ヒロシマ</t>
    </rPh>
    <rPh sb="2" eb="4">
      <t>コウギョウ</t>
    </rPh>
    <rPh sb="4" eb="6">
      <t>ダイガク</t>
    </rPh>
    <rPh sb="6" eb="8">
      <t>ヒロシマ</t>
    </rPh>
    <rPh sb="8" eb="10">
      <t>コウシャ</t>
    </rPh>
    <phoneticPr fontId="8"/>
  </si>
  <si>
    <t>「監理業務標準委託契約約款」・「監理業務共通仕様書」説明会&lt;名古屋会場＞</t>
    <rPh sb="30" eb="33">
      <t>ナゴヤ</t>
    </rPh>
    <rPh sb="33" eb="35">
      <t>カイジョウ</t>
    </rPh>
    <phoneticPr fontId="8"/>
  </si>
  <si>
    <t>名古屋工業大学4号館1階ホール</t>
    <phoneticPr fontId="8"/>
  </si>
  <si>
    <t>「監理業務標準委託契約約款」・「監理業務共通仕様書」説明会&lt;大阪会場＞</t>
    <rPh sb="30" eb="32">
      <t>オオサカ</t>
    </rPh>
    <rPh sb="32" eb="34">
      <t>カイジョウ</t>
    </rPh>
    <phoneticPr fontId="8"/>
  </si>
  <si>
    <t>H29.6.8</t>
  </si>
  <si>
    <t>「監理業務標準委託契約約款」・「監理業務共通仕様書」説明会&lt;札幌会場＞</t>
    <rPh sb="32" eb="34">
      <t>カイジョウ</t>
    </rPh>
    <phoneticPr fontId="8"/>
  </si>
  <si>
    <t>札幌国際ビル</t>
    <rPh sb="0" eb="2">
      <t>サッポロ</t>
    </rPh>
    <rPh sb="2" eb="4">
      <t>コクサイ</t>
    </rPh>
    <phoneticPr fontId="8"/>
  </si>
  <si>
    <t>H29.6.20</t>
  </si>
  <si>
    <t>「監理業務標準委託契約約款」・「監理業務共通仕様書」説明会&lt;仙台会場＞</t>
    <rPh sb="30" eb="32">
      <t>センダイ</t>
    </rPh>
    <rPh sb="32" eb="34">
      <t>カイジョウ</t>
    </rPh>
    <phoneticPr fontId="8"/>
  </si>
  <si>
    <t>H29.6.22</t>
  </si>
  <si>
    <t>「監理業務標準委託契約約款」・「監理業務共通仕様書」説明会&lt;高松会場＞</t>
    <rPh sb="30" eb="32">
      <t>タカマツ</t>
    </rPh>
    <rPh sb="32" eb="34">
      <t>カイジョウ</t>
    </rPh>
    <phoneticPr fontId="8"/>
  </si>
  <si>
    <t>H29.12.4</t>
  </si>
  <si>
    <t>「監理業務標準委託契約約款」・「監理業務共通仕様書」説明会</t>
    <phoneticPr fontId="8"/>
  </si>
  <si>
    <t>「コストプラスフィー契約に関する報告書」説明会</t>
    <phoneticPr fontId="8"/>
  </si>
  <si>
    <t>平成29年度 施工計画講習会</t>
    <rPh sb="7" eb="9">
      <t>セコウ</t>
    </rPh>
    <rPh sb="9" eb="11">
      <t>ケイカク</t>
    </rPh>
    <phoneticPr fontId="8"/>
  </si>
  <si>
    <t>H29.9.15</t>
  </si>
  <si>
    <t>第3回土木史サロン</t>
    <phoneticPr fontId="8"/>
  </si>
  <si>
    <t>H29.7.31</t>
  </si>
  <si>
    <t>岩の力学オンライン講義勉強会</t>
    <rPh sb="0" eb="1">
      <t>イワ</t>
    </rPh>
    <rPh sb="2" eb="4">
      <t>リキガク</t>
    </rPh>
    <rPh sb="9" eb="11">
      <t>コウギ</t>
    </rPh>
    <rPh sb="11" eb="13">
      <t>ベンキョウ</t>
    </rPh>
    <rPh sb="13" eb="14">
      <t>カイ</t>
    </rPh>
    <phoneticPr fontId="8"/>
  </si>
  <si>
    <t>H29.9.25</t>
  </si>
  <si>
    <t>第3回岩盤力学イブニングセミナー</t>
    <rPh sb="0" eb="1">
      <t>ダイ</t>
    </rPh>
    <rPh sb="2" eb="3">
      <t>カイ</t>
    </rPh>
    <rPh sb="3" eb="5">
      <t>ガンバン</t>
    </rPh>
    <rPh sb="5" eb="7">
      <t>リキガク</t>
    </rPh>
    <phoneticPr fontId="8"/>
  </si>
  <si>
    <t>H30.1.10</t>
  </si>
  <si>
    <t>第45回岩盤力学に関するシンポジウム</t>
    <phoneticPr fontId="8"/>
  </si>
  <si>
    <t>H29.12.21</t>
  </si>
  <si>
    <t>「複合構造の耐荷メカニズム　－多様性の創造－」講習会</t>
    <phoneticPr fontId="8"/>
  </si>
  <si>
    <t>H29.7.21</t>
  </si>
  <si>
    <t>「構造物の更新・改築　－プロセスの紐解き－」講習会</t>
    <phoneticPr fontId="8"/>
  </si>
  <si>
    <t>H29.12.7</t>
  </si>
  <si>
    <t>第22回舗装工学講演会</t>
    <rPh sb="0" eb="1">
      <t>ダイ</t>
    </rPh>
    <rPh sb="3" eb="4">
      <t>カイ</t>
    </rPh>
    <rPh sb="4" eb="6">
      <t>ホソウ</t>
    </rPh>
    <rPh sb="6" eb="8">
      <t>コウガク</t>
    </rPh>
    <rPh sb="8" eb="10">
      <t>コウエン</t>
    </rPh>
    <rPh sb="10" eb="11">
      <t>カイ</t>
    </rPh>
    <phoneticPr fontId="8"/>
  </si>
  <si>
    <t>H29.7.22</t>
  </si>
  <si>
    <t>土木計画学ワンデイセミナー　NO.86　スマート・プランニングの活用と今後の展望</t>
    <phoneticPr fontId="8"/>
  </si>
  <si>
    <t>東京大学工学部14号館，141教室</t>
    <rPh sb="0" eb="2">
      <t>トウキョウ</t>
    </rPh>
    <rPh sb="2" eb="4">
      <t>ダイガク</t>
    </rPh>
    <rPh sb="4" eb="7">
      <t>コウガクブ</t>
    </rPh>
    <rPh sb="9" eb="11">
      <t>ゴウカン</t>
    </rPh>
    <rPh sb="15" eb="17">
      <t>キョウシツ</t>
    </rPh>
    <phoneticPr fontId="8"/>
  </si>
  <si>
    <t>土木計画学ワンデイセミナー　NO.87　「3次元モデルが変えるまちづくりの計画論」</t>
    <phoneticPr fontId="8"/>
  </si>
  <si>
    <t>弘済会館 4階 楓</t>
    <rPh sb="0" eb="2">
      <t>コウサイ</t>
    </rPh>
    <rPh sb="2" eb="4">
      <t>カイカン</t>
    </rPh>
    <rPh sb="6" eb="7">
      <t>カイ</t>
    </rPh>
    <rPh sb="8" eb="9">
      <t>カエデ</t>
    </rPh>
    <phoneticPr fontId="8"/>
  </si>
  <si>
    <t>H30.2.2</t>
  </si>
  <si>
    <t>欧州におけるSMAの現状</t>
    <phoneticPr fontId="8"/>
  </si>
  <si>
    <t>H30.1.25</t>
  </si>
  <si>
    <t>コンクリート舗装の設計・施工・維持管理に関する講習会（東京会場）</t>
    <rPh sb="27" eb="29">
      <t>トウキョウ</t>
    </rPh>
    <rPh sb="29" eb="31">
      <t>カイジョウ</t>
    </rPh>
    <phoneticPr fontId="8"/>
  </si>
  <si>
    <t>H30.2.16</t>
  </si>
  <si>
    <t>コンクリート舗装の設計・施工・維持管理に関する講習会（広島会場）</t>
    <rPh sb="27" eb="29">
      <t>ヒロシマ</t>
    </rPh>
    <rPh sb="29" eb="31">
      <t>カイジョウ</t>
    </rPh>
    <phoneticPr fontId="8"/>
  </si>
  <si>
    <t>H30.2.28</t>
  </si>
  <si>
    <t>コンクリート舗装の設計・施工・維持管理に関する講習会（大阪会場）</t>
    <rPh sb="27" eb="29">
      <t>オオサカ</t>
    </rPh>
    <rPh sb="29" eb="31">
      <t>カイジョウ</t>
    </rPh>
    <phoneticPr fontId="8"/>
  </si>
  <si>
    <t>H30.3.12</t>
  </si>
  <si>
    <t>コンクリート舗装の設計・施工・維持管理に関する講習会（札幌会場）</t>
    <rPh sb="27" eb="29">
      <t>サッポロ</t>
    </rPh>
    <rPh sb="29" eb="31">
      <t>カイジョウ</t>
    </rPh>
    <phoneticPr fontId="8"/>
  </si>
  <si>
    <t>H29.9.21</t>
  </si>
  <si>
    <t>平成29年度エネルギー委員会第1回公演会「エネルギー政策とそれを支える技術」</t>
    <phoneticPr fontId="8"/>
  </si>
  <si>
    <t>H30.1.26</t>
  </si>
  <si>
    <t>ＣＯ2輸送・貯留に関する技術動向と今後の課題</t>
    <phoneticPr fontId="8"/>
  </si>
  <si>
    <t>H30.3.14</t>
  </si>
  <si>
    <t>平成29年度第２回エネルギー委員会講演会「エネルギー政策を巡る最近の動向」</t>
    <phoneticPr fontId="8"/>
  </si>
  <si>
    <t>土木計画学ワンデイセミナー　NO.89　土木計画学セミナー　「国土・県土整備の技術と実践」　－人口減少・交流時代に真に必要なインフラ整備を考える－　中部会場</t>
    <phoneticPr fontId="8"/>
  </si>
  <si>
    <t>ウインクあいち</t>
    <phoneticPr fontId="8"/>
  </si>
  <si>
    <t>H30.1.31</t>
  </si>
  <si>
    <t>土木計画学ワンデイセミナー　NO.90　　土木計画学セミナー　「国土・県土整備の技術と実践」　－人口減少・交流時代に真に必要なインフラ整備を考える－　東北会場</t>
    <phoneticPr fontId="8"/>
  </si>
  <si>
    <t>TKPガーデンシティ仙台勾当台　ホール２</t>
    <rPh sb="10" eb="12">
      <t>センダイ</t>
    </rPh>
    <rPh sb="12" eb="15">
      <t>コウトウダイ</t>
    </rPh>
    <phoneticPr fontId="8"/>
  </si>
  <si>
    <t>H30.2.13</t>
  </si>
  <si>
    <t>土木計画学ワンデイセミナー　NO.91　　土木計画学セミナー　「国土・県土整備の技術と実践」　－人口減少・交流時代に真に必要なインフラ整備を考える－　九州会場</t>
    <phoneticPr fontId="8"/>
  </si>
  <si>
    <t>第三博多偕成ビル</t>
    <rPh sb="0" eb="1">
      <t>ダイ</t>
    </rPh>
    <rPh sb="1" eb="2">
      <t>サン</t>
    </rPh>
    <rPh sb="2" eb="4">
      <t>ハカタ</t>
    </rPh>
    <rPh sb="4" eb="6">
      <t>カイセイ</t>
    </rPh>
    <phoneticPr fontId="8"/>
  </si>
  <si>
    <t>H30.3.7</t>
  </si>
  <si>
    <t>第9回木材利用シンポジウム</t>
    <rPh sb="0" eb="1">
      <t>ダイ</t>
    </rPh>
    <rPh sb="2" eb="3">
      <t>カイ</t>
    </rPh>
    <rPh sb="3" eb="5">
      <t>モクザイ</t>
    </rPh>
    <rPh sb="5" eb="7">
      <t>リヨウ</t>
    </rPh>
    <phoneticPr fontId="8"/>
  </si>
  <si>
    <t>H29.6.6</t>
  </si>
  <si>
    <t>公開講演会「学会が原子力安全組織システムの防護の厚みに貢献するために」</t>
    <phoneticPr fontId="8"/>
  </si>
  <si>
    <t>公開講演会「地層処分ー技術的背景と日本の地質環境ー」</t>
    <phoneticPr fontId="8"/>
  </si>
  <si>
    <t>最新建設用ロボット技術の紹介 2017</t>
    <phoneticPr fontId="8"/>
  </si>
  <si>
    <t>港湾空港技術研究所内</t>
    <phoneticPr fontId="8"/>
  </si>
  <si>
    <t>土木工事で使われるロボット展</t>
    <phoneticPr fontId="8"/>
  </si>
  <si>
    <t>関東技術事務所内</t>
    <phoneticPr fontId="8"/>
  </si>
  <si>
    <t>第18回　異分野技術者との交流会</t>
    <phoneticPr fontId="8"/>
  </si>
  <si>
    <t>土木学会　AB会議室</t>
    <rPh sb="0" eb="2">
      <t>ドボク</t>
    </rPh>
    <rPh sb="2" eb="4">
      <t>ガッカイ</t>
    </rPh>
    <phoneticPr fontId="8"/>
  </si>
  <si>
    <t>講演会「海外における建設ロボットの現状と将来展望」</t>
    <phoneticPr fontId="8"/>
  </si>
  <si>
    <t xml:space="preserve">道路トンネル建設現場（シード工法）の見学会 </t>
    <phoneticPr fontId="8"/>
  </si>
  <si>
    <t>横浜環状北西線の建設現場</t>
    <phoneticPr fontId="8"/>
  </si>
  <si>
    <t>異分野の研究室訪問・見学会</t>
    <phoneticPr fontId="8"/>
  </si>
  <si>
    <t>防衛大学校，港湾空港技術研究所</t>
    <phoneticPr fontId="8"/>
  </si>
  <si>
    <t xml:space="preserve">土木ふれあいフェスタ in 福岡 </t>
    <rPh sb="0" eb="1">
      <t>ツチ</t>
    </rPh>
    <phoneticPr fontId="8"/>
  </si>
  <si>
    <t>イオンモール福津</t>
    <phoneticPr fontId="8"/>
  </si>
  <si>
    <t>土木技術者実践論文集セミナー ～土木技術者の『実践』の共有と更なる向上に向け～</t>
    <phoneticPr fontId="8"/>
  </si>
  <si>
    <t>地方創生シンポジウム 千葉県南房総市，安房郡鋸南町</t>
    <phoneticPr fontId="8"/>
  </si>
  <si>
    <t>H29.5.19</t>
  </si>
  <si>
    <t>若手/中堅実務者のためのコンクリート技術講習会 -構造物設計の基本と施工・維持管理との連携-</t>
  </si>
  <si>
    <t>コンクリートにおける水の挙動研究小委員会(JSCE349)報告会およびシンポジウム</t>
  </si>
  <si>
    <t>中央大学 後楽園キャンパス 2号館2階2221教室</t>
  </si>
  <si>
    <t>H29.6.30</t>
  </si>
  <si>
    <t>コンクリート構造物の設計と連成型性能評価法に関する研究小委員会(第1期)成果報告会</t>
  </si>
  <si>
    <t>コンクリート構造物の品質・耐久性確保マネジメント研究小委員会　成果報告会　≪東京会場≫</t>
  </si>
  <si>
    <t>エッサム神田ホール2号館301号室</t>
    <rPh sb="4" eb="6">
      <t>カンダ</t>
    </rPh>
    <rPh sb="10" eb="12">
      <t>ゴウカン</t>
    </rPh>
    <rPh sb="15" eb="17">
      <t>ゴウシツ</t>
    </rPh>
    <phoneticPr fontId="8"/>
  </si>
  <si>
    <t xml:space="preserve">コンクリート構造物の品質・耐久性確保マネジメント研究小委員会　成果報告会　≪高松会場≫および四国における品質確保に関するシンポジウム
</t>
  </si>
  <si>
    <t>高松国際ホテル 瀬戸の間</t>
  </si>
  <si>
    <t>H30.3.22</t>
  </si>
  <si>
    <t>2017年制定コンクリート標準示方書発刊に伴う講習会(東京会場)</t>
    <rPh sb="4" eb="5">
      <t>ネン</t>
    </rPh>
    <rPh sb="5" eb="7">
      <t>セイテイ</t>
    </rPh>
    <rPh sb="13" eb="15">
      <t>ヒョウジュン</t>
    </rPh>
    <rPh sb="15" eb="18">
      <t>シホウショ</t>
    </rPh>
    <rPh sb="18" eb="20">
      <t>ハッカン</t>
    </rPh>
    <rPh sb="21" eb="22">
      <t>トモナ</t>
    </rPh>
    <rPh sb="23" eb="26">
      <t>コウシュウカイ</t>
    </rPh>
    <rPh sb="27" eb="29">
      <t>トウキョウ</t>
    </rPh>
    <rPh sb="29" eb="31">
      <t>カイジョウ</t>
    </rPh>
    <phoneticPr fontId="8"/>
  </si>
  <si>
    <t>銀座ブロッサム(中央会館) ホール</t>
    <rPh sb="0" eb="2">
      <t>ギンザ</t>
    </rPh>
    <rPh sb="8" eb="10">
      <t>チュウオウ</t>
    </rPh>
    <rPh sb="10" eb="12">
      <t>カイカン</t>
    </rPh>
    <phoneticPr fontId="8"/>
  </si>
  <si>
    <t>H29.4.13</t>
  </si>
  <si>
    <t>地盤地震防災に関する講演会</t>
    <rPh sb="0" eb="2">
      <t>ジバン</t>
    </rPh>
    <rPh sb="2" eb="4">
      <t>ジシン</t>
    </rPh>
    <rPh sb="4" eb="6">
      <t>ボウサイ</t>
    </rPh>
    <rPh sb="7" eb="8">
      <t>カン</t>
    </rPh>
    <rPh sb="10" eb="12">
      <t>コウエン</t>
    </rPh>
    <rPh sb="12" eb="13">
      <t>カイ</t>
    </rPh>
    <phoneticPr fontId="8"/>
  </si>
  <si>
    <t>東京大学生産技術研究所 S棟プレゼンテーションルーム</t>
    <rPh sb="0" eb="2">
      <t>トウキョウ</t>
    </rPh>
    <rPh sb="2" eb="4">
      <t>ダイガク</t>
    </rPh>
    <rPh sb="4" eb="6">
      <t>セイサン</t>
    </rPh>
    <rPh sb="6" eb="8">
      <t>ギジュツ</t>
    </rPh>
    <rPh sb="8" eb="11">
      <t>ケンキュウジョ</t>
    </rPh>
    <rPh sb="13" eb="14">
      <t>トウ</t>
    </rPh>
    <phoneticPr fontId="8"/>
  </si>
  <si>
    <t>2016年熊本地震1周年報告会</t>
    <rPh sb="4" eb="5">
      <t>ネン</t>
    </rPh>
    <rPh sb="10" eb="12">
      <t>シュウネン</t>
    </rPh>
    <rPh sb="12" eb="14">
      <t>ホウコク</t>
    </rPh>
    <rPh sb="14" eb="15">
      <t>カイ</t>
    </rPh>
    <phoneticPr fontId="8"/>
  </si>
  <si>
    <t>九州大学医学部　百年講堂大ホール</t>
  </si>
  <si>
    <t>H29.5.23</t>
  </si>
  <si>
    <t>地震工学委員会 平成29年度 第1回研究会</t>
    <rPh sb="0" eb="2">
      <t>ジシン</t>
    </rPh>
    <rPh sb="2" eb="4">
      <t>コウガク</t>
    </rPh>
    <rPh sb="4" eb="7">
      <t>イインカイ</t>
    </rPh>
    <rPh sb="8" eb="10">
      <t>ヘイセイ</t>
    </rPh>
    <rPh sb="12" eb="13">
      <t>ネン</t>
    </rPh>
    <rPh sb="13" eb="14">
      <t>ド</t>
    </rPh>
    <rPh sb="15" eb="16">
      <t>ダイ</t>
    </rPh>
    <rPh sb="17" eb="18">
      <t>カイ</t>
    </rPh>
    <rPh sb="18" eb="21">
      <t>ケンキュウカイ</t>
    </rPh>
    <phoneticPr fontId="8"/>
  </si>
  <si>
    <t>H29.6.16</t>
  </si>
  <si>
    <t>第18回地震防災技術懇話会</t>
    <rPh sb="3" eb="4">
      <t>カイ</t>
    </rPh>
    <rPh sb="4" eb="6">
      <t>ジシン</t>
    </rPh>
    <rPh sb="6" eb="8">
      <t>ボウサイ</t>
    </rPh>
    <rPh sb="8" eb="10">
      <t>ギジュツ</t>
    </rPh>
    <rPh sb="10" eb="12">
      <t>コンワ</t>
    </rPh>
    <rPh sb="12" eb="13">
      <t>カイ</t>
    </rPh>
    <phoneticPr fontId="8"/>
  </si>
  <si>
    <t>平成29年度セミナー「土木学会による実務者のための耐震設計入門：基礎編」</t>
  </si>
  <si>
    <t>H29.7.4</t>
  </si>
  <si>
    <t>第20回性能に基づく橋梁等の耐震設計法に関するシンポジウム</t>
  </si>
  <si>
    <t>H29.8.10</t>
  </si>
  <si>
    <t>橋梁の対津波設計に関するシンポジウム</t>
  </si>
  <si>
    <t>H29.8.28</t>
  </si>
  <si>
    <t>地盤の地震応答解析 -夏の講習会2017-</t>
  </si>
  <si>
    <t>地震工学委員会 平成29年度 第2回研究会</t>
    <rPh sb="0" eb="2">
      <t>ジシン</t>
    </rPh>
    <rPh sb="2" eb="4">
      <t>コウガク</t>
    </rPh>
    <rPh sb="4" eb="7">
      <t>イインカイ</t>
    </rPh>
    <rPh sb="8" eb="10">
      <t>ヘイセイ</t>
    </rPh>
    <rPh sb="12" eb="13">
      <t>ネン</t>
    </rPh>
    <rPh sb="13" eb="14">
      <t>ド</t>
    </rPh>
    <rPh sb="15" eb="16">
      <t>ダイ</t>
    </rPh>
    <rPh sb="17" eb="18">
      <t>カイ</t>
    </rPh>
    <rPh sb="18" eb="21">
      <t>ケンキュウカイ</t>
    </rPh>
    <phoneticPr fontId="8"/>
  </si>
  <si>
    <t>どぼくカフェ熊本 土木×スポーツ×熊本 ~チャレンジする熊本のいま~</t>
    <rPh sb="6" eb="8">
      <t>クマモト</t>
    </rPh>
    <rPh sb="9" eb="11">
      <t>ドボク</t>
    </rPh>
    <rPh sb="17" eb="19">
      <t>クマモト</t>
    </rPh>
    <rPh sb="28" eb="30">
      <t>クマモト</t>
    </rPh>
    <phoneticPr fontId="8"/>
  </si>
  <si>
    <t>@オモケンパーク</t>
  </si>
  <si>
    <t>H29.10.11</t>
  </si>
  <si>
    <t>第37回地震工学研究発表会</t>
    <rPh sb="0" eb="1">
      <t>ダイ</t>
    </rPh>
    <rPh sb="3" eb="4">
      <t>カイ</t>
    </rPh>
    <rPh sb="4" eb="6">
      <t>ジシン</t>
    </rPh>
    <rPh sb="6" eb="8">
      <t>コウガク</t>
    </rPh>
    <rPh sb="8" eb="10">
      <t>ケンキュウ</t>
    </rPh>
    <rPh sb="10" eb="12">
      <t>ハッピョウ</t>
    </rPh>
    <rPh sb="12" eb="13">
      <t>カイ</t>
    </rPh>
    <phoneticPr fontId="8"/>
  </si>
  <si>
    <t>くまもと県民交流館</t>
    <rPh sb="4" eb="6">
      <t>ケンミン</t>
    </rPh>
    <rPh sb="6" eb="8">
      <t>コウリュウ</t>
    </rPh>
    <rPh sb="8" eb="9">
      <t>カン</t>
    </rPh>
    <phoneticPr fontId="8"/>
  </si>
  <si>
    <t>H29.10.13</t>
  </si>
  <si>
    <t>第37回地震工学研究発表会・見学会</t>
    <rPh sb="0" eb="1">
      <t>ダイ</t>
    </rPh>
    <rPh sb="3" eb="4">
      <t>カイ</t>
    </rPh>
    <rPh sb="4" eb="6">
      <t>ジシン</t>
    </rPh>
    <rPh sb="6" eb="8">
      <t>コウガク</t>
    </rPh>
    <rPh sb="8" eb="10">
      <t>ケンキュウ</t>
    </rPh>
    <rPh sb="10" eb="12">
      <t>ハッピョウ</t>
    </rPh>
    <rPh sb="12" eb="13">
      <t>カイ</t>
    </rPh>
    <rPh sb="14" eb="17">
      <t>ケンガクカイ</t>
    </rPh>
    <phoneticPr fontId="8"/>
  </si>
  <si>
    <t>熊本地震被災地</t>
    <rPh sb="0" eb="2">
      <t>クマモト</t>
    </rPh>
    <rPh sb="2" eb="4">
      <t>ジシン</t>
    </rPh>
    <rPh sb="4" eb="6">
      <t>ヒサイ</t>
    </rPh>
    <rPh sb="6" eb="7">
      <t>チ</t>
    </rPh>
    <phoneticPr fontId="8"/>
  </si>
  <si>
    <t>H29.10.14</t>
  </si>
  <si>
    <t>2016年熊本地震に関わる一般市民向け講演会</t>
    <rPh sb="4" eb="5">
      <t>ネン</t>
    </rPh>
    <rPh sb="5" eb="7">
      <t>クマモト</t>
    </rPh>
    <rPh sb="7" eb="9">
      <t>ジシン</t>
    </rPh>
    <rPh sb="10" eb="11">
      <t>カカ</t>
    </rPh>
    <rPh sb="13" eb="15">
      <t>イッパン</t>
    </rPh>
    <rPh sb="15" eb="17">
      <t>シミン</t>
    </rPh>
    <rPh sb="17" eb="18">
      <t>ム</t>
    </rPh>
    <rPh sb="19" eb="22">
      <t>コウエンカイ</t>
    </rPh>
    <phoneticPr fontId="8"/>
  </si>
  <si>
    <t>熊本市総合体育館・青年会館ホール</t>
  </si>
  <si>
    <t>平成29年度セミナー「土木学会による実務者のための耐震設計入門：実践編」</t>
    <rPh sb="32" eb="34">
      <t>ジッセン</t>
    </rPh>
    <phoneticPr fontId="8"/>
  </si>
  <si>
    <t>H29.11.15</t>
  </si>
  <si>
    <t>断層帯近傍における地震動評価に関するシンポジウム</t>
  </si>
  <si>
    <t>熊本地震の現地視察会</t>
    <rPh sb="0" eb="2">
      <t>クマモト</t>
    </rPh>
    <rPh sb="2" eb="4">
      <t>ジシン</t>
    </rPh>
    <rPh sb="5" eb="7">
      <t>ゲンチ</t>
    </rPh>
    <rPh sb="7" eb="9">
      <t>シサツ</t>
    </rPh>
    <rPh sb="9" eb="10">
      <t>カイ</t>
    </rPh>
    <phoneticPr fontId="8"/>
  </si>
  <si>
    <t>熊本県内被災地</t>
    <rPh sb="0" eb="2">
      <t>クマモト</t>
    </rPh>
    <rPh sb="2" eb="4">
      <t>ケンナイ</t>
    </rPh>
    <rPh sb="4" eb="7">
      <t>ヒサイチ</t>
    </rPh>
    <phoneticPr fontId="8"/>
  </si>
  <si>
    <t>H29.12.19</t>
  </si>
  <si>
    <t>地震工学委員会 平成29年度 第3回研究会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</si>
  <si>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第17回地震災害マネジメントセミナー「復興活動から考える減災・防災」</t>
    <rPh sb="0" eb="1">
      <t>ダイ</t>
    </rPh>
    <rPh sb="3" eb="4">
      <t>カイ</t>
    </rPh>
    <rPh sb="4" eb="6">
      <t>ジシン</t>
    </rPh>
    <rPh sb="6" eb="8">
      <t>サイガイ</t>
    </rPh>
    <rPh sb="19" eb="21">
      <t>フッコウ</t>
    </rPh>
    <rPh sb="21" eb="23">
      <t>カツドウ</t>
    </rPh>
    <rPh sb="25" eb="26">
      <t>カンガ</t>
    </rPh>
    <rPh sb="28" eb="30">
      <t>ゲンサイ</t>
    </rPh>
    <rPh sb="31" eb="33">
      <t>ボウサイ</t>
    </rPh>
    <phoneticPr fontId="8"/>
  </si>
  <si>
    <t>H30.2.15</t>
  </si>
  <si>
    <t>イラン・イラク国境付近で発生した地震被害調査報告会</t>
  </si>
  <si>
    <t>異業種交流セミナー・シリーズ（第3回）</t>
    <rPh sb="0" eb="3">
      <t>イギョウシュ</t>
    </rPh>
    <rPh sb="3" eb="5">
      <t>コウリュウ</t>
    </rPh>
    <rPh sb="15" eb="16">
      <t>ダイ</t>
    </rPh>
    <rPh sb="17" eb="18">
      <t>カイ</t>
    </rPh>
    <phoneticPr fontId="8"/>
  </si>
  <si>
    <t>第5回データモデルセミナー</t>
    <rPh sb="0" eb="1">
      <t>ダイ</t>
    </rPh>
    <rPh sb="2" eb="3">
      <t>カイ</t>
    </rPh>
    <phoneticPr fontId="8"/>
  </si>
  <si>
    <t>CIM講演会2017(東京)</t>
    <rPh sb="3" eb="6">
      <t>コウエンカイ</t>
    </rPh>
    <rPh sb="11" eb="13">
      <t>トウキョウ</t>
    </rPh>
    <phoneticPr fontId="8"/>
  </si>
  <si>
    <t>中央大学 駿河台記念館</t>
  </si>
  <si>
    <t>CIM講演会2017(仙台)</t>
    <rPh sb="3" eb="6">
      <t>コウエンカイ</t>
    </rPh>
    <rPh sb="11" eb="13">
      <t>センダイ</t>
    </rPh>
    <phoneticPr fontId="8"/>
  </si>
  <si>
    <t>せんだいメディアテーク7階スタジオシアター</t>
  </si>
  <si>
    <t>H29.7.26</t>
  </si>
  <si>
    <t>CIM講演会2017(大阪)</t>
    <rPh sb="3" eb="6">
      <t>コウエンカイ</t>
    </rPh>
    <rPh sb="11" eb="13">
      <t>オオサカ</t>
    </rPh>
    <phoneticPr fontId="8"/>
  </si>
  <si>
    <t>西日本建設業保証株式会社 貸会議室 801号室</t>
  </si>
  <si>
    <t>CIM講演会2017(札幌)</t>
    <rPh sb="3" eb="6">
      <t>コウエンカイ</t>
    </rPh>
    <rPh sb="11" eb="13">
      <t>サッポロ</t>
    </rPh>
    <phoneticPr fontId="8"/>
  </si>
  <si>
    <t>ACU SAPPORO 大研修室 1606</t>
  </si>
  <si>
    <t>H29.8.24</t>
  </si>
  <si>
    <t>CIM講演会2017(名古屋)</t>
    <rPh sb="3" eb="6">
      <t>コウエンカイ</t>
    </rPh>
    <rPh sb="11" eb="14">
      <t>ナゴヤ</t>
    </rPh>
    <phoneticPr fontId="8"/>
  </si>
  <si>
    <t>ウインクあいち1002号室</t>
  </si>
  <si>
    <t>H29.9.26</t>
  </si>
  <si>
    <t>CIM講演会2017(広島)</t>
    <rPh sb="3" eb="6">
      <t>コウエンカイ</t>
    </rPh>
    <rPh sb="11" eb="13">
      <t>ヒロシマ</t>
    </rPh>
    <phoneticPr fontId="8"/>
  </si>
  <si>
    <t>サテライトキャンパスひろしま</t>
  </si>
  <si>
    <t>H29.9.28</t>
  </si>
  <si>
    <t>第42回土木情報学シンポジウム</t>
    <rPh sb="0" eb="1">
      <t>ダイ</t>
    </rPh>
    <rPh sb="3" eb="4">
      <t>カイ</t>
    </rPh>
    <rPh sb="4" eb="6">
      <t>ドボク</t>
    </rPh>
    <rPh sb="6" eb="8">
      <t>ジョウホウ</t>
    </rPh>
    <rPh sb="8" eb="9">
      <t>ガク</t>
    </rPh>
    <phoneticPr fontId="8"/>
  </si>
  <si>
    <t>土木学会 講堂・AB会議室</t>
    <rPh sb="0" eb="2">
      <t>ドボク</t>
    </rPh>
    <rPh sb="2" eb="4">
      <t>ガッカイ</t>
    </rPh>
    <rPh sb="5" eb="7">
      <t>コウドウ</t>
    </rPh>
    <rPh sb="10" eb="13">
      <t>カイギシツ</t>
    </rPh>
    <phoneticPr fontId="8"/>
  </si>
  <si>
    <t>CIM講演会2017(高松)</t>
    <rPh sb="3" eb="6">
      <t>コウエンカイ</t>
    </rPh>
    <rPh sb="11" eb="13">
      <t>タカマツ</t>
    </rPh>
    <phoneticPr fontId="8"/>
  </si>
  <si>
    <t>サンポート54会議室</t>
  </si>
  <si>
    <t>CIM講演会2017(金沢)</t>
    <rPh sb="3" eb="6">
      <t>コウエンカイ</t>
    </rPh>
    <rPh sb="11" eb="13">
      <t>カナザワ</t>
    </rPh>
    <phoneticPr fontId="8"/>
  </si>
  <si>
    <t>石川県地場産業振興センター</t>
  </si>
  <si>
    <t>H29.11.2</t>
  </si>
  <si>
    <t>CIM講演会2017(沖縄)</t>
    <rPh sb="3" eb="6">
      <t>コウエンカイ</t>
    </rPh>
    <rPh sb="11" eb="13">
      <t>オキナワ</t>
    </rPh>
    <phoneticPr fontId="8"/>
  </si>
  <si>
    <t>沖縄県立博物館 講座室</t>
  </si>
  <si>
    <t>CIM講演会2017(福岡)振替</t>
    <rPh sb="3" eb="6">
      <t>コウエンカイ</t>
    </rPh>
    <rPh sb="11" eb="13">
      <t>フクオカ</t>
    </rPh>
    <rPh sb="14" eb="16">
      <t>フリカエ</t>
    </rPh>
    <phoneticPr fontId="8"/>
  </si>
  <si>
    <t>天神ビル 会議室 10号</t>
  </si>
  <si>
    <t>H29.12.14</t>
  </si>
  <si>
    <t>第2回インフラオープンデータ・ビックデータ利活用ワークショップ</t>
    <rPh sb="0" eb="1">
      <t>ダイ</t>
    </rPh>
    <rPh sb="2" eb="3">
      <t>カイ</t>
    </rPh>
    <phoneticPr fontId="8"/>
  </si>
  <si>
    <t>東京大学駒場第ⅡキャンパスAs棟3階 中セミナー室4他</t>
    <rPh sb="26" eb="27">
      <t>ホカ</t>
    </rPh>
    <phoneticPr fontId="8"/>
  </si>
  <si>
    <t>H30.1.29</t>
  </si>
  <si>
    <t>CIM講演会2017(第2回東京)</t>
    <rPh sb="11" eb="12">
      <t>ダイ</t>
    </rPh>
    <rPh sb="13" eb="14">
      <t>カイ</t>
    </rPh>
    <phoneticPr fontId="8"/>
  </si>
  <si>
    <t>第4回岩盤力学イブニングセミナー</t>
    <rPh sb="0" eb="1">
      <t>ダイ</t>
    </rPh>
    <rPh sb="2" eb="3">
      <t>カイ</t>
    </rPh>
    <rPh sb="3" eb="5">
      <t>ガンバン</t>
    </rPh>
    <rPh sb="5" eb="7">
      <t>リキガク</t>
    </rPh>
    <phoneticPr fontId="8"/>
  </si>
  <si>
    <t>第5回岩盤力学イブニングセミナー</t>
    <rPh sb="0" eb="1">
      <t>ダイ</t>
    </rPh>
    <rPh sb="2" eb="3">
      <t>カイ</t>
    </rPh>
    <rPh sb="3" eb="5">
      <t>ガンバン</t>
    </rPh>
    <rPh sb="5" eb="7">
      <t>リキガク</t>
    </rPh>
    <phoneticPr fontId="8"/>
  </si>
  <si>
    <t>第24回鉄道技術・政策総合シンポジウム(J-Rail2017)</t>
    <phoneticPr fontId="8"/>
  </si>
  <si>
    <t>新潟朱鷺メッセ</t>
    <rPh sb="0" eb="2">
      <t>ニイガタ</t>
    </rPh>
    <rPh sb="2" eb="4">
      <t>トキ</t>
    </rPh>
    <phoneticPr fontId="8"/>
  </si>
  <si>
    <t xml:space="preserve">国際ワークショップ　「CIM/BIMの国際動向とこれからの展開」 </t>
    <phoneticPr fontId="8"/>
  </si>
  <si>
    <t>H30.3.23</t>
  </si>
  <si>
    <t>H30.3.29</t>
  </si>
  <si>
    <t>土木計画学ワンデイセミナー　NO.93　地域アセットマネジメントの実装へ向けて ー地域ニーズに応じたインフラ管理とはー</t>
    <phoneticPr fontId="8"/>
  </si>
  <si>
    <t>H30.3.30</t>
  </si>
  <si>
    <t>土木計画学ワンデイセミナー　NO.94　都市間旅客交通ワンデーセミナー　－都市間旅客交通の基礎的特徴とデータ－</t>
    <phoneticPr fontId="8"/>
  </si>
  <si>
    <t>日本大学理工学部駿河台キャンパス1号館4階141教室</t>
    <rPh sb="0" eb="2">
      <t>ニホン</t>
    </rPh>
    <rPh sb="2" eb="4">
      <t>ダイガク</t>
    </rPh>
    <rPh sb="4" eb="6">
      <t>リコウ</t>
    </rPh>
    <rPh sb="6" eb="8">
      <t>ガクブ</t>
    </rPh>
    <rPh sb="8" eb="11">
      <t>スルガダイ</t>
    </rPh>
    <rPh sb="17" eb="19">
      <t>ゴウカン</t>
    </rPh>
    <rPh sb="20" eb="21">
      <t>カイ</t>
    </rPh>
    <rPh sb="24" eb="26">
      <t>キョウシツ</t>
    </rPh>
    <phoneticPr fontId="8"/>
  </si>
  <si>
    <t>H29.12.16</t>
  </si>
  <si>
    <t>研究集会「海洋・海岸における波動の解析モデルの応用」</t>
    <phoneticPr fontId="8"/>
  </si>
  <si>
    <t>九州大学応用力学研究所共同利用研究集会</t>
    <phoneticPr fontId="8"/>
  </si>
  <si>
    <t>H30.3.1</t>
  </si>
  <si>
    <t xml:space="preserve">平成29年度土木学会中部支部研究発表会前日シンポジウム「中部地方沿岸域における
防災・環境研究の最前線
～気候変動影響を考慮して～」
</t>
    <phoneticPr fontId="8"/>
  </si>
  <si>
    <t>名古屋大学減災館減災ホール</t>
    <phoneticPr fontId="8"/>
  </si>
  <si>
    <t>海岸工学委員会</t>
    <rPh sb="0" eb="2">
      <t>カイガン</t>
    </rPh>
    <rPh sb="2" eb="4">
      <t>コウガク</t>
    </rPh>
    <rPh sb="4" eb="7">
      <t>イインカイ</t>
    </rPh>
    <phoneticPr fontId="8"/>
  </si>
  <si>
    <t>H30.7.10</t>
  </si>
  <si>
    <t>第22回鉄道工学シンポジウム</t>
    <rPh sb="6" eb="8">
      <t>コウガク</t>
    </rPh>
    <phoneticPr fontId="8"/>
  </si>
  <si>
    <t>H30.5.20</t>
  </si>
  <si>
    <t>第21回応用力学シンポジウム　特別講演会</t>
    <rPh sb="15" eb="17">
      <t>トクベツ</t>
    </rPh>
    <rPh sb="17" eb="20">
      <t>コウエンカイ</t>
    </rPh>
    <phoneticPr fontId="8"/>
  </si>
  <si>
    <t>名城大学天白キャンパス</t>
    <phoneticPr fontId="8"/>
  </si>
  <si>
    <t>H30.5.19</t>
  </si>
  <si>
    <t>第21回応用力学シンポジウム</t>
    <rPh sb="0" eb="1">
      <t>ダイ</t>
    </rPh>
    <rPh sb="3" eb="4">
      <t>カイ</t>
    </rPh>
    <rPh sb="4" eb="6">
      <t>オウヨウ</t>
    </rPh>
    <rPh sb="6" eb="8">
      <t>リキガク</t>
    </rPh>
    <phoneticPr fontId="8"/>
  </si>
  <si>
    <t>名城大学天白キャンパス</t>
    <rPh sb="0" eb="2">
      <t>メイジョウ</t>
    </rPh>
    <rPh sb="2" eb="4">
      <t>ダイガク</t>
    </rPh>
    <phoneticPr fontId="8"/>
  </si>
  <si>
    <t>H30.4.18</t>
  </si>
  <si>
    <t>H30.7.5</t>
  </si>
  <si>
    <t>環境水理部会研究集会2018in北海道</t>
    <rPh sb="0" eb="2">
      <t>カンキョウ</t>
    </rPh>
    <rPh sb="2" eb="3">
      <t>ミズ</t>
    </rPh>
    <rPh sb="3" eb="4">
      <t>リ</t>
    </rPh>
    <rPh sb="4" eb="6">
      <t>ブカイ</t>
    </rPh>
    <rPh sb="6" eb="8">
      <t>ケンキュウ</t>
    </rPh>
    <rPh sb="8" eb="10">
      <t>シュウカイ</t>
    </rPh>
    <rPh sb="16" eb="19">
      <t>ホッカイドウ</t>
    </rPh>
    <phoneticPr fontId="8"/>
  </si>
  <si>
    <t>北海道道東地域（網走川・常呂川）・北見工業大学</t>
    <phoneticPr fontId="8"/>
  </si>
  <si>
    <t>H30.6.9</t>
  </si>
  <si>
    <t>第57回土木計画学研究発表会（春大会）</t>
    <phoneticPr fontId="8"/>
  </si>
  <si>
    <t>H30.6.12</t>
  </si>
  <si>
    <t>2018年度河川技術に関するシンポジウム</t>
    <phoneticPr fontId="8"/>
  </si>
  <si>
    <t>土木計画学ワンデイセミナー　NO.95 土木の『領域』再考と社会的実効性のある学会活動の展開　－土木計画学の視点から－</t>
    <phoneticPr fontId="8"/>
  </si>
  <si>
    <t>H30.6.16</t>
  </si>
  <si>
    <t xml:space="preserve">第38回土木史研究発表会 </t>
    <phoneticPr fontId="8"/>
  </si>
  <si>
    <t>日本大学 工学部（郡山キャンパス）</t>
    <rPh sb="0" eb="2">
      <t>ニホン</t>
    </rPh>
    <rPh sb="2" eb="4">
      <t>ダイガク</t>
    </rPh>
    <rPh sb="5" eb="8">
      <t>コウガクブ</t>
    </rPh>
    <rPh sb="9" eb="11">
      <t>コオリヤマ</t>
    </rPh>
    <phoneticPr fontId="8"/>
  </si>
  <si>
    <t>講演会「霧島火山と共に-2011年新燃岳噴火の教訓を活かす-」</t>
    <phoneticPr fontId="8"/>
  </si>
  <si>
    <t>霧島市国分公民館大会議室</t>
    <rPh sb="0" eb="2">
      <t>キリシマ</t>
    </rPh>
    <rPh sb="2" eb="3">
      <t>シ</t>
    </rPh>
    <phoneticPr fontId="8"/>
  </si>
  <si>
    <t>第43回海洋開発シンポジウム</t>
    <phoneticPr fontId="8"/>
  </si>
  <si>
    <t>石川県地場産業振興センター</t>
    <phoneticPr fontId="8"/>
  </si>
  <si>
    <t>H30.7.4</t>
  </si>
  <si>
    <t>海洋開発シンポジウム前日シンポジウム</t>
    <rPh sb="10" eb="12">
      <t>ゼンジツ</t>
    </rPh>
    <phoneticPr fontId="8"/>
  </si>
  <si>
    <t>H30.4.21</t>
  </si>
  <si>
    <t>第64回構造工学シンポジウム</t>
    <phoneticPr fontId="8"/>
  </si>
  <si>
    <t>特別講演「「地震被害から何を学んできたか―地震防災を改めて振り返る」」</t>
    <rPh sb="0" eb="2">
      <t>トクベツ</t>
    </rPh>
    <rPh sb="2" eb="4">
      <t>コウエン</t>
    </rPh>
    <phoneticPr fontId="8"/>
  </si>
  <si>
    <t>H30.7.28</t>
  </si>
  <si>
    <t>（東京会場）地下空間研究委員会夏休み親子現場見学会</t>
    <rPh sb="1" eb="3">
      <t>トウキョウ</t>
    </rPh>
    <rPh sb="3" eb="5">
      <t>カイジョウ</t>
    </rPh>
    <rPh sb="6" eb="8">
      <t>チカ</t>
    </rPh>
    <rPh sb="8" eb="15">
      <t>クウカンケンキュウイインカイ</t>
    </rPh>
    <rPh sb="15" eb="17">
      <t>ナツヤス</t>
    </rPh>
    <rPh sb="18" eb="20">
      <t>オヤコ</t>
    </rPh>
    <rPh sb="20" eb="22">
      <t>ゲンバ</t>
    </rPh>
    <rPh sb="22" eb="25">
      <t>ケンガクカイ</t>
    </rPh>
    <phoneticPr fontId="8"/>
  </si>
  <si>
    <t>未定東京駅北通路周辺整備工事</t>
    <rPh sb="0" eb="2">
      <t>ミテイ</t>
    </rPh>
    <phoneticPr fontId="8"/>
  </si>
  <si>
    <t>H30.8.4</t>
  </si>
  <si>
    <t>（大阪会場）地下空間研究委員会夏休み親子現場見学会</t>
    <rPh sb="1" eb="3">
      <t>オオサカ</t>
    </rPh>
    <rPh sb="3" eb="5">
      <t>カイジョウ</t>
    </rPh>
    <rPh sb="6" eb="8">
      <t>チカ</t>
    </rPh>
    <rPh sb="8" eb="15">
      <t>クウカンケンキュウイインカイ</t>
    </rPh>
    <rPh sb="15" eb="17">
      <t>ナツヤス</t>
    </rPh>
    <rPh sb="18" eb="20">
      <t>オヤコ</t>
    </rPh>
    <rPh sb="20" eb="22">
      <t>ゲンバ</t>
    </rPh>
    <rPh sb="22" eb="25">
      <t>ケンガクカイ</t>
    </rPh>
    <phoneticPr fontId="8"/>
  </si>
  <si>
    <t>阪神電気鉄道梅田駅大規模改良工事</t>
    <rPh sb="0" eb="2">
      <t>ハンシン</t>
    </rPh>
    <rPh sb="2" eb="4">
      <t>デンキ</t>
    </rPh>
    <rPh sb="4" eb="6">
      <t>テツドウ</t>
    </rPh>
    <rPh sb="6" eb="8">
      <t>ウメダ</t>
    </rPh>
    <rPh sb="8" eb="9">
      <t>エキ</t>
    </rPh>
    <rPh sb="9" eb="12">
      <t>ダイキボ</t>
    </rPh>
    <rPh sb="12" eb="14">
      <t>カイリョウ</t>
    </rPh>
    <rPh sb="14" eb="16">
      <t>コウジ</t>
    </rPh>
    <phoneticPr fontId="8"/>
  </si>
  <si>
    <t>原子力土木委員会 公開講演会</t>
    <rPh sb="0" eb="3">
      <t>ゲンシリョク</t>
    </rPh>
    <rPh sb="3" eb="5">
      <t>ドボク</t>
    </rPh>
    <rPh sb="5" eb="8">
      <t>イインカイ</t>
    </rPh>
    <rPh sb="9" eb="11">
      <t>コウカイ</t>
    </rPh>
    <rPh sb="11" eb="14">
      <t>コウエンカイ</t>
    </rPh>
    <phoneticPr fontId="8"/>
  </si>
  <si>
    <t>H30.7.20</t>
  </si>
  <si>
    <t>原子力土木委員会　地盤安定解析高度化小委員会　公開シンポジウム－地盤・斜面の安定解析技術の高度化を目指して－</t>
    <phoneticPr fontId="8"/>
  </si>
  <si>
    <t>H30.10.23</t>
  </si>
  <si>
    <t>「鉄筋コンクリート製地中構造物の耐震性能照査技術」に関する講習会－屋外重要土木構造物の耐震性能照査指針の改訂－</t>
    <phoneticPr fontId="8"/>
  </si>
  <si>
    <t>H31.1.30</t>
  </si>
  <si>
    <t>東京会場　第21回鋼構造と橋に関するシンポジウム</t>
    <rPh sb="0" eb="2">
      <t>トウキョウ</t>
    </rPh>
    <rPh sb="2" eb="4">
      <t>カイジョウ</t>
    </rPh>
    <phoneticPr fontId="8"/>
  </si>
  <si>
    <t>H30.8.6</t>
  </si>
  <si>
    <t>大阪会場　第21回鋼構造と橋に関するシンポジウム</t>
    <rPh sb="0" eb="2">
      <t>オオサカ</t>
    </rPh>
    <rPh sb="2" eb="4">
      <t>カイジョウ</t>
    </rPh>
    <phoneticPr fontId="8"/>
  </si>
  <si>
    <t>H30.8.9</t>
  </si>
  <si>
    <t>臨床環境技術小委員会／環境技術思想小委員会　合同セミナー</t>
    <rPh sb="22" eb="24">
      <t>ゴウドウ</t>
    </rPh>
    <phoneticPr fontId="8"/>
  </si>
  <si>
    <t>H30.9.10</t>
  </si>
  <si>
    <t>第54回水工学に関する夏期研修会Aコース</t>
    <phoneticPr fontId="8"/>
  </si>
  <si>
    <t>山口大学</t>
    <rPh sb="0" eb="2">
      <t>ヤマグチ</t>
    </rPh>
    <rPh sb="2" eb="4">
      <t>ダイガク</t>
    </rPh>
    <phoneticPr fontId="8"/>
  </si>
  <si>
    <t>第54回水工学に関する夏期研修会Bコース</t>
    <phoneticPr fontId="8"/>
  </si>
  <si>
    <t>H30.8.7</t>
  </si>
  <si>
    <t>第17回木材利用研究発表会</t>
    <rPh sb="0" eb="1">
      <t>ダイ</t>
    </rPh>
    <rPh sb="3" eb="4">
      <t>カイ</t>
    </rPh>
    <rPh sb="4" eb="6">
      <t>モクザイ</t>
    </rPh>
    <rPh sb="6" eb="8">
      <t>リヨウ</t>
    </rPh>
    <rPh sb="8" eb="10">
      <t>ケンキュウ</t>
    </rPh>
    <rPh sb="10" eb="12">
      <t>ハッピョウ</t>
    </rPh>
    <rPh sb="12" eb="13">
      <t>カイ</t>
    </rPh>
    <phoneticPr fontId="8"/>
  </si>
  <si>
    <t>H30.9.5</t>
  </si>
  <si>
    <t>第26回地球環境シンポジウム</t>
    <rPh sb="0" eb="1">
      <t>ダイ</t>
    </rPh>
    <rPh sb="3" eb="4">
      <t>カイ</t>
    </rPh>
    <rPh sb="4" eb="8">
      <t>チキュウカンキョウ</t>
    </rPh>
    <phoneticPr fontId="8"/>
  </si>
  <si>
    <t>地球環境委員会一般公開シンポジウムその１</t>
    <rPh sb="0" eb="2">
      <t>チキュウ</t>
    </rPh>
    <rPh sb="2" eb="4">
      <t>カンキョウ</t>
    </rPh>
    <rPh sb="4" eb="7">
      <t>イインカイ</t>
    </rPh>
    <rPh sb="7" eb="9">
      <t>イッパン</t>
    </rPh>
    <rPh sb="9" eb="11">
      <t>コウカイ</t>
    </rPh>
    <phoneticPr fontId="8"/>
  </si>
  <si>
    <t>H30.9.6</t>
  </si>
  <si>
    <t>地球環境委員会一般公開シンポジウムその２</t>
    <rPh sb="0" eb="2">
      <t>チキュウ</t>
    </rPh>
    <rPh sb="2" eb="4">
      <t>カンキョウ</t>
    </rPh>
    <rPh sb="4" eb="7">
      <t>イインカイ</t>
    </rPh>
    <rPh sb="7" eb="9">
      <t>イッパン</t>
    </rPh>
    <rPh sb="9" eb="11">
      <t>コウカイ</t>
    </rPh>
    <phoneticPr fontId="8"/>
  </si>
  <si>
    <t>H30.10.10</t>
  </si>
  <si>
    <t>鋼・合成構造標準示方書 耐震設計編 講習会</t>
    <phoneticPr fontId="8"/>
  </si>
  <si>
    <t>第6回岩盤力学イブニングセミナー</t>
    <rPh sb="0" eb="1">
      <t>ダイ</t>
    </rPh>
    <rPh sb="2" eb="3">
      <t>カイ</t>
    </rPh>
    <rPh sb="3" eb="5">
      <t>ガンバン</t>
    </rPh>
    <rPh sb="5" eb="7">
      <t>リキガク</t>
    </rPh>
    <phoneticPr fontId="8"/>
  </si>
  <si>
    <t>京都大学東京オフィス</t>
    <rPh sb="0" eb="2">
      <t>キョウト</t>
    </rPh>
    <rPh sb="2" eb="4">
      <t>ダイガク</t>
    </rPh>
    <rPh sb="4" eb="6">
      <t>トウキョウ</t>
    </rPh>
    <phoneticPr fontId="8"/>
  </si>
  <si>
    <t>H31.3.19</t>
  </si>
  <si>
    <t>第7回岩盤力学イブニングセミナー</t>
    <rPh sb="0" eb="1">
      <t>ダイ</t>
    </rPh>
    <rPh sb="2" eb="3">
      <t>カイ</t>
    </rPh>
    <rPh sb="3" eb="5">
      <t>ガンバン</t>
    </rPh>
    <rPh sb="5" eb="7">
      <t>リキガク</t>
    </rPh>
    <phoneticPr fontId="8"/>
  </si>
  <si>
    <t>H30.10.17</t>
  </si>
  <si>
    <t>「土壌・地下水汚染対策」講習会</t>
    <phoneticPr fontId="8"/>
  </si>
  <si>
    <t>鋼構造物の長寿命化技術に関する講習会</t>
    <rPh sb="1" eb="4">
      <t>コウゾウブツ</t>
    </rPh>
    <rPh sb="5" eb="6">
      <t>チョウ</t>
    </rPh>
    <rPh sb="6" eb="9">
      <t>ジュミョウカ</t>
    </rPh>
    <rPh sb="9" eb="11">
      <t>ギジュツ</t>
    </rPh>
    <rPh sb="12" eb="13">
      <t>カン</t>
    </rPh>
    <rPh sb="15" eb="18">
      <t>コウシュウカイ</t>
    </rPh>
    <phoneticPr fontId="8"/>
  </si>
  <si>
    <t>大阪市立大学文化交流センター</t>
    <rPh sb="0" eb="2">
      <t>オオサカ</t>
    </rPh>
    <rPh sb="2" eb="4">
      <t>イチリツ</t>
    </rPh>
    <rPh sb="4" eb="6">
      <t>ダイガク</t>
    </rPh>
    <rPh sb="6" eb="8">
      <t>ブンカ</t>
    </rPh>
    <rPh sb="8" eb="10">
      <t>コウリュウ</t>
    </rPh>
    <phoneticPr fontId="8"/>
  </si>
  <si>
    <t>H30.10.20</t>
  </si>
  <si>
    <t>第46回環境システム研究論文発表会</t>
    <phoneticPr fontId="8"/>
  </si>
  <si>
    <t>H30.10.21</t>
  </si>
  <si>
    <t>第60回環境システムシンポジウム</t>
    <rPh sb="0" eb="1">
      <t>ダイ</t>
    </rPh>
    <rPh sb="3" eb="4">
      <t>カイ</t>
    </rPh>
    <rPh sb="4" eb="6">
      <t>カンキョウ</t>
    </rPh>
    <phoneticPr fontId="8"/>
  </si>
  <si>
    <t>H30.11.1</t>
  </si>
  <si>
    <t>第10回道路橋床版シンポジウム</t>
    <rPh sb="4" eb="6">
      <t>ドウロ</t>
    </rPh>
    <rPh sb="6" eb="7">
      <t>キョウ</t>
    </rPh>
    <phoneticPr fontId="8"/>
  </si>
  <si>
    <t>H30.11.13</t>
  </si>
  <si>
    <t>第65回海岸工学講演会前日シンポジウム</t>
    <rPh sb="11" eb="13">
      <t>ゼンジツ</t>
    </rPh>
    <phoneticPr fontId="8"/>
  </si>
  <si>
    <t>とりぎん文化会館</t>
    <rPh sb="4" eb="6">
      <t>ブンカ</t>
    </rPh>
    <rPh sb="6" eb="8">
      <t>カイカン</t>
    </rPh>
    <phoneticPr fontId="8"/>
  </si>
  <si>
    <t>第65回海岸工学講演会　現場見学会</t>
    <rPh sb="12" eb="14">
      <t>ゲンバ</t>
    </rPh>
    <rPh sb="14" eb="17">
      <t>ケンガクカイ</t>
    </rPh>
    <phoneticPr fontId="8"/>
  </si>
  <si>
    <t>鳥取県内</t>
    <rPh sb="0" eb="2">
      <t>トットリ</t>
    </rPh>
    <rPh sb="2" eb="4">
      <t>ケンナイ</t>
    </rPh>
    <phoneticPr fontId="8"/>
  </si>
  <si>
    <t>H30.10.19</t>
  </si>
  <si>
    <t>関西支部　平成30年高潮災害に対する災害対応　記録</t>
    <phoneticPr fontId="8"/>
  </si>
  <si>
    <t>H30.11.14</t>
  </si>
  <si>
    <t>第65回海岸工学講演会</t>
    <phoneticPr fontId="8"/>
  </si>
  <si>
    <t>H30.6.15</t>
  </si>
  <si>
    <t>第38回土木史研究発表会　エクスカーション</t>
    <phoneticPr fontId="8"/>
  </si>
  <si>
    <t>郡山市</t>
    <rPh sb="0" eb="3">
      <t>コオリヤマシ</t>
    </rPh>
    <phoneticPr fontId="8"/>
  </si>
  <si>
    <t xml:space="preserve">第38回土木史研究発表会　シンポジウム </t>
    <phoneticPr fontId="8"/>
  </si>
  <si>
    <t>H30.11.23</t>
  </si>
  <si>
    <t>第58回土木計画学研究発表会（秋大会）</t>
    <phoneticPr fontId="8"/>
  </si>
  <si>
    <t>大分大学、コンパルホール</t>
    <rPh sb="0" eb="2">
      <t>オオイタ</t>
    </rPh>
    <rPh sb="2" eb="4">
      <t>ダイガク</t>
    </rPh>
    <phoneticPr fontId="8"/>
  </si>
  <si>
    <t>土木建設技術発表会2018</t>
    <phoneticPr fontId="8"/>
  </si>
  <si>
    <t>H30.12.14</t>
  </si>
  <si>
    <t>H30.12.17</t>
  </si>
  <si>
    <t>第55回環境工学研究フォーラム</t>
    <phoneticPr fontId="8"/>
  </si>
  <si>
    <t>H30.12.18</t>
  </si>
  <si>
    <t>H31.1.15</t>
  </si>
  <si>
    <t>「鋼・合成構造標準示方書 施工編」講習会</t>
    <phoneticPr fontId="8"/>
  </si>
  <si>
    <t>H31.1.31</t>
  </si>
  <si>
    <t>下水道先端技術と環境工学と周辺分野の展開　第２回講演会</t>
    <phoneticPr fontId="8"/>
  </si>
  <si>
    <t>建設技術研究所</t>
    <rPh sb="0" eb="7">
      <t>ケンセツギジュツケンキュウショ</t>
    </rPh>
    <phoneticPr fontId="8"/>
  </si>
  <si>
    <t>H31.2.5</t>
  </si>
  <si>
    <t>次世代下水道小委員会講演会「下水道資源活用の最前線」</t>
    <phoneticPr fontId="8"/>
  </si>
  <si>
    <t>㈱建設技術研究所</t>
    <rPh sb="1" eb="3">
      <t>ケンセツ</t>
    </rPh>
    <rPh sb="3" eb="5">
      <t>ギジュツ</t>
    </rPh>
    <rPh sb="5" eb="8">
      <t>ケンキュウジョ</t>
    </rPh>
    <phoneticPr fontId="8"/>
  </si>
  <si>
    <t>第6回鋼構造技術継承講演会～経験豊富な先人に学ぶ次世代への承継技術～</t>
    <rPh sb="0" eb="1">
      <t>ダイ</t>
    </rPh>
    <rPh sb="2" eb="3">
      <t>カイ</t>
    </rPh>
    <phoneticPr fontId="8"/>
  </si>
  <si>
    <t>第35回鋼構造基礎講座</t>
    <phoneticPr fontId="8"/>
  </si>
  <si>
    <t>H30.11.27</t>
  </si>
  <si>
    <t>第36回鋼構造基礎講座</t>
    <phoneticPr fontId="8"/>
  </si>
  <si>
    <t>H30.12.5</t>
  </si>
  <si>
    <t>応用力学講演会 2018　</t>
    <rPh sb="0" eb="2">
      <t>オウヨウ</t>
    </rPh>
    <rPh sb="2" eb="4">
      <t>リキガク</t>
    </rPh>
    <rPh sb="4" eb="7">
      <t>コウエンカイ</t>
    </rPh>
    <phoneticPr fontId="8"/>
  </si>
  <si>
    <t>H30.7.12</t>
  </si>
  <si>
    <t>H30.12.10</t>
  </si>
  <si>
    <t>H30.12.21</t>
  </si>
  <si>
    <t>応用力学フォーラム（西部地区）</t>
    <rPh sb="0" eb="2">
      <t>オウヨウ</t>
    </rPh>
    <rPh sb="2" eb="4">
      <t>リキガク</t>
    </rPh>
    <rPh sb="10" eb="12">
      <t>セイブ</t>
    </rPh>
    <rPh sb="12" eb="14">
      <t>チク</t>
    </rPh>
    <phoneticPr fontId="8"/>
  </si>
  <si>
    <t>H31.3.5</t>
  </si>
  <si>
    <t>H31.1.29</t>
  </si>
  <si>
    <t xml:space="preserve">岡山大学 </t>
    <rPh sb="0" eb="2">
      <t>オカヤマ</t>
    </rPh>
    <rPh sb="2" eb="4">
      <t>ダイガク</t>
    </rPh>
    <phoneticPr fontId="8"/>
  </si>
  <si>
    <t>平成30年度 中部地区応用力学フォーラム「第1回計算力学セミナー」</t>
    <phoneticPr fontId="8"/>
  </si>
  <si>
    <t>名古屋大学東山キャンパス　IB電子情報館</t>
    <phoneticPr fontId="8"/>
  </si>
  <si>
    <t>H31.3.7</t>
  </si>
  <si>
    <t>応用力学フォーラムin群馬</t>
    <rPh sb="11" eb="13">
      <t>グンマ</t>
    </rPh>
    <phoneticPr fontId="8"/>
  </si>
  <si>
    <t>H30.12.7</t>
  </si>
  <si>
    <t>第14回景観・デザイン研究発表会 　長崎市景観条例制定30周年記念シンポジウム</t>
    <phoneticPr fontId="8"/>
  </si>
  <si>
    <t>長崎市民会館</t>
    <rPh sb="0" eb="4">
      <t>ナガサキシミン</t>
    </rPh>
    <rPh sb="4" eb="6">
      <t>カイカン</t>
    </rPh>
    <phoneticPr fontId="8"/>
  </si>
  <si>
    <t>H30.12.8</t>
  </si>
  <si>
    <t>第14回景観・デザイン研究発表会</t>
    <phoneticPr fontId="8"/>
  </si>
  <si>
    <t>H30.12.22</t>
  </si>
  <si>
    <t>地下空間の防災・減災セミナー2018（大阪）</t>
    <phoneticPr fontId="8"/>
  </si>
  <si>
    <t>関西大学 梅田キャンパス</t>
    <phoneticPr fontId="8"/>
  </si>
  <si>
    <t>第6回地下空間維持管理セミナー</t>
    <phoneticPr fontId="8"/>
  </si>
  <si>
    <t>ウインクあいち1203会議室</t>
    <phoneticPr fontId="8"/>
  </si>
  <si>
    <t>H30.8.24</t>
  </si>
  <si>
    <t>第7回地下空間維持管理セミナー</t>
    <phoneticPr fontId="8"/>
  </si>
  <si>
    <t>金沢工業大学 扇が丘キャンパス 23号館 221号室</t>
    <phoneticPr fontId="8"/>
  </si>
  <si>
    <t>H30.11.16</t>
  </si>
  <si>
    <t>第8回地下空間維持管理セミナー</t>
    <phoneticPr fontId="8"/>
  </si>
  <si>
    <t>郡山市総合福祉センター ５階 集会室</t>
    <phoneticPr fontId="8"/>
  </si>
  <si>
    <t>人にやさしい地下空間セミナー（第4回）</t>
    <phoneticPr fontId="8"/>
  </si>
  <si>
    <t>浅草観光文化センター</t>
    <phoneticPr fontId="8"/>
  </si>
  <si>
    <t>H30.10.3</t>
  </si>
  <si>
    <t>人にやさしい地下空間セミナー（第5回）</t>
    <phoneticPr fontId="8"/>
  </si>
  <si>
    <t>H31.2.14</t>
  </si>
  <si>
    <t>人にやさしい地下空間セミナー（第6回）</t>
    <phoneticPr fontId="8"/>
  </si>
  <si>
    <t>H30.8.30</t>
  </si>
  <si>
    <t>札幌中心部地下空間ネットワーク見学会</t>
    <phoneticPr fontId="8"/>
  </si>
  <si>
    <t>札幌駅前地下～チ・カ・ホ～すすきのまで</t>
    <phoneticPr fontId="8"/>
  </si>
  <si>
    <t>H30.10.31</t>
  </si>
  <si>
    <t>見学会／「東京ミッドタウン日比谷」地下空間－都市再生に貢献する地下空間－</t>
    <phoneticPr fontId="8"/>
  </si>
  <si>
    <t>東京ミッドタウン日比谷地下空間及びその周辺</t>
    <phoneticPr fontId="8"/>
  </si>
  <si>
    <t>H31.1.24</t>
  </si>
  <si>
    <t>第24回地下空間シンポジウム見学会</t>
    <phoneticPr fontId="8"/>
  </si>
  <si>
    <t>都道環状2号線トンネル部～虎ノ門ヒルズ</t>
    <rPh sb="0" eb="2">
      <t>トドウ</t>
    </rPh>
    <rPh sb="2" eb="4">
      <t>カンジョウ</t>
    </rPh>
    <rPh sb="5" eb="7">
      <t>ゴウセン</t>
    </rPh>
    <rPh sb="11" eb="12">
      <t>ブ</t>
    </rPh>
    <rPh sb="13" eb="14">
      <t>トラ</t>
    </rPh>
    <rPh sb="15" eb="16">
      <t>モン</t>
    </rPh>
    <phoneticPr fontId="8"/>
  </si>
  <si>
    <t>H31.1.25</t>
  </si>
  <si>
    <t>第24回地下空間シンポジウム</t>
    <phoneticPr fontId="8"/>
  </si>
  <si>
    <t>H31.1.26</t>
  </si>
  <si>
    <t>第18回土木学会デザイン賞授賞式</t>
    <phoneticPr fontId="8"/>
  </si>
  <si>
    <t>H30.11.25</t>
  </si>
  <si>
    <t>第63回水工学講演会</t>
    <phoneticPr fontId="8"/>
  </si>
  <si>
    <t>第31回アゲールシンポジウム</t>
    <rPh sb="0" eb="1">
      <t>ダイ</t>
    </rPh>
    <rPh sb="3" eb="4">
      <t>カイ</t>
    </rPh>
    <phoneticPr fontId="8"/>
  </si>
  <si>
    <t>第63回水工学講演会特別講演</t>
    <rPh sb="10" eb="12">
      <t>トクベツ</t>
    </rPh>
    <rPh sb="12" eb="14">
      <t>コウエン</t>
    </rPh>
    <phoneticPr fontId="8"/>
  </si>
  <si>
    <t>H31.2.26</t>
  </si>
  <si>
    <t>第10回木材利用シンポジウム</t>
    <rPh sb="0" eb="1">
      <t>ダイ</t>
    </rPh>
    <rPh sb="3" eb="4">
      <t>カイ</t>
    </rPh>
    <rPh sb="4" eb="6">
      <t>モクザイ</t>
    </rPh>
    <rPh sb="6" eb="8">
      <t>リヨウ</t>
    </rPh>
    <phoneticPr fontId="8"/>
  </si>
  <si>
    <t>H30.12.3</t>
  </si>
  <si>
    <t>第6回 河川堤防技術シンポジウム</t>
    <rPh sb="4" eb="6">
      <t>カセン</t>
    </rPh>
    <phoneticPr fontId="8"/>
  </si>
  <si>
    <t>北とぴあ</t>
    <rPh sb="0" eb="1">
      <t>キタ</t>
    </rPh>
    <phoneticPr fontId="8"/>
  </si>
  <si>
    <t>H31.1.9</t>
  </si>
  <si>
    <t>平成30年度 地盤工学セミナー</t>
    <phoneticPr fontId="8"/>
  </si>
  <si>
    <t>第63回水工学講演会河川災害</t>
    <rPh sb="10" eb="12">
      <t>カセン</t>
    </rPh>
    <rPh sb="12" eb="14">
      <t>サイガイ</t>
    </rPh>
    <phoneticPr fontId="8"/>
  </si>
  <si>
    <t>H30.5.21</t>
  </si>
  <si>
    <t xml:space="preserve"> 第1回研究会「首都高の大規模更新と改築事業（開通から半世紀を過ぎて）」</t>
    <phoneticPr fontId="8"/>
  </si>
  <si>
    <t>H30.12.25</t>
  </si>
  <si>
    <t xml:space="preserve"> 第2回研究会「中規模陸上風車基礎接合部の実態調査と維持管理手法の検討」</t>
    <phoneticPr fontId="8"/>
  </si>
  <si>
    <t>H30.10.15</t>
  </si>
  <si>
    <t>平成30年度 構造工学セミナー</t>
    <rPh sb="7" eb="9">
      <t>コウゾウ</t>
    </rPh>
    <rPh sb="9" eb="11">
      <t>コウガク</t>
    </rPh>
    <phoneticPr fontId="8"/>
  </si>
  <si>
    <t>H30.11.6</t>
  </si>
  <si>
    <t>「構造物の性能照査ガイドライン」に関する講習会</t>
    <phoneticPr fontId="8"/>
  </si>
  <si>
    <t>H30.11.19</t>
  </si>
  <si>
    <t>「構造物の性能照査ガイドライン」に関する講習会（関西地区）</t>
    <rPh sb="24" eb="26">
      <t>カンサイ</t>
    </rPh>
    <rPh sb="26" eb="28">
      <t>チク</t>
    </rPh>
    <phoneticPr fontId="8"/>
  </si>
  <si>
    <t>神戸大学梅田ｲﾝﾃﾘｼﾞｪﾝﾄﾗﾎﾞﾗﾄﾘ</t>
    <rPh sb="0" eb="2">
      <t>コウベ</t>
    </rPh>
    <rPh sb="2" eb="4">
      <t>ダイガク</t>
    </rPh>
    <rPh sb="4" eb="6">
      <t>ウメダ</t>
    </rPh>
    <phoneticPr fontId="8"/>
  </si>
  <si>
    <t>H30.9.13</t>
  </si>
  <si>
    <t>H30.10.4</t>
  </si>
  <si>
    <t>平成30年度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</si>
  <si>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H30.11.28</t>
  </si>
  <si>
    <t>安全問題討論会’18</t>
    <phoneticPr fontId="8"/>
  </si>
  <si>
    <t>トンネル技術史講演会2018</t>
    <phoneticPr fontId="8"/>
  </si>
  <si>
    <t>TKPガーデンシティ札幌駅前</t>
    <rPh sb="10" eb="12">
      <t>サッポロ</t>
    </rPh>
    <rPh sb="12" eb="14">
      <t>エキマエ</t>
    </rPh>
    <phoneticPr fontId="8"/>
  </si>
  <si>
    <t>H30.5.23</t>
  </si>
  <si>
    <t>トンネル工学セミナー2018</t>
    <phoneticPr fontId="8"/>
  </si>
  <si>
    <t>H30.11.29</t>
  </si>
  <si>
    <t>第28回トンネル工学研究発表会</t>
    <phoneticPr fontId="8"/>
  </si>
  <si>
    <t>第36回建設マネジメント問題に関する研究発表・討論会</t>
    <phoneticPr fontId="8"/>
  </si>
  <si>
    <t>地域シンポジウム中国：中国地方の社会資本の現状と長寿命化、今後の維持管理のあり方</t>
    <phoneticPr fontId="8"/>
  </si>
  <si>
    <t>H30.6.19</t>
  </si>
  <si>
    <t>第10回公共調達シンポジウム</t>
    <rPh sb="0" eb="1">
      <t>ダイ</t>
    </rPh>
    <rPh sb="3" eb="4">
      <t>カイ</t>
    </rPh>
    <phoneticPr fontId="8"/>
  </si>
  <si>
    <t>H30.8.1</t>
  </si>
  <si>
    <t>2018年度建設マネジメント委員会研究成果発表会及び表彰式</t>
    <phoneticPr fontId="8"/>
  </si>
  <si>
    <t>H30.4.6</t>
  </si>
  <si>
    <t>『インフラPPPの経済学』を紐解く</t>
    <rPh sb="9" eb="12">
      <t>ケイザイガク</t>
    </rPh>
    <rPh sb="14" eb="16">
      <t>ヒモト</t>
    </rPh>
    <phoneticPr fontId="8"/>
  </si>
  <si>
    <t>H30.6.1</t>
  </si>
  <si>
    <t>ナレッジマネジメントに関するワークショップ</t>
    <phoneticPr fontId="8"/>
  </si>
  <si>
    <t>公共デザイン研究セミナー～これからの知的生産と公共調達のあり方を考える～in 東京　『土木設計競技ガイドライン・同解説＋資料集』出版記念</t>
    <phoneticPr fontId="8"/>
  </si>
  <si>
    <t>日本大学理工学部駿河台キャンパス　タワー・スコラS101</t>
    <rPh sb="0" eb="2">
      <t>ニホン</t>
    </rPh>
    <rPh sb="2" eb="4">
      <t>ダイガク</t>
    </rPh>
    <rPh sb="4" eb="6">
      <t>リコウ</t>
    </rPh>
    <rPh sb="6" eb="8">
      <t>ガクブ</t>
    </rPh>
    <rPh sb="8" eb="11">
      <t>スルガダイ</t>
    </rPh>
    <phoneticPr fontId="8"/>
  </si>
  <si>
    <t>公共デザイン研究セミナー～これからの知的生産と公共調達のあり方を考える～in 大阪　『土木設計競技ガイドライン・同解説＋資料集』出版記念</t>
    <phoneticPr fontId="8"/>
  </si>
  <si>
    <t>大阪市中央公会堂　大会議室</t>
    <phoneticPr fontId="8"/>
  </si>
  <si>
    <t>H30.11.26</t>
  </si>
  <si>
    <t>公共デザイン研究セミナー～これからの知的生産と公共調達のあり方を考える～in 名古屋　『土木設計競技ガイドライン・同解説＋資料集』出版記念</t>
    <phoneticPr fontId="8"/>
  </si>
  <si>
    <t>ウィルあいち</t>
    <phoneticPr fontId="8"/>
  </si>
  <si>
    <t>公共デザイン研究セミナー～これからの知的生産と公共調達のあり方を考える～in 仙台　『土木設計競技ガイドライン・同解説＋資料集』出版記念</t>
    <phoneticPr fontId="8"/>
  </si>
  <si>
    <t>せんだいメディアーク ７階スタジオシアター</t>
    <phoneticPr fontId="8"/>
  </si>
  <si>
    <t>H31.1.16</t>
  </si>
  <si>
    <t>公共デザイン研究セミナー～これからの知的生産と公共調達のあり方を考える～in 広島　『土木設計競技ガイドライン・同解説＋資料集』出版記念</t>
    <phoneticPr fontId="8"/>
  </si>
  <si>
    <t>ＲＣＣ文化センター　7階703</t>
    <phoneticPr fontId="8"/>
  </si>
  <si>
    <t>公共デザイン研究セミナー～これからの知的生産と公共調達のあり方を考える～in 福岡　『土木設計競技ガイドライン・同解説＋資料集』出版記念</t>
    <phoneticPr fontId="8"/>
  </si>
  <si>
    <t>JR博多シティ9F 会議室1</t>
    <phoneticPr fontId="8"/>
  </si>
  <si>
    <t>H30.10.14</t>
  </si>
  <si>
    <t>土木ふれあいフェスタ in 北海道</t>
    <rPh sb="14" eb="17">
      <t>ホッカイドウ</t>
    </rPh>
    <phoneticPr fontId="8"/>
  </si>
  <si>
    <t>地方創生シンポジウム</t>
    <rPh sb="0" eb="2">
      <t>チホウ</t>
    </rPh>
    <rPh sb="2" eb="4">
      <t>ソウセイ</t>
    </rPh>
    <phoneticPr fontId="8"/>
  </si>
  <si>
    <t>H30.10.26</t>
  </si>
  <si>
    <t>平成30年度 施工計画講習会</t>
    <rPh sb="7" eb="9">
      <t>セコウ</t>
    </rPh>
    <rPh sb="9" eb="11">
      <t>ケイカク</t>
    </rPh>
    <phoneticPr fontId="8"/>
  </si>
  <si>
    <t>H30.10.12</t>
  </si>
  <si>
    <t>第4回土木史サロン</t>
    <phoneticPr fontId="8"/>
  </si>
  <si>
    <t>第46回岩盤力学に関するシンポジウム</t>
    <phoneticPr fontId="8"/>
  </si>
  <si>
    <t>H30.5.25</t>
  </si>
  <si>
    <t>「構造物の更新・改築技術 －プロセスの紐解き－」講習会</t>
    <phoneticPr fontId="8"/>
  </si>
  <si>
    <t>アイーナ　岩手県民情報交流センター</t>
    <rPh sb="5" eb="9">
      <t>イワテケンミン</t>
    </rPh>
    <rPh sb="9" eb="11">
      <t>ジョウホウ</t>
    </rPh>
    <rPh sb="11" eb="13">
      <t>コウリュウ</t>
    </rPh>
    <phoneticPr fontId="8"/>
  </si>
  <si>
    <t>H30.7.31</t>
  </si>
  <si>
    <t>「FRP接着による構造物の補修・補強指針（案）」講習会</t>
    <phoneticPr fontId="8"/>
  </si>
  <si>
    <t>H30.8.21</t>
  </si>
  <si>
    <t>第2回若手技術者のための温故知新セミナー</t>
    <phoneticPr fontId="8"/>
  </si>
  <si>
    <t>H30.11.8</t>
  </si>
  <si>
    <t>第7回FRP複合構造・橋梁に関するシンポジウム</t>
    <phoneticPr fontId="8"/>
  </si>
  <si>
    <t>H30.12.6</t>
  </si>
  <si>
    <t>「セメント系材料を用いたコンクリート構造物の補修・補強指針」および「FRP接着による構造物の補修・補強指針（案）」の発刊に伴う講習会</t>
    <phoneticPr fontId="8"/>
  </si>
  <si>
    <t>建設交流館 8階ｸﾞﾘｰﾝﾎｰﾙ</t>
    <phoneticPr fontId="8"/>
  </si>
  <si>
    <t>H31.1.22</t>
  </si>
  <si>
    <t>「複合構造におけるコンクリートの収縮・クリープの影響に関する最新動向」講習会</t>
    <phoneticPr fontId="8"/>
  </si>
  <si>
    <t>第8回日中舗装技術ワークショップ</t>
    <phoneticPr fontId="8"/>
  </si>
  <si>
    <t>ホテルマイステイズ新大阪</t>
    <phoneticPr fontId="8"/>
  </si>
  <si>
    <t>第23回舗装工学講演会</t>
    <rPh sb="0" eb="1">
      <t>ダイ</t>
    </rPh>
    <rPh sb="3" eb="4">
      <t>カイ</t>
    </rPh>
    <rPh sb="4" eb="6">
      <t>ホソウ</t>
    </rPh>
    <rPh sb="6" eb="8">
      <t>コウガク</t>
    </rPh>
    <rPh sb="8" eb="10">
      <t>コウエン</t>
    </rPh>
    <rPh sb="10" eb="11">
      <t>カイ</t>
    </rPh>
    <phoneticPr fontId="8"/>
  </si>
  <si>
    <t>H30.6.11</t>
  </si>
  <si>
    <t>「再生可能エネルギー開発～最新事情と海外展開～」出版講演会</t>
    <phoneticPr fontId="8"/>
  </si>
  <si>
    <t>H30.8.3</t>
  </si>
  <si>
    <t>まちなかどぼくウォークラリー～エネルギーと土木にちなんだ施設を見てまわって体験するツアー～</t>
    <phoneticPr fontId="8"/>
  </si>
  <si>
    <t>ガスの科学館、新豊洲変電所</t>
    <rPh sb="3" eb="6">
      <t>カガクカン</t>
    </rPh>
    <rPh sb="7" eb="8">
      <t>シン</t>
    </rPh>
    <rPh sb="8" eb="10">
      <t>トヨス</t>
    </rPh>
    <rPh sb="10" eb="12">
      <t>ヘンデン</t>
    </rPh>
    <rPh sb="12" eb="13">
      <t>ショ</t>
    </rPh>
    <phoneticPr fontId="8"/>
  </si>
  <si>
    <t>H30.9.4</t>
  </si>
  <si>
    <t>講演会「エネルギー基本計画とエネルギー産業の将来展望」</t>
    <phoneticPr fontId="8"/>
  </si>
  <si>
    <t>H30.9.19</t>
  </si>
  <si>
    <t>講演会「我が国の地熱開発動向とJOGMECの活動状況」</t>
    <phoneticPr fontId="8"/>
  </si>
  <si>
    <t>成果報告会「水力発電所土木設備の再開発･更新事例に関する調査」</t>
    <phoneticPr fontId="8"/>
  </si>
  <si>
    <t>講演会「電力土木分野におけるICT施工・維持管理技術の最新動向」</t>
    <phoneticPr fontId="8"/>
  </si>
  <si>
    <t>H31.3.13</t>
  </si>
  <si>
    <t>講演会「極低レベル放射性廃棄物処分施設の概念と設計の考え方に関する調査研究の中間報告」</t>
    <phoneticPr fontId="8"/>
  </si>
  <si>
    <t>H30.5.28</t>
  </si>
  <si>
    <t>宇沢弘文の社会的共通資本を再考する</t>
    <phoneticPr fontId="8"/>
  </si>
  <si>
    <t>H31.1.28</t>
  </si>
  <si>
    <t>土木計画学ワンデイセミナー　NO.97　健康政策と都市構造を考えたまちづくりの展開方策</t>
    <phoneticPr fontId="8"/>
  </si>
  <si>
    <t>H31.1.8</t>
  </si>
  <si>
    <t>土木計画学ワンデイセミナー　NO.96　空間的応用一般均衡分析と交通プロジェクトのストック効果</t>
    <phoneticPr fontId="8"/>
  </si>
  <si>
    <t>H31.3.4</t>
  </si>
  <si>
    <t>土木計画学ワンデイセミナー　NO.99　土木計画学セミナー「国土・県土整備の技術と実践」　－人口減少・交流時代に真に必要なインフラ整備を考える－ 北海道会場</t>
    <phoneticPr fontId="8"/>
  </si>
  <si>
    <t xml:space="preserve">トンネル・ライブラリー「トンネル維持管理の実際と課題」に関する講習会
</t>
    <phoneticPr fontId="8"/>
  </si>
  <si>
    <t>大阪会場　トンネル・ライブラリー31「特殊トンネル工法－道路や鉄道との立体交差トンネル－」
に関する講習会</t>
    <rPh sb="0" eb="2">
      <t>オオサカ</t>
    </rPh>
    <rPh sb="2" eb="4">
      <t>カイジョウ</t>
    </rPh>
    <phoneticPr fontId="8"/>
  </si>
  <si>
    <t>大阪大学中之島センター</t>
    <phoneticPr fontId="8"/>
  </si>
  <si>
    <t>東京会場　トンネル・ライブラリー31「特殊トンネル工法－道路や鉄道との立体交差トンネル－」
に関する講習会</t>
    <rPh sb="0" eb="2">
      <t>トウキョウ</t>
    </rPh>
    <rPh sb="2" eb="4">
      <t>カイジョウ</t>
    </rPh>
    <phoneticPr fontId="8"/>
  </si>
  <si>
    <t>H30.4.17</t>
  </si>
  <si>
    <t>2017年制定コンクリート標準示方書発刊に伴う講習会(大阪会場)</t>
    <rPh sb="4" eb="5">
      <t>ネン</t>
    </rPh>
    <rPh sb="5" eb="7">
      <t>セイテイ</t>
    </rPh>
    <rPh sb="13" eb="15">
      <t>ヒョウジュン</t>
    </rPh>
    <rPh sb="15" eb="18">
      <t>シホウショ</t>
    </rPh>
    <rPh sb="18" eb="20">
      <t>ハッカン</t>
    </rPh>
    <rPh sb="21" eb="22">
      <t>トモナ</t>
    </rPh>
    <rPh sb="23" eb="26">
      <t>コウシュウカイ</t>
    </rPh>
    <rPh sb="27" eb="29">
      <t>オオサカ</t>
    </rPh>
    <rPh sb="29" eb="31">
      <t>カイジョウ</t>
    </rPh>
    <phoneticPr fontId="8"/>
  </si>
  <si>
    <t>大阪国際交流センター 大ホール</t>
    <rPh sb="0" eb="2">
      <t>オオサカ</t>
    </rPh>
    <rPh sb="2" eb="4">
      <t>コクサイ</t>
    </rPh>
    <rPh sb="4" eb="6">
      <t>コウリュウ</t>
    </rPh>
    <rPh sb="11" eb="12">
      <t>ダイ</t>
    </rPh>
    <phoneticPr fontId="8"/>
  </si>
  <si>
    <t>H30.6.20</t>
  </si>
  <si>
    <t>セメント系構築物と周辺地盤の化学的相互作用研究小委員会(345委員会)第二期成果報告会</t>
    <phoneticPr fontId="8"/>
  </si>
  <si>
    <t>H30.6.26</t>
  </si>
  <si>
    <t>既設コンクリート構造物の構造性能評価研究小委員会(355委員会)成果報告会 既設コンクリート構造物の構造性能評価に関するシンポジウム</t>
    <phoneticPr fontId="8"/>
  </si>
  <si>
    <t>H30.6.27</t>
  </si>
  <si>
    <t>「セメント系材料を用いたコンクリート構造物の補修・補強指針」発刊に伴う講習会</t>
    <phoneticPr fontId="8"/>
  </si>
  <si>
    <t>H30.7.27</t>
  </si>
  <si>
    <t>混和材料を使用したコンクリートの物性評価技術と性能規定型材料設計に関する研究小委員会(353委員会)成果報告会</t>
    <phoneticPr fontId="8"/>
  </si>
  <si>
    <t>H30.9.7</t>
  </si>
  <si>
    <t>混和材を大量に使用したコンクリート構造物の設計・施工指針(案)制定 および 高炉スラグ微粉末を用いたコンクリートの設計・施工指針改訂 報告会</t>
    <phoneticPr fontId="8"/>
  </si>
  <si>
    <t>東京大学 武田先端知ビル5F 武田ホール</t>
    <phoneticPr fontId="8"/>
  </si>
  <si>
    <t>H30.9.12</t>
  </si>
  <si>
    <t>高炉スラグ細骨材を用いたコンクリートに関する研究小委員会(354委員会)成果報告会</t>
    <phoneticPr fontId="8"/>
  </si>
  <si>
    <t>H30.9.14</t>
  </si>
  <si>
    <t>繊維補強コンクリートの構造利用研究小委員会(346委員会)第2期・成果報告会</t>
    <phoneticPr fontId="8"/>
  </si>
  <si>
    <t>H30.10.16</t>
  </si>
  <si>
    <t>コンクリートの性能に及ぼす高温作用の影響評価研究小委員会(352委員会)成果報告会</t>
    <phoneticPr fontId="8"/>
  </si>
  <si>
    <t>2018年制定コンクリート標準示方書発刊に伴う講習会(東京会場)</t>
    <rPh sb="29" eb="31">
      <t>カイジョウ</t>
    </rPh>
    <phoneticPr fontId="8"/>
  </si>
  <si>
    <t>日本教育会館 第一会議室</t>
    <phoneticPr fontId="8"/>
  </si>
  <si>
    <t>2018年制定コンクリート標準示方書発刊に伴う講習会(大阪会場)</t>
    <rPh sb="29" eb="31">
      <t>カイジョウ</t>
    </rPh>
    <phoneticPr fontId="8"/>
  </si>
  <si>
    <t>大阪国際交流センター さくら東・西</t>
    <rPh sb="0" eb="2">
      <t>オオサカ</t>
    </rPh>
    <rPh sb="2" eb="4">
      <t>コクサイ</t>
    </rPh>
    <rPh sb="4" eb="6">
      <t>コウリュウ</t>
    </rPh>
    <rPh sb="14" eb="15">
      <t>ヒガシ</t>
    </rPh>
    <rPh sb="16" eb="17">
      <t>ニシ</t>
    </rPh>
    <phoneticPr fontId="8"/>
  </si>
  <si>
    <t>「塩害環境の定量評価に関する研究小委員会」成果報告会</t>
    <phoneticPr fontId="8"/>
  </si>
  <si>
    <t>H30.7.21</t>
  </si>
  <si>
    <t>最新建設用ロボット技術の紹介2018</t>
    <phoneticPr fontId="8"/>
  </si>
  <si>
    <t>建設用ロボット委員会</t>
    <phoneticPr fontId="8"/>
  </si>
  <si>
    <t>国土交通省関東技術事務所</t>
    <phoneticPr fontId="8"/>
  </si>
  <si>
    <t>第19回異分野技術者との交流会</t>
    <rPh sb="0" eb="1">
      <t>ダイ</t>
    </rPh>
    <rPh sb="3" eb="4">
      <t>カイ</t>
    </rPh>
    <rPh sb="4" eb="7">
      <t>イブンヤ</t>
    </rPh>
    <rPh sb="7" eb="9">
      <t>ギジュツ</t>
    </rPh>
    <rPh sb="9" eb="10">
      <t>シャ</t>
    </rPh>
    <rPh sb="12" eb="15">
      <t>コウリュウカイ</t>
    </rPh>
    <phoneticPr fontId="8"/>
  </si>
  <si>
    <t>機械振興会館</t>
    <rPh sb="0" eb="2">
      <t>キカイ</t>
    </rPh>
    <rPh sb="2" eb="4">
      <t>シンコウ</t>
    </rPh>
    <rPh sb="4" eb="6">
      <t>カイカン</t>
    </rPh>
    <phoneticPr fontId="8"/>
  </si>
  <si>
    <t>H31.3.20</t>
  </si>
  <si>
    <t>建設用ロボット技術交流会</t>
    <rPh sb="0" eb="3">
      <t>ケンセツヨウ</t>
    </rPh>
    <rPh sb="7" eb="9">
      <t>ギジュツ</t>
    </rPh>
    <rPh sb="9" eb="12">
      <t>コウリュウカイ</t>
    </rPh>
    <phoneticPr fontId="8"/>
  </si>
  <si>
    <t>国立研究開発法人土木研究所</t>
    <rPh sb="0" eb="2">
      <t>コクリツ</t>
    </rPh>
    <rPh sb="2" eb="4">
      <t>ケンキュウ</t>
    </rPh>
    <rPh sb="4" eb="6">
      <t>カイハツ</t>
    </rPh>
    <rPh sb="6" eb="8">
      <t>ホウジン</t>
    </rPh>
    <rPh sb="8" eb="10">
      <t>ドボク</t>
    </rPh>
    <rPh sb="10" eb="13">
      <t>ケンキュウジョ</t>
    </rPh>
    <phoneticPr fontId="8"/>
  </si>
  <si>
    <t>H30.4.26</t>
  </si>
  <si>
    <t>2016年熊本地震被害調査報告書 講習会</t>
    <phoneticPr fontId="8"/>
  </si>
  <si>
    <t>H30.5.29</t>
  </si>
  <si>
    <t>地震工学委員会 平成30年度 第1回研究会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</si>
  <si>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H30.6.25</t>
  </si>
  <si>
    <t>第19回地震防災技術懇話会</t>
    <rPh sb="0" eb="1">
      <t>ダイ</t>
    </rPh>
    <rPh sb="3" eb="4">
      <t>カイ</t>
    </rPh>
    <rPh sb="4" eb="6">
      <t>ジシン</t>
    </rPh>
    <rPh sb="6" eb="8">
      <t>ボウサイ</t>
    </rPh>
    <rPh sb="8" eb="10">
      <t>ギジュツ</t>
    </rPh>
    <rPh sb="10" eb="13">
      <t>コンワカイ</t>
    </rPh>
    <phoneticPr fontId="8"/>
  </si>
  <si>
    <t>平成30年度セミナー「土木学会による実務者のための耐震設計入門：基礎編」</t>
    <phoneticPr fontId="8"/>
  </si>
  <si>
    <t>H30.7.23</t>
  </si>
  <si>
    <t>2018年6月18日大阪府北部の地震の調査報告会</t>
    <phoneticPr fontId="8"/>
  </si>
  <si>
    <t>H30.7.24</t>
  </si>
  <si>
    <t>第21回性能に基づく橋梁等の耐震設計に関するシンポジウム</t>
    <phoneticPr fontId="8"/>
  </si>
  <si>
    <t>H30.8.22</t>
  </si>
  <si>
    <t>地盤の地震応答解析 -夏の講習会2018</t>
    <phoneticPr fontId="8"/>
  </si>
  <si>
    <t>H30.9.11</t>
  </si>
  <si>
    <t>地震工学委員会 平成30年度 第2回研究会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</si>
  <si>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第4回地震・津波に関するシンポジウム</t>
    <rPh sb="0" eb="1">
      <t>ダイ</t>
    </rPh>
    <rPh sb="2" eb="3">
      <t>カイ</t>
    </rPh>
    <rPh sb="3" eb="5">
      <t>ジシン</t>
    </rPh>
    <rPh sb="6" eb="8">
      <t>ツナミ</t>
    </rPh>
    <rPh sb="9" eb="10">
      <t>カン</t>
    </rPh>
    <phoneticPr fontId="8"/>
  </si>
  <si>
    <t>三宮コンベンションセンター503号室</t>
    <rPh sb="0" eb="2">
      <t>サンノミヤ</t>
    </rPh>
    <rPh sb="16" eb="18">
      <t>ゴウシツ</t>
    </rPh>
    <phoneticPr fontId="8"/>
  </si>
  <si>
    <t>第38回地震工学研究発表会</t>
    <rPh sb="3" eb="4">
      <t>カイ</t>
    </rPh>
    <rPh sb="4" eb="6">
      <t>ジシン</t>
    </rPh>
    <rPh sb="6" eb="8">
      <t>コウガク</t>
    </rPh>
    <rPh sb="8" eb="10">
      <t>ケンキュウ</t>
    </rPh>
    <rPh sb="10" eb="13">
      <t>ハッピョウカイ</t>
    </rPh>
    <phoneticPr fontId="8"/>
  </si>
  <si>
    <t>東京大学 生産技術研究所</t>
    <rPh sb="5" eb="7">
      <t>セイサン</t>
    </rPh>
    <rPh sb="7" eb="9">
      <t>ギジュツ</t>
    </rPh>
    <rPh sb="9" eb="12">
      <t>ケンキュウジョ</t>
    </rPh>
    <phoneticPr fontId="8"/>
  </si>
  <si>
    <t>H30.10.25</t>
  </si>
  <si>
    <t>平成30年度セミナー「土木学会による実務者のための耐震設計入門：実践編」</t>
    <rPh sb="32" eb="34">
      <t>ジッセン</t>
    </rPh>
    <phoneticPr fontId="8"/>
  </si>
  <si>
    <t>H30.11.5</t>
  </si>
  <si>
    <t>第18回地震防災マネジメントセミナー</t>
    <rPh sb="0" eb="1">
      <t>ダイ</t>
    </rPh>
    <rPh sb="3" eb="4">
      <t>カイ</t>
    </rPh>
    <rPh sb="4" eb="6">
      <t>ジシン</t>
    </rPh>
    <rPh sb="6" eb="8">
      <t>ボウサイ</t>
    </rPh>
    <phoneticPr fontId="8"/>
  </si>
  <si>
    <t>H30.11.30</t>
  </si>
  <si>
    <t>熊本地震視察会</t>
    <rPh sb="0" eb="2">
      <t>クマモト</t>
    </rPh>
    <rPh sb="2" eb="4">
      <t>ジシン</t>
    </rPh>
    <rPh sb="4" eb="6">
      <t>シサツ</t>
    </rPh>
    <rPh sb="6" eb="7">
      <t>カイ</t>
    </rPh>
    <phoneticPr fontId="8"/>
  </si>
  <si>
    <t>熊本地震被災地</t>
    <rPh sb="0" eb="2">
      <t>クマモト</t>
    </rPh>
    <rPh sb="2" eb="4">
      <t>ジシン</t>
    </rPh>
    <rPh sb="4" eb="7">
      <t>ヒサイチ</t>
    </rPh>
    <phoneticPr fontId="8"/>
  </si>
  <si>
    <t>H30.12.20</t>
  </si>
  <si>
    <t>地震工学委員会 平成30年度 第3回研究会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</si>
  <si>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H31.2.13</t>
  </si>
  <si>
    <t>非線形地震応答解析の検証と妥当性確認の方法と事例Workshop</t>
    <rPh sb="0" eb="3">
      <t>ヒセンケイ</t>
    </rPh>
    <rPh sb="3" eb="5">
      <t>ジシン</t>
    </rPh>
    <rPh sb="5" eb="7">
      <t>オウトウ</t>
    </rPh>
    <rPh sb="7" eb="9">
      <t>カイセキ</t>
    </rPh>
    <rPh sb="10" eb="12">
      <t>ケンショウ</t>
    </rPh>
    <rPh sb="13" eb="16">
      <t>ダトウセイ</t>
    </rPh>
    <rPh sb="16" eb="18">
      <t>カクニン</t>
    </rPh>
    <rPh sb="19" eb="21">
      <t>ホウホウ</t>
    </rPh>
    <rPh sb="22" eb="24">
      <t>ジレイ</t>
    </rPh>
    <phoneticPr fontId="8"/>
  </si>
  <si>
    <t>関東学院大学 関内メディアセンター M-会議室</t>
    <rPh sb="0" eb="2">
      <t>カントウ</t>
    </rPh>
    <rPh sb="2" eb="4">
      <t>ガクイン</t>
    </rPh>
    <rPh sb="4" eb="6">
      <t>ダイガク</t>
    </rPh>
    <rPh sb="7" eb="9">
      <t>セキウチ</t>
    </rPh>
    <rPh sb="20" eb="22">
      <t>カイギ</t>
    </rPh>
    <rPh sb="22" eb="23">
      <t>シツ</t>
    </rPh>
    <phoneticPr fontId="8"/>
  </si>
  <si>
    <t>地震工学委員会 平成30年度 第4回研究会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</si>
  <si>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液状化解析のための要素試験に関する国際ワークショップ</t>
    <phoneticPr fontId="8"/>
  </si>
  <si>
    <t>関西大学高槻ミューズキャンパス M804</t>
    <phoneticPr fontId="8"/>
  </si>
  <si>
    <t>第6回データモデルセミナー</t>
    <rPh sb="0" eb="1">
      <t>ダイ</t>
    </rPh>
    <rPh sb="2" eb="3">
      <t>カイ</t>
    </rPh>
    <phoneticPr fontId="8"/>
  </si>
  <si>
    <t>CIM講演会2018(東京)</t>
    <rPh sb="3" eb="6">
      <t>コウエンカイ</t>
    </rPh>
    <rPh sb="11" eb="13">
      <t>トウキョウ</t>
    </rPh>
    <phoneticPr fontId="8"/>
  </si>
  <si>
    <t>中央大学駿河台記念館2階281号室</t>
    <rPh sb="0" eb="2">
      <t>チュウオウ</t>
    </rPh>
    <rPh sb="2" eb="4">
      <t>ダイガク</t>
    </rPh>
    <rPh sb="4" eb="7">
      <t>スルガダイ</t>
    </rPh>
    <rPh sb="7" eb="9">
      <t>キネン</t>
    </rPh>
    <rPh sb="9" eb="10">
      <t>カン</t>
    </rPh>
    <rPh sb="11" eb="12">
      <t>カイ</t>
    </rPh>
    <rPh sb="15" eb="17">
      <t>ゴウシツ</t>
    </rPh>
    <phoneticPr fontId="8"/>
  </si>
  <si>
    <t>CIM講演会2018(仙台)</t>
    <rPh sb="3" eb="6">
      <t>コウエンカイ</t>
    </rPh>
    <rPh sb="11" eb="13">
      <t>センダイ</t>
    </rPh>
    <phoneticPr fontId="8"/>
  </si>
  <si>
    <t>せんだいメディテーク ７階スタジオシアター</t>
    <phoneticPr fontId="8"/>
  </si>
  <si>
    <t>H30.8.2</t>
  </si>
  <si>
    <t>CIM講演会2018(札幌)</t>
    <rPh sb="3" eb="6">
      <t>コウエンカイ</t>
    </rPh>
    <rPh sb="11" eb="13">
      <t>サッポロ</t>
    </rPh>
    <phoneticPr fontId="8"/>
  </si>
  <si>
    <t>H30.8.10</t>
  </si>
  <si>
    <t>CIM講演会2018(大阪)</t>
    <rPh sb="3" eb="6">
      <t>コウエンカイ</t>
    </rPh>
    <rPh sb="11" eb="13">
      <t>オオサカ</t>
    </rPh>
    <phoneticPr fontId="8"/>
  </si>
  <si>
    <t>西日本建設業保証(株) 貸会議室801号室(グリーンホール)</t>
    <phoneticPr fontId="8"/>
  </si>
  <si>
    <t>CIM講演会2018(新潟)</t>
    <rPh sb="3" eb="6">
      <t>コウエンカイ</t>
    </rPh>
    <rPh sb="11" eb="13">
      <t>ニイガタ</t>
    </rPh>
    <phoneticPr fontId="8"/>
  </si>
  <si>
    <t>新潟県民会館 小ホール</t>
    <phoneticPr fontId="8"/>
  </si>
  <si>
    <t>CIM講演会2018(名古屋)</t>
    <rPh sb="3" eb="6">
      <t>コウエンカイ</t>
    </rPh>
    <rPh sb="11" eb="14">
      <t>ナゴヤ</t>
    </rPh>
    <phoneticPr fontId="8"/>
  </si>
  <si>
    <t>ウインクあいち1002号室</t>
    <phoneticPr fontId="8"/>
  </si>
  <si>
    <t>CIM講演会2018(高松)</t>
    <rPh sb="3" eb="6">
      <t>コウエンカイ</t>
    </rPh>
    <rPh sb="11" eb="13">
      <t>タカマツ</t>
    </rPh>
    <phoneticPr fontId="8"/>
  </si>
  <si>
    <t>サンポート54会議室</t>
    <phoneticPr fontId="8"/>
  </si>
  <si>
    <t>H30.9.26</t>
  </si>
  <si>
    <t>CIM講演会2018(広島)</t>
    <rPh sb="3" eb="6">
      <t>コウエンカイ</t>
    </rPh>
    <rPh sb="11" eb="13">
      <t>ヒロシマ</t>
    </rPh>
    <phoneticPr fontId="8"/>
  </si>
  <si>
    <t>サテライトキャンパスひろしま</t>
    <phoneticPr fontId="8"/>
  </si>
  <si>
    <t>H30.9.27</t>
  </si>
  <si>
    <t>第43回土木情報学シンポジウム</t>
    <rPh sb="0" eb="1">
      <t>ダイ</t>
    </rPh>
    <rPh sb="3" eb="4">
      <t>カイ</t>
    </rPh>
    <rPh sb="4" eb="6">
      <t>ドボク</t>
    </rPh>
    <rPh sb="6" eb="9">
      <t>ジョウホウガク</t>
    </rPh>
    <phoneticPr fontId="8"/>
  </si>
  <si>
    <t>土木学会 講堂、AB会議室</t>
    <rPh sb="0" eb="2">
      <t>ドボク</t>
    </rPh>
    <rPh sb="2" eb="4">
      <t>ガッカイ</t>
    </rPh>
    <rPh sb="5" eb="7">
      <t>コウドウ</t>
    </rPh>
    <rPh sb="10" eb="13">
      <t>カイギシツ</t>
    </rPh>
    <phoneticPr fontId="8"/>
  </si>
  <si>
    <t>3学会連携企画講演会「IoT/AIを活用したスマートメンテナンス」</t>
    <rPh sb="1" eb="3">
      <t>ガッカイ</t>
    </rPh>
    <rPh sb="3" eb="5">
      <t>レンケイ</t>
    </rPh>
    <rPh sb="5" eb="7">
      <t>キカク</t>
    </rPh>
    <rPh sb="7" eb="10">
      <t>コウエンカイ</t>
    </rPh>
    <rPh sb="9" eb="10">
      <t>カイ</t>
    </rPh>
    <rPh sb="18" eb="20">
      <t>カツヨウ</t>
    </rPh>
    <phoneticPr fontId="8"/>
  </si>
  <si>
    <t>H30.10.5</t>
  </si>
  <si>
    <t>CIM講演会2018(福岡)</t>
    <rPh sb="3" eb="6">
      <t>コウエンカイ</t>
    </rPh>
    <rPh sb="11" eb="13">
      <t>フクオカ</t>
    </rPh>
    <phoneticPr fontId="8"/>
  </si>
  <si>
    <t>天神ビル 会議室9号</t>
    <rPh sb="0" eb="2">
      <t>テンジン</t>
    </rPh>
    <rPh sb="5" eb="8">
      <t>カイギシツ</t>
    </rPh>
    <rPh sb="9" eb="10">
      <t>ゴウ</t>
    </rPh>
    <phoneticPr fontId="8"/>
  </si>
  <si>
    <t>CIM講演会2018(沖縄)</t>
    <rPh sb="3" eb="6">
      <t>コウエンカイ</t>
    </rPh>
    <rPh sb="11" eb="13">
      <t>オキナワ</t>
    </rPh>
    <phoneticPr fontId="8"/>
  </si>
  <si>
    <t>沖縄県立博物館 講堂</t>
    <phoneticPr fontId="8"/>
  </si>
  <si>
    <t xml:space="preserve">CIM講演会2018(東京・追加第1回) </t>
    <phoneticPr fontId="8"/>
  </si>
  <si>
    <t>中央大学 駿河台記念館</t>
    <phoneticPr fontId="8"/>
  </si>
  <si>
    <t>H31.2.4</t>
  </si>
  <si>
    <t xml:space="preserve">CIM講演会2018総括(東京・追加第2回) </t>
    <rPh sb="10" eb="12">
      <t>ソウカツ</t>
    </rPh>
    <phoneticPr fontId="8"/>
  </si>
  <si>
    <t>土木計画学ワンデイセミナー　NO.100　土木計画学セミナー「国土・県土整備の技術と実践」－人口減少・交流時代に真に必要なインフラ整備を考える－ 沖縄会場</t>
    <phoneticPr fontId="8"/>
  </si>
  <si>
    <t>ホテルオーシャン</t>
    <phoneticPr fontId="8"/>
  </si>
  <si>
    <t>H31.3.16</t>
  </si>
  <si>
    <t>土木計画学ワンデイセミナー　NO.101　子育てしやすく子どもにやさしいまちづくり～地域と子育て～</t>
    <phoneticPr fontId="8"/>
  </si>
  <si>
    <t>H31.3.10</t>
  </si>
  <si>
    <t>第20回海外の環境問題を見て考える全国学生ツアー</t>
    <phoneticPr fontId="8"/>
  </si>
  <si>
    <t>香港、マカオ、深セン</t>
    <phoneticPr fontId="8"/>
  </si>
  <si>
    <t>ワークショップ「土砂流動を考慮した河川計画について」</t>
    <rPh sb="8" eb="10">
      <t>ドシャ</t>
    </rPh>
    <rPh sb="10" eb="12">
      <t>リュウドウ</t>
    </rPh>
    <rPh sb="13" eb="15">
      <t>コウリョ</t>
    </rPh>
    <rPh sb="17" eb="19">
      <t>カセン</t>
    </rPh>
    <rPh sb="19" eb="21">
      <t>ケイカク</t>
    </rPh>
    <phoneticPr fontId="8"/>
  </si>
  <si>
    <t>安全問題討論会’19</t>
  </si>
  <si>
    <t>土木学会講堂他</t>
    <rPh sb="0" eb="2">
      <t>ドボク</t>
    </rPh>
    <rPh sb="2" eb="4">
      <t>ガッカイ</t>
    </rPh>
    <rPh sb="4" eb="6">
      <t>コウドウ</t>
    </rPh>
    <rPh sb="6" eb="7">
      <t>ホカ</t>
    </rPh>
    <phoneticPr fontId="5"/>
  </si>
  <si>
    <t>安全問題研究委員会</t>
    <rPh sb="0" eb="9">
      <t>アン</t>
    </rPh>
    <phoneticPr fontId="5"/>
  </si>
  <si>
    <t>工藤</t>
    <rPh sb="0" eb="2">
      <t>クドウ</t>
    </rPh>
    <phoneticPr fontId="5"/>
  </si>
  <si>
    <t>関西電力における海外水力事業の取組み－インドネシアにおけるラジャマンダラ水力発電所建設工事を中心に－</t>
  </si>
  <si>
    <t>土木学会講堂</t>
    <rPh sb="0" eb="2">
      <t>ドボク</t>
    </rPh>
    <rPh sb="2" eb="4">
      <t>ガッカイ</t>
    </rPh>
    <rPh sb="4" eb="6">
      <t>コウドウ</t>
    </rPh>
    <phoneticPr fontId="5"/>
  </si>
  <si>
    <t>エネルギー委員会</t>
    <rPh sb="5" eb="8">
      <t>イインカイ</t>
    </rPh>
    <phoneticPr fontId="5"/>
  </si>
  <si>
    <t>講演会　「放射性廃棄物処分に係る亀裂性岩盤中地下水流動特性の 調査・評価手法の最新動向について」</t>
  </si>
  <si>
    <t>洋上風力発電に関する講演会</t>
    <rPh sb="0" eb="2">
      <t>ヨウジョウ</t>
    </rPh>
    <rPh sb="2" eb="4">
      <t>フウリョク</t>
    </rPh>
    <rPh sb="4" eb="6">
      <t>ハツデン</t>
    </rPh>
    <rPh sb="7" eb="8">
      <t>カン</t>
    </rPh>
    <rPh sb="10" eb="13">
      <t>コウエンカイ</t>
    </rPh>
    <phoneticPr fontId="5"/>
  </si>
  <si>
    <t>スマートシェアリングシティに関する報告会</t>
    <rPh sb="14" eb="15">
      <t>カン</t>
    </rPh>
    <rPh sb="17" eb="20">
      <t>ホウコクカイ</t>
    </rPh>
    <phoneticPr fontId="5"/>
  </si>
  <si>
    <t>見て触れて、エネルギーと土木を考える～水力発電所バスツアー見学会～</t>
    <rPh sb="0" eb="1">
      <t>ミ</t>
    </rPh>
    <rPh sb="2" eb="3">
      <t>フ</t>
    </rPh>
    <rPh sb="12" eb="14">
      <t>ドボク</t>
    </rPh>
    <rPh sb="15" eb="16">
      <t>カンガ</t>
    </rPh>
    <rPh sb="19" eb="21">
      <t>スイリョク</t>
    </rPh>
    <rPh sb="21" eb="23">
      <t>ハツデン</t>
    </rPh>
    <rPh sb="23" eb="24">
      <t>ショ</t>
    </rPh>
    <rPh sb="29" eb="32">
      <t>ケンガクカイ</t>
    </rPh>
    <phoneticPr fontId="5"/>
  </si>
  <si>
    <t>葛野川発電所　上日川ダム・
地下式発電所</t>
  </si>
  <si>
    <t>『除去土壌等の保管、再生利用、最終処分に向けた取組みの現状と今後の課題
－次世代を担う(若手）人材とのコミュニケーション促進－』に関するシンポジウム</t>
    <rPh sb="1" eb="3">
      <t>ジョキョ</t>
    </rPh>
    <rPh sb="3" eb="5">
      <t>ドジョウ</t>
    </rPh>
    <rPh sb="5" eb="6">
      <t>トウ</t>
    </rPh>
    <rPh sb="7" eb="9">
      <t>ホカン</t>
    </rPh>
    <rPh sb="10" eb="12">
      <t>サイセイ</t>
    </rPh>
    <rPh sb="12" eb="14">
      <t>リヨウ</t>
    </rPh>
    <rPh sb="15" eb="17">
      <t>サイシュウ</t>
    </rPh>
    <rPh sb="17" eb="19">
      <t>ショブン</t>
    </rPh>
    <rPh sb="20" eb="21">
      <t>ム</t>
    </rPh>
    <rPh sb="23" eb="25">
      <t>トリク</t>
    </rPh>
    <rPh sb="27" eb="29">
      <t>ゲンジョウ</t>
    </rPh>
    <rPh sb="30" eb="32">
      <t>コンゴ</t>
    </rPh>
    <rPh sb="33" eb="35">
      <t>カダイ</t>
    </rPh>
    <rPh sb="37" eb="40">
      <t>ジセダイ</t>
    </rPh>
    <rPh sb="41" eb="42">
      <t>ニナ</t>
    </rPh>
    <rPh sb="44" eb="46">
      <t>ワカテ</t>
    </rPh>
    <rPh sb="47" eb="49">
      <t>ジンザイ</t>
    </rPh>
    <rPh sb="60" eb="62">
      <t>ソクシン</t>
    </rPh>
    <rPh sb="65" eb="66">
      <t>カン</t>
    </rPh>
    <phoneticPr fontId="5"/>
  </si>
  <si>
    <t>講演会「太平洋で再生可能エネルギー100％を目指す」</t>
  </si>
  <si>
    <t>小澤</t>
    <rPh sb="0" eb="2">
      <t>オザワ</t>
    </rPh>
    <phoneticPr fontId="5"/>
  </si>
  <si>
    <t>第65回理論応用力学講演会 第22回土木学会応用力学シンポジウム</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phoneticPr fontId="5"/>
  </si>
  <si>
    <t>北海道大学　工学部</t>
    <rPh sb="0" eb="3">
      <t>ホッカイドウ</t>
    </rPh>
    <rPh sb="3" eb="5">
      <t>ダイガク</t>
    </rPh>
    <rPh sb="6" eb="9">
      <t>コウガクブ</t>
    </rPh>
    <phoneticPr fontId="5"/>
  </si>
  <si>
    <t>応用力学委員会</t>
    <rPh sb="0" eb="2">
      <t>オウヨウ</t>
    </rPh>
    <rPh sb="2" eb="4">
      <t>リキガク</t>
    </rPh>
    <rPh sb="4" eb="6">
      <t>イイン</t>
    </rPh>
    <rPh sb="6" eb="7">
      <t>カイ</t>
    </rPh>
    <phoneticPr fontId="5"/>
  </si>
  <si>
    <t>林</t>
    <rPh sb="0" eb="1">
      <t>ハヤシ</t>
    </rPh>
    <phoneticPr fontId="5"/>
  </si>
  <si>
    <t>第65回理論応用力学講演会 第22回土木学会応用力学シンポジウム　特別講演１</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rPh sb="33" eb="35">
      <t>トクベツ</t>
    </rPh>
    <rPh sb="35" eb="37">
      <t>コウエン</t>
    </rPh>
    <phoneticPr fontId="5"/>
  </si>
  <si>
    <t>第65回理論応用力学講演会 第22回土木学会応用力学シンポジウム　パネルディスカッション</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phoneticPr fontId="5"/>
  </si>
  <si>
    <t>第65回理論応用力学講演会 第22回土木学会応用力学シンポジウム　特別講演2</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rPh sb="33" eb="35">
      <t>トクベツ</t>
    </rPh>
    <rPh sb="35" eb="37">
      <t>コウエン</t>
    </rPh>
    <phoneticPr fontId="5"/>
  </si>
  <si>
    <t>複雑流体・移動境界現象の応用力学的問題への挑戦－計算屋・実験屋が協働する研究コミュニティの構築に向けて－</t>
    <rPh sb="0" eb="2">
      <t>フクザツ</t>
    </rPh>
    <rPh sb="2" eb="4">
      <t>リュウタイ</t>
    </rPh>
    <rPh sb="5" eb="7">
      <t>イドウ</t>
    </rPh>
    <rPh sb="7" eb="9">
      <t>キョウカイ</t>
    </rPh>
    <rPh sb="9" eb="11">
      <t>ゲンショウ</t>
    </rPh>
    <rPh sb="12" eb="14">
      <t>オウヨウ</t>
    </rPh>
    <rPh sb="14" eb="17">
      <t>リキガクテキ</t>
    </rPh>
    <rPh sb="17" eb="19">
      <t>モンダイ</t>
    </rPh>
    <rPh sb="21" eb="23">
      <t>チョウセン</t>
    </rPh>
    <rPh sb="24" eb="26">
      <t>ケイサン</t>
    </rPh>
    <rPh sb="26" eb="27">
      <t>ヤ</t>
    </rPh>
    <rPh sb="28" eb="30">
      <t>ジッケン</t>
    </rPh>
    <rPh sb="30" eb="31">
      <t>ヤ</t>
    </rPh>
    <rPh sb="32" eb="34">
      <t>キョウドウ</t>
    </rPh>
    <rPh sb="36" eb="38">
      <t>ケンキュウ</t>
    </rPh>
    <rPh sb="45" eb="47">
      <t>コウチク</t>
    </rPh>
    <rPh sb="48" eb="49">
      <t>ム</t>
    </rPh>
    <phoneticPr fontId="5"/>
  </si>
  <si>
    <t>京都大学吉田キャンパス　学術情報メディアセンター北館4階大会議室</t>
    <rPh sb="0" eb="2">
      <t>キョウト</t>
    </rPh>
    <rPh sb="2" eb="4">
      <t>ダイガク</t>
    </rPh>
    <rPh sb="4" eb="6">
      <t>ヨシダ</t>
    </rPh>
    <rPh sb="12" eb="14">
      <t>ガクジュツ</t>
    </rPh>
    <rPh sb="14" eb="16">
      <t>ジョウホウ</t>
    </rPh>
    <rPh sb="24" eb="26">
      <t>キタダテ</t>
    </rPh>
    <rPh sb="27" eb="28">
      <t>カイ</t>
    </rPh>
    <rPh sb="28" eb="29">
      <t>ダイ</t>
    </rPh>
    <rPh sb="29" eb="32">
      <t>カイギシツ</t>
    </rPh>
    <phoneticPr fontId="5"/>
  </si>
  <si>
    <t>計算力学に関する講演会</t>
  </si>
  <si>
    <t>土木学会本部 A会議室</t>
  </si>
  <si>
    <t>関東地区応用力学フォーラム　「計算力学イブニングセミナー」</t>
  </si>
  <si>
    <t>中央大学　後楽園キャンパス　2号館2221教室</t>
  </si>
  <si>
    <t>関西地区応用力学フォーラム　「流木災害への科学的アプローチ」</t>
  </si>
  <si>
    <t>京都大学吉田キャンパス 総合研究4 号館</t>
  </si>
  <si>
    <t>応用力学講演会 2019　「災害現象に対する応用力学研究の展望」　</t>
    <rPh sb="0" eb="2">
      <t>オウヨウ</t>
    </rPh>
    <rPh sb="2" eb="4">
      <t>リキガク</t>
    </rPh>
    <rPh sb="4" eb="7">
      <t>コウエンカイ</t>
    </rPh>
    <phoneticPr fontId="5"/>
  </si>
  <si>
    <t>土木学会 講堂</t>
    <rPh sb="0" eb="4">
      <t>ドボクガッカイ</t>
    </rPh>
    <rPh sb="5" eb="7">
      <t>コウドウ</t>
    </rPh>
    <phoneticPr fontId="5"/>
  </si>
  <si>
    <t xml:space="preserve">逆問題サマースクール2019　-ベイズ推定からスパースモデリングまで- </t>
    <rPh sb="0" eb="1">
      <t>ギャク</t>
    </rPh>
    <rPh sb="1" eb="3">
      <t>モンダイ</t>
    </rPh>
    <rPh sb="19" eb="21">
      <t>スイテイ</t>
    </rPh>
    <phoneticPr fontId="5"/>
  </si>
  <si>
    <t>岡山県岡山市　国際交流センター8Fイベントホール</t>
    <rPh sb="0" eb="3">
      <t>オカヤマケン</t>
    </rPh>
    <rPh sb="3" eb="6">
      <t>オカヤマシ</t>
    </rPh>
    <rPh sb="7" eb="9">
      <t>コクサイ</t>
    </rPh>
    <rPh sb="9" eb="11">
      <t>コウリュウ</t>
    </rPh>
    <phoneticPr fontId="5"/>
  </si>
  <si>
    <t>北海道地区応用力学フォーラム　「海岸防災に関する講演会」</t>
    <rPh sb="5" eb="7">
      <t>オウヨウ</t>
    </rPh>
    <rPh sb="7" eb="9">
      <t>リキガク</t>
    </rPh>
    <phoneticPr fontId="5"/>
  </si>
  <si>
    <t>北海道大学 工学部土木工学研究棟 4階セミナー室</t>
  </si>
  <si>
    <t>西部地区応用力学フォーラム　「地震等、自然災害シミュレーションの最前線と今後の計算科学の動向」</t>
    <rPh sb="0" eb="2">
      <t>セイブ</t>
    </rPh>
    <rPh sb="4" eb="6">
      <t>オウヨウ</t>
    </rPh>
    <rPh sb="6" eb="8">
      <t>リキガク</t>
    </rPh>
    <phoneticPr fontId="5"/>
  </si>
  <si>
    <t>九州大学伊都キャンパス 情報基盤研究開発センター</t>
  </si>
  <si>
    <t>東北地区応用力学フォーラム　「地盤工学における先進的技術と新たな挑戦」</t>
    <rPh sb="0" eb="2">
      <t>トウホク</t>
    </rPh>
    <rPh sb="2" eb="4">
      <t>チク</t>
    </rPh>
    <rPh sb="4" eb="6">
      <t>オウヨウ</t>
    </rPh>
    <rPh sb="6" eb="8">
      <t>リキガク</t>
    </rPh>
    <phoneticPr fontId="5"/>
  </si>
  <si>
    <t>東北大学青葉山キャンパス　人間環境系棟 １階 大会議室</t>
  </si>
  <si>
    <t>関東地区応用力学フォーラム　「コンクリート構造物に対するV&amp;Vの取組事例」</t>
    <rPh sb="0" eb="2">
      <t>カントウ</t>
    </rPh>
    <rPh sb="2" eb="4">
      <t>チク</t>
    </rPh>
    <rPh sb="4" eb="6">
      <t>オウヨウ</t>
    </rPh>
    <rPh sb="6" eb="8">
      <t>リキガク</t>
    </rPh>
    <phoneticPr fontId="5"/>
  </si>
  <si>
    <t>清水建設 技術研究所　大会議室</t>
  </si>
  <si>
    <t>第55回水工学に関する夏期研修会Bコース</t>
  </si>
  <si>
    <t>名古屋工業大学</t>
    <rPh sb="0" eb="3">
      <t>ナゴヤ</t>
    </rPh>
    <rPh sb="3" eb="5">
      <t>コウギョウ</t>
    </rPh>
    <rPh sb="5" eb="7">
      <t>ダイガク</t>
    </rPh>
    <phoneticPr fontId="5"/>
  </si>
  <si>
    <t>海岸工学委員会</t>
    <rPh sb="0" eb="4">
      <t>カイガンコウガク</t>
    </rPh>
    <rPh sb="4" eb="7">
      <t>イインカイ</t>
    </rPh>
    <phoneticPr fontId="5"/>
  </si>
  <si>
    <t>第66回海岸工学講演会シンポジウム</t>
  </si>
  <si>
    <t>かごしま県民交流センター</t>
    <rPh sb="4" eb="6">
      <t>ケンミン</t>
    </rPh>
    <rPh sb="6" eb="8">
      <t>コウリュウ</t>
    </rPh>
    <phoneticPr fontId="5"/>
  </si>
  <si>
    <t>海岸工学委員会</t>
    <rPh sb="0" eb="2">
      <t>カイガン</t>
    </rPh>
    <rPh sb="2" eb="4">
      <t>コウガク</t>
    </rPh>
    <rPh sb="4" eb="6">
      <t>イイン</t>
    </rPh>
    <rPh sb="6" eb="7">
      <t>カイ</t>
    </rPh>
    <phoneticPr fontId="5"/>
  </si>
  <si>
    <t>第66回海岸工学講演会</t>
  </si>
  <si>
    <t>第66回海岸工学講演会招待講演</t>
    <rPh sb="8" eb="11">
      <t>コウエンカイ</t>
    </rPh>
    <rPh sb="11" eb="13">
      <t>ショウタイ</t>
    </rPh>
    <rPh sb="13" eb="15">
      <t>コウエン</t>
    </rPh>
    <phoneticPr fontId="5"/>
  </si>
  <si>
    <t>2019年台風15号および19号による沿岸災害調査報告会</t>
    <rPh sb="4" eb="5">
      <t>ネン</t>
    </rPh>
    <rPh sb="5" eb="7">
      <t>タイフウ</t>
    </rPh>
    <rPh sb="9" eb="10">
      <t>ゴウ</t>
    </rPh>
    <rPh sb="15" eb="16">
      <t>ゴウ</t>
    </rPh>
    <rPh sb="19" eb="21">
      <t>エンガン</t>
    </rPh>
    <rPh sb="21" eb="23">
      <t>サイガイ</t>
    </rPh>
    <rPh sb="23" eb="25">
      <t>チョウサ</t>
    </rPh>
    <rPh sb="25" eb="27">
      <t>ホウコク</t>
    </rPh>
    <rPh sb="27" eb="28">
      <t>カイ</t>
    </rPh>
    <phoneticPr fontId="5"/>
  </si>
  <si>
    <t>東京大学工学部2号館213号教室(大講堂)</t>
  </si>
  <si>
    <t>沿岸環境関連学会連絡協議会 第36 回ジョイントシンポジウム</t>
    <rPh sb="0" eb="2">
      <t>エンガン</t>
    </rPh>
    <rPh sb="2" eb="4">
      <t>カンキョウ</t>
    </rPh>
    <rPh sb="4" eb="6">
      <t>カンレン</t>
    </rPh>
    <rPh sb="6" eb="8">
      <t>ガッカイ</t>
    </rPh>
    <rPh sb="8" eb="10">
      <t>レンラク</t>
    </rPh>
    <rPh sb="10" eb="13">
      <t>キョウギカイ</t>
    </rPh>
    <rPh sb="14" eb="15">
      <t>ダイ</t>
    </rPh>
    <rPh sb="18" eb="19">
      <t>カイ</t>
    </rPh>
    <phoneticPr fontId="5"/>
  </si>
  <si>
    <t>東京海洋大学 品川キャンパス 白鷹館1 階講義室</t>
  </si>
  <si>
    <t>第44回海洋開発シンポジウム</t>
  </si>
  <si>
    <t>北九州国際会議場</t>
  </si>
  <si>
    <t>海洋開発委員会</t>
    <rPh sb="0" eb="2">
      <t>カイヨウ</t>
    </rPh>
    <rPh sb="2" eb="4">
      <t>カイハツ</t>
    </rPh>
    <rPh sb="4" eb="6">
      <t>イイン</t>
    </rPh>
    <rPh sb="6" eb="7">
      <t>カイ</t>
    </rPh>
    <phoneticPr fontId="5"/>
  </si>
  <si>
    <t>第44回海洋開発シンポジウム（2019）前日シンポジウム</t>
  </si>
  <si>
    <t>第44回海洋開発シンポジウム(2019)　前日シンポジウム見学会　「洋上風力施設見学会」</t>
  </si>
  <si>
    <t>電源開発株式会社　北九州市沖　着床式洋上風力発電施設</t>
  </si>
  <si>
    <t>第44回海洋開発シンポジウム　関門航路見学会</t>
    <rPh sb="15" eb="17">
      <t>カンモン</t>
    </rPh>
    <rPh sb="17" eb="19">
      <t>コウロ</t>
    </rPh>
    <rPh sb="19" eb="22">
      <t>ケンガクカイ</t>
    </rPh>
    <phoneticPr fontId="5"/>
  </si>
  <si>
    <t>関門航路事務所</t>
  </si>
  <si>
    <t>環境工学委員会水インフラ更新小委員会シンポジウム　「水道法改正と中小規模水道事業の経営改善」</t>
  </si>
  <si>
    <t>土木学会　講堂</t>
    <rPh sb="0" eb="4">
      <t>ドボクガッカイ</t>
    </rPh>
    <rPh sb="5" eb="7">
      <t>コウドウ</t>
    </rPh>
    <phoneticPr fontId="5"/>
  </si>
  <si>
    <t>環境工学委員会</t>
    <rPh sb="0" eb="2">
      <t>カンキョウ</t>
    </rPh>
    <rPh sb="2" eb="4">
      <t>コウガク</t>
    </rPh>
    <rPh sb="4" eb="6">
      <t>イイン</t>
    </rPh>
    <rPh sb="6" eb="7">
      <t>カイ</t>
    </rPh>
    <phoneticPr fontId="5"/>
  </si>
  <si>
    <t>桃井</t>
    <rPh sb="0" eb="2">
      <t>モモイ</t>
    </rPh>
    <phoneticPr fontId="5"/>
  </si>
  <si>
    <t>第56回環境工学研究フォーラム</t>
  </si>
  <si>
    <t>岡山大学</t>
    <rPh sb="0" eb="2">
      <t>オカヤマ</t>
    </rPh>
    <rPh sb="2" eb="4">
      <t>ダイガク</t>
    </rPh>
    <phoneticPr fontId="5"/>
  </si>
  <si>
    <t>環境工学委員会一般公開シンポジウム　</t>
    <rPh sb="0" eb="2">
      <t>カンキョウ</t>
    </rPh>
    <rPh sb="2" eb="4">
      <t>コウガク</t>
    </rPh>
    <rPh sb="4" eb="7">
      <t>イインカイ</t>
    </rPh>
    <rPh sb="7" eb="9">
      <t>イッパン</t>
    </rPh>
    <rPh sb="9" eb="11">
      <t>コウカイ</t>
    </rPh>
    <phoneticPr fontId="5"/>
  </si>
  <si>
    <t>第47回環境システム研究論文発表会</t>
  </si>
  <si>
    <t>東洋大学</t>
    <rPh sb="0" eb="2">
      <t>トウヨウ</t>
    </rPh>
    <rPh sb="2" eb="4">
      <t>ダイガク</t>
    </rPh>
    <phoneticPr fontId="5"/>
  </si>
  <si>
    <t>環境システム委員会</t>
    <rPh sb="0" eb="2">
      <t>カンキョウ</t>
    </rPh>
    <rPh sb="6" eb="8">
      <t>イイン</t>
    </rPh>
    <rPh sb="8" eb="9">
      <t>カイ</t>
    </rPh>
    <phoneticPr fontId="5"/>
  </si>
  <si>
    <t>第64回環境システムシンポジウム</t>
    <rPh sb="0" eb="1">
      <t>ダイ</t>
    </rPh>
    <rPh sb="3" eb="4">
      <t>カイ</t>
    </rPh>
    <rPh sb="4" eb="6">
      <t>カンキョウ</t>
    </rPh>
    <phoneticPr fontId="5"/>
  </si>
  <si>
    <t>第65回環境システムシンポジウム</t>
    <rPh sb="0" eb="1">
      <t>ダイ</t>
    </rPh>
    <rPh sb="3" eb="4">
      <t>カイ</t>
    </rPh>
    <rPh sb="4" eb="6">
      <t>カンキョウ</t>
    </rPh>
    <phoneticPr fontId="5"/>
  </si>
  <si>
    <t>第66回環境システムシンポジウム</t>
    <rPh sb="0" eb="1">
      <t>ダイ</t>
    </rPh>
    <rPh sb="3" eb="4">
      <t>カイ</t>
    </rPh>
    <rPh sb="4" eb="6">
      <t>カンキョウ</t>
    </rPh>
    <phoneticPr fontId="5"/>
  </si>
  <si>
    <t>第8回岩盤力学イブニングセミナー</t>
    <rPh sb="0" eb="1">
      <t>ダイ</t>
    </rPh>
    <rPh sb="2" eb="3">
      <t>カイ</t>
    </rPh>
    <rPh sb="3" eb="5">
      <t>ガンバン</t>
    </rPh>
    <rPh sb="5" eb="7">
      <t>リキガク</t>
    </rPh>
    <phoneticPr fontId="5"/>
  </si>
  <si>
    <t>電力中央研究所大手町地区　733大会議室</t>
  </si>
  <si>
    <t>岩盤力学委員会</t>
    <rPh sb="0" eb="2">
      <t>ガンバン</t>
    </rPh>
    <rPh sb="2" eb="4">
      <t>リキガク</t>
    </rPh>
    <rPh sb="4" eb="7">
      <t>イインカイ</t>
    </rPh>
    <phoneticPr fontId="5"/>
  </si>
  <si>
    <t>岡﨑</t>
    <rPh sb="0" eb="2">
      <t>オカザキ</t>
    </rPh>
    <phoneticPr fontId="5"/>
  </si>
  <si>
    <t>第9回岩盤力学イブニングセミナー</t>
    <rPh sb="0" eb="1">
      <t>ダイ</t>
    </rPh>
    <rPh sb="2" eb="3">
      <t>カイ</t>
    </rPh>
    <rPh sb="3" eb="5">
      <t>ガンバン</t>
    </rPh>
    <rPh sb="5" eb="7">
      <t>リキガク</t>
    </rPh>
    <phoneticPr fontId="5"/>
  </si>
  <si>
    <t>第47回岩盤力学に関するシンポジウム</t>
  </si>
  <si>
    <t>土木学会講堂他</t>
    <rPh sb="6" eb="7">
      <t>ホカ</t>
    </rPh>
    <phoneticPr fontId="5"/>
  </si>
  <si>
    <t>第15回景観・デザイン研究　シンポジウム</t>
    <rPh sb="11" eb="13">
      <t>ケンキュウ</t>
    </rPh>
    <phoneticPr fontId="5"/>
  </si>
  <si>
    <t>日本大学</t>
    <rPh sb="0" eb="2">
      <t>ニホン</t>
    </rPh>
    <rPh sb="2" eb="4">
      <t>ダイガク</t>
    </rPh>
    <phoneticPr fontId="5"/>
  </si>
  <si>
    <t>景観・デザイン委員会</t>
    <rPh sb="0" eb="2">
      <t>ケイカン</t>
    </rPh>
    <rPh sb="7" eb="9">
      <t>イイン</t>
    </rPh>
    <rPh sb="9" eb="10">
      <t>カイ</t>
    </rPh>
    <phoneticPr fontId="5"/>
  </si>
  <si>
    <t>第15回景観・デザイン研究発表会</t>
  </si>
  <si>
    <t>第19回土木学会デザイン賞授賞式</t>
  </si>
  <si>
    <t>土木学会講堂</t>
    <rPh sb="4" eb="6">
      <t>コウドウ</t>
    </rPh>
    <phoneticPr fontId="5"/>
  </si>
  <si>
    <t>技術者インタビューについての成果報告会～建設マネジメント力とは何か、そして、どのように育まれるか～</t>
    <rPh sb="0" eb="3">
      <t>ギジュツシャ</t>
    </rPh>
    <rPh sb="14" eb="16">
      <t>セイカ</t>
    </rPh>
    <rPh sb="16" eb="19">
      <t>ホウコクカイ</t>
    </rPh>
    <rPh sb="20" eb="22">
      <t>ケンセツ</t>
    </rPh>
    <rPh sb="28" eb="29">
      <t>リョク</t>
    </rPh>
    <rPh sb="31" eb="32">
      <t>ナニ</t>
    </rPh>
    <rPh sb="43" eb="44">
      <t>ハグク</t>
    </rPh>
    <phoneticPr fontId="5"/>
  </si>
  <si>
    <t>建設マネジメント委員会</t>
    <rPh sb="0" eb="11">
      <t>ケン</t>
    </rPh>
    <phoneticPr fontId="5"/>
  </si>
  <si>
    <t>第10回公共調達シンポジウム</t>
    <rPh sb="0" eb="1">
      <t>ダイ</t>
    </rPh>
    <rPh sb="3" eb="4">
      <t>カイ</t>
    </rPh>
    <phoneticPr fontId="5"/>
  </si>
  <si>
    <t>第１回 i-Constructionの推進に関するシンポジウム</t>
    <rPh sb="0" eb="1">
      <t>ダイ</t>
    </rPh>
    <rPh sb="1" eb="3">
      <t>イッカイ</t>
    </rPh>
    <rPh sb="19" eb="21">
      <t>スイシン</t>
    </rPh>
    <rPh sb="22" eb="23">
      <t>カン</t>
    </rPh>
    <phoneticPr fontId="5"/>
  </si>
  <si>
    <t>2019年度建設マネジメント委員会研究成果発表会及び表彰式</t>
  </si>
  <si>
    <t>公共デザイン研究セミナー～これからの知的生産と公共調達のあり方を考える～in 富山　</t>
  </si>
  <si>
    <t>富山県民会館</t>
  </si>
  <si>
    <t>公共デザイン研究セミナー～これからの知的生産と公共調達のあり方を考える～in 高松</t>
  </si>
  <si>
    <t>情報通信交流館e-とぴあ・かがわBB スクエア</t>
  </si>
  <si>
    <t>公共デザイン研究セミナー～これからの知的生産と公共調達のあり方を考える～in 札幌</t>
  </si>
  <si>
    <t>札幌市教育文化会館</t>
  </si>
  <si>
    <t>技術の調達方式検討特別小委員会「成果報告会」</t>
  </si>
  <si>
    <t>第37回建設マネジメント問題に関する研究発表・討論会</t>
  </si>
  <si>
    <t>原子力土木委員会 公開講演会</t>
    <rPh sb="0" eb="3">
      <t>ゲンシリョク</t>
    </rPh>
    <rPh sb="3" eb="5">
      <t>ドボク</t>
    </rPh>
    <rPh sb="5" eb="8">
      <t>イインカイ</t>
    </rPh>
    <rPh sb="9" eb="11">
      <t>コウカイ</t>
    </rPh>
    <rPh sb="11" eb="14">
      <t>コウエンカイ</t>
    </rPh>
    <phoneticPr fontId="5"/>
  </si>
  <si>
    <t>原子力土木委員会</t>
    <rPh sb="0" eb="3">
      <t>ゲンシリョク</t>
    </rPh>
    <rPh sb="3" eb="5">
      <t>ドボク</t>
    </rPh>
    <rPh sb="5" eb="8">
      <t>イインカイ</t>
    </rPh>
    <phoneticPr fontId="5"/>
  </si>
  <si>
    <t>丸畑</t>
    <rPh sb="0" eb="2">
      <t>マルハタ</t>
    </rPh>
    <phoneticPr fontId="5"/>
  </si>
  <si>
    <t>土木建設技術発表会2019</t>
  </si>
  <si>
    <t>土木学会講堂ほか</t>
  </si>
  <si>
    <t>建設技術研究委員会</t>
    <rPh sb="0" eb="2">
      <t>ケンセツ</t>
    </rPh>
    <rPh sb="2" eb="4">
      <t>ギジュツ</t>
    </rPh>
    <rPh sb="4" eb="6">
      <t>ケンキュウ</t>
    </rPh>
    <rPh sb="6" eb="8">
      <t>イイン</t>
    </rPh>
    <rPh sb="8" eb="9">
      <t>カイ</t>
    </rPh>
    <phoneticPr fontId="5"/>
  </si>
  <si>
    <t>Intelligent Compaction に関する日米ワークショップ</t>
  </si>
  <si>
    <t>地盤工学会</t>
  </si>
  <si>
    <t>建設用ロボット委員会</t>
    <rPh sb="0" eb="3">
      <t>ケンセツヨウ</t>
    </rPh>
    <rPh sb="7" eb="10">
      <t>イインカイ</t>
    </rPh>
    <phoneticPr fontId="5"/>
  </si>
  <si>
    <t>最新建設用ロボット技術の紹介2019</t>
  </si>
  <si>
    <t>港湾空港技術研究所</t>
  </si>
  <si>
    <t>土木工事で使われるロボット展</t>
  </si>
  <si>
    <t>関東技術事務所</t>
  </si>
  <si>
    <t>維持管理業務のロボット化に関する講演会　～除草（草刈り）のロボット化をめざして～</t>
  </si>
  <si>
    <t>シールドトンネル建設現場の見学会</t>
  </si>
  <si>
    <t>東京外かく環状道路</t>
  </si>
  <si>
    <t>第20回　異分野技術者との交流会</t>
  </si>
  <si>
    <t>土木学会　AB会議室</t>
    <rPh sb="0" eb="2">
      <t>ドボク</t>
    </rPh>
    <rPh sb="2" eb="4">
      <t>ガッカイ</t>
    </rPh>
    <rPh sb="7" eb="10">
      <t>カイギシツ</t>
    </rPh>
    <phoneticPr fontId="5"/>
  </si>
  <si>
    <t>「大気環境における鋼構造物の防食性能回復の課題と対策　講習会　（東京）</t>
    <rPh sb="32" eb="34">
      <t>トウキョウ</t>
    </rPh>
    <phoneticPr fontId="5"/>
  </si>
  <si>
    <t>鋼構造委員会</t>
    <rPh sb="0" eb="3">
      <t>コウコウゾウ</t>
    </rPh>
    <rPh sb="3" eb="5">
      <t>イイン</t>
    </rPh>
    <rPh sb="5" eb="6">
      <t>カイ</t>
    </rPh>
    <phoneticPr fontId="5"/>
  </si>
  <si>
    <t>「大気環境における鋼構造物の防食性能回復の課題と対策　講習会　（札幌）</t>
    <rPh sb="32" eb="34">
      <t>サッポロ</t>
    </rPh>
    <phoneticPr fontId="5"/>
  </si>
  <si>
    <t>かえる2.7</t>
  </si>
  <si>
    <t>「大気環境における鋼構造物の防食性能回復の課題と対策　講習会　（福岡）</t>
    <rPh sb="32" eb="34">
      <t>フクオカ</t>
    </rPh>
    <phoneticPr fontId="5"/>
  </si>
  <si>
    <t>九州大学100年講堂</t>
    <rPh sb="0" eb="2">
      <t>キュウシュウ</t>
    </rPh>
    <rPh sb="2" eb="3">
      <t>ダイ</t>
    </rPh>
    <rPh sb="7" eb="8">
      <t>ネン</t>
    </rPh>
    <rPh sb="8" eb="10">
      <t>コウドウ</t>
    </rPh>
    <phoneticPr fontId="5"/>
  </si>
  <si>
    <t>「大気環境における鋼構造物の防食性能回復の課題と対策　講習会　（大阪）</t>
    <rPh sb="32" eb="34">
      <t>オオサカ</t>
    </rPh>
    <phoneticPr fontId="5"/>
  </si>
  <si>
    <t>エルおおさか</t>
  </si>
  <si>
    <t>東京会場　第22回鋼構造と橋に関するシンポジウム</t>
    <rPh sb="0" eb="2">
      <t>トウキョウ</t>
    </rPh>
    <rPh sb="2" eb="4">
      <t>カイジョウ</t>
    </rPh>
    <phoneticPr fontId="5"/>
  </si>
  <si>
    <t>法政大学</t>
    <rPh sb="0" eb="2">
      <t>ホウセイ</t>
    </rPh>
    <phoneticPr fontId="5"/>
  </si>
  <si>
    <t>福岡会場　第22回鋼構造と橋に関するシンポジウム</t>
    <rPh sb="0" eb="2">
      <t>フクオカ</t>
    </rPh>
    <rPh sb="2" eb="4">
      <t>カイジョウ</t>
    </rPh>
    <phoneticPr fontId="5"/>
  </si>
  <si>
    <t>TKP ガーデンシティ博多 阿蘇１</t>
  </si>
  <si>
    <t>「鋼橋の性能照査型維持管理とモニタリング」に関する講習会</t>
  </si>
  <si>
    <t>東京会場　「既設鋼構造物の性能評価のための解析技術とインターフェースストラクチャのモデル化」講習会</t>
  </si>
  <si>
    <t>大阪会場　「既設鋼構造物の性能評価のための解析技術とインターフェースストラクチャのモデル化」 講習会</t>
  </si>
  <si>
    <t>大阪市立大学文化交流センター</t>
    <rPh sb="0" eb="6">
      <t>オオサカイチリツダイガク</t>
    </rPh>
    <rPh sb="6" eb="10">
      <t>ブンカコウリュウ</t>
    </rPh>
    <phoneticPr fontId="5"/>
  </si>
  <si>
    <t>大阪　「鋼・合成構造標準示方書 維持管理編」講習会</t>
  </si>
  <si>
    <t>東京　「鋼・合成構造標準示方書 維持管理編」講習会</t>
  </si>
  <si>
    <t>第37回鋼構造基礎講座</t>
  </si>
  <si>
    <t>第38回鋼構造基礎講座</t>
  </si>
  <si>
    <t>第23回鉄道工学シンポジウム</t>
    <rPh sb="6" eb="8">
      <t>コウガク</t>
    </rPh>
    <phoneticPr fontId="5"/>
  </si>
  <si>
    <t>土木学会 講堂</t>
    <rPh sb="5" eb="7">
      <t>コウドウ</t>
    </rPh>
    <phoneticPr fontId="5"/>
  </si>
  <si>
    <t>構造工学委員会</t>
    <rPh sb="0" eb="2">
      <t>コウゾウ</t>
    </rPh>
    <rPh sb="2" eb="4">
      <t>コウガク</t>
    </rPh>
    <rPh sb="4" eb="6">
      <t>イイン</t>
    </rPh>
    <rPh sb="6" eb="7">
      <t>カイ</t>
    </rPh>
    <phoneticPr fontId="5"/>
  </si>
  <si>
    <t>第65回構造工学シンポジウム</t>
  </si>
  <si>
    <t>関東学院大学</t>
    <rPh sb="0" eb="6">
      <t>カントウガクインダイガク</t>
    </rPh>
    <phoneticPr fontId="5"/>
  </si>
  <si>
    <t>第65 回構造工学シンポジウム　特別講演会及び土木・建築合同パネルディスカッション</t>
    <rPh sb="0" eb="1">
      <t>ダイ</t>
    </rPh>
    <rPh sb="4" eb="5">
      <t>カイ</t>
    </rPh>
    <rPh sb="5" eb="7">
      <t>コウゾウ</t>
    </rPh>
    <rPh sb="7" eb="9">
      <t>コウガク</t>
    </rPh>
    <rPh sb="16" eb="18">
      <t>トクベツ</t>
    </rPh>
    <rPh sb="18" eb="21">
      <t>コウエンカイ</t>
    </rPh>
    <rPh sb="21" eb="22">
      <t>オヨ</t>
    </rPh>
    <rPh sb="23" eb="25">
      <t>ドボク</t>
    </rPh>
    <rPh sb="26" eb="28">
      <t>ケンチク</t>
    </rPh>
    <rPh sb="28" eb="30">
      <t>ゴウドウ</t>
    </rPh>
    <phoneticPr fontId="5"/>
  </si>
  <si>
    <t xml:space="preserve"> 構造工学委員会 2019年度 第1回勉強会「最近の橋梁損傷事例とその原因について」</t>
  </si>
  <si>
    <t>第２回研究会「阪神高速の橋梁プロジェクトと推進技術」</t>
  </si>
  <si>
    <t>令和元年度 構造工学委員会セミナー</t>
    <rPh sb="0" eb="2">
      <t>レイワ</t>
    </rPh>
    <rPh sb="2" eb="4">
      <t>ガンネン</t>
    </rPh>
    <rPh sb="4" eb="5">
      <t>ド</t>
    </rPh>
    <rPh sb="6" eb="8">
      <t>コウゾウ</t>
    </rPh>
    <rPh sb="8" eb="10">
      <t>コウガク</t>
    </rPh>
    <rPh sb="10" eb="13">
      <t>イインカイ</t>
    </rPh>
    <phoneticPr fontId="5"/>
  </si>
  <si>
    <t>「数値解析による道路橋床版の構造検討小委員会」成果報告会</t>
  </si>
  <si>
    <t>2019年度土木学会継続教育プログラム　構造工学における有限要素法の基礎と応用講習会</t>
    <rPh sb="6" eb="8">
      <t>ドボク</t>
    </rPh>
    <rPh sb="8" eb="10">
      <t>ガッカイ</t>
    </rPh>
    <rPh sb="10" eb="12">
      <t>ケイゾク</t>
    </rPh>
    <rPh sb="12" eb="14">
      <t>キョウイク</t>
    </rPh>
    <phoneticPr fontId="5"/>
  </si>
  <si>
    <t>2019年度 施工計画講習会「施工計画のポイントとICTの動向」</t>
    <rPh sb="7" eb="9">
      <t>セコウ</t>
    </rPh>
    <rPh sb="9" eb="11">
      <t>ケイカク</t>
    </rPh>
    <rPh sb="15" eb="17">
      <t>セコウ</t>
    </rPh>
    <rPh sb="17" eb="19">
      <t>ケイカク</t>
    </rPh>
    <rPh sb="29" eb="31">
      <t>ドウコウ</t>
    </rPh>
    <phoneticPr fontId="5"/>
  </si>
  <si>
    <t>「これだけは知っておきたい　橋梁メンテナンスのための構造工学入門」講習会</t>
    <rPh sb="6" eb="7">
      <t>シ</t>
    </rPh>
    <rPh sb="14" eb="16">
      <t>キョウリョウ</t>
    </rPh>
    <rPh sb="26" eb="28">
      <t>コウゾウ</t>
    </rPh>
    <rPh sb="28" eb="30">
      <t>コウガク</t>
    </rPh>
    <rPh sb="30" eb="32">
      <t>ニュウモン</t>
    </rPh>
    <rPh sb="33" eb="36">
      <t>コウシュウカイ</t>
    </rPh>
    <phoneticPr fontId="5"/>
  </si>
  <si>
    <t xml:space="preserve"> 第４回構造工学でのAI活用に関する研究小委員会　講演会</t>
    <rPh sb="1" eb="2">
      <t>ダイ</t>
    </rPh>
    <rPh sb="3" eb="4">
      <t>カイ</t>
    </rPh>
    <rPh sb="4" eb="6">
      <t>コウゾウ</t>
    </rPh>
    <rPh sb="6" eb="8">
      <t>コウガク</t>
    </rPh>
    <rPh sb="12" eb="14">
      <t>カツヨウ</t>
    </rPh>
    <rPh sb="15" eb="16">
      <t>カン</t>
    </rPh>
    <rPh sb="18" eb="20">
      <t>ケンキュウ</t>
    </rPh>
    <rPh sb="20" eb="24">
      <t>ショウイインカイ</t>
    </rPh>
    <rPh sb="25" eb="28">
      <t>コウエンカイ</t>
    </rPh>
    <phoneticPr fontId="5"/>
  </si>
  <si>
    <t>CIC東京　509スペース</t>
    <rPh sb="3" eb="5">
      <t>トウキョウ</t>
    </rPh>
    <phoneticPr fontId="5"/>
  </si>
  <si>
    <t>「高炉スラグ細骨材を用いたプレキャストコンクリート製品の設計・製造・施工指針（案）」の発刊に伴う講習会≪北海道会場≫</t>
    <rPh sb="52" eb="55">
      <t>ホッカイドウ</t>
    </rPh>
    <rPh sb="55" eb="57">
      <t>カイジョウ</t>
    </rPh>
    <phoneticPr fontId="5"/>
  </si>
  <si>
    <t>北海道大学工学部フロンティア応用科学研究棟1F，セミナー室1</t>
  </si>
  <si>
    <t>コンクリート委員会</t>
    <rPh sb="6" eb="9">
      <t>イインカイ</t>
    </rPh>
    <phoneticPr fontId="5"/>
  </si>
  <si>
    <t>小川</t>
    <rPh sb="0" eb="2">
      <t>オガワ</t>
    </rPh>
    <phoneticPr fontId="5"/>
  </si>
  <si>
    <t>「高炉スラグ細骨材を用いたプレキャストコンクリート製品の設計・製造・施工指針（案）」の発刊に伴う講習会≪東京会場≫</t>
    <rPh sb="52" eb="54">
      <t>トウキョウ</t>
    </rPh>
    <rPh sb="54" eb="56">
      <t>カイジョウ</t>
    </rPh>
    <phoneticPr fontId="5"/>
  </si>
  <si>
    <t>土木学会 講堂</t>
    <rPh sb="0" eb="2">
      <t>ドボク</t>
    </rPh>
    <rPh sb="2" eb="4">
      <t>ガッカイ</t>
    </rPh>
    <rPh sb="5" eb="7">
      <t>コウドウ</t>
    </rPh>
    <phoneticPr fontId="5"/>
  </si>
  <si>
    <t>若手／中堅実務者のためのコンクリート技術講習会 ～構造物設計の基本と施工・維持管理との連携～</t>
  </si>
  <si>
    <t>亜鉛めっき鉄筋を用いるコンクリート構造物の設計・施工指針(案)改訂報告会≪東京会場≫</t>
    <rPh sb="37" eb="39">
      <t>トウキョウ</t>
    </rPh>
    <rPh sb="39" eb="41">
      <t>カイジョウ</t>
    </rPh>
    <phoneticPr fontId="5"/>
  </si>
  <si>
    <t>千代田区立内幸町ホール</t>
    <rPh sb="0" eb="3">
      <t>チヨダ</t>
    </rPh>
    <rPh sb="3" eb="5">
      <t>クリツ</t>
    </rPh>
    <rPh sb="5" eb="8">
      <t>ウチサイワイチョウ</t>
    </rPh>
    <phoneticPr fontId="5"/>
  </si>
  <si>
    <t>亜鉛めっき鉄筋を用いるコンクリート構造物の設計・施工指針(案)改訂報告会≪大阪会場≫</t>
    <rPh sb="37" eb="39">
      <t>オオサカ</t>
    </rPh>
    <rPh sb="39" eb="41">
      <t>カイジョウ</t>
    </rPh>
    <phoneticPr fontId="5"/>
  </si>
  <si>
    <t>大阪科学技術センター8階中ホール</t>
    <rPh sb="0" eb="2">
      <t>オオサカ</t>
    </rPh>
    <rPh sb="2" eb="4">
      <t>カガク</t>
    </rPh>
    <rPh sb="4" eb="6">
      <t>ギジュツ</t>
    </rPh>
    <rPh sb="11" eb="12">
      <t>カイ</t>
    </rPh>
    <rPh sb="12" eb="13">
      <t>チュウ</t>
    </rPh>
    <phoneticPr fontId="5"/>
  </si>
  <si>
    <t>「コンクリート構造物の養生効果の定量的評価と各種養生技術」に関するシンポジウム</t>
  </si>
  <si>
    <t>第１回土木技術者実践論文集研究発表会</t>
  </si>
  <si>
    <t>土木学会講堂他</t>
  </si>
  <si>
    <t>土木ふれあいフェスタ in 愛媛</t>
    <rPh sb="14" eb="16">
      <t>エヒメ</t>
    </rPh>
    <phoneticPr fontId="5"/>
  </si>
  <si>
    <t>エミフルMASAKI</t>
  </si>
  <si>
    <t>耐震設計標準の国際化に関する研究会</t>
  </si>
  <si>
    <t>(公財)鉄道総合技術研究所 研修室</t>
  </si>
  <si>
    <t>地震工学委員会</t>
    <rPh sb="0" eb="2">
      <t>ジシン</t>
    </rPh>
    <rPh sb="2" eb="4">
      <t>コウガク</t>
    </rPh>
    <rPh sb="4" eb="7">
      <t>イインカイ</t>
    </rPh>
    <phoneticPr fontId="5"/>
  </si>
  <si>
    <t>地震工学委員会2019年度第1回研究会</t>
  </si>
  <si>
    <t>2019年度セミナー「土木学会による実務者のための耐震設計入門：基礎編」</t>
  </si>
  <si>
    <t>第22回橋梁等の耐震設計シンポジウム</t>
  </si>
  <si>
    <t>土木学会 講堂、AB会議室</t>
    <rPh sb="0" eb="2">
      <t>ドボク</t>
    </rPh>
    <rPh sb="2" eb="4">
      <t>ガッカイ</t>
    </rPh>
    <rPh sb="5" eb="7">
      <t>コウドウ</t>
    </rPh>
    <rPh sb="10" eb="13">
      <t>カイギシツ</t>
    </rPh>
    <phoneticPr fontId="5"/>
  </si>
  <si>
    <t>地震工学委員会2019年度第2回研究会</t>
  </si>
  <si>
    <t>2018年北海道胆振東部地震被害調査報告書 講習会</t>
    <rPh sb="4" eb="5">
      <t>ネン</t>
    </rPh>
    <rPh sb="5" eb="8">
      <t>ホッカイドウ</t>
    </rPh>
    <rPh sb="8" eb="10">
      <t>イブリ</t>
    </rPh>
    <rPh sb="10" eb="12">
      <t>トウブ</t>
    </rPh>
    <rPh sb="12" eb="14">
      <t>ジシン</t>
    </rPh>
    <rPh sb="14" eb="16">
      <t>ヒガイ</t>
    </rPh>
    <rPh sb="16" eb="18">
      <t>チョウサ</t>
    </rPh>
    <rPh sb="18" eb="21">
      <t>ホウコクショ</t>
    </rPh>
    <rPh sb="22" eb="25">
      <t>コウシュウカイ</t>
    </rPh>
    <phoneticPr fontId="5"/>
  </si>
  <si>
    <t>筑波大学 東京キャンパス文京校舎 1階134講義室</t>
  </si>
  <si>
    <t>第39回地震工学研究発表会</t>
    <rPh sb="0" eb="1">
      <t>ダイ</t>
    </rPh>
    <rPh sb="3" eb="4">
      <t>カイ</t>
    </rPh>
    <rPh sb="4" eb="6">
      <t>ジシン</t>
    </rPh>
    <rPh sb="6" eb="8">
      <t>コウガク</t>
    </rPh>
    <rPh sb="8" eb="10">
      <t>ケンキュウ</t>
    </rPh>
    <rPh sb="10" eb="13">
      <t>ハッピョウカイ</t>
    </rPh>
    <phoneticPr fontId="5"/>
  </si>
  <si>
    <t>関西大学千里山キャンパス100周年記念館</t>
  </si>
  <si>
    <t xml:space="preserve">地盤の地震応答解析 -秋の講習会2019- </t>
    <rPh sb="11" eb="12">
      <t>アキ</t>
    </rPh>
    <phoneticPr fontId="5"/>
  </si>
  <si>
    <t>2019年度セミナー「土木学会による実務者のための耐震設計入門：実践編」</t>
    <rPh sb="32" eb="34">
      <t>ジッセン</t>
    </rPh>
    <rPh sb="34" eb="35">
      <t>ヘン</t>
    </rPh>
    <phoneticPr fontId="5"/>
  </si>
  <si>
    <t>第20回地震防災技術懇話会</t>
  </si>
  <si>
    <t>土木学会 AB会議室</t>
    <rPh sb="0" eb="2">
      <t>ドボク</t>
    </rPh>
    <rPh sb="2" eb="4">
      <t>ガッカイ</t>
    </rPh>
    <rPh sb="7" eb="10">
      <t>カイギシツ</t>
    </rPh>
    <phoneticPr fontId="5"/>
  </si>
  <si>
    <t>第19回地震マネジメントセミナー</t>
    <rPh sb="0" eb="1">
      <t>ダイ</t>
    </rPh>
    <rPh sb="3" eb="4">
      <t>カイ</t>
    </rPh>
    <rPh sb="4" eb="6">
      <t>ジシン</t>
    </rPh>
    <phoneticPr fontId="5"/>
  </si>
  <si>
    <t>2018年北海道胆振東部地震被害調査報告書 講習会≪北海道会場≫</t>
    <rPh sb="4" eb="5">
      <t>ネン</t>
    </rPh>
    <rPh sb="5" eb="8">
      <t>ホッカイドウ</t>
    </rPh>
    <rPh sb="8" eb="10">
      <t>イブリ</t>
    </rPh>
    <rPh sb="10" eb="12">
      <t>トウブ</t>
    </rPh>
    <rPh sb="12" eb="14">
      <t>ジシン</t>
    </rPh>
    <rPh sb="14" eb="16">
      <t>ヒガイ</t>
    </rPh>
    <rPh sb="16" eb="18">
      <t>チョウサ</t>
    </rPh>
    <rPh sb="18" eb="21">
      <t>ホウコクショ</t>
    </rPh>
    <rPh sb="22" eb="25">
      <t>コウシュウカイ</t>
    </rPh>
    <rPh sb="26" eb="29">
      <t>ホッカイドウ</t>
    </rPh>
    <rPh sb="29" eb="31">
      <t>カイジョウ</t>
    </rPh>
    <phoneticPr fontId="5"/>
  </si>
  <si>
    <t>(国研)土木研究所 寒地土木研究所 講堂</t>
    <rPh sb="1" eb="2">
      <t>クニ</t>
    </rPh>
    <rPh sb="2" eb="3">
      <t>ケン</t>
    </rPh>
    <rPh sb="4" eb="6">
      <t>ドボク</t>
    </rPh>
    <rPh sb="6" eb="9">
      <t>ケンキュウジョ</t>
    </rPh>
    <rPh sb="10" eb="12">
      <t>カンチ</t>
    </rPh>
    <rPh sb="12" eb="14">
      <t>ドボク</t>
    </rPh>
    <rPh sb="14" eb="17">
      <t>ケンキュウジョ</t>
    </rPh>
    <rPh sb="18" eb="20">
      <t>コウドウ</t>
    </rPh>
    <phoneticPr fontId="5"/>
  </si>
  <si>
    <t>地震工学委員会2019年度第3回研究会</t>
    <rPh sb="0" eb="2">
      <t>ジシン</t>
    </rPh>
    <rPh sb="2" eb="4">
      <t>コウガク</t>
    </rPh>
    <rPh sb="4" eb="7">
      <t>イインカイ</t>
    </rPh>
    <rPh sb="11" eb="12">
      <t>ネン</t>
    </rPh>
    <rPh sb="12" eb="13">
      <t>ド</t>
    </rPh>
    <rPh sb="13" eb="14">
      <t>ダイ</t>
    </rPh>
    <rPh sb="15" eb="16">
      <t>カイ</t>
    </rPh>
    <rPh sb="16" eb="19">
      <t>ケンキュウカイ</t>
    </rPh>
    <phoneticPr fontId="5"/>
  </si>
  <si>
    <t>第10回インフラ・ライフライン減災対策シンポジウム</t>
    <rPh sb="0" eb="1">
      <t>ダイ</t>
    </rPh>
    <rPh sb="3" eb="4">
      <t>カイ</t>
    </rPh>
    <rPh sb="15" eb="17">
      <t>ゲンサイ</t>
    </rPh>
    <rPh sb="17" eb="19">
      <t>タイサク</t>
    </rPh>
    <phoneticPr fontId="5"/>
  </si>
  <si>
    <t>鳥取大学 広報センター</t>
    <rPh sb="0" eb="2">
      <t>トットリ</t>
    </rPh>
    <rPh sb="2" eb="4">
      <t>ダイガク</t>
    </rPh>
    <rPh sb="5" eb="7">
      <t>コウホウ</t>
    </rPh>
    <phoneticPr fontId="5"/>
  </si>
  <si>
    <t>地震工学委員会2019年度第4回研究会</t>
    <rPh sb="0" eb="2">
      <t>ジシン</t>
    </rPh>
    <rPh sb="2" eb="4">
      <t>コウガク</t>
    </rPh>
    <rPh sb="4" eb="7">
      <t>イインカイ</t>
    </rPh>
    <rPh sb="11" eb="12">
      <t>ネン</t>
    </rPh>
    <rPh sb="12" eb="13">
      <t>ド</t>
    </rPh>
    <rPh sb="13" eb="14">
      <t>ダイ</t>
    </rPh>
    <rPh sb="15" eb="16">
      <t>カイ</t>
    </rPh>
    <rPh sb="16" eb="19">
      <t>ケンキュウカイ</t>
    </rPh>
    <phoneticPr fontId="5"/>
  </si>
  <si>
    <t>中山間地域における広域的な豪雨による土砂災害メカニズムの究明と地域防災力の向上に向けた取り組みに関する研究討論会</t>
    <rPh sb="0" eb="3">
      <t>ナカヤマカン</t>
    </rPh>
    <rPh sb="3" eb="5">
      <t>チイキ</t>
    </rPh>
    <rPh sb="9" eb="12">
      <t>コウイキテキ</t>
    </rPh>
    <rPh sb="13" eb="15">
      <t>ゴウウ</t>
    </rPh>
    <rPh sb="18" eb="20">
      <t>ドシャ</t>
    </rPh>
    <rPh sb="20" eb="22">
      <t>サイガイ</t>
    </rPh>
    <rPh sb="28" eb="30">
      <t>キュウメイ</t>
    </rPh>
    <rPh sb="31" eb="33">
      <t>チイキ</t>
    </rPh>
    <rPh sb="33" eb="36">
      <t>ボウサイリョク</t>
    </rPh>
    <rPh sb="37" eb="39">
      <t>コウジョウ</t>
    </rPh>
    <rPh sb="40" eb="41">
      <t>ム</t>
    </rPh>
    <rPh sb="43" eb="44">
      <t>ト</t>
    </rPh>
    <rPh sb="45" eb="46">
      <t>ク</t>
    </rPh>
    <rPh sb="48" eb="49">
      <t>カン</t>
    </rPh>
    <rPh sb="51" eb="53">
      <t>ケンキュウ</t>
    </rPh>
    <rPh sb="53" eb="55">
      <t>トウロン</t>
    </rPh>
    <rPh sb="55" eb="56">
      <t>カイ</t>
    </rPh>
    <phoneticPr fontId="5"/>
  </si>
  <si>
    <t>地盤工学会大会議室</t>
  </si>
  <si>
    <t>地盤工学委員会</t>
    <rPh sb="0" eb="2">
      <t>ジバン</t>
    </rPh>
    <rPh sb="2" eb="4">
      <t>コウガク</t>
    </rPh>
    <rPh sb="4" eb="6">
      <t>イイン</t>
    </rPh>
    <rPh sb="6" eb="7">
      <t>カイ</t>
    </rPh>
    <phoneticPr fontId="5"/>
  </si>
  <si>
    <t>第7回 河川堤防技術シンポジウム</t>
    <rPh sb="4" eb="6">
      <t>カセン</t>
    </rPh>
    <phoneticPr fontId="5"/>
  </si>
  <si>
    <t>平成31年度 地盤工学セミナー「仮）突然の噴火に対して火山工学は何ができるか」</t>
  </si>
  <si>
    <t>流量観測技術ワークショップ</t>
    <rPh sb="0" eb="2">
      <t>リュウリョウ</t>
    </rPh>
    <rPh sb="2" eb="4">
      <t>カンソク</t>
    </rPh>
    <rPh sb="4" eb="6">
      <t>ギジュツ</t>
    </rPh>
    <phoneticPr fontId="5"/>
  </si>
  <si>
    <t>信濃川（小千谷付近）</t>
    <rPh sb="0" eb="3">
      <t>シナノガワ</t>
    </rPh>
    <rPh sb="4" eb="7">
      <t>オヂヤ</t>
    </rPh>
    <rPh sb="7" eb="9">
      <t>フキン</t>
    </rPh>
    <phoneticPr fontId="5"/>
  </si>
  <si>
    <t>水工学委員会</t>
    <rPh sb="0" eb="2">
      <t>スイコウ</t>
    </rPh>
    <rPh sb="2" eb="3">
      <t>ガク</t>
    </rPh>
    <rPh sb="3" eb="5">
      <t>イイン</t>
    </rPh>
    <rPh sb="5" eb="6">
      <t>カイ</t>
    </rPh>
    <phoneticPr fontId="5"/>
  </si>
  <si>
    <t>環境水理部会研究集会２０１９ in 岩木川</t>
    <rPh sb="0" eb="2">
      <t>カンキョウ</t>
    </rPh>
    <rPh sb="2" eb="4">
      <t>スイリ</t>
    </rPh>
    <rPh sb="4" eb="6">
      <t>ブカイ</t>
    </rPh>
    <rPh sb="6" eb="8">
      <t>ケンキュウ</t>
    </rPh>
    <rPh sb="8" eb="10">
      <t>シュウカイ</t>
    </rPh>
    <rPh sb="18" eb="21">
      <t>イワキガワ</t>
    </rPh>
    <phoneticPr fontId="5"/>
  </si>
  <si>
    <t>岩木川流域、青森県弘前市、津軽ダムなど</t>
  </si>
  <si>
    <t>2019年度河川技術に関するシンポジウム</t>
  </si>
  <si>
    <t>東京大学弥生講堂</t>
  </si>
  <si>
    <t>水工学委員会</t>
    <rPh sb="0" eb="3">
      <t>スイコウガク</t>
    </rPh>
    <rPh sb="3" eb="5">
      <t>イイン</t>
    </rPh>
    <rPh sb="5" eb="6">
      <t>カイ</t>
    </rPh>
    <phoneticPr fontId="5"/>
  </si>
  <si>
    <t>第55回水工学に関する夏期研修会Aコース</t>
  </si>
  <si>
    <t>第64回水工学講演会</t>
  </si>
  <si>
    <t>大宮ソニックシティ</t>
    <rPh sb="0" eb="2">
      <t>オオミヤ</t>
    </rPh>
    <phoneticPr fontId="5"/>
  </si>
  <si>
    <t>シンポジウム 「温暖化により激甚化する水災害に対抗するための適応策研究の推進に向けて」</t>
  </si>
  <si>
    <t>京都大学防災研究所きはだホール</t>
  </si>
  <si>
    <t>水工学委員会「令和元年台風19 号豪雨災害調査団」速報会</t>
  </si>
  <si>
    <t>芝浦工業大学・豊洲キャンパス　交流棟６F大講義室</t>
  </si>
  <si>
    <t>流量観測の高度化に関する勉強会</t>
  </si>
  <si>
    <t>（国研）土木研究所 寒地土木研究所 講堂</t>
  </si>
  <si>
    <t>河道管理の最前線  ～現場と研究の接点を探る～</t>
  </si>
  <si>
    <t>土木学会　講堂</t>
    <rPh sb="0" eb="2">
      <t>ドボク</t>
    </rPh>
    <rPh sb="2" eb="4">
      <t>ガッカイ</t>
    </rPh>
    <rPh sb="5" eb="7">
      <t>コウドウ</t>
    </rPh>
    <phoneticPr fontId="5"/>
  </si>
  <si>
    <t>基礎水理ワークショップin2019</t>
  </si>
  <si>
    <t>土木学会A会議室</t>
  </si>
  <si>
    <t>名古屋大学ES総合館</t>
  </si>
  <si>
    <t>夏休み親子見学会（関東会場）</t>
    <rPh sb="0" eb="2">
      <t>ナツヤス</t>
    </rPh>
    <rPh sb="3" eb="5">
      <t>オヤコ</t>
    </rPh>
    <rPh sb="5" eb="7">
      <t>ケンガク</t>
    </rPh>
    <rPh sb="7" eb="8">
      <t>カイ</t>
    </rPh>
    <rPh sb="9" eb="11">
      <t>カントウ</t>
    </rPh>
    <rPh sb="11" eb="13">
      <t>カイジョウ</t>
    </rPh>
    <phoneticPr fontId="5"/>
  </si>
  <si>
    <t>東京駅北通路
周辺整備事業</t>
    <rPh sb="0" eb="3">
      <t>トウキョウエキ</t>
    </rPh>
    <rPh sb="3" eb="4">
      <t>キタ</t>
    </rPh>
    <rPh sb="4" eb="6">
      <t>ツウロ</t>
    </rPh>
    <rPh sb="7" eb="9">
      <t>シュウヘン</t>
    </rPh>
    <rPh sb="9" eb="11">
      <t>セイビ</t>
    </rPh>
    <rPh sb="11" eb="13">
      <t>ジギョウ</t>
    </rPh>
    <phoneticPr fontId="5"/>
  </si>
  <si>
    <t>地下空間研究委員会</t>
    <rPh sb="0" eb="2">
      <t>チカ</t>
    </rPh>
    <rPh sb="2" eb="4">
      <t>クウカン</t>
    </rPh>
    <rPh sb="4" eb="6">
      <t>ケンキュウ</t>
    </rPh>
    <rPh sb="6" eb="8">
      <t>イイン</t>
    </rPh>
    <rPh sb="8" eb="9">
      <t>カイ</t>
    </rPh>
    <phoneticPr fontId="5"/>
  </si>
  <si>
    <t>夏休み親子見学会（関西会場）</t>
    <rPh sb="0" eb="2">
      <t>ナツヤス</t>
    </rPh>
    <rPh sb="3" eb="5">
      <t>オヤコ</t>
    </rPh>
    <rPh sb="5" eb="7">
      <t>ケンガク</t>
    </rPh>
    <rPh sb="7" eb="8">
      <t>カイ</t>
    </rPh>
    <rPh sb="9" eb="11">
      <t>カンサイ</t>
    </rPh>
    <rPh sb="11" eb="13">
      <t>カイジョウ</t>
    </rPh>
    <phoneticPr fontId="5"/>
  </si>
  <si>
    <t>東海道線支線
地下化・新駅
設置工事</t>
    <rPh sb="0" eb="4">
      <t>トウカイドウセン</t>
    </rPh>
    <rPh sb="4" eb="6">
      <t>シセン</t>
    </rPh>
    <rPh sb="7" eb="10">
      <t>チカカ</t>
    </rPh>
    <rPh sb="11" eb="13">
      <t>シンエキ</t>
    </rPh>
    <rPh sb="14" eb="16">
      <t>セッチ</t>
    </rPh>
    <rPh sb="16" eb="18">
      <t>コウジ</t>
    </rPh>
    <phoneticPr fontId="5"/>
  </si>
  <si>
    <t>地下空間の防災、減災セミナー</t>
  </si>
  <si>
    <t>福岡大学図書館1F
多目的ホール1</t>
  </si>
  <si>
    <t>地下空間第9回維持管理セミナー</t>
    <rPh sb="4" eb="5">
      <t>ダイ</t>
    </rPh>
    <rPh sb="6" eb="7">
      <t>カイ</t>
    </rPh>
    <phoneticPr fontId="5"/>
  </si>
  <si>
    <t>金沢工業大学
扇が丘キャンパス</t>
  </si>
  <si>
    <t>地下空間第10回維持管理セミナー</t>
    <rPh sb="4" eb="5">
      <t>ダイ</t>
    </rPh>
    <rPh sb="7" eb="8">
      <t>カイ</t>
    </rPh>
    <phoneticPr fontId="5"/>
  </si>
  <si>
    <t>広島YMCA
国際文化センター</t>
  </si>
  <si>
    <t>人にやさしい地下空間セミナー</t>
    <rPh sb="0" eb="1">
      <t>ヒト</t>
    </rPh>
    <rPh sb="6" eb="8">
      <t>チカ</t>
    </rPh>
    <rPh sb="8" eb="10">
      <t>クウカン</t>
    </rPh>
    <phoneticPr fontId="5"/>
  </si>
  <si>
    <t>土木学会</t>
    <rPh sb="0" eb="1">
      <t>ドボク</t>
    </rPh>
    <rPh sb="1" eb="3">
      <t>ガッカイ</t>
    </rPh>
    <phoneticPr fontId="5"/>
  </si>
  <si>
    <t>The 2nd International Workshop on Urban Flood Management</t>
  </si>
  <si>
    <t>高知大学</t>
    <rPh sb="0" eb="1">
      <t>コウチ</t>
    </rPh>
    <rPh sb="1" eb="3">
      <t>ダイガク</t>
    </rPh>
    <phoneticPr fontId="5"/>
  </si>
  <si>
    <t>見学会「渋谷駅東口地下空間及びその周辺」─都市再生に貢献する地下空間─</t>
  </si>
  <si>
    <t>渋谷アイビスビル
5階</t>
  </si>
  <si>
    <t>第25回地下空間シンポジウム見学会</t>
  </si>
  <si>
    <t>南砂町駅</t>
  </si>
  <si>
    <t>第25回地下空間シンポジウム</t>
  </si>
  <si>
    <t>早稲田大学
国際会議場</t>
  </si>
  <si>
    <t>第27回地球環境シンポジウム</t>
    <rPh sb="0" eb="1">
      <t>ダイ</t>
    </rPh>
    <rPh sb="3" eb="4">
      <t>カイ</t>
    </rPh>
    <rPh sb="4" eb="8">
      <t>チキュウカンキョウ</t>
    </rPh>
    <phoneticPr fontId="5"/>
  </si>
  <si>
    <t>富山県立大学</t>
    <rPh sb="0" eb="2">
      <t>トヤマ</t>
    </rPh>
    <rPh sb="2" eb="4">
      <t>ケンリツ</t>
    </rPh>
    <rPh sb="4" eb="6">
      <t>ダイガク</t>
    </rPh>
    <phoneticPr fontId="5"/>
  </si>
  <si>
    <t>地球環境委員会</t>
    <rPh sb="0" eb="2">
      <t>チキュウ</t>
    </rPh>
    <rPh sb="2" eb="4">
      <t>カンキョウ</t>
    </rPh>
    <rPh sb="4" eb="6">
      <t>イイン</t>
    </rPh>
    <rPh sb="6" eb="7">
      <t>カイ</t>
    </rPh>
    <phoneticPr fontId="5"/>
  </si>
  <si>
    <t>地球環境委員会一般公開シンポジウム</t>
    <rPh sb="0" eb="2">
      <t>チキュウ</t>
    </rPh>
    <rPh sb="2" eb="4">
      <t>カンキョウ</t>
    </rPh>
    <rPh sb="4" eb="7">
      <t>イインカイ</t>
    </rPh>
    <rPh sb="7" eb="9">
      <t>イッパン</t>
    </rPh>
    <rPh sb="9" eb="11">
      <t>コウカイ</t>
    </rPh>
    <phoneticPr fontId="5"/>
  </si>
  <si>
    <t>第59回土木計画学研究発表会（春大会）</t>
  </si>
  <si>
    <t>名城大学</t>
    <rPh sb="0" eb="2">
      <t>メイジョウ</t>
    </rPh>
    <rPh sb="2" eb="4">
      <t>ダイガク</t>
    </rPh>
    <phoneticPr fontId="5"/>
  </si>
  <si>
    <t>土木計画学研究委員会</t>
    <rPh sb="0" eb="5">
      <t>ドボクケイカクガク</t>
    </rPh>
    <rPh sb="5" eb="7">
      <t>ケンキュウ</t>
    </rPh>
    <rPh sb="7" eb="9">
      <t>イイン</t>
    </rPh>
    <rPh sb="9" eb="10">
      <t>カイ</t>
    </rPh>
    <phoneticPr fontId="5"/>
  </si>
  <si>
    <t>第102回 土木計画学ワンデイセミナー　
「健康まちづくりの実践的展開」</t>
  </si>
  <si>
    <t>関西大学</t>
  </si>
  <si>
    <t>第60回土木計画学研究発表会（秋大会）</t>
  </si>
  <si>
    <t>富山大学</t>
    <rPh sb="0" eb="2">
      <t>トヤマ</t>
    </rPh>
    <rPh sb="2" eb="4">
      <t>ダイガク</t>
    </rPh>
    <phoneticPr fontId="5"/>
  </si>
  <si>
    <t xml:space="preserve">第39回土木史研究発表会 </t>
  </si>
  <si>
    <t>日本大学
理工学部</t>
    <rPh sb="0" eb="2">
      <t>ニホン</t>
    </rPh>
    <rPh sb="2" eb="4">
      <t>ダイガク</t>
    </rPh>
    <rPh sb="5" eb="7">
      <t>リコウ</t>
    </rPh>
    <rPh sb="7" eb="9">
      <t>ガクブ</t>
    </rPh>
    <phoneticPr fontId="5"/>
  </si>
  <si>
    <t>土木史委員会</t>
    <rPh sb="0" eb="3">
      <t>ドボクシ</t>
    </rPh>
    <rPh sb="3" eb="5">
      <t>イイン</t>
    </rPh>
    <rPh sb="5" eb="6">
      <t>カイ</t>
    </rPh>
    <phoneticPr fontId="5"/>
  </si>
  <si>
    <t>第5回土木史サロン　「My favorite土木偉人」</t>
  </si>
  <si>
    <t>土木遺産修復技術の最前線
「コンクリート構造物修復保存の実際」第1回</t>
  </si>
  <si>
    <t>東京堂ホール</t>
  </si>
  <si>
    <t>土木遺産修復技術の最前線
「コンクリート構造物修復保存の実際」第2回</t>
  </si>
  <si>
    <t>第6回土木史サロン
水辺とまちづくりの物語「都市を編集する川ー
広島・太田川のまちづくり」出版記念</t>
  </si>
  <si>
    <t>主婦会館
プラザエフ</t>
    <rPh sb="0" eb="4">
      <t>シュフカイカン</t>
    </rPh>
    <phoneticPr fontId="5"/>
  </si>
  <si>
    <t>土木学会インフラデータチャレンジ最終審査会</t>
  </si>
  <si>
    <t>東京大学駒場第ⅡキャンパスAn棟2階コンベンションホール</t>
  </si>
  <si>
    <t>土木情報学委員会</t>
    <rPh sb="0" eb="2">
      <t>ドボク</t>
    </rPh>
    <rPh sb="2" eb="5">
      <t>ジョウホウガク</t>
    </rPh>
    <rPh sb="5" eb="8">
      <t>イインカイ</t>
    </rPh>
    <phoneticPr fontId="5"/>
  </si>
  <si>
    <t>第7回データモデルセミナー</t>
    <rPh sb="0" eb="1">
      <t>ダイ</t>
    </rPh>
    <rPh sb="2" eb="3">
      <t>カイ</t>
    </rPh>
    <phoneticPr fontId="5"/>
  </si>
  <si>
    <t>第44回土木情報学シンポジウム</t>
    <rPh sb="0" eb="1">
      <t>ダイ</t>
    </rPh>
    <rPh sb="3" eb="4">
      <t>カイ</t>
    </rPh>
    <rPh sb="4" eb="6">
      <t>ドボク</t>
    </rPh>
    <rPh sb="6" eb="9">
      <t>ジョウホウガク</t>
    </rPh>
    <phoneticPr fontId="5"/>
  </si>
  <si>
    <t>トンネル技術史講演会2019</t>
    <rPh sb="4" eb="6">
      <t>ギジュツ</t>
    </rPh>
    <rPh sb="6" eb="7">
      <t>シ</t>
    </rPh>
    <rPh sb="7" eb="10">
      <t>コウエンカイ</t>
    </rPh>
    <phoneticPr fontId="5"/>
  </si>
  <si>
    <t>リーガホテルゼスト高松</t>
  </si>
  <si>
    <t>トンネル工学委員会</t>
    <rPh sb="4" eb="6">
      <t>コウガク</t>
    </rPh>
    <rPh sb="6" eb="9">
      <t>イインカイ</t>
    </rPh>
    <phoneticPr fontId="5"/>
  </si>
  <si>
    <t>黒木</t>
    <rPh sb="0" eb="2">
      <t>クロキ</t>
    </rPh>
    <phoneticPr fontId="5"/>
  </si>
  <si>
    <t>第29回トンネル工学発表会</t>
    <rPh sb="0" eb="1">
      <t>ダイ</t>
    </rPh>
    <rPh sb="3" eb="4">
      <t>カイ</t>
    </rPh>
    <rPh sb="8" eb="10">
      <t>コウガク</t>
    </rPh>
    <rPh sb="10" eb="13">
      <t>ハッピョウカイ</t>
    </rPh>
    <phoneticPr fontId="5"/>
  </si>
  <si>
    <t>トンネル工学セミナー2019</t>
    <rPh sb="4" eb="6">
      <t>コウガク</t>
    </rPh>
    <phoneticPr fontId="5"/>
  </si>
  <si>
    <t>トンネルライブラリー「実務者のための山岳トンネルのリスク低減対策講習会（東京）</t>
    <rPh sb="11" eb="14">
      <t>ジツムシャ</t>
    </rPh>
    <rPh sb="18" eb="20">
      <t>サンガク</t>
    </rPh>
    <rPh sb="28" eb="30">
      <t>テイゲン</t>
    </rPh>
    <rPh sb="30" eb="32">
      <t>タイサク</t>
    </rPh>
    <rPh sb="32" eb="35">
      <t>コウシュウカイ</t>
    </rPh>
    <rPh sb="36" eb="38">
      <t>トウキョウ</t>
    </rPh>
    <phoneticPr fontId="5"/>
  </si>
  <si>
    <t>トンネルライブラリー「実務者のための山岳トンネルのリスク低減対策講習会（大阪）</t>
    <rPh sb="11" eb="14">
      <t>ジツムシャ</t>
    </rPh>
    <rPh sb="18" eb="20">
      <t>サンガク</t>
    </rPh>
    <rPh sb="28" eb="30">
      <t>テイゲン</t>
    </rPh>
    <rPh sb="30" eb="32">
      <t>タイサク</t>
    </rPh>
    <rPh sb="32" eb="35">
      <t>コウシュウカイ</t>
    </rPh>
    <rPh sb="36" eb="38">
      <t>オオサカ</t>
    </rPh>
    <phoneticPr fontId="5"/>
  </si>
  <si>
    <t>建設交流館　グリーンホール</t>
  </si>
  <si>
    <t>トンネルライブラリー「実務者のための山岳トンネルのリスク低減対策講習会（札幌）</t>
    <rPh sb="11" eb="14">
      <t>ジツムシャ</t>
    </rPh>
    <rPh sb="18" eb="20">
      <t>サンガク</t>
    </rPh>
    <rPh sb="28" eb="30">
      <t>テイゲン</t>
    </rPh>
    <rPh sb="30" eb="32">
      <t>タイサク</t>
    </rPh>
    <rPh sb="32" eb="35">
      <t>コウシュウカイ</t>
    </rPh>
    <rPh sb="36" eb="38">
      <t>サッポロ</t>
    </rPh>
    <phoneticPr fontId="5"/>
  </si>
  <si>
    <t>ＴＫＰガーデンシティ札幌駅前</t>
  </si>
  <si>
    <t>トンネルライブラリー「特殊トンネル工法ー道路や鉄道との立体交差トンネルー」講習会(九州会場）</t>
    <rPh sb="11" eb="13">
      <t>トクシュ</t>
    </rPh>
    <rPh sb="17" eb="19">
      <t>コウホウ</t>
    </rPh>
    <rPh sb="20" eb="22">
      <t>ドウロ</t>
    </rPh>
    <rPh sb="23" eb="25">
      <t>テツドウ</t>
    </rPh>
    <rPh sb="27" eb="29">
      <t>リッタイ</t>
    </rPh>
    <rPh sb="29" eb="31">
      <t>コウサ</t>
    </rPh>
    <rPh sb="37" eb="40">
      <t>コウシュウカイ</t>
    </rPh>
    <rPh sb="41" eb="43">
      <t>キュウシュウ</t>
    </rPh>
    <rPh sb="43" eb="45">
      <t>カイジョウ</t>
    </rPh>
    <phoneticPr fontId="5"/>
  </si>
  <si>
    <t>JR九州コンサルタンツ株式会社　会議室</t>
  </si>
  <si>
    <t>土木ふれあいフェスタ（愛媛）</t>
    <rPh sb="0" eb="2">
      <t>ドボク</t>
    </rPh>
    <rPh sb="11" eb="13">
      <t>エヒメ</t>
    </rPh>
    <phoneticPr fontId="5"/>
  </si>
  <si>
    <t>エミフルコート</t>
  </si>
  <si>
    <t>土木ふれあいフェスタin秋田</t>
    <rPh sb="0" eb="2">
      <t>ドボク</t>
    </rPh>
    <rPh sb="12" eb="14">
      <t>アキタ</t>
    </rPh>
    <phoneticPr fontId="5"/>
  </si>
  <si>
    <t>イオンモール秋田</t>
    <rPh sb="6" eb="8">
      <t>アキタ</t>
    </rPh>
    <phoneticPr fontId="5"/>
  </si>
  <si>
    <t>第13回 複合・合成構造の活用に関するシンポジウム</t>
  </si>
  <si>
    <t>土木学会講堂、AB会議室</t>
    <rPh sb="0" eb="2">
      <t>ドボク</t>
    </rPh>
    <rPh sb="2" eb="4">
      <t>ガッカイ</t>
    </rPh>
    <rPh sb="4" eb="6">
      <t>コウドウ</t>
    </rPh>
    <rPh sb="9" eb="12">
      <t>カイギシツ</t>
    </rPh>
    <phoneticPr fontId="5"/>
  </si>
  <si>
    <t>複合構造委員会</t>
    <rPh sb="0" eb="7">
      <t>フク</t>
    </rPh>
    <phoneticPr fontId="5"/>
  </si>
  <si>
    <t>第13回 複合・合成構造の活用に関するシンポジウム見学会</t>
    <rPh sb="25" eb="28">
      <t>ケンガクカイ</t>
    </rPh>
    <phoneticPr fontId="5"/>
  </si>
  <si>
    <t>東京湾臨港道路南北線</t>
  </si>
  <si>
    <t>第3回　若手技術者のための複合構造セミナー ～鋼とコンクリート～</t>
  </si>
  <si>
    <t>複合構造委員会</t>
    <rPh sb="0" eb="2">
      <t>フクゴウ</t>
    </rPh>
    <rPh sb="2" eb="4">
      <t>コウゾウ</t>
    </rPh>
    <rPh sb="4" eb="7">
      <t>イインカイ</t>
    </rPh>
    <phoneticPr fontId="5"/>
  </si>
  <si>
    <t>第24回舗装工学講演会</t>
    <rPh sb="0" eb="1">
      <t>ダイ</t>
    </rPh>
    <rPh sb="3" eb="4">
      <t>カイ</t>
    </rPh>
    <rPh sb="4" eb="6">
      <t>ホソウ</t>
    </rPh>
    <rPh sb="6" eb="8">
      <t>コウガク</t>
    </rPh>
    <rPh sb="8" eb="10">
      <t>コウエン</t>
    </rPh>
    <rPh sb="10" eb="11">
      <t>カイ</t>
    </rPh>
    <phoneticPr fontId="5"/>
  </si>
  <si>
    <t>熊本市国際交流会館</t>
    <rPh sb="0" eb="2">
      <t>クマモト</t>
    </rPh>
    <rPh sb="2" eb="3">
      <t>シ</t>
    </rPh>
    <rPh sb="3" eb="5">
      <t>コクサイ</t>
    </rPh>
    <rPh sb="5" eb="7">
      <t>コウリュウ</t>
    </rPh>
    <rPh sb="7" eb="9">
      <t>カイカン</t>
    </rPh>
    <phoneticPr fontId="5"/>
  </si>
  <si>
    <t>舗装工学委員会</t>
    <rPh sb="0" eb="2">
      <t>ホソウ</t>
    </rPh>
    <rPh sb="2" eb="4">
      <t>コウガク</t>
    </rPh>
    <rPh sb="4" eb="7">
      <t>イインカイ</t>
    </rPh>
    <phoneticPr fontId="5"/>
  </si>
  <si>
    <t>BESETO 2019 - 6th Beijing-Seoul-Tokyo Conference on Concrete Pavements</t>
  </si>
  <si>
    <t>北海道⼤学　フロンティア応⽤化学研究棟</t>
  </si>
  <si>
    <t>第18回木材利用研究発表会</t>
    <rPh sb="0" eb="1">
      <t>ダイ</t>
    </rPh>
    <rPh sb="3" eb="4">
      <t>カイ</t>
    </rPh>
    <rPh sb="4" eb="6">
      <t>モクザイ</t>
    </rPh>
    <rPh sb="6" eb="8">
      <t>リヨウ</t>
    </rPh>
    <rPh sb="8" eb="10">
      <t>ケンキュウ</t>
    </rPh>
    <rPh sb="10" eb="13">
      <t>ハッピョウカイ</t>
    </rPh>
    <phoneticPr fontId="5"/>
  </si>
  <si>
    <t>木材工学委員会</t>
    <rPh sb="0" eb="2">
      <t>モクザイ</t>
    </rPh>
    <rPh sb="2" eb="4">
      <t>コウガク</t>
    </rPh>
    <rPh sb="4" eb="7">
      <t>イインカイ</t>
    </rPh>
    <phoneticPr fontId="5"/>
  </si>
  <si>
    <t>第7回鋼構造技術継承講演会～経験豊富な先人に学ぶ次世代への承継技術～</t>
    <rPh sb="0" eb="1">
      <t>ダイ</t>
    </rPh>
    <rPh sb="2" eb="3">
      <t>カイ</t>
    </rPh>
    <phoneticPr fontId="5"/>
  </si>
  <si>
    <t>第32回アゲールシンポジウム</t>
    <rPh sb="0" eb="1">
      <t>ダイ</t>
    </rPh>
    <rPh sb="3" eb="4">
      <t>カイ</t>
    </rPh>
    <phoneticPr fontId="5"/>
  </si>
  <si>
    <t>第64回水工学講演会特別講演</t>
    <rPh sb="10" eb="12">
      <t>トクベツ</t>
    </rPh>
    <rPh sb="12" eb="14">
      <t>コウエン</t>
    </rPh>
    <phoneticPr fontId="5"/>
  </si>
  <si>
    <t>東日本大震災調査報告書　全巻刊行記念講演会</t>
    <rPh sb="0" eb="8">
      <t>ヒガシニホンダイシンサイチョウサ</t>
    </rPh>
    <rPh sb="8" eb="11">
      <t>ホウコクショ</t>
    </rPh>
    <rPh sb="12" eb="14">
      <t>ゼンカン</t>
    </rPh>
    <rPh sb="14" eb="16">
      <t>カンコウ</t>
    </rPh>
    <rPh sb="16" eb="18">
      <t>キネン</t>
    </rPh>
    <rPh sb="18" eb="21">
      <t>コウエンカイ</t>
    </rPh>
    <phoneticPr fontId="5"/>
  </si>
  <si>
    <t>第12回構造物の衝撃問題に関するシンポジウム</t>
  </si>
  <si>
    <t>ワンデイセミナー100回記念シンポジウム
「土木計画学とは何か？～そのアイデンティティと今後の発展を考える～」</t>
    <phoneticPr fontId="8"/>
  </si>
  <si>
    <t>土木学会 講堂
オンライン</t>
    <rPh sb="0" eb="2">
      <t>ドボク</t>
    </rPh>
    <rPh sb="2" eb="4">
      <t>ガッカイ</t>
    </rPh>
    <rPh sb="5" eb="7">
      <t>コウドウ</t>
    </rPh>
    <phoneticPr fontId="8"/>
  </si>
  <si>
    <t>小澤</t>
    <rPh sb="0" eb="2">
      <t>オザワ</t>
    </rPh>
    <phoneticPr fontId="8"/>
  </si>
  <si>
    <t>第66回構造工学シンポジウム</t>
    <phoneticPr fontId="8"/>
  </si>
  <si>
    <t>岡崎</t>
    <rPh sb="0" eb="2">
      <t>オカザキ</t>
    </rPh>
    <phoneticPr fontId="8"/>
  </si>
  <si>
    <t>第23回土木学会応用力学シンポジウム</t>
    <rPh sb="0" eb="1">
      <t>ダイ</t>
    </rPh>
    <rPh sb="3" eb="4">
      <t>カイ</t>
    </rPh>
    <rPh sb="4" eb="6">
      <t>ドボク</t>
    </rPh>
    <rPh sb="6" eb="8">
      <t>ガッカイ</t>
    </rPh>
    <rPh sb="8" eb="10">
      <t>オウヨウ</t>
    </rPh>
    <rPh sb="10" eb="12">
      <t>リキガク</t>
    </rPh>
    <phoneticPr fontId="8"/>
  </si>
  <si>
    <t>オンライン</t>
    <phoneticPr fontId="8"/>
  </si>
  <si>
    <t>第61回土木計画学研究発表会（春大会）</t>
    <phoneticPr fontId="8"/>
  </si>
  <si>
    <t>第11回公共調達シンポジウム</t>
    <rPh sb="0" eb="1">
      <t>ダイ</t>
    </rPh>
    <rPh sb="3" eb="4">
      <t>カイ</t>
    </rPh>
    <phoneticPr fontId="8"/>
  </si>
  <si>
    <t>土木学会講堂、オンライン</t>
    <rPh sb="0" eb="2">
      <t>ドボク</t>
    </rPh>
    <rPh sb="2" eb="4">
      <t>ガッカイ</t>
    </rPh>
    <rPh sb="4" eb="6">
      <t>コウドウ</t>
    </rPh>
    <phoneticPr fontId="8"/>
  </si>
  <si>
    <t>桃井</t>
    <rPh sb="0" eb="2">
      <t>モモイ</t>
    </rPh>
    <phoneticPr fontId="8"/>
  </si>
  <si>
    <t>コンクリート構造物修復保存の実際
シンポジウム</t>
    <phoneticPr fontId="8"/>
  </si>
  <si>
    <t>土木史委員会</t>
    <rPh sb="0" eb="3">
      <t>ドボクシ</t>
    </rPh>
    <rPh sb="3" eb="5">
      <t>イイン</t>
    </rPh>
    <rPh sb="5" eb="6">
      <t>カイ</t>
    </rPh>
    <phoneticPr fontId="8"/>
  </si>
  <si>
    <t xml:space="preserve">第40回土木史研究発表会 </t>
    <phoneticPr fontId="8"/>
  </si>
  <si>
    <t>鋼道路橋のRC 床版更新の設計・施工技術に関する講習会(東京）</t>
    <rPh sb="28" eb="30">
      <t>トウキョウ</t>
    </rPh>
    <phoneticPr fontId="8"/>
  </si>
  <si>
    <t>鋼道路橋のRC 床版更新の設計・施工技術に関する講習会(大阪）</t>
    <rPh sb="28" eb="30">
      <t>オオサカ</t>
    </rPh>
    <phoneticPr fontId="8"/>
  </si>
  <si>
    <t>第10回岩盤力学イブニングセミナー</t>
    <phoneticPr fontId="8"/>
  </si>
  <si>
    <t>第24回鉄道工学シンポジウム</t>
  </si>
  <si>
    <t>CDの発刊をもって開催</t>
    <rPh sb="3" eb="5">
      <t>ハッカン</t>
    </rPh>
    <rPh sb="9" eb="11">
      <t>カイサイ</t>
    </rPh>
    <phoneticPr fontId="8"/>
  </si>
  <si>
    <t>第2回 i-Constructionの推進に関するシンポジウム</t>
    <rPh sb="0" eb="1">
      <t>ダイ</t>
    </rPh>
    <rPh sb="2" eb="3">
      <t>カイ</t>
    </rPh>
    <rPh sb="19" eb="21">
      <t>スイシン</t>
    </rPh>
    <rPh sb="22" eb="23">
      <t>カン</t>
    </rPh>
    <phoneticPr fontId="8"/>
  </si>
  <si>
    <t>第23回鋼構造と橋に関するシンポジウム</t>
    <phoneticPr fontId="8"/>
  </si>
  <si>
    <t>第19回木材利用研究発表会</t>
    <rPh sb="0" eb="1">
      <t>ダイ</t>
    </rPh>
    <rPh sb="3" eb="4">
      <t>カイ</t>
    </rPh>
    <rPh sb="4" eb="6">
      <t>モクザイ</t>
    </rPh>
    <rPh sb="6" eb="8">
      <t>リヨウ</t>
    </rPh>
    <rPh sb="8" eb="10">
      <t>ケンキュウ</t>
    </rPh>
    <rPh sb="10" eb="12">
      <t>ハッピョウ</t>
    </rPh>
    <rPh sb="12" eb="13">
      <t>カイ</t>
    </rPh>
    <phoneticPr fontId="8"/>
  </si>
  <si>
    <t>黒木</t>
    <rPh sb="0" eb="2">
      <t>クロキ</t>
    </rPh>
    <phoneticPr fontId="8"/>
  </si>
  <si>
    <t>第28回地球環境シンポジウム</t>
    <rPh sb="0" eb="1">
      <t>ダイ</t>
    </rPh>
    <rPh sb="3" eb="4">
      <t>カイ</t>
    </rPh>
    <rPh sb="4" eb="8">
      <t>チキュウカンキョウ</t>
    </rPh>
    <phoneticPr fontId="8"/>
  </si>
  <si>
    <t>地球環境委員会一般公開シンポジウム</t>
    <rPh sb="0" eb="2">
      <t>チキュウ</t>
    </rPh>
    <rPh sb="2" eb="4">
      <t>カンキョウ</t>
    </rPh>
    <rPh sb="4" eb="7">
      <t>イインカイ</t>
    </rPh>
    <rPh sb="7" eb="9">
      <t>イッパン</t>
    </rPh>
    <rPh sb="9" eb="11">
      <t>コウカイ</t>
    </rPh>
    <phoneticPr fontId="8"/>
  </si>
  <si>
    <t>コラッセふくしま</t>
    <phoneticPr fontId="8"/>
  </si>
  <si>
    <t>2020年度建設マネジメント委員会研究成果発表会及び表彰式</t>
    <phoneticPr fontId="8"/>
  </si>
  <si>
    <t>【入門書の解説】「これだけは知っておきたい　橋梁メンテナンスのための構造工学入門」講習会</t>
    <phoneticPr fontId="8"/>
  </si>
  <si>
    <t>講演会「SIP『レジリエントな防災・減災機能の強化』－研究開発と社会実装の成果－」</t>
    <phoneticPr fontId="8"/>
  </si>
  <si>
    <t>第48回環境システム研究論文発表会</t>
    <phoneticPr fontId="8"/>
  </si>
  <si>
    <t>土木学会デザイン賞20周年記念　Talk sessions「土木発・デザイン実践の現場から」
第1回 都市のメガインフラのデザイン戦略―横浜の首都高に学ぶ</t>
    <phoneticPr fontId="8"/>
  </si>
  <si>
    <t>第67回海岸工学講演会</t>
    <phoneticPr fontId="8"/>
  </si>
  <si>
    <t>第39回鋼構造基礎講座</t>
    <phoneticPr fontId="8"/>
  </si>
  <si>
    <t>2020年度構造工学における有限要素法の基礎と応用講習会</t>
    <rPh sb="4" eb="5">
      <t>ネン</t>
    </rPh>
    <rPh sb="5" eb="6">
      <t>ド</t>
    </rPh>
    <phoneticPr fontId="8"/>
  </si>
  <si>
    <t>オンデマンド配信</t>
    <rPh sb="6" eb="8">
      <t>ハイシン</t>
    </rPh>
    <phoneticPr fontId="8"/>
  </si>
  <si>
    <t>第11回岩盤力学イブニングセミナー</t>
    <rPh sb="0" eb="1">
      <t>ダイ</t>
    </rPh>
    <rPh sb="3" eb="4">
      <t>カイ</t>
    </rPh>
    <rPh sb="4" eb="6">
      <t>ガンバン</t>
    </rPh>
    <rPh sb="6" eb="8">
      <t>リキガク</t>
    </rPh>
    <phoneticPr fontId="8"/>
  </si>
  <si>
    <t>土木学会デザイン賞20周年記念　Talk sessions「土木発・デザイン実践の現場から」
第2回 「デザイン賞歩道橋」はどのように創られたのか</t>
    <phoneticPr fontId="8"/>
  </si>
  <si>
    <t>オンライン</t>
  </si>
  <si>
    <t>土木学会デザイン賞20周年記念　Talk sessions「土木発・デザイン実践の現場から」
第3回「まちづくりの戦略としての公共空間デザイン－女川町の実践」</t>
    <phoneticPr fontId="8"/>
  </si>
  <si>
    <t>土木建設技術発表会2020</t>
    <phoneticPr fontId="8"/>
  </si>
  <si>
    <t>土木学会全会議室、オンライン</t>
    <rPh sb="0" eb="2">
      <t>ドボク</t>
    </rPh>
    <rPh sb="2" eb="4">
      <t>ガッカイ</t>
    </rPh>
    <rPh sb="4" eb="5">
      <t>ゼン</t>
    </rPh>
    <rPh sb="5" eb="8">
      <t>カイギシツ</t>
    </rPh>
    <phoneticPr fontId="8"/>
  </si>
  <si>
    <t>土木学会デザイン賞20周年記念　Talk sessions「土木発・デザイン実践の現場から」
第5回「かわまち空間による都市再生に向けて」</t>
    <phoneticPr fontId="8"/>
  </si>
  <si>
    <t>第65回水工学講演会（第33回アゲールシンポジウム・河川災害に関するシンポジウム2020含む）</t>
    <rPh sb="11" eb="12">
      <t>ダイ</t>
    </rPh>
    <rPh sb="14" eb="15">
      <t>カイ</t>
    </rPh>
    <rPh sb="44" eb="45">
      <t>フク</t>
    </rPh>
    <phoneticPr fontId="8"/>
  </si>
  <si>
    <t>維持管理・防災ジョイントセミナー</t>
    <rPh sb="0" eb="2">
      <t>イジ</t>
    </rPh>
    <rPh sb="2" eb="4">
      <t>カンリ</t>
    </rPh>
    <rPh sb="5" eb="7">
      <t>ボウサイ</t>
    </rPh>
    <phoneticPr fontId="8"/>
  </si>
  <si>
    <t>地下空間研究委員会</t>
    <rPh sb="0" eb="9">
      <t>チカクウカンケンキュウイインカイ</t>
    </rPh>
    <phoneticPr fontId="8"/>
  </si>
  <si>
    <t>第11回維持管理セミナー 　～トンネル点検実務の現状と展望～</t>
  </si>
  <si>
    <t>第8回 人にやさしい地下空間セミナー「地下空間と空気環境- COVID-19を抑える空調・換気とは -」</t>
    <rPh sb="0" eb="1">
      <t>ダイ</t>
    </rPh>
    <rPh sb="2" eb="3">
      <t>カイ</t>
    </rPh>
    <rPh sb="4" eb="5">
      <t>ヒト</t>
    </rPh>
    <rPh sb="10" eb="12">
      <t>チカ</t>
    </rPh>
    <rPh sb="12" eb="14">
      <t>クウカン</t>
    </rPh>
    <rPh sb="19" eb="21">
      <t>チカ</t>
    </rPh>
    <rPh sb="21" eb="23">
      <t>クウカン</t>
    </rPh>
    <rPh sb="24" eb="26">
      <t>クウキ</t>
    </rPh>
    <rPh sb="26" eb="28">
      <t>カンキョウ</t>
    </rPh>
    <rPh sb="39" eb="40">
      <t>オサ</t>
    </rPh>
    <rPh sb="42" eb="44">
      <t>クウチョウ</t>
    </rPh>
    <rPh sb="45" eb="47">
      <t>カンキ</t>
    </rPh>
    <phoneticPr fontId="8"/>
  </si>
  <si>
    <t>第62回土木計画学研究発表会・秋大会</t>
    <phoneticPr fontId="8"/>
  </si>
  <si>
    <t>2020年度『施工計画講習会「施工計画のポイントと首都高の更新事業」』</t>
  </si>
  <si>
    <t>ＡＩ・データサイエンスシンポジウム</t>
    <phoneticPr fontId="8"/>
  </si>
  <si>
    <t>安全問題討論会’20</t>
    <phoneticPr fontId="8"/>
  </si>
  <si>
    <t>第8回FRP複合構造・橋梁に関するシンポジウム</t>
    <rPh sb="0" eb="1">
      <t>ダイ</t>
    </rPh>
    <rPh sb="2" eb="3">
      <t>カイ</t>
    </rPh>
    <rPh sb="6" eb="8">
      <t>フクゴウ</t>
    </rPh>
    <rPh sb="8" eb="10">
      <t>コウゾウ</t>
    </rPh>
    <rPh sb="11" eb="13">
      <t>キョウリョウ</t>
    </rPh>
    <rPh sb="14" eb="15">
      <t>カン</t>
    </rPh>
    <phoneticPr fontId="8"/>
  </si>
  <si>
    <t>第57回環境工学研究フォーラム</t>
    <phoneticPr fontId="8"/>
  </si>
  <si>
    <t>第8回鋼構造技術継承講演会～経験豊富な先人に学ぶ次世代への承継技術～</t>
    <rPh sb="0" eb="1">
      <t>ダイ</t>
    </rPh>
    <rPh sb="2" eb="3">
      <t>カイ</t>
    </rPh>
    <phoneticPr fontId="8"/>
  </si>
  <si>
    <t>応用力学講演会 2020</t>
    <rPh sb="0" eb="2">
      <t>オウヨウ</t>
    </rPh>
    <rPh sb="2" eb="4">
      <t>リキガク</t>
    </rPh>
    <rPh sb="4" eb="7">
      <t>コウエンカイ</t>
    </rPh>
    <phoneticPr fontId="8"/>
  </si>
  <si>
    <t>第16回景観・デザイン研究発表会　シンポジウム</t>
    <rPh sb="11" eb="16">
      <t>ケンキュウハッピョウカイ</t>
    </rPh>
    <phoneticPr fontId="8"/>
  </si>
  <si>
    <t>第16回景観・デザイン研究発表会</t>
    <phoneticPr fontId="8"/>
  </si>
  <si>
    <t>第4回　若手技術者のための複合構造セミナー ～鋼とコンクリート～</t>
    <phoneticPr fontId="8"/>
  </si>
  <si>
    <t>令和2年度構造工学研究会「送電用鉄塔の耐風設計技術～台風15号による鉄塔倒壊事故などの事例を踏まえて～」</t>
    <phoneticPr fontId="8"/>
  </si>
  <si>
    <t>土木学会デザイン賞20周年記念　Talk sessions「土木発・デザイン実践の現場から」
第4回「川から見るまち・まちから見る川」</t>
    <phoneticPr fontId="8"/>
  </si>
  <si>
    <t>第12回岩盤力学イブニングセミナー</t>
  </si>
  <si>
    <t>岩盤力学委員会</t>
    <rPh sb="0" eb="4">
      <t>ガンバンリキガク</t>
    </rPh>
    <rPh sb="4" eb="7">
      <t>イインカイ</t>
    </rPh>
    <phoneticPr fontId="8"/>
  </si>
  <si>
    <t>【テキスト購入者限定】「複合構造物の防水・排水技術－水の侵入形態と対策－」　「コンクリート充填鋼管適用技術の現状と最先端」　合同講習会</t>
    <phoneticPr fontId="8"/>
  </si>
  <si>
    <t>複合構造委員会</t>
    <rPh sb="0" eb="7">
      <t>フクゴウコウゾウイインカイ</t>
    </rPh>
    <phoneticPr fontId="8"/>
  </si>
  <si>
    <t>第13回岩盤力学イブニングセミナー</t>
    <rPh sb="0" eb="1">
      <t>ダイ</t>
    </rPh>
    <rPh sb="3" eb="4">
      <t>カイ</t>
    </rPh>
    <rPh sb="4" eb="8">
      <t>ガンバンリキガク</t>
    </rPh>
    <phoneticPr fontId="8"/>
  </si>
  <si>
    <t>第8回河川堤防技術シンポジウム</t>
    <phoneticPr fontId="8"/>
  </si>
  <si>
    <t>令和２年度 地盤工学セミナー</t>
    <phoneticPr fontId="8"/>
  </si>
  <si>
    <t>第38回建設マネジメント問題に関する研究発表・討論会</t>
    <phoneticPr fontId="8"/>
  </si>
  <si>
    <t>第25回舗装工学講演会</t>
    <rPh sb="0" eb="1">
      <t>ダイ</t>
    </rPh>
    <rPh sb="3" eb="4">
      <t>カイ</t>
    </rPh>
    <rPh sb="4" eb="6">
      <t>ホソウ</t>
    </rPh>
    <rPh sb="6" eb="8">
      <t>コウガク</t>
    </rPh>
    <rPh sb="8" eb="10">
      <t>コウエン</t>
    </rPh>
    <rPh sb="10" eb="11">
      <t>カイ</t>
    </rPh>
    <phoneticPr fontId="8"/>
  </si>
  <si>
    <t>第20回土木学会デザイン賞授賞式</t>
    <phoneticPr fontId="8"/>
  </si>
  <si>
    <t>令和二年度構造工学セミナー　近年の豪雨による構造物被害－河川橋梁を中心とした構造物の被害事例と今後の対応－</t>
    <phoneticPr fontId="8"/>
  </si>
  <si>
    <t>第27回鉄道技術・政策連合シンポジウム（J-RAIL2020）</t>
    <phoneticPr fontId="8"/>
  </si>
  <si>
    <t>第27回鉄道技術・政策連合シンポジウム（J-RAIL2020）
特別セッション「鉄道メンテナンスの課題と将来に向け求められる大転換」</t>
    <phoneticPr fontId="8"/>
  </si>
  <si>
    <t>土木学会デザイン賞20周年記念　Talk sessions「土木発・デザイン実践の現場から」
第7回「激特事業・災害復旧事業にみる防災と景観まちづくりを両立する実践手法とは」</t>
    <phoneticPr fontId="8"/>
  </si>
  <si>
    <t>第26回地下空間シンポジウム</t>
  </si>
  <si>
    <t>第2回土木技術者実践論文集研究発表会</t>
    <phoneticPr fontId="8"/>
  </si>
  <si>
    <t>土木学会講堂他</t>
    <phoneticPr fontId="8"/>
  </si>
  <si>
    <t>土木ふれあいフェスタ</t>
    <phoneticPr fontId="8"/>
  </si>
  <si>
    <t>愛知県一宮市</t>
    <rPh sb="0" eb="3">
      <t>アイチケン</t>
    </rPh>
    <rPh sb="3" eb="4">
      <t>イチ</t>
    </rPh>
    <rPh sb="4" eb="5">
      <t>ミヤ</t>
    </rPh>
    <rPh sb="5" eb="6">
      <t>シ</t>
    </rPh>
    <phoneticPr fontId="8"/>
  </si>
  <si>
    <t>第5回土木学会コンサルタント委員会　地方創生シンポジウム</t>
    <rPh sb="0" eb="1">
      <t>ダイ</t>
    </rPh>
    <rPh sb="2" eb="3">
      <t>カイ</t>
    </rPh>
    <rPh sb="3" eb="5">
      <t>ドボク</t>
    </rPh>
    <rPh sb="5" eb="7">
      <t>ガッカイ</t>
    </rPh>
    <rPh sb="14" eb="17">
      <t>イインカイ</t>
    </rPh>
    <rPh sb="18" eb="20">
      <t>チホウ</t>
    </rPh>
    <rPh sb="20" eb="22">
      <t>ソウセイ</t>
    </rPh>
    <phoneticPr fontId="8"/>
  </si>
  <si>
    <t>第20回土木学会デザイン賞2020　受賞者プレゼンテーション</t>
    <rPh sb="0" eb="1">
      <t>ダイ</t>
    </rPh>
    <rPh sb="3" eb="4">
      <t>カイ</t>
    </rPh>
    <rPh sb="4" eb="6">
      <t>ドボク</t>
    </rPh>
    <rPh sb="6" eb="8">
      <t>ガッカイ</t>
    </rPh>
    <rPh sb="12" eb="13">
      <t>ショウ</t>
    </rPh>
    <rPh sb="18" eb="21">
      <t>ジュショウシャ</t>
    </rPh>
    <phoneticPr fontId="8"/>
  </si>
  <si>
    <t xml:space="preserve">土木学会デザイン賞20周年記念　Talk sessions「土木発・デザイン実践の現場から」
第8回「土木デザインのすすめ　国土と風土の未来のためにいま必要なこと」 </t>
    <phoneticPr fontId="8"/>
  </si>
  <si>
    <t>第11回木材利用シンポジウム</t>
    <rPh sb="0" eb="1">
      <t>ダイ</t>
    </rPh>
    <rPh sb="3" eb="4">
      <t>カイ</t>
    </rPh>
    <rPh sb="4" eb="6">
      <t>モクザイ</t>
    </rPh>
    <rPh sb="6" eb="8">
      <t>リヨウ</t>
    </rPh>
    <phoneticPr fontId="8"/>
  </si>
  <si>
    <t>JMOOC「土木情報学入門」</t>
    <phoneticPr fontId="8"/>
  </si>
  <si>
    <t>第11回道路橋床版シンポジウム</t>
    <rPh sb="0" eb="1">
      <t>ダイ</t>
    </rPh>
    <rPh sb="3" eb="4">
      <t>カイ</t>
    </rPh>
    <rPh sb="4" eb="6">
      <t>ドウロ</t>
    </rPh>
    <rPh sb="6" eb="7">
      <t>キョウ</t>
    </rPh>
    <rPh sb="7" eb="9">
      <t>ショウバン</t>
    </rPh>
    <phoneticPr fontId="8"/>
  </si>
  <si>
    <t>鋼構造委員会</t>
    <rPh sb="0" eb="6">
      <t>コウコウゾウイインカイ</t>
    </rPh>
    <phoneticPr fontId="8"/>
  </si>
  <si>
    <t>第68回環境システムシンポジウム</t>
    <rPh sb="0" eb="1">
      <t>ダイ</t>
    </rPh>
    <rPh sb="3" eb="4">
      <t>カイ</t>
    </rPh>
    <rPh sb="4" eb="6">
      <t>カンキョウ</t>
    </rPh>
    <phoneticPr fontId="8"/>
  </si>
  <si>
    <t>ベトナム土木学会共催国際建設プロジェクト</t>
    <phoneticPr fontId="8"/>
  </si>
  <si>
    <t>第一回水工学オンライン連続講演会</t>
    <rPh sb="0" eb="1">
      <t>ダイ</t>
    </rPh>
    <rPh sb="1" eb="3">
      <t>イッカイ</t>
    </rPh>
    <phoneticPr fontId="8"/>
  </si>
  <si>
    <t>第二回水工学オンライン連続講演会</t>
    <rPh sb="0" eb="1">
      <t>ダイ</t>
    </rPh>
    <rPh sb="1" eb="2">
      <t>ニ</t>
    </rPh>
    <rPh sb="2" eb="3">
      <t>カイ</t>
    </rPh>
    <rPh sb="3" eb="4">
      <t>スイ</t>
    </rPh>
    <phoneticPr fontId="8"/>
  </si>
  <si>
    <t>第三回水工学オンライン連続講演会</t>
    <rPh sb="0" eb="1">
      <t>ダイ</t>
    </rPh>
    <rPh sb="1" eb="2">
      <t>サン</t>
    </rPh>
    <rPh sb="2" eb="3">
      <t>カイ</t>
    </rPh>
    <rPh sb="3" eb="4">
      <t>スイ</t>
    </rPh>
    <phoneticPr fontId="8"/>
  </si>
  <si>
    <t>第四回水工学オンライン連続講演会</t>
    <rPh sb="0" eb="1">
      <t>ダイ</t>
    </rPh>
    <rPh sb="1" eb="2">
      <t>ヨン</t>
    </rPh>
    <rPh sb="2" eb="3">
      <t>カイ</t>
    </rPh>
    <rPh sb="3" eb="4">
      <t>スイ</t>
    </rPh>
    <phoneticPr fontId="8"/>
  </si>
  <si>
    <t>第五回水工学オンライン連続講演会</t>
    <rPh sb="0" eb="1">
      <t>ダイ</t>
    </rPh>
    <rPh sb="1" eb="2">
      <t>ゴ</t>
    </rPh>
    <rPh sb="2" eb="3">
      <t>カイ</t>
    </rPh>
    <rPh sb="3" eb="4">
      <t>スイ</t>
    </rPh>
    <phoneticPr fontId="8"/>
  </si>
  <si>
    <t>第六回水工学オンライン連続講演会</t>
    <rPh sb="0" eb="1">
      <t>ダイ</t>
    </rPh>
    <rPh sb="1" eb="2">
      <t>ロク</t>
    </rPh>
    <rPh sb="2" eb="3">
      <t>カイ</t>
    </rPh>
    <rPh sb="3" eb="4">
      <t>スイ</t>
    </rPh>
    <phoneticPr fontId="8"/>
  </si>
  <si>
    <t>第七回水工学オンライン連続講演会</t>
    <rPh sb="0" eb="1">
      <t>ダイ</t>
    </rPh>
    <rPh sb="1" eb="2">
      <t>ナナ</t>
    </rPh>
    <rPh sb="2" eb="3">
      <t>カイ</t>
    </rPh>
    <rPh sb="3" eb="4">
      <t>スイ</t>
    </rPh>
    <phoneticPr fontId="8"/>
  </si>
  <si>
    <t>河道管理研究小委員会 主催 ワークショップ</t>
    <rPh sb="0" eb="2">
      <t>カドウ</t>
    </rPh>
    <rPh sb="2" eb="4">
      <t>カンリ</t>
    </rPh>
    <rPh sb="4" eb="6">
      <t>ケンキュウ</t>
    </rPh>
    <rPh sb="6" eb="10">
      <t>ショウイインカイ</t>
    </rPh>
    <rPh sb="11" eb="13">
      <t>シュサイ</t>
    </rPh>
    <phoneticPr fontId="8"/>
  </si>
  <si>
    <t>第八回水工学オンライン連続講演会</t>
    <rPh sb="0" eb="1">
      <t>ダイ</t>
    </rPh>
    <rPh sb="1" eb="2">
      <t>ハチ</t>
    </rPh>
    <rPh sb="2" eb="3">
      <t>カイ</t>
    </rPh>
    <rPh sb="3" eb="4">
      <t>スイ</t>
    </rPh>
    <phoneticPr fontId="8"/>
  </si>
  <si>
    <t>基礎水理シンポジウム２０２０</t>
  </si>
  <si>
    <t>原子力土木委員会地盤安定性評価小委員会講演会「原子力施設に関する地盤安定性評価技術の現状－どこまでできて、何が課題か－」</t>
    <phoneticPr fontId="8"/>
  </si>
  <si>
    <t>原子力土木委員会</t>
    <rPh sb="0" eb="3">
      <t>ゲンシリョク</t>
    </rPh>
    <rPh sb="3" eb="5">
      <t>ドボク</t>
    </rPh>
    <rPh sb="5" eb="7">
      <t>イイン</t>
    </rPh>
    <rPh sb="7" eb="8">
      <t>カイ</t>
    </rPh>
    <phoneticPr fontId="8"/>
  </si>
  <si>
    <t>コンサルタント委員会・市民合意形成小委員会講演会「人工知能（AI）を用いた合意形成ツールの実証実験」</t>
    <phoneticPr fontId="8"/>
  </si>
  <si>
    <t>コンサルタント委員会</t>
    <rPh sb="7" eb="10">
      <t>イインカイ</t>
    </rPh>
    <phoneticPr fontId="8"/>
  </si>
  <si>
    <t>第21回　異分野技術者との交流会</t>
    <phoneticPr fontId="8"/>
  </si>
  <si>
    <t>第1回　建設用ロボット技術セミナー</t>
    <phoneticPr fontId="8"/>
  </si>
  <si>
    <t>DX時代の建設を考える　～建設におけるデジタル化の推進～</t>
    <phoneticPr fontId="8"/>
  </si>
  <si>
    <t>i-Constructionセミナー</t>
    <phoneticPr fontId="8"/>
  </si>
  <si>
    <t>広島市，松江市</t>
    <rPh sb="0" eb="2">
      <t>ヒロシマ</t>
    </rPh>
    <rPh sb="2" eb="3">
      <t>シ</t>
    </rPh>
    <rPh sb="4" eb="6">
      <t>マツエ</t>
    </rPh>
    <rPh sb="6" eb="7">
      <t>シ</t>
    </rPh>
    <phoneticPr fontId="8"/>
  </si>
  <si>
    <t>最新建設用ロボット技術の紹介</t>
    <phoneticPr fontId="8"/>
  </si>
  <si>
    <t>港湾空港技研</t>
    <phoneticPr fontId="8"/>
  </si>
  <si>
    <t>令和２年度 環境水理部会研究集会２０２０（オンライン）</t>
    <rPh sb="0" eb="2">
      <t>レイワ</t>
    </rPh>
    <rPh sb="3" eb="5">
      <t>ネンド</t>
    </rPh>
    <rPh sb="6" eb="8">
      <t>カンキョウ</t>
    </rPh>
    <rPh sb="8" eb="10">
      <t>スイリ</t>
    </rPh>
    <rPh sb="10" eb="12">
      <t>ブカイ</t>
    </rPh>
    <rPh sb="12" eb="14">
      <t>ケンキュウ</t>
    </rPh>
    <rPh sb="14" eb="16">
      <t>シュウカイ</t>
    </rPh>
    <phoneticPr fontId="8"/>
  </si>
  <si>
    <t>「締固めを必要とする高流動コンクリートの配合設計・施工技術」に関するシンポジウム</t>
    <phoneticPr fontId="8"/>
  </si>
  <si>
    <t>「コンクリート構造物の品質確保」に関する委員会成果報告会およびシンポジウム</t>
    <phoneticPr fontId="8"/>
  </si>
  <si>
    <t>電気化学的防食工法指針改訂報告会</t>
    <phoneticPr fontId="8"/>
  </si>
  <si>
    <t>コンクリート構造物の設計と連成型性能評価法に関する研究小委員会(第2期) 成果報告会</t>
    <phoneticPr fontId="8"/>
  </si>
  <si>
    <t>講堂およびオンライン</t>
    <rPh sb="0" eb="2">
      <t>コウドウ</t>
    </rPh>
    <phoneticPr fontId="8"/>
  </si>
  <si>
    <t>「部材詳細の設計と照査に関する研究小委員会」成果報告会</t>
    <phoneticPr fontId="8"/>
  </si>
  <si>
    <t>「鉄筋定着・継手指針」の改訂に伴う講習会</t>
    <phoneticPr fontId="8"/>
  </si>
  <si>
    <t>プレキャストコンクリートを用いた構造物の構造計画・設計・製造・施工・維持管理指針（案）に関する講習会</t>
    <phoneticPr fontId="8"/>
  </si>
  <si>
    <t>地震工学委員会 2020年度 第1回研究会 ～最近の国内外の自然災害（令和元年台風15号）～</t>
    <phoneticPr fontId="8"/>
  </si>
  <si>
    <t>地震工学委員会 2020年度 第2回研究会 ～最近の国内外の自然災害（スラウェシ島地震）～</t>
    <phoneticPr fontId="8"/>
  </si>
  <si>
    <t>第40回地震工学研究発表会</t>
    <rPh sb="0" eb="1">
      <t>ダイ</t>
    </rPh>
    <rPh sb="3" eb="4">
      <t>カイ</t>
    </rPh>
    <rPh sb="4" eb="6">
      <t>ジシン</t>
    </rPh>
    <rPh sb="6" eb="8">
      <t>コウガク</t>
    </rPh>
    <rPh sb="8" eb="10">
      <t>ケンキュウ</t>
    </rPh>
    <rPh sb="10" eb="13">
      <t>ハッピョウカイ</t>
    </rPh>
    <phoneticPr fontId="8"/>
  </si>
  <si>
    <t>第20回地震災害マネジメントセミナー「複合災害に備える― 地震，豪雨，火山噴火などによる重畳災害に備えて」</t>
    <phoneticPr fontId="8"/>
  </si>
  <si>
    <t>2020年度セミナー「土木学会による実務者のための耐震設計入門：基礎編」</t>
    <phoneticPr fontId="8"/>
  </si>
  <si>
    <t>地盤の地震応答解析 -秋の講習会2020</t>
    <phoneticPr fontId="8"/>
  </si>
  <si>
    <t>断層変位を受ける地中管路の設計手法に関する研究小委員会 最終報告会</t>
    <phoneticPr fontId="8"/>
  </si>
  <si>
    <t>地震工学委員会 2020年度 第3回研究会 ～最近の国内外の自然災害（令和2年7月豪雨災害）～</t>
    <phoneticPr fontId="8"/>
  </si>
  <si>
    <t>2020年度セミナー「土木学会による実務者のための耐震設計入門：実践編」</t>
    <rPh sb="32" eb="34">
      <t>ジッセン</t>
    </rPh>
    <phoneticPr fontId="8"/>
  </si>
  <si>
    <t>橋梁等の対津波・対洪水設計に関する研究小委員会の活動報告会</t>
    <phoneticPr fontId="8"/>
  </si>
  <si>
    <t>第11回インフラ・ライフライン減災対策シンポジウム</t>
    <phoneticPr fontId="8"/>
  </si>
  <si>
    <t>第23回橋梁等の耐震設計シンポジウム</t>
    <phoneticPr fontId="8"/>
  </si>
  <si>
    <t>日本建築学会会長による特別講演会</t>
    <phoneticPr fontId="8"/>
  </si>
  <si>
    <t>地震工学委員会 2020年度 第4回研究会 ～土木学会功績賞 受賞講演～</t>
    <rPh sb="23" eb="25">
      <t>ドボク</t>
    </rPh>
    <rPh sb="25" eb="27">
      <t>ガッカイ</t>
    </rPh>
    <rPh sb="27" eb="30">
      <t>コウセキショウ</t>
    </rPh>
    <rPh sb="31" eb="33">
      <t>ジュショウ</t>
    </rPh>
    <rPh sb="33" eb="35">
      <t>コウエン</t>
    </rPh>
    <phoneticPr fontId="8"/>
  </si>
  <si>
    <t>地震工学委員会 2020年度 第5回研究会 ～土木学会論文奨励賞 受賞講演～</t>
    <rPh sb="23" eb="25">
      <t>ドボク</t>
    </rPh>
    <rPh sb="25" eb="27">
      <t>ガッカイ</t>
    </rPh>
    <rPh sb="27" eb="29">
      <t>ロンブン</t>
    </rPh>
    <rPh sb="29" eb="31">
      <t>ショウレイ</t>
    </rPh>
    <rPh sb="31" eb="32">
      <t>ショウ</t>
    </rPh>
    <rPh sb="33" eb="35">
      <t>ジュショウ</t>
    </rPh>
    <rPh sb="35" eb="37">
      <t>コウエン</t>
    </rPh>
    <phoneticPr fontId="8"/>
  </si>
  <si>
    <t>第45回土木情報学シンポジウム</t>
    <rPh sb="0" eb="1">
      <t>ダイ</t>
    </rPh>
    <rPh sb="3" eb="4">
      <t>カイ</t>
    </rPh>
    <rPh sb="4" eb="6">
      <t>ドボク</t>
    </rPh>
    <rPh sb="6" eb="9">
      <t>ジョウホウガク</t>
    </rPh>
    <phoneticPr fontId="8"/>
  </si>
  <si>
    <t>土木構造物の復旧性評価に関するシンポジウム</t>
    <rPh sb="0" eb="2">
      <t>ドボク</t>
    </rPh>
    <rPh sb="2" eb="5">
      <t>コウゾウブツ</t>
    </rPh>
    <rPh sb="6" eb="8">
      <t>フッキュウ</t>
    </rPh>
    <rPh sb="8" eb="9">
      <t>セイ</t>
    </rPh>
    <rPh sb="9" eb="11">
      <t>ヒョウカ</t>
    </rPh>
    <rPh sb="12" eb="13">
      <t>カン</t>
    </rPh>
    <phoneticPr fontId="8"/>
  </si>
  <si>
    <t>第30回トンネル工学研究発表会</t>
    <rPh sb="0" eb="1">
      <t>ダイ</t>
    </rPh>
    <rPh sb="3" eb="4">
      <t>カイ</t>
    </rPh>
    <rPh sb="8" eb="10">
      <t>コウガク</t>
    </rPh>
    <rPh sb="10" eb="15">
      <t>ケンキュウハッピョウカイ</t>
    </rPh>
    <phoneticPr fontId="8"/>
  </si>
  <si>
    <t>トンネル工学委員会</t>
    <rPh sb="4" eb="9">
      <t>コウガクイインカイ</t>
    </rPh>
    <phoneticPr fontId="8"/>
  </si>
  <si>
    <t>トンネルセミナー2020</t>
    <phoneticPr fontId="8"/>
  </si>
  <si>
    <t xml:space="preserve">「次世代構造技術者の Work in Progress 2021」
</t>
  </si>
  <si>
    <t>第3回土木技術者実践論文集研究発表会</t>
    <phoneticPr fontId="8"/>
  </si>
  <si>
    <t>コンサルタント委員会・合意形成小委員会シンポジウム　「ポストコロナにおける新たな市民合意形成」</t>
    <phoneticPr fontId="8"/>
  </si>
  <si>
    <t>第24回土木学会応用力学シンポジウム　研究発表会</t>
    <rPh sb="0" eb="1">
      <t>ダイ</t>
    </rPh>
    <rPh sb="3" eb="4">
      <t>カイ</t>
    </rPh>
    <rPh sb="4" eb="6">
      <t>ドボク</t>
    </rPh>
    <rPh sb="6" eb="8">
      <t>ガッカイ</t>
    </rPh>
    <rPh sb="8" eb="10">
      <t>オウヨウ</t>
    </rPh>
    <rPh sb="10" eb="12">
      <t>リキガク</t>
    </rPh>
    <phoneticPr fontId="8"/>
  </si>
  <si>
    <t>第２４回応用力学シンポジウム　 特別講演・表彰式</t>
    <phoneticPr fontId="8"/>
  </si>
  <si>
    <t>202１年度河川技術に関するシンポジウム</t>
    <phoneticPr fontId="8"/>
  </si>
  <si>
    <t>原子力土木委員会　公開講演会</t>
    <phoneticPr fontId="8"/>
  </si>
  <si>
    <t>原子力土木委員会</t>
    <phoneticPr fontId="8"/>
  </si>
  <si>
    <t>第2回　建設用ロボット技術セミナー</t>
    <phoneticPr fontId="8"/>
  </si>
  <si>
    <t>技術資料「原子力発電所の基礎地盤及び周辺斜面の安定性評価技術＜技術資料＞」講習会～最近の地盤安定性評価技術の適用例を中心として～</t>
    <phoneticPr fontId="8"/>
  </si>
  <si>
    <t>講演会「海底地すべりによる津波に関する研究動向（原子力土木委員会　津波評価小委員会）」</t>
    <phoneticPr fontId="8"/>
  </si>
  <si>
    <t>第46回海洋開発シンポジウム</t>
    <phoneticPr fontId="8"/>
  </si>
  <si>
    <t>第25回鉄道工学シンポジウム</t>
    <rPh sb="6" eb="8">
      <t>コウガク</t>
    </rPh>
    <phoneticPr fontId="8"/>
  </si>
  <si>
    <t>令和3年度構造工学第1回研究会「耐風構造レトロフィット　－橋梁での事例を通して」</t>
  </si>
  <si>
    <t>岡崎</t>
  </si>
  <si>
    <t>第14回岩盤力学イブニングセミナー</t>
  </si>
  <si>
    <t>岩盤力学委員会</t>
    <rPh sb="0" eb="7">
      <t>ガンバンリキガクイインカイ</t>
    </rPh>
    <phoneticPr fontId="8"/>
  </si>
  <si>
    <t>「連続合成桁橋における床版取替え技術の現状と展開」講習会</t>
  </si>
  <si>
    <t>「グリーンインフラの最前線～現場実装とグレーインフラとの協働に向けて～」講習会</t>
  </si>
  <si>
    <t>第1回構造工学DXセミナー</t>
  </si>
  <si>
    <t>第56回水工学に関する夏期研修会Aコース</t>
    <phoneticPr fontId="8"/>
  </si>
  <si>
    <t>第56回水工学に関する夏期研修会Bコース</t>
    <phoneticPr fontId="8"/>
  </si>
  <si>
    <t>第68回海岸工学講演会（2021）</t>
    <phoneticPr fontId="8"/>
  </si>
  <si>
    <t>第15回岩盤力学イブニングセミナー</t>
  </si>
  <si>
    <t>「鉄筋コンクリート製地中構造物の耐震性能照査技術」拡充に関する講習会</t>
    <phoneticPr fontId="8"/>
  </si>
  <si>
    <t>土木建設技術発表会2021</t>
    <phoneticPr fontId="8"/>
  </si>
  <si>
    <t>土木学会　講堂、オンライン</t>
    <rPh sb="0" eb="2">
      <t>ドボク</t>
    </rPh>
    <rPh sb="2" eb="4">
      <t>ガッカイ</t>
    </rPh>
    <rPh sb="5" eb="7">
      <t>コウドウ</t>
    </rPh>
    <phoneticPr fontId="8"/>
  </si>
  <si>
    <t>21年度『施工計画講習会「地盤の基礎知識と土留め工の計画と施工」』</t>
  </si>
  <si>
    <t>第66回水工学講演会</t>
    <phoneticPr fontId="8"/>
  </si>
  <si>
    <t>2021年度河川災害シンポジウム</t>
    <rPh sb="4" eb="6">
      <t>ネンド</t>
    </rPh>
    <rPh sb="6" eb="8">
      <t>カセン</t>
    </rPh>
    <rPh sb="8" eb="10">
      <t>サイガイ</t>
    </rPh>
    <phoneticPr fontId="8"/>
  </si>
  <si>
    <t>第2回ＡＩ・データサイエンスシンポジウム</t>
    <rPh sb="0" eb="1">
      <t>ダイ</t>
    </rPh>
    <rPh sb="2" eb="3">
      <t>カイ</t>
    </rPh>
    <phoneticPr fontId="8"/>
  </si>
  <si>
    <t>安全問題討論会’21</t>
    <phoneticPr fontId="8"/>
  </si>
  <si>
    <t>応用力学講演会 2021</t>
    <rPh sb="0" eb="2">
      <t>オウヨウ</t>
    </rPh>
    <rPh sb="2" eb="4">
      <t>リキガク</t>
    </rPh>
    <rPh sb="4" eb="7">
      <t>コウエンカイ</t>
    </rPh>
    <phoneticPr fontId="8"/>
  </si>
  <si>
    <t>第5回　若手技術者のための複合構造セミナー ～鋼とコンクリート～</t>
    <phoneticPr fontId="8"/>
  </si>
  <si>
    <t>土木学会講堂、オンライン</t>
    <phoneticPr fontId="8"/>
  </si>
  <si>
    <t>第22回　異分野技術者との交流会「建設産業の水素・燃料電池を活用した脱炭素化」</t>
    <phoneticPr fontId="8"/>
  </si>
  <si>
    <t>2021年度構造工学における有限要素法の基礎と応用講習会</t>
  </si>
  <si>
    <t>令和3年度構造工学第2回研究会「我が国の質の高いインフラ海外展開の現状と課題」</t>
  </si>
  <si>
    <t>第16回岩盤力学イブニングセミナー</t>
  </si>
  <si>
    <t>オンライン、講堂</t>
  </si>
  <si>
    <t>第9回 河川堤防技術シンポジウム</t>
    <rPh sb="4" eb="6">
      <t>カセン</t>
    </rPh>
    <phoneticPr fontId="8"/>
  </si>
  <si>
    <t>令和3年度 地盤工学セミナー</t>
    <rPh sb="0" eb="2">
      <t>レイワ</t>
    </rPh>
    <phoneticPr fontId="8"/>
  </si>
  <si>
    <t>オンライン、講堂</t>
    <phoneticPr fontId="8"/>
  </si>
  <si>
    <t>令和4年図書出版記念講演会　「突発的な火山噴火と避難、火山工学から防災を考える」</t>
    <phoneticPr fontId="8"/>
  </si>
  <si>
    <t>地盤工学委員会</t>
  </si>
  <si>
    <t>林</t>
    <phoneticPr fontId="8"/>
  </si>
  <si>
    <t>第26回舗装工学講演会</t>
    <rPh sb="0" eb="1">
      <t>ダイ</t>
    </rPh>
    <rPh sb="3" eb="4">
      <t>カイ</t>
    </rPh>
    <rPh sb="4" eb="6">
      <t>ホソウ</t>
    </rPh>
    <rPh sb="6" eb="8">
      <t>コウガク</t>
    </rPh>
    <rPh sb="8" eb="10">
      <t>コウエン</t>
    </rPh>
    <rPh sb="10" eb="11">
      <t>カイ</t>
    </rPh>
    <phoneticPr fontId="8"/>
  </si>
  <si>
    <t>第48回岩盤力学に関するシンポジウム</t>
  </si>
  <si>
    <t>第13回構造物の衝撃問題に関するシンポジウム</t>
  </si>
  <si>
    <t>新春どぼくかるた大会</t>
    <phoneticPr fontId="8"/>
  </si>
  <si>
    <t>応用力学フォーラム（北海道地区）</t>
    <rPh sb="10" eb="13">
      <t>ホッカイドウ</t>
    </rPh>
    <phoneticPr fontId="8"/>
  </si>
  <si>
    <t>応用力学フォーラム（中四国地区）</t>
    <phoneticPr fontId="8"/>
  </si>
  <si>
    <t>第2回構造工学DXセミナー</t>
  </si>
  <si>
    <t>令和三年度構造工学セミナー「構造工学におけるカーボンニュートラルへの取り組み」</t>
  </si>
  <si>
    <t>【オンライン】若手構造工学セミナー</t>
  </si>
  <si>
    <t>第17回岩盤力学イブニングセミナー</t>
  </si>
  <si>
    <t>第9回水工学オンライン連続講演会</t>
    <phoneticPr fontId="8"/>
  </si>
  <si>
    <t>第10回水工学オンライン連続講演会</t>
    <phoneticPr fontId="8"/>
  </si>
  <si>
    <t>第11回水工学オンライン連続講演会</t>
    <phoneticPr fontId="8"/>
  </si>
  <si>
    <t>第12回水工学オンライン連続講演会</t>
    <phoneticPr fontId="8"/>
  </si>
  <si>
    <t>第13回水工学オンライン連続講演会</t>
    <phoneticPr fontId="8"/>
  </si>
  <si>
    <t>第14回水工学オンライン連続講演会</t>
    <phoneticPr fontId="8"/>
  </si>
  <si>
    <t>環境水理部会研究集会</t>
    <phoneticPr fontId="8"/>
  </si>
  <si>
    <t>海岸工学企画セッション1　（第68回海岸工学講演会）</t>
    <phoneticPr fontId="8"/>
  </si>
  <si>
    <t>海岸工学企画セッション2　（第68回海岸工学講演会）</t>
    <phoneticPr fontId="8"/>
  </si>
  <si>
    <t>【Klaus Hasselmann博士ノーベル物理学賞受賞記念】 解説：Hasselmannと日本における波浪研究の歴史</t>
    <phoneticPr fontId="8"/>
  </si>
  <si>
    <t>混相流、粒状体シミュレーションの最前線</t>
    <phoneticPr fontId="8"/>
  </si>
  <si>
    <t>第24回橋に関するシンポジウム</t>
    <rPh sb="0" eb="1">
      <t>ダイ</t>
    </rPh>
    <rPh sb="3" eb="4">
      <t>カイ</t>
    </rPh>
    <rPh sb="4" eb="5">
      <t>ハシ</t>
    </rPh>
    <rPh sb="6" eb="7">
      <t>カン</t>
    </rPh>
    <phoneticPr fontId="8"/>
  </si>
  <si>
    <t>第40回鋼構造基礎講座</t>
    <rPh sb="0" eb="1">
      <t>ダイ</t>
    </rPh>
    <rPh sb="3" eb="4">
      <t>カイ</t>
    </rPh>
    <rPh sb="4" eb="7">
      <t>コウコウゾウ</t>
    </rPh>
    <rPh sb="7" eb="11">
      <t>キソコウザ</t>
    </rPh>
    <phoneticPr fontId="8"/>
  </si>
  <si>
    <t>鋼橋の環境振動・騒音に関する予測，評価および対策技術に関する講習会</t>
    <phoneticPr fontId="8"/>
  </si>
  <si>
    <t>第41回鋼構造基礎講座</t>
    <rPh sb="0" eb="1">
      <t>ダイ</t>
    </rPh>
    <rPh sb="3" eb="4">
      <t>カイ</t>
    </rPh>
    <rPh sb="4" eb="7">
      <t>コウコウゾウ</t>
    </rPh>
    <rPh sb="7" eb="11">
      <t>キソコウザ</t>
    </rPh>
    <phoneticPr fontId="8"/>
  </si>
  <si>
    <t>「補修・補強のための高力ボルト摩擦接合技術」 に関する講習会</t>
    <phoneticPr fontId="8"/>
  </si>
  <si>
    <t>第9回技術継承講演会～経験豊富な先人に学ぶ次世代への承継技術～</t>
    <phoneticPr fontId="8"/>
  </si>
  <si>
    <t>土木学会講堂、オンライン</t>
    <rPh sb="0" eb="4">
      <t>ドボクガッカイ</t>
    </rPh>
    <rPh sb="4" eb="6">
      <t>コウドウ</t>
    </rPh>
    <phoneticPr fontId="8"/>
  </si>
  <si>
    <t>第13回公共調達シンポジウム</t>
    <phoneticPr fontId="8"/>
  </si>
  <si>
    <t>第3回「i-Constructionの推進に関するシンポジウム」</t>
    <phoneticPr fontId="8"/>
  </si>
  <si>
    <t>2021 年度建設マネジメント委員会 研究成果発表会・表彰式</t>
    <phoneticPr fontId="8"/>
  </si>
  <si>
    <t>建設ケースメソッドシンポジウム</t>
    <phoneticPr fontId="8"/>
  </si>
  <si>
    <t>地域シンポジウム北海道</t>
    <rPh sb="0" eb="2">
      <t>チイキ</t>
    </rPh>
    <rPh sb="8" eb="11">
      <t>ホッカイドウ</t>
    </rPh>
    <phoneticPr fontId="8"/>
  </si>
  <si>
    <t>第39回建設マネジメント問題に関する研究発表・討論会</t>
    <phoneticPr fontId="8"/>
  </si>
  <si>
    <t>第58回環境工学研究フォーラム</t>
    <rPh sb="0" eb="1">
      <t>ダイ</t>
    </rPh>
    <rPh sb="3" eb="4">
      <t>カイ</t>
    </rPh>
    <rPh sb="4" eb="10">
      <t>カンキョウコウガクケンキュウ</t>
    </rPh>
    <phoneticPr fontId="8"/>
  </si>
  <si>
    <t>環境工学一般公開シンポジウム</t>
    <rPh sb="4" eb="8">
      <t>イッパンコウカイ</t>
    </rPh>
    <phoneticPr fontId="8"/>
  </si>
  <si>
    <t>地球環境シンポジウム</t>
    <rPh sb="0" eb="4">
      <t>チキュウカンキョウ</t>
    </rPh>
    <phoneticPr fontId="8"/>
  </si>
  <si>
    <t>地球環境委員会</t>
    <rPh sb="0" eb="7">
      <t>チキュウカンキョウイインカイ</t>
    </rPh>
    <phoneticPr fontId="8"/>
  </si>
  <si>
    <t>地球環境一般公開シンポジウム</t>
    <rPh sb="0" eb="4">
      <t>チキュウカンキョウ</t>
    </rPh>
    <rPh sb="4" eb="8">
      <t>イッパンコウカイ</t>
    </rPh>
    <phoneticPr fontId="8"/>
  </si>
  <si>
    <t>第31回トンネル工学研究発表会</t>
    <rPh sb="0" eb="1">
      <t>ダイ</t>
    </rPh>
    <rPh sb="3" eb="4">
      <t>カイ</t>
    </rPh>
    <rPh sb="8" eb="15">
      <t>コウガクケンキュウハッピョウカイ</t>
    </rPh>
    <phoneticPr fontId="8"/>
  </si>
  <si>
    <t>トンネル工学セミナー2021</t>
    <rPh sb="4" eb="6">
      <t>コウガク</t>
    </rPh>
    <phoneticPr fontId="8"/>
  </si>
  <si>
    <t>2021トンネル技術史講演会</t>
    <rPh sb="8" eb="14">
      <t>ギジュツシコウエンカイ</t>
    </rPh>
    <phoneticPr fontId="8"/>
  </si>
  <si>
    <t>International Conference on Sustainable Water Resources Management: Global Challenges &amp; Opportunities</t>
    <phoneticPr fontId="8"/>
  </si>
  <si>
    <t>第49回環境システム研究論文発表会</t>
    <rPh sb="0" eb="1">
      <t>ダイ</t>
    </rPh>
    <rPh sb="3" eb="4">
      <t>カイ</t>
    </rPh>
    <rPh sb="4" eb="6">
      <t>カンキョウ</t>
    </rPh>
    <rPh sb="10" eb="17">
      <t>ケンキュウロンブンハッピョウカイ</t>
    </rPh>
    <phoneticPr fontId="8"/>
  </si>
  <si>
    <t>第73回環境システムシンポジウム</t>
    <phoneticPr fontId="8"/>
  </si>
  <si>
    <t>水路トンネル保全に関わる技術者を対象とした実務講習会（第1回）</t>
    <phoneticPr fontId="8"/>
  </si>
  <si>
    <t>海外の電気事業を取り巻く環境変化とエネルギー戦略～我が国のグリーン成長戦略の観点から～</t>
    <phoneticPr fontId="8"/>
  </si>
  <si>
    <t>防災・心理共同セミナー「コロナ禍で考える人にやさしい・安全な地下空間」</t>
    <phoneticPr fontId="8"/>
  </si>
  <si>
    <t>水路トンネル保全に関わる技術者を対象とした実務講習会（第2回）</t>
    <phoneticPr fontId="8"/>
  </si>
  <si>
    <t>第63回土木計画学研究発表会（春大会）</t>
    <phoneticPr fontId="8"/>
  </si>
  <si>
    <t>水路トンネル保全に関わる技術者を対象とした実務講習会（第3回）</t>
    <phoneticPr fontId="8"/>
  </si>
  <si>
    <t>第41回土木史研究発表会・シンポジウム「戦後の水辺と土木史」</t>
    <phoneticPr fontId="8"/>
  </si>
  <si>
    <t>第41回土木史研究発表会</t>
    <phoneticPr fontId="8"/>
  </si>
  <si>
    <t>カーボンリサイクルの展望と課題～カーボンリサイクルを日本の成長産業に～</t>
    <phoneticPr fontId="8"/>
  </si>
  <si>
    <t>第20回木材工学研究発表会</t>
    <phoneticPr fontId="8"/>
  </si>
  <si>
    <t>「津波に対する海岸保全施設整備計画のための技術ガイドライン」 セミナー</t>
    <phoneticPr fontId="8"/>
  </si>
  <si>
    <t>第9回人にやさしい地下空間セミナー「魅力感じる地下空間-東京の地下鉄をデザインする-」</t>
    <phoneticPr fontId="8"/>
  </si>
  <si>
    <t>土木学会デザイン賞20周年記念　Talk sessions「土木発・デザイン実践の現場から」第9回　中小河川からはじまるかわまちづくり</t>
    <phoneticPr fontId="8"/>
  </si>
  <si>
    <t>土木学会デザイン賞20周年記念　Talk sessions「土木発・デザイン実践の現場から」第10回　豊かな海辺の創造～暮らし・癒し・守りのデザイン～</t>
    <phoneticPr fontId="8"/>
  </si>
  <si>
    <t>水路トンネル保全に関わる技術者を対象とした実務講習会（第4回）</t>
    <phoneticPr fontId="8"/>
  </si>
  <si>
    <t>第64回土木計画学研究発表会・秋大会</t>
    <phoneticPr fontId="8"/>
  </si>
  <si>
    <t>土木学会景観・デザイン委員会令和3年シンポジウム</t>
    <phoneticPr fontId="8"/>
  </si>
  <si>
    <t>第17回景観・デザイン研究発表会</t>
    <phoneticPr fontId="8"/>
  </si>
  <si>
    <t>土木学会デザイン賞20周年記念　Talk sessions「土木発・デザイン実践の現場から」第11回「風景をつくる水門」そのスペックはいかにデザインできるか</t>
    <phoneticPr fontId="8"/>
  </si>
  <si>
    <t>土木学会デザイン賞20周年記念　Talk sessions「土木発・デザイン実践の現場から」第12回　これからの駅前広場の計画設計について</t>
    <phoneticPr fontId="8"/>
  </si>
  <si>
    <t>第27回地下空間シンポジウム</t>
    <phoneticPr fontId="8"/>
  </si>
  <si>
    <t>土木学会デザイン賞2021　受賞者プレゼンテーション</t>
    <phoneticPr fontId="8"/>
  </si>
  <si>
    <t>『気候・豪雨予測に関する新技術と利水ダムの運用』に関する講演会</t>
    <phoneticPr fontId="8"/>
  </si>
  <si>
    <t>土木学会デザイン賞20周年記念　Talk sessions「土木発・デザイン実践の現場から」第13回　社会に貢献するデザインのつくり方・選び方</t>
    <phoneticPr fontId="8"/>
  </si>
  <si>
    <t>土木学会デザイン賞20周年記念　Talk sessions「土木発・デザイン実践の現場から」第14回 ローカリティーと橋梁デザイン</t>
    <phoneticPr fontId="8"/>
  </si>
  <si>
    <t>「日本列島の地殻応力～ジャパンストレスマップ（JSM）」について</t>
    <phoneticPr fontId="8"/>
  </si>
  <si>
    <t>オンライン、講堂</t>
    <rPh sb="6" eb="8">
      <t>コウドウ</t>
    </rPh>
    <phoneticPr fontId="8"/>
  </si>
  <si>
    <t>土木デザインTalk sessions「土木発・デザイン実践の現場から」第15回 土木と建築の境界</t>
  </si>
  <si>
    <t>第10回人にやさしい地下空間セミナー「魅力感じる地下空間-大阪の地下街を究める-」</t>
    <phoneticPr fontId="8"/>
  </si>
  <si>
    <t>石炭灰混合材料を地盤・土構造物に利用するための技術指針（案）に関する講習会</t>
  </si>
  <si>
    <t>Frontiers of Concrete Technology, 1st JSCE Concrete Committee Webinar</t>
  </si>
  <si>
    <t>Frontiers of Concrete Technology, 2nd JSCE Concrete Committee Webinar</t>
  </si>
  <si>
    <t>JSCE- Faculty of Engineering, Kasetsart University Joint Seminar</t>
    <phoneticPr fontId="8"/>
  </si>
  <si>
    <t>「359コンクリート構造物の耐凍害性確保に関する調査研究小委員会」成果報告会およびシンポジウム</t>
    <phoneticPr fontId="8"/>
  </si>
  <si>
    <t>既設コンクリート構造物の構造性能評価研究小委員会(355委員会)（第2期）成果報告会</t>
    <phoneticPr fontId="8"/>
  </si>
  <si>
    <t>「高炉スラグ微粉末を用いたコンクリートの品質・性能評価に関する調査研究小委員会」成果報告会</t>
    <phoneticPr fontId="8"/>
  </si>
  <si>
    <t>コンクリートのあと施工アンカー工法の設計・施工・維持管理指針（案）に関する講習会</t>
    <phoneticPr fontId="8"/>
  </si>
  <si>
    <t>Frontiers of Concrete Technology, 3rd JSCE Concrete Committee Webinar</t>
    <phoneticPr fontId="8"/>
  </si>
  <si>
    <t>令和3年2月福島県沖の地震に関する被害調査報告会</t>
    <phoneticPr fontId="8"/>
  </si>
  <si>
    <t>地震工学委員会 2021年度 第1回研究会</t>
    <phoneticPr fontId="8"/>
  </si>
  <si>
    <t>2021年度セミナー「土木学会による実務者のための耐震設計入門：基礎編」</t>
    <phoneticPr fontId="8"/>
  </si>
  <si>
    <t>第24回橋梁等の耐震設計シンポジウム</t>
    <rPh sb="0" eb="1">
      <t>ダイ</t>
    </rPh>
    <rPh sb="3" eb="4">
      <t>カイ</t>
    </rPh>
    <rPh sb="4" eb="6">
      <t>キョウリョウ</t>
    </rPh>
    <rPh sb="6" eb="7">
      <t>トウ</t>
    </rPh>
    <rPh sb="8" eb="10">
      <t>タイシン</t>
    </rPh>
    <rPh sb="10" eb="12">
      <t>セッケイ</t>
    </rPh>
    <phoneticPr fontId="8"/>
  </si>
  <si>
    <t>地震工学委員会 2021年度 第2回研究会</t>
    <phoneticPr fontId="8"/>
  </si>
  <si>
    <t>第41回地震工学研究発表会</t>
    <rPh sb="0" eb="1">
      <t>ダイ</t>
    </rPh>
    <rPh sb="3" eb="4">
      <t>カイ</t>
    </rPh>
    <rPh sb="4" eb="6">
      <t>ジシン</t>
    </rPh>
    <rPh sb="6" eb="8">
      <t>コウガク</t>
    </rPh>
    <rPh sb="8" eb="10">
      <t>ケンキュウ</t>
    </rPh>
    <rPh sb="10" eb="13">
      <t>ハッピョウカイ</t>
    </rPh>
    <phoneticPr fontId="8"/>
  </si>
  <si>
    <t>新書『地盤は悪夢を知っていた』に込めた思い ～地震痕跡・過去の記録の解読と防災戦略への反映～</t>
    <rPh sb="0" eb="2">
      <t>シンショ</t>
    </rPh>
    <rPh sb="3" eb="5">
      <t>ジバン</t>
    </rPh>
    <rPh sb="6" eb="8">
      <t>アクム</t>
    </rPh>
    <rPh sb="9" eb="10">
      <t>シ</t>
    </rPh>
    <rPh sb="16" eb="17">
      <t>コ</t>
    </rPh>
    <rPh sb="19" eb="20">
      <t>オモ</t>
    </rPh>
    <rPh sb="23" eb="25">
      <t>ジシン</t>
    </rPh>
    <rPh sb="25" eb="27">
      <t>コンセキ</t>
    </rPh>
    <rPh sb="28" eb="30">
      <t>カコ</t>
    </rPh>
    <rPh sb="31" eb="33">
      <t>キロク</t>
    </rPh>
    <rPh sb="34" eb="36">
      <t>カイドク</t>
    </rPh>
    <rPh sb="37" eb="39">
      <t>ボウサイ</t>
    </rPh>
    <rPh sb="39" eb="41">
      <t>センリャク</t>
    </rPh>
    <rPh sb="43" eb="45">
      <t>ハンエイ</t>
    </rPh>
    <phoneticPr fontId="8"/>
  </si>
  <si>
    <t>地盤の地震応答解析 -秋の講習会2021-</t>
    <rPh sb="0" eb="2">
      <t>ジバン</t>
    </rPh>
    <rPh sb="3" eb="5">
      <t>ジシン</t>
    </rPh>
    <rPh sb="5" eb="7">
      <t>オウトウ</t>
    </rPh>
    <rPh sb="7" eb="9">
      <t>カイセキ</t>
    </rPh>
    <rPh sb="11" eb="12">
      <t>アキ</t>
    </rPh>
    <rPh sb="13" eb="16">
      <t>コウシュウカイ</t>
    </rPh>
    <phoneticPr fontId="8"/>
  </si>
  <si>
    <t>2021年度セミナー「土木学会による実務者のための耐震設計入門：基礎編」（再開講）</t>
    <rPh sb="37" eb="38">
      <t>サイ</t>
    </rPh>
    <rPh sb="38" eb="40">
      <t>カイコウ</t>
    </rPh>
    <phoneticPr fontId="8"/>
  </si>
  <si>
    <t>断層変位を考慮した橋梁等構造物の耐震設計に関する研究成果報告会</t>
    <phoneticPr fontId="8"/>
  </si>
  <si>
    <t>耐震性評価のための地盤調査・土質試験の運用事例ワークショップ</t>
    <phoneticPr fontId="8"/>
  </si>
  <si>
    <t>第21回地震災害マネジメントセミナー</t>
    <phoneticPr fontId="8"/>
  </si>
  <si>
    <t>2021年度セミナー「土木学会による実務者のための耐震設計入門：実践編」</t>
    <phoneticPr fontId="8"/>
  </si>
  <si>
    <t>地震工学委員会 2021年度 第3回研究会</t>
    <phoneticPr fontId="8"/>
  </si>
  <si>
    <t>第12回インフラ・ライフライン減災対策シンポジウム</t>
    <phoneticPr fontId="8"/>
  </si>
  <si>
    <t>北海道胆振東部地震の被害および復旧状況説明会</t>
    <phoneticPr fontId="8"/>
  </si>
  <si>
    <t>VIII分野（分野横断）キックオフシンポジウム</t>
    <phoneticPr fontId="8"/>
  </si>
  <si>
    <t>令和4年3月福島県沖の地震に関する被害調査報告会</t>
    <phoneticPr fontId="8"/>
  </si>
  <si>
    <t>Damってなんだ？～”あたりまえ”と土木～</t>
    <phoneticPr fontId="8"/>
  </si>
  <si>
    <t>第46回土木情報学シンポジウム</t>
    <rPh sb="0" eb="1">
      <t>ダイ</t>
    </rPh>
    <rPh sb="3" eb="4">
      <t>カイ</t>
    </rPh>
    <rPh sb="4" eb="9">
      <t>ドボクジョウホウガク</t>
    </rPh>
    <phoneticPr fontId="8"/>
  </si>
  <si>
    <t>インフラデータチャレンジ2021
ウェビナー第1回</t>
    <phoneticPr fontId="8"/>
  </si>
  <si>
    <t>インフラデータチャレンジ
〜ウェビナー＆アイデアソン〜</t>
    <phoneticPr fontId="8"/>
  </si>
  <si>
    <t>橋ってなんだ？</t>
    <rPh sb="0" eb="1">
      <t>ハシ</t>
    </rPh>
    <phoneticPr fontId="8"/>
  </si>
  <si>
    <t xml:space="preserve">令和4年度第1回構造工学研究会「高速道路の大規模更新事業 -日本およびドイツ- 」
</t>
    <phoneticPr fontId="8"/>
  </si>
  <si>
    <t>AI・データサイエンスセミナー</t>
  </si>
  <si>
    <t>2022年度河川技術に関するシンポジウム</t>
    <phoneticPr fontId="8"/>
  </si>
  <si>
    <t>那須</t>
    <rPh sb="0" eb="2">
      <t>ナス</t>
    </rPh>
    <phoneticPr fontId="8"/>
  </si>
  <si>
    <t>第47回海洋開発シンポジウム</t>
    <phoneticPr fontId="8"/>
  </si>
  <si>
    <t>第26回鉄道工学シンポジウム</t>
  </si>
  <si>
    <t>第３回構造工学DXセミナー</t>
  </si>
  <si>
    <t>第18回岩盤力学イブニングセミナー</t>
  </si>
  <si>
    <t>「根拠に基づく構造性能評価のための点検・解析の技術体系を目指して－点検を目的とした維持管理へ導かれた技術者へのメッセージ－」講習会</t>
  </si>
  <si>
    <t>オンラインおよび土木学会講堂</t>
  </si>
  <si>
    <t>第4回構造工学DXセミナー</t>
  </si>
  <si>
    <t>衛星によるインフラマネジメントシンポジウム</t>
    <phoneticPr fontId="8"/>
  </si>
  <si>
    <t>Frontiers of Concrete Technology, 4th JSCE Concrete Committee Webinar</t>
    <phoneticPr fontId="6"/>
  </si>
  <si>
    <t>コンクリート</t>
    <phoneticPr fontId="8"/>
  </si>
  <si>
    <t>飯野</t>
    <rPh sb="0" eb="2">
      <t>イイノ</t>
    </rPh>
    <phoneticPr fontId="8"/>
  </si>
  <si>
    <t>国際関連小委員会オンラインジョイントセミナー</t>
    <rPh sb="0" eb="1">
      <t>ダイ</t>
    </rPh>
    <rPh sb="2" eb="8">
      <t>カンレンショウイインカイ</t>
    </rPh>
    <rPh sb="14" eb="15">
      <t>カイ</t>
    </rPh>
    <rPh sb="20" eb="21">
      <t>カリ</t>
    </rPh>
    <phoneticPr fontId="6"/>
  </si>
  <si>
    <t>第57回水工学に関する夏期研修会Aコース</t>
    <phoneticPr fontId="8"/>
  </si>
  <si>
    <t>オンライン及び東京大学本郷キャンパス</t>
    <rPh sb="5" eb="6">
      <t>オヨ</t>
    </rPh>
    <rPh sb="7" eb="11">
      <t>トウキョウダイガク</t>
    </rPh>
    <rPh sb="11" eb="13">
      <t>ホンゴウ</t>
    </rPh>
    <phoneticPr fontId="8"/>
  </si>
  <si>
    <t>第57回水工学に関する夏期研修会Bコース</t>
  </si>
  <si>
    <t>第44回土木情報学シンポジウム</t>
  </si>
  <si>
    <t>土木学会＆オンライン</t>
    <phoneticPr fontId="8"/>
  </si>
  <si>
    <t>土木情報学委員会</t>
  </si>
  <si>
    <t>海岸工学企画セッション</t>
    <phoneticPr fontId="8"/>
  </si>
  <si>
    <t>第69回海岸工学講演会</t>
    <phoneticPr fontId="8"/>
  </si>
  <si>
    <t>ハイブリット開催（横須賀市ヴェルクよこすか・オンライン）　</t>
    <phoneticPr fontId="8"/>
  </si>
  <si>
    <t>第19回岩盤力学イブニングセミナー</t>
  </si>
  <si>
    <t>海岸工学見学会</t>
    <rPh sb="4" eb="7">
      <t>ケンガクカイ</t>
    </rPh>
    <phoneticPr fontId="8"/>
  </si>
  <si>
    <t>港湾空港技術研究所</t>
    <phoneticPr fontId="8"/>
  </si>
  <si>
    <t>土木建設技術発表会2022</t>
  </si>
  <si>
    <t>土木学会講堂ほか、オンライン</t>
  </si>
  <si>
    <t>インフラ学際研究シンポジウム</t>
    <phoneticPr fontId="8"/>
  </si>
  <si>
    <t>第67回水工学講演会</t>
    <phoneticPr fontId="8"/>
  </si>
  <si>
    <t>松山市総合コミュニティセンター</t>
    <phoneticPr fontId="8"/>
  </si>
  <si>
    <t>アゲールシンポジウム</t>
    <phoneticPr fontId="8"/>
  </si>
  <si>
    <t>第67回水工学講演会特別講演</t>
    <phoneticPr fontId="8"/>
  </si>
  <si>
    <t>第3回ＡＩ・データサイエンスシンポジウム</t>
  </si>
  <si>
    <t>安全問題討論会’22</t>
  </si>
  <si>
    <t>基礎水理シンポジウム</t>
    <phoneticPr fontId="8"/>
  </si>
  <si>
    <t>第6回　若手技術者のための複合構造セミナー ～複合構造の基礎講座～</t>
  </si>
  <si>
    <t>「複合構造におけるコンクリートの収縮・クリープの影響に関する最新動向」講習会</t>
  </si>
  <si>
    <t>東京工業大学、オンライン</t>
  </si>
  <si>
    <t>2022年度構造工学における有限要素法の基礎と応用講習会</t>
  </si>
  <si>
    <t>「構造ヘルスモニタリングと目視点検の融合」に関する講習会</t>
  </si>
  <si>
    <t>土木学会講堂、オンライン</t>
  </si>
  <si>
    <t>第27回舗装工学講演会</t>
  </si>
  <si>
    <t>北海道科学大学</t>
  </si>
  <si>
    <t>第49回岩盤力学に関するシンポジウム</t>
  </si>
  <si>
    <t>第9回FRP複合構造・橋梁に関するシンポジウム</t>
  </si>
  <si>
    <t>第20回岩盤力学イブニングセミナー</t>
  </si>
  <si>
    <t xml:space="preserve">令和4年度構造工学第2回研究会「持論：構造工学の来し方・行く末」
</t>
  </si>
  <si>
    <t>2022年度施工計画講習会「施⼯計画のポイントと最近のICT 技術について」</t>
  </si>
  <si>
    <t>第2回AI・データサイエンスセミナー</t>
  </si>
  <si>
    <t>令和四年度構造工学セミナー「構造工学の視点から見た建設３Dプリンティング技術の現状と課題」</t>
  </si>
  <si>
    <t>「舗装工学ライブラリー18　ブロック系舗装入門」講習会</t>
  </si>
  <si>
    <t>第３回AI・データサイエンスセミナー</t>
  </si>
  <si>
    <t>第21回岩盤力学イブニングセミナー</t>
  </si>
  <si>
    <t>「衝撃作用に対する構造性能照査法の基礎と応用」に関する講習会</t>
  </si>
  <si>
    <t>金沢商工会議所、オンライン</t>
  </si>
  <si>
    <t>「橋梁の耐風設計のための数値流体解析ガイドライン」講習会</t>
  </si>
  <si>
    <t>第25回応用力学シンポジウム</t>
    <phoneticPr fontId="8"/>
  </si>
  <si>
    <t>鹿児島大学等</t>
    <rPh sb="5" eb="6">
      <t>ナド</t>
    </rPh>
    <phoneticPr fontId="8"/>
  </si>
  <si>
    <t>小澤</t>
    <phoneticPr fontId="8"/>
  </si>
  <si>
    <t>土木・建築におけるデータ駆動科学の適用と実装    土木学会応用力学委員会東北地区講演会・計算工学会多元災害シミュレーション研究会</t>
    <phoneticPr fontId="8"/>
  </si>
  <si>
    <t>情報の潜在的価値を具現化する技術　（2022年度関東地区応用力学フォーラム）</t>
    <phoneticPr fontId="8"/>
  </si>
  <si>
    <t>2022年度 関西地区・応用力学フォーラム（環境・防災・エネルギーの流体力学小委員会との合同開催） 　～災害時における流体と構造物の干渉メカニズム～</t>
    <phoneticPr fontId="8"/>
  </si>
  <si>
    <t>応用力学講演会2022</t>
    <phoneticPr fontId="8"/>
  </si>
  <si>
    <t>土木学会応用力学委員会「計算力学×α小委員会」および(公財)科学技術交流財団～第3回「建設技術のデジタル革新の活用に関する研究会」の合同セミナー</t>
    <phoneticPr fontId="8"/>
  </si>
  <si>
    <t>あいち産業科学技術総合センター他</t>
    <rPh sb="15" eb="16">
      <t>ホカ</t>
    </rPh>
    <phoneticPr fontId="8"/>
  </si>
  <si>
    <t>2022年度中四国地区応用力学フォーラム「広域斜面動態・安定シミュレーションの最前線」</t>
    <phoneticPr fontId="8"/>
  </si>
  <si>
    <t>広島大学他</t>
    <rPh sb="4" eb="5">
      <t>ホカ</t>
    </rPh>
    <phoneticPr fontId="8"/>
  </si>
  <si>
    <t>土木学会応用力学委員会「計算力学×α小委員会」　NDE4.0維持管理 -これからの非破壊検査と構造モニタリング-</t>
    <phoneticPr fontId="8"/>
  </si>
  <si>
    <t>東京工業大学</t>
    <phoneticPr fontId="8"/>
  </si>
  <si>
    <t>中部地区応用力学フォーラム 「河川堤防の浸透・越水時挙動の数値解析に関するフォーラム」</t>
    <phoneticPr fontId="8"/>
  </si>
  <si>
    <t>2022年度北海道地区・応用力学フォーラム～構造モニタリングの研究と動向，将来へのホンネ～</t>
    <phoneticPr fontId="8"/>
  </si>
  <si>
    <t>令和4年度西部地区応用力学フォーラム「スパコンとデータサイエンスを援用したあたらしい物理エンジン」</t>
    <phoneticPr fontId="8"/>
  </si>
  <si>
    <t>九州大学他</t>
    <phoneticPr fontId="8"/>
  </si>
  <si>
    <t>地震工学委員会 2022年度 第1回研究会</t>
    <phoneticPr fontId="8"/>
  </si>
  <si>
    <t>第25回橋梁等の耐震設計シンポジウム</t>
    <rPh sb="0" eb="1">
      <t>ダイ</t>
    </rPh>
    <rPh sb="3" eb="4">
      <t>カイ</t>
    </rPh>
    <rPh sb="4" eb="6">
      <t>キョウリョウ</t>
    </rPh>
    <rPh sb="6" eb="7">
      <t>ナド</t>
    </rPh>
    <rPh sb="8" eb="10">
      <t>タイシン</t>
    </rPh>
    <rPh sb="10" eb="12">
      <t>セッケイ</t>
    </rPh>
    <phoneticPr fontId="8"/>
  </si>
  <si>
    <t>地震工学委員会 2022年度 第2回研究会</t>
    <phoneticPr fontId="8"/>
  </si>
  <si>
    <t>橋ってなんだ？～”あたりまえ”と土木～</t>
    <phoneticPr fontId="8"/>
  </si>
  <si>
    <t>豊洲文化センター</t>
    <rPh sb="0" eb="2">
      <t>トヨス</t>
    </rPh>
    <rPh sb="2" eb="4">
      <t>ブンカ</t>
    </rPh>
    <phoneticPr fontId="8"/>
  </si>
  <si>
    <t>土木情報学委員会</t>
    <rPh sb="0" eb="5">
      <t>ドボクジョウホウガク</t>
    </rPh>
    <rPh sb="5" eb="8">
      <t>イインカイ</t>
    </rPh>
    <phoneticPr fontId="8"/>
  </si>
  <si>
    <t>42回地震工学研究発表会</t>
    <phoneticPr fontId="8"/>
  </si>
  <si>
    <t>性能に基づく橋梁の耐震構造計画・設計法に関する研究小委員会　成果報告会</t>
    <phoneticPr fontId="8"/>
  </si>
  <si>
    <t>2022年セミナー「土木学会による実務者のための耐震設計入門：基礎編」</t>
    <phoneticPr fontId="8"/>
  </si>
  <si>
    <t>「地盤・構造物の非線形解析法の検証と妥当性確認の方法-ガイドラインとその実践事例-」に関する講習会</t>
    <phoneticPr fontId="8"/>
  </si>
  <si>
    <t>第22回地震災害マネジメントセミナー</t>
    <phoneticPr fontId="8"/>
  </si>
  <si>
    <t>対面＆オンライン</t>
    <rPh sb="0" eb="2">
      <t>タイメン</t>
    </rPh>
    <phoneticPr fontId="8"/>
  </si>
  <si>
    <t>地盤の地震応答解析-秋の講習会2022-</t>
    <phoneticPr fontId="8"/>
  </si>
  <si>
    <t>2016年熊本地震の被害および復旧状況説明会</t>
    <phoneticPr fontId="8"/>
  </si>
  <si>
    <t>2022年9月台湾東部の地震（M6.5, M6.9）に関する被害調査報告会</t>
    <phoneticPr fontId="8"/>
  </si>
  <si>
    <t>第13回「インフラ・ライフライン減災対策シンポジウム」</t>
    <phoneticPr fontId="8"/>
  </si>
  <si>
    <t>JSCE2020防災プロジェクト　災害医療WS</t>
    <rPh sb="17" eb="19">
      <t>サイガイ</t>
    </rPh>
    <rPh sb="19" eb="21">
      <t>イリョウ</t>
    </rPh>
    <phoneticPr fontId="8"/>
  </si>
  <si>
    <t>TKP四谷</t>
    <rPh sb="3" eb="5">
      <t>ヨツヤ</t>
    </rPh>
    <phoneticPr fontId="8"/>
  </si>
  <si>
    <t>2022年セミナー「土木学会による実務者のための耐震設計入門：実践編」</t>
    <phoneticPr fontId="8"/>
  </si>
  <si>
    <t>構造工学委員会 三井物産委託研究小委員会 成果報告会</t>
  </si>
  <si>
    <t>第12回木材利用シンポジウム「SDGs時代における木材利用 ～パリ協定とカーボンニュートラル～」</t>
    <phoneticPr fontId="8"/>
  </si>
  <si>
    <t>土木学会 講堂他</t>
  </si>
  <si>
    <t>木材工学委員会</t>
  </si>
  <si>
    <t>小澤</t>
  </si>
  <si>
    <t>放射性廃棄物処分技術の最新動向に関する総合シンポジウム</t>
    <phoneticPr fontId="8"/>
  </si>
  <si>
    <t>エネルギー委員会</t>
  </si>
  <si>
    <t>第65回土木計画学研究発表会・春大会</t>
    <phoneticPr fontId="8"/>
  </si>
  <si>
    <t>第42回土木史研究発表会・シンポジウム「高橋裕と松浦茂樹、その功績と横顔」</t>
    <phoneticPr fontId="8"/>
  </si>
  <si>
    <t>土木史委員会</t>
  </si>
  <si>
    <t>第42回土木史研究発表会</t>
    <phoneticPr fontId="8"/>
  </si>
  <si>
    <t>土木学会 講堂他</t>
    <phoneticPr fontId="8"/>
  </si>
  <si>
    <t>土木史委員会</t>
    <phoneticPr fontId="8"/>
  </si>
  <si>
    <t>防災・心理小委員会ジョイントセミナー「地表や地下に残る災害痕跡を知り、備えておくべきこと」</t>
    <phoneticPr fontId="8"/>
  </si>
  <si>
    <t>第21回木材工学研究発表会</t>
    <phoneticPr fontId="8"/>
  </si>
  <si>
    <t>エネルギー委員会主催講演会「水素産業の現状と課題」</t>
    <phoneticPr fontId="8"/>
  </si>
  <si>
    <t>第11回人にやさしい地下空間セミナー 「災害と地下空間-災害時における人の行動を捉える-」</t>
    <phoneticPr fontId="8"/>
  </si>
  <si>
    <t>第7回土木史サロン　伝えたい「土木のこころ」がある！</t>
  </si>
  <si>
    <t>第66回土木計画学研究発表会・秋大会≪委員会報告・招待講演≫</t>
    <phoneticPr fontId="8"/>
  </si>
  <si>
    <t>那覇市ぶんかテンブス館4F テンブスホール他</t>
    <rPh sb="21" eb="22">
      <t>ホカ</t>
    </rPh>
    <phoneticPr fontId="8"/>
  </si>
  <si>
    <t>第66回土木計画学研究発表会・秋大会</t>
    <phoneticPr fontId="8"/>
  </si>
  <si>
    <t>琉球大学 千原キャンパス</t>
    <phoneticPr fontId="8"/>
  </si>
  <si>
    <t>第12回維持管理セミナー　～道路トンネル維持管理の課題と今後の展望～</t>
    <phoneticPr fontId="8"/>
  </si>
  <si>
    <t>フェニックス・プラザ （福井市民福祉会館）多目的ルーム</t>
    <phoneticPr fontId="8"/>
  </si>
  <si>
    <t>土木学会デザイン賞20周年記念　Talk sessions「土木発・デザイン実践の現場から」　第16回　今求められる道路のデザイン</t>
    <phoneticPr fontId="8"/>
  </si>
  <si>
    <t>土木学会 景観・デザイン委員会 令和4年シンポジウム「まちの活力を持続されるインフラ」</t>
    <phoneticPr fontId="8"/>
  </si>
  <si>
    <t>ロイヤル劇場</t>
    <phoneticPr fontId="8"/>
  </si>
  <si>
    <t>第18回景観・デザイン研究発表会</t>
    <phoneticPr fontId="8"/>
  </si>
  <si>
    <t>岐阜大学工学部</t>
    <phoneticPr fontId="8"/>
  </si>
  <si>
    <t>土木学会デザイン賞20周年記念　Talk sessions「土木発・デザイン実践の現場から」　第17回　タブーにとらわれないダムのデザイン</t>
    <phoneticPr fontId="8"/>
  </si>
  <si>
    <t>第13回維持管理セミナー　－道路トンネル維持管理の現状と課題－</t>
    <phoneticPr fontId="8"/>
  </si>
  <si>
    <t>島根県立産業交流会館</t>
    <phoneticPr fontId="8"/>
  </si>
  <si>
    <t>土木学会デザイン賞20周年記念　Talk sessions「土木発・デザイン実践の現場から」　第18回　土木のデザインマネジメント</t>
    <phoneticPr fontId="8"/>
  </si>
  <si>
    <t>土木学会デザイン賞2022授賞式 - 受賞者プレゼンテーション・講評</t>
    <phoneticPr fontId="8"/>
  </si>
  <si>
    <t>土木学会デザイン賞20周年記念　Talk sessions「土木発・デザイン実践の現場から」　第19回　マチの用水、ムラの用水</t>
    <phoneticPr fontId="8"/>
  </si>
  <si>
    <t>第28回地下空間シンポジウム</t>
    <phoneticPr fontId="8"/>
  </si>
  <si>
    <t>土木学会デザイン賞20周年記念　Talk sessions「土木発・デザイン実践の現場から」 　第20回　美しい高架橋のデザイン</t>
    <phoneticPr fontId="8"/>
  </si>
  <si>
    <t>土木学会デザイン賞20周年記念　Talk sessions「土木発・デザイン実践の現場から」　第21回　まちづくりと公共空間の再構築</t>
    <phoneticPr fontId="8"/>
  </si>
  <si>
    <t>第12回人にやさしい地下空間セミナー「特集：東日本大震災を捉えて　―災害時における人の心をつかみ薄れゆく震災の記憶を呼び覚ます―」</t>
    <phoneticPr fontId="8"/>
  </si>
  <si>
    <t>土木計画学ワンデイセミナー#106　権利と効率のストック効果の理論と実践</t>
    <phoneticPr fontId="8"/>
  </si>
  <si>
    <t>グリーントランスフォーメーション（GX）実現に向けた基本方針</t>
    <phoneticPr fontId="8"/>
  </si>
  <si>
    <t>土木計画学ワンデイセミナー#105　地域公共交通プライシングの新提案 －運賃設定にまつわる固定観念を越えて－</t>
    <phoneticPr fontId="8"/>
  </si>
  <si>
    <t>東京理科大学他</t>
    <phoneticPr fontId="8"/>
  </si>
  <si>
    <t>「シールドトンネル工事の安全・安心な施工に関するガイドライン」に関する講習会</t>
    <phoneticPr fontId="8"/>
  </si>
  <si>
    <t>2022年度 建設マネジメント委員会 公共調達シンポジウム</t>
    <phoneticPr fontId="8"/>
  </si>
  <si>
    <t>土木学会講堂およびオンライン</t>
    <rPh sb="0" eb="4">
      <t>ドボクガッカイ</t>
    </rPh>
    <rPh sb="4" eb="6">
      <t>コウドウ</t>
    </rPh>
    <phoneticPr fontId="8"/>
  </si>
  <si>
    <t>第4回「i-Constructionの推進に関するシンポジウム」</t>
    <phoneticPr fontId="8"/>
  </si>
  <si>
    <t>2022年度 建設マネジメント委員会 研究成果発表会・表彰式</t>
    <phoneticPr fontId="8"/>
  </si>
  <si>
    <t>第25回橋に関するシンポジウム「鋼橋のビッグプロジェクト～最新の建設・維持管理技術～」</t>
    <phoneticPr fontId="8"/>
  </si>
  <si>
    <t>法政大学およびオンライン</t>
    <rPh sb="0" eb="4">
      <t>ホウセイダイガク</t>
    </rPh>
    <phoneticPr fontId="8"/>
  </si>
  <si>
    <t>トンネル工学委員会60周年記念事業</t>
    <phoneticPr fontId="8"/>
  </si>
  <si>
    <t>トンネル工学セミナー2022</t>
    <phoneticPr fontId="8"/>
  </si>
  <si>
    <t>202/9/2</t>
  </si>
  <si>
    <t>第30回地球環境シンポジウム</t>
    <phoneticPr fontId="8"/>
  </si>
  <si>
    <t>地球環境委員会</t>
    <rPh sb="0" eb="4">
      <t>チキュウカンキョウ</t>
    </rPh>
    <rPh sb="4" eb="7">
      <t>イインカイ</t>
    </rPh>
    <phoneticPr fontId="8"/>
  </si>
  <si>
    <t>地球環境一般公開シンポジウム</t>
    <rPh sb="4" eb="8">
      <t>イッパンコウカイ</t>
    </rPh>
    <phoneticPr fontId="8"/>
  </si>
  <si>
    <t>第50回環境システム研究発表会</t>
    <phoneticPr fontId="8"/>
  </si>
  <si>
    <t>徳島大学およびオンライン</t>
    <rPh sb="0" eb="4">
      <t>トクシマダイガク</t>
    </rPh>
    <phoneticPr fontId="8"/>
  </si>
  <si>
    <t>環境システム研究論文発表会　第50回記念シンポジウム</t>
  </si>
  <si>
    <t>第42回鋼構造基礎講座 「最新の鋼橋架設技術および鋼橋施工時の留意点 ～鋼橋の架設工事における安全確保に向けて～」</t>
    <phoneticPr fontId="8"/>
  </si>
  <si>
    <t>第12回道路橋床版シンポジウム</t>
    <phoneticPr fontId="8"/>
  </si>
  <si>
    <t>2022トンネル技術史講演会</t>
    <phoneticPr fontId="8"/>
  </si>
  <si>
    <t>第43回鋼構造基礎講座 「塗替塗装に関する基礎知識と課題への取り組み最前線」</t>
  </si>
  <si>
    <t>環境工学委員会 水インフラ更新小委員会シンポジウム～DB・DBO・DBMによる水道事業基盤強化を進めるために～</t>
  </si>
  <si>
    <t>第32回トンネル工学研究発表会</t>
  </si>
  <si>
    <t>第59回環境工学研究フォーラム</t>
  </si>
  <si>
    <t>岩手県民情報センター</t>
    <rPh sb="0" eb="4">
      <t>イワテケンミン</t>
    </rPh>
    <rPh sb="4" eb="6">
      <t>ジョウホウ</t>
    </rPh>
    <phoneticPr fontId="8"/>
  </si>
  <si>
    <t>環境工学一般公開シンポジウム～岩手県内の環境問題を振り返り今後の資源循環と水源保全を考える～</t>
    <phoneticPr fontId="8"/>
  </si>
  <si>
    <t>地域シンポジウム東北～東北地域の建設業のあり方と将来を見据えた人材育成～</t>
  </si>
  <si>
    <t>「鋼・合成構造標準示方書 総則編・構造計画編・設計編」講習会</t>
    <phoneticPr fontId="8"/>
  </si>
  <si>
    <t>第10回鋼構造技術継承講演会</t>
    <phoneticPr fontId="8"/>
  </si>
  <si>
    <t>第40回建設マネジメント問題に関する研究発表・討論会</t>
    <phoneticPr fontId="8"/>
  </si>
  <si>
    <t>鋼構造委員会 レーザーによる鋼構造物表面の素地調整技術検討小委員会 活動成果報告会</t>
  </si>
  <si>
    <t>斜面工学研究小委員会・火山工学研究小委員会　図書出版記念合同講演会</t>
    <phoneticPr fontId="8"/>
  </si>
  <si>
    <t>第10回 河川堤防技術シンポジウム</t>
    <phoneticPr fontId="8"/>
  </si>
  <si>
    <t>令和3年度 地盤工学セミナー</t>
  </si>
  <si>
    <t>第77回環境システムシンポジウム</t>
    <phoneticPr fontId="8"/>
  </si>
  <si>
    <t>第78回環境システムシンポジウム</t>
    <phoneticPr fontId="8"/>
  </si>
  <si>
    <t>「コンクリート中への水分浸透評価とその活用に関する研究小委員会(362委員会)」成果報告会およびシンポジウム</t>
  </si>
  <si>
    <t>東京大学</t>
    <rPh sb="0" eb="4">
      <t>トウキョウダイガク</t>
    </rPh>
    <phoneticPr fontId="8"/>
  </si>
  <si>
    <t>「土木分野におけるジオポリマー技術の実用化推進のための研究小委員会」成果報告会</t>
    <phoneticPr fontId="8"/>
  </si>
  <si>
    <t>締固めを必要とする高流動コンクリートの配合設計・施工指針（案）に関する講習会</t>
    <phoneticPr fontId="8"/>
  </si>
  <si>
    <t>2022年制定 コンクリート標準示方書講習会</t>
    <phoneticPr fontId="8"/>
  </si>
  <si>
    <t>一ツ橋ホール</t>
    <rPh sb="0" eb="1">
      <t>ヒト</t>
    </rPh>
    <rPh sb="2" eb="3">
      <t>バシ</t>
    </rPh>
    <phoneticPr fontId="8"/>
  </si>
  <si>
    <t>第3回地震研究会</t>
    <phoneticPr fontId="8"/>
  </si>
  <si>
    <t>JSCE2020防災プロジェクトWS</t>
    <phoneticPr fontId="8"/>
  </si>
  <si>
    <t>第15回水工学オンライン連続講演会　【ライブストリーミング配信】</t>
    <phoneticPr fontId="8"/>
  </si>
  <si>
    <t>水工学委員会</t>
    <rPh sb="0" eb="3">
      <t>スイコウガク</t>
    </rPh>
    <rPh sb="3" eb="6">
      <t>イインカイ</t>
    </rPh>
    <phoneticPr fontId="8"/>
  </si>
  <si>
    <t>第16回水工学オンライン連続講演会　【ライブストリーミング配信】</t>
    <phoneticPr fontId="8"/>
  </si>
  <si>
    <t>第17回水工学オンライン連続講演会　【ライブストリーミング配信】</t>
    <phoneticPr fontId="8"/>
  </si>
  <si>
    <t>第18回水工学オンライン連続講演会　【ライブストリーミング配信】</t>
    <phoneticPr fontId="8"/>
  </si>
  <si>
    <t>環境水理部会研究集会２０２２（オンライン）</t>
    <rPh sb="0" eb="2">
      <t>カンキョウ</t>
    </rPh>
    <rPh sb="2" eb="4">
      <t>スイリ</t>
    </rPh>
    <rPh sb="4" eb="6">
      <t>ブカイ</t>
    </rPh>
    <rPh sb="6" eb="10">
      <t>ケンキュウシュウカイ</t>
    </rPh>
    <phoneticPr fontId="8"/>
  </si>
  <si>
    <t>水工学委員会</t>
    <rPh sb="0" eb="6">
      <t>スイコウガクイインカイ</t>
    </rPh>
    <phoneticPr fontId="8"/>
  </si>
  <si>
    <t>第19回水工学オンライン連続講演会　【ライブストリーミング配信】</t>
    <phoneticPr fontId="8"/>
  </si>
  <si>
    <t>第4回土木技術者実践論文集研究発表会</t>
    <phoneticPr fontId="8"/>
  </si>
  <si>
    <t>関東技術事務所</t>
    <phoneticPr fontId="8"/>
  </si>
  <si>
    <t>アプトの道 ウォーキングイベント</t>
    <phoneticPr fontId="8"/>
  </si>
  <si>
    <t>群馬県安中市松井田町およびオンライン</t>
    <phoneticPr fontId="8"/>
  </si>
  <si>
    <t>異分野技術者との交流会（第23回）</t>
    <phoneticPr fontId="8"/>
  </si>
  <si>
    <t>第6回 土木学会コンサルタント委員会 地方創生シンポジウム</t>
    <phoneticPr fontId="8"/>
  </si>
  <si>
    <t>鎌倉旧村上邸およびオンライン</t>
    <phoneticPr fontId="8"/>
  </si>
  <si>
    <t>第3回 建設用ロボット技術セミナー「最新のAIロボット技術および自律分散システムについて」</t>
    <phoneticPr fontId="8"/>
  </si>
  <si>
    <t>月面建設技術シンポジウム「宇宙開発における土木の役割」</t>
    <phoneticPr fontId="8"/>
  </si>
  <si>
    <t>土木学会講堂およびオンライン</t>
    <rPh sb="0" eb="2">
      <t>ドボク</t>
    </rPh>
    <rPh sb="2" eb="4">
      <t>ガッカイ</t>
    </rPh>
    <rPh sb="4" eb="6">
      <t>コウドウ</t>
    </rPh>
    <phoneticPr fontId="8"/>
  </si>
  <si>
    <t>アプトの道イベント フォローアップセミナー（前編）</t>
    <phoneticPr fontId="8"/>
  </si>
  <si>
    <t>アプトの道イベント フォローアップセミナー（後編）</t>
    <phoneticPr fontId="8"/>
  </si>
  <si>
    <t>第4回 建設用ロボット技術セミナー</t>
    <phoneticPr fontId="8"/>
  </si>
  <si>
    <t>調査研究部門 定期的開催行事実施状況</t>
    <rPh sb="7" eb="10">
      <t>テイキテキ</t>
    </rPh>
    <rPh sb="10" eb="12">
      <t>カイサイ</t>
    </rPh>
    <rPh sb="12" eb="14">
      <t>ギョウジ</t>
    </rPh>
    <phoneticPr fontId="8"/>
  </si>
  <si>
    <t>行事名</t>
    <rPh sb="0" eb="2">
      <t>ギョウジ</t>
    </rPh>
    <rPh sb="2" eb="3">
      <t>メイ</t>
    </rPh>
    <phoneticPr fontId="8"/>
  </si>
  <si>
    <t>1989（H元）</t>
    <rPh sb="6" eb="7">
      <t>ガン</t>
    </rPh>
    <phoneticPr fontId="8"/>
  </si>
  <si>
    <t>1990（H2）</t>
    <phoneticPr fontId="8"/>
  </si>
  <si>
    <t>1991（H3）</t>
    <phoneticPr fontId="8"/>
  </si>
  <si>
    <t>1992（H4）</t>
  </si>
  <si>
    <t>1993（H5）</t>
    <phoneticPr fontId="8"/>
  </si>
  <si>
    <t>1994（H6）</t>
  </si>
  <si>
    <t>1995（H7）</t>
    <phoneticPr fontId="8"/>
  </si>
  <si>
    <t>1996（H8）</t>
    <phoneticPr fontId="8"/>
  </si>
  <si>
    <t>1997（H9）</t>
  </si>
  <si>
    <t>1998（H10）</t>
    <phoneticPr fontId="8"/>
  </si>
  <si>
    <t>1999（H11）</t>
  </si>
  <si>
    <t>2000（H12）</t>
  </si>
  <si>
    <t>2001（H13）</t>
    <phoneticPr fontId="8"/>
  </si>
  <si>
    <t>2002（H14）</t>
    <phoneticPr fontId="8"/>
  </si>
  <si>
    <t>2003（H15）</t>
  </si>
  <si>
    <t>2004（H16）</t>
  </si>
  <si>
    <t>2005（H17）</t>
    <phoneticPr fontId="8"/>
  </si>
  <si>
    <t>2006（H18）</t>
  </si>
  <si>
    <t>2007（H19）</t>
  </si>
  <si>
    <t>2008（H20）</t>
  </si>
  <si>
    <t>2009（H21）</t>
    <phoneticPr fontId="8"/>
  </si>
  <si>
    <t>2010（H22）</t>
    <phoneticPr fontId="8"/>
  </si>
  <si>
    <t>2011（H23）</t>
    <phoneticPr fontId="8"/>
  </si>
  <si>
    <t>2012（H24）</t>
    <phoneticPr fontId="8"/>
  </si>
  <si>
    <t>2013（H25）</t>
    <phoneticPr fontId="8"/>
  </si>
  <si>
    <t>2014（H26）</t>
    <phoneticPr fontId="8"/>
  </si>
  <si>
    <t>2015（H27）</t>
    <phoneticPr fontId="8"/>
  </si>
  <si>
    <t>2016（H28）</t>
    <phoneticPr fontId="8"/>
  </si>
  <si>
    <t>2017（H29）</t>
    <phoneticPr fontId="8"/>
  </si>
  <si>
    <t>2018（H30）</t>
    <phoneticPr fontId="8"/>
  </si>
  <si>
    <t>2019（R元）</t>
    <rPh sb="6" eb="7">
      <t>ガン</t>
    </rPh>
    <phoneticPr fontId="8"/>
  </si>
  <si>
    <t>2020（R2）</t>
    <phoneticPr fontId="8"/>
  </si>
  <si>
    <t>2021（R3）</t>
    <phoneticPr fontId="8"/>
  </si>
  <si>
    <t>2022（R4）</t>
    <phoneticPr fontId="8"/>
  </si>
  <si>
    <t>講演数
（題）</t>
    <rPh sb="0" eb="2">
      <t>コウエン</t>
    </rPh>
    <rPh sb="2" eb="3">
      <t>スウ</t>
    </rPh>
    <rPh sb="5" eb="6">
      <t>ダイ</t>
    </rPh>
    <phoneticPr fontId="8"/>
  </si>
  <si>
    <t>参加者数
（人）</t>
    <rPh sb="0" eb="2">
      <t>サンカ</t>
    </rPh>
    <rPh sb="2" eb="3">
      <t>シャ</t>
    </rPh>
    <rPh sb="3" eb="4">
      <t>スウ</t>
    </rPh>
    <rPh sb="6" eb="7">
      <t>ヒト</t>
    </rPh>
    <phoneticPr fontId="8"/>
  </si>
  <si>
    <t>水工学講演会</t>
    <rPh sb="0" eb="3">
      <t>スイコウガク</t>
    </rPh>
    <rPh sb="3" eb="6">
      <t>コウエンカイ</t>
    </rPh>
    <phoneticPr fontId="8"/>
  </si>
  <si>
    <t>構造工学シンポジウム</t>
    <phoneticPr fontId="8"/>
  </si>
  <si>
    <t>データ不明</t>
    <rPh sb="3" eb="5">
      <t>フメイ</t>
    </rPh>
    <phoneticPr fontId="8"/>
  </si>
  <si>
    <t>開催せず</t>
    <rPh sb="0" eb="2">
      <t>カイサイ</t>
    </rPh>
    <phoneticPr fontId="8"/>
  </si>
  <si>
    <t>鉄道力学シンポジウム
（※ H23年度より鉄道工学に名称変更）</t>
    <rPh sb="17" eb="19">
      <t>ネンド</t>
    </rPh>
    <rPh sb="21" eb="23">
      <t>テツドウ</t>
    </rPh>
    <rPh sb="23" eb="25">
      <t>コウガク</t>
    </rPh>
    <rPh sb="26" eb="28">
      <t>メイショウ</t>
    </rPh>
    <rPh sb="28" eb="30">
      <t>ヘンコウ</t>
    </rPh>
    <phoneticPr fontId="8"/>
  </si>
  <si>
    <t>第1回開催は1996（H8）</t>
    <rPh sb="0" eb="1">
      <t>ダイ</t>
    </rPh>
    <rPh sb="2" eb="3">
      <t>カイ</t>
    </rPh>
    <rPh sb="3" eb="5">
      <t>カイサイ</t>
    </rPh>
    <phoneticPr fontId="8"/>
  </si>
  <si>
    <t>構造物の衝撃問題に関するシンポジウム</t>
    <phoneticPr fontId="8"/>
  </si>
  <si>
    <t>第1回開催は1990（H2）</t>
    <phoneticPr fontId="8"/>
  </si>
  <si>
    <t>鋼構造と橋に関するシンポジウム</t>
    <phoneticPr fontId="8"/>
  </si>
  <si>
    <t>第1回開催は1998（H10）</t>
    <phoneticPr fontId="8"/>
  </si>
  <si>
    <t>道路橋床版シンポジウム</t>
    <phoneticPr fontId="8"/>
  </si>
  <si>
    <t>木橋技術に関するシンポジウム</t>
    <phoneticPr fontId="8"/>
  </si>
  <si>
    <t>第1回開催は2001（H13）</t>
    <phoneticPr fontId="8"/>
  </si>
  <si>
    <t>海岸工学講演会</t>
    <phoneticPr fontId="8"/>
  </si>
  <si>
    <t>地震工学研究発表会</t>
    <phoneticPr fontId="8"/>
  </si>
  <si>
    <t>トンネル工学研究発表会</t>
    <phoneticPr fontId="8"/>
  </si>
  <si>
    <t>第1回開催は1991（H3）</t>
    <phoneticPr fontId="8"/>
  </si>
  <si>
    <t>環境工学研究フォーラム</t>
    <phoneticPr fontId="8"/>
  </si>
  <si>
    <t>データ不明</t>
    <phoneticPr fontId="8"/>
  </si>
  <si>
    <t>環境システム研究論文発表会</t>
    <phoneticPr fontId="8"/>
  </si>
  <si>
    <t>岩盤力学に関するシンポジウム</t>
    <phoneticPr fontId="8"/>
  </si>
  <si>
    <t>海洋開発シンポジウム</t>
    <phoneticPr fontId="8"/>
  </si>
  <si>
    <t>土木建設技術発表会</t>
    <rPh sb="6" eb="9">
      <t>ハッピョウカイ</t>
    </rPh>
    <phoneticPr fontId="8"/>
  </si>
  <si>
    <t>第1回開催は2002（H14）</t>
    <phoneticPr fontId="8"/>
  </si>
  <si>
    <t>土木計画学研究発表会（秋大会）</t>
    <rPh sb="11" eb="12">
      <t>アキ</t>
    </rPh>
    <rPh sb="12" eb="14">
      <t>タイカイ</t>
    </rPh>
    <phoneticPr fontId="8"/>
  </si>
  <si>
    <t>土木計画学研究発表会（春大会）</t>
    <rPh sb="11" eb="12">
      <t>ハル</t>
    </rPh>
    <rPh sb="12" eb="14">
      <t>タイカイ</t>
    </rPh>
    <phoneticPr fontId="8"/>
  </si>
  <si>
    <t>土木史研究発表会</t>
    <phoneticPr fontId="8"/>
  </si>
  <si>
    <t>建設マネジメント問題に関する研究発表・討論会</t>
    <phoneticPr fontId="8"/>
  </si>
  <si>
    <t>安全問題討論会</t>
    <phoneticPr fontId="8"/>
  </si>
  <si>
    <t>第1回開催は1996（H8）</t>
    <phoneticPr fontId="8"/>
  </si>
  <si>
    <t>応用力学シンポジウム</t>
    <phoneticPr fontId="8"/>
  </si>
  <si>
    <t>地下空間シンポジウム</t>
    <phoneticPr fontId="8"/>
  </si>
  <si>
    <t>第1回開催は1995（H7）</t>
    <phoneticPr fontId="8"/>
  </si>
  <si>
    <t>地球環境シンポジム</t>
    <phoneticPr fontId="8"/>
  </si>
  <si>
    <t>第1回開催は1993（H5）</t>
    <phoneticPr fontId="8"/>
  </si>
  <si>
    <t>景観・デザイン研究発表会</t>
    <phoneticPr fontId="8"/>
  </si>
  <si>
    <t>第1回開催は2005（H17）</t>
    <phoneticPr fontId="8"/>
  </si>
  <si>
    <t>舗装工学講演会</t>
    <phoneticPr fontId="8"/>
  </si>
  <si>
    <t>複合構造の活用に関するシンポジウム</t>
    <rPh sb="0" eb="2">
      <t>フクゴウ</t>
    </rPh>
    <rPh sb="2" eb="4">
      <t>コウゾウ</t>
    </rPh>
    <rPh sb="5" eb="7">
      <t>カツヨウ</t>
    </rPh>
    <rPh sb="8" eb="9">
      <t>カン</t>
    </rPh>
    <phoneticPr fontId="8"/>
  </si>
  <si>
    <t>年次</t>
    <rPh sb="0" eb="2">
      <t>ネンジ</t>
    </rPh>
    <phoneticPr fontId="6"/>
  </si>
  <si>
    <t>種類：</t>
    <rPh sb="0" eb="2">
      <t>シュルイ</t>
    </rPh>
    <phoneticPr fontId="6"/>
  </si>
  <si>
    <t>カテゴリー（旧分冊）</t>
    <rPh sb="6" eb="7">
      <t>キュウ</t>
    </rPh>
    <rPh sb="7" eb="9">
      <t>ブンサツ</t>
    </rPh>
    <phoneticPr fontId="8"/>
  </si>
  <si>
    <t>項目</t>
    <rPh sb="0" eb="2">
      <t>コウモク</t>
    </rPh>
    <phoneticPr fontId="8"/>
  </si>
  <si>
    <t>和文</t>
    <phoneticPr fontId="6"/>
  </si>
  <si>
    <t>英文</t>
    <rPh sb="0" eb="2">
      <t>エイブン</t>
    </rPh>
    <phoneticPr fontId="6"/>
  </si>
  <si>
    <t>年度：</t>
    <rPh sb="0" eb="2">
      <t>ネンド</t>
    </rPh>
    <phoneticPr fontId="6"/>
  </si>
  <si>
    <t>凡例</t>
    <rPh sb="0" eb="2">
      <t>ハンレイ</t>
    </rPh>
    <phoneticPr fontId="6"/>
  </si>
  <si>
    <t>構造工学，地震工学（旧A1）</t>
    <rPh sb="10" eb="11">
      <t>キュウ</t>
    </rPh>
    <phoneticPr fontId="8"/>
  </si>
  <si>
    <t>投稿数</t>
    <rPh sb="0" eb="2">
      <t>トウコウ</t>
    </rPh>
    <rPh sb="2" eb="3">
      <t>スウ</t>
    </rPh>
    <phoneticPr fontId="8"/>
  </si>
  <si>
    <t>構造工学，地震工学（旧A1）</t>
    <phoneticPr fontId="5"/>
  </si>
  <si>
    <t>掲載数</t>
    <rPh sb="0" eb="2">
      <t>ケイサイ</t>
    </rPh>
    <rPh sb="2" eb="3">
      <t>スウ</t>
    </rPh>
    <phoneticPr fontId="8"/>
  </si>
  <si>
    <t>応用力学（旧A2）</t>
    <phoneticPr fontId="5"/>
  </si>
  <si>
    <t>返却数</t>
    <rPh sb="0" eb="2">
      <t>ヘンキャク</t>
    </rPh>
    <rPh sb="2" eb="3">
      <t>スウ</t>
    </rPh>
    <phoneticPr fontId="8"/>
  </si>
  <si>
    <t>水工学（旧B1）</t>
    <phoneticPr fontId="5"/>
  </si>
  <si>
    <t>応用力学（旧A2）</t>
    <rPh sb="5" eb="6">
      <t>キュウ</t>
    </rPh>
    <phoneticPr fontId="8"/>
  </si>
  <si>
    <t>海岸工学（旧B2）</t>
    <phoneticPr fontId="5"/>
  </si>
  <si>
    <t>海洋開発（旧B3）</t>
    <phoneticPr fontId="5"/>
  </si>
  <si>
    <t>地圏工学（旧C）</t>
    <phoneticPr fontId="5"/>
  </si>
  <si>
    <t>水工学（旧B1）</t>
    <rPh sb="4" eb="5">
      <t>キュウ</t>
    </rPh>
    <phoneticPr fontId="8"/>
  </si>
  <si>
    <t>トンネル工学（旧F1）</t>
    <phoneticPr fontId="5"/>
  </si>
  <si>
    <t>地下空間（旧F2）</t>
    <phoneticPr fontId="5"/>
  </si>
  <si>
    <t>土木計画学（方法と技術）（旧D3）</t>
    <phoneticPr fontId="5"/>
  </si>
  <si>
    <t>海岸工学（旧B2）</t>
    <rPh sb="5" eb="6">
      <t>キュウ</t>
    </rPh>
    <phoneticPr fontId="8"/>
  </si>
  <si>
    <t>土木計画学（政策と実践）</t>
    <phoneticPr fontId="5"/>
  </si>
  <si>
    <t>海岸工学（旧B2）</t>
    <phoneticPr fontId="8"/>
  </si>
  <si>
    <t>土木史（旧D2）</t>
    <phoneticPr fontId="5"/>
  </si>
  <si>
    <t>景観・デザイン（旧D1）</t>
    <phoneticPr fontId="5"/>
  </si>
  <si>
    <t>海洋開発（旧B3）</t>
    <rPh sb="5" eb="6">
      <t>キュウ</t>
    </rPh>
    <phoneticPr fontId="8"/>
  </si>
  <si>
    <t>コンクリート工学（旧E2）</t>
    <phoneticPr fontId="5"/>
  </si>
  <si>
    <t>舗装工学（旧E1）</t>
    <phoneticPr fontId="5"/>
  </si>
  <si>
    <t>木材工学</t>
    <phoneticPr fontId="6"/>
  </si>
  <si>
    <t>地圏工学（旧C）</t>
    <rPh sb="5" eb="6">
      <t>キュウ</t>
    </rPh>
    <phoneticPr fontId="8"/>
  </si>
  <si>
    <t>土木情報学（旧F3）</t>
    <phoneticPr fontId="6"/>
  </si>
  <si>
    <t>建設マネジメント（旧F4）</t>
    <phoneticPr fontId="6"/>
  </si>
  <si>
    <t>土木技術者実践（旧F5）</t>
    <phoneticPr fontId="6"/>
  </si>
  <si>
    <t>トンネル工学（旧F1）</t>
    <rPh sb="7" eb="8">
      <t>キュウ</t>
    </rPh>
    <phoneticPr fontId="8"/>
  </si>
  <si>
    <t>安全問題（旧F6）</t>
    <phoneticPr fontId="6"/>
  </si>
  <si>
    <t>環境・資源（旧G）</t>
    <phoneticPr fontId="6"/>
  </si>
  <si>
    <t>教育・人材（旧H）</t>
    <phoneticPr fontId="6"/>
  </si>
  <si>
    <t>地下空間（旧F2）</t>
    <rPh sb="5" eb="6">
      <t>キュウ</t>
    </rPh>
    <phoneticPr fontId="8"/>
  </si>
  <si>
    <t>特別企画</t>
    <phoneticPr fontId="6"/>
  </si>
  <si>
    <t>Total</t>
    <phoneticPr fontId="6"/>
  </si>
  <si>
    <t>土木計画学（方法と技術）（旧D3）</t>
    <rPh sb="13" eb="14">
      <t>キュウ</t>
    </rPh>
    <phoneticPr fontId="8"/>
  </si>
  <si>
    <t>2023年1月より新区分</t>
    <rPh sb="4" eb="5">
      <t>ネン</t>
    </rPh>
    <rPh sb="6" eb="7">
      <t>ガツ</t>
    </rPh>
    <rPh sb="9" eb="10">
      <t>シン</t>
    </rPh>
    <rPh sb="10" eb="12">
      <t>クブン</t>
    </rPh>
    <phoneticPr fontId="6"/>
  </si>
  <si>
    <t>https://www.jsce.or.jp/collection/index.html</t>
    <phoneticPr fontId="6"/>
  </si>
  <si>
    <t>土木計画学（政策と実践）</t>
    <phoneticPr fontId="8"/>
  </si>
  <si>
    <t>2006年1月～</t>
    <rPh sb="4" eb="5">
      <t>ネン</t>
    </rPh>
    <rPh sb="6" eb="7">
      <t>ガツ</t>
    </rPh>
    <phoneticPr fontId="6"/>
  </si>
  <si>
    <t>JSTAGE掲載（A～G）の7分冊</t>
    <rPh sb="6" eb="8">
      <t>ケイサイ</t>
    </rPh>
    <rPh sb="15" eb="17">
      <t>ブンサツ</t>
    </rPh>
    <phoneticPr fontId="6"/>
  </si>
  <si>
    <t>2011年1月～2022年12月</t>
    <rPh sb="4" eb="5">
      <t>ネン</t>
    </rPh>
    <rPh sb="6" eb="7">
      <t>ガツ</t>
    </rPh>
    <rPh sb="12" eb="13">
      <t>ネン</t>
    </rPh>
    <rPh sb="15" eb="16">
      <t>ガツ</t>
    </rPh>
    <phoneticPr fontId="6"/>
  </si>
  <si>
    <t>19分冊</t>
    <rPh sb="2" eb="4">
      <t>ブンサツ</t>
    </rPh>
    <phoneticPr fontId="6"/>
  </si>
  <si>
    <t>2023年1月～</t>
    <rPh sb="4" eb="5">
      <t>ネン</t>
    </rPh>
    <rPh sb="6" eb="7">
      <t>ガツ</t>
    </rPh>
    <phoneticPr fontId="6"/>
  </si>
  <si>
    <t>19分冊を1冊に統合、掲載カテゴリー・投稿カテゴリーで分類</t>
    <rPh sb="2" eb="4">
      <t>ブンサツ</t>
    </rPh>
    <rPh sb="6" eb="7">
      <t>サツ</t>
    </rPh>
    <rPh sb="8" eb="10">
      <t>トウゴウ</t>
    </rPh>
    <rPh sb="11" eb="13">
      <t>ケイサイ</t>
    </rPh>
    <rPh sb="19" eb="21">
      <t>トウコウ</t>
    </rPh>
    <rPh sb="27" eb="29">
      <t>ブンルイ</t>
    </rPh>
    <phoneticPr fontId="6"/>
  </si>
  <si>
    <t>土木史（旧D2）</t>
    <rPh sb="4" eb="5">
      <t>キュウ</t>
    </rPh>
    <phoneticPr fontId="8"/>
  </si>
  <si>
    <t>https://committees.jsce.or.jp/jjsce/node/80</t>
  </si>
  <si>
    <t>景観・デザイン（旧D1）</t>
    <rPh sb="8" eb="9">
      <t>キュウ</t>
    </rPh>
    <phoneticPr fontId="8"/>
  </si>
  <si>
    <t>コンクリート工学（旧E2）</t>
    <rPh sb="9" eb="10">
      <t>キュウ</t>
    </rPh>
    <phoneticPr fontId="8"/>
  </si>
  <si>
    <t>舗装工学（旧E1）</t>
    <rPh sb="5" eb="6">
      <t>キュウ</t>
    </rPh>
    <phoneticPr fontId="8"/>
  </si>
  <si>
    <t>木材工学</t>
    <phoneticPr fontId="8"/>
  </si>
  <si>
    <t>土木情報学（旧F3）</t>
    <rPh sb="6" eb="7">
      <t>キュウ</t>
    </rPh>
    <phoneticPr fontId="8"/>
  </si>
  <si>
    <t>建設マネジメント（旧F4）</t>
    <rPh sb="9" eb="10">
      <t>キュウ</t>
    </rPh>
    <phoneticPr fontId="8"/>
  </si>
  <si>
    <t>土木技術者実践（旧F5）</t>
    <rPh sb="8" eb="9">
      <t>キュウ</t>
    </rPh>
    <phoneticPr fontId="8"/>
  </si>
  <si>
    <t>安全問題（旧F6）</t>
    <rPh sb="5" eb="6">
      <t>キュウ</t>
    </rPh>
    <phoneticPr fontId="8"/>
  </si>
  <si>
    <t>環境・資源（旧G）</t>
    <rPh sb="6" eb="7">
      <t>キュウ</t>
    </rPh>
    <phoneticPr fontId="8"/>
  </si>
  <si>
    <t>教育・人材（旧H）</t>
    <rPh sb="6" eb="7">
      <t>キュウ</t>
    </rPh>
    <phoneticPr fontId="8"/>
  </si>
  <si>
    <t>特別企画</t>
    <rPh sb="0" eb="2">
      <t>トクベツ</t>
    </rPh>
    <rPh sb="2" eb="4">
      <t>キカク</t>
    </rPh>
    <phoneticPr fontId="8"/>
  </si>
  <si>
    <t>Total</t>
    <phoneticPr fontId="8"/>
  </si>
  <si>
    <t>※ 掲載数は、当該年に論文集へ掲載された数。</t>
    <rPh sb="2" eb="4">
      <t>ケイサイ</t>
    </rPh>
    <rPh sb="4" eb="5">
      <t>スウ</t>
    </rPh>
    <rPh sb="7" eb="9">
      <t>トウガイ</t>
    </rPh>
    <rPh sb="9" eb="10">
      <t>ネン</t>
    </rPh>
    <rPh sb="11" eb="13">
      <t>ロンブン</t>
    </rPh>
    <rPh sb="13" eb="14">
      <t>シュウ</t>
    </rPh>
    <rPh sb="15" eb="17">
      <t>ケイサイ</t>
    </rPh>
    <rPh sb="20" eb="21">
      <t>スウ</t>
    </rPh>
    <phoneticPr fontId="8"/>
  </si>
  <si>
    <t>※ 返却数は、当該年に返却された数。</t>
    <phoneticPr fontId="8"/>
  </si>
  <si>
    <t xml:space="preserve">※ 2011年と2012年のA1分冊とA2分冊については、SE/EEも含む。 </t>
    <rPh sb="6" eb="7">
      <t>ネン</t>
    </rPh>
    <rPh sb="12" eb="13">
      <t>ネン</t>
    </rPh>
    <rPh sb="16" eb="17">
      <t>プン</t>
    </rPh>
    <rPh sb="17" eb="18">
      <t>サツ</t>
    </rPh>
    <rPh sb="21" eb="22">
      <t>プン</t>
    </rPh>
    <rPh sb="22" eb="23">
      <t>サツ</t>
    </rPh>
    <rPh sb="35" eb="36">
      <t>フク</t>
    </rPh>
    <phoneticPr fontId="8"/>
  </si>
  <si>
    <t>※ Journal of JSCE（土木学会英文論文集）は、投稿受付開始は2012年4月からで、掲載開始は2013年1月から。</t>
    <rPh sb="18" eb="20">
      <t>ドボク</t>
    </rPh>
    <rPh sb="20" eb="22">
      <t>ガッカイ</t>
    </rPh>
    <rPh sb="22" eb="24">
      <t>エイブン</t>
    </rPh>
    <rPh sb="24" eb="26">
      <t>ロンブン</t>
    </rPh>
    <rPh sb="26" eb="27">
      <t>シュウ</t>
    </rPh>
    <rPh sb="48" eb="50">
      <t>ケイサイ</t>
    </rPh>
    <rPh sb="50" eb="52">
      <t>カイシ</t>
    </rPh>
    <rPh sb="57" eb="58">
      <t>ネン</t>
    </rPh>
    <phoneticPr fontId="8"/>
  </si>
  <si>
    <t>※2022年から分冊からカテゴリーに変更。</t>
    <rPh sb="5" eb="6">
      <t>ネン</t>
    </rPh>
    <rPh sb="8" eb="10">
      <t>ブンサツ</t>
    </rPh>
    <rPh sb="18" eb="20">
      <t>ヘンコウ</t>
    </rPh>
    <phoneticPr fontId="6"/>
  </si>
  <si>
    <t>論文題数</t>
    <rPh sb="0" eb="2">
      <t>ロンブン</t>
    </rPh>
    <rPh sb="2" eb="3">
      <t>ダイ</t>
    </rPh>
    <rPh sb="3" eb="4">
      <t>スウ</t>
    </rPh>
    <phoneticPr fontId="6"/>
  </si>
  <si>
    <t>論文題数</t>
    <rPh sb="0" eb="2">
      <t>ロンブン</t>
    </rPh>
    <rPh sb="2" eb="3">
      <t>ダイ</t>
    </rPh>
    <rPh sb="3" eb="4">
      <t>スウ</t>
    </rPh>
    <phoneticPr fontId="4"/>
  </si>
  <si>
    <t>論文集</t>
    <rPh sb="0" eb="3">
      <t>ロンブンシュウ</t>
    </rPh>
    <phoneticPr fontId="4"/>
  </si>
  <si>
    <t>複合構造</t>
    <rPh sb="0" eb="2">
      <t>フクゴウ</t>
    </rPh>
    <rPh sb="2" eb="4">
      <t>コウゾウ</t>
    </rPh>
    <phoneticPr fontId="4"/>
  </si>
  <si>
    <t>木材工学</t>
    <rPh sb="0" eb="2">
      <t>モクザイ</t>
    </rPh>
    <rPh sb="2" eb="4">
      <t>コウガク</t>
    </rPh>
    <phoneticPr fontId="4"/>
  </si>
  <si>
    <t>水工学</t>
    <phoneticPr fontId="4"/>
  </si>
  <si>
    <t>海岸工学</t>
    <rPh sb="0" eb="2">
      <t>カイガン</t>
    </rPh>
    <rPh sb="2" eb="4">
      <t>コウガク</t>
    </rPh>
    <phoneticPr fontId="4"/>
  </si>
  <si>
    <t>海洋開発</t>
    <phoneticPr fontId="4"/>
  </si>
  <si>
    <t>トンネル工学</t>
    <phoneticPr fontId="4"/>
  </si>
  <si>
    <t>岩盤力学</t>
    <phoneticPr fontId="4"/>
  </si>
  <si>
    <t>土木計画学研究</t>
    <phoneticPr fontId="4"/>
  </si>
  <si>
    <t>土木史研究</t>
    <rPh sb="0" eb="3">
      <t>ドボクシ</t>
    </rPh>
    <rPh sb="3" eb="5">
      <t>ケンキュウ</t>
    </rPh>
    <phoneticPr fontId="4"/>
  </si>
  <si>
    <t>景観・デザイン</t>
    <rPh sb="0" eb="2">
      <t>ケイカン</t>
    </rPh>
    <phoneticPr fontId="4"/>
  </si>
  <si>
    <t>土木情報学</t>
    <rPh sb="0" eb="2">
      <t>ドボク</t>
    </rPh>
    <rPh sb="4" eb="5">
      <t>ガク</t>
    </rPh>
    <phoneticPr fontId="4"/>
  </si>
  <si>
    <t>情報利用技術</t>
    <phoneticPr fontId="4"/>
  </si>
  <si>
    <t>建設技術研究</t>
    <phoneticPr fontId="4"/>
  </si>
  <si>
    <t>建設マネジメント</t>
    <phoneticPr fontId="4"/>
  </si>
  <si>
    <t>安全問題研究</t>
    <rPh sb="0" eb="2">
      <t>アンゼン</t>
    </rPh>
    <rPh sb="2" eb="4">
      <t>モンダイ</t>
    </rPh>
    <rPh sb="4" eb="6">
      <t>ケンキュウ</t>
    </rPh>
    <phoneticPr fontId="4"/>
  </si>
  <si>
    <t>地下空間研究</t>
    <phoneticPr fontId="4"/>
  </si>
  <si>
    <t>環境工学</t>
    <phoneticPr fontId="4"/>
  </si>
  <si>
    <t>環境システム</t>
    <phoneticPr fontId="4"/>
  </si>
  <si>
    <t>地球環境</t>
    <rPh sb="0" eb="2">
      <t>チキュウ</t>
    </rPh>
    <rPh sb="2" eb="4">
      <t>カンキョウ</t>
    </rPh>
    <phoneticPr fontId="4"/>
  </si>
  <si>
    <t>舗装工学</t>
    <phoneticPr fontId="4"/>
  </si>
  <si>
    <t>コンクリート、構造工学、鋼構造</t>
    <rPh sb="7" eb="9">
      <t>コウゾウ</t>
    </rPh>
    <rPh sb="9" eb="11">
      <t>コウガク</t>
    </rPh>
    <rPh sb="12" eb="15">
      <t>コウコウゾウ</t>
    </rPh>
    <phoneticPr fontId="4"/>
  </si>
  <si>
    <t>委員会</t>
    <rPh sb="0" eb="3">
      <t>イインカイ</t>
    </rPh>
    <phoneticPr fontId="8"/>
  </si>
  <si>
    <t>論文集名称</t>
    <rPh sb="2" eb="3">
      <t>シュウ</t>
    </rPh>
    <phoneticPr fontId="8"/>
  </si>
  <si>
    <t>和文</t>
    <rPh sb="0" eb="2">
      <t>ワブン</t>
    </rPh>
    <phoneticPr fontId="8"/>
  </si>
  <si>
    <t>英文</t>
    <rPh sb="0" eb="2">
      <t>エイブン</t>
    </rPh>
    <phoneticPr fontId="8"/>
  </si>
  <si>
    <t>計</t>
    <rPh sb="0" eb="1">
      <t>ケイ</t>
    </rPh>
    <phoneticPr fontId="8"/>
  </si>
  <si>
    <t>備 考</t>
    <rPh sb="0" eb="1">
      <t>ビ</t>
    </rPh>
    <rPh sb="2" eb="3">
      <t>コウ</t>
    </rPh>
    <phoneticPr fontId="8"/>
  </si>
  <si>
    <t>和文</t>
    <rPh sb="0" eb="2">
      <t>ワブン</t>
    </rPh>
    <phoneticPr fontId="4"/>
  </si>
  <si>
    <t>英文</t>
    <rPh sb="0" eb="2">
      <t>エイブン</t>
    </rPh>
    <phoneticPr fontId="4"/>
  </si>
  <si>
    <t>題数</t>
    <rPh sb="0" eb="2">
      <t>ダイスウ</t>
    </rPh>
    <phoneticPr fontId="4"/>
  </si>
  <si>
    <t>発行数</t>
    <rPh sb="0" eb="3">
      <t>ハッコウスウ</t>
    </rPh>
    <phoneticPr fontId="4"/>
  </si>
  <si>
    <t>論文数</t>
    <rPh sb="0" eb="2">
      <t>ロンブン</t>
    </rPh>
    <rPh sb="2" eb="3">
      <t>スウ</t>
    </rPh>
    <phoneticPr fontId="4"/>
  </si>
  <si>
    <t>論文集数</t>
    <rPh sb="0" eb="3">
      <t>ロンブンシュウ</t>
    </rPh>
    <rPh sb="3" eb="4">
      <t>スウ</t>
    </rPh>
    <phoneticPr fontId="4"/>
  </si>
  <si>
    <t>水工学論文集</t>
  </si>
  <si>
    <t>Vol.34</t>
    <phoneticPr fontId="8"/>
  </si>
  <si>
    <t>H1</t>
    <phoneticPr fontId="4"/>
  </si>
  <si>
    <t>水工学英文論文集 (Journal of Hydrauscience and Hydraulic Engineering)</t>
    <phoneticPr fontId="8"/>
  </si>
  <si>
    <t>Vol.7</t>
    <phoneticPr fontId="8"/>
  </si>
  <si>
    <t>H2</t>
  </si>
  <si>
    <t>構造工学論文集</t>
  </si>
  <si>
    <t>Vol.36</t>
    <phoneticPr fontId="8"/>
  </si>
  <si>
    <t>H3</t>
  </si>
  <si>
    <t>海岸工学</t>
    <rPh sb="0" eb="2">
      <t>カイガン</t>
    </rPh>
    <rPh sb="2" eb="4">
      <t>コウガク</t>
    </rPh>
    <phoneticPr fontId="8"/>
  </si>
  <si>
    <t>海岸工学論文集</t>
    <rPh sb="0" eb="2">
      <t>カイガン</t>
    </rPh>
    <rPh sb="2" eb="4">
      <t>コウガク</t>
    </rPh>
    <rPh sb="4" eb="6">
      <t>ロンブン</t>
    </rPh>
    <rPh sb="6" eb="7">
      <t>シュウ</t>
    </rPh>
    <phoneticPr fontId="8"/>
  </si>
  <si>
    <r>
      <t>Vol.</t>
    </r>
    <r>
      <rPr>
        <sz val="11"/>
        <color theme="1"/>
        <rFont val="UD Digi Kyokasho NK-R"/>
        <family val="1"/>
        <charset val="128"/>
      </rPr>
      <t>36</t>
    </r>
    <phoneticPr fontId="8"/>
  </si>
  <si>
    <t>H4</t>
  </si>
  <si>
    <t>Coastal Engineering Journal</t>
    <phoneticPr fontId="8"/>
  </si>
  <si>
    <r>
      <t>V</t>
    </r>
    <r>
      <rPr>
        <sz val="11"/>
        <color theme="1"/>
        <rFont val="UD Digi Kyokasho NK-R"/>
        <family val="1"/>
        <charset val="128"/>
      </rPr>
      <t>ol.32</t>
    </r>
    <phoneticPr fontId="8"/>
  </si>
  <si>
    <t>H5</t>
  </si>
  <si>
    <t>地震工学研究発表会講演概要</t>
    <rPh sb="0" eb="2">
      <t>ジシン</t>
    </rPh>
    <rPh sb="2" eb="4">
      <t>コウガク</t>
    </rPh>
    <rPh sb="4" eb="6">
      <t>ケンキュウ</t>
    </rPh>
    <rPh sb="6" eb="8">
      <t>ハッピョウ</t>
    </rPh>
    <rPh sb="8" eb="9">
      <t>カイ</t>
    </rPh>
    <rPh sb="9" eb="11">
      <t>コウエン</t>
    </rPh>
    <rPh sb="11" eb="13">
      <t>ガイヨウ</t>
    </rPh>
    <phoneticPr fontId="8"/>
  </si>
  <si>
    <t>Vol.20</t>
    <phoneticPr fontId="8"/>
  </si>
  <si>
    <t>H6</t>
  </si>
  <si>
    <t>環境工学研究論文集</t>
    <rPh sb="4" eb="6">
      <t>ケンキュウ</t>
    </rPh>
    <phoneticPr fontId="8"/>
  </si>
  <si>
    <r>
      <t>Vol.</t>
    </r>
    <r>
      <rPr>
        <sz val="11"/>
        <color theme="1"/>
        <rFont val="UD Digi Kyokasho NK-R"/>
        <family val="1"/>
        <charset val="128"/>
      </rPr>
      <t>25</t>
    </r>
    <phoneticPr fontId="8"/>
  </si>
  <si>
    <t>H7</t>
  </si>
  <si>
    <t>環境システム研究</t>
    <phoneticPr fontId="8"/>
  </si>
  <si>
    <r>
      <t>Vol.</t>
    </r>
    <r>
      <rPr>
        <sz val="11"/>
        <color theme="1"/>
        <rFont val="UD Digi Kyokasho NK-R"/>
        <family val="1"/>
        <charset val="128"/>
      </rPr>
      <t>17</t>
    </r>
    <phoneticPr fontId="8"/>
  </si>
  <si>
    <t>H8</t>
  </si>
  <si>
    <t>岩盤力学に関するシンポジウム講演論文集</t>
  </si>
  <si>
    <r>
      <t>Vol.</t>
    </r>
    <r>
      <rPr>
        <sz val="11"/>
        <color theme="1"/>
        <rFont val="UD Digi Kyokasho NK-R"/>
        <family val="1"/>
        <charset val="128"/>
      </rPr>
      <t>22</t>
    </r>
    <phoneticPr fontId="8"/>
  </si>
  <si>
    <t>H9</t>
  </si>
  <si>
    <t>海洋開発論文集</t>
  </si>
  <si>
    <r>
      <t>Vol.</t>
    </r>
    <r>
      <rPr>
        <sz val="11"/>
        <color theme="1"/>
        <rFont val="UD Digi Kyokasho NK-R"/>
        <family val="1"/>
        <charset val="128"/>
      </rPr>
      <t>5</t>
    </r>
    <phoneticPr fontId="8"/>
  </si>
  <si>
    <t>H10</t>
  </si>
  <si>
    <t>土木計画学研究・論文集</t>
  </si>
  <si>
    <r>
      <t>Vol.</t>
    </r>
    <r>
      <rPr>
        <sz val="11"/>
        <color theme="1"/>
        <rFont val="UD Digi Kyokasho NK-R"/>
        <family val="1"/>
        <charset val="128"/>
      </rPr>
      <t>7</t>
    </r>
    <phoneticPr fontId="8"/>
  </si>
  <si>
    <t>H11</t>
  </si>
  <si>
    <t>土木史研究</t>
    <rPh sb="0" eb="3">
      <t>ドボクシ</t>
    </rPh>
    <rPh sb="3" eb="5">
      <t>ケンキュウ</t>
    </rPh>
    <phoneticPr fontId="8"/>
  </si>
  <si>
    <t>土木史研究発表会論文集</t>
    <rPh sb="0" eb="3">
      <t>ドボクシ</t>
    </rPh>
    <rPh sb="3" eb="5">
      <t>ケンキュウ</t>
    </rPh>
    <rPh sb="5" eb="7">
      <t>ハッピョウ</t>
    </rPh>
    <rPh sb="7" eb="8">
      <t>カイ</t>
    </rPh>
    <rPh sb="8" eb="10">
      <t>ロンブン</t>
    </rPh>
    <rPh sb="10" eb="11">
      <t>シュウ</t>
    </rPh>
    <phoneticPr fontId="8"/>
  </si>
  <si>
    <t>Vol.9</t>
    <phoneticPr fontId="8"/>
  </si>
  <si>
    <t>H12</t>
  </si>
  <si>
    <t>コンクリート、構造工学、鋼構造</t>
    <rPh sb="7" eb="9">
      <t>コウゾウ</t>
    </rPh>
    <rPh sb="9" eb="11">
      <t>コウガク</t>
    </rPh>
    <rPh sb="12" eb="15">
      <t>コウコウゾウ</t>
    </rPh>
    <phoneticPr fontId="8"/>
  </si>
  <si>
    <t>合成構造の活用に関するシンポジウム講演論文集</t>
    <rPh sb="0" eb="2">
      <t>ゴウセイ</t>
    </rPh>
    <rPh sb="2" eb="4">
      <t>コウゾウ</t>
    </rPh>
    <rPh sb="5" eb="7">
      <t>カツヨウ</t>
    </rPh>
    <rPh sb="8" eb="9">
      <t>カン</t>
    </rPh>
    <rPh sb="17" eb="19">
      <t>コウエン</t>
    </rPh>
    <rPh sb="19" eb="21">
      <t>ロンブン</t>
    </rPh>
    <rPh sb="21" eb="22">
      <t>シュウ</t>
    </rPh>
    <phoneticPr fontId="8"/>
  </si>
  <si>
    <t>第2回</t>
    <rPh sb="0" eb="1">
      <t>ダイ</t>
    </rPh>
    <rPh sb="2" eb="3">
      <t>カイ</t>
    </rPh>
    <phoneticPr fontId="8"/>
  </si>
  <si>
    <t>H13</t>
  </si>
  <si>
    <t>Vol.35</t>
  </si>
  <si>
    <t>H14</t>
  </si>
  <si>
    <t>水工学英文論文集 (Journal of Hydrauscience and Hydraulic Engineering)</t>
  </si>
  <si>
    <t>Vol.8</t>
  </si>
  <si>
    <t>H15</t>
  </si>
  <si>
    <t>Vol.37</t>
  </si>
  <si>
    <t>H16</t>
  </si>
  <si>
    <t>落石等による衝撃問題に関するシンポジウム講演論文集</t>
    <rPh sb="0" eb="2">
      <t>ラクセキ</t>
    </rPh>
    <rPh sb="2" eb="3">
      <t>トウ</t>
    </rPh>
    <rPh sb="6" eb="8">
      <t>ショウゲキ</t>
    </rPh>
    <rPh sb="8" eb="10">
      <t>モンダイ</t>
    </rPh>
    <rPh sb="11" eb="12">
      <t>カン</t>
    </rPh>
    <rPh sb="20" eb="22">
      <t>コウエン</t>
    </rPh>
    <rPh sb="22" eb="24">
      <t>ロンブン</t>
    </rPh>
    <rPh sb="24" eb="25">
      <t>シュウ</t>
    </rPh>
    <phoneticPr fontId="4"/>
  </si>
  <si>
    <t>Vol.1</t>
  </si>
  <si>
    <t>H17</t>
  </si>
  <si>
    <t>海岸工学論文集</t>
    <rPh sb="0" eb="2">
      <t>カイガン</t>
    </rPh>
    <rPh sb="2" eb="4">
      <t>コウガク</t>
    </rPh>
    <rPh sb="4" eb="6">
      <t>ロンブン</t>
    </rPh>
    <rPh sb="6" eb="7">
      <t>シュウ</t>
    </rPh>
    <phoneticPr fontId="4"/>
  </si>
  <si>
    <t>H18</t>
  </si>
  <si>
    <t>Coastal Engineering Journal</t>
  </si>
  <si>
    <t>Vol.33</t>
  </si>
  <si>
    <t>H19</t>
  </si>
  <si>
    <t>環境工学研究論文集</t>
    <rPh sb="4" eb="6">
      <t>ケンキュウ</t>
    </rPh>
    <phoneticPr fontId="4"/>
  </si>
  <si>
    <t>Vol.26</t>
  </si>
  <si>
    <t>H20</t>
  </si>
  <si>
    <t>環境システム研究</t>
  </si>
  <si>
    <t>Vol.18</t>
  </si>
  <si>
    <t>H21</t>
  </si>
  <si>
    <t>Vol.23</t>
  </si>
  <si>
    <t>H22</t>
  </si>
  <si>
    <t>Vol.6</t>
  </si>
  <si>
    <t>H23</t>
  </si>
  <si>
    <t>H24</t>
  </si>
  <si>
    <r>
      <t>Vol.</t>
    </r>
    <r>
      <rPr>
        <sz val="11"/>
        <color theme="1"/>
        <rFont val="UD Digi Kyokasho NK-R"/>
        <family val="1"/>
        <charset val="128"/>
      </rPr>
      <t>10（名称変更）</t>
    </r>
    <rPh sb="7" eb="9">
      <t>メイショウ</t>
    </rPh>
    <rPh sb="9" eb="11">
      <t>ヘンコウ</t>
    </rPh>
    <phoneticPr fontId="4"/>
  </si>
  <si>
    <t>H25</t>
  </si>
  <si>
    <t>Vol.36</t>
    <phoneticPr fontId="4"/>
  </si>
  <si>
    <t>H26</t>
  </si>
  <si>
    <t>Vol.9</t>
    <phoneticPr fontId="4"/>
  </si>
  <si>
    <t>H27</t>
  </si>
  <si>
    <t>Vol.38</t>
    <phoneticPr fontId="4"/>
  </si>
  <si>
    <t>H28</t>
  </si>
  <si>
    <t>H29</t>
  </si>
  <si>
    <t>Vol.34</t>
    <phoneticPr fontId="4"/>
  </si>
  <si>
    <t>H30</t>
  </si>
  <si>
    <t>地震工学研究発表会講演概要</t>
    <rPh sb="0" eb="2">
      <t>ジシン</t>
    </rPh>
    <rPh sb="2" eb="4">
      <t>コウガク</t>
    </rPh>
    <rPh sb="4" eb="6">
      <t>ケンキュウ</t>
    </rPh>
    <rPh sb="6" eb="8">
      <t>ハッピョウ</t>
    </rPh>
    <rPh sb="8" eb="9">
      <t>カイ</t>
    </rPh>
    <rPh sb="9" eb="11">
      <t>コウエン</t>
    </rPh>
    <rPh sb="11" eb="13">
      <t>ガイヨウ</t>
    </rPh>
    <phoneticPr fontId="4"/>
  </si>
  <si>
    <t>Vol.21</t>
    <phoneticPr fontId="4"/>
  </si>
  <si>
    <t>H31</t>
  </si>
  <si>
    <t>トンネル工学研究発表会論文・報告集</t>
    <rPh sb="6" eb="8">
      <t>ケンキュウ</t>
    </rPh>
    <rPh sb="8" eb="10">
      <t>ハッピョウ</t>
    </rPh>
    <rPh sb="10" eb="11">
      <t>カイ</t>
    </rPh>
    <rPh sb="14" eb="16">
      <t>ホウコク</t>
    </rPh>
    <phoneticPr fontId="4"/>
  </si>
  <si>
    <t>Vol.1</t>
    <phoneticPr fontId="4"/>
  </si>
  <si>
    <t>R2</t>
    <phoneticPr fontId="4"/>
  </si>
  <si>
    <t>Vol.27</t>
    <phoneticPr fontId="4"/>
  </si>
  <si>
    <t>R3</t>
    <phoneticPr fontId="4"/>
  </si>
  <si>
    <t>Vol.19</t>
    <phoneticPr fontId="4"/>
  </si>
  <si>
    <t>R4</t>
    <phoneticPr fontId="4"/>
  </si>
  <si>
    <t>Vol.24</t>
    <phoneticPr fontId="4"/>
  </si>
  <si>
    <t>R5</t>
    <phoneticPr fontId="4"/>
  </si>
  <si>
    <t>Vol.7</t>
    <phoneticPr fontId="4"/>
  </si>
  <si>
    <t>累計</t>
    <rPh sb="0" eb="2">
      <t>ルイケイ</t>
    </rPh>
    <phoneticPr fontId="4"/>
  </si>
  <si>
    <t>Vol.11</t>
    <phoneticPr fontId="4"/>
  </si>
  <si>
    <t>Vol.37</t>
    <phoneticPr fontId="4"/>
  </si>
  <si>
    <t>Vol.10</t>
    <phoneticPr fontId="4"/>
  </si>
  <si>
    <t>Vol.39</t>
    <phoneticPr fontId="4"/>
  </si>
  <si>
    <t>Vol.35</t>
    <phoneticPr fontId="4"/>
  </si>
  <si>
    <t>Vol.2</t>
    <phoneticPr fontId="4"/>
  </si>
  <si>
    <t>Vol.28、29</t>
    <phoneticPr fontId="4"/>
  </si>
  <si>
    <t>Vol.20</t>
    <phoneticPr fontId="4"/>
  </si>
  <si>
    <t>Vol.25</t>
    <phoneticPr fontId="4"/>
  </si>
  <si>
    <t>Vol.8</t>
    <phoneticPr fontId="4"/>
  </si>
  <si>
    <t>情報利用技術</t>
  </si>
  <si>
    <t>土木情報システム論文集</t>
  </si>
  <si>
    <t>Vol.12</t>
    <phoneticPr fontId="4"/>
  </si>
  <si>
    <t>Vol.40</t>
    <phoneticPr fontId="4"/>
  </si>
  <si>
    <t>Vol.22</t>
    <phoneticPr fontId="4"/>
  </si>
  <si>
    <t>Vol.3</t>
    <phoneticPr fontId="4"/>
  </si>
  <si>
    <t>Vol.30</t>
    <phoneticPr fontId="4"/>
  </si>
  <si>
    <t>Vol.13</t>
    <phoneticPr fontId="4"/>
  </si>
  <si>
    <t>建設マネジメント研究論文集</t>
  </si>
  <si>
    <t>地球環境シンポジウム講演集</t>
  </si>
  <si>
    <r>
      <t>第</t>
    </r>
    <r>
      <rPr>
        <sz val="11"/>
        <color theme="1"/>
        <rFont val="UD Digi Kyokasho NK-R"/>
        <family val="1"/>
        <charset val="128"/>
      </rPr>
      <t>1</t>
    </r>
    <r>
      <rPr>
        <sz val="11"/>
        <rFont val="UD Digi Kyokasho NK-R"/>
        <family val="1"/>
        <charset val="128"/>
      </rPr>
      <t>回</t>
    </r>
    <rPh sb="0" eb="1">
      <t>ダイ</t>
    </rPh>
    <rPh sb="2" eb="3">
      <t>カイ</t>
    </rPh>
    <phoneticPr fontId="4"/>
  </si>
  <si>
    <t>構造工学</t>
    <phoneticPr fontId="4"/>
  </si>
  <si>
    <t>Vol.41</t>
    <phoneticPr fontId="4"/>
  </si>
  <si>
    <t>Vol.4</t>
    <phoneticPr fontId="4"/>
  </si>
  <si>
    <t>Vol.31</t>
    <phoneticPr fontId="4"/>
  </si>
  <si>
    <t>Vol.26</t>
    <phoneticPr fontId="4"/>
  </si>
  <si>
    <t>土木史研究</t>
    <phoneticPr fontId="4"/>
  </si>
  <si>
    <t>Vol.14</t>
    <phoneticPr fontId="4"/>
  </si>
  <si>
    <r>
      <t>第</t>
    </r>
    <r>
      <rPr>
        <sz val="11"/>
        <color theme="1"/>
        <rFont val="UD Digi Kyokasho NK-R"/>
        <family val="1"/>
        <charset val="128"/>
      </rPr>
      <t>2</t>
    </r>
    <r>
      <rPr>
        <sz val="11"/>
        <rFont val="UD Digi Kyokasho NK-R"/>
        <family val="1"/>
        <charset val="128"/>
      </rPr>
      <t>回</t>
    </r>
    <rPh sb="0" eb="1">
      <t>ダイ</t>
    </rPh>
    <rPh sb="2" eb="3">
      <t>カイ</t>
    </rPh>
    <phoneticPr fontId="4"/>
  </si>
  <si>
    <t>河道の水理と河川環境シンポジウム論文集</t>
    <rPh sb="0" eb="2">
      <t>カドウ</t>
    </rPh>
    <rPh sb="3" eb="5">
      <t>スイリ</t>
    </rPh>
    <rPh sb="6" eb="8">
      <t>カセン</t>
    </rPh>
    <rPh sb="8" eb="10">
      <t>カンキョウ</t>
    </rPh>
    <rPh sb="16" eb="18">
      <t>ロンブン</t>
    </rPh>
    <rPh sb="18" eb="19">
      <t>シュウ</t>
    </rPh>
    <phoneticPr fontId="4"/>
  </si>
  <si>
    <t>Vol.42</t>
    <phoneticPr fontId="4"/>
  </si>
  <si>
    <t>地震工学</t>
    <phoneticPr fontId="4"/>
  </si>
  <si>
    <t>Vol.23</t>
    <phoneticPr fontId="4"/>
  </si>
  <si>
    <t>Vol.5</t>
    <phoneticPr fontId="4"/>
  </si>
  <si>
    <t>Vol.32</t>
    <phoneticPr fontId="4"/>
  </si>
  <si>
    <t>Vol.15</t>
    <phoneticPr fontId="4"/>
  </si>
  <si>
    <t>地下空間シンポジウム論文・報告集</t>
  </si>
  <si>
    <r>
      <t>第</t>
    </r>
    <r>
      <rPr>
        <sz val="11"/>
        <color theme="1"/>
        <rFont val="UD Digi Kyokasho NK-R"/>
        <family val="1"/>
        <charset val="128"/>
      </rPr>
      <t>3</t>
    </r>
    <r>
      <rPr>
        <sz val="11"/>
        <rFont val="UD Digi Kyokasho NK-R"/>
        <family val="1"/>
        <charset val="128"/>
      </rPr>
      <t>回</t>
    </r>
    <rPh sb="0" eb="1">
      <t>ダイ</t>
    </rPh>
    <rPh sb="2" eb="3">
      <t>カイ</t>
    </rPh>
    <phoneticPr fontId="4"/>
  </si>
  <si>
    <t>Journal of Global Environment Engineering</t>
  </si>
  <si>
    <t>合成構造の活用に関するシンポジウム講演論文集</t>
    <rPh sb="0" eb="2">
      <t>ゴウセイ</t>
    </rPh>
    <rPh sb="2" eb="4">
      <t>コウゾウ</t>
    </rPh>
    <rPh sb="5" eb="7">
      <t>カツヨウ</t>
    </rPh>
    <rPh sb="8" eb="9">
      <t>カン</t>
    </rPh>
    <rPh sb="17" eb="19">
      <t>コウエン</t>
    </rPh>
    <rPh sb="19" eb="21">
      <t>ロンブン</t>
    </rPh>
    <rPh sb="21" eb="22">
      <t>シュウ</t>
    </rPh>
    <phoneticPr fontId="4"/>
  </si>
  <si>
    <t>第3回</t>
    <rPh sb="0" eb="1">
      <t>ダイ</t>
    </rPh>
    <rPh sb="2" eb="3">
      <t>カイ</t>
    </rPh>
    <phoneticPr fontId="4"/>
  </si>
  <si>
    <t>水工学論文集</t>
    <phoneticPr fontId="4"/>
  </si>
  <si>
    <t>水工学英文論文集 (Journal of Hydrauscience and Hydraulic Engineering)</t>
    <phoneticPr fontId="4"/>
  </si>
  <si>
    <t>構造工学論文集</t>
    <phoneticPr fontId="4"/>
  </si>
  <si>
    <t>Vol.43</t>
    <phoneticPr fontId="4"/>
  </si>
  <si>
    <t>鉄道力学シンポジウム講演論文集</t>
    <rPh sb="0" eb="2">
      <t>テツドウ</t>
    </rPh>
    <rPh sb="2" eb="4">
      <t>リキガク</t>
    </rPh>
    <rPh sb="10" eb="12">
      <t>コウエン</t>
    </rPh>
    <rPh sb="12" eb="14">
      <t>ロンブン</t>
    </rPh>
    <rPh sb="14" eb="15">
      <t>シュウ</t>
    </rPh>
    <phoneticPr fontId="4"/>
  </si>
  <si>
    <t>第1回</t>
    <rPh sb="0" eb="1">
      <t>ダイ</t>
    </rPh>
    <rPh sb="2" eb="3">
      <t>カイ</t>
    </rPh>
    <phoneticPr fontId="4"/>
  </si>
  <si>
    <t>Coastal Engineering Journal</t>
    <phoneticPr fontId="4"/>
  </si>
  <si>
    <t>Vol.6</t>
    <phoneticPr fontId="4"/>
  </si>
  <si>
    <t>Vol.33</t>
    <phoneticPr fontId="4"/>
  </si>
  <si>
    <t>環境システム研究</t>
    <phoneticPr fontId="4"/>
  </si>
  <si>
    <t>岩盤力学に関するシンポジウム講演論文集</t>
    <phoneticPr fontId="4"/>
  </si>
  <si>
    <t>Vol.28</t>
    <phoneticPr fontId="4"/>
  </si>
  <si>
    <t>海洋開発論文集</t>
    <phoneticPr fontId="4"/>
  </si>
  <si>
    <t>土木情報システム論文集</t>
    <phoneticPr fontId="4"/>
  </si>
  <si>
    <t>土木計画学研究・論文集</t>
    <phoneticPr fontId="4"/>
  </si>
  <si>
    <t>Vol.16</t>
    <phoneticPr fontId="4"/>
  </si>
  <si>
    <t>建設マネジメント研究論文集</t>
    <phoneticPr fontId="4"/>
  </si>
  <si>
    <t>地下空間シンポジウム論文・報告集</t>
    <phoneticPr fontId="4"/>
  </si>
  <si>
    <t>地球環境シンポジウム講演集</t>
    <phoneticPr fontId="4"/>
  </si>
  <si>
    <r>
      <t>第</t>
    </r>
    <r>
      <rPr>
        <sz val="11"/>
        <color theme="1"/>
        <rFont val="UD Digi Kyokasho NK-R"/>
        <family val="1"/>
        <charset val="128"/>
      </rPr>
      <t>4</t>
    </r>
    <r>
      <rPr>
        <sz val="11"/>
        <rFont val="UD Digi Kyokasho NK-R"/>
        <family val="1"/>
        <charset val="128"/>
      </rPr>
      <t>回</t>
    </r>
    <rPh sb="0" eb="1">
      <t>ダイ</t>
    </rPh>
    <rPh sb="2" eb="3">
      <t>カイ</t>
    </rPh>
    <phoneticPr fontId="4"/>
  </si>
  <si>
    <t>Journal of Global Environment Engineering</t>
    <phoneticPr fontId="4"/>
  </si>
  <si>
    <t>舗装工学論文集</t>
    <phoneticPr fontId="4"/>
  </si>
  <si>
    <t>Vol.44</t>
    <phoneticPr fontId="4"/>
  </si>
  <si>
    <t>第2回</t>
    <rPh sb="0" eb="1">
      <t>ダイ</t>
    </rPh>
    <rPh sb="2" eb="3">
      <t>カイ</t>
    </rPh>
    <phoneticPr fontId="4"/>
  </si>
  <si>
    <t>地震工学研究発表会講演論文集</t>
    <rPh sb="0" eb="2">
      <t>ジシン</t>
    </rPh>
    <rPh sb="2" eb="4">
      <t>コウガク</t>
    </rPh>
    <rPh sb="4" eb="6">
      <t>ケンキュウ</t>
    </rPh>
    <rPh sb="6" eb="8">
      <t>ハッピョウ</t>
    </rPh>
    <rPh sb="8" eb="9">
      <t>カイ</t>
    </rPh>
    <rPh sb="9" eb="11">
      <t>コウエン</t>
    </rPh>
    <rPh sb="11" eb="13">
      <t>ロンブン</t>
    </rPh>
    <rPh sb="13" eb="14">
      <t>シュウ</t>
    </rPh>
    <phoneticPr fontId="4"/>
  </si>
  <si>
    <t>Vol.17</t>
    <phoneticPr fontId="4"/>
  </si>
  <si>
    <r>
      <t>第</t>
    </r>
    <r>
      <rPr>
        <sz val="11"/>
        <color theme="1"/>
        <rFont val="UD Digi Kyokasho NK-R"/>
        <family val="1"/>
        <charset val="128"/>
      </rPr>
      <t>5</t>
    </r>
    <r>
      <rPr>
        <sz val="11"/>
        <rFont val="UD Digi Kyokasho NK-R"/>
        <family val="1"/>
        <charset val="128"/>
      </rPr>
      <t>回</t>
    </r>
    <rPh sb="0" eb="1">
      <t>ダイ</t>
    </rPh>
    <rPh sb="2" eb="3">
      <t>カイ</t>
    </rPh>
    <phoneticPr fontId="4"/>
  </si>
  <si>
    <t>Vol.45</t>
    <phoneticPr fontId="4"/>
  </si>
  <si>
    <t>構造物の衝撃問題に関するシンポジウム論文集</t>
    <rPh sb="0" eb="3">
      <t>コウゾウブツ</t>
    </rPh>
    <rPh sb="4" eb="6">
      <t>ショウゲキ</t>
    </rPh>
    <rPh sb="6" eb="8">
      <t>モンダイ</t>
    </rPh>
    <rPh sb="9" eb="10">
      <t>カン</t>
    </rPh>
    <rPh sb="18" eb="20">
      <t>ロンブン</t>
    </rPh>
    <rPh sb="20" eb="21">
      <t>シュウ</t>
    </rPh>
    <phoneticPr fontId="4"/>
  </si>
  <si>
    <r>
      <t>Vol.</t>
    </r>
    <r>
      <rPr>
        <sz val="11"/>
        <color theme="1"/>
        <rFont val="UD Digi Kyokasho NK-R"/>
        <family val="1"/>
        <charset val="128"/>
      </rPr>
      <t>4（名称変更）</t>
    </r>
    <rPh sb="6" eb="8">
      <t>メイショウ</t>
    </rPh>
    <rPh sb="8" eb="10">
      <t>ヘンコウ</t>
    </rPh>
    <phoneticPr fontId="4"/>
  </si>
  <si>
    <t>鋼構造</t>
    <phoneticPr fontId="4"/>
  </si>
  <si>
    <t>鋼橋床版シンポジウム講演論文集</t>
    <rPh sb="0" eb="2">
      <t>コウキョウ</t>
    </rPh>
    <phoneticPr fontId="4"/>
  </si>
  <si>
    <t>鋼構造と橋に関するシンポジウム論文報告集</t>
    <phoneticPr fontId="4"/>
  </si>
  <si>
    <t>Vol.29</t>
    <phoneticPr fontId="4"/>
  </si>
  <si>
    <t>Vol.18</t>
    <phoneticPr fontId="4"/>
  </si>
  <si>
    <t>応用力学</t>
    <phoneticPr fontId="4"/>
  </si>
  <si>
    <t>応用力学論文集</t>
    <phoneticPr fontId="4"/>
  </si>
  <si>
    <t>地球環境シンポジウム講演論文集</t>
    <phoneticPr fontId="4"/>
  </si>
  <si>
    <r>
      <t>第</t>
    </r>
    <r>
      <rPr>
        <sz val="11"/>
        <color theme="1"/>
        <rFont val="UD Digi Kyokasho NK-R"/>
        <family val="1"/>
        <charset val="128"/>
      </rPr>
      <t>6</t>
    </r>
    <r>
      <rPr>
        <sz val="11"/>
        <rFont val="UD Digi Kyokasho NK-R"/>
        <family val="1"/>
        <charset val="128"/>
      </rPr>
      <t>回</t>
    </r>
    <rPh sb="0" eb="1">
      <t>ダイ</t>
    </rPh>
    <rPh sb="2" eb="3">
      <t>カイ</t>
    </rPh>
    <phoneticPr fontId="4"/>
  </si>
  <si>
    <t>河川技術に関する論文集</t>
    <rPh sb="0" eb="2">
      <t>カセン</t>
    </rPh>
    <rPh sb="2" eb="4">
      <t>ギジュツ</t>
    </rPh>
    <rPh sb="5" eb="6">
      <t>カン</t>
    </rPh>
    <rPh sb="8" eb="10">
      <t>ロンブン</t>
    </rPh>
    <rPh sb="10" eb="11">
      <t>シュウ</t>
    </rPh>
    <phoneticPr fontId="4"/>
  </si>
  <si>
    <r>
      <t>Vol.</t>
    </r>
    <r>
      <rPr>
        <sz val="11"/>
        <color theme="1"/>
        <rFont val="UD Digi Kyokasho NK-R"/>
        <family val="1"/>
        <charset val="128"/>
      </rPr>
      <t>5（名称変更）</t>
    </r>
    <rPh sb="6" eb="8">
      <t>メイショウ</t>
    </rPh>
    <rPh sb="8" eb="10">
      <t>ヘンコウ</t>
    </rPh>
    <phoneticPr fontId="4"/>
  </si>
  <si>
    <t>Vol.46</t>
    <phoneticPr fontId="4"/>
  </si>
  <si>
    <t>鉄道力学論文集</t>
    <rPh sb="0" eb="2">
      <t>テツドウ</t>
    </rPh>
    <rPh sb="2" eb="4">
      <t>リキガク</t>
    </rPh>
    <rPh sb="4" eb="6">
      <t>ロンブン</t>
    </rPh>
    <rPh sb="6" eb="7">
      <t>シュウ</t>
    </rPh>
    <phoneticPr fontId="4"/>
  </si>
  <si>
    <t>第3号（名称変更）</t>
    <rPh sb="0" eb="1">
      <t>ダイ</t>
    </rPh>
    <rPh sb="2" eb="3">
      <t>ゴウ</t>
    </rPh>
    <rPh sb="4" eb="6">
      <t>メイショウ</t>
    </rPh>
    <rPh sb="6" eb="8">
      <t>ヘンコウ</t>
    </rPh>
    <phoneticPr fontId="4"/>
  </si>
  <si>
    <r>
      <t>第</t>
    </r>
    <r>
      <rPr>
        <sz val="11"/>
        <color theme="1"/>
        <rFont val="UD Digi Kyokasho NK-R"/>
        <family val="1"/>
        <charset val="128"/>
      </rPr>
      <t>7</t>
    </r>
    <r>
      <rPr>
        <sz val="11"/>
        <rFont val="UD Digi Kyokasho NK-R"/>
        <family val="1"/>
        <charset val="128"/>
      </rPr>
      <t>回</t>
    </r>
    <rPh sb="0" eb="1">
      <t>ダイ</t>
    </rPh>
    <rPh sb="2" eb="3">
      <t>カイ</t>
    </rPh>
    <phoneticPr fontId="4"/>
  </si>
  <si>
    <t>複合構造の活用に関するシンポジウム講演論文集</t>
    <phoneticPr fontId="4"/>
  </si>
  <si>
    <r>
      <t>第</t>
    </r>
    <r>
      <rPr>
        <sz val="11"/>
        <color theme="1"/>
        <rFont val="UD Digi Kyokasho NK-R"/>
        <family val="1"/>
        <charset val="128"/>
      </rPr>
      <t>4</t>
    </r>
    <r>
      <rPr>
        <sz val="11"/>
        <rFont val="UD Digi Kyokasho NK-R"/>
        <family val="1"/>
        <charset val="128"/>
      </rPr>
      <t>回（名称変更）</t>
    </r>
    <rPh sb="0" eb="1">
      <t>ダイ</t>
    </rPh>
    <rPh sb="2" eb="3">
      <t>カイ</t>
    </rPh>
    <rPh sb="4" eb="6">
      <t>メイショウ</t>
    </rPh>
    <rPh sb="6" eb="8">
      <t>ヘンコウ</t>
    </rPh>
    <phoneticPr fontId="4"/>
  </si>
  <si>
    <t>Vol.47</t>
    <phoneticPr fontId="4"/>
  </si>
  <si>
    <t>第4号（名称変更）</t>
    <rPh sb="0" eb="1">
      <t>ダイ</t>
    </rPh>
    <rPh sb="2" eb="3">
      <t>ゴウ</t>
    </rPh>
    <rPh sb="4" eb="6">
      <t>メイショウ</t>
    </rPh>
    <rPh sb="6" eb="8">
      <t>ヘンコウ</t>
    </rPh>
    <phoneticPr fontId="4"/>
  </si>
  <si>
    <t>道路橋床版シンポジウム講演論文集</t>
    <phoneticPr fontId="4"/>
  </si>
  <si>
    <t>第2回（名称変更）</t>
    <rPh sb="0" eb="1">
      <t>ダイ</t>
    </rPh>
    <rPh sb="2" eb="3">
      <t>カイ</t>
    </rPh>
    <rPh sb="4" eb="6">
      <t>メイショウ</t>
    </rPh>
    <rPh sb="6" eb="8">
      <t>ヘンコウ</t>
    </rPh>
    <phoneticPr fontId="4"/>
  </si>
  <si>
    <r>
      <t>第</t>
    </r>
    <r>
      <rPr>
        <sz val="11"/>
        <color theme="1"/>
        <rFont val="UD Digi Kyokasho NK-R"/>
        <family val="1"/>
        <charset val="128"/>
      </rPr>
      <t>8</t>
    </r>
    <r>
      <rPr>
        <sz val="11"/>
        <rFont val="UD Digi Kyokasho NK-R"/>
        <family val="1"/>
        <charset val="128"/>
      </rPr>
      <t>回</t>
    </r>
    <rPh sb="0" eb="1">
      <t>ダイ</t>
    </rPh>
    <rPh sb="2" eb="3">
      <t>カイ</t>
    </rPh>
    <phoneticPr fontId="4"/>
  </si>
  <si>
    <t>河川技術論文集</t>
    <phoneticPr fontId="4"/>
  </si>
  <si>
    <t>Vol.48</t>
    <phoneticPr fontId="4"/>
  </si>
  <si>
    <t>第5号</t>
    <rPh sb="0" eb="1">
      <t>ダイ</t>
    </rPh>
    <rPh sb="2" eb="3">
      <t>ゴウ</t>
    </rPh>
    <phoneticPr fontId="4"/>
  </si>
  <si>
    <t>第4回</t>
    <rPh sb="0" eb="1">
      <t>ダイ</t>
    </rPh>
    <rPh sb="2" eb="3">
      <t>カイ</t>
    </rPh>
    <phoneticPr fontId="4"/>
  </si>
  <si>
    <t>木橋技術に関するシンポジウム論文報告集</t>
    <phoneticPr fontId="4"/>
  </si>
  <si>
    <r>
      <t>第</t>
    </r>
    <r>
      <rPr>
        <sz val="11"/>
        <color theme="1"/>
        <rFont val="UD Digi Kyokasho NK-R"/>
        <family val="1"/>
        <charset val="128"/>
      </rPr>
      <t>9</t>
    </r>
    <r>
      <rPr>
        <sz val="11"/>
        <rFont val="UD Digi Kyokasho NK-R"/>
        <family val="1"/>
        <charset val="128"/>
      </rPr>
      <t>回</t>
    </r>
    <rPh sb="0" eb="1">
      <t>ダイ</t>
    </rPh>
    <rPh sb="2" eb="3">
      <t>カイ</t>
    </rPh>
    <phoneticPr fontId="4"/>
  </si>
  <si>
    <t>Vol.49</t>
    <phoneticPr fontId="4"/>
  </si>
  <si>
    <t>第6号</t>
    <rPh sb="0" eb="1">
      <t>ダイ</t>
    </rPh>
    <rPh sb="2" eb="3">
      <t>ゴウ</t>
    </rPh>
    <phoneticPr fontId="4"/>
  </si>
  <si>
    <t>第5回</t>
    <rPh sb="0" eb="1">
      <t>ダイ</t>
    </rPh>
    <rPh sb="2" eb="3">
      <t>カイ</t>
    </rPh>
    <phoneticPr fontId="4"/>
  </si>
  <si>
    <t>土木建設技術シンポジウム論文集</t>
    <phoneticPr fontId="4"/>
  </si>
  <si>
    <t>（第1回）</t>
    <rPh sb="1" eb="2">
      <t>ダイ</t>
    </rPh>
    <rPh sb="3" eb="4">
      <t>カイ</t>
    </rPh>
    <phoneticPr fontId="4"/>
  </si>
  <si>
    <r>
      <t>第</t>
    </r>
    <r>
      <rPr>
        <sz val="11"/>
        <color theme="1"/>
        <rFont val="UD Digi Kyokasho NK-R"/>
        <family val="1"/>
        <charset val="128"/>
      </rPr>
      <t>10</t>
    </r>
    <r>
      <rPr>
        <sz val="11"/>
        <rFont val="UD Digi Kyokasho NK-R"/>
        <family val="1"/>
        <charset val="128"/>
      </rPr>
      <t>回</t>
    </r>
    <rPh sb="0" eb="1">
      <t>ダイ</t>
    </rPh>
    <rPh sb="3" eb="4">
      <t>カイ</t>
    </rPh>
    <phoneticPr fontId="4"/>
  </si>
  <si>
    <t>Vol.50</t>
    <phoneticPr fontId="4"/>
  </si>
  <si>
    <t>第7号</t>
    <rPh sb="0" eb="1">
      <t>ダイ</t>
    </rPh>
    <rPh sb="2" eb="3">
      <t>ゴウ</t>
    </rPh>
    <phoneticPr fontId="4"/>
  </si>
  <si>
    <t>第6回</t>
    <rPh sb="0" eb="1">
      <t>ダイ</t>
    </rPh>
    <rPh sb="2" eb="3">
      <t>カイ</t>
    </rPh>
    <phoneticPr fontId="4"/>
  </si>
  <si>
    <t>土木情報利用技術論文集</t>
    <rPh sb="4" eb="6">
      <t>リヨウ</t>
    </rPh>
    <rPh sb="6" eb="8">
      <t>ギジュツ</t>
    </rPh>
    <phoneticPr fontId="4"/>
  </si>
  <si>
    <r>
      <t>Vol.</t>
    </r>
    <r>
      <rPr>
        <sz val="11"/>
        <color theme="1"/>
        <rFont val="UD Digi Kyokasho NK-R"/>
        <family val="1"/>
        <charset val="128"/>
      </rPr>
      <t>12（名称変更）</t>
    </r>
    <rPh sb="7" eb="9">
      <t>メイショウ</t>
    </rPh>
    <rPh sb="9" eb="11">
      <t>ヘンコウ</t>
    </rPh>
    <phoneticPr fontId="4"/>
  </si>
  <si>
    <t>（第2回）</t>
    <rPh sb="1" eb="2">
      <t>ダイ</t>
    </rPh>
    <rPh sb="3" eb="4">
      <t>カイ</t>
    </rPh>
    <phoneticPr fontId="4"/>
  </si>
  <si>
    <r>
      <t>第</t>
    </r>
    <r>
      <rPr>
        <sz val="11"/>
        <color theme="1"/>
        <rFont val="UD Digi Kyokasho NK-R"/>
        <family val="1"/>
        <charset val="128"/>
      </rPr>
      <t>11</t>
    </r>
    <r>
      <rPr>
        <sz val="11"/>
        <rFont val="UD Digi Kyokasho NK-R"/>
        <family val="1"/>
        <charset val="128"/>
      </rPr>
      <t>回</t>
    </r>
    <rPh sb="0" eb="1">
      <t>ダイ</t>
    </rPh>
    <rPh sb="3" eb="4">
      <t>カイ</t>
    </rPh>
    <phoneticPr fontId="4"/>
  </si>
  <si>
    <t>Vol.51</t>
    <phoneticPr fontId="4"/>
  </si>
  <si>
    <t>第8号</t>
    <rPh sb="0" eb="1">
      <t>ダイ</t>
    </rPh>
    <rPh sb="2" eb="3">
      <t>ゴウ</t>
    </rPh>
    <phoneticPr fontId="4"/>
  </si>
  <si>
    <t>第7回</t>
    <rPh sb="0" eb="1">
      <t>ダイ</t>
    </rPh>
    <rPh sb="2" eb="3">
      <t>カイ</t>
    </rPh>
    <phoneticPr fontId="4"/>
  </si>
  <si>
    <t>トンネル工学論文集</t>
    <phoneticPr fontId="4"/>
  </si>
  <si>
    <t>環境システム研究論文集</t>
    <phoneticPr fontId="4"/>
  </si>
  <si>
    <t>土木情報利用技術論文集</t>
    <phoneticPr fontId="4"/>
  </si>
  <si>
    <t>（第3回）</t>
    <rPh sb="1" eb="2">
      <t>ダイ</t>
    </rPh>
    <rPh sb="3" eb="4">
      <t>カイ</t>
    </rPh>
    <phoneticPr fontId="4"/>
  </si>
  <si>
    <t>土木史研究論文集</t>
    <phoneticPr fontId="4"/>
  </si>
  <si>
    <r>
      <t>Vol.</t>
    </r>
    <r>
      <rPr>
        <sz val="11"/>
        <color theme="1"/>
        <rFont val="UD Digi Kyokasho NK-R"/>
        <family val="1"/>
        <charset val="128"/>
      </rPr>
      <t>23(名称変更）</t>
    </r>
    <rPh sb="7" eb="9">
      <t>メイショウ</t>
    </rPh>
    <rPh sb="9" eb="11">
      <t>ヘンコウ</t>
    </rPh>
    <phoneticPr fontId="4"/>
  </si>
  <si>
    <r>
      <t>第</t>
    </r>
    <r>
      <rPr>
        <sz val="11"/>
        <color theme="1"/>
        <rFont val="UD Digi Kyokasho NK-R"/>
        <family val="1"/>
        <charset val="128"/>
      </rPr>
      <t>12</t>
    </r>
    <r>
      <rPr>
        <sz val="11"/>
        <rFont val="UD Digi Kyokasho NK-R"/>
        <family val="1"/>
        <charset val="128"/>
      </rPr>
      <t>回</t>
    </r>
    <rPh sb="0" eb="1">
      <t>ダイ</t>
    </rPh>
    <rPh sb="3" eb="4">
      <t>カイ</t>
    </rPh>
    <phoneticPr fontId="4"/>
  </si>
  <si>
    <t>Vol.52</t>
    <phoneticPr fontId="4"/>
  </si>
  <si>
    <t>第9号</t>
    <rPh sb="0" eb="1">
      <t>ダイ</t>
    </rPh>
    <rPh sb="2" eb="3">
      <t>ゴウ</t>
    </rPh>
    <phoneticPr fontId="4"/>
  </si>
  <si>
    <t>第8回</t>
    <rPh sb="0" eb="1">
      <t>ダイ</t>
    </rPh>
    <rPh sb="2" eb="3">
      <t>カイ</t>
    </rPh>
    <phoneticPr fontId="4"/>
  </si>
  <si>
    <t>土木学会地震工学論文集</t>
    <phoneticPr fontId="4"/>
  </si>
  <si>
    <t>（第4回）</t>
    <rPh sb="1" eb="2">
      <t>ダイ</t>
    </rPh>
    <rPh sb="3" eb="4">
      <t>カイ</t>
    </rPh>
    <phoneticPr fontId="4"/>
  </si>
  <si>
    <t>第13回</t>
    <rPh sb="0" eb="1">
      <t>ダイ</t>
    </rPh>
    <rPh sb="3" eb="4">
      <t>カイ</t>
    </rPh>
    <phoneticPr fontId="4"/>
  </si>
  <si>
    <t>第10号</t>
    <rPh sb="0" eb="1">
      <t>ダイ</t>
    </rPh>
    <rPh sb="3" eb="4">
      <t>ゴウ</t>
    </rPh>
    <phoneticPr fontId="4"/>
  </si>
  <si>
    <t>第9回</t>
    <rPh sb="0" eb="1">
      <t>ダイ</t>
    </rPh>
    <rPh sb="2" eb="3">
      <t>カイ</t>
    </rPh>
    <phoneticPr fontId="4"/>
  </si>
  <si>
    <t>Vol.53</t>
    <phoneticPr fontId="4"/>
  </si>
  <si>
    <t>Vol.29、CD-ROM</t>
    <phoneticPr fontId="4"/>
  </si>
  <si>
    <t>Vol.65</t>
    <phoneticPr fontId="4"/>
  </si>
  <si>
    <t>（第5回）</t>
    <rPh sb="1" eb="2">
      <t>ダイ</t>
    </rPh>
    <rPh sb="3" eb="4">
      <t>カイ</t>
    </rPh>
    <phoneticPr fontId="4"/>
  </si>
  <si>
    <t>安全問題研究論文集</t>
    <rPh sb="0" eb="2">
      <t>アンゼン</t>
    </rPh>
    <rPh sb="2" eb="4">
      <t>モンダイ</t>
    </rPh>
    <rPh sb="4" eb="6">
      <t>ケンキュウ</t>
    </rPh>
    <rPh sb="6" eb="8">
      <t>ロンブン</t>
    </rPh>
    <rPh sb="8" eb="9">
      <t>シュウ</t>
    </rPh>
    <phoneticPr fontId="4"/>
  </si>
  <si>
    <t>第14回</t>
    <rPh sb="0" eb="1">
      <t>ダイ</t>
    </rPh>
    <rPh sb="3" eb="4">
      <t>カイ</t>
    </rPh>
    <phoneticPr fontId="4"/>
  </si>
  <si>
    <t>景観・デザイン研究論文集</t>
    <rPh sb="0" eb="2">
      <t>ケイカン</t>
    </rPh>
    <rPh sb="7" eb="9">
      <t>ケンキュウ</t>
    </rPh>
    <rPh sb="9" eb="11">
      <t>ロンブン</t>
    </rPh>
    <rPh sb="11" eb="12">
      <t>シュウ</t>
    </rPh>
    <phoneticPr fontId="4"/>
  </si>
  <si>
    <t>No.1</t>
    <phoneticPr fontId="4"/>
  </si>
  <si>
    <t>Vol.53A</t>
    <phoneticPr fontId="4"/>
  </si>
  <si>
    <t>鉄道力学論文集 ―シンポジウム発表論文―</t>
    <rPh sb="0" eb="2">
      <t>テツドウ</t>
    </rPh>
    <rPh sb="2" eb="4">
      <t>リキガク</t>
    </rPh>
    <rPh sb="4" eb="6">
      <t>ロンブン</t>
    </rPh>
    <rPh sb="6" eb="7">
      <t>シュウ</t>
    </rPh>
    <rPh sb="15" eb="17">
      <t>ハッピョウ</t>
    </rPh>
    <rPh sb="17" eb="19">
      <t>ロンブン</t>
    </rPh>
    <phoneticPr fontId="4"/>
  </si>
  <si>
    <t>第11号</t>
    <rPh sb="0" eb="1">
      <t>ダイ</t>
    </rPh>
    <rPh sb="3" eb="4">
      <t>ゴウ</t>
    </rPh>
    <phoneticPr fontId="4"/>
  </si>
  <si>
    <t>鋼構造と橋に関するシンポジウム論文報告集 ※</t>
    <phoneticPr fontId="4"/>
  </si>
  <si>
    <t>第10回</t>
    <rPh sb="0" eb="1">
      <t>ダイ</t>
    </rPh>
    <rPh sb="3" eb="4">
      <t>カイ</t>
    </rPh>
    <phoneticPr fontId="4"/>
  </si>
  <si>
    <t>木橋技術に関するシンポジウム論文報告集 ※</t>
    <phoneticPr fontId="4"/>
  </si>
  <si>
    <t>Vol.54</t>
    <phoneticPr fontId="4"/>
  </si>
  <si>
    <t>地震工学論文集</t>
    <phoneticPr fontId="4"/>
  </si>
  <si>
    <t>岩盤力学に関するシンポジウム講演集</t>
    <phoneticPr fontId="4"/>
  </si>
  <si>
    <t>第15回</t>
    <rPh sb="0" eb="1">
      <t>ダイ</t>
    </rPh>
    <rPh sb="3" eb="4">
      <t>カイ</t>
    </rPh>
    <phoneticPr fontId="4"/>
  </si>
  <si>
    <t>No.2, No.3</t>
    <phoneticPr fontId="4"/>
  </si>
  <si>
    <t>第12巻</t>
    <rPh sb="0" eb="1">
      <t>ダイ</t>
    </rPh>
    <rPh sb="3" eb="4">
      <t>カン</t>
    </rPh>
    <phoneticPr fontId="4"/>
  </si>
  <si>
    <t>Vol.54A</t>
    <phoneticPr fontId="4"/>
  </si>
  <si>
    <t>第12号</t>
    <rPh sb="0" eb="1">
      <t>ダイ</t>
    </rPh>
    <rPh sb="3" eb="4">
      <t>ゴウ</t>
    </rPh>
    <phoneticPr fontId="4"/>
  </si>
  <si>
    <t>道路橋床版シンポジウム論文報告集</t>
    <rPh sb="11" eb="13">
      <t>ロンブン</t>
    </rPh>
    <rPh sb="13" eb="15">
      <t>ホウコク</t>
    </rPh>
    <rPh sb="15" eb="16">
      <t>シュウ</t>
    </rPh>
    <phoneticPr fontId="4"/>
  </si>
  <si>
    <t>第11回</t>
    <rPh sb="0" eb="1">
      <t>ダイ</t>
    </rPh>
    <rPh sb="3" eb="4">
      <t>カイ</t>
    </rPh>
    <phoneticPr fontId="4"/>
  </si>
  <si>
    <t>Vol.55</t>
    <phoneticPr fontId="4"/>
  </si>
  <si>
    <t>土木建設技術発表会2008概要集</t>
    <rPh sb="6" eb="8">
      <t>ハッピョウ</t>
    </rPh>
    <rPh sb="8" eb="9">
      <t>カイ</t>
    </rPh>
    <rPh sb="13" eb="15">
      <t>ガイヨウ</t>
    </rPh>
    <rPh sb="15" eb="16">
      <t>シュウ</t>
    </rPh>
    <phoneticPr fontId="4"/>
  </si>
  <si>
    <t>地球環境研究論文集</t>
    <rPh sb="0" eb="2">
      <t>チキュウ</t>
    </rPh>
    <rPh sb="2" eb="4">
      <t>カンキョウ</t>
    </rPh>
    <rPh sb="4" eb="6">
      <t>ケンキュウ</t>
    </rPh>
    <rPh sb="6" eb="8">
      <t>ロンブン</t>
    </rPh>
    <rPh sb="8" eb="9">
      <t>シュウ</t>
    </rPh>
    <phoneticPr fontId="4"/>
  </si>
  <si>
    <t>No.4, No.5</t>
    <phoneticPr fontId="4"/>
  </si>
  <si>
    <t>第13巻</t>
    <rPh sb="0" eb="1">
      <t>ダイ</t>
    </rPh>
    <rPh sb="3" eb="4">
      <t>カン</t>
    </rPh>
    <phoneticPr fontId="4"/>
  </si>
  <si>
    <t>Vol.55A</t>
    <phoneticPr fontId="4"/>
  </si>
  <si>
    <t>第13号</t>
    <rPh sb="0" eb="1">
      <t>ダイ</t>
    </rPh>
    <rPh sb="3" eb="4">
      <t>ゴウ</t>
    </rPh>
    <phoneticPr fontId="4"/>
  </si>
  <si>
    <t>第12回</t>
    <rPh sb="0" eb="1">
      <t>ダイ</t>
    </rPh>
    <rPh sb="3" eb="4">
      <t>カイ</t>
    </rPh>
    <phoneticPr fontId="4"/>
  </si>
  <si>
    <t>Vol.56</t>
    <phoneticPr fontId="4"/>
  </si>
  <si>
    <t>土木建設技術発表会 2009概要集</t>
    <rPh sb="6" eb="8">
      <t>ハッピョウ</t>
    </rPh>
    <rPh sb="8" eb="9">
      <t>カイ</t>
    </rPh>
    <rPh sb="14" eb="16">
      <t>ガイヨウ</t>
    </rPh>
    <rPh sb="16" eb="17">
      <t>シュウ</t>
    </rPh>
    <phoneticPr fontId="4"/>
  </si>
  <si>
    <t>No.6, No.7</t>
    <phoneticPr fontId="4"/>
  </si>
  <si>
    <t>第14巻</t>
    <rPh sb="0" eb="1">
      <t>ダイ</t>
    </rPh>
    <rPh sb="3" eb="4">
      <t>カン</t>
    </rPh>
    <phoneticPr fontId="4"/>
  </si>
  <si>
    <t>Vol.56A</t>
    <phoneticPr fontId="4"/>
  </si>
  <si>
    <t>第14号</t>
    <rPh sb="0" eb="1">
      <t>ダイ</t>
    </rPh>
    <rPh sb="3" eb="4">
      <t>ゴウ</t>
    </rPh>
    <phoneticPr fontId="4"/>
  </si>
  <si>
    <t>土木学会論文集B2(海岸工学)　</t>
    <rPh sb="0" eb="2">
      <t>ドボク</t>
    </rPh>
    <rPh sb="2" eb="4">
      <t>ガッカイ</t>
    </rPh>
    <rPh sb="4" eb="6">
      <t>ロンブン</t>
    </rPh>
    <rPh sb="6" eb="7">
      <t>シュウ</t>
    </rPh>
    <rPh sb="10" eb="12">
      <t>カイガン</t>
    </rPh>
    <rPh sb="12" eb="14">
      <t>コウガク</t>
    </rPh>
    <phoneticPr fontId="4"/>
  </si>
  <si>
    <t>Vol.66, No.1, 2010（海岸工学論文集第57巻）</t>
    <phoneticPr fontId="4"/>
  </si>
  <si>
    <t>土木学会論文集F1（トンネル工学）特集号</t>
    <rPh sb="0" eb="2">
      <t>ドボク</t>
    </rPh>
    <rPh sb="2" eb="4">
      <t>ガッカイ</t>
    </rPh>
    <rPh sb="4" eb="6">
      <t>ロンブン</t>
    </rPh>
    <rPh sb="6" eb="7">
      <t>シュウ</t>
    </rPh>
    <rPh sb="14" eb="16">
      <t>コウガク</t>
    </rPh>
    <rPh sb="17" eb="20">
      <t>トクシュウゴウ</t>
    </rPh>
    <phoneticPr fontId="4"/>
  </si>
  <si>
    <t>Vol.66 No.1</t>
    <phoneticPr fontId="4"/>
  </si>
  <si>
    <t>土木建設技術発表会2010概要集</t>
    <rPh sb="6" eb="8">
      <t>ハッピョウ</t>
    </rPh>
    <rPh sb="8" eb="9">
      <t>カイ</t>
    </rPh>
    <rPh sb="13" eb="15">
      <t>ガイヨウ</t>
    </rPh>
    <rPh sb="15" eb="16">
      <t>シュウ</t>
    </rPh>
    <phoneticPr fontId="4"/>
  </si>
  <si>
    <t>土木学会論文集F4（建設マネジメント）特集号</t>
    <rPh sb="0" eb="2">
      <t>ドボク</t>
    </rPh>
    <rPh sb="2" eb="4">
      <t>ガッカイ</t>
    </rPh>
    <rPh sb="4" eb="6">
      <t>ロンブン</t>
    </rPh>
    <rPh sb="6" eb="7">
      <t>シュウ</t>
    </rPh>
    <rPh sb="10" eb="12">
      <t>ケンセツ</t>
    </rPh>
    <rPh sb="19" eb="22">
      <t>トクシュウゴウ</t>
    </rPh>
    <phoneticPr fontId="4"/>
  </si>
  <si>
    <t>No.8, No.9</t>
    <phoneticPr fontId="4"/>
  </si>
  <si>
    <t>第15巻</t>
    <rPh sb="0" eb="1">
      <t>ダイ</t>
    </rPh>
    <rPh sb="3" eb="4">
      <t>カン</t>
    </rPh>
    <phoneticPr fontId="4"/>
  </si>
  <si>
    <t>土木学会論文集B1（水工学）特集号</t>
    <rPh sb="0" eb="2">
      <t>ドボク</t>
    </rPh>
    <rPh sb="2" eb="4">
      <t>ガッカイ</t>
    </rPh>
    <rPh sb="4" eb="6">
      <t>ロンブン</t>
    </rPh>
    <rPh sb="6" eb="7">
      <t>シュウ</t>
    </rPh>
    <rPh sb="10" eb="12">
      <t>スイコウ</t>
    </rPh>
    <rPh sb="12" eb="13">
      <t>ガク</t>
    </rPh>
    <rPh sb="14" eb="17">
      <t>トクシュウゴウ</t>
    </rPh>
    <phoneticPr fontId="4"/>
  </si>
  <si>
    <t>Vol.68,No.4（水工学論文集第56巻）</t>
    <phoneticPr fontId="4"/>
  </si>
  <si>
    <t>Vol.57A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</si>
  <si>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4"/>
  </si>
  <si>
    <t>第15号</t>
    <rPh sb="0" eb="1">
      <t>ダイ</t>
    </rPh>
    <rPh sb="3" eb="4">
      <t>ゴウ</t>
    </rPh>
    <phoneticPr fontId="4"/>
  </si>
  <si>
    <t>土木学会論文集B2(海岸工学)特集号　</t>
    <rPh sb="0" eb="2">
      <t>ドボク</t>
    </rPh>
    <rPh sb="2" eb="4">
      <t>ガッカイ</t>
    </rPh>
    <rPh sb="4" eb="6">
      <t>ロンブン</t>
    </rPh>
    <rPh sb="6" eb="7">
      <t>シュウ</t>
    </rPh>
    <rPh sb="10" eb="12">
      <t>カイガン</t>
    </rPh>
    <rPh sb="12" eb="14">
      <t>コウガク</t>
    </rPh>
    <rPh sb="15" eb="18">
      <t>トクシュウゴウ</t>
    </rPh>
    <phoneticPr fontId="4"/>
  </si>
  <si>
    <t>Vol.67,No.2（海岸工学論文集第58巻）</t>
    <phoneticPr fontId="4"/>
  </si>
  <si>
    <t>土木学会論文集A1S（地震工学）特集号</t>
    <rPh sb="0" eb="2">
      <t>ドボク</t>
    </rPh>
    <rPh sb="2" eb="4">
      <t>ガッカイ</t>
    </rPh>
    <rPh sb="4" eb="6">
      <t>ロンブン</t>
    </rPh>
    <rPh sb="6" eb="7">
      <t>シュウ</t>
    </rPh>
    <rPh sb="11" eb="13">
      <t>ジシン</t>
    </rPh>
    <rPh sb="13" eb="15">
      <t>コウガク</t>
    </rPh>
    <rPh sb="16" eb="19">
      <t>トクシュウゴウ</t>
    </rPh>
    <phoneticPr fontId="4"/>
  </si>
  <si>
    <t>Vol.31B</t>
    <phoneticPr fontId="4"/>
  </si>
  <si>
    <t>Vol.67 No.3</t>
    <phoneticPr fontId="4"/>
  </si>
  <si>
    <t>土木学会論文集G（環境）</t>
    <rPh sb="0" eb="2">
      <t>ドボク</t>
    </rPh>
    <rPh sb="2" eb="4">
      <t>ガッカイ</t>
    </rPh>
    <rPh sb="4" eb="6">
      <t>ロンブン</t>
    </rPh>
    <rPh sb="6" eb="7">
      <t>シュウ</t>
    </rPh>
    <rPh sb="9" eb="11">
      <t>カンキョウ</t>
    </rPh>
    <phoneticPr fontId="4"/>
  </si>
  <si>
    <t>Vol.67,No.7（Vol.48）（環境工学研究論文集）</t>
    <phoneticPr fontId="4"/>
  </si>
  <si>
    <t>土木学会論文集G（環境）</t>
    <phoneticPr fontId="4"/>
  </si>
  <si>
    <t>Vol.67,No.6（Vol.39）（環境システム研究論文集）</t>
    <phoneticPr fontId="4"/>
  </si>
  <si>
    <t>土木学会論文集B3（海洋開発）特集号</t>
    <rPh sb="15" eb="18">
      <t>トクシュウゴウ</t>
    </rPh>
    <phoneticPr fontId="4"/>
  </si>
  <si>
    <t>Vol.67,No.2</t>
    <phoneticPr fontId="4"/>
  </si>
  <si>
    <t>土木学会論文集F3（土木情報学）特集号</t>
    <rPh sb="0" eb="2">
      <t>ドボク</t>
    </rPh>
    <rPh sb="2" eb="4">
      <t>ガッカイ</t>
    </rPh>
    <rPh sb="4" eb="6">
      <t>ロンブン</t>
    </rPh>
    <rPh sb="6" eb="7">
      <t>シュウ</t>
    </rPh>
    <rPh sb="10" eb="12">
      <t>ドボク</t>
    </rPh>
    <rPh sb="12" eb="14">
      <t>ジョウホウ</t>
    </rPh>
    <rPh sb="14" eb="15">
      <t>ガク</t>
    </rPh>
    <rPh sb="16" eb="19">
      <t>トクシュウゴウ</t>
    </rPh>
    <phoneticPr fontId="4"/>
  </si>
  <si>
    <t>Vol.67</t>
    <phoneticPr fontId="4"/>
  </si>
  <si>
    <t>土木建設技術発表会2011概要集</t>
    <rPh sb="6" eb="8">
      <t>ハッピョウ</t>
    </rPh>
    <rPh sb="8" eb="9">
      <t>カイ</t>
    </rPh>
    <rPh sb="13" eb="15">
      <t>ガイヨウ</t>
    </rPh>
    <rPh sb="15" eb="16">
      <t>シュウ</t>
    </rPh>
    <phoneticPr fontId="4"/>
  </si>
  <si>
    <t>土木学会論文集D3（土木計画学）</t>
    <rPh sb="2" eb="4">
      <t>ガッカイ</t>
    </rPh>
    <rPh sb="4" eb="6">
      <t>ロンブン</t>
    </rPh>
    <rPh sb="6" eb="7">
      <t>シュウ</t>
    </rPh>
    <rPh sb="10" eb="12">
      <t>ドボク</t>
    </rPh>
    <phoneticPr fontId="4"/>
  </si>
  <si>
    <t>Vol.67,No5</t>
    <phoneticPr fontId="4"/>
  </si>
  <si>
    <t>土木史研究講演集</t>
    <rPh sb="5" eb="7">
      <t>コウエン</t>
    </rPh>
    <phoneticPr fontId="4"/>
  </si>
  <si>
    <t>Vol.67 No.4</t>
    <phoneticPr fontId="4"/>
  </si>
  <si>
    <t>土木学会論文集F6（安全問題）特集号</t>
    <rPh sb="0" eb="4">
      <t>ドボクガッカイ</t>
    </rPh>
    <rPh sb="4" eb="6">
      <t>ロンブン</t>
    </rPh>
    <rPh sb="6" eb="7">
      <t>シュウ</t>
    </rPh>
    <rPh sb="10" eb="12">
      <t>アンゼン</t>
    </rPh>
    <rPh sb="12" eb="14">
      <t>モンダイ</t>
    </rPh>
    <rPh sb="15" eb="18">
      <t>トクシュウゴウ</t>
    </rPh>
    <phoneticPr fontId="4"/>
  </si>
  <si>
    <t xml:space="preserve">Vol.67,No.2 </t>
    <phoneticPr fontId="4"/>
  </si>
  <si>
    <t>Vol.67,No.5（Vol.19）（地球環境研究論文集）</t>
    <phoneticPr fontId="4"/>
  </si>
  <si>
    <t>景観・デザイン研究講演集</t>
    <phoneticPr fontId="4"/>
  </si>
  <si>
    <t>№7</t>
    <phoneticPr fontId="4"/>
  </si>
  <si>
    <t>土木学会論文集Ｅ1（舗装工学）</t>
    <rPh sb="2" eb="4">
      <t>ガッカイ</t>
    </rPh>
    <rPh sb="4" eb="6">
      <t>ロンブン</t>
    </rPh>
    <rPh sb="6" eb="7">
      <t>シュウ</t>
    </rPh>
    <rPh sb="10" eb="12">
      <t>ホソウ</t>
    </rPh>
    <rPh sb="12" eb="14">
      <t>コウガク</t>
    </rPh>
    <phoneticPr fontId="4"/>
  </si>
  <si>
    <t>Vol.67,No.3 ※舗装工学論文集 第16巻</t>
    <phoneticPr fontId="4"/>
  </si>
  <si>
    <t>複合・合成構造の活用に関するシンポジウム講演集</t>
    <rPh sb="3" eb="5">
      <t>ゴウセイ</t>
    </rPh>
    <phoneticPr fontId="4"/>
  </si>
  <si>
    <t>Vol.69,No.4　（水工学論文集第57巻）</t>
    <phoneticPr fontId="4"/>
  </si>
  <si>
    <t>Vol.58A</t>
    <phoneticPr fontId="4"/>
  </si>
  <si>
    <t>第16号</t>
    <rPh sb="0" eb="1">
      <t>ダイ</t>
    </rPh>
    <rPh sb="3" eb="4">
      <t>ゴウ</t>
    </rPh>
    <phoneticPr fontId="4"/>
  </si>
  <si>
    <t>土木学会論文集B2(海岸工学)特集号</t>
    <rPh sb="0" eb="2">
      <t>ドボク</t>
    </rPh>
    <rPh sb="2" eb="4">
      <t>ガッカイ</t>
    </rPh>
    <rPh sb="4" eb="6">
      <t>ロンブン</t>
    </rPh>
    <rPh sb="6" eb="7">
      <t>シュウ</t>
    </rPh>
    <rPh sb="10" eb="12">
      <t>カイガン</t>
    </rPh>
    <rPh sb="12" eb="14">
      <t>コウガク</t>
    </rPh>
    <rPh sb="15" eb="18">
      <t>トクシュウゴウ</t>
    </rPh>
    <phoneticPr fontId="4"/>
  </si>
  <si>
    <t>Vol.68,No.2（海岸工学論文集第59巻）</t>
    <phoneticPr fontId="4"/>
  </si>
  <si>
    <r>
      <t>土木学会論文集</t>
    </r>
    <r>
      <rPr>
        <sz val="11"/>
        <color indexed="30"/>
        <rFont val="UD Digi Kyokasho NK-R"/>
        <family val="1"/>
        <charset val="128"/>
      </rPr>
      <t xml:space="preserve">A1S（構造・地震工学）特集号 </t>
    </r>
    <rPh sb="0" eb="2">
      <t>ドボク</t>
    </rPh>
    <rPh sb="2" eb="4">
      <t>ガッカイ</t>
    </rPh>
    <rPh sb="4" eb="6">
      <t>ロンブン</t>
    </rPh>
    <rPh sb="6" eb="7">
      <t>シュウ</t>
    </rPh>
    <rPh sb="11" eb="13">
      <t>コウゾウ</t>
    </rPh>
    <rPh sb="14" eb="16">
      <t>ジシン</t>
    </rPh>
    <rPh sb="16" eb="18">
      <t>コウガク</t>
    </rPh>
    <rPh sb="19" eb="22">
      <t>トクシュウゴウ</t>
    </rPh>
    <phoneticPr fontId="4"/>
  </si>
  <si>
    <t>Vol69,No4　32巻</t>
    <rPh sb="12" eb="13">
      <t>カン</t>
    </rPh>
    <phoneticPr fontId="4"/>
  </si>
  <si>
    <r>
      <t>Vol.</t>
    </r>
    <r>
      <rPr>
        <sz val="11"/>
        <color indexed="30"/>
        <rFont val="UD Digi Kyokasho NK-R"/>
        <family val="1"/>
        <charset val="128"/>
      </rPr>
      <t>68</t>
    </r>
    <r>
      <rPr>
        <sz val="11"/>
        <color theme="1"/>
        <rFont val="UD Digi Kyokasho NK-R"/>
        <family val="1"/>
        <charset val="128"/>
      </rPr>
      <t xml:space="preserve"> No.3</t>
    </r>
    <phoneticPr fontId="4"/>
  </si>
  <si>
    <r>
      <t>Vol.</t>
    </r>
    <r>
      <rPr>
        <sz val="11"/>
        <color indexed="30"/>
        <rFont val="UD Digi Kyokasho NK-R"/>
        <family val="1"/>
        <charset val="128"/>
      </rPr>
      <t>68</t>
    </r>
    <r>
      <rPr>
        <sz val="11"/>
        <color theme="1"/>
        <rFont val="UD Digi Kyokasho NK-R"/>
        <family val="1"/>
        <charset val="128"/>
      </rPr>
      <t>,No.7（Vol.</t>
    </r>
    <r>
      <rPr>
        <sz val="11"/>
        <color indexed="30"/>
        <rFont val="UD Digi Kyokasho NK-R"/>
        <family val="1"/>
        <charset val="128"/>
      </rPr>
      <t>49</t>
    </r>
    <r>
      <rPr>
        <sz val="11"/>
        <color theme="1"/>
        <rFont val="UD Digi Kyokasho NK-R"/>
        <family val="1"/>
        <charset val="128"/>
      </rPr>
      <t>）（環境工学研究論文集）</t>
    </r>
    <phoneticPr fontId="4"/>
  </si>
  <si>
    <r>
      <t>Vol.</t>
    </r>
    <r>
      <rPr>
        <sz val="11"/>
        <color indexed="30"/>
        <rFont val="UD Digi Kyokasho NK-R"/>
        <family val="1"/>
        <charset val="128"/>
      </rPr>
      <t>68</t>
    </r>
    <r>
      <rPr>
        <sz val="11"/>
        <color theme="1"/>
        <rFont val="UD Digi Kyokasho NK-R"/>
        <family val="1"/>
        <charset val="128"/>
      </rPr>
      <t>,No.6（Vol.</t>
    </r>
    <r>
      <rPr>
        <sz val="11"/>
        <color indexed="30"/>
        <rFont val="UD Digi Kyokasho NK-R"/>
        <family val="1"/>
        <charset val="128"/>
      </rPr>
      <t>40</t>
    </r>
    <r>
      <rPr>
        <sz val="11"/>
        <color theme="1"/>
        <rFont val="UD Digi Kyokasho NK-R"/>
        <family val="1"/>
        <charset val="128"/>
      </rPr>
      <t>）（環境システム研究論文集）</t>
    </r>
    <phoneticPr fontId="4"/>
  </si>
  <si>
    <t>Vol.68,No.2</t>
    <phoneticPr fontId="4"/>
  </si>
  <si>
    <t>Vol.68</t>
    <phoneticPr fontId="4"/>
  </si>
  <si>
    <r>
      <t>土木建設技術発表会</t>
    </r>
    <r>
      <rPr>
        <sz val="11"/>
        <color indexed="30"/>
        <rFont val="UD Digi Kyokasho NK-R"/>
        <family val="1"/>
        <charset val="128"/>
      </rPr>
      <t>2012</t>
    </r>
    <r>
      <rPr>
        <sz val="11"/>
        <color theme="1"/>
        <rFont val="UD Digi Kyokasho NK-R"/>
        <family val="1"/>
        <charset val="128"/>
      </rPr>
      <t>概要集</t>
    </r>
    <rPh sb="6" eb="8">
      <t>ハッピョウ</t>
    </rPh>
    <rPh sb="8" eb="9">
      <t>カイ</t>
    </rPh>
    <rPh sb="13" eb="15">
      <t>ガイヨウ</t>
    </rPh>
    <rPh sb="15" eb="16">
      <t>シュウ</t>
    </rPh>
    <phoneticPr fontId="4"/>
  </si>
  <si>
    <t>Vol.68,No5</t>
    <phoneticPr fontId="4"/>
  </si>
  <si>
    <r>
      <t>土木史研究</t>
    </r>
    <r>
      <rPr>
        <sz val="11"/>
        <color theme="1"/>
        <rFont val="UD Digi Kyokasho NK-R"/>
        <family val="1"/>
        <charset val="128"/>
      </rPr>
      <t>講演集</t>
    </r>
    <rPh sb="5" eb="7">
      <t>コウエン</t>
    </rPh>
    <phoneticPr fontId="4"/>
  </si>
  <si>
    <r>
      <t>Vol.</t>
    </r>
    <r>
      <rPr>
        <sz val="11"/>
        <color indexed="30"/>
        <rFont val="UD Digi Kyokasho NK-R"/>
        <family val="1"/>
        <charset val="128"/>
      </rPr>
      <t>32</t>
    </r>
    <phoneticPr fontId="4"/>
  </si>
  <si>
    <r>
      <t>Vol.</t>
    </r>
    <r>
      <rPr>
        <sz val="11"/>
        <color indexed="30"/>
        <rFont val="UD Digi Kyokasho NK-R"/>
        <family val="1"/>
        <charset val="128"/>
      </rPr>
      <t xml:space="preserve">68 </t>
    </r>
    <r>
      <rPr>
        <sz val="11"/>
        <color theme="1"/>
        <rFont val="UD Digi Kyokasho NK-R"/>
        <family val="1"/>
        <charset val="128"/>
      </rPr>
      <t>No.4</t>
    </r>
    <phoneticPr fontId="4"/>
  </si>
  <si>
    <t xml:space="preserve">Vol.68,No.2 </t>
    <phoneticPr fontId="4"/>
  </si>
  <si>
    <r>
      <t>Vol.</t>
    </r>
    <r>
      <rPr>
        <sz val="11"/>
        <color indexed="30"/>
        <rFont val="UD Digi Kyokasho NK-R"/>
        <family val="1"/>
        <charset val="128"/>
      </rPr>
      <t>68</t>
    </r>
    <r>
      <rPr>
        <sz val="11"/>
        <color theme="1"/>
        <rFont val="UD Digi Kyokasho NK-R"/>
        <family val="1"/>
        <charset val="128"/>
      </rPr>
      <t>,No.5（Vol.</t>
    </r>
    <r>
      <rPr>
        <sz val="11"/>
        <color indexed="30"/>
        <rFont val="UD Digi Kyokasho NK-R"/>
        <family val="1"/>
        <charset val="128"/>
      </rPr>
      <t>20</t>
    </r>
    <r>
      <rPr>
        <sz val="11"/>
        <color theme="1"/>
        <rFont val="UD Digi Kyokasho NK-R"/>
        <family val="1"/>
        <charset val="128"/>
      </rPr>
      <t>）（地球環境研究論文集）</t>
    </r>
    <phoneticPr fontId="4"/>
  </si>
  <si>
    <t>景観・デザイン研究講演集</t>
    <rPh sb="0" eb="2">
      <t>ケイカン</t>
    </rPh>
    <rPh sb="7" eb="9">
      <t>ケンキュウ</t>
    </rPh>
    <rPh sb="9" eb="11">
      <t>コウエン</t>
    </rPh>
    <rPh sb="11" eb="12">
      <t>シュウ</t>
    </rPh>
    <phoneticPr fontId="4"/>
  </si>
  <si>
    <t>№8</t>
    <phoneticPr fontId="4"/>
  </si>
  <si>
    <t>Vol.68,No.3※舗装工学論文集 第17巻</t>
    <phoneticPr fontId="4"/>
  </si>
  <si>
    <t>第11回木材利用研究発表会（木材利用研究論文報告集11）</t>
    <phoneticPr fontId="4"/>
  </si>
  <si>
    <t>第4回木材利用シンポジウム</t>
    <phoneticPr fontId="4"/>
  </si>
  <si>
    <t>Vol.70,No.4（水工学論文集第58巻）</t>
    <phoneticPr fontId="4"/>
  </si>
  <si>
    <t>Vol.59A</t>
    <phoneticPr fontId="4"/>
  </si>
  <si>
    <t>第17号</t>
    <rPh sb="0" eb="1">
      <t>ダイ</t>
    </rPh>
    <rPh sb="3" eb="4">
      <t>ゴウ</t>
    </rPh>
    <phoneticPr fontId="4"/>
  </si>
  <si>
    <t>第16回</t>
    <rPh sb="0" eb="1">
      <t>ダイ</t>
    </rPh>
    <rPh sb="3" eb="4">
      <t>カイ</t>
    </rPh>
    <phoneticPr fontId="4"/>
  </si>
  <si>
    <t>Vol.69,No.2（海岸工学論文集第60巻）</t>
    <phoneticPr fontId="4"/>
  </si>
  <si>
    <t xml:space="preserve">土木学会論文集A1S（構造・地震工学）特集号 </t>
    <rPh sb="0" eb="2">
      <t>ドボク</t>
    </rPh>
    <rPh sb="2" eb="4">
      <t>ガッカイ</t>
    </rPh>
    <rPh sb="4" eb="6">
      <t>ロンブン</t>
    </rPh>
    <rPh sb="6" eb="7">
      <t>シュウ</t>
    </rPh>
    <rPh sb="11" eb="13">
      <t>コウゾウ</t>
    </rPh>
    <rPh sb="14" eb="16">
      <t>ジシン</t>
    </rPh>
    <rPh sb="16" eb="18">
      <t>コウガク</t>
    </rPh>
    <rPh sb="19" eb="22">
      <t>トクシュウゴウ</t>
    </rPh>
    <phoneticPr fontId="4"/>
  </si>
  <si>
    <t>Vol70,No4　33巻</t>
    <rPh sb="12" eb="13">
      <t>カン</t>
    </rPh>
    <phoneticPr fontId="4"/>
  </si>
  <si>
    <t>Vol.69 No.3</t>
    <phoneticPr fontId="4"/>
  </si>
  <si>
    <t>Vol.69,No.7（Vol.50）（環境工学研究論文集）</t>
    <phoneticPr fontId="4"/>
  </si>
  <si>
    <t>Vol.69,No.6（Vol.41）（環境システム研究論文集）</t>
    <phoneticPr fontId="4"/>
  </si>
  <si>
    <t>42回</t>
    <rPh sb="2" eb="3">
      <t>カイ</t>
    </rPh>
    <phoneticPr fontId="4"/>
  </si>
  <si>
    <t>Vol.69,No.2</t>
    <phoneticPr fontId="4"/>
  </si>
  <si>
    <t xml:space="preserve">Vol.69,No.2 </t>
    <phoneticPr fontId="4"/>
  </si>
  <si>
    <t>土木建設技術発表会2013概要集</t>
    <rPh sb="6" eb="8">
      <t>ハッピョウ</t>
    </rPh>
    <rPh sb="8" eb="9">
      <t>カイ</t>
    </rPh>
    <rPh sb="13" eb="15">
      <t>ガイヨウ</t>
    </rPh>
    <rPh sb="15" eb="16">
      <t>シュウ</t>
    </rPh>
    <phoneticPr fontId="4"/>
  </si>
  <si>
    <t>Vol.69,No5</t>
    <phoneticPr fontId="4"/>
  </si>
  <si>
    <t>Vol.69 No.4</t>
    <phoneticPr fontId="4"/>
  </si>
  <si>
    <t>Vol.69,No.5（Vol.21）（地球環境研究論文集）</t>
    <phoneticPr fontId="4"/>
  </si>
  <si>
    <t>№9</t>
    <phoneticPr fontId="4"/>
  </si>
  <si>
    <t>Vol.69,No.3※舗装工学論文集 第18巻</t>
    <phoneticPr fontId="4"/>
  </si>
  <si>
    <t>第12回木材利用研究発表会（木材利用研究論文報告集12）</t>
    <phoneticPr fontId="4"/>
  </si>
  <si>
    <t>第5回木材利用シンポジウム</t>
    <phoneticPr fontId="4"/>
  </si>
  <si>
    <t>Vol.71,No.4（水工学論文集第59巻）</t>
    <phoneticPr fontId="4"/>
  </si>
  <si>
    <t>Vol.60A</t>
    <phoneticPr fontId="4"/>
  </si>
  <si>
    <t>第18号</t>
    <rPh sb="0" eb="1">
      <t>ダイ</t>
    </rPh>
    <rPh sb="3" eb="4">
      <t>ゴウ</t>
    </rPh>
    <phoneticPr fontId="4"/>
  </si>
  <si>
    <t>J-Rail2014 第21回鉄道技術・政策連合シンポジウム講演集</t>
    <rPh sb="11" eb="12">
      <t>ダイ</t>
    </rPh>
    <rPh sb="14" eb="15">
      <t>カイ</t>
    </rPh>
    <rPh sb="15" eb="17">
      <t>テツドウ</t>
    </rPh>
    <rPh sb="17" eb="19">
      <t>ギジュツ</t>
    </rPh>
    <rPh sb="20" eb="22">
      <t>セイサク</t>
    </rPh>
    <rPh sb="22" eb="24">
      <t>レンゴウ</t>
    </rPh>
    <rPh sb="30" eb="32">
      <t>コウエン</t>
    </rPh>
    <rPh sb="32" eb="33">
      <t>シュウ</t>
    </rPh>
    <phoneticPr fontId="4"/>
  </si>
  <si>
    <t>第21回</t>
    <rPh sb="0" eb="1">
      <t>ダイ</t>
    </rPh>
    <rPh sb="3" eb="4">
      <t>カイ</t>
    </rPh>
    <phoneticPr fontId="4"/>
  </si>
  <si>
    <t>-</t>
  </si>
  <si>
    <t>第17回</t>
    <rPh sb="0" eb="1">
      <t>ダイ</t>
    </rPh>
    <rPh sb="3" eb="4">
      <t>カイ</t>
    </rPh>
    <phoneticPr fontId="4"/>
  </si>
  <si>
    <t>Vol.70,No.2（海岸工学論文集第61巻）</t>
    <phoneticPr fontId="4"/>
  </si>
  <si>
    <t>Vol71,No4　34巻</t>
    <rPh sb="12" eb="13">
      <t>カン</t>
    </rPh>
    <phoneticPr fontId="4"/>
  </si>
  <si>
    <t>Vol.70 No.3</t>
    <phoneticPr fontId="4"/>
  </si>
  <si>
    <t>土木学会論文集G（環境）（環境工学研究論文集）</t>
    <rPh sb="0" eb="2">
      <t>ドボク</t>
    </rPh>
    <rPh sb="2" eb="4">
      <t>ガッカイ</t>
    </rPh>
    <rPh sb="4" eb="6">
      <t>ロンブン</t>
    </rPh>
    <rPh sb="6" eb="7">
      <t>シュウ</t>
    </rPh>
    <rPh sb="9" eb="11">
      <t>カンキョウ</t>
    </rPh>
    <phoneticPr fontId="4"/>
  </si>
  <si>
    <t>Vol.70,No.7（Vol.51）</t>
    <phoneticPr fontId="4"/>
  </si>
  <si>
    <t>土木学会論文集G（環境）（環境システム研究論文集）</t>
    <phoneticPr fontId="4"/>
  </si>
  <si>
    <t>Vol.70,No.6（Vol.42）</t>
    <phoneticPr fontId="4"/>
  </si>
  <si>
    <t>43回</t>
    <rPh sb="2" eb="3">
      <t>カイ</t>
    </rPh>
    <phoneticPr fontId="4"/>
  </si>
  <si>
    <t>Vol.70,No.2</t>
    <phoneticPr fontId="4"/>
  </si>
  <si>
    <t xml:space="preserve">Vol.70,No.2 </t>
    <phoneticPr fontId="4"/>
  </si>
  <si>
    <t>土木建設技術発表会2014概要集</t>
    <rPh sb="6" eb="8">
      <t>ハッピョウ</t>
    </rPh>
    <rPh sb="8" eb="9">
      <t>カイ</t>
    </rPh>
    <rPh sb="13" eb="15">
      <t>ガイヨウ</t>
    </rPh>
    <rPh sb="15" eb="16">
      <t>シュウ</t>
    </rPh>
    <phoneticPr fontId="4"/>
  </si>
  <si>
    <t>Vol.70,No5</t>
    <phoneticPr fontId="4"/>
  </si>
  <si>
    <t>Vol.70 No.4</t>
    <phoneticPr fontId="4"/>
  </si>
  <si>
    <t>土木学会論文集G（環境）（地球環境研究論文集）</t>
    <phoneticPr fontId="4"/>
  </si>
  <si>
    <t>Vol.70,No.5（Vol.22）</t>
    <phoneticPr fontId="4"/>
  </si>
  <si>
    <t>№10</t>
    <phoneticPr fontId="4"/>
  </si>
  <si>
    <r>
      <t>Vol.70,No.3</t>
    </r>
    <r>
      <rPr>
        <sz val="11"/>
        <color theme="1"/>
        <rFont val="UD Digi Kyokasho NK-R"/>
        <family val="1"/>
        <charset val="128"/>
      </rPr>
      <t>※舗装工学論文集 第19巻</t>
    </r>
    <phoneticPr fontId="4"/>
  </si>
  <si>
    <t>第13回木材利用研究発表会（木材利用研究論文報告集13）</t>
    <phoneticPr fontId="4"/>
  </si>
  <si>
    <t>第5回FRP 複合構造・橋梁に関するシンポジウム</t>
    <rPh sb="0" eb="1">
      <t>ダイ</t>
    </rPh>
    <rPh sb="2" eb="3">
      <t>カイ</t>
    </rPh>
    <rPh sb="7" eb="9">
      <t>フクゴウ</t>
    </rPh>
    <rPh sb="9" eb="11">
      <t>コウゾウ</t>
    </rPh>
    <rPh sb="12" eb="14">
      <t>キョウリョウ</t>
    </rPh>
    <rPh sb="15" eb="16">
      <t>カン</t>
    </rPh>
    <phoneticPr fontId="4"/>
  </si>
  <si>
    <t>Vol.72,No.4（水工学論文集第60巻）</t>
    <phoneticPr fontId="4"/>
  </si>
  <si>
    <t>Vol.61A</t>
    <phoneticPr fontId="4"/>
  </si>
  <si>
    <t>第19号</t>
    <rPh sb="0" eb="1">
      <t>ダイ</t>
    </rPh>
    <rPh sb="3" eb="4">
      <t>ゴウ</t>
    </rPh>
    <phoneticPr fontId="4"/>
  </si>
  <si>
    <t>第18回</t>
    <rPh sb="0" eb="1">
      <t>ダイ</t>
    </rPh>
    <rPh sb="3" eb="4">
      <t>カイ</t>
    </rPh>
    <phoneticPr fontId="4"/>
  </si>
  <si>
    <t>Vol.71,No.2（海岸工学論文集第62巻）</t>
    <phoneticPr fontId="4"/>
  </si>
  <si>
    <t>Vol.57</t>
    <phoneticPr fontId="4"/>
  </si>
  <si>
    <t>Vol72,No4　35巻</t>
    <rPh sb="12" eb="13">
      <t>カン</t>
    </rPh>
    <phoneticPr fontId="4"/>
  </si>
  <si>
    <t>Vol.71 No.3</t>
    <phoneticPr fontId="4"/>
  </si>
  <si>
    <t>Vol.71,No.7（Vol.52）</t>
    <phoneticPr fontId="4"/>
  </si>
  <si>
    <t>Vol.71,No.6（Vol.43）</t>
    <phoneticPr fontId="4"/>
  </si>
  <si>
    <t>44回</t>
    <rPh sb="2" eb="3">
      <t>カイ</t>
    </rPh>
    <phoneticPr fontId="4"/>
  </si>
  <si>
    <t>Vol.71,No.2</t>
    <phoneticPr fontId="4"/>
  </si>
  <si>
    <t xml:space="preserve">Vol.71,No.2 </t>
    <phoneticPr fontId="4"/>
  </si>
  <si>
    <t>土木建設技術発表会2015概要集</t>
    <rPh sb="6" eb="8">
      <t>ハッピョウ</t>
    </rPh>
    <rPh sb="8" eb="9">
      <t>カイ</t>
    </rPh>
    <rPh sb="13" eb="15">
      <t>ガイヨウ</t>
    </rPh>
    <rPh sb="15" eb="16">
      <t>シュウ</t>
    </rPh>
    <phoneticPr fontId="4"/>
  </si>
  <si>
    <t>Vol.71,No5</t>
    <phoneticPr fontId="4"/>
  </si>
  <si>
    <t>Vol.71 No.4</t>
    <phoneticPr fontId="4"/>
  </si>
  <si>
    <t xml:space="preserve">Vol.71 No.2 </t>
    <phoneticPr fontId="4"/>
  </si>
  <si>
    <t>Vol.71,No.5（Vol.23）</t>
    <phoneticPr fontId="4"/>
  </si>
  <si>
    <t>№11</t>
    <phoneticPr fontId="4"/>
  </si>
  <si>
    <r>
      <t>Vol.71,No.3</t>
    </r>
    <r>
      <rPr>
        <sz val="11"/>
        <color theme="1"/>
        <rFont val="UD Digi Kyokasho NK-R"/>
        <family val="1"/>
        <charset val="128"/>
      </rPr>
      <t>※舗装工学論文集 第20巻</t>
    </r>
    <phoneticPr fontId="4"/>
  </si>
  <si>
    <t>第14回木材利用研究発表会（木材利用研究論文報告集14）</t>
    <phoneticPr fontId="4"/>
  </si>
  <si>
    <t>Vol.71 No. 5</t>
    <phoneticPr fontId="4"/>
  </si>
  <si>
    <t>Vol.73,No.4（水工学論文集第60巻）</t>
    <phoneticPr fontId="4"/>
  </si>
  <si>
    <t>Vol.62A</t>
    <phoneticPr fontId="4"/>
  </si>
  <si>
    <t>第20号</t>
    <rPh sb="0" eb="1">
      <t>ダイ</t>
    </rPh>
    <rPh sb="3" eb="4">
      <t>ゴウ</t>
    </rPh>
    <phoneticPr fontId="4"/>
  </si>
  <si>
    <t>第19回</t>
    <rPh sb="0" eb="1">
      <t>ダイ</t>
    </rPh>
    <rPh sb="3" eb="4">
      <t>カイ</t>
    </rPh>
    <phoneticPr fontId="4"/>
  </si>
  <si>
    <t>Vol.72,No.2（海岸工学論文集第62巻）</t>
    <phoneticPr fontId="4"/>
  </si>
  <si>
    <t>Vol.58</t>
    <phoneticPr fontId="4"/>
  </si>
  <si>
    <t>Vol73,No4　36巻</t>
    <rPh sb="12" eb="13">
      <t>カン</t>
    </rPh>
    <phoneticPr fontId="4"/>
  </si>
  <si>
    <t>Vol.72No.3</t>
    <phoneticPr fontId="4"/>
  </si>
  <si>
    <t>Vol.72,No.7（Vol.53）</t>
    <phoneticPr fontId="4"/>
  </si>
  <si>
    <t>Vol.72,No.6（Vol.44）</t>
    <phoneticPr fontId="4"/>
  </si>
  <si>
    <t>Vol.72,No.2</t>
    <phoneticPr fontId="4"/>
  </si>
  <si>
    <t xml:space="preserve">Vol.72,No.2 </t>
    <phoneticPr fontId="4"/>
  </si>
  <si>
    <t>土木建設技術発表会2016概要集</t>
    <rPh sb="6" eb="8">
      <t>ハッピョウ</t>
    </rPh>
    <rPh sb="8" eb="9">
      <t>カイ</t>
    </rPh>
    <rPh sb="13" eb="15">
      <t>ガイヨウ</t>
    </rPh>
    <rPh sb="15" eb="16">
      <t>シュウ</t>
    </rPh>
    <phoneticPr fontId="4"/>
  </si>
  <si>
    <t>Vol.72,No5</t>
    <phoneticPr fontId="4"/>
  </si>
  <si>
    <t>Vol.72 No.4</t>
    <phoneticPr fontId="4"/>
  </si>
  <si>
    <t xml:space="preserve">Vol.72 No.2 </t>
    <phoneticPr fontId="4"/>
  </si>
  <si>
    <t>Vol.72,No.5（Vol.24）</t>
    <phoneticPr fontId="4"/>
  </si>
  <si>
    <t>№12</t>
    <phoneticPr fontId="4"/>
  </si>
  <si>
    <r>
      <t>Vol.72,No.3</t>
    </r>
    <r>
      <rPr>
        <sz val="11"/>
        <color theme="1"/>
        <rFont val="UD Digi Kyokasho NK-R"/>
        <family val="1"/>
        <charset val="128"/>
      </rPr>
      <t>※舗装工学論文集 第20巻</t>
    </r>
    <phoneticPr fontId="4"/>
  </si>
  <si>
    <t>第15回木材利用研究発表会（木材利用研究論文報告集15）</t>
    <phoneticPr fontId="4"/>
  </si>
  <si>
    <t>Vol.72 No. 5</t>
    <phoneticPr fontId="4"/>
  </si>
  <si>
    <t>Vol.74,No.4（水工学論文集第62巻）</t>
    <phoneticPr fontId="4"/>
  </si>
  <si>
    <t>Vol.63A</t>
    <phoneticPr fontId="4"/>
  </si>
  <si>
    <t>第21号</t>
    <rPh sb="0" eb="1">
      <t>ダイ</t>
    </rPh>
    <rPh sb="3" eb="4">
      <t>ゴウ</t>
    </rPh>
    <phoneticPr fontId="4"/>
  </si>
  <si>
    <t>28年11月に刊行</t>
    <rPh sb="2" eb="3">
      <t>ネン</t>
    </rPh>
    <rPh sb="5" eb="6">
      <t>ガツ</t>
    </rPh>
    <rPh sb="7" eb="9">
      <t>カンコウ</t>
    </rPh>
    <phoneticPr fontId="4"/>
  </si>
  <si>
    <t>第20回</t>
    <rPh sb="0" eb="1">
      <t>ダイ</t>
    </rPh>
    <rPh sb="3" eb="4">
      <t>カイ</t>
    </rPh>
    <phoneticPr fontId="4"/>
  </si>
  <si>
    <t>Vol.73,No.2（海岸工学論文集第64巻）</t>
    <phoneticPr fontId="4"/>
  </si>
  <si>
    <t>Vol.59</t>
    <phoneticPr fontId="4"/>
  </si>
  <si>
    <t>Vol74,No4　37巻</t>
    <rPh sb="12" eb="13">
      <t>カン</t>
    </rPh>
    <phoneticPr fontId="4"/>
  </si>
  <si>
    <t>Vol.73No.3</t>
    <phoneticPr fontId="4"/>
  </si>
  <si>
    <t>Vol.73,No.7（Vol.54）</t>
    <phoneticPr fontId="4"/>
  </si>
  <si>
    <t>Vol.73,No.6（Vol.45）</t>
    <phoneticPr fontId="4"/>
  </si>
  <si>
    <t>45回</t>
    <rPh sb="2" eb="3">
      <t>カイ</t>
    </rPh>
    <phoneticPr fontId="4"/>
  </si>
  <si>
    <t>Vol.73,No.2</t>
    <phoneticPr fontId="4"/>
  </si>
  <si>
    <t xml:space="preserve">Vol.73,No.2 </t>
    <phoneticPr fontId="4"/>
  </si>
  <si>
    <t>土木建設技術発表会2017概要集</t>
    <rPh sb="6" eb="8">
      <t>ハッピョウ</t>
    </rPh>
    <rPh sb="8" eb="9">
      <t>カイ</t>
    </rPh>
    <rPh sb="13" eb="15">
      <t>ガイヨウ</t>
    </rPh>
    <rPh sb="15" eb="16">
      <t>シュウ</t>
    </rPh>
    <phoneticPr fontId="4"/>
  </si>
  <si>
    <t>Vol.73,No5</t>
    <phoneticPr fontId="4"/>
  </si>
  <si>
    <t>Vol.73 No.4</t>
    <phoneticPr fontId="4"/>
  </si>
  <si>
    <t xml:space="preserve">Vol.73 No.2 </t>
    <phoneticPr fontId="4"/>
  </si>
  <si>
    <t>土木学会論文集G（環境）（地球環境研究論文集）</t>
    <rPh sb="13" eb="15">
      <t>チキュウ</t>
    </rPh>
    <rPh sb="15" eb="17">
      <t>カンキョウ</t>
    </rPh>
    <rPh sb="17" eb="19">
      <t>ケンキュウ</t>
    </rPh>
    <rPh sb="19" eb="21">
      <t>ロンブン</t>
    </rPh>
    <rPh sb="21" eb="22">
      <t>シュウ</t>
    </rPh>
    <phoneticPr fontId="4"/>
  </si>
  <si>
    <t>Vol.73,No.5（Vol.25）</t>
    <phoneticPr fontId="4"/>
  </si>
  <si>
    <t>№13</t>
    <phoneticPr fontId="4"/>
  </si>
  <si>
    <r>
      <t>Vol.73,No.3</t>
    </r>
    <r>
      <rPr>
        <sz val="11"/>
        <color theme="1"/>
        <rFont val="UD Digi Kyokasho NK-R"/>
        <family val="1"/>
        <charset val="128"/>
      </rPr>
      <t>※舗装工学論文集 第22巻</t>
    </r>
    <phoneticPr fontId="4"/>
  </si>
  <si>
    <t>第16回木材利用研究発表会（木材利用研究発表会講演概要集16）</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</si>
  <si>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Vol.73 No. 5</t>
    <phoneticPr fontId="4"/>
  </si>
  <si>
    <t>Vol.64A</t>
    <phoneticPr fontId="4"/>
  </si>
  <si>
    <t>第22号</t>
    <rPh sb="0" eb="1">
      <t>ダイ</t>
    </rPh>
    <rPh sb="3" eb="4">
      <t>ゴウ</t>
    </rPh>
    <phoneticPr fontId="4"/>
  </si>
  <si>
    <t>30年11月に刊行</t>
    <rPh sb="2" eb="3">
      <t>ネン</t>
    </rPh>
    <rPh sb="5" eb="6">
      <t>ガツ</t>
    </rPh>
    <rPh sb="7" eb="9">
      <t>カンコウ</t>
    </rPh>
    <phoneticPr fontId="4"/>
  </si>
  <si>
    <t>Vol.74,No.2（海岸工学論文集第64巻）</t>
    <phoneticPr fontId="4"/>
  </si>
  <si>
    <t>Vol.60</t>
    <phoneticPr fontId="4"/>
  </si>
  <si>
    <t>Vol75,No4　38巻</t>
    <rPh sb="12" eb="13">
      <t>カン</t>
    </rPh>
    <phoneticPr fontId="4"/>
  </si>
  <si>
    <t>Vol.74No.3</t>
    <phoneticPr fontId="4"/>
  </si>
  <si>
    <t>土木学会論文集G（環境）（環境工学研究論文集）</t>
    <rPh sb="0" eb="2">
      <t>ドボク</t>
    </rPh>
    <rPh sb="2" eb="4">
      <t>ガッカイ</t>
    </rPh>
    <rPh sb="4" eb="6">
      <t>ロンブン</t>
    </rPh>
    <rPh sb="6" eb="7">
      <t>シュウ</t>
    </rPh>
    <rPh sb="9" eb="11">
      <t>カンキョウ</t>
    </rPh>
    <rPh sb="17" eb="19">
      <t>ケンキュウ</t>
    </rPh>
    <phoneticPr fontId="4"/>
  </si>
  <si>
    <t>Vol.74,No.7（Vol.55）</t>
    <phoneticPr fontId="4"/>
  </si>
  <si>
    <t>Vol.74,No.6（Vol.46）</t>
    <phoneticPr fontId="4"/>
  </si>
  <si>
    <t>46回</t>
    <rPh sb="2" eb="3">
      <t>カイ</t>
    </rPh>
    <phoneticPr fontId="4"/>
  </si>
  <si>
    <t>Vol.74,No.2</t>
    <phoneticPr fontId="4"/>
  </si>
  <si>
    <t xml:space="preserve">Vol.74,No.2 </t>
    <phoneticPr fontId="4"/>
  </si>
  <si>
    <t>土木建設技術発表会2018概要集</t>
    <rPh sb="6" eb="8">
      <t>ハッピョウ</t>
    </rPh>
    <rPh sb="8" eb="9">
      <t>カイ</t>
    </rPh>
    <rPh sb="13" eb="15">
      <t>ガイヨウ</t>
    </rPh>
    <rPh sb="15" eb="16">
      <t>シュウ</t>
    </rPh>
    <phoneticPr fontId="4"/>
  </si>
  <si>
    <t>Vol.74,No5</t>
    <phoneticPr fontId="4"/>
  </si>
  <si>
    <t>Vol.74 No.4</t>
    <phoneticPr fontId="4"/>
  </si>
  <si>
    <t xml:space="preserve">Vol.74 No.2 </t>
    <phoneticPr fontId="4"/>
  </si>
  <si>
    <t>土木学会論文集A2（応用力学）特集号</t>
    <phoneticPr fontId="4"/>
  </si>
  <si>
    <t>Vol.74 No.2    Vol.20</t>
    <phoneticPr fontId="4"/>
  </si>
  <si>
    <t>Vol.74,No.5（Vol.26）</t>
    <phoneticPr fontId="4"/>
  </si>
  <si>
    <t>№14</t>
    <phoneticPr fontId="4"/>
  </si>
  <si>
    <r>
      <t>Vol.74,No.3</t>
    </r>
    <r>
      <rPr>
        <sz val="11"/>
        <color theme="1"/>
        <rFont val="UD Digi Kyokasho NK-R"/>
        <family val="1"/>
        <charset val="128"/>
      </rPr>
      <t>※舗装工学論文集 第22巻</t>
    </r>
    <phoneticPr fontId="4"/>
  </si>
  <si>
    <t>第17回木材利用研究発表会（木材利用研究発表会講演概要集17）</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</si>
  <si>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Vol.74 No. 5</t>
    <phoneticPr fontId="4"/>
  </si>
  <si>
    <t>Vol.75,No.2（水工学論文集第64巻）</t>
  </si>
  <si>
    <t>河川技術論文集</t>
  </si>
  <si>
    <t>Vol.25</t>
  </si>
  <si>
    <t>Vol.65A</t>
  </si>
  <si>
    <t>第23号</t>
    <rPh sb="0" eb="1">
      <t>ダイ</t>
    </rPh>
    <rPh sb="3" eb="4">
      <t>ゴウ</t>
    </rPh>
    <phoneticPr fontId="4"/>
  </si>
  <si>
    <t>2019年度開催無し</t>
    <rPh sb="4" eb="6">
      <t>ネンド</t>
    </rPh>
    <rPh sb="6" eb="8">
      <t>カイサイ</t>
    </rPh>
    <rPh sb="8" eb="9">
      <t>ナ</t>
    </rPh>
    <phoneticPr fontId="4"/>
  </si>
  <si>
    <t>鋼構造と橋に関するシンポジウム論文報告集</t>
  </si>
  <si>
    <t>第22回</t>
    <rPh sb="0" eb="1">
      <t>ダイ</t>
    </rPh>
    <rPh sb="3" eb="4">
      <t>カイ</t>
    </rPh>
    <phoneticPr fontId="4"/>
  </si>
  <si>
    <t>Vol.75,No.2（海岸工学論文集第66巻）</t>
  </si>
  <si>
    <t>Vol.61</t>
  </si>
  <si>
    <t>Vol76,No4　39巻</t>
    <rPh sb="12" eb="13">
      <t>カン</t>
    </rPh>
    <phoneticPr fontId="4"/>
  </si>
  <si>
    <t>Vol.75No.2</t>
  </si>
  <si>
    <t>Vol.75,No.7（Vol.56）</t>
  </si>
  <si>
    <t>土木学会論文集G（環境）（環境システム研究論文集）</t>
  </si>
  <si>
    <t>Vol.75,No.6（Vol.47）</t>
  </si>
  <si>
    <t>岩盤力学に関するシンポジウム講演集</t>
  </si>
  <si>
    <t>47回</t>
    <rPh sb="2" eb="3">
      <t>カイ</t>
    </rPh>
    <phoneticPr fontId="4"/>
  </si>
  <si>
    <t>Vol.75,No.2</t>
  </si>
  <si>
    <t xml:space="preserve">Vol.75,No.2 </t>
  </si>
  <si>
    <t>土木建設技術発表会概要集</t>
    <rPh sb="6" eb="8">
      <t>ハッピョウ</t>
    </rPh>
    <rPh sb="8" eb="9">
      <t>カイ</t>
    </rPh>
    <rPh sb="9" eb="11">
      <t>ガイヨウ</t>
    </rPh>
    <rPh sb="11" eb="12">
      <t>シュウ</t>
    </rPh>
    <phoneticPr fontId="4"/>
  </si>
  <si>
    <t>Vol.75,No5</t>
  </si>
  <si>
    <t>Vol.39</t>
  </si>
  <si>
    <t>Vol.75 No.4</t>
  </si>
  <si>
    <t xml:space="preserve">Vol.75 No.2 </t>
  </si>
  <si>
    <t>土木学会論文集A2（応用力学）特集号</t>
  </si>
  <si>
    <t>Vol.75 No.2    Vol.22</t>
  </si>
  <si>
    <t>Vol.76,No.5（Vol.28）</t>
  </si>
  <si>
    <t>№15</t>
  </si>
  <si>
    <t>Vol.75,No.2※舗装工学論文集 第24巻</t>
  </si>
  <si>
    <t>第18回木材利用研究発表会（木材利用研究発表会講演概要集18）</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</si>
  <si>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 xml:space="preserve">土木学会論文集A1S（複合構造）特集号 </t>
  </si>
  <si>
    <t>Vol.75 No. 5　※複合構造論文集第６巻</t>
    <rPh sb="21" eb="22">
      <t>ダイ</t>
    </rPh>
    <rPh sb="23" eb="24">
      <t>カン</t>
    </rPh>
    <phoneticPr fontId="4"/>
  </si>
  <si>
    <t>土木学会論文集B1（水工学）特集号</t>
    <rPh sb="0" eb="2">
      <t>ドボク</t>
    </rPh>
    <rPh sb="2" eb="4">
      <t>ガッカイ</t>
    </rPh>
    <rPh sb="4" eb="6">
      <t>ロンブン</t>
    </rPh>
    <rPh sb="6" eb="7">
      <t>シュウ</t>
    </rPh>
    <rPh sb="10" eb="12">
      <t>スイコウ</t>
    </rPh>
    <rPh sb="12" eb="13">
      <t>ガク</t>
    </rPh>
    <rPh sb="14" eb="17">
      <t>トクシュウゴウ</t>
    </rPh>
    <phoneticPr fontId="3"/>
  </si>
  <si>
    <t>Vol.76,No.2（水工学論文集第65巻）</t>
    <phoneticPr fontId="4"/>
  </si>
  <si>
    <t>Vol.66A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</si>
  <si>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3"/>
  </si>
  <si>
    <t>第24号</t>
    <rPh sb="0" eb="1">
      <t>ダイ</t>
    </rPh>
    <rPh sb="3" eb="4">
      <t>ゴウ</t>
    </rPh>
    <phoneticPr fontId="4"/>
  </si>
  <si>
    <t>道路橋床版シンポジウム論文報告集</t>
    <rPh sb="11" eb="13">
      <t>ロンブン</t>
    </rPh>
    <rPh sb="13" eb="15">
      <t>ホウコク</t>
    </rPh>
    <rPh sb="15" eb="16">
      <t>シュウ</t>
    </rPh>
    <phoneticPr fontId="3"/>
  </si>
  <si>
    <t>第24回</t>
    <rPh sb="0" eb="1">
      <t>ダイ</t>
    </rPh>
    <rPh sb="3" eb="4">
      <t>カイ</t>
    </rPh>
    <phoneticPr fontId="4"/>
  </si>
  <si>
    <t>土木学会論文集B2(海岸工学)特集号</t>
    <rPh sb="0" eb="2">
      <t>ドボク</t>
    </rPh>
    <rPh sb="2" eb="4">
      <t>ガッカイ</t>
    </rPh>
    <rPh sb="4" eb="6">
      <t>ロンブン</t>
    </rPh>
    <rPh sb="6" eb="7">
      <t>シュウ</t>
    </rPh>
    <rPh sb="10" eb="12">
      <t>カイガン</t>
    </rPh>
    <rPh sb="12" eb="14">
      <t>コウガク</t>
    </rPh>
    <rPh sb="15" eb="18">
      <t>トクシュウゴウ</t>
    </rPh>
    <phoneticPr fontId="3"/>
  </si>
  <si>
    <t>Vol.76,No.2（海岸工学論文集第67巻）</t>
    <phoneticPr fontId="4"/>
  </si>
  <si>
    <t>Vol.62</t>
    <phoneticPr fontId="4"/>
  </si>
  <si>
    <t xml:space="preserve">土木学会論文集A1S（構造・地震工学）特集号 </t>
    <rPh sb="0" eb="2">
      <t>ドボク</t>
    </rPh>
    <rPh sb="2" eb="4">
      <t>ガッカイ</t>
    </rPh>
    <rPh sb="4" eb="6">
      <t>ロンブン</t>
    </rPh>
    <rPh sb="6" eb="7">
      <t>シュウ</t>
    </rPh>
    <rPh sb="11" eb="13">
      <t>コウゾウ</t>
    </rPh>
    <rPh sb="14" eb="16">
      <t>ジシン</t>
    </rPh>
    <rPh sb="16" eb="18">
      <t>コウガク</t>
    </rPh>
    <rPh sb="19" eb="22">
      <t>トクシュウゴウ</t>
    </rPh>
    <phoneticPr fontId="3"/>
  </si>
  <si>
    <t>Vol77,No4　40巻</t>
    <rPh sb="12" eb="13">
      <t>カン</t>
    </rPh>
    <phoneticPr fontId="4"/>
  </si>
  <si>
    <t>土木学会論文集F1（トンネル工学）特集号</t>
    <rPh sb="0" eb="2">
      <t>ドボク</t>
    </rPh>
    <rPh sb="2" eb="4">
      <t>ガッカイ</t>
    </rPh>
    <rPh sb="4" eb="6">
      <t>ロンブン</t>
    </rPh>
    <rPh sb="6" eb="7">
      <t>シュウ</t>
    </rPh>
    <rPh sb="14" eb="16">
      <t>コウガク</t>
    </rPh>
    <rPh sb="17" eb="20">
      <t>トクシュウゴウ</t>
    </rPh>
    <phoneticPr fontId="3"/>
  </si>
  <si>
    <t>Vol.76No.2</t>
    <phoneticPr fontId="4"/>
  </si>
  <si>
    <t>土木学会論文集G（環境）（環境工学研究論文集）</t>
    <rPh sb="0" eb="2">
      <t>ドボク</t>
    </rPh>
    <rPh sb="2" eb="4">
      <t>ガッカイ</t>
    </rPh>
    <rPh sb="4" eb="6">
      <t>ロンブン</t>
    </rPh>
    <rPh sb="6" eb="7">
      <t>シュウ</t>
    </rPh>
    <rPh sb="9" eb="11">
      <t>カンキョウ</t>
    </rPh>
    <rPh sb="17" eb="19">
      <t>ケンキュウ</t>
    </rPh>
    <phoneticPr fontId="3"/>
  </si>
  <si>
    <t>Vol.76,No.7（Vol.57）</t>
    <phoneticPr fontId="4"/>
  </si>
  <si>
    <t>Vol.76,No.6（Vol.48）</t>
    <phoneticPr fontId="4"/>
  </si>
  <si>
    <t>土木学会論文集B3（海洋開発）特集号</t>
    <rPh sb="15" eb="18">
      <t>トクシュウゴウ</t>
    </rPh>
    <phoneticPr fontId="3"/>
  </si>
  <si>
    <t>Vol.76,No.2</t>
    <phoneticPr fontId="4"/>
  </si>
  <si>
    <t>土木学会論文集F3（土木情報学）特集号</t>
    <rPh sb="0" eb="2">
      <t>ドボク</t>
    </rPh>
    <rPh sb="2" eb="4">
      <t>ガッカイ</t>
    </rPh>
    <rPh sb="4" eb="6">
      <t>ロンブン</t>
    </rPh>
    <rPh sb="6" eb="7">
      <t>シュウ</t>
    </rPh>
    <rPh sb="10" eb="12">
      <t>ドボク</t>
    </rPh>
    <rPh sb="12" eb="14">
      <t>ジョウホウ</t>
    </rPh>
    <rPh sb="14" eb="15">
      <t>ガク</t>
    </rPh>
    <rPh sb="16" eb="19">
      <t>トクシュウゴウ</t>
    </rPh>
    <phoneticPr fontId="3"/>
  </si>
  <si>
    <t xml:space="preserve">Vol.75,No.2 </t>
    <phoneticPr fontId="4"/>
  </si>
  <si>
    <t>土木建設技術発表会概要集</t>
    <rPh sb="6" eb="8">
      <t>ハッピョウ</t>
    </rPh>
    <rPh sb="8" eb="9">
      <t>カイ</t>
    </rPh>
    <rPh sb="9" eb="11">
      <t>ガイヨウ</t>
    </rPh>
    <rPh sb="11" eb="12">
      <t>シュウ</t>
    </rPh>
    <phoneticPr fontId="3"/>
  </si>
  <si>
    <t>土木学会論文集D3（土木計画学）</t>
    <rPh sb="2" eb="4">
      <t>ガッカイ</t>
    </rPh>
    <rPh sb="4" eb="6">
      <t>ロンブン</t>
    </rPh>
    <rPh sb="6" eb="7">
      <t>シュウ</t>
    </rPh>
    <rPh sb="10" eb="12">
      <t>ドボク</t>
    </rPh>
    <phoneticPr fontId="3"/>
  </si>
  <si>
    <t>Vol.75,No6</t>
    <phoneticPr fontId="4"/>
  </si>
  <si>
    <t>土木史研究講演集</t>
    <rPh sb="5" eb="7">
      <t>コウエン</t>
    </rPh>
    <phoneticPr fontId="3"/>
  </si>
  <si>
    <t>土木学会論文集F4（建設マネジメント）特集号</t>
    <rPh sb="0" eb="2">
      <t>ドボク</t>
    </rPh>
    <rPh sb="2" eb="4">
      <t>ガッカイ</t>
    </rPh>
    <rPh sb="4" eb="6">
      <t>ロンブン</t>
    </rPh>
    <rPh sb="6" eb="7">
      <t>シュウ</t>
    </rPh>
    <rPh sb="10" eb="12">
      <t>ケンセツ</t>
    </rPh>
    <rPh sb="19" eb="22">
      <t>トクシュウゴウ</t>
    </rPh>
    <phoneticPr fontId="3"/>
  </si>
  <si>
    <t>Vol.76 No.4</t>
    <phoneticPr fontId="4"/>
  </si>
  <si>
    <t>土木学会論文集F6（安全問題）特集号</t>
    <rPh sb="0" eb="4">
      <t>ドボクガッカイ</t>
    </rPh>
    <rPh sb="4" eb="6">
      <t>ロンブン</t>
    </rPh>
    <rPh sb="6" eb="7">
      <t>シュウ</t>
    </rPh>
    <rPh sb="10" eb="12">
      <t>アンゼン</t>
    </rPh>
    <rPh sb="12" eb="14">
      <t>モンダイ</t>
    </rPh>
    <rPh sb="15" eb="18">
      <t>トクシュウゴウ</t>
    </rPh>
    <phoneticPr fontId="3"/>
  </si>
  <si>
    <t xml:space="preserve">Vol.75 No.2 </t>
    <phoneticPr fontId="4"/>
  </si>
  <si>
    <t>Vol.76 No.2    Vol.23</t>
    <phoneticPr fontId="4"/>
  </si>
  <si>
    <t>土木学会論文集G（環境）（地球環境研究論文集）</t>
    <rPh sb="13" eb="15">
      <t>チキュウ</t>
    </rPh>
    <rPh sb="15" eb="17">
      <t>カンキョウ</t>
    </rPh>
    <rPh sb="17" eb="19">
      <t>ケンキュウ</t>
    </rPh>
    <rPh sb="19" eb="21">
      <t>ロンブン</t>
    </rPh>
    <rPh sb="21" eb="22">
      <t>シュウ</t>
    </rPh>
    <phoneticPr fontId="3"/>
  </si>
  <si>
    <t>Vol.76,No.5（Vol.28）</t>
    <phoneticPr fontId="4"/>
  </si>
  <si>
    <t>景観・デザイン研究講演集</t>
    <rPh sb="0" eb="2">
      <t>ケイカン</t>
    </rPh>
    <rPh sb="7" eb="9">
      <t>ケンキュウ</t>
    </rPh>
    <rPh sb="9" eb="11">
      <t>コウエン</t>
    </rPh>
    <rPh sb="11" eb="12">
      <t>シュウ</t>
    </rPh>
    <phoneticPr fontId="3"/>
  </si>
  <si>
    <t>№16</t>
    <phoneticPr fontId="4"/>
  </si>
  <si>
    <t>土木学会論文集Ｅ1（舗装工学）</t>
    <rPh sb="2" eb="4">
      <t>ガッカイ</t>
    </rPh>
    <rPh sb="4" eb="6">
      <t>ロンブン</t>
    </rPh>
    <rPh sb="6" eb="7">
      <t>シュウ</t>
    </rPh>
    <rPh sb="10" eb="12">
      <t>ホソウ</t>
    </rPh>
    <rPh sb="12" eb="14">
      <t>コウガク</t>
    </rPh>
    <phoneticPr fontId="3"/>
  </si>
  <si>
    <t>Vol.76,No.2※舗装工学論文集 第24巻</t>
    <phoneticPr fontId="4"/>
  </si>
  <si>
    <t>第18回木材利用研究発表会（木材利用研究発表会講演概要集18）</t>
    <rPh sb="14" eb="16">
      <t>モクザイ</t>
    </rPh>
    <rPh sb="16" eb="18">
      <t>リヨウ</t>
    </rPh>
    <rPh sb="18" eb="20">
      <t>ケンキュウ</t>
    </rPh>
    <rPh sb="20" eb="22">
      <t>ハッピョウ</t>
    </rPh>
    <rPh sb="22" eb="23">
      <t>カイ</t>
    </rPh>
    <rPh sb="23" eb="25">
      <t>コウエン</t>
    </rPh>
    <rPh sb="25" eb="27">
      <t>ガイヨウ</t>
    </rPh>
    <rPh sb="27" eb="28">
      <t>シュウ</t>
    </rPh>
    <phoneticPr fontId="3"/>
  </si>
  <si>
    <t>Vol.76 No. 5　※複合構造論文集第６巻</t>
    <rPh sb="21" eb="22">
      <t>ダイ</t>
    </rPh>
    <rPh sb="23" eb="24">
      <t>カン</t>
    </rPh>
    <phoneticPr fontId="4"/>
  </si>
  <si>
    <t>Vol.77,No.2（水工学論文集第64巻）</t>
    <phoneticPr fontId="4"/>
  </si>
  <si>
    <t>2021年度開催無し</t>
    <rPh sb="4" eb="6">
      <t>ネンド</t>
    </rPh>
    <rPh sb="6" eb="8">
      <t>カイサイ</t>
    </rPh>
    <rPh sb="8" eb="9">
      <t>ナ</t>
    </rPh>
    <phoneticPr fontId="4"/>
  </si>
  <si>
    <t>Vol.77,No.2（海岸工学論文集第68巻）</t>
    <phoneticPr fontId="4"/>
  </si>
  <si>
    <t>Vol.77No.2</t>
    <phoneticPr fontId="4"/>
  </si>
  <si>
    <t>Vol.77,No.7（Vol.58）</t>
    <phoneticPr fontId="4"/>
  </si>
  <si>
    <t>Vol.77,No.6（Vol.49）</t>
    <phoneticPr fontId="4"/>
  </si>
  <si>
    <t>48回</t>
    <rPh sb="2" eb="3">
      <t>カイ</t>
    </rPh>
    <phoneticPr fontId="4"/>
  </si>
  <si>
    <t>Vol.77,No.2</t>
    <phoneticPr fontId="4"/>
  </si>
  <si>
    <t>Vol.76,No5</t>
    <phoneticPr fontId="4"/>
  </si>
  <si>
    <t>Vol.77 No.4</t>
    <phoneticPr fontId="4"/>
  </si>
  <si>
    <t xml:space="preserve">Vol.77 No.2 </t>
    <phoneticPr fontId="4"/>
  </si>
  <si>
    <t>Vol.77 No.2    Vol.24</t>
    <phoneticPr fontId="4"/>
  </si>
  <si>
    <t>Vol.77,No.5（Vol.29）</t>
    <phoneticPr fontId="4"/>
  </si>
  <si>
    <t>№17</t>
    <phoneticPr fontId="4"/>
  </si>
  <si>
    <t>Vol.77,No.2※舗装工学論文集 第24巻</t>
    <phoneticPr fontId="4"/>
  </si>
  <si>
    <t>Vol.78,No.2（水工学論文集第67巻）</t>
    <phoneticPr fontId="4"/>
  </si>
  <si>
    <t>Vol.68A</t>
    <phoneticPr fontId="4"/>
  </si>
  <si>
    <t>第26号</t>
    <rPh sb="0" eb="1">
      <t>ダイ</t>
    </rPh>
    <rPh sb="3" eb="4">
      <t>ゴウ</t>
    </rPh>
    <phoneticPr fontId="4"/>
  </si>
  <si>
    <t>第25回</t>
    <rPh sb="0" eb="1">
      <t>ダイ</t>
    </rPh>
    <rPh sb="3" eb="4">
      <t>カイ</t>
    </rPh>
    <phoneticPr fontId="4"/>
  </si>
  <si>
    <t>Vol.78,No.2（海岸工学論文集第67巻）</t>
    <phoneticPr fontId="4"/>
  </si>
  <si>
    <t>Vol.78No.2</t>
    <phoneticPr fontId="4"/>
  </si>
  <si>
    <t>Vol.78,No.7（Vol.59）</t>
    <phoneticPr fontId="4"/>
  </si>
  <si>
    <t>Vol.78,No.6（Vol.50）</t>
    <phoneticPr fontId="4"/>
  </si>
  <si>
    <t>49回</t>
    <rPh sb="2" eb="3">
      <t>カイ</t>
    </rPh>
    <phoneticPr fontId="4"/>
  </si>
  <si>
    <t>Vol.78,No.2</t>
    <phoneticPr fontId="4"/>
  </si>
  <si>
    <t>Vol.77,No5</t>
    <phoneticPr fontId="4"/>
  </si>
  <si>
    <t>Vol.78 No.4</t>
    <phoneticPr fontId="4"/>
  </si>
  <si>
    <t xml:space="preserve">Vol.78 No.2 </t>
    <phoneticPr fontId="4"/>
  </si>
  <si>
    <t>欠号</t>
    <rPh sb="0" eb="2">
      <t>ケツゴウ</t>
    </rPh>
    <phoneticPr fontId="4"/>
  </si>
  <si>
    <t>Vol.78,No.5（Vol.30）</t>
    <phoneticPr fontId="4"/>
  </si>
  <si>
    <t>№18</t>
    <phoneticPr fontId="4"/>
  </si>
  <si>
    <t>Vol.78,No.2※舗装工学論文集 第24巻</t>
    <phoneticPr fontId="4"/>
  </si>
  <si>
    <t>Vol.78 No. 5　※複合構造論文集第６巻</t>
    <rPh sb="21" eb="22">
      <t>ダイ</t>
    </rPh>
    <rPh sb="23" eb="24">
      <t>カン</t>
    </rPh>
    <phoneticPr fontId="4"/>
  </si>
  <si>
    <t>調査研究部門 重点研究課題採択数と助成金額</t>
    <rPh sb="0" eb="2">
      <t>チョウサ</t>
    </rPh>
    <rPh sb="2" eb="4">
      <t>ケンキュウ</t>
    </rPh>
    <rPh sb="4" eb="6">
      <t>ブモン</t>
    </rPh>
    <rPh sb="7" eb="9">
      <t>ジュウテン</t>
    </rPh>
    <rPh sb="9" eb="11">
      <t>ケンキュウ</t>
    </rPh>
    <rPh sb="11" eb="13">
      <t>カダイ</t>
    </rPh>
    <rPh sb="13" eb="15">
      <t>サイタク</t>
    </rPh>
    <rPh sb="15" eb="16">
      <t>カズ</t>
    </rPh>
    <rPh sb="17" eb="19">
      <t>ジョセイ</t>
    </rPh>
    <rPh sb="19" eb="21">
      <t>キンガク</t>
    </rPh>
    <phoneticPr fontId="8"/>
  </si>
  <si>
    <t>年 度</t>
    <rPh sb="0" eb="1">
      <t>トシ</t>
    </rPh>
    <rPh sb="2" eb="3">
      <t>ド</t>
    </rPh>
    <phoneticPr fontId="8"/>
  </si>
  <si>
    <t>採択数</t>
    <rPh sb="0" eb="2">
      <t>サイタク</t>
    </rPh>
    <rPh sb="2" eb="3">
      <t>スウ</t>
    </rPh>
    <phoneticPr fontId="8"/>
  </si>
  <si>
    <t>助成金額（万円）</t>
    <rPh sb="0" eb="2">
      <t>ジョセイ</t>
    </rPh>
    <rPh sb="2" eb="4">
      <t>キンガク</t>
    </rPh>
    <rPh sb="5" eb="7">
      <t>マンエン</t>
    </rPh>
    <phoneticPr fontId="8"/>
  </si>
  <si>
    <t>累計</t>
    <rPh sb="0" eb="2">
      <t>ルイケイ</t>
    </rPh>
    <phoneticPr fontId="8"/>
  </si>
  <si>
    <t>https://committees.jsce.or.jp/s_research/taxonomy/term/6</t>
  </si>
  <si>
    <t>刊行物販売実績</t>
    <rPh sb="0" eb="3">
      <t>カンコウブツ</t>
    </rPh>
    <rPh sb="3" eb="5">
      <t>ハンバイ</t>
    </rPh>
    <rPh sb="5" eb="7">
      <t>ジッセキ</t>
    </rPh>
    <phoneticPr fontId="6"/>
  </si>
  <si>
    <t>示方書</t>
    <rPh sb="0" eb="3">
      <t>シホウショ</t>
    </rPh>
    <phoneticPr fontId="8"/>
  </si>
  <si>
    <t>刊行物売上額
（事業収入）</t>
    <rPh sb="0" eb="3">
      <t>カンコウブツ</t>
    </rPh>
    <rPh sb="3" eb="5">
      <t>ウリアゲ</t>
    </rPh>
    <rPh sb="5" eb="6">
      <t>ガク</t>
    </rPh>
    <rPh sb="8" eb="10">
      <t>ジギョウ</t>
    </rPh>
    <rPh sb="10" eb="12">
      <t>シュウニュウ</t>
    </rPh>
    <phoneticPr fontId="8"/>
  </si>
  <si>
    <t>新刊発行点数</t>
    <rPh sb="0" eb="2">
      <t>シンカン</t>
    </rPh>
    <rPh sb="2" eb="4">
      <t>ハッコウ</t>
    </rPh>
    <rPh sb="4" eb="5">
      <t>テン</t>
    </rPh>
    <rPh sb="5" eb="6">
      <t>カズ</t>
    </rPh>
    <phoneticPr fontId="8"/>
  </si>
  <si>
    <t>年間販売点数</t>
    <rPh sb="0" eb="2">
      <t>ネンカン</t>
    </rPh>
    <rPh sb="2" eb="4">
      <t>ハンバイ</t>
    </rPh>
    <rPh sb="4" eb="6">
      <t>テンスウ</t>
    </rPh>
    <phoneticPr fontId="8"/>
  </si>
  <si>
    <t>年間売上部数</t>
    <rPh sb="0" eb="2">
      <t>ネンカン</t>
    </rPh>
    <rPh sb="2" eb="4">
      <t>ウリアゲ</t>
    </rPh>
    <rPh sb="4" eb="6">
      <t>ブスウ</t>
    </rPh>
    <phoneticPr fontId="8"/>
  </si>
  <si>
    <t>※平成23から、論文集収入が除外</t>
  </si>
  <si>
    <t>https://www.jsce.or.jp/publication/</t>
    <phoneticPr fontId="6"/>
  </si>
  <si>
    <t>2017年制定 土木学会 コンクリート標準示方書について（出典：積算資料公表価格版2018年8月号）</t>
    <rPh sb="29" eb="31">
      <t>シュッテン</t>
    </rPh>
    <rPh sb="32" eb="34">
      <t>セキサン</t>
    </rPh>
    <rPh sb="34" eb="36">
      <t>シリョウ</t>
    </rPh>
    <rPh sb="36" eb="38">
      <t>コウヒョウ</t>
    </rPh>
    <rPh sb="38" eb="40">
      <t>カカク</t>
    </rPh>
    <rPh sb="40" eb="41">
      <t>バン</t>
    </rPh>
    <rPh sb="45" eb="46">
      <t>ネン</t>
    </rPh>
    <rPh sb="47" eb="49">
      <t>ガツゴウ</t>
    </rPh>
    <phoneticPr fontId="6"/>
  </si>
  <si>
    <t>http://www.kensetsu-plaza.com/kiji/post/23467</t>
  </si>
  <si>
    <t>2022年度　売上部数ベスト10（すべての出版物）</t>
    <rPh sb="4" eb="6">
      <t>ネンド</t>
    </rPh>
    <rPh sb="7" eb="9">
      <t>ウリアゲ</t>
    </rPh>
    <rPh sb="9" eb="11">
      <t>ブスウ</t>
    </rPh>
    <rPh sb="21" eb="24">
      <t>シュッパンブツ</t>
    </rPh>
    <phoneticPr fontId="8"/>
  </si>
  <si>
    <t>2021年度　売上部数ベスト10（すべての出版物）</t>
    <rPh sb="4" eb="6">
      <t>ネンド</t>
    </rPh>
    <rPh sb="7" eb="9">
      <t>ウリアゲ</t>
    </rPh>
    <rPh sb="9" eb="11">
      <t>ブスウ</t>
    </rPh>
    <rPh sb="21" eb="24">
      <t>シュッパンブツ</t>
    </rPh>
    <phoneticPr fontId="8"/>
  </si>
  <si>
    <t>2020年度　売上部数ベスト10（すべての出版物）</t>
    <rPh sb="4" eb="6">
      <t>ネンド</t>
    </rPh>
    <rPh sb="7" eb="9">
      <t>ウリアゲ</t>
    </rPh>
    <rPh sb="9" eb="11">
      <t>ブスウ</t>
    </rPh>
    <rPh sb="21" eb="24">
      <t>シュッパンブツ</t>
    </rPh>
    <phoneticPr fontId="8"/>
  </si>
  <si>
    <t>2019年度　売上部数ベスト10（すべての出版物）</t>
    <rPh sb="4" eb="6">
      <t>ネンド</t>
    </rPh>
    <rPh sb="7" eb="9">
      <t>ウリアゲ</t>
    </rPh>
    <rPh sb="9" eb="11">
      <t>ブスウ</t>
    </rPh>
    <rPh sb="21" eb="24">
      <t>シュッパンブツ</t>
    </rPh>
    <phoneticPr fontId="8"/>
  </si>
  <si>
    <t>2018年度　売上部数ベスト10（すべての出版物）</t>
    <rPh sb="4" eb="6">
      <t>ネンド</t>
    </rPh>
    <rPh sb="7" eb="9">
      <t>ウリアゲ</t>
    </rPh>
    <rPh sb="9" eb="11">
      <t>ブスウ</t>
    </rPh>
    <rPh sb="21" eb="24">
      <t>シュッパンブツ</t>
    </rPh>
    <phoneticPr fontId="8"/>
  </si>
  <si>
    <t>（対象期間：2022年4月1日～2023年3月31日）</t>
    <rPh sb="1" eb="3">
      <t>タイショウ</t>
    </rPh>
    <rPh sb="3" eb="5">
      <t>キカン</t>
    </rPh>
    <rPh sb="10" eb="11">
      <t>ネン</t>
    </rPh>
    <rPh sb="12" eb="13">
      <t>ガツ</t>
    </rPh>
    <rPh sb="14" eb="15">
      <t>ニチ</t>
    </rPh>
    <rPh sb="20" eb="21">
      <t>ネン</t>
    </rPh>
    <rPh sb="22" eb="23">
      <t>ガツ</t>
    </rPh>
    <rPh sb="25" eb="26">
      <t>ニチ</t>
    </rPh>
    <phoneticPr fontId="8"/>
  </si>
  <si>
    <t>（対象期間：2021年4月1日～2022年3月31日）</t>
    <rPh sb="1" eb="3">
      <t>タイショウ</t>
    </rPh>
    <rPh sb="3" eb="5">
      <t>キカン</t>
    </rPh>
    <rPh sb="10" eb="11">
      <t>ネン</t>
    </rPh>
    <rPh sb="12" eb="13">
      <t>ガツ</t>
    </rPh>
    <rPh sb="14" eb="15">
      <t>ニチ</t>
    </rPh>
    <rPh sb="20" eb="21">
      <t>ネン</t>
    </rPh>
    <rPh sb="22" eb="23">
      <t>ガツ</t>
    </rPh>
    <rPh sb="25" eb="26">
      <t>ニチ</t>
    </rPh>
    <phoneticPr fontId="8"/>
  </si>
  <si>
    <t>（対象期間：2020年4月1日～2021年3月31日）</t>
    <rPh sb="1" eb="3">
      <t>タイショウ</t>
    </rPh>
    <rPh sb="3" eb="5">
      <t>キカン</t>
    </rPh>
    <rPh sb="10" eb="11">
      <t>ネン</t>
    </rPh>
    <rPh sb="12" eb="13">
      <t>ガツ</t>
    </rPh>
    <rPh sb="14" eb="15">
      <t>ニチ</t>
    </rPh>
    <rPh sb="20" eb="21">
      <t>ネン</t>
    </rPh>
    <rPh sb="22" eb="23">
      <t>ガツ</t>
    </rPh>
    <rPh sb="25" eb="26">
      <t>ニチ</t>
    </rPh>
    <phoneticPr fontId="8"/>
  </si>
  <si>
    <t>（対象期間：2019年4月1日～2020年3月31日）</t>
    <rPh sb="1" eb="3">
      <t>タイショウ</t>
    </rPh>
    <rPh sb="3" eb="5">
      <t>キカン</t>
    </rPh>
    <rPh sb="10" eb="11">
      <t>ネン</t>
    </rPh>
    <rPh sb="12" eb="13">
      <t>ガツ</t>
    </rPh>
    <rPh sb="14" eb="15">
      <t>ニチ</t>
    </rPh>
    <rPh sb="20" eb="21">
      <t>ネン</t>
    </rPh>
    <rPh sb="22" eb="23">
      <t>ガツ</t>
    </rPh>
    <rPh sb="25" eb="26">
      <t>ニチ</t>
    </rPh>
    <phoneticPr fontId="8"/>
  </si>
  <si>
    <t>（対象期間：2018年4月1日～2019年3月31日）</t>
    <rPh sb="1" eb="3">
      <t>タイショウ</t>
    </rPh>
    <rPh sb="3" eb="5">
      <t>キカン</t>
    </rPh>
    <rPh sb="10" eb="11">
      <t>ネン</t>
    </rPh>
    <rPh sb="12" eb="13">
      <t>ガツ</t>
    </rPh>
    <rPh sb="14" eb="15">
      <t>ニチ</t>
    </rPh>
    <rPh sb="20" eb="21">
      <t>ネン</t>
    </rPh>
    <rPh sb="22" eb="23">
      <t>ガツ</t>
    </rPh>
    <rPh sb="25" eb="26">
      <t>ニチ</t>
    </rPh>
    <phoneticPr fontId="8"/>
  </si>
  <si>
    <t>書名</t>
    <rPh sb="0" eb="2">
      <t>ショメイ</t>
    </rPh>
    <phoneticPr fontId="8"/>
  </si>
  <si>
    <t>担当委員会名</t>
    <rPh sb="0" eb="2">
      <t>タントウ</t>
    </rPh>
    <rPh sb="2" eb="4">
      <t>イイン</t>
    </rPh>
    <rPh sb="4" eb="5">
      <t>カイ</t>
    </rPh>
    <rPh sb="5" eb="6">
      <t>メイ</t>
    </rPh>
    <phoneticPr fontId="8"/>
  </si>
  <si>
    <t>売上部数</t>
    <rPh sb="0" eb="2">
      <t>ウリアゲ</t>
    </rPh>
    <rPh sb="2" eb="4">
      <t>ブスウ</t>
    </rPh>
    <phoneticPr fontId="8"/>
  </si>
  <si>
    <t>発行年月</t>
    <rPh sb="0" eb="2">
      <t>ハッコウ</t>
    </rPh>
    <rPh sb="2" eb="4">
      <t>ネンゲツ</t>
    </rPh>
    <phoneticPr fontId="8"/>
  </si>
  <si>
    <t>定価（円）
（本体価格）</t>
    <rPh sb="0" eb="2">
      <t>テイカ</t>
    </rPh>
    <rPh sb="3" eb="4">
      <t>エン</t>
    </rPh>
    <rPh sb="7" eb="9">
      <t>ホンタイ</t>
    </rPh>
    <rPh sb="9" eb="11">
      <t>カカク</t>
    </rPh>
    <phoneticPr fontId="8"/>
  </si>
  <si>
    <t>土木材料実験指導書　2023年改訂版</t>
    <rPh sb="0" eb="2">
      <t>ドボク</t>
    </rPh>
    <rPh sb="2" eb="4">
      <t>ザイリョウ</t>
    </rPh>
    <rPh sb="4" eb="6">
      <t>ジッケン</t>
    </rPh>
    <rPh sb="6" eb="9">
      <t>シドウショ</t>
    </rPh>
    <rPh sb="14" eb="15">
      <t>ネン</t>
    </rPh>
    <rPh sb="15" eb="18">
      <t>カイテイバン</t>
    </rPh>
    <phoneticPr fontId="7"/>
  </si>
  <si>
    <t>土木材料実験指導書　2021年改訂版</t>
    <rPh sb="0" eb="2">
      <t>ドボク</t>
    </rPh>
    <rPh sb="2" eb="4">
      <t>ザイリョウ</t>
    </rPh>
    <rPh sb="4" eb="6">
      <t>ジッケン</t>
    </rPh>
    <rPh sb="6" eb="9">
      <t>シドウショ</t>
    </rPh>
    <rPh sb="14" eb="15">
      <t>ネン</t>
    </rPh>
    <rPh sb="15" eb="18">
      <t>カイテイバン</t>
    </rPh>
    <phoneticPr fontId="7"/>
  </si>
  <si>
    <t>鉄道インフラメンテナンス図鑑〔簡易製本版〕</t>
    <rPh sb="0" eb="2">
      <t>テツドウ</t>
    </rPh>
    <rPh sb="12" eb="14">
      <t>ズカン</t>
    </rPh>
    <rPh sb="15" eb="20">
      <t>カンイセイホンバン</t>
    </rPh>
    <phoneticPr fontId="7"/>
  </si>
  <si>
    <t>インフラメンテナンス(鉄道)特別委員会</t>
  </si>
  <si>
    <t>2017年制定　コンクリート標準示方書［施工編］</t>
  </si>
  <si>
    <t>2017年制定　コンクリート標準示方書［施工編］</t>
    <phoneticPr fontId="8"/>
  </si>
  <si>
    <t>土木材料実験指導書　2019年改訂版</t>
    <rPh sb="0" eb="2">
      <t>ドボク</t>
    </rPh>
    <rPh sb="2" eb="4">
      <t>ザイリョウ</t>
    </rPh>
    <rPh sb="4" eb="6">
      <t>ジッケン</t>
    </rPh>
    <rPh sb="6" eb="8">
      <t>シドウ</t>
    </rPh>
    <rPh sb="8" eb="9">
      <t>ショ</t>
    </rPh>
    <rPh sb="14" eb="15">
      <t>ネン</t>
    </rPh>
    <rPh sb="15" eb="18">
      <t>カイテイバン</t>
    </rPh>
    <phoneticPr fontId="8"/>
  </si>
  <si>
    <t>2017年制定　コンクリート標準示方書［設計編］</t>
    <phoneticPr fontId="8"/>
  </si>
  <si>
    <t>土質試験のてびき　第三版</t>
  </si>
  <si>
    <t>3</t>
    <phoneticPr fontId="8"/>
  </si>
  <si>
    <t>2017年制定　コンクリート標準示方書［設計編］</t>
  </si>
  <si>
    <t>土木材料実験指導書　2021年改訂版</t>
    <rPh sb="0" eb="2">
      <t>ドボク</t>
    </rPh>
    <rPh sb="2" eb="4">
      <t>ザイリョウ</t>
    </rPh>
    <rPh sb="4" eb="6">
      <t>ジッケン</t>
    </rPh>
    <rPh sb="6" eb="8">
      <t>シドウ</t>
    </rPh>
    <rPh sb="8" eb="9">
      <t>ショ</t>
    </rPh>
    <rPh sb="14" eb="15">
      <t>ネン</t>
    </rPh>
    <rPh sb="15" eb="18">
      <t>カイテイバン</t>
    </rPh>
    <phoneticPr fontId="7"/>
  </si>
  <si>
    <t>2018年制定　コンクリート標準示方書［維持管理編］</t>
    <phoneticPr fontId="8"/>
  </si>
  <si>
    <t>CL160 コンクリートのあと施工アンカー工法の設計・施工指針（案）</t>
  </si>
  <si>
    <t>4</t>
    <phoneticPr fontId="8"/>
  </si>
  <si>
    <t>水理公式集［2018年版］</t>
  </si>
  <si>
    <t>2018年制定　コンクリート標準示方書［規準編］</t>
  </si>
  <si>
    <t>5</t>
    <phoneticPr fontId="8"/>
  </si>
  <si>
    <t>地盤は悪夢を知っていた－地盤に残る地震痕跡－</t>
  </si>
  <si>
    <t>CL156　鉄筋定着・継手指針［2020年版］</t>
  </si>
  <si>
    <t>2018年制定　コンクリート標準示方書［維持管理編］</t>
  </si>
  <si>
    <t>2018年制定　コンクリート標準示方書［規準編］</t>
    <phoneticPr fontId="8"/>
  </si>
  <si>
    <t>6</t>
    <phoneticPr fontId="8"/>
  </si>
  <si>
    <t>鉄道インフラメンテナンス図鑑</t>
    <rPh sb="0" eb="2">
      <t>テツドウ</t>
    </rPh>
    <rPh sb="12" eb="14">
      <t>ズカン</t>
    </rPh>
    <phoneticPr fontId="7"/>
  </si>
  <si>
    <t>CL149　2017コンクリート標準示方書改訂資料　設計編・施工編</t>
    <rPh sb="16" eb="18">
      <t>ヒョウジュン</t>
    </rPh>
    <rPh sb="18" eb="21">
      <t>シホウショ</t>
    </rPh>
    <rPh sb="21" eb="23">
      <t>カイテイ</t>
    </rPh>
    <rPh sb="23" eb="25">
      <t>シリョウ</t>
    </rPh>
    <rPh sb="26" eb="28">
      <t>セッケイ</t>
    </rPh>
    <rPh sb="28" eb="29">
      <t>ヘン</t>
    </rPh>
    <rPh sb="30" eb="32">
      <t>セコウ</t>
    </rPh>
    <rPh sb="32" eb="33">
      <t>ヘン</t>
    </rPh>
    <phoneticPr fontId="8"/>
  </si>
  <si>
    <t>コンクリート委員会</t>
    <phoneticPr fontId="8"/>
  </si>
  <si>
    <t>7</t>
    <phoneticPr fontId="8"/>
  </si>
  <si>
    <t>仮設構造物の計画と施工［2010年改訂版］</t>
    <rPh sb="16" eb="17">
      <t>ネン</t>
    </rPh>
    <rPh sb="17" eb="20">
      <t>カイテイバン</t>
    </rPh>
    <phoneticPr fontId="7"/>
  </si>
  <si>
    <t>建設技術研究委員会</t>
    <rPh sb="0" eb="2">
      <t>ケンセツ</t>
    </rPh>
    <rPh sb="2" eb="4">
      <t>ギジュツ</t>
    </rPh>
    <rPh sb="4" eb="6">
      <t>ケンキュウ</t>
    </rPh>
    <rPh sb="6" eb="9">
      <t>イインカイ</t>
    </rPh>
    <phoneticPr fontId="7"/>
  </si>
  <si>
    <t>CL155　高炉スラグ細骨材を用いたプレキャストコンクリート製品の設計・製造・施工指針（案）</t>
  </si>
  <si>
    <t>土質試験のてびき（第三版）</t>
    <phoneticPr fontId="8"/>
  </si>
  <si>
    <t>実務に役立つ耐震設計入門 －2022年改訂版－</t>
  </si>
  <si>
    <t>地震工学委員会</t>
    <rPh sb="0" eb="2">
      <t>ジシン</t>
    </rPh>
    <rPh sb="2" eb="4">
      <t>コウガク</t>
    </rPh>
    <phoneticPr fontId="7"/>
  </si>
  <si>
    <t>8</t>
    <phoneticPr fontId="8"/>
  </si>
  <si>
    <t>鋼構造シリーズ30　大気環境における鋼構造物の防食性能回復の課題と対策（DVD-ROM付）</t>
    <rPh sb="0" eb="3">
      <t>コウコウゾウ</t>
    </rPh>
    <rPh sb="10" eb="12">
      <t>タイキ</t>
    </rPh>
    <rPh sb="12" eb="14">
      <t>カンキョウ</t>
    </rPh>
    <rPh sb="18" eb="19">
      <t>ハガネ</t>
    </rPh>
    <rPh sb="19" eb="22">
      <t>コウゾウブツ</t>
    </rPh>
    <rPh sb="23" eb="25">
      <t>ボウショク</t>
    </rPh>
    <rPh sb="25" eb="27">
      <t>セイノウ</t>
    </rPh>
    <rPh sb="27" eb="29">
      <t>カイフク</t>
    </rPh>
    <rPh sb="30" eb="32">
      <t>カダイ</t>
    </rPh>
    <rPh sb="33" eb="35">
      <t>タイサク</t>
    </rPh>
    <rPh sb="43" eb="44">
      <t>ツキ</t>
    </rPh>
    <phoneticPr fontId="8"/>
  </si>
  <si>
    <t>CL153　コンクリート標準示方書改訂資料　維持管理編・規準編</t>
    <rPh sb="12" eb="14">
      <t>ヒョウジュン</t>
    </rPh>
    <rPh sb="14" eb="17">
      <t>シホウショ</t>
    </rPh>
    <rPh sb="17" eb="19">
      <t>カイテイ</t>
    </rPh>
    <rPh sb="19" eb="21">
      <t>シリョウ</t>
    </rPh>
    <rPh sb="22" eb="24">
      <t>イジ</t>
    </rPh>
    <rPh sb="24" eb="26">
      <t>カンリ</t>
    </rPh>
    <rPh sb="26" eb="27">
      <t>ヘン</t>
    </rPh>
    <rPh sb="28" eb="30">
      <t>キジュン</t>
    </rPh>
    <rPh sb="30" eb="31">
      <t>ヘン</t>
    </rPh>
    <phoneticPr fontId="8"/>
  </si>
  <si>
    <t>知っておきたい斜面のはなしQ&amp;A　－斜面の災害に備える－</t>
  </si>
  <si>
    <t>地盤工学委員会</t>
    <rPh sb="0" eb="2">
      <t>ジバン</t>
    </rPh>
    <phoneticPr fontId="7"/>
  </si>
  <si>
    <t>9</t>
    <phoneticPr fontId="8"/>
  </si>
  <si>
    <t>水理実験解説書　2015年度版</t>
  </si>
  <si>
    <t>土質試験のてびき（第三版）</t>
  </si>
  <si>
    <t>水理実験解説書　2015年版</t>
    <rPh sb="0" eb="2">
      <t>スイリ</t>
    </rPh>
    <rPh sb="2" eb="4">
      <t>ジッケン</t>
    </rPh>
    <rPh sb="4" eb="7">
      <t>カイセツショ</t>
    </rPh>
    <rPh sb="12" eb="13">
      <t>ネン</t>
    </rPh>
    <rPh sb="13" eb="14">
      <t>バン</t>
    </rPh>
    <phoneticPr fontId="8"/>
  </si>
  <si>
    <t>CL150　セメント系材料を用いたコンクリート構造物の補修・補強指針</t>
    <phoneticPr fontId="8"/>
  </si>
  <si>
    <t>土木製図基準2009年改訂版</t>
  </si>
  <si>
    <t>土木製図基準改訂委員会</t>
  </si>
  <si>
    <t>10</t>
    <phoneticPr fontId="8"/>
  </si>
  <si>
    <t>水理実験解説書　2015年版</t>
    <rPh sb="0" eb="2">
      <t>スイリ</t>
    </rPh>
    <rPh sb="2" eb="4">
      <t>ジッケン</t>
    </rPh>
    <rPh sb="4" eb="7">
      <t>カイセツショ</t>
    </rPh>
    <rPh sb="12" eb="13">
      <t>ネン</t>
    </rPh>
    <rPh sb="13" eb="14">
      <t>バン</t>
    </rPh>
    <phoneticPr fontId="7"/>
  </si>
  <si>
    <t>水工学委員会</t>
    <rPh sb="1" eb="3">
      <t>コウガク</t>
    </rPh>
    <phoneticPr fontId="7"/>
  </si>
  <si>
    <t>CL154　亜鉛めっき鉄筋を用いるコンクリート構造物の設計・施工指針（案）</t>
    <rPh sb="6" eb="8">
      <t>アエン</t>
    </rPh>
    <rPh sb="11" eb="13">
      <t>テッキン</t>
    </rPh>
    <rPh sb="14" eb="15">
      <t>モチ</t>
    </rPh>
    <rPh sb="23" eb="26">
      <t>コウゾウブツ</t>
    </rPh>
    <rPh sb="27" eb="29">
      <t>セッケイ</t>
    </rPh>
    <rPh sb="30" eb="32">
      <t>セコウ</t>
    </rPh>
    <rPh sb="32" eb="34">
      <t>シシン</t>
    </rPh>
    <rPh sb="35" eb="36">
      <t>アン</t>
    </rPh>
    <phoneticPr fontId="4"/>
  </si>
  <si>
    <t>2022年度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</si>
  <si>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2021年度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</si>
  <si>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2020年度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</si>
  <si>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2019年度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</si>
  <si>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2018年度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</si>
  <si>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（対象期間：2019年4月1日～2020年3月31日）</t>
    <rPh sb="1" eb="3">
      <t>タイショウ</t>
    </rPh>
    <rPh sb="3" eb="5">
      <t>キカン</t>
    </rPh>
    <phoneticPr fontId="8"/>
  </si>
  <si>
    <t>（対象期間：2018年4月1日～2019年3月31日）</t>
    <rPh sb="1" eb="3">
      <t>タイショウ</t>
    </rPh>
    <rPh sb="3" eb="5">
      <t>キカン</t>
    </rPh>
    <phoneticPr fontId="8"/>
  </si>
  <si>
    <t>地盤は悪夢を知っていた－地盤に残る地震痕跡－</t>
    <rPh sb="0" eb="2">
      <t>ジバン</t>
    </rPh>
    <rPh sb="3" eb="5">
      <t>アクム</t>
    </rPh>
    <rPh sb="6" eb="7">
      <t>シ</t>
    </rPh>
    <rPh sb="12" eb="14">
      <t>ジバン</t>
    </rPh>
    <rPh sb="15" eb="16">
      <t>ノコ</t>
    </rPh>
    <rPh sb="17" eb="19">
      <t>ジシン</t>
    </rPh>
    <rPh sb="19" eb="21">
      <t>コンセキ</t>
    </rPh>
    <phoneticPr fontId="7"/>
  </si>
  <si>
    <t>鋼構造シリーズ30　大気環境における鋼構造物の防食性能回復の課題と対策（DVD-ROM付）</t>
    <rPh sb="0" eb="3">
      <t>コウコウゾウ</t>
    </rPh>
    <phoneticPr fontId="8"/>
  </si>
  <si>
    <t>日本インフラの「技（わざ）」</t>
    <rPh sb="8" eb="9">
      <t>ワザ</t>
    </rPh>
    <phoneticPr fontId="65"/>
  </si>
  <si>
    <t>土木学会誌編集委員会</t>
    <rPh sb="0" eb="9">
      <t>ドボクガッカイシヘンシュウイイン</t>
    </rPh>
    <rPh sb="9" eb="10">
      <t>カイ</t>
    </rPh>
    <phoneticPr fontId="7"/>
  </si>
  <si>
    <t>鋼構造S37　高力ボルト摩擦接合継手を用いた補修・補強に関する設計・施工・維持管理ガイドライン</t>
  </si>
  <si>
    <t>土木施工なんでも相談室[土工・掘削編]2018年改訂版</t>
  </si>
  <si>
    <t>建設技術委員会</t>
  </si>
  <si>
    <t>土木偉人かるた</t>
    <rPh sb="0" eb="2">
      <t>ドボク</t>
    </rPh>
    <rPh sb="2" eb="4">
      <t>イジン</t>
    </rPh>
    <phoneticPr fontId="8"/>
  </si>
  <si>
    <t>土木広報センター</t>
    <phoneticPr fontId="8"/>
  </si>
  <si>
    <t>モニタリング技術活用のための指針（案）</t>
  </si>
  <si>
    <t>インフラメンテナンス総合委員会</t>
  </si>
  <si>
    <t>土木施工なんでも相談室「最新の現場課題とその対策事例 編」</t>
    <rPh sb="0" eb="2">
      <t>ドボク</t>
    </rPh>
    <rPh sb="2" eb="4">
      <t>セコウ</t>
    </rPh>
    <rPh sb="8" eb="11">
      <t>ソウダンシツ</t>
    </rPh>
    <rPh sb="12" eb="14">
      <t>サイシン</t>
    </rPh>
    <rPh sb="15" eb="17">
      <t>ゲンバ</t>
    </rPh>
    <rPh sb="17" eb="19">
      <t>カダイ</t>
    </rPh>
    <rPh sb="22" eb="24">
      <t>タイサク</t>
    </rPh>
    <rPh sb="24" eb="26">
      <t>ジレイ</t>
    </rPh>
    <rPh sb="27" eb="28">
      <t>ヘン</t>
    </rPh>
    <phoneticPr fontId="7"/>
  </si>
  <si>
    <t>鋼構造シリーズ35　道路橋床版の維持管理マニュアル2020</t>
    <rPh sb="0" eb="1">
      <t>ハガネ</t>
    </rPh>
    <rPh sb="1" eb="3">
      <t>コウゾウ</t>
    </rPh>
    <rPh sb="10" eb="12">
      <t>ドウロ</t>
    </rPh>
    <rPh sb="12" eb="13">
      <t>ハシ</t>
    </rPh>
    <rPh sb="13" eb="14">
      <t>ユカ</t>
    </rPh>
    <rPh sb="14" eb="15">
      <t>バン</t>
    </rPh>
    <rPh sb="16" eb="18">
      <t>イジ</t>
    </rPh>
    <rPh sb="18" eb="20">
      <t>カンリ</t>
    </rPh>
    <phoneticPr fontId="7"/>
  </si>
  <si>
    <t>土木広報センター</t>
  </si>
  <si>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8"/>
  </si>
  <si>
    <t>鋼構造シリーズ36　道路橋床版の長寿命化を目的とした橋面コンクリート舗装マニュアル</t>
    <rPh sb="0" eb="1">
      <t>ハガネ</t>
    </rPh>
    <rPh sb="1" eb="3">
      <t>コウゾウ</t>
    </rPh>
    <rPh sb="10" eb="12">
      <t>ドウロ</t>
    </rPh>
    <rPh sb="12" eb="13">
      <t>ハシ</t>
    </rPh>
    <rPh sb="13" eb="14">
      <t>ユカ</t>
    </rPh>
    <rPh sb="14" eb="15">
      <t>バン</t>
    </rPh>
    <rPh sb="16" eb="20">
      <t>チョウジュミョウカ</t>
    </rPh>
    <rPh sb="21" eb="23">
      <t>モクテキ</t>
    </rPh>
    <rPh sb="26" eb="27">
      <t>ハシ</t>
    </rPh>
    <rPh sb="27" eb="28">
      <t>メン</t>
    </rPh>
    <rPh sb="34" eb="36">
      <t>ホソウ</t>
    </rPh>
    <phoneticPr fontId="7"/>
  </si>
  <si>
    <t>TL32　実務者のための山岳トンネルのリスク低減対策</t>
    <rPh sb="5" eb="8">
      <t>ジツムシャ</t>
    </rPh>
    <rPh sb="12" eb="14">
      <t>サンガク</t>
    </rPh>
    <rPh sb="22" eb="24">
      <t>テイゲン</t>
    </rPh>
    <rPh sb="24" eb="26">
      <t>タイサク</t>
    </rPh>
    <phoneticPr fontId="8"/>
  </si>
  <si>
    <t>CL155　高炉スラグ細骨材を用いたプレキャストコンクリート製品の設計・製造・施工指針（案）</t>
    <rPh sb="30" eb="32">
      <t>セイヒン</t>
    </rPh>
    <rPh sb="33" eb="35">
      <t>セッケイ</t>
    </rPh>
    <rPh sb="36" eb="38">
      <t>セイゾウ</t>
    </rPh>
    <rPh sb="39" eb="41">
      <t>セコウ</t>
    </rPh>
    <rPh sb="41" eb="43">
      <t>シシン</t>
    </rPh>
    <rPh sb="44" eb="45">
      <t>アン</t>
    </rPh>
    <phoneticPr fontId="8"/>
  </si>
  <si>
    <t>仮設構造物の計画と施工［2010年改訂版］</t>
    <rPh sb="16" eb="17">
      <t>ネン</t>
    </rPh>
    <rPh sb="17" eb="20">
      <t>カイテイバン</t>
    </rPh>
    <phoneticPr fontId="65"/>
  </si>
  <si>
    <t>建設技術研究委員会</t>
    <rPh sb="0" eb="2">
      <t>ケンセツ</t>
    </rPh>
    <rPh sb="2" eb="4">
      <t>ギジュツ</t>
    </rPh>
    <rPh sb="4" eb="6">
      <t>ケンキュウ</t>
    </rPh>
    <rPh sb="6" eb="8">
      <t>イイン</t>
    </rPh>
    <rPh sb="8" eb="9">
      <t>カイ</t>
    </rPh>
    <phoneticPr fontId="7"/>
  </si>
  <si>
    <t>鋼構造シリーズ33　鋼道路橋のRC床版更新 ～点検･調査から設計･施工まで～</t>
    <rPh sb="0" eb="1">
      <t>ハガネ</t>
    </rPh>
    <rPh sb="1" eb="3">
      <t>コウゾウ</t>
    </rPh>
    <rPh sb="10" eb="11">
      <t>コウ</t>
    </rPh>
    <rPh sb="11" eb="13">
      <t>ドウロ</t>
    </rPh>
    <rPh sb="13" eb="14">
      <t>キョウ</t>
    </rPh>
    <rPh sb="17" eb="19">
      <t>ショウバン</t>
    </rPh>
    <rPh sb="19" eb="21">
      <t>コウシン</t>
    </rPh>
    <rPh sb="23" eb="25">
      <t>テンケン</t>
    </rPh>
    <rPh sb="26" eb="28">
      <t>チョウサ</t>
    </rPh>
    <rPh sb="30" eb="32">
      <t>セッケイ</t>
    </rPh>
    <rPh sb="33" eb="35">
      <t>セコウ</t>
    </rPh>
    <phoneticPr fontId="7"/>
  </si>
  <si>
    <t>CL141　コンクリートのあと施工アンカー工法設計・施工指針（案）</t>
    <rPh sb="15" eb="17">
      <t>セコウ</t>
    </rPh>
    <rPh sb="21" eb="23">
      <t>コウホウ</t>
    </rPh>
    <rPh sb="23" eb="25">
      <t>セッケイ</t>
    </rPh>
    <rPh sb="26" eb="28">
      <t>セコウ</t>
    </rPh>
    <rPh sb="28" eb="30">
      <t>シシン</t>
    </rPh>
    <rPh sb="31" eb="32">
      <t>アン</t>
    </rPh>
    <phoneticPr fontId="8"/>
  </si>
  <si>
    <t>複合構造シリーズ09　FRP 接着による構造物の補修・補強指針（案）</t>
    <rPh sb="0" eb="2">
      <t>フクゴウ</t>
    </rPh>
    <rPh sb="2" eb="4">
      <t>コウゾウ</t>
    </rPh>
    <rPh sb="15" eb="17">
      <t>セッチャク</t>
    </rPh>
    <rPh sb="20" eb="23">
      <t>コウゾウブツ</t>
    </rPh>
    <rPh sb="24" eb="26">
      <t>ホシュウ</t>
    </rPh>
    <rPh sb="27" eb="29">
      <t>ホキョウ</t>
    </rPh>
    <rPh sb="29" eb="31">
      <t>シシン</t>
    </rPh>
    <rPh sb="32" eb="33">
      <t>アン</t>
    </rPh>
    <phoneticPr fontId="8"/>
  </si>
  <si>
    <t>複合構造委員会</t>
    <phoneticPr fontId="8"/>
  </si>
  <si>
    <t>Beyondコロナの日本創生と土木のビッグピクチャー〔提言〕</t>
  </si>
  <si>
    <t>コロナ後の”土木”のビッグピクチャー特別委員会</t>
  </si>
  <si>
    <t>水理模型実験の理論と応用－波動と地盤の相互作用の解明を目指して－</t>
  </si>
  <si>
    <t xml:space="preserve">CL157　電気化学的防食工法設計施工指針（案）－2020年改訂版－ </t>
  </si>
  <si>
    <t>地震被害調査シリーズ№2･3　2018年北海道胆振東部地震・大阪府北部の地震被害調査報告書</t>
  </si>
  <si>
    <t>仮設構造物の計画と施工［2010年改訂版］</t>
    <rPh sb="16" eb="17">
      <t>ネン</t>
    </rPh>
    <rPh sb="17" eb="20">
      <t>カイテイバン</t>
    </rPh>
    <phoneticPr fontId="8"/>
  </si>
  <si>
    <t>PL18ブロック系舗装入門</t>
  </si>
  <si>
    <t>舗装工学委員会</t>
    <rPh sb="0" eb="4">
      <t>ホソウコウガク</t>
    </rPh>
    <rPh sb="4" eb="7">
      <t>イインカイ</t>
    </rPh>
    <phoneticPr fontId="7"/>
  </si>
  <si>
    <t>CL159　石炭灰混合材料の設計施工および環境安全性評価指針（案）</t>
  </si>
  <si>
    <t>土木技術者のための原価管理（2020年改訂版）</t>
  </si>
  <si>
    <t>鋼構造架設設計施工指針［2012年版］</t>
    <rPh sb="0" eb="3">
      <t>コウコウゾウ</t>
    </rPh>
    <rPh sb="3" eb="5">
      <t>カセツ</t>
    </rPh>
    <rPh sb="5" eb="7">
      <t>セッケイ</t>
    </rPh>
    <rPh sb="7" eb="9">
      <t>セコウ</t>
    </rPh>
    <rPh sb="9" eb="11">
      <t>シシン</t>
    </rPh>
    <rPh sb="16" eb="18">
      <t>ネンバン</t>
    </rPh>
    <phoneticPr fontId="8"/>
  </si>
  <si>
    <t>鋼構造シリーズ29　鋼構造物の長寿命化技術</t>
    <rPh sb="0" eb="3">
      <t>コウコウゾウ</t>
    </rPh>
    <rPh sb="10" eb="11">
      <t>コウ</t>
    </rPh>
    <rPh sb="11" eb="14">
      <t>コウゾウブツ</t>
    </rPh>
    <rPh sb="15" eb="16">
      <t>チョウ</t>
    </rPh>
    <rPh sb="16" eb="19">
      <t>ジュミョウカ</t>
    </rPh>
    <rPh sb="19" eb="21">
      <t>ギジュツ</t>
    </rPh>
    <phoneticPr fontId="8"/>
  </si>
  <si>
    <t>鋼構造委員会</t>
    <rPh sb="0" eb="1">
      <t>ハガネ</t>
    </rPh>
    <rPh sb="1" eb="3">
      <t>コウゾウ</t>
    </rPh>
    <rPh sb="3" eb="6">
      <t>イインカイ</t>
    </rPh>
    <phoneticPr fontId="8"/>
  </si>
  <si>
    <t>鋼構造架設設計施工指針　2012年改訂版</t>
  </si>
  <si>
    <t>鋼構造委員会</t>
    <rPh sb="0" eb="3">
      <t>ハガネコウゾウ</t>
    </rPh>
    <rPh sb="3" eb="6">
      <t>イインカイ</t>
    </rPh>
    <phoneticPr fontId="7"/>
  </si>
  <si>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7"/>
  </si>
  <si>
    <t>CL158　プレキャストコンクリート工法の設計施工維持管理指針（案）</t>
  </si>
  <si>
    <t>仮設構造物の計画と施工　2010年改訂版</t>
  </si>
  <si>
    <t>再生可能エネルギー開発～最新事情と海外展開～</t>
    <rPh sb="0" eb="2">
      <t>サイセイ</t>
    </rPh>
    <rPh sb="2" eb="4">
      <t>カノウ</t>
    </rPh>
    <rPh sb="9" eb="11">
      <t>カイハツ</t>
    </rPh>
    <rPh sb="12" eb="14">
      <t>サイシン</t>
    </rPh>
    <rPh sb="14" eb="16">
      <t>ジジョウ</t>
    </rPh>
    <rPh sb="17" eb="19">
      <t>カイガイ</t>
    </rPh>
    <rPh sb="19" eb="21">
      <t>テンカイ</t>
    </rPh>
    <phoneticPr fontId="8"/>
  </si>
  <si>
    <t>［シリーズ名略称］
CL　＝　コンクリートライブラリー
TL　＝　トンネル・ライブラリー
PL　＝　舗装工学ライブラリー</t>
    <phoneticPr fontId="8"/>
  </si>
  <si>
    <t>図書館来館者数の推移</t>
    <rPh sb="0" eb="3">
      <t>トショカン</t>
    </rPh>
    <rPh sb="3" eb="6">
      <t>ライカンシャ</t>
    </rPh>
    <rPh sb="6" eb="7">
      <t>スウ</t>
    </rPh>
    <rPh sb="8" eb="10">
      <t>スイイ</t>
    </rPh>
    <phoneticPr fontId="6"/>
  </si>
  <si>
    <t>１．団体会員</t>
  </si>
  <si>
    <t>２．個人会員</t>
  </si>
  <si>
    <t>３．学生会員</t>
  </si>
  <si>
    <t>４．非 会 員</t>
  </si>
  <si>
    <t>５．建築学会</t>
    <rPh sb="2" eb="4">
      <t>ケンチク</t>
    </rPh>
    <rPh sb="4" eb="6">
      <t>ガッカイ</t>
    </rPh>
    <phoneticPr fontId="5"/>
  </si>
  <si>
    <t xml:space="preserve">※団体会員は、法人会員と特別会員の合計。
</t>
    <phoneticPr fontId="6"/>
  </si>
  <si>
    <t>※2001年度は、土木会館の改修を実施。</t>
    <phoneticPr fontId="6"/>
  </si>
  <si>
    <t>※開館日数は2019年度の74％（コロナ禍による臨時休館）</t>
    <rPh sb="1" eb="3">
      <t>カイカン</t>
    </rPh>
    <rPh sb="3" eb="5">
      <t>ニッスウ</t>
    </rPh>
    <rPh sb="10" eb="12">
      <t>ネンド</t>
    </rPh>
    <rPh sb="20" eb="21">
      <t>ワザワイ</t>
    </rPh>
    <rPh sb="24" eb="28">
      <t>リンジキュウカン</t>
    </rPh>
    <phoneticPr fontId="5"/>
  </si>
  <si>
    <t>※開館日数は2019年度の59％（コロナ禍による臨時休館）</t>
    <rPh sb="1" eb="3">
      <t>カイカン</t>
    </rPh>
    <rPh sb="3" eb="5">
      <t>ニッスウ</t>
    </rPh>
    <rPh sb="10" eb="12">
      <t>ネンド</t>
    </rPh>
    <rPh sb="20" eb="21">
      <t>ワザワイ</t>
    </rPh>
    <rPh sb="24" eb="28">
      <t>リンジキュウカン</t>
    </rPh>
    <phoneticPr fontId="5"/>
  </si>
  <si>
    <t>※開館日数は2019年度の86％（コロナ禍による臨時休館）</t>
    <rPh sb="1" eb="3">
      <t>カイカン</t>
    </rPh>
    <rPh sb="3" eb="5">
      <t>ニッスウ</t>
    </rPh>
    <rPh sb="10" eb="12">
      <t>ネンド</t>
    </rPh>
    <rPh sb="20" eb="21">
      <t>ワザワイ</t>
    </rPh>
    <rPh sb="24" eb="28">
      <t>リンジキュウカン</t>
    </rPh>
    <phoneticPr fontId="5"/>
  </si>
  <si>
    <t>国内災害調査団</t>
    <rPh sb="0" eb="2">
      <t>コクナイ</t>
    </rPh>
    <rPh sb="2" eb="4">
      <t>サイガイ</t>
    </rPh>
    <rPh sb="4" eb="7">
      <t>チョウサダン</t>
    </rPh>
    <phoneticPr fontId="6"/>
  </si>
  <si>
    <t>年</t>
  </si>
  <si>
    <t>災害名</t>
  </si>
  <si>
    <t>団員数（名）</t>
    <rPh sb="4" eb="5">
      <t>メイ</t>
    </rPh>
    <phoneticPr fontId="8"/>
  </si>
  <si>
    <t>調査団員数根拠</t>
    <rPh sb="0" eb="2">
      <t>チョウサ</t>
    </rPh>
    <rPh sb="2" eb="4">
      <t>ダンイン</t>
    </rPh>
    <rPh sb="4" eb="5">
      <t>スウ</t>
    </rPh>
    <rPh sb="5" eb="7">
      <t>コンキョ</t>
    </rPh>
    <phoneticPr fontId="8"/>
  </si>
  <si>
    <t>備考</t>
  </si>
  <si>
    <t>福島・栃木・茨城水害</t>
    <phoneticPr fontId="8"/>
  </si>
  <si>
    <t>団長：真野明（東北大学），水理委員会協力</t>
    <phoneticPr fontId="8"/>
  </si>
  <si>
    <t>広島県土砂災害</t>
    <phoneticPr fontId="8"/>
  </si>
  <si>
    <t>団長：福岡捷二（広島大学），水理委員会協力</t>
    <phoneticPr fontId="8"/>
  </si>
  <si>
    <t>有珠山噴火</t>
    <phoneticPr fontId="8"/>
  </si>
  <si>
    <t>団長：陶野郁雄（環境庁国立環境研究所），地盤工学委員会協力</t>
    <phoneticPr fontId="8"/>
  </si>
  <si>
    <t>神津島近海地震被害</t>
    <phoneticPr fontId="8"/>
  </si>
  <si>
    <t>ﾘｰﾀﾞｰ：清野純史（京都大学），地震工学委員会協力</t>
    <phoneticPr fontId="8"/>
  </si>
  <si>
    <t>東海豪雨災害</t>
    <phoneticPr fontId="8"/>
  </si>
  <si>
    <t>ﾘｰﾀﾞｰ：辻本哲郎（名古屋大学），水理委員会協力</t>
    <phoneticPr fontId="8"/>
  </si>
  <si>
    <t>平成12年鳥取県西部地震</t>
    <phoneticPr fontId="8"/>
  </si>
  <si>
    <t>芸予地震</t>
    <phoneticPr fontId="8"/>
  </si>
  <si>
    <t>ﾘｰﾀﾞｰ：野田茂（香川大学），地震工学委員会協力</t>
    <phoneticPr fontId="8"/>
  </si>
  <si>
    <t>三陸南沖地震</t>
    <phoneticPr fontId="8"/>
  </si>
  <si>
    <t>地震16名，ｺﾝｸﾘｰﾄ7名</t>
    <phoneticPr fontId="8"/>
  </si>
  <si>
    <t>地震団長：神山眞（東北工業大学），ｺﾝｸﾘｰﾄ団長：鈴木基行（東北大学），地震工学委員会およびｺﾝｸﾘｰﾄ委員会協力</t>
  </si>
  <si>
    <t>九州北部，中部豪雨災害</t>
    <phoneticPr fontId="8"/>
  </si>
  <si>
    <t>団長：善功企（九州大学），地盤工学会と合同調査</t>
  </si>
  <si>
    <t>宮城県北部地震</t>
    <phoneticPr fontId="8"/>
  </si>
  <si>
    <t>団長：神山眞（東北工業大学），地盤工学会と合同調査</t>
  </si>
  <si>
    <t>平成15年8月台風10号豪雨災害，北海道胆振・日高地方災害</t>
    <phoneticPr fontId="8"/>
  </si>
  <si>
    <t>団長：長谷川和義（北海道大学）</t>
  </si>
  <si>
    <t>2003年十勝沖地震被害</t>
    <phoneticPr fontId="8"/>
  </si>
  <si>
    <t>団長：佐藤浩一（北海道大学），地震工学委員会，ｺﾝｸﾘｰﾄ委員会，海岸工学委員会協力</t>
    <phoneticPr fontId="8"/>
  </si>
  <si>
    <t>平成16年7月北陸豪雨災害</t>
    <phoneticPr fontId="8"/>
  </si>
  <si>
    <t>団長：玉井信行（金沢大学），水工学委員会協力</t>
    <phoneticPr fontId="8"/>
  </si>
  <si>
    <t>平成16年8月四国豪雨・高潮災害</t>
    <phoneticPr fontId="8"/>
  </si>
  <si>
    <t>各県で調査団を組織</t>
    <phoneticPr fontId="8"/>
  </si>
  <si>
    <t>団長：村上仁士（徳島大学），四国支部実施</t>
    <phoneticPr fontId="8"/>
  </si>
  <si>
    <t>平成16年9月台風21・22号災害</t>
    <phoneticPr fontId="8"/>
  </si>
  <si>
    <t>21号11名，22号6名</t>
    <phoneticPr fontId="8"/>
  </si>
  <si>
    <t>団長：辻本哲郎（名古屋大学）</t>
  </si>
  <si>
    <t>平成16年10月 台風23号災害</t>
    <phoneticPr fontId="8"/>
  </si>
  <si>
    <t>団長：井上和也（京都大学）</t>
  </si>
  <si>
    <t>平成16年新潟県中越地震災害</t>
    <phoneticPr fontId="8"/>
  </si>
  <si>
    <t>第一次43名，第二次16名</t>
    <phoneticPr fontId="8"/>
  </si>
  <si>
    <t>第一次団長：小長井一男（東京大学），第二次団長：家田仁（東京大学），地盤工学会および関東支部と合同調査</t>
  </si>
  <si>
    <t>福岡県西方沖地震</t>
    <phoneticPr fontId="8"/>
  </si>
  <si>
    <t>団長：大塚 久哲（九州大学），西部支部，地盤工学会合同調査</t>
    <phoneticPr fontId="8"/>
  </si>
  <si>
    <t>平成18年7月豪雨災害</t>
    <phoneticPr fontId="8"/>
  </si>
  <si>
    <t>団長：小松利光（九州大学），西部支部，地盤工学会合同調査</t>
    <phoneticPr fontId="8"/>
  </si>
  <si>
    <t>平成18年11月北海道佐呂間町竜巻災害</t>
    <phoneticPr fontId="8"/>
  </si>
  <si>
    <t>団長：大島俊之（北見工業大学）</t>
  </si>
  <si>
    <t>2007年能登半島地震</t>
    <phoneticPr fontId="8"/>
  </si>
  <si>
    <t>団長：宮島昌克（金沢大学），地盤工学会と合同調査</t>
    <phoneticPr fontId="8"/>
  </si>
  <si>
    <t>平成19年新潟県中越沖地震</t>
    <phoneticPr fontId="8"/>
  </si>
  <si>
    <t>団長：小長井一男（東京大学），地盤工学会，日本地震工学会，日本建築学会，日本地震学会と合同調査</t>
    <phoneticPr fontId="8"/>
  </si>
  <si>
    <t>岩手・宮城内陸地震</t>
    <phoneticPr fontId="8"/>
  </si>
  <si>
    <t>団長 風間 基樹  (東北大学) ，地盤工学会・地震工学会と合同調査</t>
    <rPh sb="30" eb="32">
      <t>ゴウドウ</t>
    </rPh>
    <rPh sb="32" eb="34">
      <t>チョウサ</t>
    </rPh>
    <phoneticPr fontId="8"/>
  </si>
  <si>
    <t>都賀川水難事故</t>
    <phoneticPr fontId="8"/>
  </si>
  <si>
    <t>団長：藤田一郎(神戸大学)</t>
    <phoneticPr fontId="8"/>
  </si>
  <si>
    <t>山口・防府土砂災害</t>
    <rPh sb="0" eb="2">
      <t>ヤマグチ</t>
    </rPh>
    <phoneticPr fontId="8"/>
  </si>
  <si>
    <t>団長：羽田野袈裟義(山口大学），土木学会水工学委員会協力，日本地すべり学会関西支部と合同調査</t>
    <rPh sb="12" eb="14">
      <t>ダイガク</t>
    </rPh>
    <rPh sb="26" eb="28">
      <t>キョウリョク</t>
    </rPh>
    <rPh sb="42" eb="44">
      <t>ゴウドウ</t>
    </rPh>
    <rPh sb="44" eb="46">
      <t>チョウサ</t>
    </rPh>
    <phoneticPr fontId="8"/>
  </si>
  <si>
    <t>兵庫県佐用町河川災害</t>
    <phoneticPr fontId="8"/>
  </si>
  <si>
    <t>団長：藤田一郎、関西支部実施</t>
    <rPh sb="12" eb="14">
      <t>ジッシ</t>
    </rPh>
    <phoneticPr fontId="8"/>
  </si>
  <si>
    <t>中国地方豪雨災害調査</t>
    <phoneticPr fontId="8"/>
  </si>
  <si>
    <t>砂防学会，地盤工学会，土木学会，日本地すべり学会合同調査</t>
    <rPh sb="24" eb="26">
      <t>ゴウドウ</t>
    </rPh>
    <rPh sb="26" eb="28">
      <t>チョウサ</t>
    </rPh>
    <phoneticPr fontId="8"/>
  </si>
  <si>
    <t>正確な団員数は不明</t>
    <rPh sb="0" eb="2">
      <t>セイカク</t>
    </rPh>
    <rPh sb="3" eb="5">
      <t>ダンイン</t>
    </rPh>
    <rPh sb="5" eb="6">
      <t>スウ</t>
    </rPh>
    <rPh sb="7" eb="9">
      <t>フメイ</t>
    </rPh>
    <phoneticPr fontId="8"/>
  </si>
  <si>
    <t>広島県庄原市土砂災害</t>
    <rPh sb="0" eb="3">
      <t>ヒロシマケン</t>
    </rPh>
    <rPh sb="3" eb="6">
      <t>ショウバラシ</t>
    </rPh>
    <rPh sb="6" eb="8">
      <t>ドシャ</t>
    </rPh>
    <rPh sb="8" eb="10">
      <t>サイガイ</t>
    </rPh>
    <phoneticPr fontId="8"/>
  </si>
  <si>
    <t xml:space="preserve">砂防学会，地盤工学会，土木学会，日本地すべり学会
</t>
    <phoneticPr fontId="8"/>
  </si>
  <si>
    <t>新潟・福島豪雨災害</t>
    <rPh sb="0" eb="2">
      <t>ニイガタ</t>
    </rPh>
    <rPh sb="3" eb="5">
      <t>フクシマ</t>
    </rPh>
    <rPh sb="5" eb="7">
      <t>ゴウウ</t>
    </rPh>
    <rPh sb="7" eb="9">
      <t>サイガイ</t>
    </rPh>
    <phoneticPr fontId="8"/>
  </si>
  <si>
    <t>新潟班12名
福島班4名</t>
    <rPh sb="0" eb="2">
      <t>ニイガタ</t>
    </rPh>
    <rPh sb="2" eb="3">
      <t>ハン</t>
    </rPh>
    <rPh sb="5" eb="6">
      <t>メイ</t>
    </rPh>
    <rPh sb="7" eb="9">
      <t>フクシマ</t>
    </rPh>
    <rPh sb="9" eb="10">
      <t>ハン</t>
    </rPh>
    <rPh sb="11" eb="12">
      <t>メイ</t>
    </rPh>
    <phoneticPr fontId="8"/>
  </si>
  <si>
    <t>平成23年台風第12号による土砂災害</t>
    <phoneticPr fontId="8"/>
  </si>
  <si>
    <t>団長：鈴木素之（山口大学）、関西支部との合同調査団</t>
    <rPh sb="0" eb="2">
      <t>ダンチョウ</t>
    </rPh>
    <rPh sb="14" eb="16">
      <t>カンサイ</t>
    </rPh>
    <rPh sb="16" eb="18">
      <t>シブ</t>
    </rPh>
    <rPh sb="20" eb="22">
      <t>ゴウドウ</t>
    </rPh>
    <rPh sb="22" eb="25">
      <t>チョウサダン</t>
    </rPh>
    <phoneticPr fontId="8"/>
  </si>
  <si>
    <t>上越市地すべり災害</t>
    <rPh sb="0" eb="3">
      <t>ジョウエツシ</t>
    </rPh>
    <rPh sb="3" eb="4">
      <t>ジ</t>
    </rPh>
    <rPh sb="7" eb="9">
      <t>サイガイ</t>
    </rPh>
    <phoneticPr fontId="8"/>
  </si>
  <si>
    <t>団長：鈴木素之（山口大学）</t>
    <rPh sb="0" eb="2">
      <t>ダンチョウ</t>
    </rPh>
    <phoneticPr fontId="8"/>
  </si>
  <si>
    <t>九州北部豪雨災害</t>
    <rPh sb="4" eb="6">
      <t>ゴウウ</t>
    </rPh>
    <rPh sb="6" eb="8">
      <t>サイガイ</t>
    </rPh>
    <phoneticPr fontId="8"/>
  </si>
  <si>
    <t>団長：小松利光（九州大学）、西部支部中心</t>
    <rPh sb="14" eb="16">
      <t>セイブ</t>
    </rPh>
    <rPh sb="16" eb="18">
      <t>シブ</t>
    </rPh>
    <rPh sb="18" eb="20">
      <t>チュウシン</t>
    </rPh>
    <phoneticPr fontId="8"/>
  </si>
  <si>
    <t>伊豆大島豪雨災害</t>
  </si>
  <si>
    <t>団長：橋本鋼太郎（土木学会会長） 事前調査</t>
    <rPh sb="0" eb="2">
      <t>ダンチョウ</t>
    </rPh>
    <rPh sb="3" eb="5">
      <t>ハシモト</t>
    </rPh>
    <rPh sb="5" eb="6">
      <t>ハガネ</t>
    </rPh>
    <rPh sb="6" eb="8">
      <t>タロウ</t>
    </rPh>
    <rPh sb="9" eb="11">
      <t>ドボク</t>
    </rPh>
    <rPh sb="11" eb="13">
      <t>ガッカイ</t>
    </rPh>
    <rPh sb="13" eb="15">
      <t>カイチョウ</t>
    </rPh>
    <rPh sb="17" eb="19">
      <t>ジゼン</t>
    </rPh>
    <rPh sb="19" eb="21">
      <t>チョウサ</t>
    </rPh>
    <phoneticPr fontId="8"/>
  </si>
  <si>
    <t>土木学会，地盤工学会，日本応用地質学会，日本地すべり学会</t>
    <rPh sb="0" eb="2">
      <t>ドボク</t>
    </rPh>
    <rPh sb="2" eb="4">
      <t>ガッカイ</t>
    </rPh>
    <rPh sb="5" eb="7">
      <t>ジバン</t>
    </rPh>
    <rPh sb="7" eb="8">
      <t>コウ</t>
    </rPh>
    <rPh sb="8" eb="10">
      <t>ガッカイ</t>
    </rPh>
    <rPh sb="11" eb="13">
      <t>ニホン</t>
    </rPh>
    <rPh sb="13" eb="15">
      <t>オウヨウ</t>
    </rPh>
    <rPh sb="15" eb="17">
      <t>チシツ</t>
    </rPh>
    <rPh sb="17" eb="19">
      <t>ガッカイ</t>
    </rPh>
    <rPh sb="20" eb="22">
      <t>ニホン</t>
    </rPh>
    <rPh sb="22" eb="23">
      <t>ジ</t>
    </rPh>
    <rPh sb="26" eb="28">
      <t>ガッカイ</t>
    </rPh>
    <phoneticPr fontId="8"/>
  </si>
  <si>
    <t>団長：後藤 聡（山梨大学） 本格調査、地盤工学委員会、水工学委員会、土木計画学研究委員会</t>
    <rPh sb="0" eb="2">
      <t>ダンチョウ</t>
    </rPh>
    <rPh sb="3" eb="5">
      <t>ゴトウ</t>
    </rPh>
    <rPh sb="6" eb="7">
      <t>サトシ</t>
    </rPh>
    <rPh sb="8" eb="10">
      <t>ヤマナシ</t>
    </rPh>
    <rPh sb="10" eb="12">
      <t>ダイガク</t>
    </rPh>
    <rPh sb="14" eb="16">
      <t>ホンカク</t>
    </rPh>
    <rPh sb="16" eb="18">
      <t>チョウサ</t>
    </rPh>
    <rPh sb="19" eb="21">
      <t>ジバン</t>
    </rPh>
    <rPh sb="21" eb="23">
      <t>コウガク</t>
    </rPh>
    <rPh sb="23" eb="26">
      <t>イインカイ</t>
    </rPh>
    <rPh sb="27" eb="28">
      <t>スイ</t>
    </rPh>
    <rPh sb="28" eb="30">
      <t>コウガク</t>
    </rPh>
    <rPh sb="30" eb="33">
      <t>イインカイ</t>
    </rPh>
    <rPh sb="34" eb="36">
      <t>ドボク</t>
    </rPh>
    <rPh sb="36" eb="38">
      <t>ケイカク</t>
    </rPh>
    <rPh sb="38" eb="39">
      <t>ガク</t>
    </rPh>
    <rPh sb="39" eb="41">
      <t>ケンキュウ</t>
    </rPh>
    <rPh sb="41" eb="44">
      <t>イインカイ</t>
    </rPh>
    <phoneticPr fontId="8"/>
  </si>
  <si>
    <t>広島豪雨災害合同緊急調査団</t>
    <phoneticPr fontId="8"/>
  </si>
  <si>
    <t>土木学会，地盤工学会</t>
    <phoneticPr fontId="8"/>
  </si>
  <si>
    <t>団長:土田　孝 (広島大学) 、土木学会、地盤工学会、中国支部中心</t>
    <rPh sb="16" eb="18">
      <t>ドボク</t>
    </rPh>
    <rPh sb="18" eb="20">
      <t>ガッカイ</t>
    </rPh>
    <rPh sb="21" eb="23">
      <t>ジバン</t>
    </rPh>
    <rPh sb="23" eb="25">
      <t>コウガク</t>
    </rPh>
    <rPh sb="25" eb="26">
      <t>カイ</t>
    </rPh>
    <rPh sb="27" eb="29">
      <t>チュウゴク</t>
    </rPh>
    <rPh sb="29" eb="31">
      <t>シブ</t>
    </rPh>
    <rPh sb="31" eb="33">
      <t>チュウシン</t>
    </rPh>
    <phoneticPr fontId="8"/>
  </si>
  <si>
    <t>関東・東北豪雨災害</t>
    <phoneticPr fontId="8"/>
  </si>
  <si>
    <t>土木学会，地盤工学会,日本地すべり学会</t>
    <phoneticPr fontId="8"/>
  </si>
  <si>
    <t>団長：山田正（中央大学）、土木学会、関東支部、東北支部、地盤工学会及び日本地すべり学会関東支部</t>
    <rPh sb="0" eb="2">
      <t>ダンチョウ</t>
    </rPh>
    <rPh sb="3" eb="5">
      <t>ヤマダ</t>
    </rPh>
    <rPh sb="5" eb="6">
      <t>タダシ</t>
    </rPh>
    <rPh sb="7" eb="9">
      <t>チュウオウ</t>
    </rPh>
    <rPh sb="9" eb="11">
      <t>ダイガク</t>
    </rPh>
    <phoneticPr fontId="8"/>
  </si>
  <si>
    <t>2016年8月北海道豪雨災害調査団</t>
    <phoneticPr fontId="8"/>
  </si>
  <si>
    <t>団長：清水　康行（北海道大学）</t>
    <rPh sb="0" eb="2">
      <t>ダンチョウ</t>
    </rPh>
    <rPh sb="9" eb="12">
      <t>ホッカイドウ</t>
    </rPh>
    <rPh sb="12" eb="14">
      <t>ダイガク</t>
    </rPh>
    <phoneticPr fontId="8"/>
  </si>
  <si>
    <t>平成28年台風10号水害調査団　東北</t>
    <rPh sb="16" eb="18">
      <t>トウホク</t>
    </rPh>
    <phoneticPr fontId="8"/>
  </si>
  <si>
    <t>団長：小笠原敏記（岩手大学）</t>
    <rPh sb="0" eb="2">
      <t>ダンチョウ</t>
    </rPh>
    <phoneticPr fontId="8"/>
  </si>
  <si>
    <t>平成28年（2016年）熊本地震　地震被害調査先遣隊</t>
    <rPh sb="0" eb="2">
      <t>ヘイセイ</t>
    </rPh>
    <rPh sb="4" eb="5">
      <t>ネン</t>
    </rPh>
    <rPh sb="10" eb="11">
      <t>ネン</t>
    </rPh>
    <rPh sb="12" eb="14">
      <t>クマモト</t>
    </rPh>
    <rPh sb="14" eb="16">
      <t>ジシン</t>
    </rPh>
    <rPh sb="17" eb="19">
      <t>ジシン</t>
    </rPh>
    <rPh sb="19" eb="21">
      <t>ヒガイ</t>
    </rPh>
    <rPh sb="21" eb="23">
      <t>チョウサ</t>
    </rPh>
    <rPh sb="23" eb="26">
      <t>センケンタイ</t>
    </rPh>
    <phoneticPr fontId="8"/>
  </si>
  <si>
    <t>高橋良和（京都大学）</t>
    <rPh sb="0" eb="2">
      <t>タカハシ</t>
    </rPh>
    <rPh sb="2" eb="4">
      <t>ヨシカズ</t>
    </rPh>
    <rPh sb="5" eb="7">
      <t>キョウト</t>
    </rPh>
    <rPh sb="7" eb="9">
      <t>ダイガク</t>
    </rPh>
    <phoneticPr fontId="8"/>
  </si>
  <si>
    <t>熊本地震斜面災害調査団</t>
  </si>
  <si>
    <t>土木学会地盤工学委員会斜面工学研究小委員会</t>
  </si>
  <si>
    <t>鈴木素之（山口大学）</t>
    <phoneticPr fontId="8"/>
  </si>
  <si>
    <t>幹線交通ネットワークの耐災信頼性の調査チーム</t>
    <phoneticPr fontId="8"/>
  </si>
  <si>
    <t>土木計画学委員会</t>
    <rPh sb="0" eb="5">
      <t>ドボクケイカクガク</t>
    </rPh>
    <phoneticPr fontId="8"/>
  </si>
  <si>
    <t>家田仁（政策研究大学院大学）</t>
    <rPh sb="0" eb="2">
      <t>イエダ</t>
    </rPh>
    <rPh sb="2" eb="3">
      <t>ヒトシ</t>
    </rPh>
    <rPh sb="4" eb="13">
      <t>セイサクケンキュ</t>
    </rPh>
    <phoneticPr fontId="8"/>
  </si>
  <si>
    <t>平成28年熊本地震による河川被害に関する調査団</t>
    <rPh sb="0" eb="2">
      <t>ヘイセイ</t>
    </rPh>
    <rPh sb="4" eb="5">
      <t>ネン</t>
    </rPh>
    <rPh sb="5" eb="7">
      <t>クマモト</t>
    </rPh>
    <rPh sb="7" eb="9">
      <t>ジシン</t>
    </rPh>
    <rPh sb="12" eb="14">
      <t>カセン</t>
    </rPh>
    <rPh sb="14" eb="16">
      <t>ヒガイ</t>
    </rPh>
    <rPh sb="17" eb="18">
      <t>カン</t>
    </rPh>
    <rPh sb="20" eb="23">
      <t>チョウサダン</t>
    </rPh>
    <phoneticPr fontId="8"/>
  </si>
  <si>
    <t>大本照憲（熊本大学）</t>
    <rPh sb="0" eb="2">
      <t>オオモト</t>
    </rPh>
    <rPh sb="2" eb="4">
      <t>テルケン</t>
    </rPh>
    <rPh sb="5" eb="7">
      <t>クマモト</t>
    </rPh>
    <rPh sb="7" eb="9">
      <t>ダイガク</t>
    </rPh>
    <phoneticPr fontId="8"/>
  </si>
  <si>
    <t>道路鋼構造物震災被害状況調査団</t>
    <phoneticPr fontId="8"/>
  </si>
  <si>
    <t>野澤伸一郎（鋼構造委員会委員長，東日本旅客鉄道）</t>
    <phoneticPr fontId="8"/>
  </si>
  <si>
    <t>熊本地震地形変状調査団</t>
    <rPh sb="0" eb="2">
      <t>クマモト</t>
    </rPh>
    <rPh sb="2" eb="4">
      <t>ジシン</t>
    </rPh>
    <rPh sb="4" eb="6">
      <t>チケイ</t>
    </rPh>
    <rPh sb="6" eb="8">
      <t>ヘンジョウ</t>
    </rPh>
    <rPh sb="8" eb="11">
      <t>チョウサダン</t>
    </rPh>
    <phoneticPr fontId="8"/>
  </si>
  <si>
    <t>小長井一男（横浜国立大学）</t>
    <phoneticPr fontId="8"/>
  </si>
  <si>
    <t>会長特別調査団</t>
    <phoneticPr fontId="8"/>
  </si>
  <si>
    <t>廣瀬 典昭（土木学会会長）</t>
    <phoneticPr fontId="8"/>
  </si>
  <si>
    <t>復興インフラの高耐久化・高品質化に関する調査</t>
  </si>
  <si>
    <t>岩城　一郎（日本大学）</t>
    <rPh sb="0" eb="2">
      <t>イワキ</t>
    </rPh>
    <rPh sb="3" eb="5">
      <t>イチロウ</t>
    </rPh>
    <rPh sb="6" eb="8">
      <t>ニホン</t>
    </rPh>
    <rPh sb="8" eb="10">
      <t>ダイガク</t>
    </rPh>
    <phoneticPr fontId="8"/>
  </si>
  <si>
    <t>トンネル工学委員会 地震被害調査団（仮）</t>
    <rPh sb="4" eb="6">
      <t>コウガク</t>
    </rPh>
    <rPh sb="6" eb="9">
      <t>イインカイ</t>
    </rPh>
    <rPh sb="10" eb="12">
      <t>ジシン</t>
    </rPh>
    <rPh sb="12" eb="14">
      <t>ヒガイ</t>
    </rPh>
    <rPh sb="14" eb="16">
      <t>チョウサ</t>
    </rPh>
    <rPh sb="16" eb="17">
      <t>ダン</t>
    </rPh>
    <rPh sb="18" eb="19">
      <t>カリ</t>
    </rPh>
    <phoneticPr fontId="8"/>
  </si>
  <si>
    <t>蒋　宇静 （長崎大学教授）</t>
    <rPh sb="6" eb="8">
      <t>ナガサキ</t>
    </rPh>
    <rPh sb="8" eb="10">
      <t>ダイガク</t>
    </rPh>
    <rPh sb="10" eb="12">
      <t>キョウジュ</t>
    </rPh>
    <phoneticPr fontId="8"/>
  </si>
  <si>
    <t>平成28年熊本地震　岩盤斜面災害調査団</t>
    <rPh sb="0" eb="2">
      <t>ヘイセイ</t>
    </rPh>
    <rPh sb="4" eb="5">
      <t>ネン</t>
    </rPh>
    <rPh sb="5" eb="7">
      <t>クマモト</t>
    </rPh>
    <rPh sb="7" eb="9">
      <t>ジシン</t>
    </rPh>
    <rPh sb="10" eb="12">
      <t>ガンバン</t>
    </rPh>
    <rPh sb="12" eb="14">
      <t>シャメン</t>
    </rPh>
    <rPh sb="14" eb="16">
      <t>サイガイ</t>
    </rPh>
    <rPh sb="16" eb="19">
      <t>チョウサダン</t>
    </rPh>
    <phoneticPr fontId="8"/>
  </si>
  <si>
    <t>岩盤力学委員会
岩盤斜面研究小委員会</t>
    <rPh sb="0" eb="2">
      <t>ガンバン</t>
    </rPh>
    <rPh sb="2" eb="4">
      <t>リキガク</t>
    </rPh>
    <rPh sb="4" eb="7">
      <t>イインカイ</t>
    </rPh>
    <rPh sb="8" eb="10">
      <t>ガンバン</t>
    </rPh>
    <rPh sb="10" eb="12">
      <t>シャメン</t>
    </rPh>
    <rPh sb="12" eb="14">
      <t>ケンキュウ</t>
    </rPh>
    <rPh sb="14" eb="18">
      <t>ショウイインカイ</t>
    </rPh>
    <phoneticPr fontId="8"/>
  </si>
  <si>
    <t>緒方健治　（NEXCO中日本）</t>
    <rPh sb="0" eb="2">
      <t>オガタ</t>
    </rPh>
    <rPh sb="2" eb="4">
      <t>ケンジ</t>
    </rPh>
    <rPh sb="11" eb="14">
      <t>ナカニホン</t>
    </rPh>
    <phoneticPr fontId="8"/>
  </si>
  <si>
    <t>地盤工学委員会
斜面工学研究小委員会</t>
  </si>
  <si>
    <t>平成28年(2016年)熊本地震　災害調査団（本調査）</t>
    <rPh sb="23" eb="26">
      <t>ホンチョウサ</t>
    </rPh>
    <phoneticPr fontId="8"/>
  </si>
  <si>
    <t>高橋 良和（京都大学）</t>
    <rPh sb="0" eb="2">
      <t>タカハシ</t>
    </rPh>
    <rPh sb="3" eb="4">
      <t>ヨ</t>
    </rPh>
    <rPh sb="4" eb="5">
      <t>ワ</t>
    </rPh>
    <rPh sb="6" eb="8">
      <t>キョウト</t>
    </rPh>
    <rPh sb="8" eb="10">
      <t>ダイガク</t>
    </rPh>
    <phoneticPr fontId="8"/>
  </si>
  <si>
    <t>2017年九州北部豪雨調査団</t>
    <phoneticPr fontId="8"/>
  </si>
  <si>
    <t>島谷幸宏（九州大学）</t>
    <phoneticPr fontId="8"/>
  </si>
  <si>
    <t>平成29年7月秋田豪雨災害調査団</t>
    <phoneticPr fontId="8"/>
  </si>
  <si>
    <t>水工学委員会
東北支部</t>
    <rPh sb="7" eb="9">
      <t>トウホク</t>
    </rPh>
    <rPh sb="9" eb="11">
      <t>シブ</t>
    </rPh>
    <phoneticPr fontId="8"/>
  </si>
  <si>
    <t>松冨英夫(秋田大学)</t>
    <rPh sb="5" eb="7">
      <t>アキタ</t>
    </rPh>
    <rPh sb="7" eb="9">
      <t>ダイガク</t>
    </rPh>
    <phoneticPr fontId="8"/>
  </si>
  <si>
    <t>2018年6月土木学会関西支部 大阪府北部の地震に対する災害調査団</t>
    <phoneticPr fontId="8"/>
  </si>
  <si>
    <t>土木学会関西支部</t>
    <phoneticPr fontId="8"/>
  </si>
  <si>
    <t>団長：清野純史(京都大学)</t>
    <rPh sb="0" eb="2">
      <t>ダンチョウ</t>
    </rPh>
    <phoneticPr fontId="8"/>
  </si>
  <si>
    <t>平成30年7月豪雨災害調査団</t>
    <phoneticPr fontId="8"/>
  </si>
  <si>
    <t>土木学会関西支部</t>
    <rPh sb="4" eb="6">
      <t>カンサイ</t>
    </rPh>
    <phoneticPr fontId="8"/>
  </si>
  <si>
    <t>団長：吉村庄平(大阪高速鉄道(株))</t>
    <phoneticPr fontId="8"/>
  </si>
  <si>
    <t>2018年7月西日本豪雨緊急災害調査団</t>
    <phoneticPr fontId="8"/>
  </si>
  <si>
    <t>土木学会中国支部</t>
    <phoneticPr fontId="8"/>
  </si>
  <si>
    <t>団長：清水則一（山口大学）</t>
    <rPh sb="3" eb="5">
      <t>シミズ</t>
    </rPh>
    <rPh sb="5" eb="7">
      <t>ノリカズ</t>
    </rPh>
    <rPh sb="8" eb="10">
      <t>ヤマグチ</t>
    </rPh>
    <rPh sb="10" eb="12">
      <t>ダイガク</t>
    </rPh>
    <phoneticPr fontId="8"/>
  </si>
  <si>
    <t>土木学会中部支部
地盤工学会</t>
    <rPh sb="4" eb="6">
      <t>チュウブ</t>
    </rPh>
    <rPh sb="9" eb="11">
      <t>ジバン</t>
    </rPh>
    <rPh sb="11" eb="13">
      <t>コウガク</t>
    </rPh>
    <rPh sb="13" eb="14">
      <t>カイ</t>
    </rPh>
    <phoneticPr fontId="8"/>
  </si>
  <si>
    <t>団長：沢田和秀（岐阜大学）</t>
    <rPh sb="8" eb="10">
      <t>ギフ</t>
    </rPh>
    <rPh sb="10" eb="12">
      <t>ダイガク</t>
    </rPh>
    <phoneticPr fontId="8"/>
  </si>
  <si>
    <t>団長：小林 潔司  （土木学会 会長）</t>
    <phoneticPr fontId="8"/>
  </si>
  <si>
    <t>2018年9月北海道胆振東部地震災害緊急合同調査団</t>
    <phoneticPr fontId="8"/>
  </si>
  <si>
    <t>土木学会北海道支部
地盤工学会</t>
    <rPh sb="0" eb="2">
      <t>ドボク</t>
    </rPh>
    <rPh sb="2" eb="4">
      <t>ガッカイ</t>
    </rPh>
    <rPh sb="4" eb="7">
      <t>ホッカイドウ</t>
    </rPh>
    <rPh sb="7" eb="9">
      <t>シブ</t>
    </rPh>
    <rPh sb="10" eb="12">
      <t>ジバン</t>
    </rPh>
    <rPh sb="12" eb="15">
      <t>コウガッカイ</t>
    </rPh>
    <phoneticPr fontId="8"/>
  </si>
  <si>
    <t>団長：木幡　行宏（室蘭工業大学）</t>
    <rPh sb="3" eb="5">
      <t>コハタ</t>
    </rPh>
    <rPh sb="6" eb="7">
      <t>ギョウ</t>
    </rPh>
    <rPh sb="7" eb="8">
      <t>ヒロシ</t>
    </rPh>
    <rPh sb="9" eb="11">
      <t>ムロラン</t>
    </rPh>
    <rPh sb="11" eb="13">
      <t>コウギョウ</t>
    </rPh>
    <rPh sb="13" eb="15">
      <t>ダイガク</t>
    </rPh>
    <phoneticPr fontId="8"/>
  </si>
  <si>
    <t>2018年9月台風21号沿岸災害調査団</t>
    <phoneticPr fontId="8"/>
  </si>
  <si>
    <t>海岸工学委員会
土木学会関西支部</t>
    <rPh sb="0" eb="2">
      <t>カイガン</t>
    </rPh>
    <rPh sb="2" eb="4">
      <t>コウガク</t>
    </rPh>
    <rPh sb="4" eb="7">
      <t>イインカイ</t>
    </rPh>
    <rPh sb="12" eb="14">
      <t>カンサイ</t>
    </rPh>
    <phoneticPr fontId="8"/>
  </si>
  <si>
    <t>団長　：森　信人（京都大学）</t>
    <phoneticPr fontId="8"/>
  </si>
  <si>
    <t>2019年6月山形県沖地震</t>
  </si>
  <si>
    <t>地震工学委員会</t>
    <rPh sb="0" eb="2">
      <t>ジシン</t>
    </rPh>
    <rPh sb="2" eb="4">
      <t>コウガク</t>
    </rPh>
    <rPh sb="4" eb="7">
      <t>イインカイ</t>
    </rPh>
    <phoneticPr fontId="6"/>
  </si>
  <si>
    <t>団長：池田　隆明（長岡技術科学大学）</t>
    <rPh sb="0" eb="2">
      <t>ダンチョウ</t>
    </rPh>
    <rPh sb="3" eb="5">
      <t>イケダ</t>
    </rPh>
    <rPh sb="6" eb="8">
      <t>タカアキ</t>
    </rPh>
    <rPh sb="9" eb="11">
      <t>ナガオカ</t>
    </rPh>
    <rPh sb="11" eb="13">
      <t>ギジュツ</t>
    </rPh>
    <rPh sb="13" eb="15">
      <t>カガク</t>
    </rPh>
    <rPh sb="15" eb="17">
      <t>ダイガク</t>
    </rPh>
    <phoneticPr fontId="6"/>
  </si>
  <si>
    <t>2019年8月佐賀豪雨災害調査団</t>
  </si>
  <si>
    <t>水工学委員会
西部支部</t>
    <rPh sb="0" eb="2">
      <t>スイコウ</t>
    </rPh>
    <rPh sb="2" eb="3">
      <t>ガク</t>
    </rPh>
    <rPh sb="3" eb="6">
      <t>イインカイ</t>
    </rPh>
    <rPh sb="7" eb="9">
      <t>セイブ</t>
    </rPh>
    <rPh sb="9" eb="11">
      <t>シブ</t>
    </rPh>
    <phoneticPr fontId="6"/>
  </si>
  <si>
    <t>団長：大串浩一郎（佐賀大学）</t>
    <rPh sb="0" eb="2">
      <t>ダンチョウ</t>
    </rPh>
    <rPh sb="3" eb="5">
      <t>オオグシ</t>
    </rPh>
    <rPh sb="5" eb="8">
      <t>コウイチロウ</t>
    </rPh>
    <rPh sb="9" eb="11">
      <t>サガ</t>
    </rPh>
    <rPh sb="11" eb="13">
      <t>ダイガク</t>
    </rPh>
    <phoneticPr fontId="6"/>
  </si>
  <si>
    <t>令和元年台風19号豪雨災害調査団</t>
  </si>
  <si>
    <t>水工学委員会
関東支部
中部支部
東北支部</t>
    <rPh sb="0" eb="2">
      <t>スイコウ</t>
    </rPh>
    <rPh sb="2" eb="3">
      <t>ガク</t>
    </rPh>
    <rPh sb="3" eb="6">
      <t>イインカイ</t>
    </rPh>
    <rPh sb="7" eb="9">
      <t>カントウ</t>
    </rPh>
    <rPh sb="9" eb="11">
      <t>シブ</t>
    </rPh>
    <rPh sb="12" eb="14">
      <t>チュウブ</t>
    </rPh>
    <rPh sb="14" eb="16">
      <t>シブ</t>
    </rPh>
    <rPh sb="17" eb="19">
      <t>トウホク</t>
    </rPh>
    <rPh sb="19" eb="21">
      <t>シブ</t>
    </rPh>
    <phoneticPr fontId="6"/>
  </si>
  <si>
    <t>団長：清水義彦（群馬大学）</t>
    <rPh sb="0" eb="2">
      <t>ダンチョウ</t>
    </rPh>
    <rPh sb="3" eb="5">
      <t>シミズ</t>
    </rPh>
    <rPh sb="5" eb="7">
      <t>ヨシヒコ</t>
    </rPh>
    <rPh sb="8" eb="10">
      <t>グンマ</t>
    </rPh>
    <rPh sb="10" eb="12">
      <t>ダイガク</t>
    </rPh>
    <phoneticPr fontId="6"/>
  </si>
  <si>
    <t>2019年台風19号(Hagibis)沿岸災害調査団</t>
  </si>
  <si>
    <t>台風第19号災害総合調査団</t>
  </si>
  <si>
    <t>団長：林 康雄  （土木学会 会長）</t>
    <rPh sb="3" eb="4">
      <t>ハヤシ</t>
    </rPh>
    <rPh sb="5" eb="7">
      <t>ヤスオ</t>
    </rPh>
    <phoneticPr fontId="6"/>
  </si>
  <si>
    <t>2021年福島県沖地震　緊急調査団</t>
  </si>
  <si>
    <t>団長：清田　隆（東京大学生産技術研究所）</t>
  </si>
  <si>
    <t>令和２年7月豪雨災害　土木学会会長総合調査団</t>
  </si>
  <si>
    <t>団長：家田　仁  （土木学会 会長）</t>
    <rPh sb="3" eb="5">
      <t>イエダ</t>
    </rPh>
    <rPh sb="6" eb="7">
      <t>ヒトシ</t>
    </rPh>
    <phoneticPr fontId="4"/>
  </si>
  <si>
    <t>令和２年7月九州豪雨災害調査団　</t>
    <rPh sb="6" eb="8">
      <t>キュウシュウ</t>
    </rPh>
    <rPh sb="8" eb="10">
      <t>ゴウウ</t>
    </rPh>
    <rPh sb="12" eb="15">
      <t>チョウサダン</t>
    </rPh>
    <phoneticPr fontId="4"/>
  </si>
  <si>
    <t>団長：大本照憲  （熊本大学）</t>
    <rPh sb="3" eb="5">
      <t>オオモト</t>
    </rPh>
    <rPh sb="5" eb="6">
      <t>テル</t>
    </rPh>
    <rPh sb="6" eb="7">
      <t>ケン</t>
    </rPh>
    <rPh sb="10" eb="12">
      <t>クマモト</t>
    </rPh>
    <rPh sb="12" eb="14">
      <t>ダイガク</t>
    </rPh>
    <phoneticPr fontId="4"/>
  </si>
  <si>
    <t>令和3年7月静岡県東部豪雨災害調査団</t>
  </si>
  <si>
    <t>団長：田中　博通（東海大学）</t>
    <rPh sb="9" eb="11">
      <t>トウカイ</t>
    </rPh>
    <rPh sb="11" eb="13">
      <t>ダイガク</t>
    </rPh>
    <phoneticPr fontId="4"/>
  </si>
  <si>
    <t>和歌山水道橋崩落調査団</t>
    <rPh sb="0" eb="3">
      <t>ワカヤマ</t>
    </rPh>
    <rPh sb="3" eb="6">
      <t>スイドウキョウ</t>
    </rPh>
    <rPh sb="6" eb="8">
      <t>ホウラク</t>
    </rPh>
    <phoneticPr fontId="4"/>
  </si>
  <si>
    <t>土木学会関西支部</t>
    <rPh sb="4" eb="6">
      <t>カンサイ</t>
    </rPh>
    <phoneticPr fontId="6"/>
  </si>
  <si>
    <t>団長：杉浦　邦征（京都大学）</t>
    <rPh sb="9" eb="11">
      <t>キョウト</t>
    </rPh>
    <rPh sb="11" eb="13">
      <t>ダイガク</t>
    </rPh>
    <phoneticPr fontId="4"/>
  </si>
  <si>
    <t>山形・新潟県被災箇所調査　</t>
  </si>
  <si>
    <t>豪雨災害対策総合検討委員会</t>
  </si>
  <si>
    <t>手取川・梯川被災被災箇所調査</t>
  </si>
  <si>
    <t>2011年～</t>
    <rPh sb="4" eb="5">
      <t>ネン</t>
    </rPh>
    <phoneticPr fontId="8"/>
  </si>
  <si>
    <t>東日本大震災</t>
    <rPh sb="0" eb="1">
      <t>ヒガシ</t>
    </rPh>
    <rPh sb="1" eb="3">
      <t>ニホン</t>
    </rPh>
    <rPh sb="3" eb="6">
      <t>ダイシンサイ</t>
    </rPh>
    <phoneticPr fontId="8"/>
  </si>
  <si>
    <t>述べ3,700</t>
    <rPh sb="0" eb="1">
      <t>ノ</t>
    </rPh>
    <phoneticPr fontId="8"/>
  </si>
  <si>
    <t>海外災害調査団</t>
    <rPh sb="0" eb="2">
      <t>カイガイ</t>
    </rPh>
    <rPh sb="2" eb="4">
      <t>サイガイ</t>
    </rPh>
    <rPh sb="4" eb="7">
      <t>チョウサダン</t>
    </rPh>
    <phoneticPr fontId="6"/>
  </si>
  <si>
    <t>台湾地震</t>
    <phoneticPr fontId="8"/>
  </si>
  <si>
    <t>地震10名，ｺﾝｸﾘｰﾄ5名</t>
    <phoneticPr fontId="8"/>
  </si>
  <si>
    <t>地震ﾘｰﾀﾞｰ：濱田政則（早稲田大学），ｺﾝｸﾘｰﾄﾘｰﾀﾞｰ：町田篤彦（埼玉大学），地震工学委員会およびｺﾝｸﾘｰﾄ委員会協力</t>
    <phoneticPr fontId="8"/>
  </si>
  <si>
    <t>トルコ・イズミット（コジャエリ）地震</t>
    <phoneticPr fontId="8"/>
  </si>
  <si>
    <t>地震16名，ｺﾝｸﾘｰﾄ1名</t>
    <phoneticPr fontId="8"/>
  </si>
  <si>
    <t>地震ﾘｰﾀﾞｰ：濱田政則（早稲田大学），ｺﾝｸﾘｰﾄﾘｰﾀﾞｰ：当麻純一（電力中央研究所），地震工学委員会およびｺﾝｸﾘｰﾄ委員会協力</t>
    <phoneticPr fontId="8"/>
  </si>
  <si>
    <t>メコン河洪水氾濫</t>
    <phoneticPr fontId="8"/>
  </si>
  <si>
    <t>団長：井上和也（京都大学），水理委員会協力</t>
    <phoneticPr fontId="8"/>
  </si>
  <si>
    <t>エルサルバドル地震被害</t>
    <phoneticPr fontId="8"/>
  </si>
  <si>
    <t>団長：小長井一男（東京大学），地震工学委員会協力</t>
    <phoneticPr fontId="8"/>
  </si>
  <si>
    <t>インド西部地震被害</t>
    <phoneticPr fontId="8"/>
  </si>
  <si>
    <t>団長：濱田政則（早稲田大学），地震工学委員会協力</t>
    <phoneticPr fontId="8"/>
  </si>
  <si>
    <t>ペルー地震被害</t>
    <phoneticPr fontId="8"/>
  </si>
  <si>
    <t>イラン北西部Changrureh（チャングルチ）地震被害</t>
    <phoneticPr fontId="8"/>
  </si>
  <si>
    <t>2002年ヨーロッパ水害</t>
    <phoneticPr fontId="8"/>
  </si>
  <si>
    <t>団長：砂田憲吾（山梨大学），水理委員会協力</t>
    <phoneticPr fontId="8"/>
  </si>
  <si>
    <t>トルコ地震被害</t>
    <phoneticPr fontId="8"/>
  </si>
  <si>
    <t>団長：宮島昌克（金沢大学），地震工学委員会協力</t>
    <phoneticPr fontId="8"/>
  </si>
  <si>
    <t>アルジェリア地震被害</t>
    <phoneticPr fontId="8"/>
  </si>
  <si>
    <t>先遣隊2名，合同調査団10名</t>
    <phoneticPr fontId="8"/>
  </si>
  <si>
    <t>先遣隊団長：後藤洋三（防災科学技術研究所），合同調査団団長：濱田政則（早稲田大学），地震工学委員会協力，日本地震工学会と合同調査</t>
  </si>
  <si>
    <t>イラン・バム地震被害</t>
    <phoneticPr fontId="8"/>
  </si>
  <si>
    <t>団長：宮島　昌克（金沢大学），地震工学委員会協力</t>
    <phoneticPr fontId="8"/>
  </si>
  <si>
    <t>スマトラ沖地震・津波被害</t>
    <phoneticPr fontId="8"/>
  </si>
  <si>
    <t>地震10名，水工9名，海岸7名</t>
    <rPh sb="0" eb="2">
      <t>ジシン</t>
    </rPh>
    <rPh sb="4" eb="5">
      <t>メイ</t>
    </rPh>
    <phoneticPr fontId="8"/>
  </si>
  <si>
    <t>地震団長：後藤洋三（防災科学技術研究所），水工・海岸団長：田中仁（東北大学），水工学委員会，海岸工学委員会および河川環境管理財団の協力</t>
    <rPh sb="0" eb="2">
      <t>ジシン</t>
    </rPh>
    <rPh sb="21" eb="23">
      <t>スイコウ</t>
    </rPh>
    <rPh sb="24" eb="26">
      <t>カイガン</t>
    </rPh>
    <rPh sb="26" eb="28">
      <t>ダンチョウ</t>
    </rPh>
    <phoneticPr fontId="8"/>
  </si>
  <si>
    <t>ハリケーン・カトリーナ被害</t>
    <phoneticPr fontId="8"/>
  </si>
  <si>
    <t>水工10名，海岸8名</t>
    <phoneticPr fontId="8"/>
  </si>
  <si>
    <t>水工学団長：河原能久（広島大学），海岸工学団長：柴山和也（横浜国立大学），水工学委員会，海岸工学委員会および河川環境管理財団の協力</t>
    <phoneticPr fontId="8"/>
  </si>
  <si>
    <t>パキスタン地震被害</t>
    <phoneticPr fontId="8"/>
  </si>
  <si>
    <t>予備6名，調査団13名</t>
    <phoneticPr fontId="8"/>
  </si>
  <si>
    <t>予備調査団長：小長井一男（東京大学），調査団長：濱田政則（早稲田大学）日本建築学会と合同調査</t>
    <phoneticPr fontId="8"/>
  </si>
  <si>
    <t>インドネシア・ニアス島地震応急復旧・復興支援</t>
    <phoneticPr fontId="8"/>
  </si>
  <si>
    <t>ｺｰﾃﾞｨﾈｰﾀ：濱田政則（早稲田大学）現地参加2名，在京支援2名</t>
    <phoneticPr fontId="8"/>
  </si>
  <si>
    <t>ジャワ島中部地震被害</t>
    <phoneticPr fontId="8"/>
  </si>
  <si>
    <t>予備調査団長：小長井一男（東京大学），日本建築学会と合同調査</t>
    <phoneticPr fontId="8"/>
  </si>
  <si>
    <t>スマトラ島沖地震津波災害およびジャワ島南西沖地震・津波災害</t>
    <phoneticPr fontId="8"/>
  </si>
  <si>
    <t>団長：宮島昌克（金沢大学）</t>
  </si>
  <si>
    <t>平成19年ペルー地震</t>
    <phoneticPr fontId="8"/>
  </si>
  <si>
    <t>団長：ヨハンソン ヨルゲン（東京大学），日本地震工学会と合同調査</t>
    <phoneticPr fontId="8"/>
  </si>
  <si>
    <t>2007年南スマトラ地震</t>
    <phoneticPr fontId="8"/>
  </si>
  <si>
    <t>団長：アイダン オメル（東海大学），日本地震工学会と合同調査</t>
    <phoneticPr fontId="8"/>
  </si>
  <si>
    <t>バングラデシュ水害</t>
    <phoneticPr fontId="8"/>
  </si>
  <si>
    <t>団長：長谷川和義（河川環境管理財団），国境なき技師団と合同調査</t>
    <phoneticPr fontId="8"/>
  </si>
  <si>
    <t>インドネシア地震</t>
    <rPh sb="6" eb="8">
      <t>ジシン</t>
    </rPh>
    <phoneticPr fontId="8"/>
  </si>
  <si>
    <t>団長：小長井一男（東京大学） ，国際建設技術協会専門家派遣支援対象事業</t>
    <phoneticPr fontId="8"/>
  </si>
  <si>
    <t>中国四川地震</t>
    <rPh sb="0" eb="2">
      <t>チュウゴク</t>
    </rPh>
    <rPh sb="2" eb="4">
      <t>シセン</t>
    </rPh>
    <rPh sb="4" eb="6">
      <t>ジシン</t>
    </rPh>
    <phoneticPr fontId="8"/>
  </si>
  <si>
    <t>団長： 濱田　政則（早稲田大学）</t>
    <rPh sb="10" eb="13">
      <t>ワセダ</t>
    </rPh>
    <rPh sb="13" eb="15">
      <t>ダイガク</t>
    </rPh>
    <phoneticPr fontId="8"/>
  </si>
  <si>
    <t>ミャンマー・サイクロン災害</t>
    <phoneticPr fontId="8"/>
  </si>
  <si>
    <t xml:space="preserve">団長： 柴山 知也（横浜国立大学教授） </t>
    <phoneticPr fontId="8"/>
  </si>
  <si>
    <t>イタリア・ラクイラ地震</t>
    <phoneticPr fontId="8"/>
  </si>
  <si>
    <t>団長 川島 一彦（東京工業大学），地盤工学会，日本建築学会，日本地震工学会と合同調査</t>
    <phoneticPr fontId="8"/>
  </si>
  <si>
    <t>台湾・台風災害</t>
    <phoneticPr fontId="8"/>
  </si>
  <si>
    <t>団長：藤田正治（京都大学），中華防災学会、中国土木水利工程学会及び土木学会台湾分会と協力</t>
    <rPh sb="42" eb="44">
      <t>キョウリョク</t>
    </rPh>
    <phoneticPr fontId="8"/>
  </si>
  <si>
    <t>インドネシアスマトラ沖地震（第1次調査、第2次調査）</t>
    <rPh sb="14" eb="15">
      <t>ダイ</t>
    </rPh>
    <rPh sb="16" eb="17">
      <t>ジ</t>
    </rPh>
    <rPh sb="17" eb="19">
      <t>チョウサ</t>
    </rPh>
    <rPh sb="20" eb="21">
      <t>ダイ</t>
    </rPh>
    <rPh sb="22" eb="23">
      <t>ジ</t>
    </rPh>
    <rPh sb="23" eb="25">
      <t>チョウサ</t>
    </rPh>
    <phoneticPr fontId="8"/>
  </si>
  <si>
    <t>第1次6名，第2次10名</t>
    <rPh sb="0" eb="1">
      <t>ダイ</t>
    </rPh>
    <rPh sb="2" eb="3">
      <t>ジ</t>
    </rPh>
    <rPh sb="4" eb="5">
      <t>メイ</t>
    </rPh>
    <rPh sb="6" eb="7">
      <t>ダイ</t>
    </rPh>
    <rPh sb="8" eb="9">
      <t>ジ</t>
    </rPh>
    <rPh sb="11" eb="12">
      <t>メイ</t>
    </rPh>
    <phoneticPr fontId="8"/>
  </si>
  <si>
    <t>濱田政則（早稲田大学），日本地震工学会・ＮＰＯ国境なき技師団と合同調査</t>
    <rPh sb="0" eb="2">
      <t>ハマダ</t>
    </rPh>
    <rPh sb="2" eb="4">
      <t>マサノリ</t>
    </rPh>
    <rPh sb="5" eb="8">
      <t>ワセダ</t>
    </rPh>
    <rPh sb="8" eb="10">
      <t>ダイガク</t>
    </rPh>
    <rPh sb="12" eb="19">
      <t>ニホンジシンコウガクカイ</t>
    </rPh>
    <rPh sb="31" eb="33">
      <t>ゴウドウ</t>
    </rPh>
    <rPh sb="33" eb="35">
      <t>チョウサ</t>
    </rPh>
    <phoneticPr fontId="8"/>
  </si>
  <si>
    <t>フィリピン水害調査</t>
    <phoneticPr fontId="8"/>
  </si>
  <si>
    <t xml:space="preserve">団長：大石 哲（神戸大学），河川環境事業団の受託ならびに防災研究フォーラムの協力により実施 </t>
    <rPh sb="14" eb="16">
      <t>カセン</t>
    </rPh>
    <rPh sb="16" eb="18">
      <t>カンキョウ</t>
    </rPh>
    <rPh sb="18" eb="21">
      <t>ジギョウダン</t>
    </rPh>
    <rPh sb="22" eb="24">
      <t>ジュタク</t>
    </rPh>
    <rPh sb="43" eb="45">
      <t>ジッシ</t>
    </rPh>
    <phoneticPr fontId="8"/>
  </si>
  <si>
    <t>2010年 チリ地震合同調査団</t>
    <rPh sb="4" eb="5">
      <t>ネン</t>
    </rPh>
    <phoneticPr fontId="8"/>
  </si>
  <si>
    <t>4学協会(日本地震工学会、土木学会、地盤工学会、日本建築学会)合同調査団、土木学会からの派遣は7名</t>
    <rPh sb="1" eb="2">
      <t>ガク</t>
    </rPh>
    <rPh sb="2" eb="4">
      <t>キョウカイ</t>
    </rPh>
    <rPh sb="31" eb="33">
      <t>ゴウドウ</t>
    </rPh>
    <rPh sb="33" eb="36">
      <t>チョウサダン</t>
    </rPh>
    <rPh sb="37" eb="39">
      <t>ドボク</t>
    </rPh>
    <rPh sb="39" eb="41">
      <t>ガッカイ</t>
    </rPh>
    <rPh sb="44" eb="46">
      <t>ハケン</t>
    </rPh>
    <rPh sb="48" eb="49">
      <t>メイ</t>
    </rPh>
    <phoneticPr fontId="8"/>
  </si>
  <si>
    <t>土木学会団員のとりまとめ役：川島一彦（東京工業大学）</t>
    <rPh sb="0" eb="2">
      <t>ドボク</t>
    </rPh>
    <rPh sb="2" eb="4">
      <t>ガッカイ</t>
    </rPh>
    <rPh sb="4" eb="6">
      <t>ダンイン</t>
    </rPh>
    <rPh sb="12" eb="13">
      <t>ヤク</t>
    </rPh>
    <rPh sb="14" eb="16">
      <t>カワシマ</t>
    </rPh>
    <rPh sb="16" eb="18">
      <t>カズヒコ</t>
    </rPh>
    <rPh sb="19" eb="21">
      <t>トウキョウ</t>
    </rPh>
    <rPh sb="21" eb="23">
      <t>コウギョウ</t>
    </rPh>
    <rPh sb="23" eb="25">
      <t>ダイガク</t>
    </rPh>
    <phoneticPr fontId="8"/>
  </si>
  <si>
    <t>2011年 「クライストチャーチ地震調査団</t>
    <phoneticPr fontId="8"/>
  </si>
  <si>
    <t>団長：川島一彦（東京工業大学）</t>
    <phoneticPr fontId="8"/>
  </si>
  <si>
    <t>タイ洪水被害調査</t>
    <rPh sb="2" eb="4">
      <t>コウズイ</t>
    </rPh>
    <rPh sb="4" eb="6">
      <t>ヒガイ</t>
    </rPh>
    <rPh sb="6" eb="8">
      <t>チョウサ</t>
    </rPh>
    <phoneticPr fontId="8"/>
  </si>
  <si>
    <t>団長：寶 薫（京都大学）、国土交通省との合同調査団</t>
    <rPh sb="0" eb="2">
      <t>ダンチョウ</t>
    </rPh>
    <rPh sb="3" eb="4">
      <t>タカラ</t>
    </rPh>
    <rPh sb="5" eb="6">
      <t>カオル</t>
    </rPh>
    <rPh sb="7" eb="9">
      <t>キョウト</t>
    </rPh>
    <rPh sb="9" eb="11">
      <t>ダイガク</t>
    </rPh>
    <rPh sb="13" eb="15">
      <t>コクド</t>
    </rPh>
    <rPh sb="15" eb="17">
      <t>コウツウ</t>
    </rPh>
    <rPh sb="17" eb="18">
      <t>ショウ</t>
    </rPh>
    <rPh sb="20" eb="22">
      <t>ゴウドウ</t>
    </rPh>
    <rPh sb="22" eb="25">
      <t>チョウサダン</t>
    </rPh>
    <phoneticPr fontId="8"/>
  </si>
  <si>
    <t>トルコ東部地震被害調査</t>
    <rPh sb="3" eb="5">
      <t>トウブ</t>
    </rPh>
    <rPh sb="9" eb="11">
      <t>チョウサ</t>
    </rPh>
    <phoneticPr fontId="8"/>
  </si>
  <si>
    <t>団長：小長井一男（東京大学）</t>
    <rPh sb="0" eb="2">
      <t>ダンチョウ</t>
    </rPh>
    <rPh sb="3" eb="6">
      <t>コナガイ</t>
    </rPh>
    <rPh sb="6" eb="8">
      <t>カズオ</t>
    </rPh>
    <rPh sb="9" eb="11">
      <t>トウキョウ</t>
    </rPh>
    <rPh sb="11" eb="13">
      <t>ダイガク</t>
    </rPh>
    <phoneticPr fontId="8"/>
  </si>
  <si>
    <t>ハリケーン・サンディ被害</t>
    <phoneticPr fontId="8"/>
  </si>
  <si>
    <t>団長：石垣泰輔（関西大学）</t>
    <rPh sb="0" eb="2">
      <t>ダンチョウ</t>
    </rPh>
    <rPh sb="3" eb="5">
      <t>イシガキ</t>
    </rPh>
    <rPh sb="5" eb="6">
      <t>ヤスシ</t>
    </rPh>
    <rPh sb="6" eb="7">
      <t>スケ</t>
    </rPh>
    <rPh sb="8" eb="10">
      <t>カンサイ</t>
    </rPh>
    <rPh sb="10" eb="12">
      <t>ダイガク</t>
    </rPh>
    <phoneticPr fontId="8"/>
  </si>
  <si>
    <t>フィリピン台風Haiyan高潮災害</t>
  </si>
  <si>
    <r>
      <rPr>
        <sz val="9"/>
        <color indexed="63"/>
        <rFont val="UD Digi Kyokasho NK-R"/>
        <family val="1"/>
        <charset val="128"/>
      </rPr>
      <t>フィリピン土木学会（PICE）との合同</t>
    </r>
    <rPh sb="17" eb="19">
      <t>ゴウドウ</t>
    </rPh>
    <phoneticPr fontId="8"/>
  </si>
  <si>
    <t>団長：田島芳満（東京大学）</t>
    <rPh sb="0" eb="2">
      <t>ダンチョウ</t>
    </rPh>
    <rPh sb="3" eb="5">
      <t>タジマ</t>
    </rPh>
    <rPh sb="5" eb="6">
      <t>ヨシ</t>
    </rPh>
    <rPh sb="6" eb="7">
      <t>マン</t>
    </rPh>
    <rPh sb="8" eb="10">
      <t>トウキョウ</t>
    </rPh>
    <rPh sb="10" eb="12">
      <t>ダイガク</t>
    </rPh>
    <phoneticPr fontId="8"/>
  </si>
  <si>
    <t>ネパール地震災害調査団</t>
    <phoneticPr fontId="8"/>
  </si>
  <si>
    <t>団長：小長井一男（横浜国立大学）</t>
    <rPh sb="9" eb="11">
      <t>ヨコハマ</t>
    </rPh>
    <rPh sb="11" eb="13">
      <t>コクリツ</t>
    </rPh>
    <phoneticPr fontId="8"/>
  </si>
  <si>
    <t>メキシコ地震緊急被害調査団</t>
    <phoneticPr fontId="8"/>
  </si>
  <si>
    <t>団長：清田隆（東京大学）</t>
    <rPh sb="7" eb="9">
      <t>トウキョウ</t>
    </rPh>
    <phoneticPr fontId="8"/>
  </si>
  <si>
    <t>アメリカ領バージン諸島ハリケーンIrma・Maria被害調査</t>
    <phoneticPr fontId="8"/>
  </si>
  <si>
    <t>団長：森　信人（京都大学）</t>
    <rPh sb="8" eb="10">
      <t>キョウト</t>
    </rPh>
    <phoneticPr fontId="8"/>
  </si>
  <si>
    <t>台湾・花蓮地震被害調査団</t>
    <phoneticPr fontId="8"/>
  </si>
  <si>
    <t>団長：清田隆（東京大学）</t>
    <phoneticPr fontId="8"/>
  </si>
  <si>
    <t>インドネシア・スラウェシ島地震緊急調査団</t>
    <phoneticPr fontId="8"/>
  </si>
  <si>
    <t>2023年トルコ・シリア地震　土木学会地震工学委員会　現地被害調査団</t>
  </si>
  <si>
    <t>団長：目黒　公郎（東京大学生産技術研究所）</t>
    <rPh sb="3" eb="5">
      <t>メグロ</t>
    </rPh>
    <rPh sb="6" eb="7">
      <t>コウ</t>
    </rPh>
    <rPh sb="7" eb="8">
      <t>ロウ</t>
    </rPh>
    <phoneticPr fontId="6"/>
  </si>
  <si>
    <t>■土木学会認定土木技術者資格</t>
    <rPh sb="1" eb="5">
      <t>ドボクガッカイ</t>
    </rPh>
    <rPh sb="5" eb="7">
      <t>ニンテイ</t>
    </rPh>
    <rPh sb="7" eb="9">
      <t>ドボク</t>
    </rPh>
    <rPh sb="9" eb="12">
      <t>ギジュツシャ</t>
    </rPh>
    <rPh sb="12" eb="14">
      <t>シカク</t>
    </rPh>
    <phoneticPr fontId="6"/>
  </si>
  <si>
    <t>受験申込者数</t>
    <rPh sb="0" eb="2">
      <t>ジュケン</t>
    </rPh>
    <rPh sb="2" eb="4">
      <t>モウシコミ</t>
    </rPh>
    <rPh sb="4" eb="5">
      <t>シャ</t>
    </rPh>
    <rPh sb="5" eb="6">
      <t>スウ</t>
    </rPh>
    <phoneticPr fontId="6"/>
  </si>
  <si>
    <t>単位：人</t>
    <rPh sb="0" eb="2">
      <t>タンイ</t>
    </rPh>
    <rPh sb="3" eb="4">
      <t>ニン</t>
    </rPh>
    <phoneticPr fontId="6"/>
  </si>
  <si>
    <t>合格者数</t>
    <rPh sb="0" eb="3">
      <t>ゴウカクシャ</t>
    </rPh>
    <rPh sb="3" eb="4">
      <t>スウ</t>
    </rPh>
    <phoneticPr fontId="6"/>
  </si>
  <si>
    <t>認定者数</t>
    <rPh sb="0" eb="3">
      <t>ニンテイシャ</t>
    </rPh>
    <rPh sb="3" eb="4">
      <t>スウ</t>
    </rPh>
    <phoneticPr fontId="6"/>
  </si>
  <si>
    <t>種別</t>
    <rPh sb="0" eb="2">
      <t>シュベツ</t>
    </rPh>
    <phoneticPr fontId="6"/>
  </si>
  <si>
    <t>特別上級</t>
    <rPh sb="0" eb="2">
      <t>トクベツ</t>
    </rPh>
    <rPh sb="2" eb="4">
      <t>ジョウキュウ</t>
    </rPh>
    <phoneticPr fontId="6"/>
  </si>
  <si>
    <t>上級</t>
    <rPh sb="0" eb="2">
      <t>ジョウキュウ</t>
    </rPh>
    <phoneticPr fontId="6"/>
  </si>
  <si>
    <t>1級</t>
    <rPh sb="1" eb="2">
      <t>キュウ</t>
    </rPh>
    <phoneticPr fontId="6"/>
  </si>
  <si>
    <t>2級</t>
    <rPh sb="1" eb="2">
      <t>キュウ</t>
    </rPh>
    <phoneticPr fontId="6"/>
  </si>
  <si>
    <t>合格率</t>
    <rPh sb="0" eb="3">
      <t>ゴウカクリツ</t>
    </rPh>
    <phoneticPr fontId="6"/>
  </si>
  <si>
    <t>認定率</t>
    <rPh sb="0" eb="2">
      <t>ニンテイ</t>
    </rPh>
    <rPh sb="2" eb="3">
      <t>リツ</t>
    </rPh>
    <phoneticPr fontId="6"/>
  </si>
  <si>
    <t>■主催者別</t>
    <rPh sb="1" eb="4">
      <t>シュサイシャ</t>
    </rPh>
    <rPh sb="4" eb="5">
      <t>ベツ</t>
    </rPh>
    <phoneticPr fontId="6"/>
  </si>
  <si>
    <t>■教育分野別（2007年度以前はデータなし)</t>
    <rPh sb="1" eb="3">
      <t>キョウイク</t>
    </rPh>
    <rPh sb="3" eb="6">
      <t>ブンヤベツ</t>
    </rPh>
    <phoneticPr fontId="6"/>
  </si>
  <si>
    <t>■開催地域別（2006年度以前はデータなし）</t>
    <rPh sb="1" eb="3">
      <t>カイサイ</t>
    </rPh>
    <rPh sb="3" eb="6">
      <t>チイキベツ</t>
    </rPh>
    <phoneticPr fontId="6"/>
  </si>
  <si>
    <t>本部</t>
    <rPh sb="0" eb="2">
      <t>ホンブ</t>
    </rPh>
    <phoneticPr fontId="6"/>
  </si>
  <si>
    <t>支部</t>
    <rPh sb="0" eb="2">
      <t>シブ</t>
    </rPh>
    <phoneticPr fontId="6"/>
  </si>
  <si>
    <t>官公庁</t>
    <rPh sb="0" eb="3">
      <t>カンコウチョウ</t>
    </rPh>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</si>
  <si>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</si>
  <si>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</si>
  <si>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</si>
  <si>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</si>
  <si>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</si>
  <si>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</si>
  <si>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</si>
  <si>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</si>
  <si>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</si>
  <si>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</si>
  <si>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</si>
  <si>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</si>
  <si>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</si>
  <si>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</si>
  <si>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</si>
  <si>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北海道</t>
    <rPh sb="0" eb="3">
      <t>ホッカイドウ</t>
    </rPh>
    <phoneticPr fontId="6"/>
  </si>
  <si>
    <t>関東</t>
    <rPh sb="0" eb="2">
      <t>カントウ</t>
    </rPh>
    <phoneticPr fontId="6"/>
  </si>
  <si>
    <t>中部</t>
    <rPh sb="0" eb="2">
      <t>チュウブ</t>
    </rPh>
    <phoneticPr fontId="6"/>
  </si>
  <si>
    <t>関西</t>
    <rPh sb="0" eb="2">
      <t>カンサイ</t>
    </rPh>
    <phoneticPr fontId="6"/>
  </si>
  <si>
    <t>中国</t>
    <rPh sb="0" eb="2">
      <t>チュウゴク</t>
    </rPh>
    <phoneticPr fontId="6"/>
  </si>
  <si>
    <t>九州・沖縄</t>
    <rPh sb="0" eb="2">
      <t>キュウシュウ</t>
    </rPh>
    <rPh sb="3" eb="5">
      <t>オキナワ</t>
    </rPh>
    <phoneticPr fontId="6"/>
  </si>
  <si>
    <t>海外</t>
    <rPh sb="0" eb="2">
      <t>カイガイ</t>
    </rPh>
    <phoneticPr fontId="6"/>
  </si>
  <si>
    <r>
      <t>2013</t>
    </r>
    <r>
      <rPr>
        <sz val="11"/>
        <color theme="1"/>
        <rFont val="UD デジタル 教科書体 NK-R"/>
        <family val="1"/>
        <charset val="128"/>
      </rPr>
      <t>年までは年度（</t>
    </r>
    <r>
      <rPr>
        <sz val="11"/>
        <color theme="1"/>
        <rFont val="Calibri"/>
        <family val="1"/>
      </rPr>
      <t>4</t>
    </r>
    <r>
      <rPr>
        <sz val="11"/>
        <color theme="1"/>
        <rFont val="UD デジタル 教科書体 NK-R"/>
        <family val="1"/>
        <charset val="128"/>
      </rPr>
      <t>月～翌</t>
    </r>
    <r>
      <rPr>
        <sz val="11"/>
        <color theme="1"/>
        <rFont val="Calibri"/>
        <family val="1"/>
      </rPr>
      <t>3</t>
    </r>
    <r>
      <rPr>
        <sz val="11"/>
        <color theme="1"/>
        <rFont val="UD デジタル 教科書体 NK-R"/>
        <family val="1"/>
        <charset val="128"/>
      </rPr>
      <t>月）、2014年以降は年次（</t>
    </r>
    <r>
      <rPr>
        <sz val="11"/>
        <color theme="1"/>
        <rFont val="Calibri"/>
        <family val="1"/>
      </rPr>
      <t>1</t>
    </r>
    <r>
      <rPr>
        <sz val="11"/>
        <color theme="1"/>
        <rFont val="UD デジタル 教科書体 NK-R"/>
        <family val="1"/>
        <charset val="128"/>
      </rPr>
      <t>月～</t>
    </r>
    <r>
      <rPr>
        <sz val="11"/>
        <color theme="1"/>
        <rFont val="Calibri"/>
        <family val="1"/>
      </rPr>
      <t>12</t>
    </r>
    <r>
      <rPr>
        <sz val="11"/>
        <color theme="1"/>
        <rFont val="UD デジタル 教科書体 NK-R"/>
        <family val="1"/>
        <charset val="128"/>
      </rPr>
      <t>月）で集計</t>
    </r>
    <phoneticPr fontId="6"/>
  </si>
  <si>
    <r>
      <t>教</t>
    </r>
    <r>
      <rPr>
        <b/>
        <sz val="12"/>
        <color rgb="FF000000"/>
        <rFont val="Sitka Display Semibold"/>
      </rPr>
      <t xml:space="preserve"> </t>
    </r>
    <r>
      <rPr>
        <b/>
        <sz val="12"/>
        <color rgb="FF000000"/>
        <rFont val="UD Digi Kyokasho NK-R"/>
        <family val="1"/>
        <charset val="128"/>
      </rPr>
      <t>育</t>
    </r>
    <r>
      <rPr>
        <b/>
        <sz val="12"/>
        <color rgb="FF000000"/>
        <rFont val="Sitka Display Semibold"/>
      </rPr>
      <t xml:space="preserve"> </t>
    </r>
    <r>
      <rPr>
        <b/>
        <sz val="12"/>
        <color rgb="FF000000"/>
        <rFont val="UD Digi Kyokasho NK-R"/>
        <family val="1"/>
        <charset val="128"/>
      </rPr>
      <t>分</t>
    </r>
    <r>
      <rPr>
        <b/>
        <sz val="12"/>
        <color rgb="FF000000"/>
        <rFont val="Sitka Display Semibold"/>
      </rPr>
      <t xml:space="preserve"> </t>
    </r>
    <r>
      <rPr>
        <b/>
        <sz val="12"/>
        <color rgb="FF000000"/>
        <rFont val="UD Digi Kyokasho NK-R"/>
        <family val="1"/>
        <charset val="128"/>
      </rPr>
      <t>野</t>
    </r>
  </si>
  <si>
    <r>
      <rPr>
        <sz val="11"/>
        <color theme="1"/>
        <rFont val="MS UI Gothic"/>
        <family val="1"/>
        <charset val="1"/>
      </rPr>
      <t>※</t>
    </r>
    <r>
      <rPr>
        <sz val="11"/>
        <color theme="1"/>
        <rFont val="Calibri"/>
        <family val="1"/>
      </rPr>
      <t>2014</t>
    </r>
    <r>
      <rPr>
        <sz val="11"/>
        <color theme="1"/>
        <rFont val="UD デジタル 教科書体 NK-R"/>
        <family val="1"/>
        <charset val="128"/>
      </rPr>
      <t>年のみ</t>
    </r>
    <r>
      <rPr>
        <sz val="11"/>
        <color theme="1"/>
        <rFont val="Calibri"/>
        <family val="1"/>
      </rPr>
      <t>4</t>
    </r>
    <r>
      <rPr>
        <sz val="11"/>
        <color theme="1"/>
        <rFont val="UD デジタル 教科書体 NK-R"/>
        <family val="1"/>
        <charset val="128"/>
      </rPr>
      <t>月～</t>
    </r>
    <r>
      <rPr>
        <sz val="11"/>
        <color theme="1"/>
        <rFont val="Calibri"/>
        <family val="1"/>
      </rPr>
      <t>12</t>
    </r>
    <r>
      <rPr>
        <sz val="11"/>
        <color theme="1"/>
        <rFont val="UD デジタル 教科書体 NK-R"/>
        <family val="1"/>
        <charset val="128"/>
      </rPr>
      <t>月</t>
    </r>
    <phoneticPr fontId="6"/>
  </si>
  <si>
    <r>
      <t>■Ⅰ</t>
    </r>
    <r>
      <rPr>
        <b/>
        <sz val="12"/>
        <color rgb="FF000000"/>
        <rFont val="Sitka Display Semibold"/>
      </rPr>
      <t xml:space="preserve"> </t>
    </r>
    <r>
      <rPr>
        <b/>
        <sz val="12"/>
        <color rgb="FF000000"/>
        <rFont val="UD Digi Kyokasho NK-R"/>
        <family val="1"/>
        <charset val="128"/>
      </rPr>
      <t>基礎共通分野</t>
    </r>
  </si>
  <si>
    <t>Ａ：倫理　倫理規定，技術倫理，職業倫理，など</t>
  </si>
  <si>
    <t>Ｂ：一般科学　数学，物理，化学，生物学，統計学，数値解析，など</t>
  </si>
  <si>
    <t>Ｃ：環境　地球環境問題，生態学，など</t>
  </si>
  <si>
    <t>Ｄ：社会経済動向　国内外の社会動向，産業経済動向，など</t>
  </si>
  <si>
    <t>Ｅ：法令等関連制度　関連法令・省令・条例，知的財産権法，契約制度，など</t>
  </si>
  <si>
    <t>Ｆ：その他　歴史，経済、文学、技術史，語学，プレゼンテーション力，コミュニケーション力，ITリテラシー，など</t>
  </si>
  <si>
    <r>
      <t>■Ⅱ 専門技術分野</t>
    </r>
    <r>
      <rPr>
        <b/>
        <vertAlign val="superscript"/>
        <sz val="12"/>
        <color rgb="FF000000"/>
        <rFont val="UD Digi Kyokasho NK-R"/>
        <family val="1"/>
        <charset val="128"/>
      </rPr>
      <t>※</t>
    </r>
  </si>
  <si>
    <t>Ｇ：Ⅰ 応用力学，構造工学，鋼構造，耐震工学，地震工学，風工学，など</t>
  </si>
  <si>
    <t>Ｈ：Ⅱ 水理学，水文学，河川工学，水資源工学，港湾工学，海岸工学，海洋工学，環境水理，など</t>
  </si>
  <si>
    <t>Ｉ：Ⅲ 土質力学，基礎工学，岩盤工学，土木地質，地盤環境工学，など（主な論点が地盤工学に関するものであること）</t>
  </si>
  <si>
    <t>Ｊ：Ⅳ 土木計画，地域都市計画，国土計画，交通計画，交通工学，鉄道工学，景観・デザイン，土木史，測量，など</t>
  </si>
  <si>
    <t>Ｋ：Ⅴ 土木材料，舗装工学，コンクリート工学，コンクリート構造，など</t>
  </si>
  <si>
    <t>Ｌ：Ⅵ 建設事業計画，設計技術，積算・契約・労務・調達，施工技術，環境影響対応技術，維持・補修・保全技術，建設マネジメント，など</t>
  </si>
  <si>
    <t>（主な論点が建設事業に関するものであること）</t>
  </si>
  <si>
    <t>Ｍ：Ⅶ 環境計画・管理，環境システム，用排水システム，廃棄物，環境保全，など</t>
  </si>
  <si>
    <t>■Ⅲ 周辺技術分野</t>
  </si>
  <si>
    <t>Ｎ：環境アセスメント，環境調査，情報工学，コミュニケーション・プレゼンテーション技術，情報化技術，プログラミング，など</t>
    <phoneticPr fontId="6"/>
  </si>
  <si>
    <t>■Ⅳ 総合管理分野</t>
  </si>
  <si>
    <t>Ｏ：建設生産システム（CM，PM），品質保証，安全管理，リスクマネジメント，公共経済学，社会資本整備論，など</t>
    <phoneticPr fontId="6"/>
  </si>
  <si>
    <t>土木コレクション　参加者数</t>
    <rPh sb="0" eb="2">
      <t>ドボク</t>
    </rPh>
    <rPh sb="9" eb="13">
      <t>サンカシャスウ</t>
    </rPh>
    <phoneticPr fontId="6"/>
  </si>
  <si>
    <t>延べ参加者数（人）</t>
    <rPh sb="0" eb="1">
      <t>ノ</t>
    </rPh>
    <rPh sb="2" eb="6">
      <t>サンカシャスウ</t>
    </rPh>
    <rPh sb="7" eb="8">
      <t>ニン</t>
    </rPh>
    <phoneticPr fontId="6"/>
  </si>
  <si>
    <t>日平均参加者数（人）</t>
    <rPh sb="0" eb="1">
      <t>ニチ</t>
    </rPh>
    <rPh sb="1" eb="3">
      <t>ヘイキン</t>
    </rPh>
    <rPh sb="3" eb="6">
      <t>サンカシャ</t>
    </rPh>
    <rPh sb="6" eb="7">
      <t>スウ</t>
    </rPh>
    <rPh sb="8" eb="9">
      <t>ニン</t>
    </rPh>
    <phoneticPr fontId="6"/>
  </si>
  <si>
    <t>開催期間</t>
    <rPh sb="0" eb="2">
      <t>カイサイ</t>
    </rPh>
    <rPh sb="2" eb="4">
      <t>キカン</t>
    </rPh>
    <phoneticPr fontId="6"/>
  </si>
  <si>
    <t>開催日数</t>
    <rPh sb="0" eb="2">
      <t>カイサイ</t>
    </rPh>
    <rPh sb="2" eb="4">
      <t>ニッスウ</t>
    </rPh>
    <phoneticPr fontId="6"/>
  </si>
  <si>
    <t>2014年</t>
    <rPh sb="4" eb="5">
      <t>ネン</t>
    </rPh>
    <phoneticPr fontId="6"/>
  </si>
  <si>
    <t>11/19～11/22</t>
    <phoneticPr fontId="6"/>
  </si>
  <si>
    <t>2015年</t>
    <rPh sb="4" eb="5">
      <t>ネン</t>
    </rPh>
    <phoneticPr fontId="6"/>
  </si>
  <si>
    <t>2016年</t>
    <rPh sb="4" eb="5">
      <t>ネン</t>
    </rPh>
    <phoneticPr fontId="6"/>
  </si>
  <si>
    <t>11/21～11/24</t>
    <phoneticPr fontId="6"/>
  </si>
  <si>
    <t>2017年</t>
    <rPh sb="4" eb="5">
      <t>ネン</t>
    </rPh>
    <phoneticPr fontId="6"/>
  </si>
  <si>
    <t>11/20～11/24</t>
    <phoneticPr fontId="6"/>
  </si>
  <si>
    <t>2018年</t>
    <rPh sb="4" eb="5">
      <t>ネン</t>
    </rPh>
    <phoneticPr fontId="6"/>
  </si>
  <si>
    <t>11/20～11/23</t>
    <phoneticPr fontId="6"/>
  </si>
  <si>
    <t>2019年</t>
    <rPh sb="4" eb="5">
      <t>ネン</t>
    </rPh>
    <phoneticPr fontId="6"/>
  </si>
  <si>
    <t>11/14～11/17</t>
    <phoneticPr fontId="6"/>
  </si>
  <si>
    <t>2020年</t>
    <rPh sb="4" eb="5">
      <t>ネン</t>
    </rPh>
    <phoneticPr fontId="6"/>
  </si>
  <si>
    <t>開催中止</t>
    <rPh sb="0" eb="4">
      <t>カイサイチュウシ</t>
    </rPh>
    <phoneticPr fontId="6"/>
  </si>
  <si>
    <t>2021年</t>
    <rPh sb="4" eb="5">
      <t>ネン</t>
    </rPh>
    <phoneticPr fontId="6"/>
  </si>
  <si>
    <t>2022年</t>
    <rPh sb="4" eb="5">
      <t>ネン</t>
    </rPh>
    <phoneticPr fontId="6"/>
  </si>
  <si>
    <t>11/22～25</t>
    <phoneticPr fontId="6"/>
  </si>
  <si>
    <t>土木コレクション HANDS ＋ EYES サイト</t>
    <rPh sb="0" eb="2">
      <t>ドボク</t>
    </rPh>
    <phoneticPr fontId="6"/>
  </si>
  <si>
    <t>http://dobokore.jsce.or.jp/</t>
  </si>
  <si>
    <t>国際ジョイントセミナー</t>
    <rPh sb="0" eb="2">
      <t>コクサイ</t>
    </rPh>
    <phoneticPr fontId="8"/>
  </si>
  <si>
    <t>http://www.jsce-int.org/event/seminar</t>
    <phoneticPr fontId="8"/>
  </si>
  <si>
    <t>開催数
（回）</t>
    <rPh sb="0" eb="2">
      <t>カイサイ</t>
    </rPh>
    <rPh sb="2" eb="3">
      <t>スウ</t>
    </rPh>
    <rPh sb="5" eb="6">
      <t>カイ</t>
    </rPh>
    <phoneticPr fontId="8"/>
  </si>
  <si>
    <t>派遣者
（人）</t>
    <rPh sb="0" eb="2">
      <t>ハケン</t>
    </rPh>
    <rPh sb="2" eb="3">
      <t>シャ</t>
    </rPh>
    <rPh sb="5" eb="6">
      <t>ニン</t>
    </rPh>
    <phoneticPr fontId="8"/>
  </si>
  <si>
    <t>開催国別派遣者数（人）</t>
    <rPh sb="0" eb="2">
      <t>カイサイ</t>
    </rPh>
    <rPh sb="2" eb="3">
      <t>コク</t>
    </rPh>
    <rPh sb="3" eb="4">
      <t>ベツ</t>
    </rPh>
    <rPh sb="4" eb="6">
      <t>ハケン</t>
    </rPh>
    <rPh sb="6" eb="7">
      <t>シャ</t>
    </rPh>
    <rPh sb="7" eb="8">
      <t>スウ</t>
    </rPh>
    <rPh sb="9" eb="10">
      <t>ニン</t>
    </rPh>
    <phoneticPr fontId="8"/>
  </si>
  <si>
    <r>
      <t>フィリピン：5、台湾：</t>
    </r>
    <r>
      <rPr>
        <sz val="11"/>
        <color theme="1"/>
        <rFont val="UD Digi Kyokasho NK-R"/>
        <family val="1"/>
        <charset val="128"/>
      </rPr>
      <t>5</t>
    </r>
    <rPh sb="8" eb="10">
      <t>タイワン</t>
    </rPh>
    <phoneticPr fontId="8"/>
  </si>
  <si>
    <t>バングラディッシュ：5、ベトナム：8</t>
    <phoneticPr fontId="8"/>
  </si>
  <si>
    <t>中国（2回）：10、韓国：7</t>
    <rPh sb="10" eb="12">
      <t>カンコク</t>
    </rPh>
    <phoneticPr fontId="8"/>
  </si>
  <si>
    <t>モンゴル：6、タイ：5</t>
    <phoneticPr fontId="8"/>
  </si>
  <si>
    <t>スウェーデン：3、インドネシア：2、オーストラリア：6</t>
    <phoneticPr fontId="8"/>
  </si>
  <si>
    <t>ネパール：3、ギリシャ：3</t>
    <phoneticPr fontId="8"/>
  </si>
  <si>
    <t>トルコ：4、香港：3</t>
    <rPh sb="6" eb="8">
      <t>ホンコン</t>
    </rPh>
    <phoneticPr fontId="8"/>
  </si>
  <si>
    <t>タイ：5、インドネシア：4</t>
    <phoneticPr fontId="8"/>
  </si>
  <si>
    <t>タイ：5、英国：5、 ベトナム：4</t>
    <phoneticPr fontId="8"/>
  </si>
  <si>
    <t>ベトナム：7、インドネシア：4</t>
    <phoneticPr fontId="8"/>
  </si>
  <si>
    <t>タイ：6、フィリピン：7、ベトナム：3</t>
    <phoneticPr fontId="8"/>
  </si>
  <si>
    <t>バングラデシュ：5、フィリピン：5、ミャンマー：6</t>
    <phoneticPr fontId="8"/>
  </si>
  <si>
    <t>インドネシア：14</t>
    <phoneticPr fontId="8"/>
  </si>
  <si>
    <t>モンゴル：10 (2回）、ミャンマー（2回）：9、ネパール：9、トルコ：7、中国（本土、台湾）：8、ベトナム：3</t>
    <rPh sb="10" eb="11">
      <t>カイ</t>
    </rPh>
    <rPh sb="20" eb="21">
      <t>カイ</t>
    </rPh>
    <rPh sb="38" eb="40">
      <t>チュウゴク</t>
    </rPh>
    <rPh sb="41" eb="43">
      <t>ホンド</t>
    </rPh>
    <rPh sb="44" eb="46">
      <t>タイワン</t>
    </rPh>
    <phoneticPr fontId="8"/>
  </si>
  <si>
    <t>中国：３８、台湾：１６、インドネシア：6、ニュージーランド；5、ベトナム：5、タイ：4、ミャンマー：3</t>
    <rPh sb="6" eb="8">
      <t>タイワン</t>
    </rPh>
    <phoneticPr fontId="7"/>
  </si>
  <si>
    <t>台湾：8（2回）、モンゴル：2、ミャンマー：10（2回）、ベトナム：1</t>
    <rPh sb="6" eb="7">
      <t>カイ</t>
    </rPh>
    <rPh sb="26" eb="27">
      <t>カイ</t>
    </rPh>
    <phoneticPr fontId="8"/>
  </si>
  <si>
    <t>台湾：５　</t>
  </si>
  <si>
    <t>オンライン開催</t>
    <rPh sb="5" eb="7">
      <t>カイサイ</t>
    </rPh>
    <phoneticPr fontId="7"/>
  </si>
  <si>
    <t>中国：６、ベトナム：４、米国：11</t>
    <rPh sb="0" eb="2">
      <t>チュウゴク</t>
    </rPh>
    <rPh sb="12" eb="14">
      <t>ベイコク</t>
    </rPh>
    <phoneticPr fontId="7"/>
  </si>
  <si>
    <t>台湾：４、ベトナム：０（現地対応）、米国：５、インド：６</t>
    <rPh sb="0" eb="2">
      <t>タイワン</t>
    </rPh>
    <rPh sb="12" eb="14">
      <t>ゲンチ</t>
    </rPh>
    <rPh sb="14" eb="16">
      <t>タイオウ</t>
    </rPh>
    <rPh sb="18" eb="20">
      <t>ベイコク</t>
    </rPh>
    <phoneticPr fontId="7"/>
  </si>
  <si>
    <t>合 計</t>
    <rPh sb="0" eb="1">
      <t>ゴウ</t>
    </rPh>
    <rPh sb="2" eb="3">
      <t>ケイ</t>
    </rPh>
    <phoneticPr fontId="8"/>
  </si>
  <si>
    <t>〔注〕「公益信託土木学会学術交流基金」の助成を受けて実施されたジョイントセミナーの記録である。</t>
    <rPh sb="4" eb="6">
      <t>コウエキ</t>
    </rPh>
    <rPh sb="6" eb="8">
      <t>シンタク</t>
    </rPh>
    <rPh sb="8" eb="12">
      <t>ドボクガッカイ</t>
    </rPh>
    <rPh sb="12" eb="14">
      <t>ガクジュツ</t>
    </rPh>
    <rPh sb="14" eb="16">
      <t>コウリュウ</t>
    </rPh>
    <rPh sb="16" eb="18">
      <t>キキン</t>
    </rPh>
    <rPh sb="20" eb="22">
      <t>ジョセイ</t>
    </rPh>
    <rPh sb="23" eb="24">
      <t>ウ</t>
    </rPh>
    <rPh sb="26" eb="28">
      <t>ジッシ</t>
    </rPh>
    <rPh sb="41" eb="43">
      <t>キロク</t>
    </rPh>
    <phoneticPr fontId="8"/>
  </si>
  <si>
    <t>派遣者数（人）</t>
    <rPh sb="0" eb="3">
      <t>ハケンシャ</t>
    </rPh>
    <rPh sb="3" eb="4">
      <t>スウ</t>
    </rPh>
    <rPh sb="5" eb="6">
      <t>ニン</t>
    </rPh>
    <phoneticPr fontId="6"/>
  </si>
  <si>
    <t>香港</t>
    <rPh sb="0" eb="2">
      <t>ホンコン</t>
    </rPh>
    <phoneticPr fontId="8"/>
  </si>
  <si>
    <t>ミャンマー</t>
    <phoneticPr fontId="8"/>
  </si>
  <si>
    <t>バングラデシュ</t>
    <phoneticPr fontId="8"/>
  </si>
  <si>
    <t>ネパール</t>
    <phoneticPr fontId="8"/>
  </si>
  <si>
    <t>スウェーデン</t>
    <phoneticPr fontId="8"/>
  </si>
  <si>
    <t>ギリシャ</t>
    <phoneticPr fontId="8"/>
  </si>
  <si>
    <t>オーストラリア</t>
    <phoneticPr fontId="8"/>
  </si>
  <si>
    <t>ニュージーランド</t>
    <phoneticPr fontId="8"/>
  </si>
  <si>
    <t>米国</t>
    <rPh sb="0" eb="2">
      <t>ベイコク</t>
    </rPh>
    <phoneticPr fontId="8"/>
  </si>
  <si>
    <t>インド</t>
    <phoneticPr fontId="8"/>
  </si>
  <si>
    <t>派遣回数（回）</t>
    <rPh sb="0" eb="2">
      <t>ハケン</t>
    </rPh>
    <rPh sb="2" eb="4">
      <t>カイスウ</t>
    </rPh>
    <rPh sb="5" eb="6">
      <t>カイ</t>
    </rPh>
    <phoneticPr fontId="6"/>
  </si>
  <si>
    <t>■イブニングシアター参加者数・特集テーマ（第41回以前はテーマ設定なし</t>
    <rPh sb="10" eb="14">
      <t>サンカシャスウ</t>
    </rPh>
    <rPh sb="15" eb="17">
      <t>トクシュウ</t>
    </rPh>
    <rPh sb="21" eb="22">
      <t>ダイ</t>
    </rPh>
    <rPh sb="24" eb="25">
      <t>カイ</t>
    </rPh>
    <rPh sb="25" eb="27">
      <t>イゼン</t>
    </rPh>
    <rPh sb="31" eb="33">
      <t>セッテイ</t>
    </rPh>
    <phoneticPr fontId="6"/>
  </si>
  <si>
    <t>年度</t>
    <rPh sb="0" eb="1">
      <t>ネン</t>
    </rPh>
    <rPh sb="1" eb="2">
      <t>ド</t>
    </rPh>
    <phoneticPr fontId="8"/>
  </si>
  <si>
    <t>参加者数</t>
    <rPh sb="0" eb="2">
      <t>サンカ</t>
    </rPh>
    <rPh sb="2" eb="3">
      <t>シャ</t>
    </rPh>
    <rPh sb="3" eb="4">
      <t>スウ</t>
    </rPh>
    <phoneticPr fontId="8"/>
  </si>
  <si>
    <t>特集テーマ</t>
    <rPh sb="0" eb="2">
      <t>トクシュウ</t>
    </rPh>
    <phoneticPr fontId="6"/>
  </si>
  <si>
    <t>URL</t>
    <phoneticPr fontId="6"/>
  </si>
  <si>
    <t>開催年度</t>
    <rPh sb="0" eb="2">
      <t>カイサイ</t>
    </rPh>
    <rPh sb="2" eb="4">
      <t>ネンド</t>
    </rPh>
    <phoneticPr fontId="6"/>
  </si>
  <si>
    <t>参加者（人）</t>
    <rPh sb="0" eb="3">
      <t>サンカシャ</t>
    </rPh>
    <rPh sb="4" eb="5">
      <t>ニン</t>
    </rPh>
    <phoneticPr fontId="6"/>
  </si>
  <si>
    <t>第109回はCOVID-19の影響で開催中止</t>
    <rPh sb="0" eb="1">
      <t>ダイ</t>
    </rPh>
    <rPh sb="4" eb="5">
      <t>カイ</t>
    </rPh>
    <rPh sb="15" eb="17">
      <t>エイキョウ</t>
    </rPh>
    <rPh sb="18" eb="20">
      <t>カイサイ</t>
    </rPh>
    <rPh sb="20" eb="22">
      <t>チュウシ</t>
    </rPh>
    <phoneticPr fontId="6"/>
  </si>
  <si>
    <t>「市民公開特別上映会－すばらしい土木技術をもういちど－」</t>
  </si>
  <si>
    <t>http://committees.jsce.or.jp/avc/node/4</t>
    <phoneticPr fontId="6"/>
  </si>
  <si>
    <t>瀬戸大橋開通20周年～瀬戸内海を結ぶ～</t>
    <rPh sb="0" eb="2">
      <t>セト</t>
    </rPh>
    <rPh sb="2" eb="4">
      <t>オオハシ</t>
    </rPh>
    <rPh sb="4" eb="6">
      <t>カイツウ</t>
    </rPh>
    <rPh sb="8" eb="10">
      <t>シュウネン</t>
    </rPh>
    <rPh sb="11" eb="15">
      <t>セトナイカイ</t>
    </rPh>
    <rPh sb="16" eb="17">
      <t>ムス</t>
    </rPh>
    <phoneticPr fontId="5"/>
  </si>
  <si>
    <t>http://committees.jsce.or.jp/avc/node/54</t>
    <phoneticPr fontId="6"/>
  </si>
  <si>
    <t>―夏休み　親子で楽しむ土木の技術―</t>
    <rPh sb="1" eb="3">
      <t>ナツヤス</t>
    </rPh>
    <rPh sb="5" eb="7">
      <t>オヤコ</t>
    </rPh>
    <rPh sb="8" eb="9">
      <t>タノ</t>
    </rPh>
    <rPh sb="11" eb="13">
      <t>ドボク</t>
    </rPh>
    <rPh sb="14" eb="16">
      <t>ギジュツ</t>
    </rPh>
    <phoneticPr fontId="5"/>
  </si>
  <si>
    <t>http://committees.jsce.or.jp/avc/node/12</t>
    <phoneticPr fontId="6"/>
  </si>
  <si>
    <t>新技術と伝統技術</t>
    <rPh sb="0" eb="1">
      <t>シン</t>
    </rPh>
    <rPh sb="1" eb="3">
      <t>ギジュツ</t>
    </rPh>
    <rPh sb="4" eb="6">
      <t>デントウ</t>
    </rPh>
    <rPh sb="6" eb="8">
      <t>ギジュツ</t>
    </rPh>
    <phoneticPr fontId="5"/>
  </si>
  <si>
    <t>http://committees.jsce.or.jp/avc/node/55</t>
    <phoneticPr fontId="6"/>
  </si>
  <si>
    <t>東京湾を舞台とする土木技術</t>
    <rPh sb="0" eb="3">
      <t>トウキョウワン</t>
    </rPh>
    <rPh sb="4" eb="6">
      <t>ブタイ</t>
    </rPh>
    <rPh sb="9" eb="11">
      <t>ドボク</t>
    </rPh>
    <rPh sb="11" eb="13">
      <t>ギジュツ</t>
    </rPh>
    <phoneticPr fontId="5"/>
  </si>
  <si>
    <t>http://committees.jsce.or.jp/avc/node/31</t>
    <phoneticPr fontId="6"/>
  </si>
  <si>
    <t>災害と復旧－防災を考える－</t>
    <rPh sb="0" eb="2">
      <t>サイガイ</t>
    </rPh>
    <rPh sb="3" eb="5">
      <t>フッキュウ</t>
    </rPh>
    <rPh sb="6" eb="8">
      <t>ボウサイ</t>
    </rPh>
    <rPh sb="9" eb="10">
      <t>カンガ</t>
    </rPh>
    <phoneticPr fontId="5"/>
  </si>
  <si>
    <t>http://committees.jsce.or.jp/avc/node/30</t>
    <phoneticPr fontId="6"/>
  </si>
  <si>
    <t>「黒部の太陽」の感動から土木技術を紐解く－実録技術映像の公開－</t>
    <rPh sb="1" eb="3">
      <t>クロベ</t>
    </rPh>
    <rPh sb="4" eb="6">
      <t>タイヨウ</t>
    </rPh>
    <rPh sb="8" eb="10">
      <t>カンドウ</t>
    </rPh>
    <rPh sb="12" eb="14">
      <t>ドボク</t>
    </rPh>
    <rPh sb="14" eb="16">
      <t>ギジュツ</t>
    </rPh>
    <rPh sb="17" eb="19">
      <t>ヒモト</t>
    </rPh>
    <rPh sb="21" eb="23">
      <t>ジツロク</t>
    </rPh>
    <rPh sb="23" eb="25">
      <t>ギジュツ</t>
    </rPh>
    <rPh sb="25" eb="27">
      <t>エイゾウ</t>
    </rPh>
    <rPh sb="28" eb="30">
      <t>コウカイ</t>
    </rPh>
    <phoneticPr fontId="5"/>
  </si>
  <si>
    <t>http://committees.jsce.or.jp/avc/node/25</t>
    <phoneticPr fontId="6"/>
  </si>
  <si>
    <t>「第23回土木学会映画コンクール部門賞・推薦作品」特集</t>
    <rPh sb="1" eb="2">
      <t>ダイ</t>
    </rPh>
    <rPh sb="4" eb="5">
      <t>カイ</t>
    </rPh>
    <rPh sb="5" eb="7">
      <t>ドボク</t>
    </rPh>
    <rPh sb="7" eb="9">
      <t>ガッカイ</t>
    </rPh>
    <rPh sb="9" eb="11">
      <t>エイガ</t>
    </rPh>
    <rPh sb="16" eb="19">
      <t>ブモンショウ</t>
    </rPh>
    <rPh sb="20" eb="22">
      <t>スイセン</t>
    </rPh>
    <rPh sb="22" eb="24">
      <t>サクヒン</t>
    </rPh>
    <rPh sb="25" eb="27">
      <t>トクシュウ</t>
    </rPh>
    <phoneticPr fontId="5"/>
  </si>
  <si>
    <t>http://committees.jsce.or.jp/avc/node/57</t>
    <phoneticPr fontId="6"/>
  </si>
  <si>
    <t>夏休み　親子で見よう－国づくり物語－</t>
    <rPh sb="0" eb="2">
      <t>ナツヤス</t>
    </rPh>
    <rPh sb="4" eb="6">
      <t>オヤコ</t>
    </rPh>
    <rPh sb="7" eb="8">
      <t>ミ</t>
    </rPh>
    <rPh sb="11" eb="12">
      <t>クニ</t>
    </rPh>
    <rPh sb="15" eb="17">
      <t>モノガタリ</t>
    </rPh>
    <phoneticPr fontId="5"/>
  </si>
  <si>
    <t>http://committees.jsce.or.jp/avc/node/63</t>
    <phoneticPr fontId="6"/>
  </si>
  <si>
    <t>異常気象多発－水害と水防を考える－</t>
    <rPh sb="0" eb="2">
      <t>イジョウ</t>
    </rPh>
    <rPh sb="2" eb="4">
      <t>キショウ</t>
    </rPh>
    <rPh sb="4" eb="6">
      <t>タハツ</t>
    </rPh>
    <rPh sb="7" eb="9">
      <t>スイガイ</t>
    </rPh>
    <rPh sb="10" eb="12">
      <t>スイボウ</t>
    </rPh>
    <rPh sb="13" eb="14">
      <t>カンガ</t>
    </rPh>
    <phoneticPr fontId="5"/>
  </si>
  <si>
    <t>http://committees.jsce.or.jp/avc/node/73</t>
    <phoneticPr fontId="6"/>
  </si>
  <si>
    <t>地域を結ぶ土木技術－トンネル・橋・環境</t>
    <rPh sb="0" eb="2">
      <t>チイキ</t>
    </rPh>
    <rPh sb="3" eb="4">
      <t>ムス</t>
    </rPh>
    <rPh sb="5" eb="7">
      <t>ドボク</t>
    </rPh>
    <rPh sb="7" eb="9">
      <t>ギジュツ</t>
    </rPh>
    <rPh sb="15" eb="16">
      <t>ハシ</t>
    </rPh>
    <rPh sb="17" eb="19">
      <t>カンキョウ</t>
    </rPh>
    <phoneticPr fontId="5"/>
  </si>
  <si>
    <t>http://committees.jsce.or.jp/avc/node/120</t>
    <phoneticPr fontId="6"/>
  </si>
  <si>
    <t>災害列島日本－地震災害・火山災害を考える－</t>
    <rPh sb="0" eb="2">
      <t>サイガイ</t>
    </rPh>
    <rPh sb="2" eb="4">
      <t>レットウ</t>
    </rPh>
    <rPh sb="4" eb="6">
      <t>ニホン</t>
    </rPh>
    <rPh sb="7" eb="9">
      <t>ジシン</t>
    </rPh>
    <rPh sb="9" eb="11">
      <t>サイガイ</t>
    </rPh>
    <rPh sb="12" eb="14">
      <t>カザン</t>
    </rPh>
    <rPh sb="14" eb="16">
      <t>サイガイ</t>
    </rPh>
    <rPh sb="17" eb="18">
      <t>カンガ</t>
    </rPh>
    <phoneticPr fontId="5"/>
  </si>
  <si>
    <t>http://committees.jsce.or.jp/avc/node/130</t>
    <phoneticPr fontId="6"/>
  </si>
  <si>
    <t>ダム特集－「佐久間ダム」他1篇－</t>
    <rPh sb="2" eb="4">
      <t>トクシュウ</t>
    </rPh>
    <rPh sb="6" eb="9">
      <t>サクマ</t>
    </rPh>
    <rPh sb="12" eb="13">
      <t>ホカ</t>
    </rPh>
    <rPh sb="14" eb="15">
      <t>ヘン</t>
    </rPh>
    <phoneticPr fontId="5"/>
  </si>
  <si>
    <t>http://committees.jsce.or.jp/avc/node/136</t>
    <phoneticPr fontId="6"/>
  </si>
  <si>
    <t>河川災害特集</t>
    <rPh sb="0" eb="2">
      <t>カセン</t>
    </rPh>
    <rPh sb="2" eb="4">
      <t>サイガイ</t>
    </rPh>
    <rPh sb="4" eb="6">
      <t>トクシュウ</t>
    </rPh>
    <phoneticPr fontId="5"/>
  </si>
  <si>
    <t>http://committees.jsce.or.jp/avc/node/167</t>
    <phoneticPr fontId="6"/>
  </si>
  <si>
    <t>夏休み「アニメで学ぶ土木の歴史」</t>
    <rPh sb="0" eb="2">
      <t>ナツヤス</t>
    </rPh>
    <rPh sb="8" eb="9">
      <t>マナ</t>
    </rPh>
    <rPh sb="10" eb="12">
      <t>ドボク</t>
    </rPh>
    <rPh sb="13" eb="15">
      <t>レキシ</t>
    </rPh>
    <phoneticPr fontId="5"/>
  </si>
  <si>
    <t>http://committees.jsce.or.jp/avc/node/184</t>
    <phoneticPr fontId="6"/>
  </si>
  <si>
    <t>水害・震災特集</t>
    <rPh sb="0" eb="2">
      <t>スイガイ</t>
    </rPh>
    <rPh sb="3" eb="5">
      <t>シンサイ</t>
    </rPh>
    <rPh sb="5" eb="7">
      <t>トクシュウ</t>
    </rPh>
    <phoneticPr fontId="5"/>
  </si>
  <si>
    <t>http://committees.jsce.or.jp/avc/node/202</t>
    <phoneticPr fontId="6"/>
  </si>
  <si>
    <t>鉄道特集　</t>
    <rPh sb="0" eb="2">
      <t>テツドウ</t>
    </rPh>
    <rPh sb="2" eb="4">
      <t>トクシュウ</t>
    </rPh>
    <phoneticPr fontId="5"/>
  </si>
  <si>
    <t>http://committees.jsce.or.jp/avc/node/193</t>
    <phoneticPr fontId="6"/>
  </si>
  <si>
    <t>新春特集　土木技術者の魂である測量技術（水準測量）・新旧鉄道橋梁の技術」</t>
    <rPh sb="0" eb="2">
      <t>シンシュン</t>
    </rPh>
    <rPh sb="2" eb="4">
      <t>トクシュウ</t>
    </rPh>
    <rPh sb="5" eb="7">
      <t>ドボク</t>
    </rPh>
    <rPh sb="7" eb="9">
      <t>ギジュツ</t>
    </rPh>
    <rPh sb="9" eb="10">
      <t>シャ</t>
    </rPh>
    <rPh sb="11" eb="12">
      <t>タマシイ</t>
    </rPh>
    <rPh sb="15" eb="17">
      <t>ソクリョウ</t>
    </rPh>
    <rPh sb="17" eb="19">
      <t>ギジュツ</t>
    </rPh>
    <rPh sb="20" eb="22">
      <t>スイジュン</t>
    </rPh>
    <rPh sb="22" eb="24">
      <t>ソクリョウ</t>
    </rPh>
    <rPh sb="26" eb="28">
      <t>シンキュウ</t>
    </rPh>
    <rPh sb="28" eb="30">
      <t>テツドウ</t>
    </rPh>
    <rPh sb="30" eb="32">
      <t>キョウリョウ</t>
    </rPh>
    <rPh sb="33" eb="35">
      <t>ギジュツ</t>
    </rPh>
    <phoneticPr fontId="5"/>
  </si>
  <si>
    <t>http://committees.jsce.or.jp/avc/node/228</t>
    <phoneticPr fontId="6"/>
  </si>
  <si>
    <t>土木学会2010年度第24回映画コンクール受賞作品特集</t>
  </si>
  <si>
    <t>http://committees.jsce.or.jp/avc/node/237</t>
    <phoneticPr fontId="6"/>
  </si>
  <si>
    <t>ー東北特集ー</t>
  </si>
  <si>
    <t>http://committees.jsce.or.jp/avc/node/263</t>
    <phoneticPr fontId="6"/>
  </si>
  <si>
    <t>土木学会映画コンクール最優秀賞「アフガンに命の水を」上映</t>
    <rPh sb="0" eb="2">
      <t>ドボク</t>
    </rPh>
    <rPh sb="2" eb="4">
      <t>ガッカイ</t>
    </rPh>
    <rPh sb="4" eb="6">
      <t>エイガ</t>
    </rPh>
    <rPh sb="11" eb="15">
      <t>サイユウシュウショウ</t>
    </rPh>
    <rPh sb="21" eb="22">
      <t>イノチ</t>
    </rPh>
    <rPh sb="23" eb="24">
      <t>ミズ</t>
    </rPh>
    <rPh sb="26" eb="28">
      <t>ジョウエイ</t>
    </rPh>
    <phoneticPr fontId="5"/>
  </si>
  <si>
    <t>http://committees.jsce.or.jp/avc/node/304</t>
    <phoneticPr fontId="6"/>
  </si>
  <si>
    <t>ー選定作品特集ー</t>
    <rPh sb="1" eb="3">
      <t>センテイ</t>
    </rPh>
    <rPh sb="3" eb="5">
      <t>サクヒン</t>
    </rPh>
    <rPh sb="5" eb="7">
      <t>トクシュウ</t>
    </rPh>
    <phoneticPr fontId="5"/>
  </si>
  <si>
    <t>http://committees.jsce.or.jp/avc/node/317</t>
    <phoneticPr fontId="6"/>
  </si>
  <si>
    <t>ー震災特集ー</t>
    <rPh sb="1" eb="3">
      <t>シンサイ</t>
    </rPh>
    <rPh sb="3" eb="5">
      <t>トクシュウ</t>
    </rPh>
    <phoneticPr fontId="5"/>
  </si>
  <si>
    <t>http://committees.jsce.or.jp/avc/node/345</t>
    <phoneticPr fontId="6"/>
  </si>
  <si>
    <t>土木のこころー田村喜子氏追悼特集</t>
    <rPh sb="0" eb="2">
      <t>ドボク</t>
    </rPh>
    <rPh sb="7" eb="9">
      <t>タムラ</t>
    </rPh>
    <rPh sb="9" eb="11">
      <t>ヨシコ</t>
    </rPh>
    <rPh sb="11" eb="12">
      <t>シ</t>
    </rPh>
    <rPh sb="12" eb="14">
      <t>ツイトウ</t>
    </rPh>
    <rPh sb="14" eb="16">
      <t>トクシュウ</t>
    </rPh>
    <phoneticPr fontId="5"/>
  </si>
  <si>
    <t>http://committees.jsce.or.jp/avc/node/356</t>
    <phoneticPr fontId="6"/>
  </si>
  <si>
    <t>夏休み特別シアター「日本の国土と災害を考える」</t>
    <rPh sb="0" eb="2">
      <t>ナツヤス</t>
    </rPh>
    <rPh sb="3" eb="5">
      <t>トクベツ</t>
    </rPh>
    <rPh sb="10" eb="12">
      <t>ニホン</t>
    </rPh>
    <rPh sb="13" eb="15">
      <t>コクド</t>
    </rPh>
    <rPh sb="16" eb="18">
      <t>サイガイ</t>
    </rPh>
    <rPh sb="19" eb="20">
      <t>カンガ</t>
    </rPh>
    <phoneticPr fontId="5"/>
  </si>
  <si>
    <t>http://committees.jsce.or.jp/avc/node/390</t>
    <phoneticPr fontId="6"/>
  </si>
  <si>
    <t>「鉄道・トンネル特集」</t>
    <rPh sb="1" eb="3">
      <t>テツドウ</t>
    </rPh>
    <rPh sb="8" eb="10">
      <t>トクシュウ</t>
    </rPh>
    <phoneticPr fontId="5"/>
  </si>
  <si>
    <t>http://committees.jsce.or.jp/avc/node/404</t>
    <phoneticPr fontId="6"/>
  </si>
  <si>
    <t>「記憶に残る土木の映画人ー堤哲朗監督特集ー」</t>
    <rPh sb="1" eb="3">
      <t>キオク</t>
    </rPh>
    <rPh sb="4" eb="5">
      <t>ノコ</t>
    </rPh>
    <rPh sb="6" eb="8">
      <t>ドボク</t>
    </rPh>
    <rPh sb="9" eb="11">
      <t>エイガ</t>
    </rPh>
    <rPh sb="11" eb="12">
      <t>ジン</t>
    </rPh>
    <rPh sb="13" eb="14">
      <t>ツツミ</t>
    </rPh>
    <rPh sb="14" eb="18">
      <t>テツロウカントク</t>
    </rPh>
    <rPh sb="18" eb="20">
      <t>トクシュウ</t>
    </rPh>
    <phoneticPr fontId="5"/>
  </si>
  <si>
    <t>http://committees.jsce.or.jp/avc/node/419</t>
    <phoneticPr fontId="6"/>
  </si>
  <si>
    <t>「伝統工法・歴史を振り返る」</t>
    <rPh sb="1" eb="3">
      <t>デントウ</t>
    </rPh>
    <rPh sb="3" eb="5">
      <t>コウホウ</t>
    </rPh>
    <rPh sb="6" eb="8">
      <t>レキシ</t>
    </rPh>
    <rPh sb="9" eb="10">
      <t>フ</t>
    </rPh>
    <rPh sb="11" eb="12">
      <t>カエ</t>
    </rPh>
    <phoneticPr fontId="5"/>
  </si>
  <si>
    <t>http://committees.jsce.or.jp/avc/node/431</t>
    <phoneticPr fontId="6"/>
  </si>
  <si>
    <t>「震災特集」</t>
    <rPh sb="1" eb="3">
      <t>シンサイ</t>
    </rPh>
    <rPh sb="3" eb="5">
      <t>トクシュウ</t>
    </rPh>
    <phoneticPr fontId="5"/>
  </si>
  <si>
    <t>http://committees.jsce.or.jp/avc/node/441</t>
    <phoneticPr fontId="6"/>
  </si>
  <si>
    <t>「歴史的橋梁特集」</t>
    <rPh sb="1" eb="4">
      <t>レキシテキ</t>
    </rPh>
    <rPh sb="4" eb="6">
      <t>キョウリョウ</t>
    </rPh>
    <rPh sb="6" eb="8">
      <t>トクシュウ</t>
    </rPh>
    <phoneticPr fontId="5"/>
  </si>
  <si>
    <t>http://committees.jsce.or.jp/avc/node/453</t>
    <phoneticPr fontId="6"/>
  </si>
  <si>
    <t>「映画コンクール受賞作品特集」</t>
    <rPh sb="1" eb="3">
      <t>エイガ</t>
    </rPh>
    <rPh sb="8" eb="10">
      <t>ジュショウ</t>
    </rPh>
    <rPh sb="10" eb="12">
      <t>サクヒン</t>
    </rPh>
    <rPh sb="12" eb="14">
      <t>トクシュウ</t>
    </rPh>
    <phoneticPr fontId="5"/>
  </si>
  <si>
    <t>http://committees.jsce.or.jp/avc/node/460</t>
    <phoneticPr fontId="6"/>
  </si>
  <si>
    <t>「夏休み特集」</t>
    <rPh sb="1" eb="3">
      <t>ナツヤス</t>
    </rPh>
    <rPh sb="4" eb="6">
      <t>トクシュウ</t>
    </rPh>
    <phoneticPr fontId="5"/>
  </si>
  <si>
    <t>http://committees.jsce.or.jp/avc/node/490</t>
    <phoneticPr fontId="6"/>
  </si>
  <si>
    <t>「鉄道特集」</t>
    <rPh sb="1" eb="3">
      <t>テツドウ</t>
    </rPh>
    <rPh sb="3" eb="5">
      <t>トクシュウ</t>
    </rPh>
    <phoneticPr fontId="5"/>
  </si>
  <si>
    <t>http://committees.jsce.or.jp/avc/node/504</t>
    <phoneticPr fontId="6"/>
  </si>
  <si>
    <t>「初めての都市間高速道路～開通50年を迎えた名神高速道路～</t>
    <rPh sb="1" eb="2">
      <t>ハジ</t>
    </rPh>
    <rPh sb="5" eb="8">
      <t>トシカン</t>
    </rPh>
    <rPh sb="8" eb="10">
      <t>コウソク</t>
    </rPh>
    <rPh sb="10" eb="12">
      <t>ドウロ</t>
    </rPh>
    <rPh sb="13" eb="15">
      <t>カイツウ</t>
    </rPh>
    <rPh sb="17" eb="18">
      <t>ネン</t>
    </rPh>
    <rPh sb="19" eb="20">
      <t>ムカ</t>
    </rPh>
    <rPh sb="22" eb="24">
      <t>メイシン</t>
    </rPh>
    <rPh sb="24" eb="26">
      <t>コウソク</t>
    </rPh>
    <rPh sb="26" eb="28">
      <t>ドウロ</t>
    </rPh>
    <phoneticPr fontId="5"/>
  </si>
  <si>
    <t>http://committees.jsce.or.jp/avc/node/519</t>
    <phoneticPr fontId="6"/>
  </si>
  <si>
    <t>「新春　東京の土木いまむかし　～新選定作品から～」</t>
    <rPh sb="1" eb="3">
      <t>シンシュン</t>
    </rPh>
    <rPh sb="4" eb="6">
      <t>トウキョウ</t>
    </rPh>
    <rPh sb="7" eb="9">
      <t>ドボク</t>
    </rPh>
    <rPh sb="16" eb="17">
      <t>シン</t>
    </rPh>
    <rPh sb="17" eb="19">
      <t>センテイ</t>
    </rPh>
    <rPh sb="19" eb="21">
      <t>サクヒン</t>
    </rPh>
    <phoneticPr fontId="5"/>
  </si>
  <si>
    <t>http://committees.jsce.or.jp/avc/node/524</t>
    <phoneticPr fontId="6"/>
  </si>
  <si>
    <t>「第一部　震災特集」</t>
    <rPh sb="1" eb="2">
      <t>ダイ</t>
    </rPh>
    <rPh sb="2" eb="3">
      <t>1</t>
    </rPh>
    <rPh sb="3" eb="4">
      <t>ブ</t>
    </rPh>
    <rPh sb="5" eb="7">
      <t>シンサイ</t>
    </rPh>
    <rPh sb="7" eb="9">
      <t>トクシュウ</t>
    </rPh>
    <phoneticPr fontId="5"/>
  </si>
  <si>
    <t>http://committees.jsce.or.jp/avc/node/543</t>
    <phoneticPr fontId="6"/>
  </si>
  <si>
    <t>「第二部　東京のインフラ特集」</t>
    <rPh sb="1" eb="2">
      <t>ダイ</t>
    </rPh>
    <rPh sb="2" eb="3">
      <t>2</t>
    </rPh>
    <rPh sb="3" eb="4">
      <t>ブ</t>
    </rPh>
    <rPh sb="5" eb="7">
      <t>トウキョウ</t>
    </rPh>
    <rPh sb="12" eb="14">
      <t>トクシュウ</t>
    </rPh>
    <phoneticPr fontId="5"/>
  </si>
  <si>
    <t>http://committees.jsce.or.jp/avc/node/544</t>
    <phoneticPr fontId="6"/>
  </si>
  <si>
    <t>特集：都市型水害と土木</t>
    <rPh sb="0" eb="2">
      <t>トクシュウ</t>
    </rPh>
    <rPh sb="3" eb="6">
      <t>トシガタ</t>
    </rPh>
    <rPh sb="6" eb="8">
      <t>スイガイ</t>
    </rPh>
    <rPh sb="9" eb="11">
      <t>ドボク</t>
    </rPh>
    <phoneticPr fontId="5"/>
  </si>
  <si>
    <t>http://committees.jsce.or.jp/avc/node/572</t>
    <phoneticPr fontId="6"/>
  </si>
  <si>
    <t>～夏休み緊急特集　怖い土砂災害～</t>
    <rPh sb="1" eb="3">
      <t>ナツヤス</t>
    </rPh>
    <rPh sb="4" eb="6">
      <t>キンキュウ</t>
    </rPh>
    <rPh sb="6" eb="8">
      <t>トクシュウ</t>
    </rPh>
    <rPh sb="9" eb="10">
      <t>コワ</t>
    </rPh>
    <rPh sb="11" eb="13">
      <t>ドシャ</t>
    </rPh>
    <rPh sb="13" eb="15">
      <t>サイガイ</t>
    </rPh>
    <phoneticPr fontId="5"/>
  </si>
  <si>
    <t>http://committees.jsce.or.jp/avc/node/676</t>
    <phoneticPr fontId="6"/>
  </si>
  <si>
    <t>～特集　鉄道線路の切替え～</t>
    <rPh sb="1" eb="3">
      <t>トクシュウ</t>
    </rPh>
    <rPh sb="4" eb="6">
      <t>テツドウ</t>
    </rPh>
    <rPh sb="6" eb="8">
      <t>センロ</t>
    </rPh>
    <rPh sb="9" eb="11">
      <t>キリカ</t>
    </rPh>
    <phoneticPr fontId="5"/>
  </si>
  <si>
    <t>http://committees.jsce.or.jp/avc/node/582</t>
    <phoneticPr fontId="6"/>
  </si>
  <si>
    <t>～土木映画の百年　あなたが選ぶベスト３～</t>
    <rPh sb="1" eb="3">
      <t>ドボク</t>
    </rPh>
    <rPh sb="3" eb="5">
      <t>エイガ</t>
    </rPh>
    <rPh sb="6" eb="8">
      <t>ヒャクネン</t>
    </rPh>
    <rPh sb="13" eb="14">
      <t>エラ</t>
    </rPh>
    <phoneticPr fontId="5"/>
  </si>
  <si>
    <t>http://committees.jsce.or.jp/avc/node/633</t>
    <phoneticPr fontId="6"/>
  </si>
  <si>
    <t>特集：エネルギーと土木</t>
    <rPh sb="0" eb="2">
      <t>トクシュウ</t>
    </rPh>
    <rPh sb="9" eb="11">
      <t>ドボク</t>
    </rPh>
    <phoneticPr fontId="5"/>
  </si>
  <si>
    <t>http://committees.jsce.or.jp/avc/node/651</t>
    <phoneticPr fontId="6"/>
  </si>
  <si>
    <t>http://committees.jsce.or.jp/avc/node/664</t>
    <phoneticPr fontId="6"/>
  </si>
  <si>
    <t>土木映画の百年　あなたが選んだベストワン</t>
    <rPh sb="0" eb="2">
      <t>ドボク</t>
    </rPh>
    <rPh sb="2" eb="4">
      <t>エイガ</t>
    </rPh>
    <rPh sb="5" eb="7">
      <t>ヒャクネン</t>
    </rPh>
    <rPh sb="12" eb="13">
      <t>エラ</t>
    </rPh>
    <phoneticPr fontId="5"/>
  </si>
  <si>
    <t>http://committees.jsce.or.jp/avc/node/671</t>
    <phoneticPr fontId="6"/>
  </si>
  <si>
    <t>平成26年度　土木学会映画コンクール受賞作品特集</t>
    <rPh sb="0" eb="2">
      <t>ヘイセイ</t>
    </rPh>
    <rPh sb="4" eb="6">
      <t>ネンド</t>
    </rPh>
    <rPh sb="7" eb="9">
      <t>ドボク</t>
    </rPh>
    <rPh sb="9" eb="11">
      <t>ガッカイ</t>
    </rPh>
    <rPh sb="11" eb="13">
      <t>エイガ</t>
    </rPh>
    <rPh sb="18" eb="20">
      <t>ジュショウ</t>
    </rPh>
    <rPh sb="20" eb="22">
      <t>サクヒン</t>
    </rPh>
    <rPh sb="22" eb="24">
      <t>トクシュウ</t>
    </rPh>
    <phoneticPr fontId="5"/>
  </si>
  <si>
    <t>http://committees.jsce.or.jp/avc/node/679</t>
    <phoneticPr fontId="6"/>
  </si>
  <si>
    <t>海峡に挑む</t>
  </si>
  <si>
    <t>http://committees.jsce.or.jp/avc/node/687</t>
    <phoneticPr fontId="6"/>
  </si>
  <si>
    <t>自然とたたかった！先人たちのアニメ特集</t>
  </si>
  <si>
    <t>http://committees.jsce.or.jp/avc/node/690</t>
    <phoneticPr fontId="6"/>
  </si>
  <si>
    <t>－震災特集－</t>
  </si>
  <si>
    <t>http://committees.jsce.or.jp/avc/node/694</t>
    <phoneticPr fontId="6"/>
  </si>
  <si>
    <t>自然災害との戦い</t>
    <rPh sb="0" eb="2">
      <t>シゼン</t>
    </rPh>
    <rPh sb="2" eb="4">
      <t>サイガイ</t>
    </rPh>
    <rPh sb="6" eb="7">
      <t>タタカ</t>
    </rPh>
    <phoneticPr fontId="5"/>
  </si>
  <si>
    <t>http://committees.jsce.or.jp/avc/node/698</t>
    <phoneticPr fontId="6"/>
  </si>
  <si>
    <t>田部純正監督 追悼記念</t>
  </si>
  <si>
    <t>http://committees.jsce.or.jp/avc/node/702</t>
    <phoneticPr fontId="6"/>
  </si>
  <si>
    <t>東京オリンピック1964と交通革新</t>
  </si>
  <si>
    <t>http://committees.jsce.or.jp/avc/node/708</t>
    <phoneticPr fontId="6"/>
  </si>
  <si>
    <t>鉄道特集</t>
  </si>
  <si>
    <t>http://committees.jsce.or.jp/avc/node/711</t>
    <phoneticPr fontId="6"/>
  </si>
  <si>
    <t>震災特集
～巨大地震“その時”に備えて～</t>
  </si>
  <si>
    <t>http://committees.jsce.or.jp/avc/node/715</t>
    <phoneticPr fontId="6"/>
  </si>
  <si>
    <t>平成28年度土木学会映画コンクール受賞作品</t>
  </si>
  <si>
    <t>http://committees.jsce.or.jp/avc/node/718</t>
    <phoneticPr fontId="6"/>
  </si>
  <si>
    <t>海に築く技術
～港湾空港土木特集～</t>
  </si>
  <si>
    <t>http://committees.jsce.or.jp/avc/node/721</t>
    <phoneticPr fontId="6"/>
  </si>
  <si>
    <t>http://committees.jsce.or.jp/avc/node/727</t>
    <phoneticPr fontId="6"/>
  </si>
  <si>
    <t>ダム特集 ～秘蔵映像、日本の秘境に挑んだ技術者たち～</t>
  </si>
  <si>
    <t>http://committees.jsce.or.jp/avc/node/730</t>
    <phoneticPr fontId="6"/>
  </si>
  <si>
    <t>日本初の地下鉄建設</t>
  </si>
  <si>
    <t>http://committees.jsce.or.jp/avc/node/733</t>
    <phoneticPr fontId="6"/>
  </si>
  <si>
    <t>土木技術映像委員会が作った映像特集</t>
  </si>
  <si>
    <t>http://committees.jsce.or.jp/avc/node/737</t>
    <phoneticPr fontId="6"/>
  </si>
  <si>
    <t>襲来！スーパー台風の時代と土木</t>
  </si>
  <si>
    <t>http://committees.jsce.or.jp/avc/node/742</t>
    <phoneticPr fontId="6"/>
  </si>
  <si>
    <t>橋特集～日本の橋梁技術～</t>
  </si>
  <si>
    <t>http://committees.jsce.or.jp/avc/node/746</t>
    <phoneticPr fontId="6"/>
  </si>
  <si>
    <t>語り部による地震特集</t>
  </si>
  <si>
    <t>http://committees.jsce.or.jp/avc/node/747</t>
    <phoneticPr fontId="6"/>
  </si>
  <si>
    <t>めんそーれー沖縄特集</t>
  </si>
  <si>
    <t>http://committees.jsce.or.jp/avc/node/750</t>
    <phoneticPr fontId="6"/>
  </si>
  <si>
    <t>平成30年度土木学会映画コンクール受賞作品</t>
  </si>
  <si>
    <t>http://committees.jsce.or.jp/avc/node/753</t>
  </si>
  <si>
    <t>河川防災特集</t>
    <rPh sb="0" eb="4">
      <t>カセンボウサイ</t>
    </rPh>
    <rPh sb="4" eb="6">
      <t>トクシュウ</t>
    </rPh>
    <phoneticPr fontId="5"/>
  </si>
  <si>
    <t>http://committees.jsce.or.jp/avc/node/758</t>
  </si>
  <si>
    <t>追悼中村哲先生特集</t>
    <rPh sb="7" eb="9">
      <t>トクシュウ</t>
    </rPh>
    <phoneticPr fontId="5"/>
  </si>
  <si>
    <t>http://committees.jsce.or.jp/avc/node/761</t>
  </si>
  <si>
    <t>トンネル特集</t>
    <rPh sb="4" eb="6">
      <t>トクシュウ</t>
    </rPh>
    <phoneticPr fontId="5"/>
  </si>
  <si>
    <t>http://committees.jsce.or.jp/avc/node/764</t>
  </si>
  <si>
    <t>中止</t>
    <rPh sb="0" eb="2">
      <t>チュウシ</t>
    </rPh>
    <phoneticPr fontId="6"/>
  </si>
  <si>
    <t>「東京の土木」特集</t>
  </si>
  <si>
    <t>http://committees.jsce.or.jp/avc/node/767</t>
  </si>
  <si>
    <t>テーマ未設定（ネット配信試行）</t>
    <rPh sb="10" eb="12">
      <t>ハイシン</t>
    </rPh>
    <rPh sb="12" eb="14">
      <t>シコウ</t>
    </rPh>
    <phoneticPr fontId="6"/>
  </si>
  <si>
    <t>https://committees.jsce.or.jp/avc/node/767</t>
  </si>
  <si>
    <t>河川防災特集</t>
  </si>
  <si>
    <t>https://committees.jsce.or.jp/avc/node/771</t>
  </si>
  <si>
    <t>映画コンクール作品集 「土木の日」土木技術映像特集</t>
  </si>
  <si>
    <t>https://committees.jsce.or.jp/avc/node/777</t>
  </si>
  <si>
    <t>東日本大震災から、12年</t>
  </si>
  <si>
    <t>https://committees.jsce.or.jp/avc/node/782</t>
  </si>
  <si>
    <t>(全国大会、特別上映会を除く）</t>
    <rPh sb="1" eb="3">
      <t>ゼンコク</t>
    </rPh>
    <rPh sb="3" eb="5">
      <t>タイカイ</t>
    </rPh>
    <rPh sb="6" eb="8">
      <t>トクベツ</t>
    </rPh>
    <rPh sb="8" eb="11">
      <t>ジョウエイカイ</t>
    </rPh>
    <rPh sb="12" eb="13">
      <t>ノゾ</t>
    </rPh>
    <phoneticPr fontId="8"/>
  </si>
  <si>
    <t>■メディア掲載件数</t>
    <rPh sb="5" eb="7">
      <t>ケイサイ</t>
    </rPh>
    <rPh sb="7" eb="9">
      <t>ケンスウ</t>
    </rPh>
    <phoneticPr fontId="6"/>
  </si>
  <si>
    <t>掲載年度</t>
    <rPh sb="0" eb="2">
      <t>ケイサイ</t>
    </rPh>
    <rPh sb="2" eb="4">
      <t>ネンド</t>
    </rPh>
    <phoneticPr fontId="8"/>
  </si>
  <si>
    <t>全国紙</t>
  </si>
  <si>
    <t>一般紙</t>
  </si>
  <si>
    <t>建設工業</t>
  </si>
  <si>
    <t>建設通信</t>
  </si>
  <si>
    <t>建設産業</t>
  </si>
  <si>
    <t>その他専門紙</t>
  </si>
  <si>
    <t>⑦スポーツ紙</t>
    <phoneticPr fontId="6"/>
  </si>
  <si>
    <t>⑧雑誌</t>
    <rPh sb="1" eb="3">
      <t>ザッシ</t>
    </rPh>
    <phoneticPr fontId="8"/>
  </si>
  <si>
    <t>⑨テレビ</t>
    <phoneticPr fontId="8"/>
  </si>
  <si>
    <t>⑩Webメディア</t>
    <phoneticPr fontId="8"/>
  </si>
  <si>
    <t>　合　　計</t>
    <rPh sb="1" eb="2">
      <t>ゴウ</t>
    </rPh>
    <rPh sb="4" eb="5">
      <t>ケイ</t>
    </rPh>
    <phoneticPr fontId="8"/>
  </si>
  <si>
    <t>新聞</t>
    <rPh sb="0" eb="2">
      <t>シンブン</t>
    </rPh>
    <phoneticPr fontId="6"/>
  </si>
  <si>
    <t>①全国紙</t>
    <rPh sb="1" eb="4">
      <t>ゼンコクシ</t>
    </rPh>
    <phoneticPr fontId="6"/>
  </si>
  <si>
    <t>朝日、毎日、読売、産経、共同通信、時事通信、ロイター通信、NHKニュース、日経各紙</t>
    <rPh sb="39" eb="41">
      <t>カクシ</t>
    </rPh>
    <phoneticPr fontId="6"/>
  </si>
  <si>
    <t>②一般紙</t>
    <rPh sb="1" eb="4">
      <t>イッパンシ</t>
    </rPh>
    <phoneticPr fontId="6"/>
  </si>
  <si>
    <t>③建設工業</t>
    <rPh sb="1" eb="3">
      <t>ケンセツ</t>
    </rPh>
    <rPh sb="3" eb="5">
      <t>コウギョウ</t>
    </rPh>
    <phoneticPr fontId="6"/>
  </si>
  <si>
    <t>日刊建設工業新聞</t>
    <phoneticPr fontId="6"/>
  </si>
  <si>
    <t>④建設通信</t>
    <phoneticPr fontId="6"/>
  </si>
  <si>
    <t>建設通信新聞</t>
    <phoneticPr fontId="6"/>
  </si>
  <si>
    <t>⑤建設産業</t>
    <phoneticPr fontId="6"/>
  </si>
  <si>
    <t>日刊建設産業新聞　※2021/3/31廃刊</t>
    <phoneticPr fontId="6"/>
  </si>
  <si>
    <t>⑥その他専門紙</t>
    <rPh sb="3" eb="4">
      <t>タ</t>
    </rPh>
    <rPh sb="4" eb="6">
      <t>センモン</t>
    </rPh>
    <rPh sb="6" eb="7">
      <t>カミ</t>
    </rPh>
    <phoneticPr fontId="6"/>
  </si>
  <si>
    <t>⑦スポーツ紙・夕刊紙</t>
    <rPh sb="5" eb="6">
      <t>シ</t>
    </rPh>
    <rPh sb="7" eb="9">
      <t>ユウカン</t>
    </rPh>
    <rPh sb="9" eb="10">
      <t>シ</t>
    </rPh>
    <phoneticPr fontId="6"/>
  </si>
  <si>
    <t>雑誌</t>
    <rPh sb="0" eb="2">
      <t>ザッシ</t>
    </rPh>
    <phoneticPr fontId="6"/>
  </si>
  <si>
    <t>⑧雑誌</t>
    <rPh sb="1" eb="3">
      <t>ザッシ</t>
    </rPh>
    <phoneticPr fontId="6"/>
  </si>
  <si>
    <t>テレビ</t>
    <phoneticPr fontId="6"/>
  </si>
  <si>
    <t>⑨テレビ</t>
    <phoneticPr fontId="6"/>
  </si>
  <si>
    <t>Web</t>
    <phoneticPr fontId="6"/>
  </si>
  <si>
    <t>⑩Webメディア</t>
    <phoneticPr fontId="6"/>
  </si>
  <si>
    <t>一部Webメディア</t>
    <rPh sb="0" eb="2">
      <t>イチブ</t>
    </rPh>
    <phoneticPr fontId="6"/>
  </si>
  <si>
    <t>【備考】</t>
    <rPh sb="1" eb="3">
      <t>ビコウ</t>
    </rPh>
    <phoneticPr fontId="6"/>
  </si>
  <si>
    <t>※～「見える化データ2019」掲載の公開データから集計方法を変更</t>
    <rPh sb="3" eb="4">
      <t>ミ</t>
    </rPh>
    <rPh sb="6" eb="7">
      <t>カ</t>
    </rPh>
    <rPh sb="15" eb="17">
      <t>ケイサイ</t>
    </rPh>
    <rPh sb="18" eb="20">
      <t>コウカイ</t>
    </rPh>
    <rPh sb="25" eb="27">
      <t>シュウケイ</t>
    </rPh>
    <rPh sb="27" eb="29">
      <t>ホウホウ</t>
    </rPh>
    <rPh sb="30" eb="32">
      <t>ヘンコウ</t>
    </rPh>
    <phoneticPr fontId="6"/>
  </si>
  <si>
    <t>※日経テレコンを使用した記事検索、データ集計</t>
    <rPh sb="1" eb="3">
      <t>ニッケイ</t>
    </rPh>
    <rPh sb="8" eb="10">
      <t>シヨウ</t>
    </rPh>
    <rPh sb="12" eb="16">
      <t>キジケンサク</t>
    </rPh>
    <rPh sb="20" eb="22">
      <t>シュウケイ</t>
    </rPh>
    <phoneticPr fontId="6"/>
  </si>
  <si>
    <t>※改めて、2004年から遡及してデータ再集計（日経テレコン）</t>
    <rPh sb="9" eb="10">
      <t>ネン</t>
    </rPh>
    <rPh sb="12" eb="14">
      <t>ソキュウ</t>
    </rPh>
    <rPh sb="19" eb="20">
      <t>サイ</t>
    </rPh>
    <rPh sb="20" eb="22">
      <t>シュウケイ</t>
    </rPh>
    <rPh sb="23" eb="25">
      <t>ニッケイ</t>
    </rPh>
    <phoneticPr fontId="6"/>
  </si>
  <si>
    <t>※⑤日刊建設産業新聞の掲載件数のみ過去データを使用
　　（2021/3/31廃刊の廃刊に伴い、日経テレコンの遡及記事検索が不可のため）</t>
    <rPh sb="11" eb="15">
      <t>ケイサイケンスウ</t>
    </rPh>
    <rPh sb="17" eb="19">
      <t>カコ</t>
    </rPh>
    <rPh sb="23" eb="25">
      <t>シヨウ</t>
    </rPh>
    <rPh sb="41" eb="43">
      <t>ハイカン</t>
    </rPh>
    <rPh sb="44" eb="45">
      <t>トモナ</t>
    </rPh>
    <rPh sb="47" eb="49">
      <t>ニッケイ</t>
    </rPh>
    <rPh sb="54" eb="56">
      <t>ソキュウ</t>
    </rPh>
    <rPh sb="56" eb="60">
      <t>キジケンサク</t>
    </rPh>
    <rPh sb="61" eb="63">
      <t>フカ</t>
    </rPh>
    <phoneticPr fontId="6"/>
  </si>
  <si>
    <t>凡例</t>
  </si>
  <si>
    <t>一般紙・スポーツ紙</t>
  </si>
  <si>
    <t>専門紙</t>
  </si>
  <si>
    <t>雑誌</t>
  </si>
  <si>
    <t>テレビ</t>
  </si>
  <si>
    <t>Webメディア</t>
  </si>
  <si>
    <t>■記者発表・プレスリリース件数の推移</t>
    <rPh sb="1" eb="3">
      <t>キシャ</t>
    </rPh>
    <rPh sb="3" eb="5">
      <t>ハッピョウ</t>
    </rPh>
    <rPh sb="13" eb="15">
      <t>ケンスウ</t>
    </rPh>
    <rPh sb="16" eb="18">
      <t>スイイ</t>
    </rPh>
    <phoneticPr fontId="6"/>
  </si>
  <si>
    <t>記者発表</t>
    <rPh sb="0" eb="2">
      <t>キシャ</t>
    </rPh>
    <rPh sb="2" eb="4">
      <t>ハッピョウ</t>
    </rPh>
    <phoneticPr fontId="8"/>
  </si>
  <si>
    <t>災害関連</t>
    <rPh sb="0" eb="2">
      <t>サイガイ</t>
    </rPh>
    <rPh sb="2" eb="4">
      <t>カンレン</t>
    </rPh>
    <phoneticPr fontId="8"/>
  </si>
  <si>
    <t>【災害関連】災害関連の速報会・報告会・懇談会</t>
    <phoneticPr fontId="6"/>
  </si>
  <si>
    <t>【記者発表】土木学会賞、会長就任インタビュー、報道機関懇談会、「土木の日」会長インタビュー等</t>
    <phoneticPr fontId="6"/>
  </si>
  <si>
    <t>■土木学会News Release</t>
    <rPh sb="1" eb="5">
      <t>ドボクガッカイ</t>
    </rPh>
    <phoneticPr fontId="6"/>
  </si>
  <si>
    <t>http://committees.jsce.or.jp/cprcenter/taxonomy/term/9</t>
    <phoneticPr fontId="6"/>
  </si>
  <si>
    <t>■PR TIMES</t>
    <phoneticPr fontId="6"/>
  </si>
  <si>
    <t>https://prtimes.jp/main/html/searchrlp/company_id/41422</t>
    <phoneticPr fontId="6"/>
  </si>
  <si>
    <t>■NEWSCAST</t>
    <phoneticPr fontId="6"/>
  </si>
  <si>
    <t>https://newscast.jp/b/JSCE</t>
  </si>
  <si>
    <t>土木学会論説／論説・オピニオン一覧</t>
    <rPh sb="0" eb="4">
      <t>ドボクガッカイ</t>
    </rPh>
    <rPh sb="4" eb="6">
      <t>ロンセツ</t>
    </rPh>
    <rPh sb="7" eb="9">
      <t>ロンセツ</t>
    </rPh>
    <rPh sb="15" eb="17">
      <t>イチラン</t>
    </rPh>
    <phoneticPr fontId="6"/>
  </si>
  <si>
    <t>https://committees.jsce.or.jp/editorial/</t>
    <phoneticPr fontId="6"/>
  </si>
  <si>
    <t>回</t>
  </si>
  <si>
    <t>HP公開月</t>
    <rPh sb="2" eb="4">
      <t>コウカイ</t>
    </rPh>
    <rPh sb="4" eb="5">
      <t>ツキ</t>
    </rPh>
    <phoneticPr fontId="64"/>
  </si>
  <si>
    <t>学会誌掲載号</t>
    <rPh sb="0" eb="3">
      <t>ガッカイシ</t>
    </rPh>
    <rPh sb="3" eb="5">
      <t>ケイサイ</t>
    </rPh>
    <rPh sb="5" eb="6">
      <t>ゴウ</t>
    </rPh>
    <phoneticPr fontId="64"/>
  </si>
  <si>
    <t>論説の種類</t>
  </si>
  <si>
    <t>タイトル</t>
  </si>
  <si>
    <t>著者</t>
    <rPh sb="0" eb="2">
      <t>チョシャ</t>
    </rPh>
    <phoneticPr fontId="64"/>
  </si>
  <si>
    <t>主な出来事</t>
    <rPh sb="0" eb="1">
      <t>オモ</t>
    </rPh>
    <rPh sb="2" eb="5">
      <t>デキゴト</t>
    </rPh>
    <phoneticPr fontId="64"/>
  </si>
  <si>
    <t>第1回(1)</t>
  </si>
  <si>
    <t>委員論説</t>
  </si>
  <si>
    <t>目ははるか地平を、足はしっかりと大地を</t>
  </si>
  <si>
    <t>丹保 憲仁</t>
  </si>
  <si>
    <t xml:space="preserve">■社会
2007.9 福田内閣発足
2007.10 郵政民営化
■インフラ
2007.8 関西国際空港第2滑走路供用開始
■災害
2007.7 新潟県中越沖地震
●学会
石井 弓夫 第95代会長（2007.6～）
2007.6 良質な社会資本整備と土木技術者に関する提言（最終報告）～ 土木学会アクションプログラム ～
</t>
    <rPh sb="1" eb="3">
      <t>シャカイ</t>
    </rPh>
    <rPh sb="62" eb="64">
      <t>サイガイ</t>
    </rPh>
    <rPh sb="72" eb="75">
      <t>ニイガタケン</t>
    </rPh>
    <rPh sb="75" eb="77">
      <t>チュウエツ</t>
    </rPh>
    <rPh sb="77" eb="78">
      <t>オキ</t>
    </rPh>
    <rPh sb="78" eb="80">
      <t>ジシン</t>
    </rPh>
    <rPh sb="83" eb="85">
      <t>ガッカイ</t>
    </rPh>
    <rPh sb="86" eb="88">
      <t>イシイ</t>
    </rPh>
    <rPh sb="89" eb="91">
      <t>ユミオ</t>
    </rPh>
    <rPh sb="92" eb="93">
      <t>ダイ</t>
    </rPh>
    <rPh sb="95" eb="96">
      <t>ダイ</t>
    </rPh>
    <rPh sb="96" eb="98">
      <t>カイチョウ</t>
    </rPh>
    <phoneticPr fontId="64"/>
  </si>
  <si>
    <t>第1回(2)</t>
  </si>
  <si>
    <t>安全・安心な社会の構築へのパラダイム転換</t>
  </si>
  <si>
    <t>濱田 政則</t>
  </si>
  <si>
    <t>第2回(1)</t>
  </si>
  <si>
    <t>「私」を考えて「公」を主張すべきは誰なのか</t>
  </si>
  <si>
    <t>大石 久和</t>
  </si>
  <si>
    <t>第2回(2)</t>
  </si>
  <si>
    <t>生態学と経済学</t>
  </si>
  <si>
    <t>塩谷 喜雄</t>
  </si>
  <si>
    <t>第3回(1)</t>
  </si>
  <si>
    <t>誇りを持って建設業を語る</t>
  </si>
  <si>
    <t>山本 卓朗</t>
  </si>
  <si>
    <t>第3回(2)</t>
  </si>
  <si>
    <t>原子力発電への信頼回復に向けて</t>
  </si>
  <si>
    <t>第4回(1)</t>
  </si>
  <si>
    <t>地球温暖化と日本の課題</t>
  </si>
  <si>
    <t>青山 俊樹</t>
  </si>
  <si>
    <t>第4回(2)</t>
  </si>
  <si>
    <t>「武士道」に学ぶ技術者の倫理規範</t>
  </si>
  <si>
    <t>清野 茂次</t>
  </si>
  <si>
    <t>第5回</t>
  </si>
  <si>
    <t>地域格差と社会資本</t>
  </si>
  <si>
    <t>森地 茂</t>
    <phoneticPr fontId="6"/>
  </si>
  <si>
    <t>第6回(1)</t>
  </si>
  <si>
    <t>道路公団民営化がもたらしたもの</t>
  </si>
  <si>
    <t>井上 啓一</t>
  </si>
  <si>
    <t>第6回(2)</t>
  </si>
  <si>
    <t>「国土の均衡ある発展」と建設産業</t>
  </si>
  <si>
    <t>米田 雅子</t>
  </si>
  <si>
    <t>第7回(1)</t>
  </si>
  <si>
    <t>総合的な土木工学による治水対策</t>
  </si>
  <si>
    <t>近藤 徹</t>
  </si>
  <si>
    <t>第7回(2)</t>
  </si>
  <si>
    <t>社会基盤の再定義</t>
  </si>
  <si>
    <t>土岐 憲三</t>
  </si>
  <si>
    <t>第8回</t>
  </si>
  <si>
    <t>技術者が安全・安心の真の担い手</t>
  </si>
  <si>
    <t>堀 正幸</t>
  </si>
  <si>
    <t>■社会
2008.1 京都議定書約束期間スタート
2008.3 道路特定財源一般財源化を福田首相が表明
2008.7 洞爺湖サミット
2008.7 iPhone3発売
2008.8 北京オリンピック
2008.9 麻生内閣発足
2008.11 米・オバマ大統領当選
2008.12 イスラエル ガザを空爆
■インフラ
2008.2 新名神高速道路（亀山～草津）開業
2008.6 東京メトロ副都心線開業
2008.7 国土形成計画（全国計画）
2008.10 京阪中之島線開業
■災害
2008.5 四川大地震
2008.6 岩手・宮城内陸地震
2008.8 平成20年8月豪雨；「ゲリラ豪雨」
●土木学会
石井 弓夫 第95代会長（～2008.6）
栢原 英郎 第96代会長（2008.6～）
2008.5 JSCE2010</t>
    <rPh sb="1" eb="3">
      <t>シャカイ</t>
    </rPh>
    <rPh sb="11" eb="13">
      <t>キョウト</t>
    </rPh>
    <rPh sb="13" eb="16">
      <t>ギテイショ</t>
    </rPh>
    <rPh sb="16" eb="18">
      <t>ヤクソク</t>
    </rPh>
    <rPh sb="18" eb="20">
      <t>キカン</t>
    </rPh>
    <rPh sb="32" eb="34">
      <t>ドウロ</t>
    </rPh>
    <rPh sb="34" eb="36">
      <t>トクテイ</t>
    </rPh>
    <rPh sb="36" eb="38">
      <t>ザイゲン</t>
    </rPh>
    <rPh sb="38" eb="40">
      <t>イッパン</t>
    </rPh>
    <rPh sb="40" eb="43">
      <t>ザイゲンカ</t>
    </rPh>
    <rPh sb="44" eb="46">
      <t>フクダ</t>
    </rPh>
    <rPh sb="46" eb="48">
      <t>シュショウ</t>
    </rPh>
    <rPh sb="49" eb="51">
      <t>ヒョウメイ</t>
    </rPh>
    <rPh sb="59" eb="62">
      <t>トウヤコ</t>
    </rPh>
    <rPh sb="81" eb="83">
      <t>ハツバイ</t>
    </rPh>
    <rPh sb="91" eb="93">
      <t>ペキン</t>
    </rPh>
    <rPh sb="107" eb="109">
      <t>アソウ</t>
    </rPh>
    <rPh sb="109" eb="111">
      <t>ナイカク</t>
    </rPh>
    <rPh sb="111" eb="113">
      <t>ホッソク</t>
    </rPh>
    <rPh sb="122" eb="123">
      <t>ベイ</t>
    </rPh>
    <rPh sb="127" eb="130">
      <t>ダイトウリョウ</t>
    </rPh>
    <rPh sb="130" eb="132">
      <t>トウセン</t>
    </rPh>
    <rPh sb="150" eb="152">
      <t>クウバク</t>
    </rPh>
    <rPh sb="166" eb="169">
      <t>シンメイシン</t>
    </rPh>
    <rPh sb="169" eb="172">
      <t>コウソクドウ</t>
    </rPh>
    <rPh sb="172" eb="173">
      <t>ロ</t>
    </rPh>
    <rPh sb="174" eb="176">
      <t>カメヤマ</t>
    </rPh>
    <rPh sb="177" eb="179">
      <t>クサツ</t>
    </rPh>
    <rPh sb="180" eb="182">
      <t>カイギョウ</t>
    </rPh>
    <rPh sb="209" eb="211">
      <t>コクド</t>
    </rPh>
    <rPh sb="211" eb="213">
      <t>ケイセイ</t>
    </rPh>
    <rPh sb="213" eb="215">
      <t>ケイカク</t>
    </rPh>
    <rPh sb="216" eb="218">
      <t>ゼンコク</t>
    </rPh>
    <rPh sb="218" eb="220">
      <t>ケイカク</t>
    </rPh>
    <rPh sb="230" eb="232">
      <t>ケイハン</t>
    </rPh>
    <rPh sb="232" eb="236">
      <t>ナカノシマセン</t>
    </rPh>
    <rPh sb="236" eb="238">
      <t>カイギョウ</t>
    </rPh>
    <rPh sb="240" eb="242">
      <t>サイガイ</t>
    </rPh>
    <rPh sb="300" eb="304">
      <t>ドボクガッカイ</t>
    </rPh>
    <rPh sb="305" eb="307">
      <t>イシイ</t>
    </rPh>
    <rPh sb="308" eb="310">
      <t>ユミオ</t>
    </rPh>
    <rPh sb="311" eb="312">
      <t>ダイ</t>
    </rPh>
    <rPh sb="314" eb="315">
      <t>ダイ</t>
    </rPh>
    <rPh sb="315" eb="317">
      <t>カイチョウ</t>
    </rPh>
    <rPh sb="327" eb="329">
      <t>カヤハラ</t>
    </rPh>
    <rPh sb="330" eb="332">
      <t>ヒデロウ</t>
    </rPh>
    <rPh sb="333" eb="334">
      <t>ダイ</t>
    </rPh>
    <rPh sb="336" eb="337">
      <t>ダイ</t>
    </rPh>
    <rPh sb="337" eb="339">
      <t>カイチョウ</t>
    </rPh>
    <phoneticPr fontId="64"/>
  </si>
  <si>
    <t>第9回(1)</t>
  </si>
  <si>
    <t>土木構造物の「トレーサビリティ」</t>
  </si>
  <si>
    <t>魚本 健人</t>
  </si>
  <si>
    <t>第9回(2)</t>
  </si>
  <si>
    <t>景観という戦略</t>
  </si>
  <si>
    <t>内藤 廣</t>
  </si>
  <si>
    <t>第10回(1)</t>
  </si>
  <si>
    <t>魅力ある職業資格への議論を</t>
  </si>
  <si>
    <t>日下部 治</t>
  </si>
  <si>
    <t>第10回(2)</t>
  </si>
  <si>
    <t>最前線の技術者達が学術的活動を実施して行ける環境整備を</t>
  </si>
  <si>
    <t>草柳 俊二</t>
  </si>
  <si>
    <t>第11回(1)</t>
  </si>
  <si>
    <t>教養と専門（学部と修士）</t>
  </si>
  <si>
    <t>第11回(2)</t>
  </si>
  <si>
    <t>「国土学」と「比較学」のすすめ</t>
  </si>
  <si>
    <t>第12回(1)</t>
  </si>
  <si>
    <t>建設業の魅力回復を</t>
  </si>
  <si>
    <t>第12回(2)</t>
  </si>
  <si>
    <t>公共事業への無理解とその反論</t>
  </si>
  <si>
    <t>栢原 英郎</t>
  </si>
  <si>
    <t>第13回(1)</t>
  </si>
  <si>
    <t>防災・環境問題に関する学協会横断的研究のすすめ</t>
  </si>
  <si>
    <t>濱田 政則</t>
    <phoneticPr fontId="6"/>
  </si>
  <si>
    <t>第13回(2)</t>
  </si>
  <si>
    <t>若き人達へ～土木の魅力</t>
  </si>
  <si>
    <t>第14回(1)</t>
  </si>
  <si>
    <t>「設計」ということを再考する</t>
  </si>
  <si>
    <t>第14回(2)</t>
  </si>
  <si>
    <t>プロジェクトづくり</t>
  </si>
  <si>
    <t>森地 茂</t>
  </si>
  <si>
    <t>第15回(1)</t>
  </si>
  <si>
    <t>技術革新が創出する新しい時間管理概念</t>
  </si>
  <si>
    <t>塚田 幸広</t>
  </si>
  <si>
    <t>第15回(2)</t>
  </si>
  <si>
    <t>土木工学に生態学の知見を</t>
  </si>
  <si>
    <t>第16回(1)</t>
  </si>
  <si>
    <t>科学技術の研究動向における建設系の状況</t>
  </si>
  <si>
    <t>第16回(2)</t>
  </si>
  <si>
    <t>冗長性のあるストック設計</t>
  </si>
  <si>
    <t>第17回(1)</t>
  </si>
  <si>
    <t>「年功序列」社会と「能力主義」社会</t>
  </si>
  <si>
    <t>魚本 健人</t>
    <phoneticPr fontId="6"/>
  </si>
  <si>
    <t>第17回(2)</t>
  </si>
  <si>
    <t>土木の将来ビジョンと人材育成</t>
  </si>
  <si>
    <t>第18回(1)</t>
  </si>
  <si>
    <t>知的財産権について</t>
  </si>
  <si>
    <t>第18回(2)</t>
  </si>
  <si>
    <t>日本の土木技術の国際的存在感を確保せよ</t>
  </si>
  <si>
    <t>第19回(1)</t>
  </si>
  <si>
    <t>建設産業の改革と建設契約の位置づけ</t>
  </si>
  <si>
    <t>第19回(2)</t>
  </si>
  <si>
    <t>依頼論説</t>
  </si>
  <si>
    <t>土木事業の行くえ</t>
  </si>
  <si>
    <t>中村 英夫</t>
  </si>
  <si>
    <t>第20回(1)</t>
  </si>
  <si>
    <t>基礎力を備えた研究者の育成と確保</t>
  </si>
  <si>
    <t>楠田 哲也</t>
  </si>
  <si>
    <t>■社会
2009.1 オバマ大統領就任
2009.3 「高速道路上限1000円」開始
2009.9 鳩山連立内閣 民主党政権発足
■インフラ
2009.3 阪神なんば線開業
2009.3 第２次社会資本整備重点計画
2009.9 八ッ場ダム建設中止
■災害
2009.7 平成21年7月中国・九州北部豪雨
2008.9 スマトラ沖地震
●学会
栢原 英郎 第96代会長（～2009.6）
近藤 徹 第97代会長（2010.6～）
2009.4 「美しい国づくり」に関する提言 ～景観法の施行にあたって～</t>
    <rPh sb="1" eb="3">
      <t>シャカイ</t>
    </rPh>
    <rPh sb="14" eb="17">
      <t>ダイトウリョウ</t>
    </rPh>
    <rPh sb="17" eb="19">
      <t>シュウニン</t>
    </rPh>
    <rPh sb="28" eb="30">
      <t>コウソク</t>
    </rPh>
    <rPh sb="30" eb="32">
      <t>ドウロ</t>
    </rPh>
    <rPh sb="32" eb="34">
      <t>ジョウゲン</t>
    </rPh>
    <rPh sb="38" eb="39">
      <t>エン</t>
    </rPh>
    <rPh sb="40" eb="42">
      <t>カイシ</t>
    </rPh>
    <rPh sb="50" eb="52">
      <t>ハトヤマ</t>
    </rPh>
    <rPh sb="52" eb="54">
      <t>レンリツ</t>
    </rPh>
    <rPh sb="54" eb="56">
      <t>ナイカク</t>
    </rPh>
    <rPh sb="57" eb="60">
      <t>ミンシュトウ</t>
    </rPh>
    <rPh sb="60" eb="62">
      <t>セイケン</t>
    </rPh>
    <rPh sb="62" eb="64">
      <t>ホッソク</t>
    </rPh>
    <rPh sb="78" eb="80">
      <t>ハンシン</t>
    </rPh>
    <rPh sb="83" eb="84">
      <t>セン</t>
    </rPh>
    <rPh sb="84" eb="86">
      <t>カイギョウ</t>
    </rPh>
    <rPh sb="94" eb="97">
      <t>ダイニジ</t>
    </rPh>
    <rPh sb="97" eb="101">
      <t>シャカイシホン</t>
    </rPh>
    <rPh sb="101" eb="103">
      <t>セイビ</t>
    </rPh>
    <rPh sb="103" eb="105">
      <t>ジュウテン</t>
    </rPh>
    <rPh sb="105" eb="107">
      <t>ケイカク</t>
    </rPh>
    <rPh sb="126" eb="128">
      <t>サイガイ</t>
    </rPh>
    <rPh sb="142" eb="143">
      <t>ガツ</t>
    </rPh>
    <rPh sb="170" eb="172">
      <t>ガッカイ</t>
    </rPh>
    <rPh sb="195" eb="197">
      <t>コンドウ</t>
    </rPh>
    <rPh sb="198" eb="199">
      <t>トオル</t>
    </rPh>
    <phoneticPr fontId="64"/>
  </si>
  <si>
    <t>第20回(2)</t>
  </si>
  <si>
    <t>変動の激しい中で公共財を運営する上で考えていかなければならないこと</t>
  </si>
  <si>
    <t>第21回(1)</t>
  </si>
  <si>
    <t>若い人たちは待っている</t>
  </si>
  <si>
    <t>大垣 眞一郎</t>
  </si>
  <si>
    <t>第21回(2)</t>
  </si>
  <si>
    <t>チーム水・日本</t>
  </si>
  <si>
    <t>第22回(1)</t>
  </si>
  <si>
    <t>二つの危機を乗り切るために</t>
  </si>
  <si>
    <t>石井 弓夫</t>
  </si>
  <si>
    <t>第22回(2)</t>
  </si>
  <si>
    <t>土木のリセット！してみませんか？</t>
  </si>
  <si>
    <t>佐々木 葉</t>
  </si>
  <si>
    <t>第23回(1)</t>
  </si>
  <si>
    <t>新しい社会のニーズと土木の役割</t>
  </si>
  <si>
    <t>西脇 芳文</t>
  </si>
  <si>
    <t>第23回(2)</t>
  </si>
  <si>
    <t>自然災害への対策と土木技術者の役割―途上国での高潮･津波調査結果を踏まえて―</t>
  </si>
  <si>
    <t>柴山 知也</t>
  </si>
  <si>
    <t>第24回(1)</t>
  </si>
  <si>
    <t>土木学会から契約約款の発刊を</t>
  </si>
  <si>
    <t>小澤 一雅</t>
  </si>
  <si>
    <t>第24回(2)</t>
  </si>
  <si>
    <t>総合医療としての新たな社会資本整備の姿</t>
  </si>
  <si>
    <t>布村 明彦</t>
  </si>
  <si>
    <t>第25回(1)</t>
  </si>
  <si>
    <t>社会資本のリスク対応の制度的課題</t>
  </si>
  <si>
    <t>第25回(2)</t>
  </si>
  <si>
    <t>生活習慣病型の環境問題</t>
  </si>
  <si>
    <t>佐藤 愼司</t>
  </si>
  <si>
    <t>第26回(1)</t>
  </si>
  <si>
    <t>土木の将来について</t>
  </si>
  <si>
    <t>第26回(2)</t>
  </si>
  <si>
    <t>建設業の適正利益確保について</t>
  </si>
  <si>
    <t>第27回(1)</t>
  </si>
  <si>
    <t>土木工事での木材活用による温暖化防止への貢献</t>
  </si>
  <si>
    <t>第27回(2)</t>
  </si>
  <si>
    <t>土木事業と土木技術者の将来</t>
  </si>
  <si>
    <t>第28回(1)</t>
  </si>
  <si>
    <t>公共事業の意思決定法はいかにあるべきか－ダム建設事業を例として－</t>
  </si>
  <si>
    <t>山田 正</t>
  </si>
  <si>
    <t>第28回(2)</t>
  </si>
  <si>
    <t>森林の現状をどう見るか</t>
  </si>
  <si>
    <t>太田 猛彦</t>
  </si>
  <si>
    <t>第29回(1)</t>
  </si>
  <si>
    <t>本当に欲しいものは何か？：分福茶釜と性能規定</t>
  </si>
  <si>
    <t>宮川 豊章</t>
  </si>
  <si>
    <t>第29回(2)</t>
  </si>
  <si>
    <t>Investing in Infrastructure Development for the Future</t>
  </si>
  <si>
    <t>B.N. Lohani</t>
  </si>
  <si>
    <t>第30回(1)</t>
  </si>
  <si>
    <t>公共事業の必要性は理解されているか</t>
  </si>
  <si>
    <t>原 恒雄</t>
  </si>
  <si>
    <t>第30回(2)</t>
  </si>
  <si>
    <t>我が国の子ども達の学力について</t>
  </si>
  <si>
    <t>木村 孟</t>
  </si>
  <si>
    <t>第31回(1)</t>
  </si>
  <si>
    <t>変化する時代の土木のあり方</t>
  </si>
  <si>
    <t>橋本 鋼太郎</t>
  </si>
  <si>
    <t>第31回(2)</t>
  </si>
  <si>
    <t>海外土木事業におけるわが国の競争力</t>
  </si>
  <si>
    <t>冨岡 征一郎</t>
  </si>
  <si>
    <t>第32回(1)</t>
  </si>
  <si>
    <t>文明の頂点にて</t>
  </si>
  <si>
    <t>竹村 公太郎</t>
  </si>
  <si>
    <t>■社会
2010.2 バンクーバー冬季オリンピック
2010.6 菅内閣発足
2010.6 サッカー南アフリカワールドカップ
2010.12 第4世代移動通信システム（4G）サービス開始
スマートフォン普及開始、ツイッター・facebook等のSNSの普及
■インフラ
2010.3 茨城空港開港
2010.7 成田スカイアクセス線開業
2010.10 羽田空港新国際ターミナル・D滑走路供用開始
2010.12 東北新幹線新青森延伸・全線開通
■災害
2010.1 ハイチ地震（M7.0)で約23万人死亡
●学会
近藤 徹 第97代会長（～2010.6）
阪田 憲次 第98代会長（2010.6～）</t>
    <rPh sb="1" eb="3">
      <t>シャカイ</t>
    </rPh>
    <rPh sb="226" eb="228">
      <t>サイガイ</t>
    </rPh>
    <rPh sb="239" eb="241">
      <t>ジシン</t>
    </rPh>
    <rPh sb="248" eb="249">
      <t>ヤク</t>
    </rPh>
    <rPh sb="251" eb="253">
      <t>マンニン</t>
    </rPh>
    <rPh sb="253" eb="255">
      <t>シボウ</t>
    </rPh>
    <rPh sb="258" eb="260">
      <t>ガッカイ</t>
    </rPh>
    <rPh sb="282" eb="284">
      <t>サカタ</t>
    </rPh>
    <rPh sb="285" eb="287">
      <t>ケンジ</t>
    </rPh>
    <phoneticPr fontId="64"/>
  </si>
  <si>
    <t>第32回(2)</t>
  </si>
  <si>
    <t>「アカデミズムの存在理由」</t>
  </si>
  <si>
    <t>第33回(1)</t>
  </si>
  <si>
    <t>社会資本整備と地域の成長戦略</t>
  </si>
  <si>
    <t>小磯 修二</t>
  </si>
  <si>
    <t>第33回(2)</t>
  </si>
  <si>
    <t>個＝顔のみえる産業へ―希望と魅力ある建設コンサルタントとするために―</t>
  </si>
  <si>
    <t>大島 一哉</t>
  </si>
  <si>
    <t>第34回(1)</t>
  </si>
  <si>
    <t>本当にシビルエンジニアか</t>
  </si>
  <si>
    <t>第34回(2)</t>
  </si>
  <si>
    <t>社会資本を巡る議論</t>
  </si>
  <si>
    <t>第35回(1)</t>
  </si>
  <si>
    <t>シビル・エンジニアの新しいあり方</t>
  </si>
  <si>
    <t>立花 隆</t>
  </si>
  <si>
    <t>第35回(2)</t>
  </si>
  <si>
    <t>2050年の社会資本</t>
  </si>
  <si>
    <t>西川 和廣</t>
  </si>
  <si>
    <t>第36回(1)</t>
  </si>
  <si>
    <t>公共工事契約制度、国際競争力の視点から見直しを</t>
  </si>
  <si>
    <t>山川 朝生</t>
  </si>
  <si>
    <t>第36回(2)</t>
  </si>
  <si>
    <t>日本発の技術を国際標準に</t>
  </si>
  <si>
    <t>財満 英一</t>
  </si>
  <si>
    <t>第37回</t>
  </si>
  <si>
    <t>水不足の世界で</t>
  </si>
  <si>
    <t>曽野 綾子</t>
  </si>
  <si>
    <t>第38回</t>
  </si>
  <si>
    <t>シナリオデザインのすすめ：平知盛の憂鬱</t>
  </si>
  <si>
    <t>第39回(1)</t>
  </si>
  <si>
    <t>首都壊滅</t>
  </si>
  <si>
    <t>河田 恵昭</t>
  </si>
  <si>
    <t>第39回(2)</t>
  </si>
  <si>
    <t>津波防災技術の世界への発信</t>
  </si>
  <si>
    <t>村田 進</t>
  </si>
  <si>
    <t>第40回(1)</t>
  </si>
  <si>
    <t>産学官パートナーシップで新世紀のインフラ整備・管理を</t>
  </si>
  <si>
    <t>第40回(2)</t>
  </si>
  <si>
    <t>技術者の責任には、相応の権利が必要だ</t>
  </si>
  <si>
    <t>島津 翔</t>
  </si>
  <si>
    <t>第41回(1)</t>
  </si>
  <si>
    <t>技術者教育認定制度に何を求めるか？：教育の質と大学人、そして産業界</t>
  </si>
  <si>
    <t>第41回(2)</t>
  </si>
  <si>
    <t>JABEE認定・審査に対する評価と課題</t>
  </si>
  <si>
    <t>福田 敦</t>
  </si>
  <si>
    <t>第42回(1)</t>
  </si>
  <si>
    <t>北海道開発政策の意義</t>
  </si>
  <si>
    <t>第42回(2)</t>
  </si>
  <si>
    <t>人口減少の未来に向けて</t>
  </si>
  <si>
    <t>第43回(1)</t>
  </si>
  <si>
    <t>合意形成における専門家の役割</t>
  </si>
  <si>
    <t>第43回(2)</t>
  </si>
  <si>
    <t>合意形成の場における専門家の役割について</t>
  </si>
  <si>
    <t>桑子 敏雄</t>
  </si>
  <si>
    <t>第44回(1)</t>
  </si>
  <si>
    <t>我が国の建設業が持つ社会的使命感</t>
  </si>
  <si>
    <t>■社会
2011.1 日本のGDPが3位に後退
2011.7 女子サッカーW杯優勝
2011.7 地上デジタル放送移行
2011.9 野田内閣発足
■インフラ
2011.3 九州新幹線全線開通
■災害
2011.2 ニュージーランド地震
2011.3 東日本大震災、福島第一原発事故
2011.7 平成23年7月新潟・福島豪雨
●学会
阪田 憲次 第98代会長（～2011.6）
山本 卓朗 第99代会長（2011.6～）
2011.5 公益法人移行</t>
    <rPh sb="1" eb="3">
      <t>シャカイ</t>
    </rPh>
    <rPh sb="11" eb="13">
      <t>ニホン</t>
    </rPh>
    <rPh sb="19" eb="20">
      <t>イ</t>
    </rPh>
    <rPh sb="21" eb="23">
      <t>コウタイ</t>
    </rPh>
    <rPh sb="98" eb="100">
      <t>サイガイ</t>
    </rPh>
    <rPh sb="116" eb="118">
      <t>ジシン</t>
    </rPh>
    <rPh sb="126" eb="132">
      <t>ヒガシニホンダイシンサイ</t>
    </rPh>
    <rPh sb="133" eb="135">
      <t>フクシマ</t>
    </rPh>
    <rPh sb="135" eb="137">
      <t>ダイイチ</t>
    </rPh>
    <rPh sb="137" eb="139">
      <t>ゲンパツ</t>
    </rPh>
    <rPh sb="139" eb="141">
      <t>ジコ</t>
    </rPh>
    <rPh sb="149" eb="151">
      <t>ヘイセイ</t>
    </rPh>
    <rPh sb="153" eb="154">
      <t>ネン</t>
    </rPh>
    <rPh sb="155" eb="156">
      <t>ガツ</t>
    </rPh>
    <rPh sb="156" eb="158">
      <t>ニイガタ</t>
    </rPh>
    <rPh sb="159" eb="161">
      <t>フクシマ</t>
    </rPh>
    <rPh sb="161" eb="163">
      <t>ゴウウ</t>
    </rPh>
    <rPh sb="166" eb="168">
      <t>ガッカイ</t>
    </rPh>
    <rPh sb="191" eb="193">
      <t>ヤマモト</t>
    </rPh>
    <rPh sb="194" eb="196">
      <t>タクロウ</t>
    </rPh>
    <rPh sb="220" eb="226">
      <t>コウエキホウジンイコウ</t>
    </rPh>
    <phoneticPr fontId="64"/>
  </si>
  <si>
    <t>第44回(2)</t>
  </si>
  <si>
    <t>土木学の意義</t>
  </si>
  <si>
    <t>第45回(1)</t>
  </si>
  <si>
    <t>気候変動への対応とグリーンイノベーション</t>
  </si>
  <si>
    <t>三村 信男</t>
  </si>
  <si>
    <t>第45回(2)</t>
  </si>
  <si>
    <t>電気自動車（ＥＶ）普及が拡げる道路インフラの可能性への期待</t>
  </si>
  <si>
    <t>第46回(1)</t>
  </si>
  <si>
    <t>国際プロジェクトにこそ求められる現場力</t>
  </si>
  <si>
    <t>第46回(2)</t>
  </si>
  <si>
    <t>国際土木プロジェクトの法的リスクの把握</t>
  </si>
  <si>
    <t>井口 直樹</t>
  </si>
  <si>
    <t>第47回(1)</t>
  </si>
  <si>
    <t>設計瑕疵の防止</t>
  </si>
  <si>
    <t>第47回(2)</t>
  </si>
  <si>
    <t>新たな建設事業のパラダイムへ</t>
  </si>
  <si>
    <t>藤森 祥弘</t>
  </si>
  <si>
    <t>第48回</t>
  </si>
  <si>
    <t>文明を支える我々が今なすべきこと</t>
  </si>
  <si>
    <t>首藤 伸夫</t>
  </si>
  <si>
    <t>第49回(1)</t>
  </si>
  <si>
    <t>理数科離れに対する土木分野からの視点</t>
  </si>
  <si>
    <t>道奥 康治</t>
  </si>
  <si>
    <t>第49回(2)</t>
  </si>
  <si>
    <t>「脱官僚」、「政治主導」そして「大震災」</t>
  </si>
  <si>
    <t>第50回(1)</t>
  </si>
  <si>
    <t>津波災害の犠牲者を減らすリスクマネジメント</t>
  </si>
  <si>
    <t>第50回(2)</t>
  </si>
  <si>
    <t>広域大規模水害に備える</t>
  </si>
  <si>
    <t>辻本 哲郎</t>
  </si>
  <si>
    <t>第51回(1)</t>
  </si>
  <si>
    <t>国際競争下の土木業界： 大学の博士課程教育をどう考えるか？</t>
  </si>
  <si>
    <t>第51回(2)</t>
  </si>
  <si>
    <t>今後は許されぬ『未曾有・想定外』という言い訳―土木技術者の反省と決意―</t>
  </si>
  <si>
    <t>金井 誠</t>
  </si>
  <si>
    <t>第52回(1)</t>
  </si>
  <si>
    <t>信頼回復に必要なのは「国家土木」ではなく「市民土木」</t>
  </si>
  <si>
    <t>第52回(2)</t>
  </si>
  <si>
    <t>土木技術者の原点</t>
  </si>
  <si>
    <t>木村 亮</t>
  </si>
  <si>
    <t>第53回(1)</t>
  </si>
  <si>
    <t>東北地方太平洋沖地震津波後の津波防災のあり方</t>
  </si>
  <si>
    <t>磯部 雅彦</t>
  </si>
  <si>
    <t>第53回(2)</t>
  </si>
  <si>
    <t>青頭巾</t>
  </si>
  <si>
    <t>阪田 憲次</t>
  </si>
  <si>
    <t>第54回(1)</t>
  </si>
  <si>
    <t>復興計画の実現に向けて（国の視点）</t>
  </si>
  <si>
    <t>甲村 謙友</t>
  </si>
  <si>
    <t>第54回(2)</t>
  </si>
  <si>
    <t>都市計画・まちづくりと防潮堤</t>
  </si>
  <si>
    <t>中井 祐</t>
  </si>
  <si>
    <t>第55回(1)</t>
  </si>
  <si>
    <t>未来を切り拓く骨太ビジョンの策定を</t>
  </si>
  <si>
    <t>第55回(2)</t>
  </si>
  <si>
    <t>いまに生かそう「自然共生型流域圏管理」</t>
  </si>
  <si>
    <t>第56回(1)</t>
  </si>
  <si>
    <t>構造物の技術基準について</t>
  </si>
  <si>
    <t>石橋 忠良</t>
  </si>
  <si>
    <t>■社会
2012.2 復興庁発足
2012.12 第2次安倍内閣発足
■インフラ
2012.2 東京ゲードブリッジ供用
2012.3 第３次社会資本整備重点計画
2012.4 新東名高速道路（御殿場～三ヶ日）供用
2012.5 東京スカイツリー完成
2012.10 東京駅丸の内駅舎復原
■災害
2012.7 平成24年7月九州北部豪雨
2012.12 笹子トンネル天井板落下事故
●学会
山本 卓朗 第99代会長（～2012.6）
小野 武彦 第100代会長（2012.6～）
2012.4 国際センター設置</t>
    <rPh sb="1" eb="3">
      <t>シャカイ</t>
    </rPh>
    <rPh sb="11" eb="14">
      <t>フッコウチョウ</t>
    </rPh>
    <rPh sb="14" eb="16">
      <t>ホッソク</t>
    </rPh>
    <rPh sb="48" eb="50">
      <t>トウキョウ</t>
    </rPh>
    <rPh sb="57" eb="59">
      <t>キョウヨウ</t>
    </rPh>
    <rPh sb="67" eb="70">
      <t>ダイサンジ</t>
    </rPh>
    <rPh sb="70" eb="80">
      <t>シャカイシホンセイビジュウテンケイカク</t>
    </rPh>
    <rPh sb="88" eb="91">
      <t>シントウメイ</t>
    </rPh>
    <rPh sb="91" eb="93">
      <t>コウソク</t>
    </rPh>
    <rPh sb="93" eb="95">
      <t>ドウロ</t>
    </rPh>
    <rPh sb="96" eb="99">
      <t>ゴテンバ</t>
    </rPh>
    <rPh sb="100" eb="103">
      <t>ミッカビ</t>
    </rPh>
    <rPh sb="104" eb="106">
      <t>キョウヨウ</t>
    </rPh>
    <rPh sb="114" eb="116">
      <t>トウキョウ</t>
    </rPh>
    <rPh sb="122" eb="124">
      <t>カンセイ</t>
    </rPh>
    <rPh sb="145" eb="147">
      <t>サイガイ</t>
    </rPh>
    <rPh sb="155" eb="157">
      <t>ヘイセイ</t>
    </rPh>
    <rPh sb="159" eb="160">
      <t>ネン</t>
    </rPh>
    <rPh sb="161" eb="162">
      <t>ガツ</t>
    </rPh>
    <rPh sb="162" eb="164">
      <t>キュウシュウ</t>
    </rPh>
    <rPh sb="164" eb="166">
      <t>ホクブ</t>
    </rPh>
    <rPh sb="166" eb="168">
      <t>ゴウウ</t>
    </rPh>
    <rPh sb="177" eb="179">
      <t>ササゴ</t>
    </rPh>
    <rPh sb="183" eb="186">
      <t>テンジョウバン</t>
    </rPh>
    <rPh sb="186" eb="188">
      <t>ラッカ</t>
    </rPh>
    <rPh sb="188" eb="190">
      <t>ジコ</t>
    </rPh>
    <rPh sb="193" eb="195">
      <t>ガッカイ</t>
    </rPh>
    <rPh sb="218" eb="220">
      <t>オノ</t>
    </rPh>
    <rPh sb="221" eb="223">
      <t>タケヒコ</t>
    </rPh>
    <rPh sb="248" eb="250">
      <t>コクサイ</t>
    </rPh>
    <rPh sb="254" eb="256">
      <t>セッチ</t>
    </rPh>
    <phoneticPr fontId="64"/>
  </si>
  <si>
    <t>第56回(2)</t>
  </si>
  <si>
    <t>将来のリスクへの予見的対応の重要性</t>
  </si>
  <si>
    <t>第57回(1)</t>
  </si>
  <si>
    <t>総合治水への期待と実質化に向けた課題</t>
  </si>
  <si>
    <t>第57回(2)</t>
  </si>
  <si>
    <t>Civil EngineerのSpirit</t>
  </si>
  <si>
    <t>村尾 公一</t>
  </si>
  <si>
    <t>第58回(1)</t>
  </si>
  <si>
    <t>建設コンサルタントの海外展開　～現地化のもう一つの視点～</t>
  </si>
  <si>
    <t>廣瀬 典昭</t>
  </si>
  <si>
    <t>第58回(2)</t>
  </si>
  <si>
    <t>国際化時代における土木専門教育</t>
  </si>
  <si>
    <t>小林 潔司</t>
  </si>
  <si>
    <t>第59回</t>
  </si>
  <si>
    <t>「想定外」に対処するために</t>
  </si>
  <si>
    <t>京谷 孝史</t>
  </si>
  <si>
    <t>第60回(1)</t>
  </si>
  <si>
    <t>PPPその限界と可能性―道路事業を中心に―</t>
  </si>
  <si>
    <t>南部 隆秋</t>
  </si>
  <si>
    <t>第60回(2)</t>
  </si>
  <si>
    <t>インフラチームジャパンを世界へ！</t>
  </si>
  <si>
    <t>小澤 一雅</t>
    <phoneticPr fontId="6"/>
  </si>
  <si>
    <t>第61回(1)</t>
  </si>
  <si>
    <t>空の自由化への期待</t>
  </si>
  <si>
    <t>石山 范</t>
  </si>
  <si>
    <t>第61回(2)</t>
  </si>
  <si>
    <t>指揮者を育てる教育；大学土木教育がめざすもの</t>
  </si>
  <si>
    <t>落合 英俊</t>
  </si>
  <si>
    <t>第62回(1)</t>
  </si>
  <si>
    <t>建設技術者を正当に評価せずして復興や防災・減災は可能か！―土木と土木技術者が日本社会でリスペクトされるために―</t>
  </si>
  <si>
    <t>第62回(2)</t>
  </si>
  <si>
    <t>社会資本整備の今後のあり方</t>
  </si>
  <si>
    <t>第63回(1)</t>
  </si>
  <si>
    <t>身近なパブリックを支える社会基盤の構築を</t>
  </si>
  <si>
    <t>第63回(2)</t>
  </si>
  <si>
    <t>土木分野における「新しい公共」の意味と可能性</t>
  </si>
  <si>
    <t>駒田 智久</t>
  </si>
  <si>
    <t>第64回(1)</t>
  </si>
  <si>
    <t>欠陥構造物をなくすには</t>
  </si>
  <si>
    <t>第64回(2)</t>
  </si>
  <si>
    <t>本当に維持管理の時代なのか？</t>
  </si>
  <si>
    <t>第65回(1)</t>
  </si>
  <si>
    <t>【シリーズ】「50年後の国土への戦略」コミュニティーに基づいた、分散型の水インフラの構築</t>
  </si>
  <si>
    <t>島谷 幸宏</t>
  </si>
  <si>
    <t>第65回(2)</t>
  </si>
  <si>
    <t>津波シェルターを用いて被災地で復興を</t>
  </si>
  <si>
    <t>元田 良孝</t>
  </si>
  <si>
    <t>第66回(1)</t>
  </si>
  <si>
    <t>【シリーズ】「50年後の国土への戦略」リアリズムを超えて未来に向かう条件</t>
  </si>
  <si>
    <t>屋井 鉄雄</t>
  </si>
  <si>
    <t>第66回(2)</t>
  </si>
  <si>
    <t>橋守を育てる</t>
  </si>
  <si>
    <t>丸山 久一</t>
  </si>
  <si>
    <t>第67回(1)</t>
  </si>
  <si>
    <t>【シリーズ】「50年後の国土への戦略」公共事業復権のための5つのシナリオ―50年後の世代に強靭な国土を贈るために―</t>
  </si>
  <si>
    <t>藤本 貴也</t>
  </si>
  <si>
    <t>第67回(2)</t>
  </si>
  <si>
    <t>日本の未来は衰退か－食っていける成熟社会と土木の役割－</t>
  </si>
  <si>
    <t>大西 博文</t>
  </si>
  <si>
    <t>第68回(1)</t>
  </si>
  <si>
    <t>【シリーズ】「50年後の国土への戦略」21世紀世界経済レジームにおける日本とインフラ整備</t>
  </si>
  <si>
    <t>■社会
2013.9 東京オリンピック・パラリンピック開催決定
■インフラ
2013.3 新石垣空港開港
2013.3 東横線・副都心線相互乗り入れ
■災害
2013.10 台風26号 伊豆大島土砂災害
2013.11 台風30号 フィリピン直撃
●学会
小野 武彦 第100代会長（～2013.6）
橋本 鋼太郎 第101代会長（2013.6～）</t>
    <rPh sb="1" eb="3">
      <t>シャカイ</t>
    </rPh>
    <rPh sb="11" eb="13">
      <t>トウキョウ</t>
    </rPh>
    <rPh sb="27" eb="29">
      <t>カイサイ</t>
    </rPh>
    <rPh sb="29" eb="31">
      <t>ケッテイ</t>
    </rPh>
    <rPh sb="45" eb="46">
      <t>シン</t>
    </rPh>
    <rPh sb="46" eb="48">
      <t>イシガキ</t>
    </rPh>
    <rPh sb="48" eb="50">
      <t>クウコウ</t>
    </rPh>
    <rPh sb="50" eb="52">
      <t>カイコウ</t>
    </rPh>
    <rPh sb="60" eb="63">
      <t>トウヨコセン</t>
    </rPh>
    <rPh sb="64" eb="68">
      <t>フクトシンセン</t>
    </rPh>
    <rPh sb="68" eb="70">
      <t>ソウゴ</t>
    </rPh>
    <rPh sb="70" eb="71">
      <t>ノ</t>
    </rPh>
    <rPh sb="72" eb="73">
      <t>イ</t>
    </rPh>
    <rPh sb="76" eb="78">
      <t>サイガイ</t>
    </rPh>
    <rPh sb="87" eb="89">
      <t>タイフウ</t>
    </rPh>
    <rPh sb="91" eb="92">
      <t>ゴウ</t>
    </rPh>
    <rPh sb="93" eb="95">
      <t>イズ</t>
    </rPh>
    <rPh sb="95" eb="97">
      <t>オオシマ</t>
    </rPh>
    <rPh sb="97" eb="99">
      <t>ドシャ</t>
    </rPh>
    <rPh sb="99" eb="101">
      <t>サイガイ</t>
    </rPh>
    <rPh sb="110" eb="112">
      <t>タイフウ</t>
    </rPh>
    <rPh sb="114" eb="115">
      <t>ゴウ</t>
    </rPh>
    <rPh sb="121" eb="123">
      <t>チョクゲキ</t>
    </rPh>
    <rPh sb="126" eb="128">
      <t>ガッカイ</t>
    </rPh>
    <rPh sb="152" eb="154">
      <t>ハシモト</t>
    </rPh>
    <rPh sb="155" eb="158">
      <t>コウタロウ</t>
    </rPh>
    <phoneticPr fontId="64"/>
  </si>
  <si>
    <t>第68回(2)</t>
  </si>
  <si>
    <t>津波避難に貢献する海岸保全施設の整備</t>
  </si>
  <si>
    <t>第69回(1)</t>
  </si>
  <si>
    <t>【シリーズ】「50年後の国土への戦略」インフラ整備を通じて獲得される巨大データを未来に生かす</t>
  </si>
  <si>
    <t>第69回(2)</t>
  </si>
  <si>
    <t>リスペクト、を感じるとき</t>
  </si>
  <si>
    <t>第70回(1)</t>
  </si>
  <si>
    <t>【シリーズ】「50年後の国土への戦略」人口減少の中での社会資本整備（50年後の日本を見つめて）</t>
  </si>
  <si>
    <t>第70回(2)</t>
  </si>
  <si>
    <t>災害常襲列島日本が築くべき国力としての総合防災力と総合土木力</t>
  </si>
  <si>
    <t>岡田 憲夫</t>
  </si>
  <si>
    <t>第71回(1)</t>
  </si>
  <si>
    <t>【シリーズ】50年後の国土経営への道のりに思う</t>
  </si>
  <si>
    <t>第71回(2)</t>
  </si>
  <si>
    <t>若者を現場に連れ出し土木技術の伝承を図ろう</t>
  </si>
  <si>
    <t>第72回(1)</t>
  </si>
  <si>
    <t>【シリーズ】「50年後の国土への戦略」50年後の国土整備を担う人材の育成―大学の役割と学科名称を考える―</t>
  </si>
  <si>
    <t>第72回(2)</t>
  </si>
  <si>
    <t>少子化時代における建設生産システムの再構築</t>
  </si>
  <si>
    <t>高野 伸栄</t>
  </si>
  <si>
    <t>第73回(1)</t>
  </si>
  <si>
    <t>【シリーズ】「50年後の国土への戦略」7回コールドゲームに備え、インフラ-空間統合戦略を</t>
  </si>
  <si>
    <t>林 良嗣</t>
  </si>
  <si>
    <t>第73回(2)</t>
  </si>
  <si>
    <t>復興の現場から見た土木工学の進むべき道</t>
  </si>
  <si>
    <t>平野 勝也</t>
  </si>
  <si>
    <t>第74回(1)</t>
  </si>
  <si>
    <t>【シリーズ】「50年後の国土への戦略」将来を見通した自転車政策を～50年前の失敗を省みた50年後への戦略～</t>
  </si>
  <si>
    <t>第74回(2)</t>
  </si>
  <si>
    <t>オリンピック招致と東京プロブレムの克服</t>
  </si>
  <si>
    <t>第75回(1)</t>
  </si>
  <si>
    <t>【シリーズ】「50年後の国土への戦略」日本文明が継続していくために</t>
  </si>
  <si>
    <t>第75回(2)</t>
  </si>
  <si>
    <t>土木界が環境保全への関心を失くすことを恐れる</t>
  </si>
  <si>
    <t>第76回(1)</t>
  </si>
  <si>
    <t>【シリーズ】「50年後の国土への戦略」目指すべき持続可能社会と土木</t>
  </si>
  <si>
    <t>第76回(2)</t>
  </si>
  <si>
    <t>公共事業に対する国民の信頼確保のための一提言―全土木人による『公共調達に関する政治倫理条例制定運動』を―</t>
  </si>
  <si>
    <t>第77回(1)</t>
  </si>
  <si>
    <t>【シリーズ】「50年後の国土への戦略」風景の再生のために、国土の片付けを</t>
  </si>
  <si>
    <t>第77回(2)</t>
  </si>
  <si>
    <t>問われるのは「意思決定者」の判断力</t>
  </si>
  <si>
    <t>木村 洋行</t>
  </si>
  <si>
    <t>第78回(1)</t>
  </si>
  <si>
    <t>【シリーズ】「50年後の国土への戦略」50年後の日本-　減災をバネに律動的な成長と進化を目指す「くに・マチ」づくり</t>
  </si>
  <si>
    <t>第78回(2)</t>
  </si>
  <si>
    <t>土木学会の100周年にあたって</t>
  </si>
  <si>
    <t>藤野 陽三</t>
  </si>
  <si>
    <t>第79回(1)</t>
  </si>
  <si>
    <t>【シリーズ】「50年後の国土への戦略」建設業界の将来に向けての議論を始めよう</t>
  </si>
  <si>
    <t>第79回(2)</t>
  </si>
  <si>
    <t>震災復興における合意形成の意義</t>
  </si>
  <si>
    <t>野崎 秀則</t>
  </si>
  <si>
    <t>第80回(1)</t>
  </si>
  <si>
    <t>【シリーズ】「50年後の国土への戦略」インフラ運用、管理の主役は現地技術者</t>
  </si>
  <si>
    <t>濃添 元宏</t>
  </si>
  <si>
    <t>■社会
2014.7 STAP細胞研究不正
2014.11 IPCC第五次報告書発表
■インフラ
2014.4 道路の老朽化対策の本格実施に関する提言　最後の警告　ー今すぐ本格的なメンテナンスに舵を切れー
2014.7 国土の長期展望「国土のグランドデザイン2050」
2014.10 リニア中央新幹線建設計画認可
■災害
2014.8 平成26年8月豪雨 広島土砂災害
●学会
橋本 鋼太郎 第101代会長（～2014.6）
磯部 雅彦 第102代会長（2014.6～）
2014.9 東日本大震災後における津波対策に関する現状認識と今後の課題
2014.11 土木学会創立100周年
2014.12 JSCE2015公表</t>
    <rPh sb="1" eb="3">
      <t>シャカイ</t>
    </rPh>
    <rPh sb="15" eb="17">
      <t>サイボウ</t>
    </rPh>
    <rPh sb="17" eb="19">
      <t>ケンキュウ</t>
    </rPh>
    <rPh sb="19" eb="21">
      <t>フセイ</t>
    </rPh>
    <rPh sb="34" eb="40">
      <t>ダイゴジホウコクショ</t>
    </rPh>
    <rPh sb="40" eb="42">
      <t>ハッピョウ</t>
    </rPh>
    <rPh sb="110" eb="112">
      <t>コクド</t>
    </rPh>
    <rPh sb="113" eb="115">
      <t>チョウキ</t>
    </rPh>
    <rPh sb="115" eb="117">
      <t>テンボウ</t>
    </rPh>
    <rPh sb="118" eb="120">
      <t>コクド</t>
    </rPh>
    <rPh sb="159" eb="161">
      <t>サイガイ</t>
    </rPh>
    <rPh sb="169" eb="171">
      <t>ヘイセイ</t>
    </rPh>
    <rPh sb="173" eb="174">
      <t>ネン</t>
    </rPh>
    <rPh sb="175" eb="176">
      <t>ガツ</t>
    </rPh>
    <rPh sb="176" eb="178">
      <t>ゴウウ</t>
    </rPh>
    <rPh sb="179" eb="181">
      <t>ヒロシマ</t>
    </rPh>
    <rPh sb="181" eb="183">
      <t>ドシャ</t>
    </rPh>
    <rPh sb="183" eb="185">
      <t>サイガイ</t>
    </rPh>
    <rPh sb="188" eb="190">
      <t>ガッカイ</t>
    </rPh>
    <rPh sb="215" eb="217">
      <t>イソベ</t>
    </rPh>
    <rPh sb="218" eb="220">
      <t>マサヒコ</t>
    </rPh>
    <rPh sb="284" eb="288">
      <t>ドボクガッカイ</t>
    </rPh>
    <rPh sb="288" eb="290">
      <t>ソウリツ</t>
    </rPh>
    <rPh sb="293" eb="295">
      <t>シュウネン</t>
    </rPh>
    <rPh sb="312" eb="314">
      <t>コウヒョウ</t>
    </rPh>
    <phoneticPr fontId="64"/>
  </si>
  <si>
    <t>第80回(2)</t>
  </si>
  <si>
    <t>社会資本整備の長期計画は国民との契約である</t>
  </si>
  <si>
    <t>田﨑 忠行</t>
  </si>
  <si>
    <t>第81回(1)</t>
  </si>
  <si>
    <t>【シリーズ】「50年後の国土への戦略」我国のエネルギー自給は夢ではない ―低緯度太平洋メガソーラー筏構想―</t>
  </si>
  <si>
    <t>國生 剛治</t>
  </si>
  <si>
    <t>第81回(2)</t>
  </si>
  <si>
    <t>建設コンサルタントが進むべき道とは　～解決策を提供する総合プロデュース業へ～</t>
  </si>
  <si>
    <t>炭田 英俊</t>
  </si>
  <si>
    <t>第82回(1)</t>
  </si>
  <si>
    <t>【シリーズ】「50年後の国土への戦略」巨大な自然外力への適応という視点から土木工学のあり方を考える</t>
  </si>
  <si>
    <t>望月 常好</t>
  </si>
  <si>
    <t>第82回(2)</t>
  </si>
  <si>
    <t>部分から積み上げる都市空間の「質」</t>
  </si>
  <si>
    <t>竹内 直文</t>
  </si>
  <si>
    <t>第83回(1)</t>
  </si>
  <si>
    <t>【シリーズ】「50年後の国土への戦略」日本人らしい問題解決型技術を開発しよう</t>
  </si>
  <si>
    <t>第83回(2)</t>
  </si>
  <si>
    <t>物言わぬ者たちの受益なき負担　－環境倫理と世代間倫理の視点より－</t>
  </si>
  <si>
    <t>第84回(1)</t>
  </si>
  <si>
    <t>【シリーズ】「50年後の国土への戦略」国際物流イニシアティブ</t>
  </si>
  <si>
    <t>藤田 武彦</t>
  </si>
  <si>
    <t>第84回(2)</t>
  </si>
  <si>
    <t>途上国へのインフラ輸出で土木界が果たすべき役割</t>
  </si>
  <si>
    <t>第85回(1)</t>
  </si>
  <si>
    <t>【シリーズ】「50年後の国土への戦略」土木の魅力向上のため“ゆとり”ある工期・工程の導入を</t>
  </si>
  <si>
    <t>第85回(2)</t>
  </si>
  <si>
    <t>風水害に対する国土の脆弱性へのさらなる対応を</t>
  </si>
  <si>
    <t>二羽 淳一郎</t>
  </si>
  <si>
    <t>第86回(1)</t>
  </si>
  <si>
    <t>【シリーズ】「50年後の国土への戦略」　将来に向けての学会活動のあり方 ―ひとつの提案―</t>
  </si>
  <si>
    <t>藤野陽三</t>
  </si>
  <si>
    <t>第86回(2)</t>
  </si>
  <si>
    <t>「あるべき論」と「実践活動」のバランスを</t>
  </si>
  <si>
    <t>第87回(1)</t>
  </si>
  <si>
    <t>【シリーズ】「50年後の国土への戦略」人員削減などの発注者体制の変化に応じた制度の変革を　　発注者は意志を示せ</t>
  </si>
  <si>
    <t>第87回(2)</t>
  </si>
  <si>
    <t>相思相愛の地方空港間連携</t>
  </si>
  <si>
    <t>田村 亨</t>
  </si>
  <si>
    <t>第88回(1)</t>
  </si>
  <si>
    <t>【シリーズ】「50年後の国土への戦略」地域活性化に向けて</t>
  </si>
  <si>
    <t>第88回(2)</t>
  </si>
  <si>
    <t>自治体土木技術者の奮起を</t>
  </si>
  <si>
    <t>奥田 剛章</t>
  </si>
  <si>
    <t>第89回(1)</t>
  </si>
  <si>
    <t>【シリーズ】「50年後の国土への戦略」治水計画のイノベーション</t>
  </si>
  <si>
    <t>村田 和夫</t>
  </si>
  <si>
    <t>第89回(2)</t>
  </si>
  <si>
    <t>「当たり前」を疑うことは問題解決の第一歩</t>
  </si>
  <si>
    <t>岡村 美好</t>
  </si>
  <si>
    <t>第90回(1)</t>
  </si>
  <si>
    <t>【シリーズ】「50年後の国土への戦略」グローバル化時代を担う技術者育成に求められる大学教育</t>
  </si>
  <si>
    <t>日野 伸一</t>
  </si>
  <si>
    <t>第90回(2)</t>
  </si>
  <si>
    <t>現場第一主義の技術者を如何に育てるか</t>
  </si>
  <si>
    <t>第91回(1)</t>
  </si>
  <si>
    <t>【シリーズ】「50年後の国土への戦略」地域経営による場所の確立</t>
  </si>
  <si>
    <t>第91回(2)</t>
  </si>
  <si>
    <t>インフラ研究所技術者は問題解決まで主導を</t>
  </si>
  <si>
    <t>第92回(1)</t>
  </si>
  <si>
    <t>【シリーズ】「50年後の国土への戦略」駅のリノベーションに立体鉄道制度を</t>
  </si>
  <si>
    <t>山﨑 隆司</t>
  </si>
  <si>
    <t>第92回(2)</t>
  </si>
  <si>
    <t>官と民の関係はどう変わるのか？</t>
  </si>
  <si>
    <t>望月常好</t>
  </si>
  <si>
    <t>第93回(1)</t>
  </si>
  <si>
    <t>【シリーズ】「50年後の国土への戦略」待ったなし！地籍調査</t>
  </si>
  <si>
    <t>清水 英範</t>
  </si>
  <si>
    <t>第93回(2)</t>
  </si>
  <si>
    <t>海を守る　―我が国の海洋管理―</t>
  </si>
  <si>
    <t>第94回(1)</t>
  </si>
  <si>
    <t>【シリーズ】「50年後の国土への戦略」地方の将来を見通した道路ネットワークのあり方</t>
  </si>
  <si>
    <t>宮田 年耕</t>
  </si>
  <si>
    <t>第94回(2)</t>
  </si>
  <si>
    <t>NPOの活動には経営感覚が必要だ</t>
  </si>
  <si>
    <t>第95回(1)</t>
  </si>
  <si>
    <t>【シリーズ】「50年後の国土への戦略」人材育成と大学教育私論</t>
  </si>
  <si>
    <t>第95回(2)</t>
  </si>
  <si>
    <t>「饒舌なサムライであれ」～若き日本の土木技術者たちへ～</t>
  </si>
  <si>
    <t>松岡 孝哉</t>
  </si>
  <si>
    <t>第96回(1)</t>
  </si>
  <si>
    <t>【シリーズ】「50年後の国土への戦略」プロダクトの時代からプロセスの時代への制度設計</t>
  </si>
  <si>
    <t>第96回(2)</t>
  </si>
  <si>
    <t>日本再構築、四つの階層で　－成熟社会でとる針路－</t>
  </si>
  <si>
    <t>第97回(1)</t>
  </si>
  <si>
    <t>港湾と都市―今後の協働のあり方</t>
  </si>
  <si>
    <t>第97回(2)</t>
  </si>
  <si>
    <t>ＩＣＴ技術の将来の可能性と日本の問題</t>
  </si>
  <si>
    <t>坂根 正弘</t>
  </si>
  <si>
    <t>第98回(1)</t>
  </si>
  <si>
    <t>ダイバーシティ＆インクルージョンは持続可能な社会の礎である</t>
  </si>
  <si>
    <t>第98回(2)</t>
  </si>
  <si>
    <t>これからの市民交流のあり方を考える</t>
  </si>
  <si>
    <t>樋口 明彦</t>
  </si>
  <si>
    <t>第99回(1)</t>
  </si>
  <si>
    <t>“担い手3法”を理解して建設業の広報活動強化を</t>
  </si>
  <si>
    <t>第99回(2)</t>
  </si>
  <si>
    <t>公共事業の担い手確保と育成について</t>
  </si>
  <si>
    <t>第100回(1)</t>
  </si>
  <si>
    <t>大学入試制度の改革と土木工学教育について</t>
  </si>
  <si>
    <t>第100回(2)</t>
  </si>
  <si>
    <t>建設業を取り巻く環境について現場目線で考えたこと</t>
  </si>
  <si>
    <t>柿谷 達雄</t>
  </si>
  <si>
    <t>第101回(1)</t>
  </si>
  <si>
    <t>災害リスク評価の徹底と社会的共有による防災・減災の強化　―水害から見る―</t>
  </si>
  <si>
    <t>関 克己</t>
  </si>
  <si>
    <t>第101回(2)</t>
  </si>
  <si>
    <t>学問の世界における社会実装の価値</t>
  </si>
  <si>
    <t>福士 謙介</t>
  </si>
  <si>
    <t>第102回(1)</t>
  </si>
  <si>
    <t>公共インフラへのコンセッション方式導入における課題と土木分野の役割</t>
  </si>
  <si>
    <t>大川 尚哉</t>
  </si>
  <si>
    <t>第102回(2)</t>
  </si>
  <si>
    <t>このままでよいのか、中央官庁街 －二人の外国人建築家に思いを馳せて</t>
  </si>
  <si>
    <t>第103回(1)</t>
  </si>
  <si>
    <t>コンサルタント技術者の育成について思うこと</t>
  </si>
  <si>
    <t>松井 弘</t>
  </si>
  <si>
    <t>第103回(2)</t>
  </si>
  <si>
    <t>交通インフラの海外展開</t>
  </si>
  <si>
    <t>岡田 光彦</t>
  </si>
  <si>
    <t>第104回(1)</t>
  </si>
  <si>
    <t>土木・建築の境界領域の再考</t>
  </si>
  <si>
    <t>■社会
2016.5 伊勢志摩サミット
2016.11 パリ協定発効
■インフラ
2016.2 新東名開通
2016.3 北海道新幹線開業
2016.4 バスタ新宿
■災害
2016.4 熊本地震
2016.8 ライクラ地震
●学会
廣瀬 典昭 第103代会長（～2015.6）
田代 民治 第104代会長（2016.6～）</t>
    <rPh sb="1" eb="3">
      <t>シャカイ</t>
    </rPh>
    <rPh sb="30" eb="32">
      <t>キョウテイ</t>
    </rPh>
    <rPh sb="32" eb="34">
      <t>ハッコウ</t>
    </rPh>
    <rPh sb="80" eb="82">
      <t>シンジュク</t>
    </rPh>
    <rPh sb="84" eb="86">
      <t>サイガイ</t>
    </rPh>
    <rPh sb="110" eb="112">
      <t>ジシン</t>
    </rPh>
    <rPh sb="115" eb="117">
      <t>ガッカイ</t>
    </rPh>
    <phoneticPr fontId="64"/>
  </si>
  <si>
    <t>第104回(2)</t>
  </si>
  <si>
    <t>ネパール・ゴルカ地震後の混乱に想うこと</t>
  </si>
  <si>
    <t>小長井 一男</t>
  </si>
  <si>
    <t>第105回(1)</t>
  </si>
  <si>
    <t>地方都市中心部の再生にむけて</t>
  </si>
  <si>
    <t>望月 明彦</t>
  </si>
  <si>
    <t>第105回(2)</t>
  </si>
  <si>
    <t>土木界の広報について</t>
  </si>
  <si>
    <t>依田 照彦</t>
  </si>
  <si>
    <t>第106回(1)</t>
  </si>
  <si>
    <t>現場の魅力はここにあり</t>
  </si>
  <si>
    <t>第106回(2)</t>
  </si>
  <si>
    <t>次世代育成は土木技術者の仕事</t>
  </si>
  <si>
    <t>須田 久美子</t>
  </si>
  <si>
    <t>第107回(1)</t>
  </si>
  <si>
    <t>災害応急対策における意思決定機能の強化</t>
  </si>
  <si>
    <t>第107回(2)</t>
  </si>
  <si>
    <t>「２℃未満」目標と建設業</t>
  </si>
  <si>
    <t>松岡 譲</t>
  </si>
  <si>
    <t>第108回(1)</t>
  </si>
  <si>
    <t>点検の効率化と信頼性向上に向けた技術開発について</t>
  </si>
  <si>
    <t>芝村 善治</t>
  </si>
  <si>
    <t>第108回(2)</t>
  </si>
  <si>
    <t>日本経済の活性化と広域交通社会基盤の再整備について</t>
  </si>
  <si>
    <t>横田 耕治</t>
  </si>
  <si>
    <t>第109回(1)</t>
  </si>
  <si>
    <t>カリブ諸島と気候変動</t>
  </si>
  <si>
    <t>第109回(2)</t>
  </si>
  <si>
    <t>海の生物多様性の保全とグリーン・インフラ</t>
  </si>
  <si>
    <t>清野 聡子</t>
  </si>
  <si>
    <t>第110回(1)</t>
  </si>
  <si>
    <t>土木の学際性、国際性再考</t>
  </si>
  <si>
    <t>第110回(2)</t>
  </si>
  <si>
    <t>多様な学術連携による防災・減災への期待</t>
  </si>
  <si>
    <t>第111回(1)</t>
  </si>
  <si>
    <t>まわり道のキャリアも支える土木学会に</t>
  </si>
  <si>
    <t>山田 菊子</t>
  </si>
  <si>
    <t>第111回(2)</t>
  </si>
  <si>
    <t>建設コンサルタント業務の効率化について</t>
  </si>
  <si>
    <t>第112回(1)</t>
  </si>
  <si>
    <t>高齢者が健康的に生活できる東京都心部の街づくり</t>
  </si>
  <si>
    <t>第112回(2)</t>
  </si>
  <si>
    <t>シリーズ企画【若者へのメッセージ】エンジニアリングデザインのすすめ</t>
  </si>
  <si>
    <t>第113回(1)</t>
  </si>
  <si>
    <t>ダッカ・テロ事件犠牲者へのレクイエム</t>
  </si>
  <si>
    <t>内村 好</t>
  </si>
  <si>
    <t>第113回(2)</t>
  </si>
  <si>
    <t>社会インフラ関連事業における公益性と事業性との両立について</t>
  </si>
  <si>
    <t>第114回(1)</t>
  </si>
  <si>
    <t>女性の坑内労働規制の緩和による更なる女性活躍推進</t>
  </si>
  <si>
    <t>第114回(2)</t>
  </si>
  <si>
    <t>高速道路の耐震補強の推進ついて（熊本地震を受けて）</t>
  </si>
  <si>
    <t>第115回(1)</t>
  </si>
  <si>
    <t>2030年に向けたレジリエントな社会づくり</t>
  </si>
  <si>
    <t>小池 俊雄</t>
  </si>
  <si>
    <t>第115回(2)</t>
  </si>
  <si>
    <t>社会資本整備に理念と共感を</t>
  </si>
  <si>
    <t>第116回(1)</t>
  </si>
  <si>
    <t>廣井勇に学ぶ「憧れ」を持つことの大事さ</t>
  </si>
  <si>
    <t>■社会
■インフラ
■災害
2017.7 平成29年7月九州北部豪雨
●学会
田代 民治 第104代会長（～2017.6）
大石 久和 第105代会長（2017.6～）</t>
    <rPh sb="1" eb="3">
      <t>シャカイ</t>
    </rPh>
    <rPh sb="11" eb="13">
      <t>サイガイ</t>
    </rPh>
    <rPh sb="37" eb="39">
      <t>ガッカイ</t>
    </rPh>
    <rPh sb="63" eb="65">
      <t>オオイシ</t>
    </rPh>
    <rPh sb="66" eb="68">
      <t>ヒサカズ</t>
    </rPh>
    <phoneticPr fontId="64"/>
  </si>
  <si>
    <t>第116回(2)</t>
  </si>
  <si>
    <t>豊かさを目標とするインフラ整備</t>
  </si>
  <si>
    <t>馬奈木俊介</t>
  </si>
  <si>
    <t>第117回(1)</t>
  </si>
  <si>
    <t>土木と建築との統合</t>
  </si>
  <si>
    <t>第117回(2)</t>
  </si>
  <si>
    <t>社会とともに歩む土木学会</t>
  </si>
  <si>
    <t>椛木 洋子</t>
  </si>
  <si>
    <t>第118回(1)</t>
  </si>
  <si>
    <t>「土木」と「土」</t>
  </si>
  <si>
    <t>小松 登志子</t>
  </si>
  <si>
    <t>第118回(2)</t>
  </si>
  <si>
    <t>神戸開港150年をむかえて</t>
  </si>
  <si>
    <t>豊田 巖</t>
  </si>
  <si>
    <t>第119回(1)</t>
  </si>
  <si>
    <t>日本人博士人材が不足しています</t>
  </si>
  <si>
    <t>舘石 和雄</t>
  </si>
  <si>
    <t>第119回(2)</t>
  </si>
  <si>
    <t>「地」を大切に「克災」し「減災ルネサンス」で未来を拓く</t>
  </si>
  <si>
    <t>福和伸夫</t>
  </si>
  <si>
    <t>第120回(1)</t>
  </si>
  <si>
    <t>持続可能な開発目標（SDGs）の意味</t>
  </si>
  <si>
    <t>第120回(2)</t>
  </si>
  <si>
    <t>市町村の長寿命化修繕計画策定に関わって</t>
  </si>
  <si>
    <t>山口 栄輝</t>
  </si>
  <si>
    <t>第121回(1)</t>
  </si>
  <si>
    <t>これからを担う土木技術者は頼もしい</t>
  </si>
  <si>
    <t>中村　光</t>
  </si>
  <si>
    <t>第121回(2)</t>
  </si>
  <si>
    <t>女性土木技術者のキャリア形成に共感し、応援しよう</t>
  </si>
  <si>
    <t>岩熊まき</t>
  </si>
  <si>
    <t>第122回(1)</t>
  </si>
  <si>
    <t>【若者へのメッセージ】技術者資格取得の“ススメ”</t>
  </si>
  <si>
    <t>第122回(2)</t>
  </si>
  <si>
    <t>将来の変化に対応する治水適応策の早期実施・展開を</t>
  </si>
  <si>
    <t>湧川勝己</t>
  </si>
  <si>
    <t>第123回(1)</t>
  </si>
  <si>
    <t>インフラの維持管理更新　－将来世代への責任を果たそう－</t>
  </si>
  <si>
    <t>第123回(2)</t>
  </si>
  <si>
    <t>日本建設技術の世界標準化</t>
  </si>
  <si>
    <t>第124回(1)</t>
  </si>
  <si>
    <t>「土木の魅力」をもっと伝えよう！～担い手確保に本気の取り組みを～</t>
  </si>
  <si>
    <t>第124回(2)</t>
  </si>
  <si>
    <t>「神戸港将来構想」について</t>
  </si>
  <si>
    <t>第125回(1)</t>
  </si>
  <si>
    <t>持続的なインフラの維持管理にむけて</t>
  </si>
  <si>
    <t>第125回(2)</t>
  </si>
  <si>
    <t>第８回アジア土木技術国際会議（CECAR8）に向けて</t>
  </si>
  <si>
    <t>茅野 正恭</t>
  </si>
  <si>
    <t>第126回(1)</t>
  </si>
  <si>
    <t>学会名称を想う</t>
  </si>
  <si>
    <t>第126回(2)</t>
  </si>
  <si>
    <t>建築と土木をつなぐ愉しみ－学連携の意義</t>
  </si>
  <si>
    <t>伊藤毅</t>
  </si>
  <si>
    <t>第127回(1)</t>
  </si>
  <si>
    <t>今世デンマーク女子学生事情～オルボー大学土木工学科</t>
  </si>
  <si>
    <t>第127回(2)</t>
  </si>
  <si>
    <t>社会資本整備の意義　～少子高齢化社会に再び考える～</t>
  </si>
  <si>
    <t>清水 喜代志</t>
  </si>
  <si>
    <t>第128回(1)</t>
  </si>
  <si>
    <t>社会資本維持管理はもはや国全体の課題～社会資本アセットマネジメントのすすめ～</t>
  </si>
  <si>
    <t>赤木 寛一</t>
  </si>
  <si>
    <t>■社会
■インフラ
2018.4 国土交通省i-Construction推進委員会報告
■災害
2018.2 平成30年豪雪
2018.6 大阪北部地震
2018.7 平成30年7月豪雨（西日本豪雨）
2018.9 北海道胆振東部地震
●学会
大石 久和 第105代会長（～2018.6）
小林 潔司 第106代会長（2018.6～）
2018.5 インフラ・国土管理における土木とICTの融合に関する提言
2018.7 治山・治水緊急提言</t>
    <rPh sb="1" eb="3">
      <t>シャカイ</t>
    </rPh>
    <rPh sb="17" eb="19">
      <t>コクド</t>
    </rPh>
    <rPh sb="19" eb="22">
      <t>コウツウショウ</t>
    </rPh>
    <rPh sb="36" eb="38">
      <t>スイシン</t>
    </rPh>
    <rPh sb="38" eb="41">
      <t>イインカイ</t>
    </rPh>
    <rPh sb="41" eb="43">
      <t>ホウコク</t>
    </rPh>
    <rPh sb="45" eb="47">
      <t>サイガイ</t>
    </rPh>
    <rPh sb="55" eb="57">
      <t>ヘイセイ</t>
    </rPh>
    <rPh sb="59" eb="60">
      <t>ネン</t>
    </rPh>
    <rPh sb="60" eb="62">
      <t>ゴウセツ</t>
    </rPh>
    <rPh sb="84" eb="86">
      <t>ヘイセイ</t>
    </rPh>
    <rPh sb="88" eb="89">
      <t>ネン</t>
    </rPh>
    <rPh sb="90" eb="91">
      <t>ガツ</t>
    </rPh>
    <rPh sb="91" eb="93">
      <t>ゴウウ</t>
    </rPh>
    <rPh sb="94" eb="97">
      <t>ニシニホン</t>
    </rPh>
    <rPh sb="97" eb="99">
      <t>ゴウウ</t>
    </rPh>
    <rPh sb="108" eb="111">
      <t>ホッカイドウ</t>
    </rPh>
    <rPh sb="111" eb="113">
      <t>イブリ</t>
    </rPh>
    <rPh sb="113" eb="115">
      <t>トウブ</t>
    </rPh>
    <rPh sb="115" eb="117">
      <t>ジシン</t>
    </rPh>
    <rPh sb="120" eb="122">
      <t>ガッカイ</t>
    </rPh>
    <rPh sb="146" eb="148">
      <t>コバヤシ</t>
    </rPh>
    <rPh sb="149" eb="151">
      <t>キヨシ</t>
    </rPh>
    <rPh sb="213" eb="215">
      <t>チサン</t>
    </rPh>
    <rPh sb="216" eb="218">
      <t>チスイ</t>
    </rPh>
    <rPh sb="218" eb="220">
      <t>キンキュウ</t>
    </rPh>
    <rPh sb="220" eb="222">
      <t>テイゲン</t>
    </rPh>
    <phoneticPr fontId="64"/>
  </si>
  <si>
    <t>第128回(2)</t>
  </si>
  <si>
    <t>多様性を力にする土木界へ</t>
  </si>
  <si>
    <t>飯島 玲子</t>
  </si>
  <si>
    <t>第129回(1)</t>
  </si>
  <si>
    <t>災害リスクと超高齢社会の防災</t>
  </si>
  <si>
    <t>寶 馨</t>
  </si>
  <si>
    <t>第129回(2)</t>
  </si>
  <si>
    <t>マニュアル万能主義を憂える</t>
  </si>
  <si>
    <t>長尾 哲</t>
  </si>
  <si>
    <t>第130回(1)</t>
  </si>
  <si>
    <t>災害の示唆に気づく感度を磨こう</t>
  </si>
  <si>
    <t>常田 賢一</t>
  </si>
  <si>
    <t>第130回(2)</t>
  </si>
  <si>
    <t>国際建設契約の難しさ　－FIDIC約款の改訂と日本の紛争解決文化－</t>
  </si>
  <si>
    <t>小泉 淑子</t>
  </si>
  <si>
    <t>第131回(1)</t>
  </si>
  <si>
    <t>地方自治体の土木系職員の技術力 －合意形成力－</t>
  </si>
  <si>
    <t>難波 喬司</t>
  </si>
  <si>
    <t>第131回(2)</t>
  </si>
  <si>
    <t>若者に防災を通じて土木をアピール</t>
  </si>
  <si>
    <t>藤山 秀章</t>
  </si>
  <si>
    <t>第132回(1)</t>
  </si>
  <si>
    <t>完全自動運転と事業評価手法</t>
  </si>
  <si>
    <t>三浦 真紀</t>
  </si>
  <si>
    <t>第132回(2)</t>
  </si>
  <si>
    <t>建設業における技術開発部門の生産性向上について</t>
  </si>
  <si>
    <t>三島 徹也</t>
  </si>
  <si>
    <t>第133回(1)</t>
  </si>
  <si>
    <t>「今日はこれで帰ります」～土木界から働き方改革を進めよう～</t>
  </si>
  <si>
    <t>渡辺 弘子</t>
  </si>
  <si>
    <t>第133回(2)</t>
  </si>
  <si>
    <t>科学技術ジャーナリズムと土木</t>
  </si>
  <si>
    <t>第134回(1)</t>
  </si>
  <si>
    <t>無意識を意識する　～アンコンシャス・バイアスへの気付き～</t>
  </si>
  <si>
    <t>第134回(2)</t>
  </si>
  <si>
    <t>瀬戸の島々と神戸</t>
  </si>
  <si>
    <t>加藤琢二</t>
  </si>
  <si>
    <t>第135回(1)</t>
  </si>
  <si>
    <t>先端技術を取り入れた生産性向上で、建設業のさらなる魅力向上へ</t>
  </si>
  <si>
    <t>第135回(2)</t>
  </si>
  <si>
    <t>浪江町の原子力災害、ふるさととしての復興</t>
  </si>
  <si>
    <t>第136回(1)</t>
  </si>
  <si>
    <t>超過洪水への備えと河川整備</t>
  </si>
  <si>
    <t>第136回(2)</t>
  </si>
  <si>
    <t>デジタル化情報社会で本質を見誤らない</t>
  </si>
  <si>
    <t>第137回(1)</t>
  </si>
  <si>
    <t>土砂災害について考える</t>
  </si>
  <si>
    <t>第137回(2)</t>
  </si>
  <si>
    <t>景観づくりにおける水平的協働</t>
  </si>
  <si>
    <t>第138回(1)</t>
  </si>
  <si>
    <t>中小建設業の重要性をもっと語ろう</t>
  </si>
  <si>
    <t>第138回(2)</t>
  </si>
  <si>
    <t>長期保証制度と技術力評価</t>
  </si>
  <si>
    <t>第139回(1)</t>
  </si>
  <si>
    <t>有料道路コンセッションにおけるリビングラボ　～愛知アクセラレートフィールド～</t>
  </si>
  <si>
    <t>第139回(2)</t>
  </si>
  <si>
    <t>中国広東・香港・マカオ大湾区戦略及び日中インフラ建設領域における提携</t>
  </si>
  <si>
    <t>戴 建国</t>
  </si>
  <si>
    <t>第140回(1)</t>
  </si>
  <si>
    <t>未来をつくるもの　～土木×2＋人～</t>
  </si>
  <si>
    <t>■社会
2019.5 改元
2019.10 ラグビーワールドカップ2019日本大会
■インフラ
2019.11 相鉄・JR直通線開業
■災害
2019.9 平成元年房総半島台風
2019.10 平成元年東日本台風
●学会
小林 潔司 第106代会長（～2019.6）
林 康雄 第107代会長（2019.6～）
2019.4 ACECC 東京宣言2019
2019.6 インフラ健康診断書試行版</t>
    <rPh sb="1" eb="3">
      <t>シャカイ</t>
    </rPh>
    <rPh sb="11" eb="13">
      <t>カイゲン</t>
    </rPh>
    <rPh sb="37" eb="39">
      <t>ニホン</t>
    </rPh>
    <rPh sb="39" eb="41">
      <t>タイカイ</t>
    </rPh>
    <rPh sb="56" eb="58">
      <t>ソウテツ</t>
    </rPh>
    <rPh sb="61" eb="63">
      <t>チョクツウ</t>
    </rPh>
    <rPh sb="63" eb="64">
      <t>セン</t>
    </rPh>
    <rPh sb="64" eb="66">
      <t>カイギョウ</t>
    </rPh>
    <rPh sb="68" eb="70">
      <t>サイガイ</t>
    </rPh>
    <rPh sb="78" eb="80">
      <t>ヘイセイ</t>
    </rPh>
    <rPh sb="80" eb="82">
      <t>ガンネン</t>
    </rPh>
    <rPh sb="82" eb="84">
      <t>ボウソウ</t>
    </rPh>
    <rPh sb="84" eb="86">
      <t>ハントウ</t>
    </rPh>
    <rPh sb="86" eb="88">
      <t>タイフウ</t>
    </rPh>
    <rPh sb="108" eb="110">
      <t>ガッカイ</t>
    </rPh>
    <rPh sb="134" eb="135">
      <t>ハヤシ</t>
    </rPh>
    <rPh sb="136" eb="138">
      <t>ヤスオ</t>
    </rPh>
    <rPh sb="170" eb="172">
      <t>トウキョウ</t>
    </rPh>
    <rPh sb="172" eb="174">
      <t>センゲン</t>
    </rPh>
    <rPh sb="190" eb="192">
      <t>ケンコウ</t>
    </rPh>
    <rPh sb="192" eb="195">
      <t>シンダンショ</t>
    </rPh>
    <rPh sb="195" eb="198">
      <t>シコウバン</t>
    </rPh>
    <phoneticPr fontId="64"/>
  </si>
  <si>
    <t>第140回(2)</t>
  </si>
  <si>
    <t>土木現場の映像を撮り、継承しよう</t>
  </si>
  <si>
    <t>第141回(1)</t>
  </si>
  <si>
    <t>観光地域づくりと社会資本政策</t>
  </si>
  <si>
    <t>石田 東生</t>
  </si>
  <si>
    <t>第141回(2)</t>
  </si>
  <si>
    <t>防災学習と土木</t>
  </si>
  <si>
    <t>浅沼 加代子</t>
  </si>
  <si>
    <t>第142回(1)</t>
  </si>
  <si>
    <t>無限の可能性のある女性研究者のたまごの背中を押してください</t>
  </si>
  <si>
    <t>池本 良子</t>
  </si>
  <si>
    <t>第142回(2)</t>
  </si>
  <si>
    <t>災害現場におけるヒトとモノの輸送の意義</t>
  </si>
  <si>
    <t>小野 憲司</t>
  </si>
  <si>
    <t>第143回(1)</t>
  </si>
  <si>
    <t>先ずは利用者の目線で捉え、そして技術者目線でさらに腕を磨こう！～構造物のさらなる安全確保に向けて～</t>
  </si>
  <si>
    <t>鎌田 敏郎</t>
  </si>
  <si>
    <t>第143回(2)</t>
  </si>
  <si>
    <t>建設コンサルタントの働き方改革</t>
  </si>
  <si>
    <t>中村 哲己</t>
  </si>
  <si>
    <t>第144回(1)</t>
  </si>
  <si>
    <t>コンクリート構造物の建設に関わる生産性向上に思うこと</t>
  </si>
  <si>
    <t>前川 宏一</t>
  </si>
  <si>
    <t>第144回(2)</t>
  </si>
  <si>
    <t>人間が暮らす都市と土木工学</t>
  </si>
  <si>
    <t>青山 彰久</t>
  </si>
  <si>
    <t>第145回(1)</t>
  </si>
  <si>
    <t>提言「22世紀の国づくり」から考える22世紀に誇る土木</t>
  </si>
  <si>
    <t>風間 聡</t>
  </si>
  <si>
    <t>第145回(2)</t>
  </si>
  <si>
    <t>土木技術者の専門分野の多様性　－文系人材の活用－</t>
  </si>
  <si>
    <t>田中 真弓</t>
  </si>
  <si>
    <t>第146回</t>
  </si>
  <si>
    <t>脱炭素・気候変動適応社会を目指して</t>
  </si>
  <si>
    <t>原澤 英夫</t>
  </si>
  <si>
    <t>第147回(1)</t>
  </si>
  <si>
    <t>水害のソフト対策における情報の縮約とユーザビリティの向上</t>
  </si>
  <si>
    <t>松田 曜子</t>
  </si>
  <si>
    <t>第147回(2)</t>
  </si>
  <si>
    <t>色彩から考える土木景観</t>
  </si>
  <si>
    <t>藤本 英子</t>
  </si>
  <si>
    <t>第148回(1)</t>
  </si>
  <si>
    <t>土木工学と大学入試</t>
  </si>
  <si>
    <t>小宮 一仁</t>
  </si>
  <si>
    <t>第148回(2)</t>
  </si>
  <si>
    <t>「公園は誰のもの？」パークマネジメントからのまちづくり</t>
  </si>
  <si>
    <t>岡野 郊子</t>
  </si>
  <si>
    <t>第149回(1)</t>
  </si>
  <si>
    <t>これからの「働き方」を決めるのは君たちだ！</t>
  </si>
  <si>
    <t>佐藤 健人</t>
  </si>
  <si>
    <t>第149回(2)</t>
  </si>
  <si>
    <t>新技術が実装されるメカニズムが面白くて深い</t>
  </si>
  <si>
    <t>藤田 光一</t>
  </si>
  <si>
    <t>第150回(1)</t>
  </si>
  <si>
    <t>留学生受け入れの大競争時代の現状とその対応策</t>
  </si>
  <si>
    <t>大津 宏康</t>
  </si>
  <si>
    <t>第150回(2)</t>
  </si>
  <si>
    <t>改めて問いたい、「大学での国際化とかグルーバル化とか」</t>
  </si>
  <si>
    <t>山田 均</t>
  </si>
  <si>
    <t>第151回(1)</t>
  </si>
  <si>
    <t>土木技術は夢を与えているか</t>
  </si>
  <si>
    <t>高橋 知道</t>
  </si>
  <si>
    <t>第151回(2)</t>
  </si>
  <si>
    <t>人口減少時代の経済発展と社会資本整備に必要な視点</t>
  </si>
  <si>
    <t>丸山 隆英</t>
  </si>
  <si>
    <t>第152回(1)</t>
  </si>
  <si>
    <t>Society5.0、スマートシティと都市計画</t>
  </si>
  <si>
    <t>■社会
2020.1 COVID-19世界的流行
２０２０．３ 東京オリンピック・パラリンピック延期決定
2020.3 第5世代移動通信システム（5G）サービス開始
2020．4 緊急事態宣言（2020．5 解除）
2020.5 「新しい生活様式」提言
2020.10 2050年カーボンニュートラル宣言
■インフラ
2020．3 高輪ゲートウェイ駅開業
2020.6 虎ノ門ヒルズ駅開業
2020.7 「気候変動を踏まえた水災害対策のあり方について～あらゆる関係者が流域全体で行う持続可能な「流域治水」への転換～」
2020.12 三陸沿岸道路全線開通
■災害
2020.7 令和2年7月豪雨
●学会
林 康雄 第107代会長（～2020.6）
家田 仁 第108代会長（2020.6～）
2020.1 台風第19号災害を踏まえた今後の防災・減災に関する提言～河川、水防、地域・都市が一体となった流域治水への転換～
2020.9 初の完全オンラインによる全国大会開催</t>
    <rPh sb="1" eb="3">
      <t>シャカイ</t>
    </rPh>
    <rPh sb="19" eb="22">
      <t>セカイテキ</t>
    </rPh>
    <rPh sb="22" eb="24">
      <t>リュウコウ</t>
    </rPh>
    <rPh sb="32" eb="34">
      <t>トウキョウ</t>
    </rPh>
    <rPh sb="48" eb="50">
      <t>エンキ</t>
    </rPh>
    <rPh sb="50" eb="52">
      <t>ケッテイ</t>
    </rPh>
    <rPh sb="80" eb="82">
      <t>カイシ</t>
    </rPh>
    <rPh sb="90" eb="92">
      <t>キンキュウ</t>
    </rPh>
    <rPh sb="92" eb="94">
      <t>ジタイ</t>
    </rPh>
    <rPh sb="94" eb="96">
      <t>センゲン</t>
    </rPh>
    <rPh sb="104" eb="106">
      <t>カイジョ</t>
    </rPh>
    <rPh sb="116" eb="117">
      <t>アタラ</t>
    </rPh>
    <rPh sb="119" eb="121">
      <t>セイカツ</t>
    </rPh>
    <rPh sb="121" eb="123">
      <t>ヨウシキ</t>
    </rPh>
    <rPh sb="124" eb="126">
      <t>テイゲン</t>
    </rPh>
    <rPh sb="166" eb="168">
      <t>タカナワ</t>
    </rPh>
    <rPh sb="174" eb="175">
      <t>エキ</t>
    </rPh>
    <rPh sb="175" eb="177">
      <t>カイギョウ</t>
    </rPh>
    <rPh sb="185" eb="186">
      <t>トラ</t>
    </rPh>
    <rPh sb="187" eb="188">
      <t>モン</t>
    </rPh>
    <rPh sb="191" eb="192">
      <t>エキ</t>
    </rPh>
    <rPh sb="192" eb="194">
      <t>カイギョウ</t>
    </rPh>
    <rPh sb="267" eb="269">
      <t>サンリク</t>
    </rPh>
    <rPh sb="269" eb="271">
      <t>エンガン</t>
    </rPh>
    <rPh sb="271" eb="273">
      <t>ドウロ</t>
    </rPh>
    <rPh sb="273" eb="275">
      <t>ゼンセン</t>
    </rPh>
    <rPh sb="275" eb="277">
      <t>カイツウ</t>
    </rPh>
    <rPh sb="279" eb="281">
      <t>サイガイ</t>
    </rPh>
    <rPh sb="289" eb="291">
      <t>レイワ</t>
    </rPh>
    <rPh sb="292" eb="293">
      <t>ネン</t>
    </rPh>
    <rPh sb="294" eb="295">
      <t>ガツ</t>
    </rPh>
    <rPh sb="295" eb="297">
      <t>ゴウウ</t>
    </rPh>
    <rPh sb="300" eb="302">
      <t>ガッカイ</t>
    </rPh>
    <rPh sb="325" eb="327">
      <t>イエダ</t>
    </rPh>
    <rPh sb="328" eb="329">
      <t>ヒトシ</t>
    </rPh>
    <phoneticPr fontId="64"/>
  </si>
  <si>
    <t>第152回(2)</t>
  </si>
  <si>
    <t>ICT活用におけるヒトと機械の協働　? 港湾のデジタル化、スマート化を事例として -</t>
  </si>
  <si>
    <t>第153回(1)</t>
  </si>
  <si>
    <t>土木界のブランディング</t>
  </si>
  <si>
    <t>第153回(2)</t>
  </si>
  <si>
    <t>若者たちの力で再生可能エネルギーの利用推進を</t>
  </si>
  <si>
    <t>第154回(1)</t>
  </si>
  <si>
    <t>道路とエネルギーインフラの融合</t>
  </si>
  <si>
    <t>第154回(2)</t>
  </si>
  <si>
    <t>医療分野の治験制度に学ぼう！　～構造物点検への新技術導入に向けて～</t>
  </si>
  <si>
    <t>第155回(1)</t>
  </si>
  <si>
    <t>情報化時代の道場と稽古を考える</t>
  </si>
  <si>
    <t>第155回(2)</t>
  </si>
  <si>
    <t>地震発生時における建設コンサルタントのリスク管理と危機管理</t>
  </si>
  <si>
    <t>第156回</t>
  </si>
  <si>
    <t>コロナウイルス感染拡大下での雑感</t>
  </si>
  <si>
    <t>戸塚 奈津子</t>
  </si>
  <si>
    <t>第157回(1)</t>
  </si>
  <si>
    <t>ＪＲ東日本の鉄道駅乗車人員から考える</t>
  </si>
  <si>
    <t>淺見 郁樹</t>
  </si>
  <si>
    <t>第157回(2)</t>
  </si>
  <si>
    <t>建設業においてインフラのデジタルトランスフォーメーション（ＤＸ）を実現するためには</t>
  </si>
  <si>
    <t>手塚 広明</t>
  </si>
  <si>
    <t>第158回(1)</t>
  </si>
  <si>
    <t>若者よ、イノベーションを起こせ</t>
  </si>
  <si>
    <t>第158回(2)</t>
  </si>
  <si>
    <t>「新しい生活様式」を支え・導く、社会インフラの新たな活用に向けて</t>
  </si>
  <si>
    <t>第159回(1)</t>
  </si>
  <si>
    <t>メンテナンスとロボット</t>
    <phoneticPr fontId="6"/>
  </si>
  <si>
    <t>2020.10～土木学会公式note 掲載開始</t>
    <rPh sb="8" eb="12">
      <t>ドボクガッカイ</t>
    </rPh>
    <rPh sb="12" eb="14">
      <t>コウシキ</t>
    </rPh>
    <rPh sb="19" eb="21">
      <t>ケイサイ</t>
    </rPh>
    <rPh sb="21" eb="23">
      <t>カイシ</t>
    </rPh>
    <phoneticPr fontId="6"/>
  </si>
  <si>
    <t>第159回(2)</t>
  </si>
  <si>
    <t>流域治水に内包される「不利益配分問題」に土木の総合力を</t>
  </si>
  <si>
    <t>第160回(1)</t>
  </si>
  <si>
    <t>2040年-2050年のインフラ整備　-「塗り絵の世界」から「白地のキャンバスに絵を描く世界」へのパラダイムシフト</t>
  </si>
  <si>
    <t>第160回(2)</t>
  </si>
  <si>
    <t>超高齢化時代の社会資本の在り方</t>
  </si>
  <si>
    <t>第161回(1)</t>
  </si>
  <si>
    <t>COVID-19と土木・建築―デジタルで代替されない空間をつくるー</t>
  </si>
  <si>
    <t>牧紀男</t>
  </si>
  <si>
    <t>第161回(2)</t>
  </si>
  <si>
    <t>グローバルサプライチェーンの再構築を後押しする物流インフラの整備</t>
  </si>
  <si>
    <t>第162回(1)</t>
  </si>
  <si>
    <t>公平な負担という理念と道路利用のDX</t>
  </si>
  <si>
    <t>第162回(2)</t>
  </si>
  <si>
    <t>山岳トンネル工事における女性技能者活躍の可能性</t>
  </si>
  <si>
    <t>阿部 友美</t>
  </si>
  <si>
    <t>第163回(1)</t>
  </si>
  <si>
    <t>スーパーシティ実現のために土木技術者のあるべき姿</t>
  </si>
  <si>
    <t>第163回(2)</t>
  </si>
  <si>
    <t>文系的知識習得の勧め</t>
  </si>
  <si>
    <t>第164回(1)</t>
  </si>
  <si>
    <t>あらためて復旧と復興を考える</t>
  </si>
  <si>
    <t>■社会
2021.11 COP26グラスゴー気候合意
2021.7 東京オリンピック
2021.8 東京パラリンピック
2021.10 岸田内閣発足
■インフラ
2021.3 第5次社会資本整備重点計画
■災害
●学会
家田 仁 第108代会長（～2021.6）
谷口 博昭 第109代会長（2021.6～）
2020.7 COVID-19災禍を踏まえた社会とインフラの転換に関する声明
2021.4 豪雨激甚化と水害の実情を踏まえた流域治水の具体的推進に向けた土木学会声明
2021.5 COVID-19災禍を踏まえた社会とインフラの転換に関する第２次声明
2021.5 海外インフラ展開に向けた変革のための提言
2021.6 インフラメンテナンスに関する土木学会声明2021</t>
    <rPh sb="1" eb="3">
      <t>シャカイ</t>
    </rPh>
    <rPh sb="22" eb="24">
      <t>キコウ</t>
    </rPh>
    <rPh sb="24" eb="26">
      <t>ゴウイ</t>
    </rPh>
    <rPh sb="34" eb="36">
      <t>トウキョウ</t>
    </rPh>
    <rPh sb="50" eb="52">
      <t>トウキョウ</t>
    </rPh>
    <rPh sb="68" eb="70">
      <t>キシダ</t>
    </rPh>
    <rPh sb="70" eb="72">
      <t>ナイカク</t>
    </rPh>
    <rPh sb="72" eb="74">
      <t>ホッソク</t>
    </rPh>
    <rPh sb="88" eb="91">
      <t>ダイゴジ</t>
    </rPh>
    <rPh sb="91" eb="101">
      <t>シャカイシホンセイビジュウテンケイカク</t>
    </rPh>
    <rPh sb="103" eb="105">
      <t>サイガイ</t>
    </rPh>
    <rPh sb="108" eb="110">
      <t>ガッカイ</t>
    </rPh>
    <rPh sb="133" eb="135">
      <t>タニグチ</t>
    </rPh>
    <rPh sb="136" eb="138">
      <t>ヒロアキ</t>
    </rPh>
    <rPh sb="276" eb="279">
      <t>ダイニジ</t>
    </rPh>
    <phoneticPr fontId="64"/>
  </si>
  <si>
    <t>第164回(2)</t>
  </si>
  <si>
    <t>東日本大震災と技術者～後世へ伝えていくことと土木の役割</t>
  </si>
  <si>
    <t>島村 亜紀子</t>
  </si>
  <si>
    <t>第165回(1)</t>
  </si>
  <si>
    <t>わたしが考える土木工学の50年の歩み　～闇夜の河川の水位予報～</t>
  </si>
  <si>
    <t>第165回(2)</t>
  </si>
  <si>
    <t>Society5.0時代における建設コンサルタント技術者の役割</t>
  </si>
  <si>
    <t>秋葉 努</t>
  </si>
  <si>
    <t>第166回(1)</t>
  </si>
  <si>
    <t>塩素消毒百年と二人の医師のこと</t>
  </si>
  <si>
    <t>浅見 真理</t>
  </si>
  <si>
    <t>第166回(2)</t>
  </si>
  <si>
    <t>橋梁の設計について</t>
  </si>
  <si>
    <t>第167回(1)</t>
  </si>
  <si>
    <t>都市沿岸域の恵みと持続性を高めよう</t>
  </si>
  <si>
    <t>佐々木 淳</t>
  </si>
  <si>
    <t>第167回(2)</t>
  </si>
  <si>
    <t>近未来の建設現場の実現に向けて</t>
  </si>
  <si>
    <t>坂田 昇</t>
  </si>
  <si>
    <t>第168回(1)</t>
  </si>
  <si>
    <t>危機の中のインフラ</t>
  </si>
  <si>
    <t>羽藤 英二</t>
  </si>
  <si>
    <t>第168回(2)</t>
  </si>
  <si>
    <t>先人に学ぶ　～大阪港１５０年史から～</t>
  </si>
  <si>
    <t>徳平 隆之</t>
  </si>
  <si>
    <t>第169回(1)</t>
  </si>
  <si>
    <t>熊本地震から５年　臨機の対応は広範な経験知・学習知から</t>
  </si>
  <si>
    <t>森田 康夫</t>
  </si>
  <si>
    <t>第169回(2)</t>
  </si>
  <si>
    <t>学び直しのすすめ</t>
  </si>
  <si>
    <t>渦岡 良介</t>
  </si>
  <si>
    <t>第170回(1)</t>
  </si>
  <si>
    <t>リスク、安全率、そして予防的アプローチ</t>
  </si>
  <si>
    <t>第170回(2)</t>
  </si>
  <si>
    <t>危機にあるレディーミクストコンクリートを考える</t>
  </si>
  <si>
    <t>第171回(1)</t>
  </si>
  <si>
    <t>人口減少下における留学生教育と高度外国人材の育成</t>
  </si>
  <si>
    <t>第171回(2)</t>
  </si>
  <si>
    <t>土木の魅力を伝えたい</t>
  </si>
  <si>
    <t>第172回(1)</t>
  </si>
  <si>
    <t>究極の危機管理と流域治水</t>
  </si>
  <si>
    <t>第172回(2)</t>
  </si>
  <si>
    <t>着実なインフラ整備・大阪港夢洲の場合</t>
  </si>
  <si>
    <t>第173回(1)</t>
  </si>
  <si>
    <t>高速道路は道路の無料公開原則の対象か？</t>
  </si>
  <si>
    <t>中田　勉</t>
  </si>
  <si>
    <t>第173回(2)</t>
  </si>
  <si>
    <t>テレワーク環境におけるコンプライアンス・技術者倫理について</t>
  </si>
  <si>
    <t>第174回(1)</t>
  </si>
  <si>
    <t>モネたちの復興</t>
  </si>
  <si>
    <t>第174回(2)</t>
  </si>
  <si>
    <t>現場第一線に携わる土木技術者としてのインフラDXに対する心構え</t>
  </si>
  <si>
    <t>伊藤 正秀</t>
  </si>
  <si>
    <t>第175回(1)</t>
  </si>
  <si>
    <t>2024年の建設業に期待すること</t>
  </si>
  <si>
    <t>第175回(2)</t>
  </si>
  <si>
    <t>「スマートシティ」について考えてみよう</t>
  </si>
  <si>
    <t>中野 信悟</t>
  </si>
  <si>
    <t>第176回(1)</t>
  </si>
  <si>
    <t>大学における教育のDX化</t>
  </si>
  <si>
    <t>吉田 秀典</t>
  </si>
  <si>
    <t>■社会
2022.2 ロシアによるウクライナ軍事侵攻
2022.11 対話型AI「ChatGPT」公開
■インフラ
2022.9 西九州新幹線開業
■災害
●学会
谷口 博昭 第109代会長（～2022.6）
上田 多門 第110代会長（2022.6～）
2022.6 Beyondコロナの日本創生と土木のビッグピクチャー～人々のWell-beingと持続可能な社会に向けて～ 
2022.9 地盤の課題と可能性に関する声明</t>
    <rPh sb="1" eb="3">
      <t>シャカイ</t>
    </rPh>
    <rPh sb="22" eb="24">
      <t>グンジ</t>
    </rPh>
    <rPh sb="24" eb="26">
      <t>シンコウ</t>
    </rPh>
    <rPh sb="35" eb="38">
      <t>タイワガタ</t>
    </rPh>
    <rPh sb="49" eb="51">
      <t>コウカイ</t>
    </rPh>
    <rPh sb="65" eb="68">
      <t>ニシキュウシュウ</t>
    </rPh>
    <rPh sb="68" eb="71">
      <t>シンカンセン</t>
    </rPh>
    <rPh sb="71" eb="73">
      <t>カイギョウ</t>
    </rPh>
    <rPh sb="75" eb="77">
      <t>サイガイ</t>
    </rPh>
    <rPh sb="80" eb="82">
      <t>ガッカイ</t>
    </rPh>
    <rPh sb="106" eb="108">
      <t>ウエダ</t>
    </rPh>
    <rPh sb="109" eb="111">
      <t>タモン</t>
    </rPh>
    <phoneticPr fontId="64"/>
  </si>
  <si>
    <t>第176回(2)</t>
  </si>
  <si>
    <t>社会インフラ整備・運営における価値創造の加速</t>
  </si>
  <si>
    <t>上田 康浩</t>
  </si>
  <si>
    <t>第177回(1)</t>
  </si>
  <si>
    <t>D&amp;Iを支える都市インフラとは？</t>
  </si>
  <si>
    <t>太田 雅史</t>
  </si>
  <si>
    <t>第177回(2)</t>
  </si>
  <si>
    <t>ダイバーシティ＆インクルージョンについて　～働き方の動向を交えて～</t>
  </si>
  <si>
    <t>田中 茂義</t>
  </si>
  <si>
    <t>第178回(1)</t>
  </si>
  <si>
    <t>名古屋大学の国際環境人材育成プログラム</t>
  </si>
  <si>
    <t>永石 雅史</t>
  </si>
  <si>
    <t>第178回(2)</t>
  </si>
  <si>
    <t>社会の変化に応じて進化する港湾</t>
  </si>
  <si>
    <t>水谷 誠</t>
  </si>
  <si>
    <t>第179回(1)</t>
  </si>
  <si>
    <t>流域治水が求める新しいガバナンス</t>
  </si>
  <si>
    <t>多々納 裕一</t>
  </si>
  <si>
    <t>第179回(2)</t>
  </si>
  <si>
    <t>流域治水とリスクの見える化</t>
  </si>
  <si>
    <t>金尾 健司</t>
  </si>
  <si>
    <t>第180回(1)</t>
  </si>
  <si>
    <t>地方圏における公共交通サービスの再構築を目指して</t>
  </si>
  <si>
    <t>奥嶋 政嗣</t>
  </si>
  <si>
    <t>第180回(2)</t>
  </si>
  <si>
    <t>土木現場におけるダイバーシティ＆インクルージョン（Ｄ＆Ｉ）の推進</t>
  </si>
  <si>
    <t>第181回(1)</t>
  </si>
  <si>
    <t>技術の伝承・人材の育成～先輩技術者としての責務</t>
  </si>
  <si>
    <t>第181回(2)</t>
  </si>
  <si>
    <t>建設コンサルタント業界における人材育成についての私見</t>
  </si>
  <si>
    <t>第182回(1)</t>
  </si>
  <si>
    <t>理工系分野におけるダイバーシティ＆インクルージョンについて</t>
  </si>
  <si>
    <t>第182回(2)</t>
  </si>
  <si>
    <t>サステナブル・デジタル田園都市</t>
  </si>
  <si>
    <t>第183回(1)</t>
  </si>
  <si>
    <t>イノベーションと人材育成</t>
  </si>
  <si>
    <t>第183回(2)</t>
  </si>
  <si>
    <t>道路インフラの将来について</t>
  </si>
  <si>
    <t>第184回(1)</t>
  </si>
  <si>
    <t>土木のビッグピクチャーに寄せて</t>
  </si>
  <si>
    <t>第185回(1)</t>
  </si>
  <si>
    <t>健康影響予測評価について－コンクリートと人と環境と－</t>
  </si>
  <si>
    <t>第185回(2)</t>
  </si>
  <si>
    <t>ダム操作の高度化</t>
  </si>
  <si>
    <t>第186回(1)</t>
  </si>
  <si>
    <t>土は資源であることの情報発信に向けて</t>
  </si>
  <si>
    <t>髙野 昇</t>
  </si>
  <si>
    <t>第186回(2)</t>
  </si>
  <si>
    <t>日本の輸出振興と港湾</t>
  </si>
  <si>
    <t>池田　薫</t>
  </si>
  <si>
    <t>第187回(1)</t>
  </si>
  <si>
    <t>健全な水循環・水環境に向けて</t>
  </si>
  <si>
    <t>古米 弘明</t>
  </si>
  <si>
    <t>第187回(2)</t>
  </si>
  <si>
    <t>越境しあうインフラガバナンスへ向けて</t>
  </si>
  <si>
    <t>第188回(1)</t>
  </si>
  <si>
    <t>建設材料におけるGXとDX</t>
  </si>
  <si>
    <t>石田 哲也</t>
  </si>
  <si>
    <t>第188回(2)</t>
  </si>
  <si>
    <t>2050年に向けて、長持ちする土木構造物を建設する意義を考える</t>
  </si>
  <si>
    <t>岩城 一郎</t>
  </si>
  <si>
    <t>第189回(1)</t>
  </si>
  <si>
    <t>環境に配慮した気候変動の新たな緩和策に向けて</t>
  </si>
  <si>
    <t>中山 恵介</t>
  </si>
  <si>
    <t>第189回(2)</t>
  </si>
  <si>
    <t>ITツールの活用が求められる建設コンサルタントの人材育成</t>
  </si>
  <si>
    <t>上村 俊英</t>
  </si>
  <si>
    <t>第190回(1)</t>
  </si>
  <si>
    <t>若手へのラブレター</t>
  </si>
  <si>
    <t>濱 慶子</t>
  </si>
  <si>
    <t>第190回(2)</t>
  </si>
  <si>
    <t>「良いものを作ろう」という気持ち　～品質の確保と向上につなげて～</t>
  </si>
  <si>
    <t>橋本 有美子</t>
  </si>
  <si>
    <t>第191回(1)</t>
  </si>
  <si>
    <t>都市における賢い雨水管理へ</t>
  </si>
  <si>
    <t>第191回(2)</t>
  </si>
  <si>
    <t>人口減少時代の水道とフューチャーデザイン</t>
  </si>
  <si>
    <t>第192回(1)</t>
  </si>
  <si>
    <t>メンテナンス技術の価値に適切な評価を</t>
  </si>
  <si>
    <t>水口 和之</t>
  </si>
  <si>
    <t>第192回(2)</t>
  </si>
  <si>
    <t>賃上げをするために</t>
  </si>
  <si>
    <t>第193回(1)</t>
  </si>
  <si>
    <t>地質リスクマネジメントと地質・地盤技術者の役割</t>
  </si>
  <si>
    <t>田中 誠</t>
  </si>
  <si>
    <t>第193回(2)</t>
  </si>
  <si>
    <t>カーボンニュートラル社会の実現に向けたコンクリート工学の挑戦</t>
  </si>
  <si>
    <t>第194回(1)</t>
  </si>
  <si>
    <t>地域のインフラメンテナンスは産学官民の総力戦で</t>
  </si>
  <si>
    <t>第194回(2)</t>
  </si>
  <si>
    <t>河川堤防の構造物周りの強靭化に期待する</t>
  </si>
  <si>
    <t>第195回(1)</t>
  </si>
  <si>
    <t>カーボンニュートラルの加速と生物多様性の保全</t>
  </si>
  <si>
    <t>第195回(2)</t>
  </si>
  <si>
    <t>伝わるために大切なこと</t>
  </si>
  <si>
    <t>第196回(1)</t>
  </si>
  <si>
    <t>大学教員が「橋の日」に感じたこと</t>
  </si>
  <si>
    <t>穴見 健吾</t>
  </si>
  <si>
    <t>第196回(2)</t>
  </si>
  <si>
    <t>複雑な問題の解決のために「総合的な力を発揮できる人と組織」をつくる</t>
  </si>
  <si>
    <t>石井 一英</t>
  </si>
  <si>
    <t>第197回(1)</t>
  </si>
  <si>
    <t>進化する下水道</t>
  </si>
  <si>
    <t>岡久 宏史</t>
  </si>
  <si>
    <t>第197回(2)</t>
  </si>
  <si>
    <t>カーボンニュートラルに向けて鉄道の果たす役割と施策</t>
  </si>
  <si>
    <t>今井 政人</t>
  </si>
  <si>
    <t>第198回(1)</t>
  </si>
  <si>
    <t>インフラ建設DXに想うこと</t>
  </si>
  <si>
    <t>井上 昭生</t>
  </si>
  <si>
    <t>第198回(2)</t>
  </si>
  <si>
    <t>杉本昌隆八段の指導法</t>
  </si>
  <si>
    <t>木村 嘉富</t>
  </si>
  <si>
    <t>第199回(1)</t>
    <phoneticPr fontId="64"/>
  </si>
  <si>
    <t>依頼論説</t>
    <rPh sb="0" eb="2">
      <t>イライ</t>
    </rPh>
    <rPh sb="2" eb="4">
      <t>ロンセツ</t>
    </rPh>
    <phoneticPr fontId="64"/>
  </si>
  <si>
    <t>学生は主体性がないのではなく、知らないだけだ ―学生小委員会設立から1年を振り返って―</t>
    <phoneticPr fontId="64"/>
  </si>
  <si>
    <t>水谷 昂太郎</t>
    <phoneticPr fontId="64"/>
  </si>
  <si>
    <t>第199回(2)</t>
    <phoneticPr fontId="64"/>
  </si>
  <si>
    <t>自然環境と再生可能エネルギー</t>
    <phoneticPr fontId="64"/>
  </si>
  <si>
    <t>楠見 晴重</t>
    <phoneticPr fontId="64"/>
  </si>
  <si>
    <t>土木学会HPアクセス数</t>
    <phoneticPr fontId="8"/>
  </si>
  <si>
    <t>集計年月</t>
    <rPh sb="0" eb="2">
      <t>シュウケイ</t>
    </rPh>
    <rPh sb="2" eb="4">
      <t>ネンゲツ</t>
    </rPh>
    <phoneticPr fontId="6"/>
  </si>
  <si>
    <t>１．HP訪問</t>
    <phoneticPr fontId="8"/>
  </si>
  <si>
    <r>
      <t>２．HP</t>
    </r>
    <r>
      <rPr>
        <sz val="11"/>
        <rFont val="MS UI Gothic"/>
        <family val="1"/>
        <charset val="128"/>
      </rPr>
      <t xml:space="preserve"> PV</t>
    </r>
    <phoneticPr fontId="8"/>
  </si>
  <si>
    <t>３．支援ツール訪問</t>
    <rPh sb="2" eb="4">
      <t>シエン</t>
    </rPh>
    <rPh sb="7" eb="9">
      <t>ホウモン</t>
    </rPh>
    <phoneticPr fontId="8"/>
  </si>
  <si>
    <t>４．支援ツールPV</t>
    <rPh sb="2" eb="4">
      <t>シエン</t>
    </rPh>
    <phoneticPr fontId="8"/>
  </si>
  <si>
    <t>注*）１および２は学会HP本体の分。2008～2009年はsite trakkerという解析ソフトを使っている。</t>
    <rPh sb="0" eb="1">
      <t>チュウ</t>
    </rPh>
    <rPh sb="9" eb="11">
      <t>ガッカイ</t>
    </rPh>
    <rPh sb="13" eb="15">
      <t>ホンタイ</t>
    </rPh>
    <rPh sb="16" eb="17">
      <t>ブン</t>
    </rPh>
    <rPh sb="27" eb="28">
      <t>ネン</t>
    </rPh>
    <rPh sb="44" eb="46">
      <t>カイセキ</t>
    </rPh>
    <rPh sb="50" eb="51">
      <t>ツカ</t>
    </rPh>
    <phoneticPr fontId="8"/>
  </si>
  <si>
    <t>HP訪問者数</t>
    <rPh sb="2" eb="5">
      <t>ホウモンシャ</t>
    </rPh>
    <rPh sb="5" eb="6">
      <t>スウ</t>
    </rPh>
    <phoneticPr fontId="8"/>
  </si>
  <si>
    <t>HPビュー数</t>
    <rPh sb="5" eb="6">
      <t>スウ</t>
    </rPh>
    <phoneticPr fontId="8"/>
  </si>
  <si>
    <t>支援ツール訪問者数</t>
    <rPh sb="7" eb="8">
      <t>シャ</t>
    </rPh>
    <rPh sb="8" eb="9">
      <t>スウ</t>
    </rPh>
    <phoneticPr fontId="8"/>
  </si>
  <si>
    <t>支援ツールビュー数</t>
    <rPh sb="8" eb="9">
      <t>スウ</t>
    </rPh>
    <phoneticPr fontId="8"/>
  </si>
  <si>
    <t>訪問者計</t>
    <rPh sb="0" eb="3">
      <t>ホウモンシャ</t>
    </rPh>
    <rPh sb="3" eb="4">
      <t>ケイ</t>
    </rPh>
    <phoneticPr fontId="8"/>
  </si>
  <si>
    <t>ビュー計</t>
    <rPh sb="3" eb="4">
      <t>ケイ</t>
    </rPh>
    <phoneticPr fontId="8"/>
  </si>
  <si>
    <t>2010年はアクセスログそのものの数値を拾っており解析処理が加わっていないので、クローラーなどが除外されておらず訪問数の数値が高い傾向にある。</t>
    <phoneticPr fontId="8"/>
  </si>
  <si>
    <t>2011年はフリーの解析ソフトweblog　expert　liteを使っているので、2008～2009年と同程度の数値となっている。</t>
    <rPh sb="51" eb="52">
      <t>ネン</t>
    </rPh>
    <rPh sb="53" eb="56">
      <t>ドウテイド</t>
    </rPh>
    <rPh sb="57" eb="59">
      <t>スウチ</t>
    </rPh>
    <phoneticPr fontId="8"/>
  </si>
  <si>
    <t>2016年3月に委員会支援ツールバージョンアップにより集計ソフトが変更となった。</t>
    <rPh sb="4" eb="5">
      <t>ネン</t>
    </rPh>
    <rPh sb="6" eb="7">
      <t>ガツ</t>
    </rPh>
    <rPh sb="8" eb="11">
      <t>イインカイ</t>
    </rPh>
    <rPh sb="11" eb="13">
      <t>シエン</t>
    </rPh>
    <rPh sb="27" eb="29">
      <t>シュウケイ</t>
    </rPh>
    <rPh sb="33" eb="35">
      <t>ヘンコウ</t>
    </rPh>
    <phoneticPr fontId="8"/>
  </si>
  <si>
    <t>注**）３および４は委員会支援ツール（drupal）の分。独自の簡易解析ツールを有している。</t>
    <rPh sb="0" eb="1">
      <t>チュウ</t>
    </rPh>
    <rPh sb="32" eb="34">
      <t>カンイ</t>
    </rPh>
    <phoneticPr fontId="8"/>
  </si>
  <si>
    <t>2011年</t>
    <rPh sb="4" eb="5">
      <t>ネン</t>
    </rPh>
    <phoneticPr fontId="8"/>
  </si>
  <si>
    <t>2013年</t>
    <rPh sb="4" eb="5">
      <t>ネン</t>
    </rPh>
    <phoneticPr fontId="8"/>
  </si>
  <si>
    <t>サーバー移行によりリセット</t>
    <rPh sb="4" eb="6">
      <t>イコウ</t>
    </rPh>
    <phoneticPr fontId="6"/>
  </si>
  <si>
    <t>【支援ツール】サーバー移行によるOS変更に伴い解析ツールを変更。数値は旧解析ツール相当に換算した値。</t>
  </si>
  <si>
    <t>■土木学会Facebook フォロワー推移</t>
    <rPh sb="1" eb="3">
      <t>ドボク</t>
    </rPh>
    <rPh sb="3" eb="5">
      <t>ガッカイ</t>
    </rPh>
    <rPh sb="19" eb="21">
      <t>スイイ</t>
    </rPh>
    <phoneticPr fontId="6"/>
  </si>
  <si>
    <t>年度末（およそ）</t>
    <rPh sb="0" eb="3">
      <t>ネンドマツ</t>
    </rPh>
    <phoneticPr fontId="6"/>
  </si>
  <si>
    <t>参考</t>
    <rPh sb="0" eb="2">
      <t>サンコウ</t>
    </rPh>
    <phoneticPr fontId="6"/>
  </si>
  <si>
    <t>2012年度</t>
    <rPh sb="4" eb="6">
      <t>ネンド</t>
    </rPh>
    <phoneticPr fontId="6"/>
  </si>
  <si>
    <t>2013年度</t>
    <rPh sb="4" eb="6">
      <t>ネンド</t>
    </rPh>
    <phoneticPr fontId="6"/>
  </si>
  <si>
    <t>2014年度</t>
    <rPh sb="4" eb="6">
      <t>ネンド</t>
    </rPh>
    <phoneticPr fontId="6"/>
  </si>
  <si>
    <t>2015年度</t>
    <rPh sb="4" eb="6">
      <t>ネンド</t>
    </rPh>
    <phoneticPr fontId="6"/>
  </si>
  <si>
    <t>2016年度</t>
    <rPh sb="4" eb="6">
      <t>ネンド</t>
    </rPh>
    <phoneticPr fontId="6"/>
  </si>
  <si>
    <t>2017年度</t>
    <rPh sb="4" eb="6">
      <t>ネンド</t>
    </rPh>
    <phoneticPr fontId="6"/>
  </si>
  <si>
    <t>2018年度</t>
    <rPh sb="4" eb="6">
      <t>ネンド</t>
    </rPh>
    <phoneticPr fontId="6"/>
  </si>
  <si>
    <t>2019年度</t>
    <rPh sb="4" eb="6">
      <t>ネンド</t>
    </rPh>
    <phoneticPr fontId="6"/>
  </si>
  <si>
    <t>2020年度</t>
    <rPh sb="4" eb="6">
      <t>ネンド</t>
    </rPh>
    <phoneticPr fontId="6"/>
  </si>
  <si>
    <t>2021年度</t>
    <rPh sb="4" eb="6">
      <t>ネンド</t>
    </rPh>
    <phoneticPr fontId="6"/>
  </si>
  <si>
    <t>2022年度</t>
    <rPh sb="4" eb="6">
      <t>ネンド</t>
    </rPh>
    <phoneticPr fontId="6"/>
  </si>
  <si>
    <t>Facebookフォロワー数に関しては、総会の事業報告（コミュニケーション部門）の公開数字に基づく</t>
    <rPh sb="13" eb="14">
      <t>スウ</t>
    </rPh>
    <rPh sb="15" eb="16">
      <t>カン</t>
    </rPh>
    <rPh sb="20" eb="22">
      <t>ソウカイ</t>
    </rPh>
    <rPh sb="23" eb="25">
      <t>ジギョウ</t>
    </rPh>
    <rPh sb="25" eb="27">
      <t>ホウコク</t>
    </rPh>
    <rPh sb="37" eb="39">
      <t>ブモン</t>
    </rPh>
    <rPh sb="41" eb="43">
      <t>コウカイ</t>
    </rPh>
    <rPh sb="43" eb="45">
      <t>スウジ</t>
    </rPh>
    <rPh sb="46" eb="47">
      <t>モト</t>
    </rPh>
    <phoneticPr fontId="6"/>
  </si>
  <si>
    <t>facebook開始：2012/5/1</t>
    <rPh sb="8" eb="10">
      <t>カイシ</t>
    </rPh>
    <phoneticPr fontId="6"/>
  </si>
  <si>
    <t>https://www.facebook.com/JSCE.jp/</t>
    <phoneticPr fontId="6"/>
  </si>
  <si>
    <t>土木教育シンポジウム・フォーラム等（教育企画・人材育成委員会発足（2004）以降）</t>
    <rPh sb="0" eb="2">
      <t>ドボク</t>
    </rPh>
    <rPh sb="2" eb="4">
      <t>キョウイク</t>
    </rPh>
    <rPh sb="16" eb="17">
      <t>ナド</t>
    </rPh>
    <rPh sb="18" eb="22">
      <t>キョウイクキカク</t>
    </rPh>
    <rPh sb="23" eb="30">
      <t>ジンザイイクセイイインカイ</t>
    </rPh>
    <rPh sb="30" eb="32">
      <t>ホッソク</t>
    </rPh>
    <rPh sb="38" eb="40">
      <t>イコウ</t>
    </rPh>
    <phoneticPr fontId="6"/>
  </si>
  <si>
    <t>名称</t>
    <rPh sb="0" eb="2">
      <t>メイショウ</t>
    </rPh>
    <phoneticPr fontId="6"/>
  </si>
  <si>
    <t>場所</t>
    <rPh sb="0" eb="2">
      <t>バショ</t>
    </rPh>
    <phoneticPr fontId="6"/>
  </si>
  <si>
    <t>テーマ</t>
    <phoneticPr fontId="6"/>
  </si>
  <si>
    <t>参加者数</t>
    <rPh sb="0" eb="2">
      <t>サンカ</t>
    </rPh>
    <rPh sb="2" eb="3">
      <t>シャ</t>
    </rPh>
    <rPh sb="3" eb="4">
      <t>スウ</t>
    </rPh>
    <phoneticPr fontId="6"/>
  </si>
  <si>
    <t>実施団体</t>
    <rPh sb="0" eb="2">
      <t>ジッシ</t>
    </rPh>
    <rPh sb="2" eb="4">
      <t>ダンタイ</t>
    </rPh>
    <phoneticPr fontId="6"/>
  </si>
  <si>
    <t>第38回夏期講習会</t>
    <rPh sb="0" eb="1">
      <t>ダイ</t>
    </rPh>
    <rPh sb="3" eb="4">
      <t>カイ</t>
    </rPh>
    <rPh sb="4" eb="6">
      <t>カキ</t>
    </rPh>
    <rPh sb="6" eb="9">
      <t>コウシュウカイ</t>
    </rPh>
    <phoneticPr fontId="8"/>
  </si>
  <si>
    <t>豊中市</t>
    <rPh sb="0" eb="3">
      <t>トヨナカシ</t>
    </rPh>
    <phoneticPr fontId="8"/>
  </si>
  <si>
    <t>土木教育と情報教育をむすぶGIS</t>
  </si>
  <si>
    <t>高校教育小委員会</t>
    <rPh sb="0" eb="8">
      <t>コウコウキョウイクショウイインカイ</t>
    </rPh>
    <phoneticPr fontId="6"/>
  </si>
  <si>
    <t>第39回夏期講習会</t>
    <rPh sb="0" eb="1">
      <t>ダイ</t>
    </rPh>
    <rPh sb="3" eb="4">
      <t>カイ</t>
    </rPh>
    <rPh sb="4" eb="6">
      <t>カキ</t>
    </rPh>
    <rPh sb="6" eb="9">
      <t>コウシュウカイ</t>
    </rPh>
    <phoneticPr fontId="8"/>
  </si>
  <si>
    <t>東京都</t>
    <phoneticPr fontId="8"/>
  </si>
  <si>
    <t>第40回夏期講習会</t>
    <rPh sb="0" eb="1">
      <t>ダイ</t>
    </rPh>
    <rPh sb="3" eb="4">
      <t>カイ</t>
    </rPh>
    <rPh sb="4" eb="6">
      <t>カキ</t>
    </rPh>
    <rPh sb="6" eb="9">
      <t>コウシュウカイ</t>
    </rPh>
    <phoneticPr fontId="8"/>
  </si>
  <si>
    <t>京都市</t>
    <phoneticPr fontId="8"/>
  </si>
  <si>
    <t>まちづくりと景観</t>
  </si>
  <si>
    <t>第41回夏期講習会</t>
    <rPh sb="0" eb="1">
      <t>ダイ</t>
    </rPh>
    <rPh sb="3" eb="4">
      <t>カイ</t>
    </rPh>
    <rPh sb="4" eb="6">
      <t>カキ</t>
    </rPh>
    <rPh sb="6" eb="9">
      <t>コウシュウカイ</t>
    </rPh>
    <phoneticPr fontId="8"/>
  </si>
  <si>
    <t>情報社会におけるこれからの土木教育</t>
  </si>
  <si>
    <t>第42回夏期講習会</t>
    <rPh sb="0" eb="1">
      <t>ダイ</t>
    </rPh>
    <rPh sb="3" eb="4">
      <t>カイ</t>
    </rPh>
    <rPh sb="4" eb="6">
      <t>カキ</t>
    </rPh>
    <rPh sb="6" eb="9">
      <t>コウシュウカイ</t>
    </rPh>
    <phoneticPr fontId="8"/>
  </si>
  <si>
    <t>あなたのまちはだいじょうぶ？－防災・減災を目指して－</t>
  </si>
  <si>
    <t>第43回夏期講習会</t>
    <rPh sb="0" eb="1">
      <t>ダイ</t>
    </rPh>
    <rPh sb="3" eb="4">
      <t>カイ</t>
    </rPh>
    <rPh sb="4" eb="6">
      <t>カキ</t>
    </rPh>
    <rPh sb="6" eb="9">
      <t>コウシュウカイ</t>
    </rPh>
    <phoneticPr fontId="8"/>
  </si>
  <si>
    <t>横浜市</t>
    <phoneticPr fontId="8"/>
  </si>
  <si>
    <t>東京湾の環境問題とこれからの土木技術の関わり</t>
  </si>
  <si>
    <t>第1回土木と学校教育フォーラム</t>
    <rPh sb="0" eb="1">
      <t>ダイ</t>
    </rPh>
    <rPh sb="2" eb="3">
      <t>カイ</t>
    </rPh>
    <rPh sb="3" eb="5">
      <t>ドボク</t>
    </rPh>
    <rPh sb="6" eb="10">
      <t>ガッコウキョウイク</t>
    </rPh>
    <phoneticPr fontId="8"/>
  </si>
  <si>
    <t>土木学会
講堂・会議室</t>
    <phoneticPr fontId="8"/>
  </si>
  <si>
    <t>土木と学校教育会議小委員会</t>
    <rPh sb="0" eb="2">
      <t>ドボク</t>
    </rPh>
    <rPh sb="3" eb="5">
      <t>ガッコウ</t>
    </rPh>
    <rPh sb="5" eb="7">
      <t>キョウイク</t>
    </rPh>
    <rPh sb="7" eb="9">
      <t>カイギ</t>
    </rPh>
    <rPh sb="9" eb="13">
      <t>ショウイインカイ</t>
    </rPh>
    <phoneticPr fontId="6"/>
  </si>
  <si>
    <t>第44回夏期講習会</t>
    <rPh sb="0" eb="1">
      <t>ダイ</t>
    </rPh>
    <rPh sb="3" eb="4">
      <t>カイ</t>
    </rPh>
    <rPh sb="4" eb="6">
      <t>カキ</t>
    </rPh>
    <rPh sb="6" eb="9">
      <t>コウシュウカイ</t>
    </rPh>
    <phoneticPr fontId="6"/>
  </si>
  <si>
    <t>神戸市</t>
  </si>
  <si>
    <t>水道の歴史と未来</t>
  </si>
  <si>
    <t>第2回土木と学校教育フォーラム</t>
    <rPh sb="0" eb="1">
      <t>ダイ</t>
    </rPh>
    <rPh sb="2" eb="3">
      <t>カイ</t>
    </rPh>
    <rPh sb="3" eb="5">
      <t>ドボク</t>
    </rPh>
    <rPh sb="6" eb="10">
      <t>ガッコウキョウイク</t>
    </rPh>
    <phoneticPr fontId="8"/>
  </si>
  <si>
    <t>第45回夏期講習会</t>
    <rPh sb="0" eb="1">
      <t>ダイ</t>
    </rPh>
    <rPh sb="3" eb="4">
      <t>カイ</t>
    </rPh>
    <rPh sb="4" eb="6">
      <t>カキ</t>
    </rPh>
    <rPh sb="6" eb="9">
      <t>コウシュウカイ</t>
    </rPh>
    <phoneticPr fontId="6"/>
  </si>
  <si>
    <t>東京都</t>
    <rPh sb="0" eb="3">
      <t>トウキョウト</t>
    </rPh>
    <phoneticPr fontId="23"/>
  </si>
  <si>
    <t>隅田川橋梁群の見どころと最近の動向</t>
  </si>
  <si>
    <t>第3回土木と学校教育フォーラム</t>
    <rPh sb="0" eb="1">
      <t>ダイ</t>
    </rPh>
    <rPh sb="2" eb="3">
      <t>カイ</t>
    </rPh>
    <rPh sb="3" eb="5">
      <t>ドボク</t>
    </rPh>
    <rPh sb="6" eb="10">
      <t>ガッコウキョウイク</t>
    </rPh>
    <phoneticPr fontId="8"/>
  </si>
  <si>
    <t>第4回土木と学校教育フォーラム</t>
    <rPh sb="0" eb="1">
      <t>ダイ</t>
    </rPh>
    <rPh sb="2" eb="3">
      <t>カイ</t>
    </rPh>
    <rPh sb="3" eb="5">
      <t>ドボク</t>
    </rPh>
    <rPh sb="6" eb="10">
      <t>ガッコウキョウイク</t>
    </rPh>
    <phoneticPr fontId="8"/>
  </si>
  <si>
    <t>専門家とつながる土木学習 -これまでの成果とこれからの課題-</t>
    <phoneticPr fontId="8"/>
  </si>
  <si>
    <t>第46回夏期講習会</t>
    <rPh sb="0" eb="1">
      <t>ダイ</t>
    </rPh>
    <rPh sb="3" eb="4">
      <t>カイ</t>
    </rPh>
    <rPh sb="4" eb="6">
      <t>カキ</t>
    </rPh>
    <rPh sb="6" eb="9">
      <t>コウシュウカイ</t>
    </rPh>
    <phoneticPr fontId="6"/>
  </si>
  <si>
    <t>大阪市</t>
    <rPh sb="0" eb="3">
      <t>オオサカシ</t>
    </rPh>
    <phoneticPr fontId="23"/>
  </si>
  <si>
    <t>土木史探求</t>
    <rPh sb="0" eb="3">
      <t>ドボクシ</t>
    </rPh>
    <rPh sb="3" eb="5">
      <t>タンキュウ</t>
    </rPh>
    <phoneticPr fontId="23"/>
  </si>
  <si>
    <t>第5回土木と学校教育フォーラム</t>
    <rPh sb="0" eb="1">
      <t>ダイ</t>
    </rPh>
    <rPh sb="2" eb="3">
      <t>カイ</t>
    </rPh>
    <rPh sb="3" eb="5">
      <t>ドボク</t>
    </rPh>
    <rPh sb="6" eb="10">
      <t>ガッコウキョウイク</t>
    </rPh>
    <phoneticPr fontId="8"/>
  </si>
  <si>
    <t>防災教育のいまとこれから－巨大地震に備えて－</t>
    <rPh sb="0" eb="2">
      <t>ボウサイ</t>
    </rPh>
    <rPh sb="2" eb="4">
      <t>キョウイク</t>
    </rPh>
    <rPh sb="13" eb="15">
      <t>キョダイ</t>
    </rPh>
    <rPh sb="15" eb="17">
      <t>ジシン</t>
    </rPh>
    <rPh sb="18" eb="19">
      <t>ソナ</t>
    </rPh>
    <phoneticPr fontId="8"/>
  </si>
  <si>
    <t>第47回夏期講習会</t>
    <rPh sb="0" eb="1">
      <t>ダイ</t>
    </rPh>
    <rPh sb="3" eb="4">
      <t>カイ</t>
    </rPh>
    <rPh sb="4" eb="6">
      <t>カキ</t>
    </rPh>
    <rPh sb="6" eb="9">
      <t>コウシュウカイ</t>
    </rPh>
    <phoneticPr fontId="6"/>
  </si>
  <si>
    <t>土木学会
講堂</t>
    <phoneticPr fontId="8"/>
  </si>
  <si>
    <t>都市の防災について</t>
    <rPh sb="0" eb="2">
      <t>トシ</t>
    </rPh>
    <rPh sb="3" eb="5">
      <t>ボウサイ</t>
    </rPh>
    <phoneticPr fontId="23"/>
  </si>
  <si>
    <t>第48回夏期講習会</t>
    <rPh sb="0" eb="1">
      <t>ダイ</t>
    </rPh>
    <rPh sb="3" eb="4">
      <t>カイ</t>
    </rPh>
    <rPh sb="4" eb="6">
      <t>カキ</t>
    </rPh>
    <rPh sb="6" eb="9">
      <t>コウシュウカイ</t>
    </rPh>
    <phoneticPr fontId="6"/>
  </si>
  <si>
    <t>京都市</t>
    <rPh sb="0" eb="3">
      <t>キョウトシ</t>
    </rPh>
    <phoneticPr fontId="23"/>
  </si>
  <si>
    <t>都市の水災害</t>
    <rPh sb="0" eb="2">
      <t>トシ</t>
    </rPh>
    <rPh sb="3" eb="4">
      <t>ミズ</t>
    </rPh>
    <rPh sb="4" eb="6">
      <t>サイガイ</t>
    </rPh>
    <phoneticPr fontId="23"/>
  </si>
  <si>
    <t>第6回土木と学校教育フォーラム</t>
    <rPh sb="0" eb="1">
      <t>ダイ</t>
    </rPh>
    <rPh sb="2" eb="3">
      <t>カイ</t>
    </rPh>
    <rPh sb="3" eb="5">
      <t>ドボク</t>
    </rPh>
    <rPh sb="6" eb="10">
      <t>ガッコウキョウイク</t>
    </rPh>
    <phoneticPr fontId="8"/>
  </si>
  <si>
    <t>防災まちづくり・くにづくり学習</t>
    <rPh sb="0" eb="2">
      <t>ボウサイ</t>
    </rPh>
    <rPh sb="13" eb="15">
      <t>ガクシュウ</t>
    </rPh>
    <phoneticPr fontId="8"/>
  </si>
  <si>
    <t>第49回夏期講習会</t>
    <rPh sb="0" eb="1">
      <t>ダイ</t>
    </rPh>
    <rPh sb="3" eb="4">
      <t>カイ</t>
    </rPh>
    <rPh sb="4" eb="6">
      <t>カキ</t>
    </rPh>
    <rPh sb="6" eb="9">
      <t>コウシュウカイ</t>
    </rPh>
    <phoneticPr fontId="6"/>
  </si>
  <si>
    <t>最新の建設技術と歴史的建造物の技術的価値</t>
  </si>
  <si>
    <t>第7回土木と学校教育フォーラム</t>
    <rPh sb="0" eb="1">
      <t>ダイ</t>
    </rPh>
    <rPh sb="2" eb="3">
      <t>カイ</t>
    </rPh>
    <rPh sb="3" eb="5">
      <t>ドボク</t>
    </rPh>
    <rPh sb="6" eb="10">
      <t>ガッコウキョウイク</t>
    </rPh>
    <phoneticPr fontId="8"/>
  </si>
  <si>
    <t>防災まちづくり・くにづくり学習の実戦に向けて</t>
    <rPh sb="0" eb="2">
      <t>ボウサイ</t>
    </rPh>
    <rPh sb="13" eb="15">
      <t>ガクシュウ</t>
    </rPh>
    <rPh sb="16" eb="18">
      <t>ジッセン</t>
    </rPh>
    <rPh sb="19" eb="20">
      <t>ム</t>
    </rPh>
    <phoneticPr fontId="8"/>
  </si>
  <si>
    <t>第50回夏期講習会</t>
    <rPh sb="0" eb="1">
      <t>ダイ</t>
    </rPh>
    <rPh sb="3" eb="4">
      <t>カイ</t>
    </rPh>
    <rPh sb="4" eb="6">
      <t>カキ</t>
    </rPh>
    <rPh sb="6" eb="9">
      <t>コウシュウカイ</t>
    </rPh>
    <phoneticPr fontId="6"/>
  </si>
  <si>
    <t>茨木市</t>
    <rPh sb="0" eb="3">
      <t>イバラキシ</t>
    </rPh>
    <phoneticPr fontId="23"/>
  </si>
  <si>
    <t>経済を支え国民の生活を守るインフラ整備の方向</t>
  </si>
  <si>
    <t>第8回土木と学校教育フォーラム</t>
    <rPh sb="0" eb="1">
      <t>ダイ</t>
    </rPh>
    <rPh sb="2" eb="3">
      <t>カイ</t>
    </rPh>
    <rPh sb="3" eb="5">
      <t>ドボク</t>
    </rPh>
    <rPh sb="6" eb="10">
      <t>ガッコウキョウイク</t>
    </rPh>
    <phoneticPr fontId="8"/>
  </si>
  <si>
    <t>アクティブラーニングを活用した防災まちづくり・くにづくり学習</t>
    <rPh sb="11" eb="13">
      <t>カツヨウ</t>
    </rPh>
    <rPh sb="15" eb="17">
      <t>ボウサイ</t>
    </rPh>
    <rPh sb="28" eb="30">
      <t>ガクシュウ</t>
    </rPh>
    <phoneticPr fontId="8"/>
  </si>
  <si>
    <t>第9回土木と学校教育フォーラム</t>
    <rPh sb="0" eb="1">
      <t>ダイ</t>
    </rPh>
    <rPh sb="2" eb="3">
      <t>カイ</t>
    </rPh>
    <rPh sb="3" eb="5">
      <t>ドボク</t>
    </rPh>
    <rPh sb="6" eb="10">
      <t>ガッコウキョウイク</t>
    </rPh>
    <phoneticPr fontId="8"/>
  </si>
  <si>
    <t>学習指導要領「改訂」における防災教育</t>
    <rPh sb="14" eb="16">
      <t>ボウサイ</t>
    </rPh>
    <rPh sb="16" eb="18">
      <t>キョウイク</t>
    </rPh>
    <phoneticPr fontId="8"/>
  </si>
  <si>
    <t>第51回夏期講習会</t>
    <phoneticPr fontId="8"/>
  </si>
  <si>
    <t>かしこい交通インフラの使い方</t>
    <phoneticPr fontId="8"/>
  </si>
  <si>
    <t>高校教育小委員会</t>
    <phoneticPr fontId="6"/>
  </si>
  <si>
    <t>Ｄ＆Ｉフォーラム ～多様性が生産性を高める―土木界の働き方改革～</t>
    <phoneticPr fontId="6"/>
  </si>
  <si>
    <t>土木学会</t>
    <phoneticPr fontId="6"/>
  </si>
  <si>
    <t>～多様性が生産性を高める―土木界の働き方改革～</t>
    <phoneticPr fontId="6"/>
  </si>
  <si>
    <t>ダイバーシティ推進委員会</t>
    <phoneticPr fontId="6"/>
  </si>
  <si>
    <t>第10回土木と学校教育フォーラム</t>
    <rPh sb="0" eb="1">
      <t>ダイ</t>
    </rPh>
    <rPh sb="3" eb="4">
      <t>カイ</t>
    </rPh>
    <rPh sb="4" eb="6">
      <t>ドボク</t>
    </rPh>
    <rPh sb="7" eb="11">
      <t>ガッコウキョウイク</t>
    </rPh>
    <phoneticPr fontId="8"/>
  </si>
  <si>
    <t>「まちづくりを通して、子供は何を学ぶのか」</t>
    <phoneticPr fontId="8"/>
  </si>
  <si>
    <t>第52回夏期講習会</t>
    <phoneticPr fontId="6"/>
  </si>
  <si>
    <t>関西大学 高槻ミューズキャンパス</t>
    <phoneticPr fontId="6"/>
  </si>
  <si>
    <t>これから想定される自然災害～土木技術者に突きつけられている課題</t>
    <phoneticPr fontId="6"/>
  </si>
  <si>
    <t>高校教育小委員会</t>
  </si>
  <si>
    <t>第53回夏期講習会</t>
    <rPh sb="0" eb="1">
      <t>ダイ</t>
    </rPh>
    <rPh sb="3" eb="4">
      <t>カイ</t>
    </rPh>
    <rPh sb="4" eb="6">
      <t>カキ</t>
    </rPh>
    <rPh sb="6" eb="9">
      <t>コウシュウカイ</t>
    </rPh>
    <phoneticPr fontId="6"/>
  </si>
  <si>
    <t>次世代交通とこれからのまちづくり</t>
    <rPh sb="0" eb="3">
      <t>ジセダイ</t>
    </rPh>
    <rPh sb="3" eb="5">
      <t>コウツウ</t>
    </rPh>
    <phoneticPr fontId="6"/>
  </si>
  <si>
    <t>第11回土木と学校教育フォーラム</t>
    <rPh sb="0" eb="1">
      <t>ダイ</t>
    </rPh>
    <rPh sb="3" eb="4">
      <t>カイ</t>
    </rPh>
    <rPh sb="4" eb="6">
      <t>ドボク</t>
    </rPh>
    <rPh sb="7" eb="11">
      <t>ガッコウキョウイク</t>
    </rPh>
    <phoneticPr fontId="8"/>
  </si>
  <si>
    <t>「土木」を通して、子供は何を学ぶのか</t>
    <phoneticPr fontId="8"/>
  </si>
  <si>
    <t>第12回土木と学校教育フォーラム</t>
    <rPh sb="0" eb="1">
      <t>ダイ</t>
    </rPh>
    <rPh sb="3" eb="4">
      <t>カイ</t>
    </rPh>
    <rPh sb="4" eb="6">
      <t>ドボク</t>
    </rPh>
    <rPh sb="7" eb="11">
      <t>ガッコウキョウイク</t>
    </rPh>
    <phoneticPr fontId="8"/>
  </si>
  <si>
    <t>オンライン</t>
    <phoneticPr fontId="6"/>
  </si>
  <si>
    <t>「新型コロナウイルス感染症と防災教育」　-コロナ禍の中で改めて防災教育の可能性と課題を問う-</t>
    <phoneticPr fontId="6"/>
  </si>
  <si>
    <t>第1回D&amp;Iカフェトーク</t>
    <phoneticPr fontId="6"/>
  </si>
  <si>
    <t>「「ママの世界」に触れた育休パパの体験談」</t>
    <phoneticPr fontId="6"/>
  </si>
  <si>
    <t>ダイバーシティ・アンド・インクルージョン推進委員会</t>
    <rPh sb="20" eb="25">
      <t>スイシンイインカイ</t>
    </rPh>
    <phoneticPr fontId="6"/>
  </si>
  <si>
    <t>第2回D&amp;Iカフェトーク</t>
    <phoneticPr fontId="6"/>
  </si>
  <si>
    <t>「日本語の壁、留学生進路の大問題」</t>
    <phoneticPr fontId="6"/>
  </si>
  <si>
    <t>第3回D&amp;Iカフェトーク</t>
    <phoneticPr fontId="6"/>
  </si>
  <si>
    <t>「地元まちづくりの扉を開けつづけたら？」</t>
    <phoneticPr fontId="6"/>
  </si>
  <si>
    <t>第4回D&amp;Iカフェトーク</t>
    <phoneticPr fontId="6"/>
  </si>
  <si>
    <t>「まちづくりプランナーが挑戦す複線での働き方」</t>
    <phoneticPr fontId="6"/>
  </si>
  <si>
    <t>第5回D&amp;Iカフェトーク</t>
    <phoneticPr fontId="6"/>
  </si>
  <si>
    <t>「建設コンサルタントのＤ＆Ｉ最前線」</t>
    <phoneticPr fontId="6"/>
  </si>
  <si>
    <t>第6回D&amp;Iカフェトーク</t>
    <phoneticPr fontId="6"/>
  </si>
  <si>
    <t>「今を変え、新しい世界を拓く仕事は多様性から」</t>
    <phoneticPr fontId="6"/>
  </si>
  <si>
    <t>第7回D&amp;Iカフェトーク</t>
    <phoneticPr fontId="6"/>
  </si>
  <si>
    <t>「産官学、多様な立場、多様な働き方」</t>
    <phoneticPr fontId="6"/>
  </si>
  <si>
    <t>第8回D&amp;Iカフェトーク</t>
    <phoneticPr fontId="6"/>
  </si>
  <si>
    <t>「「言語」が開く心の扉」</t>
    <phoneticPr fontId="6"/>
  </si>
  <si>
    <t>第9回D&amp;Iカフェトーク</t>
    <phoneticPr fontId="6"/>
  </si>
  <si>
    <t>「女性技術者を取り巻く環境」</t>
    <phoneticPr fontId="6"/>
  </si>
  <si>
    <t>第10回D&amp;Iカフェトーク</t>
    <phoneticPr fontId="6"/>
  </si>
  <si>
    <t>「私の得意！を大切にするため、自分たちの会社つくりました」</t>
    <phoneticPr fontId="6"/>
  </si>
  <si>
    <t>第11回D&amp;Iカフェトーク</t>
    <phoneticPr fontId="6"/>
  </si>
  <si>
    <t>「海外出身。日本で技術を学び、国際的に生きる」</t>
    <phoneticPr fontId="6"/>
  </si>
  <si>
    <t>第13回土木と学校教育フォーラム</t>
    <rPh sb="0" eb="1">
      <t>ダイ</t>
    </rPh>
    <rPh sb="3" eb="4">
      <t>カイ</t>
    </rPh>
    <rPh sb="4" eb="6">
      <t>ドボク</t>
    </rPh>
    <rPh sb="7" eb="11">
      <t>ガッコウキョウイク</t>
    </rPh>
    <phoneticPr fontId="8"/>
  </si>
  <si>
    <t>土木で学ぶSDGsと学校教育</t>
    <phoneticPr fontId="6"/>
  </si>
  <si>
    <t>第12回D&amp;Iカフェトーク</t>
    <phoneticPr fontId="6"/>
  </si>
  <si>
    <t>「研究を仕事にする。その苦労と可能性は？」</t>
    <phoneticPr fontId="6"/>
  </si>
  <si>
    <t>第13回D&amp;Iカフェトーク</t>
    <phoneticPr fontId="6"/>
  </si>
  <si>
    <t>「働き盛りビジネスマンの意外と自然な人生観」</t>
    <phoneticPr fontId="6"/>
  </si>
  <si>
    <t>第14回D&amp;Iカフェトーク</t>
    <phoneticPr fontId="6"/>
  </si>
  <si>
    <t>「外国出身の仲間もともにある土木の世界」</t>
    <phoneticPr fontId="6"/>
  </si>
  <si>
    <t>第15回D&amp;Iカフェトーク</t>
    <phoneticPr fontId="6"/>
  </si>
  <si>
    <t>「土木を辞めたい人にこそ届けたい。「土木辞めた人、戻ってきた人インタビュー」」</t>
    <phoneticPr fontId="6"/>
  </si>
  <si>
    <t>第16回D&amp;Iカフェトーク</t>
    <phoneticPr fontId="6"/>
  </si>
  <si>
    <t>「PTAから見えた社会」</t>
    <phoneticPr fontId="6"/>
  </si>
  <si>
    <t>第17回D&amp;Iカフェトーク</t>
    <phoneticPr fontId="6"/>
  </si>
  <si>
    <t>「暮らしやすい社会のキーワードは「寛容さ」？」</t>
    <phoneticPr fontId="6"/>
  </si>
  <si>
    <t>第18回D&amp;Iカフェトーク</t>
    <phoneticPr fontId="6"/>
  </si>
  <si>
    <t>「働く母友とSNSで一緒に歩んだ道」</t>
    <phoneticPr fontId="6"/>
  </si>
  <si>
    <t>第19回D&amp;Iカフェトーク</t>
    <phoneticPr fontId="6"/>
  </si>
  <si>
    <t>「こんな働き方もあります！～ライフとワーク、両方大切にした地方都市での働き方～」</t>
    <phoneticPr fontId="6"/>
  </si>
  <si>
    <t>第20回D&amp;Iカフェトーク</t>
    <phoneticPr fontId="6"/>
  </si>
  <si>
    <t>「かせぎを離れた土木屋の活動エネルギーの源は」</t>
    <phoneticPr fontId="6"/>
  </si>
  <si>
    <t>第21回D&amp;Iカフェトーク</t>
    <phoneticPr fontId="6"/>
  </si>
  <si>
    <t>「20の対話が教えてくれたこと—アンカー2人が振り返る—」</t>
    <phoneticPr fontId="6"/>
  </si>
  <si>
    <t>第22回D&amp;Iカフェトーク</t>
    <phoneticPr fontId="6"/>
  </si>
  <si>
    <t>「私がさがす私のしごと」</t>
    <phoneticPr fontId="6"/>
  </si>
  <si>
    <t>第23回D&amp;Iカフェトーク</t>
    <phoneticPr fontId="6"/>
  </si>
  <si>
    <t>「「おもろい」を追い求める旅の途中」</t>
    <phoneticPr fontId="6"/>
  </si>
  <si>
    <t>第24回D&amp;Iカフェトーク</t>
    <phoneticPr fontId="6"/>
  </si>
  <si>
    <t>「まちに暮らす私のシームレスな仕事・活動・子育て」</t>
    <phoneticPr fontId="6"/>
  </si>
  <si>
    <t>第25回D&amp;Iカフェトーク</t>
    <phoneticPr fontId="6"/>
  </si>
  <si>
    <t>「土木の意外な就職先～国際機関で働く土木技術者～」</t>
    <phoneticPr fontId="6"/>
  </si>
  <si>
    <t>第26回D&amp;Iカフェトーク</t>
    <phoneticPr fontId="6"/>
  </si>
  <si>
    <t>「私って、マイノリティ？—多様性は私の中に—」</t>
    <phoneticPr fontId="6"/>
  </si>
  <si>
    <t>第27回D&amp;Iカフェトーク</t>
    <phoneticPr fontId="6"/>
  </si>
  <si>
    <t>「ライフイベントに合わせて働く～就職・子育て・管理職～」</t>
    <phoneticPr fontId="6"/>
  </si>
  <si>
    <t>第14回土木と学校教育フォーラム</t>
    <rPh sb="0" eb="1">
      <t>ダイ</t>
    </rPh>
    <rPh sb="3" eb="4">
      <t>カイ</t>
    </rPh>
    <rPh sb="4" eb="6">
      <t>ドボク</t>
    </rPh>
    <rPh sb="7" eb="11">
      <t>ガッコウキョウイク</t>
    </rPh>
    <phoneticPr fontId="8"/>
  </si>
  <si>
    <t>土木学会
講堂・会議室・オンライン</t>
    <phoneticPr fontId="8"/>
  </si>
  <si>
    <t>「ICTを活用した学校教育」への土木学会からの提案</t>
    <phoneticPr fontId="6"/>
  </si>
  <si>
    <t>会場21
オンライン95</t>
    <rPh sb="0" eb="2">
      <t>カイジョウ</t>
    </rPh>
    <phoneticPr fontId="6"/>
  </si>
  <si>
    <t>第28回D&amp;Iカフェトーク</t>
    <phoneticPr fontId="6"/>
  </si>
  <si>
    <t>「業界にブレークスルーは起こせるか？」</t>
    <phoneticPr fontId="6"/>
  </si>
  <si>
    <t>第29回D&amp;Iカフェトーク</t>
    <phoneticPr fontId="6"/>
  </si>
  <si>
    <t>「多様なコミュニティと繋がると…「ごきげんママプロジェクト」とは」</t>
    <phoneticPr fontId="6"/>
  </si>
  <si>
    <t>第30回D&amp;Iカフェトーク</t>
    <phoneticPr fontId="6"/>
  </si>
  <si>
    <t>「当事者とは、「違い」に目を向けるものの見方」</t>
    <phoneticPr fontId="6"/>
  </si>
  <si>
    <t>第31回D&amp;Iカフェトーク</t>
    <phoneticPr fontId="6"/>
  </si>
  <si>
    <t>「地方公務員そして起業、そして途上国支援、そして？」</t>
    <phoneticPr fontId="6"/>
  </si>
  <si>
    <t>第32回D&amp;Iカフェトーク</t>
    <phoneticPr fontId="6"/>
  </si>
  <si>
    <t>「旅するプジはどこへ行く？」</t>
    <phoneticPr fontId="6"/>
  </si>
  <si>
    <t>第33回D&amp;Iカフェトーク</t>
    <phoneticPr fontId="6"/>
  </si>
  <si>
    <t>「鉄道の安全を支え続けて46年～地元富山で分岐器をつくり続ける～」</t>
    <phoneticPr fontId="6"/>
  </si>
  <si>
    <t>第34回D&amp;Iカフェトーク</t>
    <phoneticPr fontId="6"/>
  </si>
  <si>
    <t>「お母さんと手押し車～その先に見える風景～」</t>
    <phoneticPr fontId="6"/>
  </si>
  <si>
    <t>第35回D&amp;Iカフェトーク</t>
    <phoneticPr fontId="6"/>
  </si>
  <si>
    <t>「土木工事の現場監督を夢見て25年」</t>
    <phoneticPr fontId="6"/>
  </si>
  <si>
    <t>第36回D&amp;Iカフェトーク</t>
    <phoneticPr fontId="6"/>
  </si>
  <si>
    <t>「土木な街歩きと地図」</t>
    <phoneticPr fontId="6"/>
  </si>
  <si>
    <t>第37回D&amp;Iカフェトーク</t>
    <phoneticPr fontId="6"/>
  </si>
  <si>
    <t>「D＆Iに満ちた土木業界を目指す！挑戦し続けるグローバルエンジニア」</t>
    <phoneticPr fontId="6"/>
  </si>
  <si>
    <t>第38回D&amp;Iカフェトーク</t>
    <phoneticPr fontId="6"/>
  </si>
  <si>
    <t>「「おうちで学ぶ土のはたらき」の先にめざすもの…」</t>
    <phoneticPr fontId="6"/>
  </si>
  <si>
    <t>第39回D&amp;Iカフェトーク</t>
    <phoneticPr fontId="6"/>
  </si>
  <si>
    <t>「肉体労働のススメ」</t>
    <phoneticPr fontId="6"/>
  </si>
  <si>
    <t>第40回D&amp;Iカフェトーク</t>
    <phoneticPr fontId="6"/>
  </si>
  <si>
    <t>「国際経験で広がった人生観」</t>
    <phoneticPr fontId="6"/>
  </si>
  <si>
    <t>第15回土木と学校教育フォーラム</t>
    <rPh sb="0" eb="1">
      <t>ダイ</t>
    </rPh>
    <rPh sb="3" eb="4">
      <t>カイ</t>
    </rPh>
    <rPh sb="4" eb="6">
      <t>ドボク</t>
    </rPh>
    <rPh sb="7" eb="11">
      <t>ガッコウキョウイク</t>
    </rPh>
    <phoneticPr fontId="8"/>
  </si>
  <si>
    <t>地域を支える「インフラ」の学習　～道路、河川、港、鉄道、そして街と自然～</t>
    <phoneticPr fontId="6"/>
  </si>
  <si>
    <t>第54回夏期講習会</t>
    <rPh sb="0" eb="1">
      <t>ダイ</t>
    </rPh>
    <rPh sb="3" eb="4">
      <t>カイ</t>
    </rPh>
    <rPh sb="4" eb="6">
      <t>カキ</t>
    </rPh>
    <rPh sb="6" eb="9">
      <t>コウシュウカイ</t>
    </rPh>
    <phoneticPr fontId="6"/>
  </si>
  <si>
    <t>名古屋市</t>
    <rPh sb="0" eb="4">
      <t>ナゴヤシ</t>
    </rPh>
    <phoneticPr fontId="6"/>
  </si>
  <si>
    <t>「リニア中央新幹線開業後の人・モノの 動きの大変革」
　　～リニア中央新幹線開業に向けたJR東海・自治体の取組～</t>
    <phoneticPr fontId="6"/>
  </si>
  <si>
    <t>第41回D&amp;Iカフェトーク</t>
    <phoneticPr fontId="6"/>
  </si>
  <si>
    <t>「巣立ちの時…在籍していたことを誇れる会社に！」</t>
    <phoneticPr fontId="6"/>
  </si>
  <si>
    <t>第42回D&amp;Iカフェトーク</t>
    <phoneticPr fontId="6"/>
  </si>
  <si>
    <t>「土木界は写真家にとってブルーオーシャン」</t>
    <phoneticPr fontId="6"/>
  </si>
  <si>
    <t>第43回D&amp;Iカフェトーク</t>
    <phoneticPr fontId="6"/>
  </si>
  <si>
    <t>「行く？帰る？大学教員の二拠点ライフ」</t>
    <phoneticPr fontId="6"/>
  </si>
  <si>
    <t>第44回D&amp;Iカフェトーク</t>
    <phoneticPr fontId="6"/>
  </si>
  <si>
    <t>「日本生まれ、日本育ち、ペルー人の女性土木技術者」</t>
    <phoneticPr fontId="6"/>
  </si>
  <si>
    <t>第45回D&amp;Iカフェトーク</t>
    <phoneticPr fontId="6"/>
  </si>
  <si>
    <t>「みんな違うからみんないい。-高専で目指すD＆I-」</t>
    <phoneticPr fontId="6"/>
  </si>
  <si>
    <t>第46回D&amp;Iカフェトーク</t>
    <phoneticPr fontId="6"/>
  </si>
  <si>
    <t>「ミッションは「彩と希望に満ちた世界をつくる」」</t>
    <phoneticPr fontId="6"/>
  </si>
  <si>
    <t>第47回D&amp;Iカフェトーク</t>
    <phoneticPr fontId="6"/>
  </si>
  <si>
    <t>「地方公務員ドボジョが思う楽しい仕事の進め方」</t>
    <phoneticPr fontId="6"/>
  </si>
  <si>
    <t>第48回D&amp;Iカフェトーク</t>
    <phoneticPr fontId="6"/>
  </si>
  <si>
    <t>「子どもたちが健やかに育つ社会を目指して」</t>
    <phoneticPr fontId="6"/>
  </si>
  <si>
    <t>第49回D&amp;Iカフェトーク</t>
    <phoneticPr fontId="6"/>
  </si>
  <si>
    <t>「広がる仕事、建設コンサルタントのこれから」</t>
    <phoneticPr fontId="6"/>
  </si>
  <si>
    <t>第50回D&amp;Iカフェトーク</t>
    <phoneticPr fontId="6"/>
  </si>
  <si>
    <t>「地方大学職員のホンネ、語ります。」</t>
    <phoneticPr fontId="6"/>
  </si>
  <si>
    <t>第51回D&amp;Iカフェトーク</t>
    <phoneticPr fontId="6"/>
  </si>
  <si>
    <t>「「いい仕事してるぜ」と言えるドボク屋を増やしたい」</t>
    <phoneticPr fontId="6"/>
  </si>
  <si>
    <t>第52回D&amp;Iカフェトーク</t>
    <phoneticPr fontId="6"/>
  </si>
  <si>
    <t>「風土が育む個人のプロフェッション」</t>
    <phoneticPr fontId="6"/>
  </si>
  <si>
    <t>社会インフラ維持管理・更新の重点課題特別委員会</t>
  </si>
  <si>
    <t>参考：</t>
  </si>
  <si>
    <t>■社会
2015.9 持続的な開発目標（SDGs）採択
2015.12 パリ協定採択
■インフラ
2015.3 常磐自動車道全線開通
2015.3 首都高速中央環状線全線開通
2015.3 北陸新幹線開業
2015.3 上野東京ライン開業
2015.3 第4次社会資本整備重点計画
2015.4 成田空港第3旅客ターミナル
2015.8 第二次国土形成計画（全国計画）
■災害
2015.4 ネパール地震
2015.9 平成27年9月関東・東北豪雨
●学会
磯部 雅彦 第102代会長（～2015.6）
廣瀬 典昭 第103代会長（2015.6～）
2015.6 土木広報センター設置
2015.6 土木学会ダイバーシティ＆インクルージョン行動宣言
2015.10 自然災害に強いしなやかな国土の創出のために－行動宣言と行動計画－</t>
    <rPh sb="1" eb="3">
      <t>シャカイ</t>
    </rPh>
    <rPh sb="38" eb="40">
      <t>キョウテイ</t>
    </rPh>
    <rPh sb="40" eb="42">
      <t>サイタク</t>
    </rPh>
    <rPh sb="56" eb="58">
      <t>ジョウバン</t>
    </rPh>
    <rPh sb="58" eb="62">
      <t>ジドウシャドウ</t>
    </rPh>
    <rPh sb="62" eb="64">
      <t>ゼンセン</t>
    </rPh>
    <rPh sb="64" eb="66">
      <t>カイツウ</t>
    </rPh>
    <rPh sb="74" eb="76">
      <t>シュト</t>
    </rPh>
    <rPh sb="76" eb="78">
      <t>コウソク</t>
    </rPh>
    <rPh sb="78" eb="80">
      <t>チュウオウ</t>
    </rPh>
    <rPh sb="80" eb="83">
      <t>カンジョウセン</t>
    </rPh>
    <rPh sb="83" eb="85">
      <t>ゼンセン</t>
    </rPh>
    <rPh sb="85" eb="87">
      <t>カイツウ</t>
    </rPh>
    <rPh sb="95" eb="97">
      <t>ホクリク</t>
    </rPh>
    <rPh sb="97" eb="100">
      <t>シンカンセン</t>
    </rPh>
    <rPh sb="100" eb="102">
      <t>カイギョウ</t>
    </rPh>
    <rPh sb="110" eb="112">
      <t>ウエノ</t>
    </rPh>
    <rPh sb="112" eb="114">
      <t>トウキョウ</t>
    </rPh>
    <rPh sb="117" eb="119">
      <t>カイギョウ</t>
    </rPh>
    <rPh sb="127" eb="128">
      <t>ダイ</t>
    </rPh>
    <rPh sb="128" eb="130">
      <t>ヨジ</t>
    </rPh>
    <rPh sb="130" eb="140">
      <t>シャカイシホンセイビジュウテンケイカク</t>
    </rPh>
    <rPh sb="148" eb="150">
      <t>ナリタ</t>
    </rPh>
    <rPh sb="150" eb="152">
      <t>クウコウ</t>
    </rPh>
    <rPh sb="152" eb="154">
      <t>ダイサン</t>
    </rPh>
    <rPh sb="154" eb="156">
      <t>リョカク</t>
    </rPh>
    <rPh sb="169" eb="172">
      <t>ダイニジ</t>
    </rPh>
    <rPh sb="172" eb="178">
      <t>コクドケイセイケイカク</t>
    </rPh>
    <rPh sb="179" eb="181">
      <t>ゼンコク</t>
    </rPh>
    <rPh sb="181" eb="183">
      <t>ケイカク</t>
    </rPh>
    <rPh sb="186" eb="188">
      <t>サイガイ</t>
    </rPh>
    <rPh sb="200" eb="202">
      <t>ジシン</t>
    </rPh>
    <rPh sb="210" eb="212">
      <t>ヘイセイ</t>
    </rPh>
    <rPh sb="214" eb="215">
      <t>ネン</t>
    </rPh>
    <rPh sb="216" eb="217">
      <t>ガツ</t>
    </rPh>
    <rPh sb="217" eb="219">
      <t>カントウ</t>
    </rPh>
    <rPh sb="220" eb="222">
      <t>トウホク</t>
    </rPh>
    <rPh sb="222" eb="224">
      <t>ゴウウ</t>
    </rPh>
    <rPh sb="227" eb="229">
      <t>ガッカイ</t>
    </rPh>
    <rPh sb="253" eb="255">
      <t>ヒロセ</t>
    </rPh>
    <rPh sb="256" eb="258">
      <t>ノリアキ</t>
    </rPh>
    <rPh sb="284" eb="286">
      <t>ドボク</t>
    </rPh>
    <rPh sb="286" eb="288">
      <t>コウホウ</t>
    </rPh>
    <rPh sb="292" eb="294">
      <t>セッチ</t>
    </rPh>
    <phoneticPr fontId="64"/>
  </si>
  <si>
    <t>年度</t>
  </si>
  <si>
    <t>会長名</t>
  </si>
  <si>
    <t>活動名称</t>
  </si>
  <si>
    <t>成果</t>
  </si>
  <si>
    <t>社会・学会の主な出来事</t>
  </si>
  <si>
    <t>平成11
（1999）</t>
  </si>
  <si>
    <t>岡村　甫</t>
  </si>
  <si>
    <t>21世紀における社会基盤整備ビジョン並びに情報発信に関する検討特別委員会</t>
  </si>
  <si>
    <t>シンポジウムを開催</t>
  </si>
  <si>
    <t>●2000.4　企画委員会レポート
―土木界の課題と目指すべき方向－
https://committees.jsce.or.jp/kikaku/node/15</t>
  </si>
  <si>
    <t>平成12
（2000）</t>
  </si>
  <si>
    <t>鈴木 道雄</t>
  </si>
  <si>
    <t>社会資本整備と技術開発の方向に
関する検討委員会</t>
  </si>
  <si>
    <t>【報告書】
社会資本整備と技術開発の方向に関する検討委員会報告書</t>
  </si>
  <si>
    <t>2000.9三宅島噴火
●2000.11 仙台宣言
2000.12大江戸線開業
2000．12 宮ヶ瀬ダム竣工
2001.1中央省庁再編
2001.3 埼玉高速鉄道全線開通</t>
  </si>
  <si>
    <t>平成13
（2001）</t>
  </si>
  <si>
    <t>平成13年度会長提言特別委員会</t>
  </si>
  <si>
    <t>【報告書】人口減少下の社会資本整備のあり方
―拡大から縮小への処方箋―</t>
  </si>
  <si>
    <t>2001.9 東海豪雨
2001.11 横浜港大さん橋竣工</t>
  </si>
  <si>
    <t>平成14
（2002）</t>
  </si>
  <si>
    <t>岸　清</t>
  </si>
  <si>
    <t>平成14年度会長提言特別委員会</t>
  </si>
  <si>
    <t>【報告書】
社会との情報受発信システムの構築
https://www.jsce.or.jp/committee/chair2002/index.htm</t>
  </si>
  <si>
    <t>2002.9小泉政権発足
●2003.5 JSCE2005
https://committees.jsce.or.jp/kikaku/jsce2005</t>
  </si>
  <si>
    <t>平成15
（2003）</t>
  </si>
  <si>
    <t>御巫 清泰</t>
  </si>
  <si>
    <t>平成15年度会長提言特別委員会</t>
  </si>
  <si>
    <t>【報告書】
土木技術者の気概の高揚を目指して</t>
  </si>
  <si>
    <t>2003.7 宮城県北部地震
2003.9 十勝沖地震
2004.3九州新幹線開業</t>
  </si>
  <si>
    <t>平成16
（2004）</t>
  </si>
  <si>
    <t>森地　茂</t>
  </si>
  <si>
    <t>土木界におけるの技術力の維持と向上に関する特別委員会
国民の防災意識向上に関する特別委員会</t>
  </si>
  <si>
    <t>【報告書】
土木界における技術力の維持と向上のために
https://www.jsce.or.jp/committee/chair2004/index.shtml
【DVD】日本に住むための　必須！防災知識</t>
  </si>
  <si>
    <t>2004.7 能登空港開港
2004.10新潟県中越地震
●2004.11土木学会創立90周年
2004.12スマトラ島沖地震
2005.2中部国際空港開港
2005.4 JR福知山線脱線事故</t>
  </si>
  <si>
    <t>平成17
（2005）</t>
  </si>
  <si>
    <t>三谷　浩</t>
  </si>
  <si>
    <t>「良質な社会資本整備と土木技術者に関する提言」特別委員会</t>
  </si>
  <si>
    <t>【書籍】土木技術者がグローバル社会で活躍するために
【提言】良質な社会資本整備と土木技術者に関する提言（中間報告）
https://www.jsce.or.jp/committee/chair2005/index.shtml</t>
  </si>
  <si>
    <t>2005.8つくばエクスプレス開業
2005.8ハリケーン「カトリーナ」
2005.10道路公団民営化
2006.2 神戸空港・北九州空港開港
2006.4 しまなみ海道全線開通</t>
  </si>
  <si>
    <t>平成18
（2006）</t>
  </si>
  <si>
    <t>【提言】良質な社会資本整備と土木技術者に関する提言（最終報告）2007.6
【報告書】土木の未来・土木技術者の役割
【報告書】自然災害軽減への土木学会の役割
https://www.jsce.or.jp/committee/chair2006/index.shtml</t>
  </si>
  <si>
    <t>2006.6 首都圏外郭放水路完成
2006.7 平成18年豪雨
2006.9第一次安倍政権発足</t>
  </si>
  <si>
    <t>平成19
（2007）</t>
  </si>
  <si>
    <t>平成19年度会長提言特別委員会
地球温暖化対策特別委員会</t>
  </si>
  <si>
    <t>【報告書】インフラ国勢調査2007－体力測定と健康診断－
【報告書】さらなるアジアへの貢献に向けて
【報告書】地球温暖化に挑む土木工学
https://www.jsce.or.jp/committee/chair2007/index.shtml</t>
  </si>
  <si>
    <t>2007.6 iPhone登場
2007.7新潟県中越沖地震
2007.9福田内閣発足
2008.1滝沢ダム竣工
●2008.5 JSCE2010
https://committees.jsce.or.jp/kikaku/jsce2010</t>
  </si>
  <si>
    <t>平成20
（2008）</t>
  </si>
  <si>
    <t>平成20年度会長提言特別委員会</t>
  </si>
  <si>
    <t>【報告書】誰がこれを造ったのか－土木技術と土木技術者の可視化
https://www.jsce.or.jp/committee/chair2008/index.shtml</t>
  </si>
  <si>
    <t>2008.6 岩手・宮城内陸地震
2008.7 東海北陸自動車道開通
2008.9 リーマンショック／麻生内閣発足
2008.10 徳山ダム竣工
2009.1オバマ大統領就任</t>
  </si>
  <si>
    <t>平成21
（2009）</t>
  </si>
  <si>
    <t>平成21年度土木学会
会長重点活動特別委員会</t>
  </si>
  <si>
    <t>【報告書】これからの社会を担う土木技術者に向けて
https://committees.jsce.or.jp/chair/h21/hokoku</t>
  </si>
  <si>
    <t>2009.9 八ッ場ダム建設中止
●2010.3 土木学会twitter開設</t>
  </si>
  <si>
    <t>平成22
（2010）</t>
  </si>
  <si>
    <t>2010.12 東北新幹線（八戸～新青森）改行
2011.3東日本大震災
2011.3九州新幹線全線開業
2011.3 北関東自動車道開通
●2011.5 公益法人移行</t>
  </si>
  <si>
    <t>平成23
（2011）</t>
  </si>
  <si>
    <t>土木学会有識者会議</t>
  </si>
  <si>
    <t>土木分野以外の有識者の方々と土木の専門家の方々から助言・提案</t>
  </si>
  <si>
    <t>●2011.6 土木学会facebook開設
2012.2復興庁発足
2012.2 東京ゲートブリッジ開通
●2012.4 国際センター設置</t>
  </si>
  <si>
    <t>平成24
（2012）</t>
  </si>
  <si>
    <t>小野 武彦</t>
  </si>
  <si>
    <t>2012.12笹子トンネル天井板落下事故</t>
  </si>
  <si>
    <t>平成25
（2013）</t>
  </si>
  <si>
    <t>書籍「社会インフラメンテナンス学」</t>
  </si>
  <si>
    <t>2013.10 伊豆大島土砂災害</t>
  </si>
  <si>
    <t>平成26
（2014）</t>
  </si>
  <si>
    <t>磯部　雅彦</t>
  </si>
  <si>
    <t>土木学会100周年宣言
社会と土木の100年ビジョン
https://committees.jsce.or.jp/jscevision/100vision</t>
  </si>
  <si>
    <t>2014.8 平成26年8月豪雨 広島土砂災害
●2014.9 東日本大震災後における津波対策に関する現状認識と今後の課題
●2014.11土木学会創立100周年
●2014.12 JSCE2015公表
https://committees.jsce.or.jp/kikaku/jsce2015
2015.3 北陸新幹線開業
2015.3 首都高山手トンネル開通
●2015.6 D&amp;I行動宣言
●2015.6 土木広報センター設置
●2015.6 土木学会ダイバーシティ＆インクルージョン行動宣言</t>
  </si>
  <si>
    <t>平成27
（2015）</t>
  </si>
  <si>
    <t>2015.9 平成27年9月関東・東北豪雨
2015.9 持続的な開発目標（SDGs）採択
●2015.10 自然災害に強いしなやかな国土の創出のために－行動宣言と行動計画－
2016.2 新東名開通/2016.3 北海道新幹線開業
2016.4 熊本地震
2016.5 伊勢志摩サミット</t>
  </si>
  <si>
    <t>平成28
（2016）</t>
  </si>
  <si>
    <t>田代 民治</t>
  </si>
  <si>
    <t>平成28年度会長特別タスクフォース
現場イノベーションプロジェクト</t>
  </si>
  <si>
    <t xml:space="preserve">
https://committees.jsce.or.jp/innovation/</t>
  </si>
  <si>
    <t>2017.1 トランプ大統領就任</t>
  </si>
  <si>
    <t>平成29
（2017）</t>
  </si>
  <si>
    <t>安寧の公共学 懇談会
レジリエンスの確保に関する技術検討委員会
国土・土木とAI 懇談会</t>
  </si>
  <si>
    <t>【書籍】歴史の謎はインフラで解ける
【報告書】『国難』をもたらす巨大災害対策についての技術検討報告書
https://committees.jsce.or.jp/chair/node/21
治山・治水緊急提言
－</t>
  </si>
  <si>
    <t>2017.7 平成29年7月九州北部豪雨
●2018.5 インフラ・国土管理における土木とICTの融合に関する提言</t>
  </si>
  <si>
    <t>平成30
（2018）</t>
  </si>
  <si>
    <t>小林　潔司</t>
  </si>
  <si>
    <t>JSCE-ASCE
インフラレジリエンス特別検討委員会
情報発信プロジェクト</t>
  </si>
  <si>
    <t>【書籍】
【WEB】https://committees.jsce.or.jp/transmit_project/</t>
  </si>
  <si>
    <t>2018.6 大阪北部地震
2018.7　西日本豪雨
2018.9 北海道胆振東部地震
●2019.2 土木学会Instagram開設
●2019.6 インフラ健康診断書（試行版）</t>
  </si>
  <si>
    <t>平成31
（2019）</t>
  </si>
  <si>
    <t>林 康雄</t>
  </si>
  <si>
    <t>インフラメンテナンス（鉄道）特別委員会</t>
  </si>
  <si>
    <t>【報告書】鉄道インフラの健康診断と将来のメンテナンスに向けた提言
https://committees.jsce.or.jp/chair/node/34</t>
  </si>
  <si>
    <t>令和2
（2020）</t>
  </si>
  <si>
    <t>家田　仁</t>
  </si>
  <si>
    <t>3.11東日本大震災
復興リレーシンポジウム
パンデミック特別検討会
今後の海外インフラ展開に向けた変革のあり方検討会
豪雨災害対策総合検討会
地盤の課題と可能性に関する
総合検討会
インフラメンテナンス総合委員会</t>
  </si>
  <si>
    <t>【行事】シンポジウム開催
【声明】COVID-19災禍を踏まえた社会とインフラの転換に関する声明（2020.7、2021.5）
【声明】海外インフラ展開に向けた変革のための提言（2021.5）
【声明】豪雨激甚化と水害の実情を踏まえた流域治水の具体的推進に向けた土木学会声明（2021.4）
【声明】地盤の課題と可能性に関する声明 （2022.9）
【声明】インフラメンテナンスに関する土木学会声明2021（2021.6</t>
  </si>
  <si>
    <t>令和3
（2021）</t>
  </si>
  <si>
    <t>谷口　博昭</t>
  </si>
  <si>
    <t>「コロナ後の"土木"のビッグピクチャー」特別委員会</t>
  </si>
  <si>
    <t>【書籍】Beyondコロナの日本創生と土木のビックピクチャー（2021.6）
https://note.com/jsce/n/nf283d7064187</t>
  </si>
  <si>
    <t>令和4
（2022）</t>
  </si>
  <si>
    <t>上田　多門</t>
  </si>
  <si>
    <t>土木グローバル化総合委員会
土木工学における学術研究活動の国際化ビジョン検討小委員会
土木技術者の国際化実践小委員会
国際展開プロジェクト形成検討小委員会</t>
  </si>
  <si>
    <t>令和5
（2023）</t>
  </si>
  <si>
    <t>土木の魅力向上特別委員会
魅力ある土木の世界発信小委員会
土木技術者ステイタスアップ小委員会</t>
  </si>
  <si>
    <t xml:space="preserve">
https://committees.jsce.or.jp/2023_Presidential_Project01
https://committees.jsce.or.jp/2023_Presidential_Project02</t>
  </si>
  <si>
    <t>電通　　広告景気年表　　https://www.dentsu.co.jp/knowledge/ad_nenpyo.html</t>
  </si>
  <si>
    <t>博報堂　ことば社会年表　https://timeline.kotobaology.jp/</t>
  </si>
  <si>
    <t>平成30年の歩み（NHK）https://www3.nhk.or.jp/news/special/heisei/chronology/　</t>
  </si>
  <si>
    <t xml:space="preserve">未来につながる建設業界の30年（日建連）https://www.nikkenren.com/publication/ACe/ce/ace1904/pdf/ACe_web_1904_004-019.pdf </t>
  </si>
  <si>
    <t>インターネット歴史年表　https://www.nic.ad.jp/timeline/#main-container</t>
  </si>
  <si>
    <t>会長特別</t>
  </si>
  <si>
    <t>会長特別活動とその成果</t>
    <rPh sb="0" eb="2">
      <t>カイチョウ</t>
    </rPh>
    <rPh sb="2" eb="4">
      <t>トクベツ</t>
    </rPh>
    <rPh sb="4" eb="6">
      <t>カツドウ</t>
    </rPh>
    <rPh sb="9" eb="11">
      <t>セイカ</t>
    </rPh>
    <phoneticPr fontId="6"/>
  </si>
  <si>
    <t>※担当課は非開示を希望、ただし過去データはWEB掲載あり</t>
    <rPh sb="1" eb="4">
      <t>タントウカ</t>
    </rPh>
    <rPh sb="5" eb="8">
      <t>ヒカイジ</t>
    </rPh>
    <rPh sb="9" eb="11">
      <t>キボウ</t>
    </rPh>
    <rPh sb="15" eb="17">
      <t>カコ</t>
    </rPh>
    <rPh sb="24" eb="26">
      <t>ケイサイ</t>
    </rPh>
    <phoneticPr fontId="6"/>
  </si>
  <si>
    <t>総計</t>
  </si>
  <si>
    <t>10代</t>
  </si>
  <si>
    <t>20代</t>
  </si>
  <si>
    <t>30代</t>
  </si>
  <si>
    <t>40代</t>
  </si>
  <si>
    <t>50代</t>
  </si>
  <si>
    <t>60代</t>
  </si>
  <si>
    <t>70代以上</t>
  </si>
  <si>
    <t>計</t>
    <rPh sb="0" eb="1">
      <t>ケイ</t>
    </rPh>
    <phoneticPr fontId="77"/>
  </si>
  <si>
    <t>産</t>
    <rPh sb="0" eb="1">
      <t>サン</t>
    </rPh>
    <phoneticPr fontId="77"/>
  </si>
  <si>
    <t>官</t>
    <rPh sb="0" eb="1">
      <t>カン</t>
    </rPh>
    <phoneticPr fontId="77"/>
  </si>
  <si>
    <t>学</t>
    <rPh sb="0" eb="1">
      <t>ガク</t>
    </rPh>
    <phoneticPr fontId="77"/>
  </si>
  <si>
    <t>その他</t>
    <rPh sb="2" eb="3">
      <t>タ</t>
    </rPh>
    <phoneticPr fontId="77"/>
  </si>
  <si>
    <t>年齢別個人正会員数の推移 （学生会員は含まない）</t>
    <rPh sb="0" eb="2">
      <t>ネンレイ</t>
    </rPh>
    <rPh sb="2" eb="3">
      <t>ベツ</t>
    </rPh>
    <rPh sb="3" eb="5">
      <t>コジン</t>
    </rPh>
    <rPh sb="5" eb="6">
      <t>セイ</t>
    </rPh>
    <rPh sb="6" eb="8">
      <t>カイイン</t>
    </rPh>
    <rPh sb="8" eb="9">
      <t>カズ</t>
    </rPh>
    <rPh sb="10" eb="12">
      <t>スイイ</t>
    </rPh>
    <rPh sb="14" eb="16">
      <t>ガクセイ</t>
    </rPh>
    <rPh sb="16" eb="18">
      <t>カイイン</t>
    </rPh>
    <rPh sb="19" eb="20">
      <t>フク</t>
    </rPh>
    <phoneticPr fontId="8"/>
  </si>
  <si>
    <t>フェロー会員</t>
  </si>
  <si>
    <t>学生会員</t>
  </si>
  <si>
    <t>支部別会員数</t>
  </si>
  <si>
    <t>支部ごとの会員数</t>
    <rPh sb="0" eb="2">
      <t>シブ</t>
    </rPh>
    <rPh sb="5" eb="8">
      <t>カイインスウ</t>
    </rPh>
    <phoneticPr fontId="6"/>
  </si>
  <si>
    <t>シート</t>
    <phoneticPr fontId="6"/>
  </si>
  <si>
    <t>KPI</t>
    <phoneticPr fontId="6"/>
  </si>
  <si>
    <t>内容</t>
    <rPh sb="0" eb="2">
      <t>ナイヨウ</t>
    </rPh>
    <phoneticPr fontId="6"/>
  </si>
  <si>
    <t>担当事務局</t>
    <rPh sb="0" eb="2">
      <t>タントウ</t>
    </rPh>
    <rPh sb="2" eb="5">
      <t>ジムキョク</t>
    </rPh>
    <phoneticPr fontId="6"/>
  </si>
  <si>
    <t>クリックでシートにジャンプ</t>
    <phoneticPr fontId="6"/>
  </si>
  <si>
    <t>入手方法</t>
    <rPh sb="0" eb="2">
      <t>ニュウシュ</t>
    </rPh>
    <rPh sb="2" eb="4">
      <t>ホウホウ</t>
    </rPh>
    <phoneticPr fontId="6"/>
  </si>
  <si>
    <t>企画</t>
    <rPh sb="0" eb="2">
      <t>キカク</t>
    </rPh>
    <phoneticPr fontId="6"/>
  </si>
  <si>
    <t>論説</t>
    <rPh sb="0" eb="2">
      <t>ロンセツ</t>
    </rPh>
    <phoneticPr fontId="6"/>
  </si>
  <si>
    <t>論説・オピニオンタイトル一覧</t>
    <rPh sb="0" eb="2">
      <t>ロンセツ</t>
    </rPh>
    <rPh sb="12" eb="14">
      <t>イチラン</t>
    </rPh>
    <phoneticPr fontId="6"/>
  </si>
  <si>
    <t>会員・企画課</t>
    <rPh sb="0" eb="2">
      <t>カイイン</t>
    </rPh>
    <rPh sb="3" eb="6">
      <t>キカクカ</t>
    </rPh>
    <phoneticPr fontId="6"/>
  </si>
  <si>
    <t>会員・企画課資料</t>
    <rPh sb="0" eb="2">
      <t>カイイン</t>
    </rPh>
    <rPh sb="3" eb="6">
      <t>キカクカ</t>
    </rPh>
    <rPh sb="6" eb="8">
      <t>シリョウ</t>
    </rPh>
    <phoneticPr fontId="6"/>
  </si>
  <si>
    <t>コミュニケーション</t>
    <phoneticPr fontId="6"/>
  </si>
  <si>
    <t>記者発表</t>
    <rPh sb="0" eb="2">
      <t>キシャ</t>
    </rPh>
    <rPh sb="2" eb="4">
      <t>ハッピョウ</t>
    </rPh>
    <phoneticPr fontId="6"/>
  </si>
  <si>
    <t>災害関連、その他一般</t>
    <rPh sb="0" eb="2">
      <t>サイガイ</t>
    </rPh>
    <rPh sb="2" eb="4">
      <t>カンレン</t>
    </rPh>
    <rPh sb="7" eb="8">
      <t>タ</t>
    </rPh>
    <rPh sb="8" eb="10">
      <t>イッパン</t>
    </rPh>
    <phoneticPr fontId="6"/>
  </si>
  <si>
    <t>土木広報センター</t>
    <rPh sb="0" eb="2">
      <t>ドボク</t>
    </rPh>
    <rPh sb="2" eb="4">
      <t>コウホウ</t>
    </rPh>
    <phoneticPr fontId="6"/>
  </si>
  <si>
    <t>シート末尾にデータを追記して下さい</t>
    <rPh sb="3" eb="5">
      <t>マツビ</t>
    </rPh>
    <rPh sb="10" eb="12">
      <t>ツイキ</t>
    </rPh>
    <rPh sb="14" eb="15">
      <t>クダ</t>
    </rPh>
    <phoneticPr fontId="6"/>
  </si>
  <si>
    <t>メディア掲載</t>
    <rPh sb="4" eb="6">
      <t>ケイサイ</t>
    </rPh>
    <phoneticPr fontId="6"/>
  </si>
  <si>
    <t>新聞、WEB記事掲載</t>
    <rPh sb="0" eb="2">
      <t>シンブン</t>
    </rPh>
    <rPh sb="6" eb="8">
      <t>キジ</t>
    </rPh>
    <rPh sb="8" eb="10">
      <t>ケイサイ</t>
    </rPh>
    <phoneticPr fontId="6"/>
  </si>
  <si>
    <t>SNS</t>
    <phoneticPr fontId="6"/>
  </si>
  <si>
    <t>facebook、twitterフォロワー数、facebookいいね数</t>
    <rPh sb="21" eb="22">
      <t>スウ</t>
    </rPh>
    <rPh sb="34" eb="35">
      <t>スウ</t>
    </rPh>
    <phoneticPr fontId="6"/>
  </si>
  <si>
    <t>データを更新してください</t>
    <rPh sb="4" eb="6">
      <t>コウシン</t>
    </rPh>
    <phoneticPr fontId="6"/>
  </si>
  <si>
    <t>土木コレクション</t>
    <rPh sb="0" eb="2">
      <t>ドボク</t>
    </rPh>
    <phoneticPr fontId="6"/>
  </si>
  <si>
    <t>土木コレクション参加者数</t>
    <rPh sb="0" eb="2">
      <t>ドボク</t>
    </rPh>
    <rPh sb="8" eb="12">
      <t>サンカシャスウ</t>
    </rPh>
    <phoneticPr fontId="6"/>
  </si>
  <si>
    <t>国際</t>
    <rPh sb="0" eb="2">
      <t>コクサイ</t>
    </rPh>
    <phoneticPr fontId="6"/>
  </si>
  <si>
    <t>海外会員数</t>
    <rPh sb="0" eb="2">
      <t>カイガイ</t>
    </rPh>
    <rPh sb="2" eb="5">
      <t>カイインスウ</t>
    </rPh>
    <phoneticPr fontId="6"/>
  </si>
  <si>
    <t>分会会員、海外在住会員</t>
    <rPh sb="0" eb="2">
      <t>ブンカイ</t>
    </rPh>
    <rPh sb="2" eb="4">
      <t>カイイン</t>
    </rPh>
    <rPh sb="5" eb="7">
      <t>カイガイ</t>
    </rPh>
    <rPh sb="7" eb="9">
      <t>ザイジュウ</t>
    </rPh>
    <rPh sb="9" eb="11">
      <t>カイイン</t>
    </rPh>
    <phoneticPr fontId="6"/>
  </si>
  <si>
    <t>着色部分にデータを追記してください。</t>
    <rPh sb="0" eb="2">
      <t>チャクショク</t>
    </rPh>
    <rPh sb="2" eb="4">
      <t>ブブン</t>
    </rPh>
    <rPh sb="9" eb="11">
      <t>ツイキ</t>
    </rPh>
    <phoneticPr fontId="6"/>
  </si>
  <si>
    <t>ジョイントセミナー派遣者数、回数</t>
    <rPh sb="9" eb="12">
      <t>ハケンシャ</t>
    </rPh>
    <rPh sb="12" eb="13">
      <t>スウ</t>
    </rPh>
    <rPh sb="14" eb="16">
      <t>カイスウ</t>
    </rPh>
    <phoneticPr fontId="6"/>
  </si>
  <si>
    <t>ジョイントセミナー開催回数、国別派遣者数</t>
    <rPh sb="9" eb="11">
      <t>カイサイ</t>
    </rPh>
    <rPh sb="11" eb="13">
      <t>カイスウ</t>
    </rPh>
    <rPh sb="14" eb="16">
      <t>クニベツ</t>
    </rPh>
    <rPh sb="16" eb="19">
      <t>ハケンシャ</t>
    </rPh>
    <rPh sb="19" eb="20">
      <t>スウ</t>
    </rPh>
    <phoneticPr fontId="6"/>
  </si>
  <si>
    <t>社会支援</t>
    <rPh sb="0" eb="2">
      <t>シャカイ</t>
    </rPh>
    <rPh sb="2" eb="4">
      <t>シエン</t>
    </rPh>
    <phoneticPr fontId="6"/>
  </si>
  <si>
    <t>国内災害調査団派遣実績</t>
    <rPh sb="0" eb="2">
      <t>コクナイ</t>
    </rPh>
    <rPh sb="2" eb="4">
      <t>サイガイ</t>
    </rPh>
    <rPh sb="4" eb="7">
      <t>チョウサダン</t>
    </rPh>
    <rPh sb="7" eb="9">
      <t>ハケン</t>
    </rPh>
    <rPh sb="9" eb="11">
      <t>ジッセキ</t>
    </rPh>
    <phoneticPr fontId="6"/>
  </si>
  <si>
    <t>年別件数・派遣先</t>
    <rPh sb="0" eb="2">
      <t>ネンベツ</t>
    </rPh>
    <rPh sb="2" eb="4">
      <t>ケンスウ</t>
    </rPh>
    <rPh sb="5" eb="8">
      <t>ハケンサキ</t>
    </rPh>
    <phoneticPr fontId="6"/>
  </si>
  <si>
    <t>研究事業課</t>
    <rPh sb="0" eb="2">
      <t>ケンキュウ</t>
    </rPh>
    <rPh sb="2" eb="5">
      <t>ジギョウカ</t>
    </rPh>
    <phoneticPr fontId="6"/>
  </si>
  <si>
    <t>海外災害調査団派遣実績</t>
    <rPh sb="0" eb="2">
      <t>カイガイ</t>
    </rPh>
    <rPh sb="2" eb="4">
      <t>サイガイ</t>
    </rPh>
    <rPh sb="4" eb="7">
      <t>チョウサダン</t>
    </rPh>
    <rPh sb="7" eb="9">
      <t>ハケン</t>
    </rPh>
    <rPh sb="9" eb="11">
      <t>ジッセキ</t>
    </rPh>
    <phoneticPr fontId="6"/>
  </si>
  <si>
    <t>調査研究</t>
    <rPh sb="0" eb="2">
      <t>チョウサ</t>
    </rPh>
    <rPh sb="2" eb="4">
      <t>ケンキュウ</t>
    </rPh>
    <phoneticPr fontId="6"/>
  </si>
  <si>
    <t>行事開催実績</t>
    <rPh sb="0" eb="2">
      <t>ギョウジ</t>
    </rPh>
    <rPh sb="2" eb="4">
      <t>カイサイ</t>
    </rPh>
    <rPh sb="4" eb="6">
      <t>ジッセキ</t>
    </rPh>
    <phoneticPr fontId="6"/>
  </si>
  <si>
    <t>開催件数、来場者数、演題数</t>
    <rPh sb="0" eb="2">
      <t>カイサイ</t>
    </rPh>
    <rPh sb="2" eb="4">
      <t>ケンスウ</t>
    </rPh>
    <rPh sb="5" eb="8">
      <t>ライジョウシャ</t>
    </rPh>
    <rPh sb="8" eb="9">
      <t>スウ</t>
    </rPh>
    <rPh sb="10" eb="13">
      <t>エンダイスウ</t>
    </rPh>
    <phoneticPr fontId="6"/>
  </si>
  <si>
    <t>定期的開催行事実績</t>
    <rPh sb="0" eb="3">
      <t>テイキテキ</t>
    </rPh>
    <rPh sb="3" eb="5">
      <t>カイサイ</t>
    </rPh>
    <rPh sb="5" eb="7">
      <t>ギョウジ</t>
    </rPh>
    <rPh sb="7" eb="9">
      <t>ジッセキ</t>
    </rPh>
    <phoneticPr fontId="6"/>
  </si>
  <si>
    <t>講演数、参加者数</t>
    <rPh sb="0" eb="2">
      <t>コウエン</t>
    </rPh>
    <rPh sb="2" eb="3">
      <t>スウ</t>
    </rPh>
    <rPh sb="4" eb="8">
      <t>サンカシャスウ</t>
    </rPh>
    <phoneticPr fontId="6"/>
  </si>
  <si>
    <t>論文投稿実績（特集号）</t>
    <rPh sb="0" eb="2">
      <t>ロンブン</t>
    </rPh>
    <rPh sb="2" eb="4">
      <t>トウコウ</t>
    </rPh>
    <rPh sb="4" eb="6">
      <t>ジッセキ</t>
    </rPh>
    <rPh sb="7" eb="10">
      <t>トクシュウゴウ</t>
    </rPh>
    <phoneticPr fontId="6"/>
  </si>
  <si>
    <t>委員会活動参加・関与数</t>
    <rPh sb="0" eb="3">
      <t>イインカイ</t>
    </rPh>
    <rPh sb="3" eb="5">
      <t>カツドウ</t>
    </rPh>
    <rPh sb="5" eb="7">
      <t>サンカ</t>
    </rPh>
    <rPh sb="8" eb="10">
      <t>カンヨ</t>
    </rPh>
    <rPh sb="10" eb="11">
      <t>スウ</t>
    </rPh>
    <phoneticPr fontId="6"/>
  </si>
  <si>
    <t>会議出席者、行事参加者、書籍購読・購買数</t>
    <rPh sb="0" eb="2">
      <t>カイギ</t>
    </rPh>
    <rPh sb="2" eb="5">
      <t>シュッセキシャ</t>
    </rPh>
    <rPh sb="6" eb="8">
      <t>ギョウジ</t>
    </rPh>
    <rPh sb="8" eb="11">
      <t>サンカシャ</t>
    </rPh>
    <rPh sb="12" eb="14">
      <t>ショセキ</t>
    </rPh>
    <rPh sb="14" eb="16">
      <t>コウドク</t>
    </rPh>
    <rPh sb="17" eb="19">
      <t>コウバイ</t>
    </rPh>
    <rPh sb="19" eb="20">
      <t>スウ</t>
    </rPh>
    <phoneticPr fontId="6"/>
  </si>
  <si>
    <t>重点研究課題</t>
    <rPh sb="0" eb="2">
      <t>ジュウテン</t>
    </rPh>
    <rPh sb="2" eb="4">
      <t>ケンキュウ</t>
    </rPh>
    <rPh sb="4" eb="6">
      <t>カダイ</t>
    </rPh>
    <phoneticPr fontId="6"/>
  </si>
  <si>
    <t>課題採択数、助成金額</t>
    <rPh sb="0" eb="2">
      <t>カダイ</t>
    </rPh>
    <rPh sb="2" eb="4">
      <t>サイタク</t>
    </rPh>
    <rPh sb="4" eb="5">
      <t>スウ</t>
    </rPh>
    <rPh sb="6" eb="8">
      <t>ジョセイ</t>
    </rPh>
    <rPh sb="8" eb="10">
      <t>キンガク</t>
    </rPh>
    <phoneticPr fontId="6"/>
  </si>
  <si>
    <t>着色セルに最新データを追記して下さい</t>
    <rPh sb="5" eb="7">
      <t>サイシン</t>
    </rPh>
    <rPh sb="11" eb="13">
      <t>ツイキ</t>
    </rPh>
    <rPh sb="15" eb="16">
      <t>クダ</t>
    </rPh>
    <phoneticPr fontId="6"/>
  </si>
  <si>
    <t>出版</t>
    <rPh sb="0" eb="2">
      <t>シュッパン</t>
    </rPh>
    <phoneticPr fontId="6"/>
  </si>
  <si>
    <t>論文投稿実績（通常号）</t>
    <rPh sb="0" eb="2">
      <t>ロンブン</t>
    </rPh>
    <rPh sb="2" eb="4">
      <t>トウコウ</t>
    </rPh>
    <rPh sb="4" eb="6">
      <t>ジッセキ</t>
    </rPh>
    <rPh sb="7" eb="9">
      <t>ツウジョウ</t>
    </rPh>
    <rPh sb="9" eb="10">
      <t>ゴウ</t>
    </rPh>
    <phoneticPr fontId="6"/>
  </si>
  <si>
    <t>投稿数、掲載数、返却数</t>
    <rPh sb="0" eb="3">
      <t>トウコウスウ</t>
    </rPh>
    <rPh sb="4" eb="7">
      <t>ケイサイスウ</t>
    </rPh>
    <rPh sb="8" eb="10">
      <t>ヘンキャク</t>
    </rPh>
    <rPh sb="10" eb="11">
      <t>スウ</t>
    </rPh>
    <phoneticPr fontId="6"/>
  </si>
  <si>
    <t>新規発行点数</t>
    <rPh sb="0" eb="2">
      <t>シンキ</t>
    </rPh>
    <rPh sb="2" eb="4">
      <t>ハッコウ</t>
    </rPh>
    <rPh sb="4" eb="6">
      <t>テンスウ</t>
    </rPh>
    <phoneticPr fontId="6"/>
  </si>
  <si>
    <t>出版事業課</t>
    <rPh sb="0" eb="5">
      <t>シュッパンジギョウカ</t>
    </rPh>
    <phoneticPr fontId="6"/>
  </si>
  <si>
    <t>刊行物売上実績</t>
    <rPh sb="0" eb="3">
      <t>カンコウブツ</t>
    </rPh>
    <rPh sb="3" eb="5">
      <t>ウリアゲ</t>
    </rPh>
    <rPh sb="5" eb="7">
      <t>ジッセキ</t>
    </rPh>
    <phoneticPr fontId="6"/>
  </si>
  <si>
    <t>刊行物売上トップ10</t>
    <rPh sb="0" eb="3">
      <t>カンコウブツ</t>
    </rPh>
    <rPh sb="3" eb="5">
      <t>ウリアゲ</t>
    </rPh>
    <phoneticPr fontId="6"/>
  </si>
  <si>
    <t>年間販売実績</t>
    <rPh sb="0" eb="2">
      <t>ネンカン</t>
    </rPh>
    <rPh sb="2" eb="4">
      <t>ハンバイ</t>
    </rPh>
    <rPh sb="4" eb="6">
      <t>ジッセキ</t>
    </rPh>
    <phoneticPr fontId="6"/>
  </si>
  <si>
    <t>販売種類数、売上部数</t>
    <rPh sb="0" eb="2">
      <t>ハンバイ</t>
    </rPh>
    <rPh sb="2" eb="5">
      <t>シュルイスウ</t>
    </rPh>
    <rPh sb="6" eb="8">
      <t>ウリアゲ</t>
    </rPh>
    <rPh sb="8" eb="10">
      <t>ブスウ</t>
    </rPh>
    <phoneticPr fontId="6"/>
  </si>
  <si>
    <t>情報資料</t>
    <rPh sb="0" eb="2">
      <t>ジョウホウ</t>
    </rPh>
    <rPh sb="2" eb="4">
      <t>シリョウ</t>
    </rPh>
    <phoneticPr fontId="6"/>
  </si>
  <si>
    <t>図書館来館者数</t>
    <rPh sb="0" eb="3">
      <t>トショカン</t>
    </rPh>
    <rPh sb="3" eb="6">
      <t>ライカンシャ</t>
    </rPh>
    <rPh sb="6" eb="7">
      <t>スウ</t>
    </rPh>
    <phoneticPr fontId="6"/>
  </si>
  <si>
    <t>イブニングシアター実績</t>
    <rPh sb="9" eb="11">
      <t>ジッセキ</t>
    </rPh>
    <phoneticPr fontId="6"/>
  </si>
  <si>
    <t>開催件数、来場者数</t>
    <rPh sb="0" eb="2">
      <t>カイサイ</t>
    </rPh>
    <rPh sb="2" eb="4">
      <t>ケンスウ</t>
    </rPh>
    <rPh sb="5" eb="8">
      <t>ライジョウシャ</t>
    </rPh>
    <rPh sb="8" eb="9">
      <t>スウ</t>
    </rPh>
    <phoneticPr fontId="6"/>
  </si>
  <si>
    <t>教育企画</t>
    <rPh sb="0" eb="2">
      <t>キョウイク</t>
    </rPh>
    <rPh sb="2" eb="4">
      <t>キカク</t>
    </rPh>
    <phoneticPr fontId="6"/>
  </si>
  <si>
    <t>教育行事</t>
    <rPh sb="0" eb="2">
      <t>キョウイク</t>
    </rPh>
    <rPh sb="2" eb="4">
      <t>ギョウジ</t>
    </rPh>
    <phoneticPr fontId="6"/>
  </si>
  <si>
    <t>シンポジウム・フォーラム開催実績</t>
    <rPh sb="12" eb="14">
      <t>カイサイ</t>
    </rPh>
    <rPh sb="14" eb="16">
      <t>ジッセキ</t>
    </rPh>
    <phoneticPr fontId="6"/>
  </si>
  <si>
    <t>総務</t>
    <rPh sb="0" eb="2">
      <t>ソウム</t>
    </rPh>
    <phoneticPr fontId="6"/>
  </si>
  <si>
    <t>組織</t>
    <rPh sb="0" eb="2">
      <t>ソシキ</t>
    </rPh>
    <phoneticPr fontId="6"/>
  </si>
  <si>
    <t>学会HP掲載の図を転載</t>
    <rPh sb="0" eb="2">
      <t>ガッカイ</t>
    </rPh>
    <rPh sb="4" eb="6">
      <t>ケイサイ</t>
    </rPh>
    <rPh sb="7" eb="8">
      <t>ズ</t>
    </rPh>
    <rPh sb="9" eb="11">
      <t>テンサイ</t>
    </rPh>
    <phoneticPr fontId="6"/>
  </si>
  <si>
    <t>全国大会</t>
    <rPh sb="0" eb="2">
      <t>ゼンコク</t>
    </rPh>
    <rPh sb="2" eb="4">
      <t>タイカイ</t>
    </rPh>
    <phoneticPr fontId="6"/>
  </si>
  <si>
    <t>参加者延べ数、講演数、部門別講演数</t>
    <rPh sb="0" eb="3">
      <t>サンカシャ</t>
    </rPh>
    <rPh sb="3" eb="4">
      <t>ノ</t>
    </rPh>
    <rPh sb="5" eb="6">
      <t>スウ</t>
    </rPh>
    <rPh sb="7" eb="10">
      <t>コウエンスウ</t>
    </rPh>
    <phoneticPr fontId="6"/>
  </si>
  <si>
    <t>表彰</t>
    <rPh sb="0" eb="2">
      <t>ヒョウショウ</t>
    </rPh>
    <phoneticPr fontId="6"/>
  </si>
  <si>
    <t>件数（賞別）</t>
    <rPh sb="0" eb="2">
      <t>ケンスウ</t>
    </rPh>
    <rPh sb="3" eb="4">
      <t>ショウ</t>
    </rPh>
    <rPh sb="4" eb="5">
      <t>ベツ</t>
    </rPh>
    <phoneticPr fontId="6"/>
  </si>
  <si>
    <t>学会HPアクセス数</t>
    <rPh sb="0" eb="2">
      <t>ガッカイ</t>
    </rPh>
    <rPh sb="8" eb="9">
      <t>スウ</t>
    </rPh>
    <phoneticPr fontId="6"/>
  </si>
  <si>
    <t>選奨土木遺産</t>
    <rPh sb="0" eb="2">
      <t>センショウ</t>
    </rPh>
    <rPh sb="2" eb="4">
      <t>ドボク</t>
    </rPh>
    <rPh sb="4" eb="6">
      <t>イサン</t>
    </rPh>
    <phoneticPr fontId="6"/>
  </si>
  <si>
    <t>施設名、所在地、支部、施設種別</t>
    <rPh sb="0" eb="3">
      <t>シセツメイ</t>
    </rPh>
    <rPh sb="4" eb="7">
      <t>ショザイチ</t>
    </rPh>
    <rPh sb="8" eb="10">
      <t>シブ</t>
    </rPh>
    <rPh sb="11" eb="13">
      <t>シセツ</t>
    </rPh>
    <rPh sb="13" eb="15">
      <t>シュベツ</t>
    </rPh>
    <phoneticPr fontId="6"/>
  </si>
  <si>
    <t>財務・経理</t>
    <rPh sb="0" eb="2">
      <t>ザイム</t>
    </rPh>
    <rPh sb="3" eb="5">
      <t>ケイリ</t>
    </rPh>
    <phoneticPr fontId="6"/>
  </si>
  <si>
    <t>収支</t>
    <rPh sb="0" eb="2">
      <t>シュウシ</t>
    </rPh>
    <phoneticPr fontId="6"/>
  </si>
  <si>
    <t>総収入、総支出、収支、事業・投資収入／支出</t>
    <rPh sb="0" eb="3">
      <t>ソウシュウニュウ</t>
    </rPh>
    <rPh sb="4" eb="7">
      <t>ソウシシュツ</t>
    </rPh>
    <rPh sb="8" eb="10">
      <t>シュウシ</t>
    </rPh>
    <rPh sb="11" eb="13">
      <t>ジギョウ</t>
    </rPh>
    <rPh sb="14" eb="16">
      <t>トウシ</t>
    </rPh>
    <rPh sb="16" eb="18">
      <t>シュウニュウ</t>
    </rPh>
    <rPh sb="19" eb="21">
      <t>シシュツ</t>
    </rPh>
    <phoneticPr fontId="6"/>
  </si>
  <si>
    <t>経理課</t>
    <rPh sb="0" eb="2">
      <t>ケイリ</t>
    </rPh>
    <rPh sb="2" eb="3">
      <t>カ</t>
    </rPh>
    <phoneticPr fontId="6"/>
  </si>
  <si>
    <t>※収入・支出シートから計算します</t>
    <rPh sb="1" eb="3">
      <t>シュウニュウ</t>
    </rPh>
    <rPh sb="4" eb="6">
      <t>シシュツ</t>
    </rPh>
    <rPh sb="11" eb="13">
      <t>ケイサン</t>
    </rPh>
    <phoneticPr fontId="6"/>
  </si>
  <si>
    <t>収入</t>
    <rPh sb="0" eb="2">
      <t>シュウニュウ</t>
    </rPh>
    <phoneticPr fontId="6"/>
  </si>
  <si>
    <t>事業別収入</t>
    <rPh sb="0" eb="3">
      <t>ジギョウベツ</t>
    </rPh>
    <rPh sb="3" eb="5">
      <t>シュウニュウ</t>
    </rPh>
    <phoneticPr fontId="6"/>
  </si>
  <si>
    <t>支出</t>
    <rPh sb="0" eb="2">
      <t>シシュツ</t>
    </rPh>
    <phoneticPr fontId="6"/>
  </si>
  <si>
    <t>事業別支出</t>
    <rPh sb="0" eb="3">
      <t>ジギョウベツ</t>
    </rPh>
    <rPh sb="3" eb="5">
      <t>シシュツ</t>
    </rPh>
    <phoneticPr fontId="6"/>
  </si>
  <si>
    <t>会費使途</t>
    <rPh sb="0" eb="2">
      <t>カイヒ</t>
    </rPh>
    <rPh sb="2" eb="4">
      <t>シト</t>
    </rPh>
    <phoneticPr fontId="6"/>
  </si>
  <si>
    <t>会員・支部</t>
    <rPh sb="0" eb="2">
      <t>カイイン</t>
    </rPh>
    <rPh sb="3" eb="5">
      <t>シブ</t>
    </rPh>
    <phoneticPr fontId="6"/>
  </si>
  <si>
    <t>個人会員数</t>
    <rPh sb="0" eb="2">
      <t>コジン</t>
    </rPh>
    <rPh sb="2" eb="4">
      <t>カイイン</t>
    </rPh>
    <rPh sb="4" eb="5">
      <t>スウ</t>
    </rPh>
    <phoneticPr fontId="6"/>
  </si>
  <si>
    <t>総数、正会員・学生会員/男女別</t>
    <rPh sb="0" eb="2">
      <t>ソウスウ</t>
    </rPh>
    <rPh sb="3" eb="6">
      <t>セイカイイン</t>
    </rPh>
    <rPh sb="7" eb="9">
      <t>ガクセイ</t>
    </rPh>
    <rPh sb="9" eb="11">
      <t>カイイン</t>
    </rPh>
    <rPh sb="12" eb="15">
      <t>ダンジョベツ</t>
    </rPh>
    <phoneticPr fontId="6"/>
  </si>
  <si>
    <t>個人会員年齢構成比</t>
    <rPh sb="0" eb="2">
      <t>コジン</t>
    </rPh>
    <rPh sb="2" eb="4">
      <t>カイイン</t>
    </rPh>
    <rPh sb="4" eb="6">
      <t>ネンレイ</t>
    </rPh>
    <rPh sb="6" eb="9">
      <t>コウセイヒ</t>
    </rPh>
    <phoneticPr fontId="6"/>
  </si>
  <si>
    <t>年齢5歳階級別</t>
    <rPh sb="0" eb="2">
      <t>ネンレイ</t>
    </rPh>
    <rPh sb="3" eb="4">
      <t>サイ</t>
    </rPh>
    <rPh sb="4" eb="7">
      <t>カイキュウベツ</t>
    </rPh>
    <phoneticPr fontId="6"/>
  </si>
  <si>
    <t>業種別会員数</t>
    <rPh sb="0" eb="3">
      <t>ギョウシュベツ</t>
    </rPh>
    <rPh sb="3" eb="6">
      <t>カイインスウ</t>
    </rPh>
    <phoneticPr fontId="6"/>
  </si>
  <si>
    <t>正会員の業種別構成</t>
    <rPh sb="0" eb="3">
      <t>セイカイイン</t>
    </rPh>
    <rPh sb="4" eb="7">
      <t>ギョウシュベツ</t>
    </rPh>
    <rPh sb="7" eb="9">
      <t>コウセイ</t>
    </rPh>
    <phoneticPr fontId="6"/>
  </si>
  <si>
    <t>年別資格受験者数</t>
    <rPh sb="0" eb="2">
      <t>ネンベツ</t>
    </rPh>
    <rPh sb="2" eb="4">
      <t>シカク</t>
    </rPh>
    <rPh sb="4" eb="7">
      <t>ジュケンシャ</t>
    </rPh>
    <rPh sb="7" eb="8">
      <t>スウ</t>
    </rPh>
    <phoneticPr fontId="6"/>
  </si>
  <si>
    <t>特上、上級、1級、2級</t>
    <rPh sb="0" eb="2">
      <t>トクジョウ</t>
    </rPh>
    <rPh sb="3" eb="5">
      <t>ジョウキュウ</t>
    </rPh>
    <rPh sb="6" eb="8">
      <t>イッキュウ</t>
    </rPh>
    <rPh sb="10" eb="11">
      <t>キュウ</t>
    </rPh>
    <phoneticPr fontId="6"/>
  </si>
  <si>
    <t>年別資格合格者数</t>
    <rPh sb="0" eb="2">
      <t>ネンベツ</t>
    </rPh>
    <rPh sb="2" eb="4">
      <t>シカク</t>
    </rPh>
    <rPh sb="4" eb="8">
      <t>ゴウカクシャスウ</t>
    </rPh>
    <phoneticPr fontId="6"/>
  </si>
  <si>
    <t>年別認定技術者数</t>
    <rPh sb="0" eb="2">
      <t>ネンベツ</t>
    </rPh>
    <rPh sb="2" eb="4">
      <t>ニンテイ</t>
    </rPh>
    <rPh sb="4" eb="7">
      <t>ギジュツシャ</t>
    </rPh>
    <rPh sb="7" eb="8">
      <t>スウ</t>
    </rPh>
    <phoneticPr fontId="6"/>
  </si>
  <si>
    <t>主催者別プログラム認定件数</t>
    <rPh sb="9" eb="11">
      <t>ニンテイ</t>
    </rPh>
    <rPh sb="11" eb="13">
      <t>ケンスウ</t>
    </rPh>
    <phoneticPr fontId="6"/>
  </si>
  <si>
    <t>開催地域別プログラム認定件数</t>
    <rPh sb="10" eb="12">
      <t>ニンテイ</t>
    </rPh>
    <rPh sb="12" eb="14">
      <t>ケンスウ</t>
    </rPh>
    <phoneticPr fontId="6"/>
  </si>
  <si>
    <t>教育分野別プログラム認定件数</t>
    <rPh sb="10" eb="12">
      <t>ニンテイ</t>
    </rPh>
    <rPh sb="12" eb="14">
      <t>ケンスウ</t>
    </rPh>
    <phoneticPr fontId="6"/>
  </si>
  <si>
    <t>土木学会誌特集タイトル</t>
    <rPh sb="0" eb="5">
      <t>ドボクガッカイシ</t>
    </rPh>
    <rPh sb="5" eb="7">
      <t>トクシュウ</t>
    </rPh>
    <phoneticPr fontId="6"/>
  </si>
  <si>
    <t>第200回(1)</t>
    <rPh sb="0" eb="1">
      <t>ダイ</t>
    </rPh>
    <rPh sb="4" eb="5">
      <t>カイ</t>
    </rPh>
    <phoneticPr fontId="1"/>
  </si>
  <si>
    <t>技術者・研究者の研鑽の場としての土木学会</t>
  </si>
  <si>
    <t>下村 匠</t>
  </si>
  <si>
    <t>第200回(2)</t>
    <rPh sb="0" eb="1">
      <t>ダイ</t>
    </rPh>
    <rPh sb="4" eb="5">
      <t>カイ</t>
    </rPh>
    <phoneticPr fontId="1"/>
  </si>
  <si>
    <t>河川維持管理の高度化に向けて</t>
  </si>
  <si>
    <t>田村 秀夫</t>
  </si>
  <si>
    <t>第201回(1)</t>
    <rPh sb="0" eb="1">
      <t>ダイ</t>
    </rPh>
    <rPh sb="4" eb="5">
      <t>カイ</t>
    </rPh>
    <phoneticPr fontId="1"/>
  </si>
  <si>
    <t>フェーズフリーの発想</t>
  </si>
  <si>
    <t>土橋 浩</t>
  </si>
  <si>
    <t>第201回(2)</t>
    <rPh sb="0" eb="1">
      <t>ダイ</t>
    </rPh>
    <rPh sb="4" eb="5">
      <t>カイ</t>
    </rPh>
    <phoneticPr fontId="1"/>
  </si>
  <si>
    <t>ノルウェー、透明な世界から日本の未来を考える</t>
  </si>
  <si>
    <t>屋井鉄雄</t>
    <rPh sb="0" eb="2">
      <t>ヤイ</t>
    </rPh>
    <rPh sb="2" eb="4">
      <t>テツオ</t>
    </rPh>
    <phoneticPr fontId="2"/>
  </si>
  <si>
    <t>第202回(1)</t>
    <rPh sb="0" eb="1">
      <t>ダイ</t>
    </rPh>
    <rPh sb="4" eb="5">
      <t>カイ</t>
    </rPh>
    <phoneticPr fontId="1"/>
  </si>
  <si>
    <t>ポルトランドセメントの200年とこれから</t>
  </si>
  <si>
    <t>小林 孝一</t>
  </si>
  <si>
    <t>第202回(2)</t>
    <rPh sb="0" eb="1">
      <t>ダイ</t>
    </rPh>
    <rPh sb="4" eb="5">
      <t>カイ</t>
    </rPh>
    <phoneticPr fontId="1"/>
  </si>
  <si>
    <t>科学映像と土木</t>
  </si>
  <si>
    <t>久米川正好</t>
  </si>
  <si>
    <t>第203回(1)</t>
    <rPh sb="0" eb="1">
      <t>ダイ</t>
    </rPh>
    <rPh sb="4" eb="5">
      <t>カイ</t>
    </rPh>
    <phoneticPr fontId="1"/>
  </si>
  <si>
    <t>スマートインフラマネジメントで未来を拓こう！</t>
  </si>
  <si>
    <t>久田真</t>
  </si>
  <si>
    <t>第203回(2)</t>
    <rPh sb="0" eb="1">
      <t>ダイ</t>
    </rPh>
    <rPh sb="4" eb="5">
      <t>カイ</t>
    </rPh>
    <phoneticPr fontId="1"/>
  </si>
  <si>
    <t>働く女性の健康支援にかかわる要因</t>
  </si>
  <si>
    <t>吉田穂波</t>
  </si>
  <si>
    <t>第204回(1)</t>
    <rPh sb="0" eb="1">
      <t>ダイ</t>
    </rPh>
    <rPh sb="4" eb="5">
      <t>カイ</t>
    </rPh>
    <phoneticPr fontId="1"/>
  </si>
  <si>
    <t>社会インフラとしての「スマートエネルギーマネジメントシステム」の構築に向けて</t>
  </si>
  <si>
    <t>浅野浩志</t>
  </si>
  <si>
    <t>第204回(2)</t>
    <rPh sb="0" eb="1">
      <t>ダイ</t>
    </rPh>
    <rPh sb="4" eb="5">
      <t>カイ</t>
    </rPh>
    <phoneticPr fontId="1"/>
  </si>
  <si>
    <t>土木行政に関わり町長に</t>
  </si>
  <si>
    <t>塚原隆昭</t>
  </si>
  <si>
    <t>第205回(1)</t>
    <rPh sb="0" eb="1">
      <t>ダイ</t>
    </rPh>
    <rPh sb="4" eb="5">
      <t>カイ</t>
    </rPh>
    <phoneticPr fontId="1"/>
  </si>
  <si>
    <t>土木技術者の努力を学ぶ</t>
  </si>
  <si>
    <t>第206回(1)</t>
    <rPh sb="0" eb="1">
      <t>ダイ</t>
    </rPh>
    <rPh sb="4" eb="5">
      <t>カイ</t>
    </rPh>
    <phoneticPr fontId="1"/>
  </si>
  <si>
    <t>サーキュラーエコノミーへの道　～最終処分場の必要性～</t>
  </si>
  <si>
    <t>第206回(2)</t>
    <rPh sb="0" eb="1">
      <t>ダイ</t>
    </rPh>
    <rPh sb="4" eb="5">
      <t>カイ</t>
    </rPh>
    <phoneticPr fontId="1"/>
  </si>
  <si>
    <t>建設DXのけん引役となる若手技術者の育成について</t>
  </si>
  <si>
    <t>第207回(1)</t>
    <rPh sb="0" eb="1">
      <t>ダイ</t>
    </rPh>
    <rPh sb="4" eb="5">
      <t>カイ</t>
    </rPh>
    <phoneticPr fontId="1"/>
  </si>
  <si>
    <t>青函トンネルの現状と課題</t>
  </si>
  <si>
    <t>今井 政人</t>
    <rPh sb="0" eb="2">
      <t>イマイ</t>
    </rPh>
    <rPh sb="3" eb="5">
      <t>マサト</t>
    </rPh>
    <phoneticPr fontId="0"/>
  </si>
  <si>
    <t>第207回(2)</t>
    <rPh sb="0" eb="1">
      <t>ダイ</t>
    </rPh>
    <rPh sb="4" eb="5">
      <t>カイ</t>
    </rPh>
    <phoneticPr fontId="1"/>
  </si>
  <si>
    <t>総合的，複合的な地方インフラの探求</t>
  </si>
  <si>
    <t>斉藤 親</t>
  </si>
  <si>
    <t>巻・号</t>
  </si>
  <si>
    <t>特集タイトル</t>
  </si>
  <si>
    <t>①計画</t>
  </si>
  <si>
    <t>②技術</t>
  </si>
  <si>
    <t>③マネジメント</t>
  </si>
  <si>
    <t>1962年の回顧と展望</t>
  </si>
  <si>
    <t>昭和38年1月豪雪（北陸豪雪）</t>
  </si>
  <si>
    <t>○</t>
  </si>
  <si>
    <t>北海道総合開発の課題</t>
  </si>
  <si>
    <t>九州における土木事業の展望</t>
  </si>
  <si>
    <t>1963年の回顧と展望</t>
  </si>
  <si>
    <t>東京オリンピックをひかえて</t>
  </si>
  <si>
    <t>中国・四国における開発の展望</t>
  </si>
  <si>
    <t>中部特集</t>
  </si>
  <si>
    <t>東北開発の展望</t>
  </si>
  <si>
    <t>近畿の現状と将来</t>
  </si>
  <si>
    <t>第2回国際水質汚濁研究会議</t>
  </si>
  <si>
    <t>東海道新幹線</t>
  </si>
  <si>
    <t>高速道路特集</t>
  </si>
  <si>
    <t>1964年の回顧と展望</t>
  </si>
  <si>
    <t>土木界－これからの課題（50周年記念特集）</t>
  </si>
  <si>
    <t>海工特集</t>
  </si>
  <si>
    <t>土木デザイン</t>
  </si>
  <si>
    <t>最近の技術者問題</t>
  </si>
  <si>
    <t>1965年の回顧と展望</t>
  </si>
  <si>
    <t>開発は社会と自然を変える</t>
  </si>
  <si>
    <t>土木系研究機関の現況をさぐる</t>
  </si>
  <si>
    <t>1966年の回顧と展望</t>
  </si>
  <si>
    <t>世界の中のわが土木界</t>
  </si>
  <si>
    <t>海岸工学の諸問題　第10回海岸工学国際会議を終えて</t>
  </si>
  <si>
    <t>道路設計と写真測量</t>
  </si>
  <si>
    <t>骨材－その需給をめぐる問題点</t>
  </si>
  <si>
    <t>最近の道路問題</t>
  </si>
  <si>
    <t>'67年の土木界</t>
  </si>
  <si>
    <t>土木界の動向をさぐる／総合と分化の観点から</t>
  </si>
  <si>
    <t>原子力と土木技術</t>
  </si>
  <si>
    <t>土木と経済</t>
  </si>
  <si>
    <t>建設機械</t>
  </si>
  <si>
    <t>大学土木教育</t>
  </si>
  <si>
    <t>土木と海洋工学</t>
  </si>
  <si>
    <t>'68回顧と展望　</t>
  </si>
  <si>
    <t>公害と土木技術</t>
  </si>
  <si>
    <t>土木と安全性</t>
  </si>
  <si>
    <t>土木材料</t>
  </si>
  <si>
    <t>積算</t>
  </si>
  <si>
    <t>衛生工学</t>
  </si>
  <si>
    <t>本年の土木界'69</t>
  </si>
  <si>
    <t>土木技術者の海外活動</t>
  </si>
  <si>
    <t>海洋開発シンポジウム</t>
  </si>
  <si>
    <t>開発と保護</t>
  </si>
  <si>
    <t>'70 回顧と展望</t>
  </si>
  <si>
    <t>都市</t>
  </si>
  <si>
    <t>土木計画学</t>
  </si>
  <si>
    <t>請負制度を考える</t>
  </si>
  <si>
    <t>都市交通</t>
  </si>
  <si>
    <t>土木文化考</t>
  </si>
  <si>
    <t>原子力発電のよりよき理解のために</t>
  </si>
  <si>
    <t>JSCE Annual '72</t>
  </si>
  <si>
    <t>建設工事周辺の諸問題</t>
  </si>
  <si>
    <t>建設コンサルタント－その現状と課題</t>
  </si>
  <si>
    <t>土木設計法の考え方</t>
  </si>
  <si>
    <t>防災問題のとらえ方</t>
  </si>
  <si>
    <t>新交通システム</t>
  </si>
  <si>
    <t>地域社会と土木技術</t>
  </si>
  <si>
    <t>私と土木との出合い</t>
  </si>
  <si>
    <t>Annual'73（研究・技術開発の展望，主要土木工事の展望，土木年表）</t>
  </si>
  <si>
    <t>海洋工事の近況</t>
  </si>
  <si>
    <t>騒音の考え方</t>
  </si>
  <si>
    <t>都市再開発</t>
  </si>
  <si>
    <t>下水道</t>
  </si>
  <si>
    <t>労働力と省力化</t>
  </si>
  <si>
    <t>明日の土木〈1994〉</t>
  </si>
  <si>
    <t>空港</t>
  </si>
  <si>
    <t>JSCE Annual '74</t>
  </si>
  <si>
    <t>土のよりよき理解のために</t>
  </si>
  <si>
    <t>エネルギー問題のとらえ方</t>
  </si>
  <si>
    <t>都市廃棄物</t>
  </si>
  <si>
    <t>みどり</t>
  </si>
  <si>
    <t>転換期にたつ土木60年</t>
  </si>
  <si>
    <t>山陽新幹線（岡山－博多間）建設工事</t>
  </si>
  <si>
    <t>Annual 1975 研究・技術開発の展望，主要土木工事の展望，土木年表</t>
  </si>
  <si>
    <t>施工技術の近況－その実用化状況と問題点－</t>
  </si>
  <si>
    <t>海洋の利用と保全</t>
  </si>
  <si>
    <t>力学－その成立過程と現代的課題－</t>
  </si>
  <si>
    <t>土木技術者と法律</t>
  </si>
  <si>
    <t>道路－この多難な実態と展望－</t>
  </si>
  <si>
    <t>国際化時代と海外協力</t>
  </si>
  <si>
    <t>土木製図の近況</t>
  </si>
  <si>
    <t>ANNUAL 1976（研究・技術開発の展望，主要土木工事の展望，土木年表）</t>
  </si>
  <si>
    <t>現象／数値解析／模型</t>
  </si>
  <si>
    <t>職業としての土木技術者</t>
  </si>
  <si>
    <t>農業土木へのいざない</t>
  </si>
  <si>
    <t>誌上図書館</t>
  </si>
  <si>
    <t>第四期を迎える日本の土木技術</t>
  </si>
  <si>
    <t>振動の考え方</t>
  </si>
  <si>
    <t>ANNUAL 1977（研究・技術開発の展望，主要土木工事の展望，土木年表）</t>
  </si>
  <si>
    <t>測量 より精密化する世界</t>
  </si>
  <si>
    <t>土木事業と住民参加</t>
  </si>
  <si>
    <t>土木技術者へのみち</t>
  </si>
  <si>
    <t>土木コミュニケーション論</t>
  </si>
  <si>
    <t>省資源時代の土木技術</t>
  </si>
  <si>
    <t>ANNUAL 1978（研究・技術開発の展望，主要土木工事の展望，土木年表）</t>
  </si>
  <si>
    <t>原子力発電への期待</t>
  </si>
  <si>
    <t>国際交流術</t>
  </si>
  <si>
    <t>土木とスペック</t>
  </si>
  <si>
    <t>土／土質／土質工学</t>
  </si>
  <si>
    <t>土木材料への招待</t>
  </si>
  <si>
    <t>技術開発のすすめ</t>
  </si>
  <si>
    <t>明日への土木教育</t>
  </si>
  <si>
    <t>ANNUAL 1979（研究・技術開発の展望，主要土木工事の展望，土木年表）</t>
  </si>
  <si>
    <t>公共性の考え方</t>
  </si>
  <si>
    <t>下水道の今日的展望</t>
  </si>
  <si>
    <t>日本の土木建設業</t>
  </si>
  <si>
    <t>土木構造物とメインテナンス</t>
  </si>
  <si>
    <t>美の創造－新たな土木の方向</t>
  </si>
  <si>
    <t>石油備蓄の技法</t>
  </si>
  <si>
    <t>ANNUAL 1980（研究・技術開発の展望，主要土木工事の展望，土木系学位取得者名簿，土木年表）</t>
  </si>
  <si>
    <t>土木技術者と就職</t>
  </si>
  <si>
    <t>施工技術開発のフロンティア</t>
  </si>
  <si>
    <t>不確定性への接近</t>
  </si>
  <si>
    <t>明日のために何を読むか</t>
  </si>
  <si>
    <t>公共投資</t>
  </si>
  <si>
    <t>土地問題と土木事業</t>
  </si>
  <si>
    <t>ANNUAL 1981（研究・技術開発の展望，主要土木工事の展望，土木系学位取得者名簿，土木年表）</t>
  </si>
  <si>
    <t>コンサルタントとコンサルティング</t>
  </si>
  <si>
    <t>現代の水資源</t>
  </si>
  <si>
    <t>沿岸域利用と土木技術</t>
  </si>
  <si>
    <t>大阪圏</t>
  </si>
  <si>
    <t>建設廃材の処理と処分</t>
  </si>
  <si>
    <t>雪／生活／技術</t>
  </si>
  <si>
    <t>土木技術者へ－明日の日本をどう創るか</t>
  </si>
  <si>
    <t>ANNUAL 1982（研究・技術開発の展望，主要土木工事の展望，土木系学位取得者名簿，土木年表）</t>
  </si>
  <si>
    <t>地方の時代を問う</t>
  </si>
  <si>
    <t>コンピューターを使う</t>
  </si>
  <si>
    <t>東南アジアと土木事業</t>
  </si>
  <si>
    <t>初説人物日本土木史</t>
  </si>
  <si>
    <t>日本の風土と土木技術 知的冒険のすすめ</t>
  </si>
  <si>
    <t>公共投資のゆくえ</t>
  </si>
  <si>
    <t>青函トンネル－先進導坑 貫通</t>
  </si>
  <si>
    <t>技術基準へのアプローチ</t>
  </si>
  <si>
    <t>ANNUAL 1983（研究・技術開発の展望，主要土木工事の展望，土木系学位取得者名簿，土木年表）</t>
  </si>
  <si>
    <t>土木技術者の明日の仕事は何か</t>
  </si>
  <si>
    <t>技術開発の今日</t>
  </si>
  <si>
    <t>土木と100人</t>
  </si>
  <si>
    <t>変わったか自然災害</t>
  </si>
  <si>
    <t>土木構造物の耐用年数と維持管理</t>
  </si>
  <si>
    <t>測定技術の近況</t>
  </si>
  <si>
    <t>土木にかける若人の夢</t>
  </si>
  <si>
    <t>世界の中の日本の土木</t>
  </si>
  <si>
    <t>関西国際空港の計画と調査</t>
  </si>
  <si>
    <t>土木事業の将来</t>
  </si>
  <si>
    <t>続土木と100人</t>
  </si>
  <si>
    <t>今日の河川</t>
  </si>
  <si>
    <t>おもしろいぞ，予測と信頼性</t>
  </si>
  <si>
    <t>東京湾の近未来</t>
  </si>
  <si>
    <t>日本の土木技術 2001年への飛翔</t>
  </si>
  <si>
    <t>海の土木技術14題</t>
  </si>
  <si>
    <t>土木と建築－明日をどう描くか</t>
  </si>
  <si>
    <t>民間活力考</t>
  </si>
  <si>
    <t>契約／積算／土木事業</t>
  </si>
  <si>
    <t>土木構造物は永遠か－壊す背景と技術</t>
  </si>
  <si>
    <t>若き土木技術者への図書案内</t>
  </si>
  <si>
    <t>土木材料を識る</t>
  </si>
  <si>
    <t>新しい土木の出発－文明，文化考</t>
  </si>
  <si>
    <t>雪国新時代</t>
  </si>
  <si>
    <t>地震－防災と復旧考</t>
  </si>
  <si>
    <t>土木技術のフロンティア</t>
  </si>
  <si>
    <t>学会のあり方＋コンピュータ</t>
  </si>
  <si>
    <t>土木と環境</t>
  </si>
  <si>
    <t>土木の未来－拡がる領域</t>
  </si>
  <si>
    <t>安全性を考える</t>
  </si>
  <si>
    <t>輸送と交通</t>
  </si>
  <si>
    <t>日本のプロジェクト'87</t>
  </si>
  <si>
    <t>地下空間利用の現状</t>
  </si>
  <si>
    <t>シビルエンジニアの大都市・東京論</t>
  </si>
  <si>
    <t>近代土木と外国人 ベルヌーイからティモシェンコまで</t>
  </si>
  <si>
    <t>原点の土木技術</t>
  </si>
  <si>
    <t>新分野を拓く土木人物像</t>
  </si>
  <si>
    <t>新しい鉄道に期待する</t>
  </si>
  <si>
    <t>地方新時代を考える</t>
  </si>
  <si>
    <t>外国人から見た日本，日本人，日本の土木技術</t>
  </si>
  <si>
    <t>高度情報化社会と土木</t>
  </si>
  <si>
    <t>本州四国連絡橋</t>
  </si>
  <si>
    <t>土地問題と土地政策</t>
  </si>
  <si>
    <t>リゾート開発と土木</t>
  </si>
  <si>
    <t>国土改造プロジェクトの計画思想・設計思想</t>
  </si>
  <si>
    <t>ウォーターフロントの再生</t>
  </si>
  <si>
    <t>土木とその境界領域</t>
  </si>
  <si>
    <t>シビックデザイン－身近な土木のかたち－</t>
  </si>
  <si>
    <t>建設分野の国際化</t>
  </si>
  <si>
    <t>リニアモーターカー</t>
  </si>
  <si>
    <t>大都市の地下空間</t>
  </si>
  <si>
    <t>新しい時代の防災－自然災害に対する新しい挑戦－</t>
  </si>
  <si>
    <t>土木</t>
  </si>
  <si>
    <t>スーパーコンピューター</t>
  </si>
  <si>
    <t>建設コンサルタントはいま</t>
  </si>
  <si>
    <t>新しい地域づくりの潮流</t>
  </si>
  <si>
    <t>国土計画</t>
  </si>
  <si>
    <t>エネルギーは今</t>
  </si>
  <si>
    <t>建設労働事情</t>
  </si>
  <si>
    <t>地球環境とシビルエンジニア</t>
  </si>
  <si>
    <t>魅力ある土木を目指して</t>
  </si>
  <si>
    <t>土木学会を考える Part1</t>
  </si>
  <si>
    <t>難しくなる大都市のインフラ整備</t>
  </si>
  <si>
    <t>新たな国際化時代を迎える建設事業の理解のために</t>
  </si>
  <si>
    <t>近代土木の保存と再生</t>
  </si>
  <si>
    <t>有料道路</t>
  </si>
  <si>
    <t>アメニティと空間</t>
  </si>
  <si>
    <t>21世紀へむけての土木教育</t>
  </si>
  <si>
    <t>ごみと土木 PartⅠ</t>
  </si>
  <si>
    <t>土木学会を考える PartⅡ</t>
  </si>
  <si>
    <t>21世紀社会に向けたエネルギーと土木</t>
  </si>
  <si>
    <t>構造デザイン</t>
  </si>
  <si>
    <t>土木のこだわり－儀式とお祭り－</t>
  </si>
  <si>
    <t>これからの建設副産物</t>
  </si>
  <si>
    <t>エコ・シビルエンジニアリング読本</t>
  </si>
  <si>
    <t>技術開発と評価</t>
  </si>
  <si>
    <t>土木と企画</t>
  </si>
  <si>
    <t>外国人労働者</t>
  </si>
  <si>
    <t>土木博物館を考える</t>
  </si>
  <si>
    <t>人工島</t>
  </si>
  <si>
    <t>これからの地域づくり</t>
  </si>
  <si>
    <t>地球共生時代の土木</t>
  </si>
  <si>
    <t>豊かな国をつくる</t>
  </si>
  <si>
    <t>数値解析技術の最前線（その1）</t>
  </si>
  <si>
    <t>数値解析技術の最前線（その2）</t>
  </si>
  <si>
    <t>（土木学会創立80周年記念特別号）</t>
  </si>
  <si>
    <t>大学改革</t>
  </si>
  <si>
    <t>80周年記念イベントを終えて</t>
  </si>
  <si>
    <t>阪神・淡路大震災特集－第1回－</t>
  </si>
  <si>
    <t>土木と労働安全</t>
  </si>
  <si>
    <t>阪神・淡路大震災特集－第2回－</t>
  </si>
  <si>
    <t>阪神・淡路大震災特集－第3回－</t>
  </si>
  <si>
    <t>阪神・淡路大震災特集－第6回－</t>
  </si>
  <si>
    <t>阪神・淡路大震災特集－第7回－</t>
  </si>
  <si>
    <t>阪神・淡路大震災特集－第8回－</t>
  </si>
  <si>
    <t>阪神・淡路大震災特集－第9回－</t>
  </si>
  <si>
    <t>阪神・淡路大震災特集－第10回－</t>
  </si>
  <si>
    <t>阪神・淡路大震災特集－第11回－</t>
  </si>
  <si>
    <t>阪神・淡路大震災特集－第12回－</t>
  </si>
  <si>
    <t>阪神・淡路大震災特集－第15回－</t>
  </si>
  <si>
    <t>土木博物館めぐり</t>
  </si>
  <si>
    <t>（ミニ）情報が生死を分けた</t>
  </si>
  <si>
    <t>土木と女性技術者</t>
  </si>
  <si>
    <t>（ミニ）土木と国際協力</t>
  </si>
  <si>
    <t>シリーズ環境技術 1-土木と環境技術</t>
  </si>
  <si>
    <t>インフラ維持管理</t>
  </si>
  <si>
    <t>舗装技術の最前線</t>
  </si>
  <si>
    <t>BOOK WORLD 広げようシビルエンジニアとしての自分の領域</t>
  </si>
  <si>
    <t>シリーズ環境技術 2-河川・湖沼の自然環境保全技術</t>
  </si>
  <si>
    <t>シリーズ環境技術 3-都市の自然環境保全技術</t>
  </si>
  <si>
    <t>シリーズ環境技術 4-海岸・港湾の自然環境保全技術</t>
  </si>
  <si>
    <t>21世紀の社会資本を創る（第1回）</t>
  </si>
  <si>
    <t>21世紀の社会資本を創る（第2回）</t>
  </si>
  <si>
    <t>21世紀の社会資本を創る（第3回）</t>
  </si>
  <si>
    <t>21世紀の社会資本を創る（第5回）</t>
  </si>
  <si>
    <t>21世紀の社会資本を創る（第6回）</t>
  </si>
  <si>
    <t>21世紀の社会資本を創る（第7回）</t>
  </si>
  <si>
    <t>21世紀の社会資本を創る（第8回）</t>
  </si>
  <si>
    <t>インフラストラクチャーのデザイン</t>
  </si>
  <si>
    <t>社会基盤の維持管理と再生を考える</t>
  </si>
  <si>
    <t>ゴミ処理問題を直視する</t>
  </si>
  <si>
    <t>新世紀のコンクリートを考える</t>
  </si>
  <si>
    <t>岐路に立つ大学教育</t>
  </si>
  <si>
    <t>土木遺産は世紀を超える</t>
  </si>
  <si>
    <t>リスクマネージメント入門</t>
  </si>
  <si>
    <t>応用力学の深淵</t>
  </si>
  <si>
    <t>グローバル時代の建設・エンジニアリング産業</t>
  </si>
  <si>
    <t>水資源は大丈夫？</t>
  </si>
  <si>
    <t>新世紀の都市と交通</t>
  </si>
  <si>
    <t>土木のベンチャービジネス</t>
  </si>
  <si>
    <t>ITで土木はどう変わるか？</t>
  </si>
  <si>
    <t>素晴らしき土木屋たち</t>
  </si>
  <si>
    <t>「理論」と「経験」と地盤問題に挑む</t>
  </si>
  <si>
    <t>NPOと土木の接点 そこにある将来性と課題</t>
  </si>
  <si>
    <t>よみがえれ！日本の水環境</t>
  </si>
  <si>
    <t>21世紀の都市問題 密集市街地にどう取組むか</t>
  </si>
  <si>
    <t>くらしと土木</t>
  </si>
  <si>
    <t>土木と建築 コラボレーションとアンビバレント</t>
  </si>
  <si>
    <t>土木技術の市場価値を高める</t>
  </si>
  <si>
    <t>社会基盤メインテナンスの今とこれから</t>
  </si>
  <si>
    <t>土木技術の開発途上国への貢献を考える「変わりつつある日本のODA」</t>
  </si>
  <si>
    <t>健全なる都市経営を目指したまちづくり技術</t>
  </si>
  <si>
    <t>グローバルな視点で水問題に挑む</t>
  </si>
  <si>
    <t>新技術を活用した先端建設技術</t>
  </si>
  <si>
    <t>海外建設プロジェクト入門</t>
  </si>
  <si>
    <t>合意形成論 総論賛成・各論反対のジレンマ</t>
  </si>
  <si>
    <t>コンピューターグラフィックス（CG）の活用</t>
  </si>
  <si>
    <t>これからの都市の地下利用</t>
  </si>
  <si>
    <t>自然環境共生インフラ グローバルに考えローカルからの行動を</t>
  </si>
  <si>
    <t>土木の景観デザインを考える</t>
  </si>
  <si>
    <t>ITSは交通問題を解決できるか？土木にとってのITS技術開発，研究，ビジネスの行方</t>
  </si>
  <si>
    <t>大地震に備える</t>
  </si>
  <si>
    <t>持続可能な循環型エネルギーの実用化に向けて</t>
  </si>
  <si>
    <t>都市再生</t>
  </si>
  <si>
    <t>自然再生と「環の国」</t>
  </si>
  <si>
    <t>本格化する土木分野のグローバルスタンダード時代</t>
  </si>
  <si>
    <t>福祉のまちづくりと土木</t>
  </si>
  <si>
    <t>交通需要予測</t>
  </si>
  <si>
    <t>計算力学の最前線</t>
  </si>
  <si>
    <t>地震防災と社会基盤整備－安心・安全な社会基盤の構築に向け 土木学会は何ができるか，何をなすべきか－</t>
  </si>
  <si>
    <t>競争力を高める</t>
  </si>
  <si>
    <t>現場施工技術の進歩 土木学会技術賞・田中賞にみる技術開発の系譜と展望</t>
  </si>
  <si>
    <t>社会基盤整備と財源 地方自治体のやりくり</t>
  </si>
  <si>
    <t>リモートセンシング最前線</t>
  </si>
  <si>
    <t>大学新時代</t>
  </si>
  <si>
    <t>開発途上国での奮闘</t>
  </si>
  <si>
    <t>ゲームが変わる，ルールが変わる 土木の地平（こしかた・ゆくすえ）</t>
  </si>
  <si>
    <t>新規ビジネス分野の開拓</t>
  </si>
  <si>
    <t>動き始める首都圏空港整備</t>
  </si>
  <si>
    <t>火山噴火に備えて 富士噴火はいつ</t>
  </si>
  <si>
    <t>社会資本のアセットマネジメント導入に向けて</t>
  </si>
  <si>
    <t>土木事業への市民参加 市民に理解され，魅力を感じ，信頼される土木事業のために</t>
  </si>
  <si>
    <t>汚染土壌を考える 動き始めた土壌汚染対策</t>
  </si>
  <si>
    <t>エコマテリアル 環境を材料から考える</t>
  </si>
  <si>
    <t>教訓は十分に生かされているか？ 阪神・淡路大震災10周年に当たっての検証</t>
  </si>
  <si>
    <t>景観法と土木の仕事</t>
  </si>
  <si>
    <t>FCCが行く 関西からの情報発信</t>
  </si>
  <si>
    <t>がんばろう！農山漁村</t>
  </si>
  <si>
    <t>拡がる3次元デジタル情報の波</t>
  </si>
  <si>
    <t>コードとしての国土学</t>
  </si>
  <si>
    <t>土木工学科の変革－土木教育の変遷と発展－</t>
  </si>
  <si>
    <t>中国が向かうところ</t>
  </si>
  <si>
    <t>都市再創造の過去から未来へ－都市再創造のための提言－</t>
  </si>
  <si>
    <t>地球持続戦略を支える土木技術</t>
  </si>
  <si>
    <t>これからの安全・安心</t>
  </si>
  <si>
    <t>土木と国際貢献－人間の安全保障－</t>
  </si>
  <si>
    <t>社会基盤整備の経営学 政策マネジメントの夜明け</t>
  </si>
  <si>
    <t>（ミニ）えっ？神戸空港 開港したって，本当？－関西3空港時代を迎えて－</t>
  </si>
  <si>
    <t>鉄道の安全システムを問い直す</t>
  </si>
  <si>
    <t>東京湾を探検する－東京湾の課題と将来の展望－</t>
  </si>
  <si>
    <t>技術の継承</t>
  </si>
  <si>
    <t>亜熱帯化する日本～土木技術のゆくえ～</t>
  </si>
  <si>
    <t>スローライフと土木</t>
  </si>
  <si>
    <t>アラビアンナイトは今夜も熱かった！～中東ペルシャ湾岸地域における土木事情～</t>
  </si>
  <si>
    <t>関西発グローカリゼーション</t>
  </si>
  <si>
    <t>女性技術者が土木を変える！－加速する男女共同参画－</t>
  </si>
  <si>
    <t>放射性廃棄物の地層処分における課題と取組み</t>
  </si>
  <si>
    <t>成功の秘訣教えます－失敗にみる成功の母－</t>
  </si>
  <si>
    <t>北の大地に見る次代の技術－初ものづくし"北海道"－</t>
  </si>
  <si>
    <t>土木における学外学習・インターンシップを考える</t>
  </si>
  <si>
    <t>土木から学ぶ「歴史」 歴史から学ぶ「土木」</t>
  </si>
  <si>
    <t>動き出す！首都圏三環状道路</t>
  </si>
  <si>
    <t>学会誌デザインの90年</t>
  </si>
  <si>
    <t>みち・まち・商店街 まちづくり・まち育ての方策</t>
  </si>
  <si>
    <t>定年退職後の団塊世代</t>
  </si>
  <si>
    <t>あなたの子どもを土木技術者にしたいですか，お母さん，お父さん？－（日本における）土木技術者の社会的地位について－</t>
  </si>
  <si>
    <t>地方を生きる／活きる／粋る－人口の減少を豊かさへ－</t>
  </si>
  <si>
    <t>土木の「もったいない」を考える</t>
  </si>
  <si>
    <t>自然豊かで美しい風景を生み出す川を目指して－河川法が変わって10年－</t>
  </si>
  <si>
    <t>社会インフラのリニューアル</t>
  </si>
  <si>
    <t>新しい土木のかたち</t>
  </si>
  <si>
    <t>「月面都市」構想</t>
  </si>
  <si>
    <t>技術者教育の新しい風"Engineering Design"</t>
  </si>
  <si>
    <t>社会資本整備の意義を再考する</t>
  </si>
  <si>
    <t>土木と観光－土木が支える観光立国－</t>
  </si>
  <si>
    <t>土木と信仰</t>
  </si>
  <si>
    <t>地球温暖化 あなたはどこまで知っていますか？</t>
  </si>
  <si>
    <t>首都東京を支える 大都市圏におけるまちづくりと都市鉄道</t>
  </si>
  <si>
    <t>地域づくりの新たな形「東北にっぽん」の試み</t>
  </si>
  <si>
    <t>海底を知る</t>
  </si>
  <si>
    <t>東海道幹線交通のこれから</t>
  </si>
  <si>
    <t>食料問題と土木－食の安定確保に向けた地域づくり－</t>
  </si>
  <si>
    <t>産業景観－テクノスケープの可能性－</t>
  </si>
  <si>
    <t>トンネル技術の今昔－知られざるトンネルの世界－</t>
  </si>
  <si>
    <t>2008年土木と社会を振り返る－ANNUAL 2008－</t>
  </si>
  <si>
    <t>沿岸域の防災－後悔しない防災を目指して－</t>
  </si>
  <si>
    <t>土木と市民をつなぐサイエンスコミュニケーション－土木のことをもっと伝えよう－</t>
  </si>
  <si>
    <t>都市の競争力の強化－都市の魅力を高めるための取組み－</t>
  </si>
  <si>
    <t>甦る－つくったものを見直す，自然再生への一歩－</t>
  </si>
  <si>
    <t>挑戦する駅</t>
  </si>
  <si>
    <t>地域資源循環と広域廃棄物処理システムの構築へ－九州地区の挑戦－</t>
  </si>
  <si>
    <t>都市における土木構造物の長寿命化</t>
  </si>
  <si>
    <t>地方"新"時代を切り拓く土木の挑戦</t>
  </si>
  <si>
    <t>土木技術者に求められるコミュニケーション能力とは？ よりよい社会資本整備をつくるために－</t>
  </si>
  <si>
    <t>土木のイノベーション－建設ICTと土木の未来－</t>
  </si>
  <si>
    <t>人と国土を愛しむ 土木の心</t>
  </si>
  <si>
    <t>2009年 土木と社会を振り返る ANNUAL 2009</t>
  </si>
  <si>
    <t>資格取得を目指そう</t>
  </si>
  <si>
    <t>交通網計画にみる東アジア</t>
  </si>
  <si>
    <t>土木がつくる"低炭素社会"</t>
  </si>
  <si>
    <t>子供たちに「土木」を伝える教育</t>
  </si>
  <si>
    <t>極端気象に備える</t>
  </si>
  <si>
    <t>持続可能な社会づくりに向けた 北海道の取組み</t>
  </si>
  <si>
    <t>これからの自転車交通</t>
  </si>
  <si>
    <t>地震の予測とその活用</t>
  </si>
  <si>
    <t>予防保全維持管理の導入に向けて アセットマネジメントと点検・検査技術の将来展望</t>
  </si>
  <si>
    <t>人口減少時代の国づくり・まちづくり</t>
  </si>
  <si>
    <t>見えないものを可視化する</t>
  </si>
  <si>
    <t>2010年 土木と社会を振り返る ANNUAL 2010</t>
  </si>
  <si>
    <t>「3R」における土木の役割</t>
  </si>
  <si>
    <t>わが国建設業の国際展開に向けて（その1）－課題認識と将来展望－</t>
  </si>
  <si>
    <t>くらしと国土を守る 衛星活用技術の確立に向けて</t>
  </si>
  <si>
    <t xml:space="preserve">土木技術者の羅針盤1 土木技術者のアウトリーチ </t>
  </si>
  <si>
    <t>土木技術者の羅針盤2 新成長戦略から考える土木技術者像</t>
  </si>
  <si>
    <t>土木技術者の羅針盤3 熱意と知見のスパイラルアップ</t>
  </si>
  <si>
    <t>社会資本整備を考える－財源やスキームの創意工夫－</t>
  </si>
  <si>
    <t>地域インフラの担い手</t>
  </si>
  <si>
    <t>巨大都市東京の水問題－世界一のメガシティを水から考える－</t>
  </si>
  <si>
    <t>超高齢社会を考える－持続可能な社会の実現に向けた土木の役割とは－</t>
  </si>
  <si>
    <t>いま，性能設計を考える－国際化と災害激化を受けて－</t>
  </si>
  <si>
    <t>海洋国家日本の再生可能エネルギー－洋上風力発電実用化への道－</t>
  </si>
  <si>
    <t>消えゆく浜辺をまもる－海岸侵食をめぐる多彩なアプローチ－</t>
  </si>
  <si>
    <t>研究所の課題と将来展望－土木技術の発展に向けて－</t>
  </si>
  <si>
    <t>社会インフラの維持管理問題の本質とは？－国民の理解を得るために－</t>
  </si>
  <si>
    <t>グローバル人材が拓く土木の未来</t>
  </si>
  <si>
    <t>被災から2年 見えてきた問題とこれからの課題－3月の連続シンポジウムを受けて－</t>
  </si>
  <si>
    <t>スマート時代の都市交通</t>
  </si>
  <si>
    <t>インフラの状態評価と将来予測の最前線</t>
  </si>
  <si>
    <t>ニッポンの離島－知る，守る，活用する－</t>
  </si>
  <si>
    <t>社会とのパートナーシップの構築を目指して－土木のメディアを考える－</t>
  </si>
  <si>
    <t>今こそダイバーシティ推進を！－「違い」を価値に，「多様」を活力に－</t>
  </si>
  <si>
    <t>震災復興，奮闘し続ける土木技術－土木技術者に求められる創意工夫と応用力－</t>
  </si>
  <si>
    <t>津波と土木技術
阪神・淡路大震災特集－第4回－</t>
    <phoneticPr fontId="6"/>
  </si>
  <si>
    <t>平成6年渇水
阪神・淡路大震災特集－第5回－</t>
    <phoneticPr fontId="6"/>
  </si>
  <si>
    <t>アジア災害の地域性と変貌
21世紀の社会資本を創る（第9回）</t>
    <phoneticPr fontId="6"/>
  </si>
  <si>
    <t>広がる土木デザイン
21世紀の社会資本を創る（第10回）</t>
    <phoneticPr fontId="6"/>
  </si>
  <si>
    <t>新しい千年紀を迎えるに際して「みち」：文化の交流と伝播
阪神大震災からの教訓 21世紀に何を引き継ぐか
（ミニ）はかる！（2）</t>
    <phoneticPr fontId="6"/>
  </si>
  <si>
    <t>サスティナブル都市への道
（ミニ）はかる！（1）</t>
    <phoneticPr fontId="6"/>
  </si>
  <si>
    <t>土木学会仙台宣言特集
個性豊かな地域づくりビジョン</t>
    <phoneticPr fontId="6"/>
  </si>
  <si>
    <t>仙台宣言
21世紀未来都市の祖型</t>
    <phoneticPr fontId="6"/>
  </si>
  <si>
    <t>「夢」
公共投資と財政のバランス これからの公共事業のあり方を考える</t>
    <phoneticPr fontId="6"/>
  </si>
  <si>
    <t>震災特集 土木学会東日本大震災特別委員会 総合調査団 調査速報会報告
わが国建設業の国際展開に向けて（その2）－課題認識と将来展望－</t>
    <phoneticPr fontId="6"/>
  </si>
  <si>
    <t>震災特集 東日本大震災 初動体制から応急復旧に向けた取組み
上下水道インフラ分野における国際展開に向けて－わが国が水メジャーになるために－</t>
    <phoneticPr fontId="6"/>
  </si>
  <si>
    <t>震災特集 東日本大震災 津波と地震動による被害
産官学一体で世界に拡げる 日本のインフラ技術と標準化戦略</t>
    <phoneticPr fontId="6"/>
  </si>
  <si>
    <t>安全・安心・住みよいまちへ－東南海・南海地震に備える－
震災特集 東日本大震災 津波と地震動による被害</t>
    <phoneticPr fontId="6"/>
  </si>
  <si>
    <t>地域継続力向上を目指して
震災特集 東日本大震災① 特別委員会 報告
震災特集 東日本大震災②－災害廃棄物と復旧・復興－</t>
    <phoneticPr fontId="6"/>
  </si>
  <si>
    <t>社会基盤設備における地震防災上の課題と展望
震災特集① 東日本大震災－災害時における情報のあり方－
震災特集② 震災を踏まえた技術者への提言</t>
    <phoneticPr fontId="6"/>
  </si>
  <si>
    <t>防災・減災を支える国内外の連携
震災特集① 東日本大震災－岩手県における復興に向けた取組み－</t>
    <phoneticPr fontId="6"/>
  </si>
  <si>
    <t>土木再考 土木事業の温故知新
震災特集① 土木学会東日本大震災 特別委員会 報告
震災特集② 東日本大震災－宮城県における復興に向けた取組み－</t>
    <phoneticPr fontId="6"/>
  </si>
  <si>
    <t>土木再考 技術の粋を集めて－バックエンド事業のいま－
震災特集① 土木学会東日本大震災 特別委員会 報告
震災特集② 東日本大震災－災害リスクマネジメント－
震災特集③ 震災を踏まえた技術者への提言
震災特集④ 東日本大震災 復旧・復興リポート</t>
    <phoneticPr fontId="6"/>
  </si>
  <si>
    <t>国土を知る－自然からの声を聞き，日本文化に根づいた国づくりを目指して－
震災特集① 東日本大震災 3.11 東日本大震災から1年－これからどうするのか？ 震災特別シンポジウムの報告を含めて－
震災特集② 東日本大震災 土木学会東日本大震災 特別委員会 報告
震災特集③ 震災を踏まえた技術者への提言</t>
    <phoneticPr fontId="6"/>
  </si>
  <si>
    <t>震災特集① 特別企画 東日本大震災－3.11 東日本大震災から1年－
震災特集② 東日本大震災 土木学会東日本大震災 特別委員会 報告
震災特集③ 東日本大震災－福島県における復興に向けた取組み
震災特集④ 震災を踏まえた技術者への提言
震災特集⑤ 東日本大震災 復旧・復興リポート，ANNUAL 2011</t>
    <phoneticPr fontId="6"/>
  </si>
  <si>
    <t>土木技術の新成長戦略－進化を続ける土木技術の方向性－
震災特集① 東日本大震災－東日本大震災から1年を振り返って－
震災特集②震災を踏まえた技術者への提言</t>
    <phoneticPr fontId="6"/>
  </si>
  <si>
    <t>ソフト防災－災害時の安全確保－
震災特集 東日本大震災 3・11からの復興そしてこれからの土木を考える－震災から1年を迎えて－</t>
    <phoneticPr fontId="6"/>
  </si>
  <si>
    <t>阪神・淡路大震災特集－第13回－
（ミニ）高齢社会を迎えて</t>
    <phoneticPr fontId="6"/>
  </si>
  <si>
    <t>阪神・淡路大震災特集－第14回－
（ミニ）気象技術の最前線</t>
    <phoneticPr fontId="6"/>
  </si>
  <si>
    <t>鋼橋の新たな技術展開
21世紀の社会資本を創る（第4回）</t>
    <phoneticPr fontId="6"/>
  </si>
  <si>
    <t>異常気象と激甚化する災害を考える</t>
    <phoneticPr fontId="6"/>
  </si>
  <si>
    <t>[全国大会特集] 百年の計、変わらぬ使命感と進化する土木
[小特集] 津波防災まちづくりにおける合意形成を考える</t>
    <phoneticPr fontId="6"/>
  </si>
  <si>
    <t>土木学会創立100周年記念号</t>
    <phoneticPr fontId="6"/>
  </si>
  <si>
    <t>[小特集] 限りある資源を活かす－建設材料の視点から－
[小特集] 日本のまちづくり　関西からの新しい風－未来を担うまちづくりを考える－</t>
    <phoneticPr fontId="6"/>
  </si>
  <si>
    <t>[震災特集] 想定外への挑戦－東日本大震災から5年、安全・安心な国土を目指して－</t>
    <phoneticPr fontId="6"/>
  </si>
  <si>
    <t>号</t>
    <rPh sb="0" eb="1">
      <t>ゴウ</t>
    </rPh>
    <phoneticPr fontId="6"/>
  </si>
  <si>
    <t>巻</t>
    <phoneticPr fontId="6"/>
  </si>
  <si>
    <t xml:space="preserve"> 暑い国での熱い仕事－湾岸諸国のプロジェクトに挑む－</t>
  </si>
  <si>
    <t xml:space="preserve"> 「土木観光」の現在－土木への好奇心を後押しする取組み－</t>
  </si>
  <si>
    <t xml:space="preserve"> アセットマネジメント導入から10年－どこまで進み、その成果と課題は何か？－</t>
  </si>
  <si>
    <t xml:space="preserve"> 交通と一体的に進める持続可能なまちづくり－都市における環境負荷の少ない交通システムの活用－</t>
  </si>
  <si>
    <t xml:space="preserve"> 土木の教え方－実践型教育の取組み－</t>
  </si>
  <si>
    <t xml:space="preserve"> ドボクの民活－新たな仕組みへの挑戦－</t>
  </si>
  <si>
    <t xml:space="preserve"> 空間情報のシンカ－サービスの融合がもたらすイノベーション－</t>
  </si>
  <si>
    <t xml:space="preserve"> 大学における国際エンジニア育成－ASEANに日本土木ファンを、日本にASEANファンを－</t>
  </si>
  <si>
    <t xml:space="preserve"> 東日本大震災　復興最盛期を支える土木の力－社会基盤施設における復旧・復興の最前線－</t>
  </si>
  <si>
    <t xml:space="preserve"> 土木学会創立100周年－豊かなくらしの礎をこれまでも、これからも－</t>
  </si>
  <si>
    <t xml:space="preserve"> CIMから広がる新たな世界</t>
  </si>
  <si>
    <t xml:space="preserve"> 巨大地震に備える－想定される南海トラフ巨大地震とその対策</t>
  </si>
  <si>
    <t xml:space="preserve"> 深層崩壊に挑む</t>
  </si>
  <si>
    <t xml:space="preserve"> 地域とともに確かな未来を築く土木技術－新たなる第一歩－
[小特集] 伝統文化の継承に配慮した復興まちづくり</t>
  </si>
  <si>
    <t xml:space="preserve"> これからの社会ニーズに応える構造工学</t>
  </si>
  <si>
    <t xml:space="preserve"> オリンピック・パラリンピックに向かって－東京の未来を考える－</t>
  </si>
  <si>
    <t xml:space="preserve"> 河川管理のいま－変化をとらえ、守る－</t>
  </si>
  <si>
    <t xml:space="preserve"> ゼネコン新時代</t>
  </si>
  <si>
    <t xml:space="preserve"> 国際協力の現場で光る日本の知恵と技－海外での土木技術者の挑戦－</t>
  </si>
  <si>
    <t xml:space="preserve"> 土木史研究の今－強まる社会との関わり－
[小特集] 土木と知的財産－土木技術者に知ってほしい特許の基本－</t>
  </si>
  <si>
    <t xml:space="preserve"> 土木とUAV－利活用の可能性を考える－</t>
  </si>
  <si>
    <t xml:space="preserve"> 広がる土木景観の役割</t>
  </si>
  <si>
    <t xml:space="preserve"> 土を活かすマネジメント－新たな課題解決に向けて－</t>
  </si>
  <si>
    <t xml:space="preserve"> 気象予測と土木－気象予測技術の最前線－</t>
  </si>
  <si>
    <t xml:space="preserve"> 復興、そして創生へ－土木の力で地域を元気に－
[小特集] 2014年8.29広島土砂災害から2年－自助組織－との連携・支援－</t>
  </si>
  <si>
    <t xml:space="preserve"> 人のこころを動かす、土木</t>
  </si>
  <si>
    <t xml:space="preserve"> 新たなモビリティと人びとの暮らしの変化</t>
  </si>
  <si>
    <t xml:space="preserve"> 地域創生と学－地域を育む土木の「知」と「人」－</t>
  </si>
  <si>
    <t xml:space="preserve"> 気候変動への適応の時代</t>
  </si>
  <si>
    <t xml:space="preserve"> 海外事業のプロジェクトマネジメント－多様化するニーズへの対応－</t>
  </si>
  <si>
    <t xml:space="preserve"> 橋梁技術の未来</t>
  </si>
  <si>
    <t xml:space="preserve"> 再生可能エネルギー－持続的な開発を目指して－</t>
  </si>
  <si>
    <t xml:space="preserve"> 土木のデジタライゼーション－ヒト・モノのデータ活用とIoTの可能性－</t>
  </si>
  <si>
    <t xml:space="preserve"> 現場イノベーションプロジェクト－次世代に繋ぐ生産現場のあり方－</t>
  </si>
  <si>
    <t xml:space="preserve"> コンクリートから未来への貢献－さらなる環境負荷低減の実現に向けて－</t>
  </si>
  <si>
    <t xml:space="preserve"> 地下街は快適ですか－いま、都市の地下空間を考える－</t>
  </si>
  <si>
    <t xml:space="preserve"> 地域の真に豊かな明日を築く－新たな国富の形成に向けて－</t>
  </si>
  <si>
    <t xml:space="preserve"> 分野横断インフラ維持管理技術の開発とその社会実装－戦略的イノベーション創造プログラム（SIP）－</t>
  </si>
  <si>
    <t xml:space="preserve"> 世界の衛生問題に立ち向かうパイオニア－環境工学が担うSDGsの目標達成に向けて－</t>
  </si>
  <si>
    <t xml:space="preserve"> 土木技術者の真髄</t>
  </si>
  <si>
    <t xml:space="preserve"> 魅力ある建設業への再生</t>
  </si>
  <si>
    <t xml:space="preserve"> 深層学習は土木を変える？─AI活用の可能性を探る─</t>
  </si>
  <si>
    <t xml:space="preserve"> 豪雨災害から命を守る─過去の経験と教訓を活かし、犠牲者ゼロを目指す─
[小特集] 2016年熊本地震─観測後初めてM6.5以上の地震が連続発生、被害とその後─</t>
  </si>
  <si>
    <t xml:space="preserve"> これからの鉄道事業のあり方─新たな価値の創出と持続的発展─</t>
  </si>
  <si>
    <t xml:space="preserve"> 土木を切り開く材料の可能性</t>
  </si>
  <si>
    <t xml:space="preserve"> 問いつづける土木─土木の領域を再考し、為すべきを成すために─</t>
  </si>
  <si>
    <t xml:space="preserve"> 復興・創生─新しい東北に向けて！─</t>
  </si>
  <si>
    <t xml:space="preserve"> 近代日本を創った精神を知る─明治150年─</t>
  </si>
  <si>
    <t xml:space="preserve"> 北海道におけるイノベーション創出のために─未来に向けて北海道の土木技術が担うもの─</t>
  </si>
  <si>
    <t xml:space="preserve"> 雪に挑む土木</t>
  </si>
  <si>
    <t xml:space="preserve"> 日本品質を世界へ─質の高いインフラシステム海外展開─</t>
  </si>
  <si>
    <t xml:space="preserve"> 道路交通の未来を語る</t>
  </si>
  <si>
    <t xml:space="preserve"> 土木における多様な教育手法が目指す先 ─情報教育やアクティブラーニングの重要性─</t>
  </si>
  <si>
    <t xml:space="preserve"> 都市が縮退する時代における土木の役割</t>
  </si>
  <si>
    <t xml:space="preserve"> 建設業界の働き方改革</t>
  </si>
  <si>
    <t xml:space="preserve"> これからの時代の土木技術者の「学び」を考える</t>
  </si>
  <si>
    <t xml:space="preserve"> インフラマネジメント─ファイナンスやリスク管理からみるこれからのあり方─</t>
  </si>
  <si>
    <t xml:space="preserve"> 火山列島に生きる ─歴史が教える過去の教訓・現代の課題─</t>
  </si>
  <si>
    <t xml:space="preserve"> 変わる土木。変わらぬ使命。─土木が支えた平成の30年を振り返る─</t>
  </si>
  <si>
    <t xml:space="preserve"> みなとの魅力 ─人、モノ、情報の融合─</t>
  </si>
  <si>
    <t xml:space="preserve"> 激甚化する自然災害、挑戦する土木─レジリエントな社会の構築に向けて─</t>
  </si>
  <si>
    <t xml:space="preserve"> グリーンインフラ ─その最前線と可能性─</t>
  </si>
  <si>
    <t xml:space="preserve"> Welcome to JAPAN ! ─人材の国際化が進む国内DOBOKU ─</t>
  </si>
  <si>
    <t xml:space="preserve"> 土木、宇宙へ ─宇宙開発における土木の役割─</t>
  </si>
  <si>
    <t xml:space="preserve"> 巨大地震・自然災害に備える ─災害時情報の収集・伝達と早期復旧への活用─
[特別企画] 東京2020オリンピック・パラリンピック競技大会の交通施策</t>
  </si>
  <si>
    <t xml:space="preserve"> 原物なき現実世界 ─進化し続けるVirtual Reality─</t>
  </si>
  <si>
    <t xml:space="preserve"> 対話する土木 ─今、ダムから考える─</t>
  </si>
  <si>
    <t xml:space="preserve"> 水辺の国土史 ─豊かな暮らしを創るエンジニアリング─</t>
  </si>
  <si>
    <t xml:space="preserve"> 次世代交通と土木 ─新たなモビリティの可能性─</t>
  </si>
  <si>
    <t xml:space="preserve"> インフラマネジメント技術の国際展開 ─産官学連携による成果と今後の展望─ </t>
  </si>
  <si>
    <t xml:space="preserve"> 東京オリンピック・パラリンピック─次世代の日本を見据えて─ </t>
  </si>
  <si>
    <t xml:space="preserve"> 今から見つめる古代の土木 </t>
  </si>
  <si>
    <t xml:space="preserve"> 守る・攻める・変わる ─持続的な成長を支える土木の変革─</t>
  </si>
  <si>
    <t xml:space="preserve"> インフラ維持管理の現場が求める本当の技術革新とは ─インフラDX─</t>
  </si>
  <si>
    <t xml:space="preserve"> ごみと土木2020 ─知っておきたい、最近のごみのこと─</t>
  </si>
  <si>
    <t xml:space="preserve"> 災害情報の新たなステージへ ─住民とともに災害に立ち向かうために─</t>
  </si>
  <si>
    <t xml:space="preserve"> さあ、AIを始めよう─土木工学へのAI導入のススメ─ </t>
  </si>
  <si>
    <t xml:space="preserve"> 多様性万歳！ 島で生きる
[小特集] 建設分野におけるSociety5.0を目指した取り組み </t>
  </si>
  <si>
    <t xml:space="preserve"> 被災地から未災地、次世代へとつなぐ─復興の10年─</t>
  </si>
  <si>
    <t xml:space="preserve"> 30代の土木 </t>
  </si>
  <si>
    <t xml:space="preserve"> 土木教育─「できない」を言い訳にしない質の高い教育の実現に向けて─ </t>
  </si>
  <si>
    <t xml:space="preserve"> 設計と技術者と図面 </t>
  </si>
  <si>
    <t xml:space="preserve"> 鉄道と道路 ─多様化する社会のために─ </t>
  </si>
  <si>
    <t xml:space="preserve"> 新しい国土 </t>
  </si>
  <si>
    <t xml:space="preserve"> 首都圏インフラのビッグ・ピクチャー ─生活経済社会の礎を築く土木─ </t>
  </si>
  <si>
    <t xml:space="preserve"> カーボンニュートラルと土木 </t>
  </si>
  <si>
    <t xml:space="preserve"> まだ知らない土のこと </t>
  </si>
  <si>
    <t xml:space="preserve"> 地域建設業の代替わり </t>
  </si>
  <si>
    <t xml:space="preserve"> 福島復興へのあゆみ </t>
  </si>
  <si>
    <t xml:space="preserve"> 鉄とコンクリート </t>
  </si>
  <si>
    <t xml:space="preserve"> 土木を描く </t>
  </si>
  <si>
    <t xml:space="preserve"> Allyへ繋がる途 </t>
  </si>
  <si>
    <t xml:space="preserve"> 土木と地政学 </t>
  </si>
  <si>
    <t xml:space="preserve"> 流域治水 </t>
  </si>
  <si>
    <t xml:space="preserve"> コンクリートダム・山岳トンネルの現場史 </t>
  </si>
  <si>
    <t xml:space="preserve"> 土木遺産を学ぶ旅 </t>
  </si>
  <si>
    <t xml:space="preserve"> 「文明化された社会」をこえて─土木學のめざすもの─ </t>
  </si>
  <si>
    <t xml:space="preserve"> 交通の未来 ─コロナによる転換を見据えて─ </t>
  </si>
  <si>
    <t xml:space="preserve"> 海洋土木のフロンティア </t>
  </si>
  <si>
    <t xml:space="preserve"> 土木のイシュー31 </t>
  </si>
  <si>
    <t xml:space="preserve"> 世界からみた日本の土木 </t>
  </si>
  <si>
    <t xml:space="preserve"> 災害遺構に学ぶ</t>
  </si>
  <si>
    <t xml:space="preserve"> こころ弾む次世代建設現場 </t>
  </si>
  <si>
    <t xml:space="preserve"> コンサルティングの醍醐味 </t>
  </si>
  <si>
    <t xml:space="preserve"> 理想の国土を実現するために─キホンとギモン─ </t>
  </si>
  <si>
    <t xml:space="preserve"> これからの時代の土木学会誌のありかたを考えよう </t>
  </si>
  <si>
    <t xml:space="preserve"> 橋梁の未来に思いを馳せる </t>
  </si>
  <si>
    <t xml:space="preserve"> 土と木 </t>
  </si>
  <si>
    <t xml:space="preserve"> 不確実な時代における土木の新たな挑戦 ─技術でつながる「適散適集」な社会─ </t>
  </si>
  <si>
    <t xml:space="preserve"> 関東大震災から100年 ─大震災を“連携”で乗り越える─  </t>
  </si>
  <si>
    <t>資格は誰のために</t>
  </si>
  <si>
    <t>NO 上下水道 NO LIFE</t>
  </si>
  <si>
    <t>みんなで育てようパブリックなオープンスペース</t>
  </si>
  <si>
    <t>土木のパラダイムシフト</t>
  </si>
  <si>
    <t>働き方改革</t>
  </si>
  <si>
    <t>インフラに関わる地域の人々</t>
  </si>
  <si>
    <t>中堅・若手の考えるこれからの土木</t>
  </si>
  <si>
    <t>土木と広報</t>
  </si>
  <si>
    <t>Allyがつくるインクルーシブインフラ</t>
  </si>
  <si>
    <t>今からはじめるネイチャーポジティブ</t>
  </si>
  <si>
    <t>自然とくらしの奥深き風景をつくる土木へ</t>
  </si>
  <si>
    <t>土木と建築の協調</t>
  </si>
  <si>
    <t>掲載URL</t>
    <rPh sb="0" eb="2">
      <t>ケイサイ</t>
    </rPh>
    <phoneticPr fontId="6"/>
  </si>
  <si>
    <t>一般公開日</t>
    <rPh sb="0" eb="2">
      <t>イッパン</t>
    </rPh>
    <rPh sb="2" eb="5">
      <t>コウカイビ</t>
    </rPh>
    <phoneticPr fontId="6"/>
  </si>
  <si>
    <t>土木学会誌特集タイトル</t>
    <rPh sb="0" eb="5">
      <t>ドボクガッカイシ</t>
    </rPh>
    <rPh sb="5" eb="7">
      <t>トクシュウ</t>
    </rPh>
    <phoneticPr fontId="6"/>
  </si>
  <si>
    <t>発行後50年を経過した土木学会誌はオープンアクセスでどなたでも閲覧いただけます</t>
    <rPh sb="0" eb="3">
      <t>ハッコウゴ</t>
    </rPh>
    <rPh sb="5" eb="6">
      <t>ネン</t>
    </rPh>
    <rPh sb="7" eb="9">
      <t>ケイカ</t>
    </rPh>
    <rPh sb="11" eb="16">
      <t>ドボクガッカイシ</t>
    </rPh>
    <rPh sb="31" eb="33">
      <t>エツラン</t>
    </rPh>
    <phoneticPr fontId="6"/>
  </si>
  <si>
    <t>の学会誌のWEB閲覧は会員限定です</t>
    <rPh sb="1" eb="4">
      <t>ガッカイシ</t>
    </rPh>
    <rPh sb="8" eb="10">
      <t>エツラン</t>
    </rPh>
    <rPh sb="11" eb="13">
      <t>カイイン</t>
    </rPh>
    <rPh sb="13" eb="15">
      <t>ゲンテイ</t>
    </rPh>
    <phoneticPr fontId="6"/>
  </si>
  <si>
    <t>KPI</t>
  </si>
  <si>
    <t>組織図</t>
  </si>
  <si>
    <t>土木学会誌特集</t>
  </si>
  <si>
    <t>令和6
（2024）</t>
    <phoneticPr fontId="6"/>
  </si>
  <si>
    <t>佐々木 葉</t>
    <rPh sb="0" eb="3">
      <t>ササキ</t>
    </rPh>
    <rPh sb="4" eb="5">
      <t>ヨウ</t>
    </rPh>
    <phoneticPr fontId="6"/>
  </si>
  <si>
    <t>2023．9 モロッコ中部地震
2023．10 イスラエル紛争
2024.1 能登半島地震
2024.3 北陸新幹線 金沢～敦賀間開業</t>
    <rPh sb="39" eb="43">
      <t>ノトハントウ</t>
    </rPh>
    <rPh sb="43" eb="45">
      <t>ジシン</t>
    </rPh>
    <rPh sb="53" eb="55">
      <t>ホクリク</t>
    </rPh>
    <rPh sb="55" eb="58">
      <t>シンカンセン</t>
    </rPh>
    <rPh sb="59" eb="61">
      <t>カナザワ</t>
    </rPh>
    <rPh sb="62" eb="64">
      <t>ツルガ</t>
    </rPh>
    <rPh sb="64" eb="65">
      <t>カン</t>
    </rPh>
    <rPh sb="65" eb="67">
      <t>カイギョウ</t>
    </rPh>
    <phoneticPr fontId="6"/>
  </si>
  <si>
    <t>土木学会の風景を描くプロジェクト</t>
    <rPh sb="0" eb="2">
      <t>ドボク</t>
    </rPh>
    <rPh sb="2" eb="4">
      <t>ガッカイ</t>
    </rPh>
    <rPh sb="5" eb="7">
      <t>フウケイ</t>
    </rPh>
    <rPh sb="8" eb="9">
      <t>エガ</t>
    </rPh>
    <phoneticPr fontId="6"/>
  </si>
  <si>
    <t>https://committees.jsce.or.jp/2024_Presidential_Project/</t>
    <phoneticPr fontId="6"/>
  </si>
  <si>
    <t>1962～</t>
    <phoneticPr fontId="6"/>
  </si>
  <si>
    <t>着色セルにデータを入力してください。</t>
    <rPh sb="9" eb="11">
      <t>ニュウリョク</t>
    </rPh>
    <phoneticPr fontId="6"/>
  </si>
  <si>
    <t>2023年度末</t>
    <rPh sb="4" eb="7">
      <t>ネンドマツ</t>
    </rPh>
    <phoneticPr fontId="6"/>
  </si>
  <si>
    <t>令和5年度</t>
    <rPh sb="0" eb="2">
      <t>レイワ</t>
    </rPh>
    <rPh sb="3" eb="5">
      <t>ネンド</t>
    </rPh>
    <phoneticPr fontId="6"/>
  </si>
  <si>
    <t>2024</t>
    <phoneticPr fontId="6"/>
  </si>
  <si>
    <t>3</t>
    <phoneticPr fontId="6"/>
  </si>
  <si>
    <t>佐々木 葉</t>
    <rPh sb="0" eb="3">
      <t>ササキ</t>
    </rPh>
    <rPh sb="4" eb="5">
      <t>ヨウ</t>
    </rPh>
    <phoneticPr fontId="6"/>
  </si>
  <si>
    <t>112代</t>
  </si>
  <si>
    <t>令和5</t>
    <phoneticPr fontId="6"/>
  </si>
  <si>
    <t>令和5年度</t>
    <rPh sb="3" eb="4">
      <t>ネン</t>
    </rPh>
    <phoneticPr fontId="6"/>
  </si>
  <si>
    <t>2023（R5）</t>
    <phoneticPr fontId="8"/>
  </si>
  <si>
    <t>2023年度　売上部数ベスト10（すべての出版物）</t>
    <rPh sb="4" eb="6">
      <t>ネンド</t>
    </rPh>
    <rPh sb="7" eb="9">
      <t>ウリアゲ</t>
    </rPh>
    <rPh sb="9" eb="11">
      <t>ブスウ</t>
    </rPh>
    <rPh sb="21" eb="24">
      <t>シュッパンブツ</t>
    </rPh>
    <phoneticPr fontId="8"/>
  </si>
  <si>
    <t>（対象期間：2023年4月1日～2024年3月31日）</t>
    <rPh sb="1" eb="3">
      <t>タイショウ</t>
    </rPh>
    <rPh sb="3" eb="5">
      <t>キカン</t>
    </rPh>
    <rPh sb="10" eb="11">
      <t>ネン</t>
    </rPh>
    <rPh sb="12" eb="13">
      <t>ガツ</t>
    </rPh>
    <rPh sb="14" eb="15">
      <t>ニチ</t>
    </rPh>
    <rPh sb="20" eb="21">
      <t>ネン</t>
    </rPh>
    <rPh sb="22" eb="23">
      <t>ガツ</t>
    </rPh>
    <rPh sb="25" eb="26">
      <t>ニチ</t>
    </rPh>
    <phoneticPr fontId="8"/>
  </si>
  <si>
    <t>2023年度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</si>
  <si>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2023年</t>
    <rPh sb="4" eb="5">
      <t>ネン</t>
    </rPh>
    <phoneticPr fontId="6"/>
  </si>
  <si>
    <t>https://www.jsce.or.jp/president/2023/files/20230609.html</t>
    <phoneticPr fontId="6"/>
  </si>
  <si>
    <t>令和6年</t>
    <rPh sb="0" eb="2">
      <t>レイワ</t>
    </rPh>
    <rPh sb="3" eb="4">
      <t>ネン</t>
    </rPh>
    <phoneticPr fontId="6"/>
  </si>
  <si>
    <t>2024年</t>
    <rPh sb="4" eb="5">
      <t>ネン</t>
    </rPh>
    <phoneticPr fontId="6"/>
  </si>
  <si>
    <t>令和5年</t>
    <rPh sb="0" eb="2">
      <t>レイワ</t>
    </rPh>
    <rPh sb="3" eb="4">
      <t>ネン</t>
    </rPh>
    <phoneticPr fontId="6"/>
  </si>
  <si>
    <t>2023年</t>
    <rPh sb="4" eb="5">
      <t>ネン</t>
    </rPh>
    <phoneticPr fontId="6"/>
  </si>
  <si>
    <t xml:space="preserve"> 田中 茂義</t>
  </si>
  <si>
    <t>第111代</t>
    <rPh sb="0" eb="1">
      <t>ダイ</t>
    </rPh>
    <rPh sb="4" eb="5">
      <t>ダイ</t>
    </rPh>
    <phoneticPr fontId="6"/>
  </si>
  <si>
    <t>https://www.jsce.or.jp/president/2022/files/20220610.html</t>
    <phoneticPr fontId="6"/>
  </si>
  <si>
    <t>令和4年</t>
    <rPh sb="0" eb="2">
      <t>レイワ</t>
    </rPh>
    <rPh sb="3" eb="4">
      <t>ネン</t>
    </rPh>
    <phoneticPr fontId="6"/>
  </si>
  <si>
    <t>2022年</t>
    <rPh sb="4" eb="5">
      <t>ネン</t>
    </rPh>
    <phoneticPr fontId="6"/>
  </si>
  <si>
    <t xml:space="preserve"> 上田 多門</t>
  </si>
  <si>
    <t>第110代</t>
    <rPh sb="0" eb="1">
      <t>ダイ</t>
    </rPh>
    <rPh sb="4" eb="5">
      <t>ダイ</t>
    </rPh>
    <phoneticPr fontId="6"/>
  </si>
  <si>
    <t>※会長室にリンク掲載無し</t>
    <rPh sb="1" eb="4">
      <t>カイチョウシツ</t>
    </rPh>
    <rPh sb="8" eb="10">
      <t>ケイサイ</t>
    </rPh>
    <rPh sb="10" eb="11">
      <t>ナ</t>
    </rPh>
    <phoneticPr fontId="6"/>
  </si>
  <si>
    <t>https://www.jsce.or.jp/president/2021/files/20210611.html</t>
    <phoneticPr fontId="6"/>
  </si>
  <si>
    <t>令和3年</t>
    <rPh sb="0" eb="2">
      <t>レイワ</t>
    </rPh>
    <rPh sb="3" eb="4">
      <t>ネン</t>
    </rPh>
    <phoneticPr fontId="6"/>
  </si>
  <si>
    <t>2021年</t>
    <rPh sb="4" eb="5">
      <t>ネン</t>
    </rPh>
    <phoneticPr fontId="6"/>
  </si>
  <si>
    <t xml:space="preserve"> 谷口 博昭</t>
  </si>
  <si>
    <t>第109代</t>
    <rPh sb="0" eb="1">
      <t>ダイ</t>
    </rPh>
    <rPh sb="4" eb="5">
      <t>ダイ</t>
    </rPh>
    <phoneticPr fontId="6"/>
  </si>
  <si>
    <t>https://www.jsce.or.jp/president/2020/files/20200612.html</t>
    <phoneticPr fontId="6"/>
  </si>
  <si>
    <t>令和2年</t>
    <rPh sb="0" eb="2">
      <t>レイワ</t>
    </rPh>
    <rPh sb="3" eb="4">
      <t>ネン</t>
    </rPh>
    <phoneticPr fontId="6"/>
  </si>
  <si>
    <t>2020年</t>
    <rPh sb="4" eb="5">
      <t>ネン</t>
    </rPh>
    <phoneticPr fontId="6"/>
  </si>
  <si>
    <t xml:space="preserve"> 家田　仁</t>
  </si>
  <si>
    <t>第108代</t>
    <rPh sb="0" eb="1">
      <t>ダイ</t>
    </rPh>
    <rPh sb="4" eb="5">
      <t>ダイ</t>
    </rPh>
    <phoneticPr fontId="6"/>
  </si>
  <si>
    <t>https://www.jsce.or.jp/president/2019/files/20190614.html</t>
    <phoneticPr fontId="6"/>
  </si>
  <si>
    <t>令和元年</t>
    <rPh sb="0" eb="2">
      <t>レイワ</t>
    </rPh>
    <rPh sb="2" eb="4">
      <t>ガンネン</t>
    </rPh>
    <phoneticPr fontId="6"/>
  </si>
  <si>
    <t>2019年</t>
    <rPh sb="4" eb="5">
      <t>ネン</t>
    </rPh>
    <phoneticPr fontId="6"/>
  </si>
  <si>
    <t xml:space="preserve"> 林 康雄</t>
  </si>
  <si>
    <t>第107代</t>
    <rPh sb="0" eb="1">
      <t>ダイ</t>
    </rPh>
    <rPh sb="4" eb="5">
      <t>ダイ</t>
    </rPh>
    <phoneticPr fontId="6"/>
  </si>
  <si>
    <t>https://www.jsce.or.jp/president/2018/files/20180608.html</t>
    <phoneticPr fontId="6"/>
  </si>
  <si>
    <t>平成31年</t>
    <rPh sb="0" eb="2">
      <t>ヘイセイ</t>
    </rPh>
    <rPh sb="4" eb="5">
      <t>ネン</t>
    </rPh>
    <phoneticPr fontId="6"/>
  </si>
  <si>
    <t>平成30年</t>
    <rPh sb="0" eb="2">
      <t>ヘイセイ</t>
    </rPh>
    <rPh sb="4" eb="5">
      <t>ネン</t>
    </rPh>
    <phoneticPr fontId="6"/>
  </si>
  <si>
    <t>2018年</t>
    <rPh sb="4" eb="5">
      <t>ネン</t>
    </rPh>
    <phoneticPr fontId="6"/>
  </si>
  <si>
    <t xml:space="preserve"> 小林 潔司</t>
  </si>
  <si>
    <t>第106代</t>
    <rPh sb="0" eb="1">
      <t>ダイ</t>
    </rPh>
    <rPh sb="4" eb="5">
      <t>ダイ</t>
    </rPh>
    <phoneticPr fontId="6"/>
  </si>
  <si>
    <t>https://www.jsce.or.jp/president/2017/files/20170609.html</t>
    <phoneticPr fontId="6"/>
  </si>
  <si>
    <t>平成29年</t>
    <rPh sb="0" eb="2">
      <t>ヘイセイ</t>
    </rPh>
    <rPh sb="4" eb="5">
      <t>ネン</t>
    </rPh>
    <phoneticPr fontId="6"/>
  </si>
  <si>
    <t>2017年</t>
    <rPh sb="4" eb="5">
      <t>ネン</t>
    </rPh>
    <phoneticPr fontId="6"/>
  </si>
  <si>
    <t xml:space="preserve"> 大石 久和</t>
  </si>
  <si>
    <t>第105代</t>
    <rPh sb="0" eb="1">
      <t>ダイ</t>
    </rPh>
    <rPh sb="4" eb="5">
      <t>ダイ</t>
    </rPh>
    <phoneticPr fontId="6"/>
  </si>
  <si>
    <t>https://www.jsce.or.jp/president/2016/files/20160610.html</t>
    <phoneticPr fontId="6"/>
  </si>
  <si>
    <t>平成28年</t>
    <rPh sb="0" eb="2">
      <t>ヘイセイ</t>
    </rPh>
    <rPh sb="4" eb="5">
      <t>ネン</t>
    </rPh>
    <phoneticPr fontId="6"/>
  </si>
  <si>
    <t>2016年</t>
    <rPh sb="4" eb="5">
      <t>ネン</t>
    </rPh>
    <phoneticPr fontId="6"/>
  </si>
  <si>
    <t xml:space="preserve"> 田代 民治</t>
  </si>
  <si>
    <t>第104代</t>
    <rPh sb="0" eb="1">
      <t>ダイ</t>
    </rPh>
    <rPh sb="4" eb="5">
      <t>ダイ</t>
    </rPh>
    <phoneticPr fontId="6"/>
  </si>
  <si>
    <t>https://www.jsce.or.jp/president/2015/files/20150612.html</t>
    <phoneticPr fontId="6"/>
  </si>
  <si>
    <t>平成27年</t>
    <rPh sb="0" eb="2">
      <t>ヘイセイ</t>
    </rPh>
    <rPh sb="4" eb="5">
      <t>ネン</t>
    </rPh>
    <phoneticPr fontId="6"/>
  </si>
  <si>
    <t>2015年</t>
    <rPh sb="4" eb="5">
      <t>ネン</t>
    </rPh>
    <phoneticPr fontId="6"/>
  </si>
  <si>
    <t xml:space="preserve"> 廣瀬 典昭</t>
  </si>
  <si>
    <t>第103代</t>
    <rPh sb="0" eb="1">
      <t>ダイ</t>
    </rPh>
    <rPh sb="4" eb="5">
      <t>ダイ</t>
    </rPh>
    <phoneticPr fontId="6"/>
  </si>
  <si>
    <t>https://www.jsce.or.jp/president/2014/files/20140613.html</t>
    <phoneticPr fontId="6"/>
  </si>
  <si>
    <t>平成26年</t>
    <rPh sb="0" eb="2">
      <t>ヘイセイ</t>
    </rPh>
    <rPh sb="4" eb="5">
      <t>ネン</t>
    </rPh>
    <phoneticPr fontId="6"/>
  </si>
  <si>
    <t>2014年</t>
    <rPh sb="4" eb="5">
      <t>ネン</t>
    </rPh>
    <phoneticPr fontId="6"/>
  </si>
  <si>
    <t xml:space="preserve"> 磯部 雅彦</t>
  </si>
  <si>
    <t>第102代</t>
    <rPh sb="0" eb="1">
      <t>ダイ</t>
    </rPh>
    <rPh sb="4" eb="5">
      <t>ダイ</t>
    </rPh>
    <phoneticPr fontId="6"/>
  </si>
  <si>
    <t>https://www.jsce.or.jp/president/2013/files/20130614.html</t>
    <phoneticPr fontId="6"/>
  </si>
  <si>
    <t>平成25年</t>
    <rPh sb="0" eb="2">
      <t>ヘイセイ</t>
    </rPh>
    <rPh sb="4" eb="5">
      <t>ネン</t>
    </rPh>
    <phoneticPr fontId="6"/>
  </si>
  <si>
    <t>2013年</t>
    <rPh sb="4" eb="5">
      <t>ネン</t>
    </rPh>
    <phoneticPr fontId="6"/>
  </si>
  <si>
    <t xml:space="preserve"> 橋本 鋼太郎</t>
  </si>
  <si>
    <t>第101代</t>
    <rPh sb="0" eb="1">
      <t>ダイ</t>
    </rPh>
    <rPh sb="4" eb="5">
      <t>ダイ</t>
    </rPh>
    <phoneticPr fontId="6"/>
  </si>
  <si>
    <t>https://www.jsce.or.jp/president/2012/files/20120614.html</t>
    <phoneticPr fontId="6"/>
  </si>
  <si>
    <t>平成24年</t>
    <rPh sb="0" eb="2">
      <t>ヘイセイ</t>
    </rPh>
    <rPh sb="4" eb="5">
      <t>ネン</t>
    </rPh>
    <phoneticPr fontId="6"/>
  </si>
  <si>
    <t>2012年</t>
    <rPh sb="4" eb="5">
      <t>ネン</t>
    </rPh>
    <phoneticPr fontId="6"/>
  </si>
  <si>
    <t xml:space="preserve"> 小野 武彦</t>
  </si>
  <si>
    <t>第100代</t>
    <rPh sb="0" eb="1">
      <t>ダイ</t>
    </rPh>
    <rPh sb="4" eb="5">
      <t>ダイ</t>
    </rPh>
    <phoneticPr fontId="6"/>
  </si>
  <si>
    <t>https://www.jsce.or.jp/president/2011/files/20110527.html</t>
    <phoneticPr fontId="6"/>
  </si>
  <si>
    <t>平成23年</t>
    <rPh sb="0" eb="2">
      <t>ヘイセイ</t>
    </rPh>
    <rPh sb="4" eb="5">
      <t>ネン</t>
    </rPh>
    <phoneticPr fontId="6"/>
  </si>
  <si>
    <t>2011年</t>
    <rPh sb="4" eb="5">
      <t>ネン</t>
    </rPh>
    <phoneticPr fontId="6"/>
  </si>
  <si>
    <t xml:space="preserve"> 山本 卓朗</t>
  </si>
  <si>
    <t>第99代</t>
    <rPh sb="0" eb="1">
      <t>ダイ</t>
    </rPh>
    <rPh sb="3" eb="4">
      <t>ダイ</t>
    </rPh>
    <phoneticPr fontId="6"/>
  </si>
  <si>
    <t>https://www.jsce.or.jp/president/2010/files/20100528.html</t>
    <phoneticPr fontId="6"/>
  </si>
  <si>
    <t>平成22年</t>
    <rPh sb="0" eb="2">
      <t>ヘイセイ</t>
    </rPh>
    <rPh sb="4" eb="5">
      <t>ネン</t>
    </rPh>
    <phoneticPr fontId="6"/>
  </si>
  <si>
    <t>2010年</t>
    <rPh sb="4" eb="5">
      <t>ネン</t>
    </rPh>
    <phoneticPr fontId="6"/>
  </si>
  <si>
    <t xml:space="preserve"> 阪田 憲次</t>
  </si>
  <si>
    <t>第98代</t>
    <rPh sb="0" eb="1">
      <t>ダイ</t>
    </rPh>
    <rPh sb="3" eb="4">
      <t>ダイ</t>
    </rPh>
    <phoneticPr fontId="6"/>
  </si>
  <si>
    <t>https://www.jsce.or.jp/president/2009/files/20090529.html</t>
    <phoneticPr fontId="6"/>
  </si>
  <si>
    <t>平成21年</t>
    <rPh sb="0" eb="2">
      <t>ヘイセイ</t>
    </rPh>
    <rPh sb="4" eb="5">
      <t>ネン</t>
    </rPh>
    <phoneticPr fontId="6"/>
  </si>
  <si>
    <t>2009年</t>
    <rPh sb="4" eb="5">
      <t>ネン</t>
    </rPh>
    <phoneticPr fontId="6"/>
  </si>
  <si>
    <t xml:space="preserve"> 近藤 徹</t>
  </si>
  <si>
    <t>第97代</t>
    <rPh sb="0" eb="1">
      <t>ダイ</t>
    </rPh>
    <rPh sb="3" eb="4">
      <t>ダイ</t>
    </rPh>
    <phoneticPr fontId="6"/>
  </si>
  <si>
    <t>https://www.jsce.or.jp/president/2008/files/20080530.html</t>
    <phoneticPr fontId="6"/>
  </si>
  <si>
    <t>平成20年</t>
    <rPh sb="0" eb="2">
      <t>ヘイセイ</t>
    </rPh>
    <rPh sb="4" eb="5">
      <t>ネン</t>
    </rPh>
    <phoneticPr fontId="6"/>
  </si>
  <si>
    <t>2008年</t>
    <rPh sb="4" eb="5">
      <t>ネン</t>
    </rPh>
    <phoneticPr fontId="6"/>
  </si>
  <si>
    <t xml:space="preserve"> 栢原 英郎</t>
  </si>
  <si>
    <t>第96代</t>
    <rPh sb="0" eb="1">
      <t>ダイ</t>
    </rPh>
    <rPh sb="3" eb="4">
      <t>ダイ</t>
    </rPh>
    <phoneticPr fontId="6"/>
  </si>
  <si>
    <t>https://www.jsce.or.jp/president/2007/files/20070525.html</t>
    <phoneticPr fontId="6"/>
  </si>
  <si>
    <t>平成19年</t>
    <rPh sb="0" eb="2">
      <t>ヘイセイ</t>
    </rPh>
    <rPh sb="4" eb="5">
      <t>ネン</t>
    </rPh>
    <phoneticPr fontId="6"/>
  </si>
  <si>
    <t>2007年</t>
    <rPh sb="4" eb="5">
      <t>ネン</t>
    </rPh>
    <phoneticPr fontId="6"/>
  </si>
  <si>
    <t xml:space="preserve"> 石井 弓夫</t>
  </si>
  <si>
    <t>第95代</t>
    <rPh sb="0" eb="1">
      <t>ダイ</t>
    </rPh>
    <rPh sb="3" eb="4">
      <t>ダイ</t>
    </rPh>
    <phoneticPr fontId="6"/>
  </si>
  <si>
    <t>https://www.jsce.or.jp/president/2006/files/president2006_02.pdf</t>
    <phoneticPr fontId="6"/>
  </si>
  <si>
    <t>平成18年</t>
    <rPh sb="0" eb="2">
      <t>ヘイセイ</t>
    </rPh>
    <rPh sb="4" eb="5">
      <t>ネン</t>
    </rPh>
    <phoneticPr fontId="6"/>
  </si>
  <si>
    <t>2006年</t>
    <rPh sb="4" eb="5">
      <t>ネン</t>
    </rPh>
    <phoneticPr fontId="6"/>
  </si>
  <si>
    <t xml:space="preserve"> 濱田 政則</t>
  </si>
  <si>
    <t>第94代</t>
    <rPh sb="0" eb="1">
      <t>ダイ</t>
    </rPh>
    <rPh sb="3" eb="4">
      <t>ダイ</t>
    </rPh>
    <phoneticPr fontId="6"/>
  </si>
  <si>
    <t>土木学会誌2005年9月号付録掲載</t>
    <rPh sb="0" eb="5">
      <t>ドボクガッカイシ</t>
    </rPh>
    <rPh sb="9" eb="10">
      <t>ネン</t>
    </rPh>
    <rPh sb="11" eb="13">
      <t>ガツゴウ</t>
    </rPh>
    <rPh sb="13" eb="15">
      <t>フロク</t>
    </rPh>
    <rPh sb="15" eb="17">
      <t>ケイサイ</t>
    </rPh>
    <phoneticPr fontId="6"/>
  </si>
  <si>
    <t>http://library.jsce.or.jp/jsce/open/00034/2005/90-09-9999a.pdf</t>
    <phoneticPr fontId="6"/>
  </si>
  <si>
    <t>平成17年</t>
    <rPh sb="0" eb="2">
      <t>ヘイセイ</t>
    </rPh>
    <rPh sb="4" eb="5">
      <t>ネン</t>
    </rPh>
    <phoneticPr fontId="6"/>
  </si>
  <si>
    <t>2005年</t>
    <rPh sb="4" eb="5">
      <t>ネン</t>
    </rPh>
    <phoneticPr fontId="6"/>
  </si>
  <si>
    <t xml:space="preserve"> 三谷 浩</t>
  </si>
  <si>
    <t>第93代</t>
    <rPh sb="0" eb="1">
      <t>ダイ</t>
    </rPh>
    <rPh sb="3" eb="4">
      <t>ダイ</t>
    </rPh>
    <phoneticPr fontId="6"/>
  </si>
  <si>
    <t>http://library.jsce.or.jp/jsce/open/00034/2004/89-09-0131.pdf</t>
    <phoneticPr fontId="6"/>
  </si>
  <si>
    <t>平成16年</t>
    <rPh sb="0" eb="2">
      <t>ヘイセイ</t>
    </rPh>
    <rPh sb="4" eb="5">
      <t>ネン</t>
    </rPh>
    <phoneticPr fontId="6"/>
  </si>
  <si>
    <t>2004年</t>
    <rPh sb="4" eb="5">
      <t>ネン</t>
    </rPh>
    <phoneticPr fontId="6"/>
  </si>
  <si>
    <t xml:space="preserve"> 森地 茂</t>
  </si>
  <si>
    <t>第92代</t>
    <rPh sb="0" eb="1">
      <t>ダイ</t>
    </rPh>
    <rPh sb="3" eb="4">
      <t>ダイ</t>
    </rPh>
    <phoneticPr fontId="6"/>
  </si>
  <si>
    <t>平成15年</t>
    <rPh sb="0" eb="2">
      <t>ヘイセイ</t>
    </rPh>
    <rPh sb="4" eb="5">
      <t>ネン</t>
    </rPh>
    <phoneticPr fontId="6"/>
  </si>
  <si>
    <t>2003年</t>
    <rPh sb="4" eb="5">
      <t>ネン</t>
    </rPh>
    <phoneticPr fontId="6"/>
  </si>
  <si>
    <t>第91代</t>
    <rPh sb="0" eb="1">
      <t>ダイ</t>
    </rPh>
    <rPh sb="3" eb="4">
      <t>ダイ</t>
    </rPh>
    <phoneticPr fontId="6"/>
  </si>
  <si>
    <t>平成14年</t>
    <rPh sb="0" eb="2">
      <t>ヘイセイ</t>
    </rPh>
    <rPh sb="4" eb="5">
      <t>ネン</t>
    </rPh>
    <phoneticPr fontId="6"/>
  </si>
  <si>
    <t>2002年</t>
    <rPh sb="4" eb="5">
      <t>ネン</t>
    </rPh>
    <phoneticPr fontId="6"/>
  </si>
  <si>
    <t>第90代</t>
    <rPh sb="0" eb="1">
      <t>ダイ</t>
    </rPh>
    <rPh sb="3" eb="4">
      <t>ダイ</t>
    </rPh>
    <phoneticPr fontId="6"/>
  </si>
  <si>
    <t>平成13年</t>
    <rPh sb="0" eb="2">
      <t>ヘイセイ</t>
    </rPh>
    <rPh sb="4" eb="5">
      <t>ネン</t>
    </rPh>
    <phoneticPr fontId="6"/>
  </si>
  <si>
    <t>2001年</t>
    <rPh sb="4" eb="5">
      <t>ネン</t>
    </rPh>
    <phoneticPr fontId="6"/>
  </si>
  <si>
    <t xml:space="preserve"> 丹保 憲仁</t>
  </si>
  <si>
    <t>第89代</t>
    <rPh sb="0" eb="1">
      <t>ダイ</t>
    </rPh>
    <rPh sb="3" eb="4">
      <t>ダイ</t>
    </rPh>
    <phoneticPr fontId="6"/>
  </si>
  <si>
    <t>平成12年</t>
    <rPh sb="0" eb="2">
      <t>ヘイセイ</t>
    </rPh>
    <rPh sb="4" eb="5">
      <t>ネン</t>
    </rPh>
    <phoneticPr fontId="6"/>
  </si>
  <si>
    <t>2000年</t>
    <rPh sb="4" eb="5">
      <t>ネン</t>
    </rPh>
    <phoneticPr fontId="6"/>
  </si>
  <si>
    <t xml:space="preserve"> 鈴木 道雄</t>
  </si>
  <si>
    <t>第88代</t>
    <rPh sb="0" eb="1">
      <t>ダイ</t>
    </rPh>
    <rPh sb="3" eb="4">
      <t>ダイ</t>
    </rPh>
    <phoneticPr fontId="6"/>
  </si>
  <si>
    <t>平成11年</t>
    <rPh sb="0" eb="2">
      <t>ヘイセイ</t>
    </rPh>
    <rPh sb="4" eb="5">
      <t>ネン</t>
    </rPh>
    <phoneticPr fontId="6"/>
  </si>
  <si>
    <t>1999年</t>
    <rPh sb="4" eb="5">
      <t>ネン</t>
    </rPh>
    <phoneticPr fontId="6"/>
  </si>
  <si>
    <t xml:space="preserve"> 岡村 甫</t>
  </si>
  <si>
    <t>第87代</t>
    <rPh sb="0" eb="1">
      <t>ダイ</t>
    </rPh>
    <rPh sb="3" eb="4">
      <t>ダイ</t>
    </rPh>
    <phoneticPr fontId="6"/>
  </si>
  <si>
    <t>平成10年</t>
    <rPh sb="0" eb="2">
      <t>ヘイセイ</t>
    </rPh>
    <rPh sb="4" eb="5">
      <t>ネン</t>
    </rPh>
    <phoneticPr fontId="6"/>
  </si>
  <si>
    <t>1998年</t>
    <rPh sb="4" eb="5">
      <t>ネン</t>
    </rPh>
    <phoneticPr fontId="6"/>
  </si>
  <si>
    <t>第86代</t>
    <rPh sb="0" eb="1">
      <t>ダイ</t>
    </rPh>
    <rPh sb="3" eb="4">
      <t>ダイ</t>
    </rPh>
    <phoneticPr fontId="6"/>
  </si>
  <si>
    <t>平成9年</t>
    <rPh sb="0" eb="2">
      <t>ヘイセイ</t>
    </rPh>
    <rPh sb="3" eb="4">
      <t>ネン</t>
    </rPh>
    <phoneticPr fontId="6"/>
  </si>
  <si>
    <t>1997年</t>
    <rPh sb="4" eb="5">
      <t>ネン</t>
    </rPh>
    <phoneticPr fontId="6"/>
  </si>
  <si>
    <t xml:space="preserve"> 宮崎 明</t>
  </si>
  <si>
    <t>第85代</t>
    <rPh sb="0" eb="1">
      <t>ダイ</t>
    </rPh>
    <rPh sb="3" eb="4">
      <t>ダイ</t>
    </rPh>
    <phoneticPr fontId="6"/>
  </si>
  <si>
    <t>平成8年</t>
    <rPh sb="0" eb="2">
      <t>ヘイセイ</t>
    </rPh>
    <rPh sb="3" eb="4">
      <t>ネン</t>
    </rPh>
    <phoneticPr fontId="6"/>
  </si>
  <si>
    <t>1996年</t>
    <rPh sb="4" eb="5">
      <t>ネン</t>
    </rPh>
    <phoneticPr fontId="6"/>
  </si>
  <si>
    <t xml:space="preserve"> 松尾 稔</t>
  </si>
  <si>
    <t>第84代</t>
    <rPh sb="0" eb="1">
      <t>ダイ</t>
    </rPh>
    <rPh sb="3" eb="4">
      <t>ダイ</t>
    </rPh>
    <phoneticPr fontId="6"/>
  </si>
  <si>
    <t>平成7年</t>
    <rPh sb="0" eb="2">
      <t>ヘイセイ</t>
    </rPh>
    <rPh sb="3" eb="4">
      <t>ネン</t>
    </rPh>
    <phoneticPr fontId="6"/>
  </si>
  <si>
    <t>1995年</t>
    <rPh sb="4" eb="5">
      <t>ネン</t>
    </rPh>
    <phoneticPr fontId="6"/>
  </si>
  <si>
    <t xml:space="preserve"> 小坂 忠</t>
  </si>
  <si>
    <t>第83代</t>
    <rPh sb="0" eb="1">
      <t>ダイ</t>
    </rPh>
    <rPh sb="3" eb="4">
      <t>ダイ</t>
    </rPh>
    <phoneticPr fontId="6"/>
  </si>
  <si>
    <t>平成6年</t>
    <rPh sb="0" eb="2">
      <t>ヘイセイ</t>
    </rPh>
    <rPh sb="3" eb="4">
      <t>ネン</t>
    </rPh>
    <phoneticPr fontId="6"/>
  </si>
  <si>
    <t>1994年</t>
    <rPh sb="4" eb="5">
      <t>ネン</t>
    </rPh>
    <phoneticPr fontId="6"/>
  </si>
  <si>
    <t xml:space="preserve"> 中村 英夫</t>
  </si>
  <si>
    <t>第82代</t>
    <rPh sb="0" eb="1">
      <t>ダイ</t>
    </rPh>
    <rPh sb="3" eb="4">
      <t>ダイ</t>
    </rPh>
    <phoneticPr fontId="6"/>
  </si>
  <si>
    <t>平成5年</t>
    <rPh sb="0" eb="2">
      <t>ヘイセイ</t>
    </rPh>
    <rPh sb="3" eb="4">
      <t>ネン</t>
    </rPh>
    <phoneticPr fontId="6"/>
  </si>
  <si>
    <t>1993年</t>
    <rPh sb="4" eb="5">
      <t>ネン</t>
    </rPh>
    <phoneticPr fontId="6"/>
  </si>
  <si>
    <t xml:space="preserve"> 竹内 良夫</t>
  </si>
  <si>
    <t>第81代</t>
    <rPh sb="0" eb="1">
      <t>ダイ</t>
    </rPh>
    <rPh sb="3" eb="4">
      <t>ダイ</t>
    </rPh>
    <phoneticPr fontId="6"/>
  </si>
  <si>
    <t>平成4年</t>
    <rPh sb="0" eb="2">
      <t>ヘイセイ</t>
    </rPh>
    <rPh sb="3" eb="4">
      <t>ネン</t>
    </rPh>
    <phoneticPr fontId="6"/>
  </si>
  <si>
    <t>1992年</t>
    <rPh sb="4" eb="5">
      <t>ネン</t>
    </rPh>
    <phoneticPr fontId="6"/>
  </si>
  <si>
    <t xml:space="preserve"> 藤井 敏夫</t>
  </si>
  <si>
    <t>第80代</t>
    <rPh sb="0" eb="1">
      <t>ダイ</t>
    </rPh>
    <rPh sb="3" eb="4">
      <t>ダイ</t>
    </rPh>
    <phoneticPr fontId="6"/>
  </si>
  <si>
    <t>平成3年</t>
    <rPh sb="0" eb="2">
      <t>ヘイセイ</t>
    </rPh>
    <rPh sb="3" eb="4">
      <t>ネン</t>
    </rPh>
    <phoneticPr fontId="6"/>
  </si>
  <si>
    <t>1991年</t>
    <rPh sb="4" eb="5">
      <t>ネン</t>
    </rPh>
    <phoneticPr fontId="6"/>
  </si>
  <si>
    <t xml:space="preserve"> 岩佐 義朗</t>
  </si>
  <si>
    <t>第79代</t>
    <rPh sb="0" eb="1">
      <t>ダイ</t>
    </rPh>
    <rPh sb="3" eb="4">
      <t>ダイ</t>
    </rPh>
    <phoneticPr fontId="6"/>
  </si>
  <si>
    <t>平成2年</t>
    <rPh sb="0" eb="2">
      <t>ヘイセイ</t>
    </rPh>
    <rPh sb="3" eb="4">
      <t>ネン</t>
    </rPh>
    <phoneticPr fontId="6"/>
  </si>
  <si>
    <t>1990年</t>
    <rPh sb="4" eb="5">
      <t>ネン</t>
    </rPh>
    <phoneticPr fontId="6"/>
  </si>
  <si>
    <t xml:space="preserve"> 淺井 新一郎</t>
  </si>
  <si>
    <t>第78代</t>
    <rPh sb="0" eb="1">
      <t>ダイ</t>
    </rPh>
    <rPh sb="3" eb="4">
      <t>ダイ</t>
    </rPh>
    <phoneticPr fontId="6"/>
  </si>
  <si>
    <t>平成元年</t>
    <rPh sb="0" eb="2">
      <t>ヘイセイ</t>
    </rPh>
    <rPh sb="2" eb="4">
      <t>ガンネン</t>
    </rPh>
    <phoneticPr fontId="6"/>
  </si>
  <si>
    <t>1989年</t>
    <rPh sb="4" eb="5">
      <t>ネン</t>
    </rPh>
    <phoneticPr fontId="6"/>
  </si>
  <si>
    <t xml:space="preserve"> 堀川 清司</t>
  </si>
  <si>
    <t>第77代</t>
    <rPh sb="0" eb="1">
      <t>ダイ</t>
    </rPh>
    <rPh sb="3" eb="4">
      <t>ダイ</t>
    </rPh>
    <phoneticPr fontId="6"/>
  </si>
  <si>
    <t>昭和63年</t>
    <rPh sb="0" eb="2">
      <t>ショウワ</t>
    </rPh>
    <rPh sb="4" eb="5">
      <t>ネン</t>
    </rPh>
    <phoneticPr fontId="6"/>
  </si>
  <si>
    <t>1988年</t>
    <rPh sb="4" eb="5">
      <t>ネン</t>
    </rPh>
    <phoneticPr fontId="6"/>
  </si>
  <si>
    <t xml:space="preserve"> 内田 隆滋</t>
  </si>
  <si>
    <t>第76代</t>
    <rPh sb="0" eb="1">
      <t>ダイ</t>
    </rPh>
    <rPh sb="3" eb="4">
      <t>ダイ</t>
    </rPh>
    <phoneticPr fontId="6"/>
  </si>
  <si>
    <t>昭和62年</t>
    <rPh sb="0" eb="2">
      <t>ショウワ</t>
    </rPh>
    <rPh sb="4" eb="5">
      <t>ネン</t>
    </rPh>
    <phoneticPr fontId="6"/>
  </si>
  <si>
    <t>1987年</t>
    <rPh sb="4" eb="5">
      <t>ネン</t>
    </rPh>
    <phoneticPr fontId="6"/>
  </si>
  <si>
    <t xml:space="preserve"> 石川 六郎</t>
  </si>
  <si>
    <t>第75代</t>
    <rPh sb="0" eb="1">
      <t>ダイ</t>
    </rPh>
    <rPh sb="3" eb="4">
      <t>ダイ</t>
    </rPh>
    <phoneticPr fontId="6"/>
  </si>
  <si>
    <t>昭和61年</t>
    <rPh sb="0" eb="2">
      <t>ショウワ</t>
    </rPh>
    <rPh sb="4" eb="5">
      <t>ネン</t>
    </rPh>
    <phoneticPr fontId="6"/>
  </si>
  <si>
    <t>1986年</t>
    <rPh sb="4" eb="5">
      <t>ネン</t>
    </rPh>
    <phoneticPr fontId="6"/>
  </si>
  <si>
    <t>第74代</t>
    <rPh sb="0" eb="1">
      <t>ダイ</t>
    </rPh>
    <rPh sb="3" eb="4">
      <t>ダイ</t>
    </rPh>
    <phoneticPr fontId="6"/>
  </si>
  <si>
    <t>昭和60年</t>
    <rPh sb="0" eb="2">
      <t>ショウワ</t>
    </rPh>
    <rPh sb="4" eb="5">
      <t>ネン</t>
    </rPh>
    <phoneticPr fontId="6"/>
  </si>
  <si>
    <t>1985年</t>
    <rPh sb="4" eb="5">
      <t>ネン</t>
    </rPh>
    <phoneticPr fontId="6"/>
  </si>
  <si>
    <t xml:space="preserve"> 菊池 三男</t>
  </si>
  <si>
    <t>第73代</t>
    <rPh sb="0" eb="1">
      <t>ダイ</t>
    </rPh>
    <rPh sb="3" eb="4">
      <t>ダイ</t>
    </rPh>
    <phoneticPr fontId="6"/>
  </si>
  <si>
    <t>昭和59年</t>
    <rPh sb="0" eb="2">
      <t>ショウワ</t>
    </rPh>
    <rPh sb="4" eb="5">
      <t>ネン</t>
    </rPh>
    <phoneticPr fontId="6"/>
  </si>
  <si>
    <t>1984年</t>
    <rPh sb="4" eb="5">
      <t>ネン</t>
    </rPh>
    <phoneticPr fontId="6"/>
  </si>
  <si>
    <t xml:space="preserve"> 岡部 保</t>
  </si>
  <si>
    <t>第72代</t>
    <rPh sb="0" eb="1">
      <t>ダイ</t>
    </rPh>
    <rPh sb="3" eb="4">
      <t>ダイ</t>
    </rPh>
    <phoneticPr fontId="6"/>
  </si>
  <si>
    <t>昭和58年</t>
    <rPh sb="0" eb="2">
      <t>ショウワ</t>
    </rPh>
    <rPh sb="4" eb="5">
      <t>ネン</t>
    </rPh>
    <phoneticPr fontId="6"/>
  </si>
  <si>
    <t>1983年</t>
    <rPh sb="4" eb="5">
      <t>ネン</t>
    </rPh>
    <phoneticPr fontId="6"/>
  </si>
  <si>
    <t xml:space="preserve"> 高橋 浩二</t>
  </si>
  <si>
    <t>第71代</t>
    <rPh sb="0" eb="1">
      <t>ダイ</t>
    </rPh>
    <rPh sb="3" eb="4">
      <t>ダイ</t>
    </rPh>
    <phoneticPr fontId="6"/>
  </si>
  <si>
    <t>昭和57年</t>
    <rPh sb="0" eb="2">
      <t>ショウワ</t>
    </rPh>
    <rPh sb="4" eb="5">
      <t>ネン</t>
    </rPh>
    <phoneticPr fontId="6"/>
  </si>
  <si>
    <t>1982年</t>
    <rPh sb="4" eb="5">
      <t>ネン</t>
    </rPh>
    <phoneticPr fontId="6"/>
  </si>
  <si>
    <t xml:space="preserve"> 野瀬 正儀</t>
  </si>
  <si>
    <t>第70代</t>
    <rPh sb="0" eb="1">
      <t>ダイ</t>
    </rPh>
    <rPh sb="3" eb="4">
      <t>ダイ</t>
    </rPh>
    <phoneticPr fontId="6"/>
  </si>
  <si>
    <t>昭和56年</t>
    <rPh sb="0" eb="2">
      <t>ショウワ</t>
    </rPh>
    <rPh sb="4" eb="5">
      <t>ネン</t>
    </rPh>
    <phoneticPr fontId="6"/>
  </si>
  <si>
    <t>1981年</t>
    <rPh sb="4" eb="5">
      <t>ネン</t>
    </rPh>
    <phoneticPr fontId="6"/>
  </si>
  <si>
    <t xml:space="preserve"> 八十島 義之助</t>
  </si>
  <si>
    <t>第69代</t>
    <rPh sb="0" eb="1">
      <t>ダイ</t>
    </rPh>
    <rPh sb="3" eb="4">
      <t>ダイ</t>
    </rPh>
    <phoneticPr fontId="6"/>
  </si>
  <si>
    <t>昭和55年</t>
    <rPh sb="0" eb="2">
      <t>ショウワ</t>
    </rPh>
    <rPh sb="4" eb="5">
      <t>ネン</t>
    </rPh>
    <phoneticPr fontId="6"/>
  </si>
  <si>
    <t>1980年</t>
    <rPh sb="4" eb="5">
      <t>ネン</t>
    </rPh>
    <phoneticPr fontId="6"/>
  </si>
  <si>
    <t xml:space="preserve"> 高橋 国一郎</t>
  </si>
  <si>
    <t>第68代</t>
    <rPh sb="0" eb="1">
      <t>ダイ</t>
    </rPh>
    <rPh sb="3" eb="4">
      <t>ダイ</t>
    </rPh>
    <phoneticPr fontId="6"/>
  </si>
  <si>
    <t>昭和54年</t>
    <rPh sb="0" eb="2">
      <t>ショウワ</t>
    </rPh>
    <rPh sb="4" eb="5">
      <t>ネン</t>
    </rPh>
    <phoneticPr fontId="6"/>
  </si>
  <si>
    <t>1979年</t>
    <rPh sb="4" eb="5">
      <t>ネン</t>
    </rPh>
    <phoneticPr fontId="6"/>
  </si>
  <si>
    <t xml:space="preserve"> 國分 正胤</t>
  </si>
  <si>
    <t>第67代</t>
    <rPh sb="0" eb="1">
      <t>ダイ</t>
    </rPh>
    <rPh sb="3" eb="4">
      <t>ダイ</t>
    </rPh>
    <phoneticPr fontId="6"/>
  </si>
  <si>
    <t>昭和53年</t>
    <rPh sb="0" eb="2">
      <t>ショウワ</t>
    </rPh>
    <rPh sb="4" eb="5">
      <t>ネン</t>
    </rPh>
    <phoneticPr fontId="6"/>
  </si>
  <si>
    <t>1978年</t>
    <rPh sb="4" eb="5">
      <t>ネン</t>
    </rPh>
    <phoneticPr fontId="6"/>
  </si>
  <si>
    <t xml:space="preserve"> 仁杉 巌</t>
  </si>
  <si>
    <t>第66代</t>
    <rPh sb="0" eb="1">
      <t>ダイ</t>
    </rPh>
    <rPh sb="3" eb="4">
      <t>ダイ</t>
    </rPh>
    <phoneticPr fontId="6"/>
  </si>
  <si>
    <t>昭和52年</t>
    <rPh sb="0" eb="2">
      <t>ショウワ</t>
    </rPh>
    <rPh sb="4" eb="5">
      <t>ネン</t>
    </rPh>
    <phoneticPr fontId="6"/>
  </si>
  <si>
    <t>1977年</t>
    <rPh sb="4" eb="5">
      <t>ネン</t>
    </rPh>
    <phoneticPr fontId="6"/>
  </si>
  <si>
    <t xml:space="preserve"> 水越 達雄</t>
  </si>
  <si>
    <t>第65代</t>
    <rPh sb="0" eb="1">
      <t>ダイ</t>
    </rPh>
    <rPh sb="3" eb="4">
      <t>ダイ</t>
    </rPh>
    <phoneticPr fontId="6"/>
  </si>
  <si>
    <t>昭和51年</t>
    <rPh sb="0" eb="2">
      <t>ショウワ</t>
    </rPh>
    <rPh sb="4" eb="5">
      <t>ネン</t>
    </rPh>
    <phoneticPr fontId="6"/>
  </si>
  <si>
    <t>1976年</t>
    <rPh sb="4" eb="5">
      <t>ネン</t>
    </rPh>
    <phoneticPr fontId="6"/>
  </si>
  <si>
    <t xml:space="preserve"> 最上 武雄</t>
  </si>
  <si>
    <t>第64代</t>
    <rPh sb="0" eb="1">
      <t>ダイ</t>
    </rPh>
    <rPh sb="3" eb="4">
      <t>ダイ</t>
    </rPh>
    <phoneticPr fontId="6"/>
  </si>
  <si>
    <t>昭和50年</t>
    <rPh sb="0" eb="2">
      <t>ショウワ</t>
    </rPh>
    <rPh sb="4" eb="5">
      <t>ネン</t>
    </rPh>
    <phoneticPr fontId="6"/>
  </si>
  <si>
    <t>1975年</t>
    <rPh sb="4" eb="5">
      <t>ネン</t>
    </rPh>
    <phoneticPr fontId="6"/>
  </si>
  <si>
    <t xml:space="preserve"> 尾之内 由紀夫</t>
  </si>
  <si>
    <t>第63代</t>
    <rPh sb="0" eb="1">
      <t>ダイ</t>
    </rPh>
    <rPh sb="3" eb="4">
      <t>ダイ</t>
    </rPh>
    <phoneticPr fontId="6"/>
  </si>
  <si>
    <t>昭和49年</t>
    <rPh sb="0" eb="2">
      <t>ショウワ</t>
    </rPh>
    <rPh sb="4" eb="5">
      <t>ネン</t>
    </rPh>
    <phoneticPr fontId="6"/>
  </si>
  <si>
    <t>1974年</t>
    <rPh sb="4" eb="5">
      <t>ネン</t>
    </rPh>
    <phoneticPr fontId="6"/>
  </si>
  <si>
    <t xml:space="preserve"> 瀧山 養</t>
  </si>
  <si>
    <t>第62代</t>
    <rPh sb="0" eb="1">
      <t>ダイ</t>
    </rPh>
    <rPh sb="3" eb="4">
      <t>ダイ</t>
    </rPh>
    <phoneticPr fontId="6"/>
  </si>
  <si>
    <t>昭和48年</t>
    <rPh sb="0" eb="2">
      <t>ショウワ</t>
    </rPh>
    <rPh sb="4" eb="5">
      <t>ネン</t>
    </rPh>
    <phoneticPr fontId="6"/>
  </si>
  <si>
    <t>1973年</t>
    <rPh sb="4" eb="5">
      <t>ネン</t>
    </rPh>
    <phoneticPr fontId="6"/>
  </si>
  <si>
    <t xml:space="preserve"> 飯田 房太郎</t>
  </si>
  <si>
    <t>第61代</t>
    <rPh sb="0" eb="1">
      <t>ダイ</t>
    </rPh>
    <rPh sb="3" eb="4">
      <t>ダイ</t>
    </rPh>
    <phoneticPr fontId="6"/>
  </si>
  <si>
    <t>昭和47年</t>
    <rPh sb="0" eb="2">
      <t>ショウワ</t>
    </rPh>
    <rPh sb="4" eb="5">
      <t>ネン</t>
    </rPh>
    <phoneticPr fontId="6"/>
  </si>
  <si>
    <t>1972年</t>
    <rPh sb="4" eb="5">
      <t>ネン</t>
    </rPh>
    <phoneticPr fontId="6"/>
  </si>
  <si>
    <t xml:space="preserve"> 岡本 舜三</t>
  </si>
  <si>
    <t>第60代</t>
    <rPh sb="0" eb="1">
      <t>ダイ</t>
    </rPh>
    <rPh sb="3" eb="4">
      <t>ダイ</t>
    </rPh>
    <phoneticPr fontId="6"/>
  </si>
  <si>
    <t>昭和46年</t>
    <rPh sb="0" eb="2">
      <t>ショウワ</t>
    </rPh>
    <rPh sb="4" eb="5">
      <t>ネン</t>
    </rPh>
    <phoneticPr fontId="6"/>
  </si>
  <si>
    <t>1971年</t>
    <rPh sb="4" eb="5">
      <t>ネン</t>
    </rPh>
    <phoneticPr fontId="6"/>
  </si>
  <si>
    <t xml:space="preserve"> 高野 務</t>
  </si>
  <si>
    <t>第59代</t>
    <rPh sb="0" eb="1">
      <t>ダイ</t>
    </rPh>
    <rPh sb="3" eb="4">
      <t>ダイ</t>
    </rPh>
    <phoneticPr fontId="6"/>
  </si>
  <si>
    <t>昭和45年</t>
    <rPh sb="0" eb="2">
      <t>ショウワ</t>
    </rPh>
    <rPh sb="4" eb="5">
      <t>ネン</t>
    </rPh>
    <phoneticPr fontId="6"/>
  </si>
  <si>
    <t>1970年</t>
    <rPh sb="4" eb="5">
      <t>ネン</t>
    </rPh>
    <phoneticPr fontId="6"/>
  </si>
  <si>
    <t>第58代</t>
    <rPh sb="0" eb="1">
      <t>ダイ</t>
    </rPh>
    <rPh sb="3" eb="4">
      <t>ダイ</t>
    </rPh>
    <phoneticPr fontId="6"/>
  </si>
  <si>
    <t>昭和44年</t>
    <rPh sb="0" eb="2">
      <t>ショウワ</t>
    </rPh>
    <rPh sb="4" eb="5">
      <t>ネン</t>
    </rPh>
    <phoneticPr fontId="6"/>
  </si>
  <si>
    <t>1969年</t>
    <rPh sb="4" eb="5">
      <t>ネン</t>
    </rPh>
    <phoneticPr fontId="6"/>
  </si>
  <si>
    <t xml:space="preserve"> 柳沢 米吉</t>
  </si>
  <si>
    <t>第57代</t>
    <rPh sb="0" eb="1">
      <t>ダイ</t>
    </rPh>
    <rPh sb="3" eb="4">
      <t>ダイ</t>
    </rPh>
    <phoneticPr fontId="6"/>
  </si>
  <si>
    <t>昭和43年</t>
    <rPh sb="0" eb="2">
      <t>ショウワ</t>
    </rPh>
    <rPh sb="4" eb="5">
      <t>ネン</t>
    </rPh>
    <phoneticPr fontId="6"/>
  </si>
  <si>
    <t>1968年</t>
    <rPh sb="4" eb="5">
      <t>ネン</t>
    </rPh>
    <phoneticPr fontId="6"/>
  </si>
  <si>
    <t xml:space="preserve"> 石原 藤次郎</t>
  </si>
  <si>
    <t>第56代</t>
    <rPh sb="0" eb="1">
      <t>ダイ</t>
    </rPh>
    <rPh sb="3" eb="4">
      <t>ダイ</t>
    </rPh>
    <phoneticPr fontId="6"/>
  </si>
  <si>
    <t>昭和42年</t>
    <rPh sb="0" eb="2">
      <t>ショウワ</t>
    </rPh>
    <rPh sb="4" eb="5">
      <t>ネン</t>
    </rPh>
    <phoneticPr fontId="6"/>
  </si>
  <si>
    <t>1967年</t>
    <rPh sb="4" eb="5">
      <t>ネン</t>
    </rPh>
    <phoneticPr fontId="6"/>
  </si>
  <si>
    <t xml:space="preserve"> 富樫 凱一</t>
  </si>
  <si>
    <t>第55代</t>
    <rPh sb="0" eb="1">
      <t>ダイ</t>
    </rPh>
    <rPh sb="3" eb="4">
      <t>ダイ</t>
    </rPh>
    <phoneticPr fontId="6"/>
  </si>
  <si>
    <t>昭和41年</t>
    <rPh sb="0" eb="2">
      <t>ショウワ</t>
    </rPh>
    <rPh sb="4" eb="5">
      <t>ネン</t>
    </rPh>
    <phoneticPr fontId="6"/>
  </si>
  <si>
    <t>1966年</t>
    <rPh sb="4" eb="5">
      <t>ネン</t>
    </rPh>
    <phoneticPr fontId="6"/>
  </si>
  <si>
    <t xml:space="preserve"> 篠原 武司</t>
  </si>
  <si>
    <t>第54代</t>
    <rPh sb="0" eb="1">
      <t>ダイ</t>
    </rPh>
    <rPh sb="3" eb="4">
      <t>ダイ</t>
    </rPh>
    <phoneticPr fontId="6"/>
  </si>
  <si>
    <t>昭和40年</t>
    <rPh sb="0" eb="2">
      <t>ショウワ</t>
    </rPh>
    <rPh sb="4" eb="5">
      <t>ネン</t>
    </rPh>
    <phoneticPr fontId="6"/>
  </si>
  <si>
    <t>1965年</t>
    <rPh sb="4" eb="5">
      <t>ネン</t>
    </rPh>
    <phoneticPr fontId="6"/>
  </si>
  <si>
    <t xml:space="preserve"> 岡部 三郎</t>
  </si>
  <si>
    <t>第53代</t>
    <rPh sb="0" eb="1">
      <t>ダイ</t>
    </rPh>
    <rPh sb="3" eb="4">
      <t>ダイ</t>
    </rPh>
    <phoneticPr fontId="6"/>
  </si>
  <si>
    <t>昭和39年</t>
    <rPh sb="0" eb="2">
      <t>ショウワ</t>
    </rPh>
    <rPh sb="4" eb="5">
      <t>ネン</t>
    </rPh>
    <phoneticPr fontId="6"/>
  </si>
  <si>
    <t>1964年</t>
    <rPh sb="4" eb="5">
      <t>ネン</t>
    </rPh>
    <phoneticPr fontId="6"/>
  </si>
  <si>
    <t xml:space="preserve"> 福田 武雄</t>
  </si>
  <si>
    <t>第52代</t>
    <rPh sb="0" eb="1">
      <t>ダイ</t>
    </rPh>
    <rPh sb="3" eb="4">
      <t>ダイ</t>
    </rPh>
    <phoneticPr fontId="6"/>
  </si>
  <si>
    <t>昭和38年</t>
    <rPh sb="0" eb="2">
      <t>ショウワ</t>
    </rPh>
    <rPh sb="4" eb="5">
      <t>ネン</t>
    </rPh>
    <phoneticPr fontId="6"/>
  </si>
  <si>
    <t>1963年</t>
    <rPh sb="4" eb="5">
      <t>ネン</t>
    </rPh>
    <phoneticPr fontId="6"/>
  </si>
  <si>
    <t xml:space="preserve"> 山本 三郎</t>
  </si>
  <si>
    <t>第51代</t>
    <rPh sb="0" eb="1">
      <t>ダイ</t>
    </rPh>
    <rPh sb="3" eb="4">
      <t>ダイ</t>
    </rPh>
    <phoneticPr fontId="6"/>
  </si>
  <si>
    <t>昭和37年</t>
    <rPh sb="0" eb="2">
      <t>ショウワ</t>
    </rPh>
    <rPh sb="4" eb="5">
      <t>ネン</t>
    </rPh>
    <phoneticPr fontId="6"/>
  </si>
  <si>
    <t>1962年</t>
    <rPh sb="4" eb="5">
      <t>ネン</t>
    </rPh>
    <phoneticPr fontId="6"/>
  </si>
  <si>
    <t xml:space="preserve"> 藤井 松太郎</t>
  </si>
  <si>
    <t>第50代</t>
    <rPh sb="0" eb="1">
      <t>ダイ</t>
    </rPh>
    <rPh sb="3" eb="4">
      <t>ダイ</t>
    </rPh>
    <phoneticPr fontId="6"/>
  </si>
  <si>
    <t>昭和36年</t>
    <rPh sb="0" eb="2">
      <t>ショウワ</t>
    </rPh>
    <rPh sb="4" eb="5">
      <t>ネン</t>
    </rPh>
    <phoneticPr fontId="6"/>
  </si>
  <si>
    <t>1961年</t>
    <rPh sb="4" eb="5">
      <t>ネン</t>
    </rPh>
    <phoneticPr fontId="6"/>
  </si>
  <si>
    <t>第49代</t>
    <rPh sb="0" eb="1">
      <t>ダイ</t>
    </rPh>
    <rPh sb="3" eb="4">
      <t>ダイ</t>
    </rPh>
    <phoneticPr fontId="6"/>
  </si>
  <si>
    <t>昭和35年</t>
    <rPh sb="0" eb="2">
      <t>ショウワ</t>
    </rPh>
    <rPh sb="4" eb="5">
      <t>ネン</t>
    </rPh>
    <phoneticPr fontId="6"/>
  </si>
  <si>
    <t>1960年</t>
    <rPh sb="4" eb="5">
      <t>ネン</t>
    </rPh>
    <phoneticPr fontId="6"/>
  </si>
  <si>
    <t xml:space="preserve"> 沼田 政矩</t>
  </si>
  <si>
    <t>第48代</t>
    <rPh sb="0" eb="1">
      <t>ダイ</t>
    </rPh>
    <rPh sb="3" eb="4">
      <t>ダイ</t>
    </rPh>
    <phoneticPr fontId="6"/>
  </si>
  <si>
    <t>昭和34年</t>
    <rPh sb="0" eb="2">
      <t>ショウワ</t>
    </rPh>
    <rPh sb="4" eb="5">
      <t>ネン</t>
    </rPh>
    <phoneticPr fontId="6"/>
  </si>
  <si>
    <t>1959年</t>
    <rPh sb="4" eb="5">
      <t>ネン</t>
    </rPh>
    <phoneticPr fontId="6"/>
  </si>
  <si>
    <t xml:space="preserve"> 田中 茂美</t>
  </si>
  <si>
    <t>第47代</t>
    <rPh sb="0" eb="1">
      <t>ダイ</t>
    </rPh>
    <rPh sb="3" eb="4">
      <t>ダイ</t>
    </rPh>
    <phoneticPr fontId="6"/>
  </si>
  <si>
    <t>昭和33年</t>
    <rPh sb="0" eb="2">
      <t>ショウワ</t>
    </rPh>
    <rPh sb="4" eb="5">
      <t>ネン</t>
    </rPh>
    <phoneticPr fontId="6"/>
  </si>
  <si>
    <t>1958年</t>
    <rPh sb="4" eb="5">
      <t>ネン</t>
    </rPh>
    <phoneticPr fontId="6"/>
  </si>
  <si>
    <t xml:space="preserve"> 米田 正文</t>
  </si>
  <si>
    <t>第46代</t>
    <rPh sb="0" eb="1">
      <t>ダイ</t>
    </rPh>
    <rPh sb="3" eb="4">
      <t>ダイ</t>
    </rPh>
    <phoneticPr fontId="6"/>
  </si>
  <si>
    <t>昭和32年</t>
    <rPh sb="0" eb="2">
      <t>ショウワ</t>
    </rPh>
    <rPh sb="4" eb="5">
      <t>ネン</t>
    </rPh>
    <phoneticPr fontId="6"/>
  </si>
  <si>
    <t>1957年</t>
    <rPh sb="4" eb="5">
      <t>ネン</t>
    </rPh>
    <phoneticPr fontId="6"/>
  </si>
  <si>
    <t xml:space="preserve"> 内海 清温</t>
  </si>
  <si>
    <t>第45代</t>
    <rPh sb="0" eb="1">
      <t>ダイ</t>
    </rPh>
    <rPh sb="3" eb="4">
      <t>ダイ</t>
    </rPh>
    <phoneticPr fontId="6"/>
  </si>
  <si>
    <t>昭和31年</t>
    <rPh sb="0" eb="2">
      <t>ショウワ</t>
    </rPh>
    <rPh sb="4" eb="5">
      <t>ネン</t>
    </rPh>
    <phoneticPr fontId="6"/>
  </si>
  <si>
    <t>1956年</t>
    <rPh sb="4" eb="5">
      <t>ネン</t>
    </rPh>
    <phoneticPr fontId="6"/>
  </si>
  <si>
    <t xml:space="preserve"> 平山 復二郎</t>
  </si>
  <si>
    <t>第44代</t>
    <rPh sb="0" eb="1">
      <t>ダイ</t>
    </rPh>
    <rPh sb="3" eb="4">
      <t>ダイ</t>
    </rPh>
    <phoneticPr fontId="6"/>
  </si>
  <si>
    <t>昭和30年</t>
    <rPh sb="0" eb="2">
      <t>ショウワ</t>
    </rPh>
    <rPh sb="4" eb="5">
      <t>ネン</t>
    </rPh>
    <phoneticPr fontId="6"/>
  </si>
  <si>
    <t>1955年</t>
    <rPh sb="4" eb="5">
      <t>ネン</t>
    </rPh>
    <phoneticPr fontId="6"/>
  </si>
  <si>
    <t xml:space="preserve"> 菊池 明</t>
  </si>
  <si>
    <t>第43代</t>
    <rPh sb="0" eb="1">
      <t>ダイ</t>
    </rPh>
    <rPh sb="3" eb="4">
      <t>ダイ</t>
    </rPh>
    <phoneticPr fontId="6"/>
  </si>
  <si>
    <t>昭和29年</t>
    <rPh sb="0" eb="2">
      <t>ショウワ</t>
    </rPh>
    <rPh sb="4" eb="5">
      <t>ネン</t>
    </rPh>
    <phoneticPr fontId="6"/>
  </si>
  <si>
    <t>1954年</t>
    <rPh sb="4" eb="5">
      <t>ネン</t>
    </rPh>
    <phoneticPr fontId="6"/>
  </si>
  <si>
    <t xml:space="preserve"> 青木 楠男</t>
  </si>
  <si>
    <t>第42代</t>
    <rPh sb="0" eb="1">
      <t>ダイ</t>
    </rPh>
    <rPh sb="3" eb="4">
      <t>ダイ</t>
    </rPh>
    <phoneticPr fontId="6"/>
  </si>
  <si>
    <t>http://library.jsce.or.jp/jsce/open/00034/39-06/39-6-13902.pdf</t>
    <phoneticPr fontId="6"/>
  </si>
  <si>
    <t>我が国における請負制度について</t>
    <phoneticPr fontId="6"/>
  </si>
  <si>
    <t>昭和28年</t>
    <rPh sb="0" eb="2">
      <t>ショウワ</t>
    </rPh>
    <rPh sb="4" eb="5">
      <t>ネン</t>
    </rPh>
    <phoneticPr fontId="6"/>
  </si>
  <si>
    <t>1953年</t>
    <rPh sb="4" eb="5">
      <t>ネン</t>
    </rPh>
    <phoneticPr fontId="6"/>
  </si>
  <si>
    <t xml:space="preserve"> 平井 喜久松</t>
  </si>
  <si>
    <t>第41代</t>
    <rPh sb="0" eb="1">
      <t>ダイ</t>
    </rPh>
    <rPh sb="3" eb="4">
      <t>ダイ</t>
    </rPh>
    <phoneticPr fontId="6"/>
  </si>
  <si>
    <t>http://library.jsce.or.jp/jsce/open/00034/38-06/38-6-13791.pdf</t>
    <phoneticPr fontId="6"/>
  </si>
  <si>
    <t>最近における河川行政の推移について</t>
    <phoneticPr fontId="6"/>
  </si>
  <si>
    <t>昭和27年</t>
    <rPh sb="0" eb="2">
      <t>ショウワ</t>
    </rPh>
    <rPh sb="4" eb="5">
      <t>ネン</t>
    </rPh>
    <phoneticPr fontId="6"/>
  </si>
  <si>
    <t>1952年</t>
    <rPh sb="4" eb="5">
      <t>ネン</t>
    </rPh>
    <phoneticPr fontId="6"/>
  </si>
  <si>
    <t xml:space="preserve"> 稲浦 鹿蔵</t>
  </si>
  <si>
    <t>第40代</t>
    <rPh sb="0" eb="1">
      <t>ダイ</t>
    </rPh>
    <rPh sb="3" eb="4">
      <t>ダイ</t>
    </rPh>
    <phoneticPr fontId="6"/>
  </si>
  <si>
    <t>http://library.jsce.or.jp/jsce/open/00034/37-06/37-6-13645.pdf</t>
    <phoneticPr fontId="6"/>
  </si>
  <si>
    <t>資源開発について</t>
    <phoneticPr fontId="6"/>
  </si>
  <si>
    <t>昭和26年</t>
    <rPh sb="0" eb="2">
      <t>ショウワ</t>
    </rPh>
    <rPh sb="4" eb="5">
      <t>ネン</t>
    </rPh>
    <phoneticPr fontId="6"/>
  </si>
  <si>
    <t>1951年</t>
    <rPh sb="4" eb="5">
      <t>ネン</t>
    </rPh>
    <phoneticPr fontId="6"/>
  </si>
  <si>
    <t xml:space="preserve"> 大西 英一</t>
  </si>
  <si>
    <t>第39代</t>
    <rPh sb="0" eb="1">
      <t>ダイ</t>
    </rPh>
    <rPh sb="3" eb="4">
      <t>ダイ</t>
    </rPh>
    <phoneticPr fontId="6"/>
  </si>
  <si>
    <t>http://library.jsce.or.jp/jsce/open/00034/36-06/36-6-13522.pdf</t>
    <phoneticPr fontId="6"/>
  </si>
  <si>
    <t>戦後の土木界と将来への希望</t>
    <phoneticPr fontId="6"/>
  </si>
  <si>
    <t>昭和25年</t>
    <rPh sb="0" eb="2">
      <t>ショウワ</t>
    </rPh>
    <rPh sb="4" eb="5">
      <t>ネン</t>
    </rPh>
    <phoneticPr fontId="6"/>
  </si>
  <si>
    <t>1950年</t>
    <rPh sb="4" eb="5">
      <t>ネン</t>
    </rPh>
    <phoneticPr fontId="6"/>
  </si>
  <si>
    <t xml:space="preserve"> 三浦 義男</t>
  </si>
  <si>
    <t>第38代</t>
    <rPh sb="0" eb="1">
      <t>ダイ</t>
    </rPh>
    <rPh sb="3" eb="4">
      <t>ダイ</t>
    </rPh>
    <phoneticPr fontId="6"/>
  </si>
  <si>
    <t>http://library.jsce.or.jp/jsce/open/00034/35-06/35-6-13401.pdf</t>
    <phoneticPr fontId="6"/>
  </si>
  <si>
    <t>土木学会の進む道</t>
    <phoneticPr fontId="6"/>
  </si>
  <si>
    <t>昭和24年</t>
    <rPh sb="0" eb="2">
      <t>ショウワ</t>
    </rPh>
    <rPh sb="4" eb="5">
      <t>ネン</t>
    </rPh>
    <phoneticPr fontId="6"/>
  </si>
  <si>
    <t>1949年</t>
    <rPh sb="4" eb="5">
      <t>ネン</t>
    </rPh>
    <phoneticPr fontId="6"/>
  </si>
  <si>
    <t xml:space="preserve"> 吉田 徳次郎</t>
    <phoneticPr fontId="6"/>
  </si>
  <si>
    <t>第37代</t>
    <rPh sb="0" eb="1">
      <t>ダイ</t>
    </rPh>
    <rPh sb="3" eb="4">
      <t>ダイ</t>
    </rPh>
    <phoneticPr fontId="6"/>
  </si>
  <si>
    <t>http://library.jsce.or.jp/jsce/open/00034/34-02/34-2-13287.pdf</t>
    <phoneticPr fontId="6"/>
  </si>
  <si>
    <t>我国将来の道路の在り方について</t>
    <phoneticPr fontId="6"/>
  </si>
  <si>
    <t>昭和23年</t>
    <rPh sb="0" eb="2">
      <t>ショウワ</t>
    </rPh>
    <rPh sb="4" eb="5">
      <t>ネン</t>
    </rPh>
    <phoneticPr fontId="6"/>
  </si>
  <si>
    <t>1948年</t>
    <rPh sb="4" eb="5">
      <t>ネン</t>
    </rPh>
    <phoneticPr fontId="6"/>
  </si>
  <si>
    <t xml:space="preserve"> 岩沢 忠恭</t>
  </si>
  <si>
    <t>第36代</t>
    <rPh sb="0" eb="1">
      <t>ダイ</t>
    </rPh>
    <rPh sb="3" eb="4">
      <t>ダイ</t>
    </rPh>
    <phoneticPr fontId="6"/>
  </si>
  <si>
    <t>不明</t>
    <rPh sb="0" eb="2">
      <t>フメイ</t>
    </rPh>
    <phoneticPr fontId="6"/>
  </si>
  <si>
    <t>昭和22年</t>
    <rPh sb="0" eb="2">
      <t>ショウワ</t>
    </rPh>
    <rPh sb="4" eb="5">
      <t>ネン</t>
    </rPh>
    <phoneticPr fontId="6"/>
  </si>
  <si>
    <t>1947年</t>
    <rPh sb="4" eb="5">
      <t>ネン</t>
    </rPh>
    <phoneticPr fontId="6"/>
  </si>
  <si>
    <t xml:space="preserve"> 岡田 信次</t>
  </si>
  <si>
    <t>第35代</t>
    <rPh sb="0" eb="1">
      <t>ダイ</t>
    </rPh>
    <rPh sb="3" eb="4">
      <t>ダイ</t>
    </rPh>
    <phoneticPr fontId="6"/>
  </si>
  <si>
    <t>昭和21年</t>
    <rPh sb="0" eb="2">
      <t>ショウワ</t>
    </rPh>
    <rPh sb="4" eb="5">
      <t>ネン</t>
    </rPh>
    <phoneticPr fontId="6"/>
  </si>
  <si>
    <t>1946年</t>
    <rPh sb="4" eb="5">
      <t>ネン</t>
    </rPh>
    <phoneticPr fontId="6"/>
  </si>
  <si>
    <t xml:space="preserve"> 鹿島 精一</t>
  </si>
  <si>
    <t>第34代</t>
    <rPh sb="0" eb="1">
      <t>ダイ</t>
    </rPh>
    <rPh sb="3" eb="4">
      <t>ダイ</t>
    </rPh>
    <phoneticPr fontId="6"/>
  </si>
  <si>
    <t>昭和20年</t>
    <rPh sb="0" eb="2">
      <t>ショウワ</t>
    </rPh>
    <rPh sb="4" eb="5">
      <t>ネン</t>
    </rPh>
    <phoneticPr fontId="6"/>
  </si>
  <si>
    <t>1945年</t>
    <rPh sb="4" eb="5">
      <t>ネン</t>
    </rPh>
    <phoneticPr fontId="6"/>
  </si>
  <si>
    <t xml:space="preserve"> 田中 豊</t>
  </si>
  <si>
    <t>第33代</t>
    <rPh sb="0" eb="1">
      <t>ダイ</t>
    </rPh>
    <rPh sb="3" eb="4">
      <t>ダイ</t>
    </rPh>
    <phoneticPr fontId="6"/>
  </si>
  <si>
    <t>昭和19年</t>
    <rPh sb="0" eb="2">
      <t>ショウワ</t>
    </rPh>
    <rPh sb="4" eb="5">
      <t>ネン</t>
    </rPh>
    <phoneticPr fontId="6"/>
  </si>
  <si>
    <t>1944年</t>
    <rPh sb="4" eb="5">
      <t>ネン</t>
    </rPh>
    <phoneticPr fontId="6"/>
  </si>
  <si>
    <t xml:space="preserve"> 鈴木 雅次</t>
  </si>
  <si>
    <t>第32代</t>
    <rPh sb="0" eb="1">
      <t>ダイ</t>
    </rPh>
    <rPh sb="3" eb="4">
      <t>ダイ</t>
    </rPh>
    <phoneticPr fontId="6"/>
  </si>
  <si>
    <t>http://library.jsce.or.jp/jsce/open/00034/30-03/30-3-13166.pdf</t>
    <phoneticPr fontId="6"/>
  </si>
  <si>
    <t>土木建設上の緊急対策に就て</t>
    <phoneticPr fontId="6"/>
  </si>
  <si>
    <t>昭和18年</t>
    <rPh sb="0" eb="2">
      <t>ショウワ</t>
    </rPh>
    <rPh sb="4" eb="5">
      <t>ネン</t>
    </rPh>
    <phoneticPr fontId="6"/>
  </si>
  <si>
    <t>1943年</t>
    <rPh sb="4" eb="5">
      <t>ネン</t>
    </rPh>
    <phoneticPr fontId="6"/>
  </si>
  <si>
    <t xml:space="preserve"> 黒河内 四郎</t>
  </si>
  <si>
    <t>第31代</t>
    <rPh sb="0" eb="1">
      <t>ダイ</t>
    </rPh>
    <rPh sb="3" eb="4">
      <t>ダイ</t>
    </rPh>
    <phoneticPr fontId="6"/>
  </si>
  <si>
    <t>http://library.jsce.or.jp/jsce/open/00034/29-03/29-3-13097.pdf</t>
    <phoneticPr fontId="6"/>
  </si>
  <si>
    <t>大東亜戦争と土木技術者の責任</t>
    <phoneticPr fontId="6"/>
  </si>
  <si>
    <t>昭和17年</t>
    <rPh sb="0" eb="2">
      <t>ショウワ</t>
    </rPh>
    <rPh sb="4" eb="5">
      <t>ネン</t>
    </rPh>
    <phoneticPr fontId="6"/>
  </si>
  <si>
    <t>1942年</t>
    <rPh sb="4" eb="5">
      <t>ネン</t>
    </rPh>
    <phoneticPr fontId="6"/>
  </si>
  <si>
    <t xml:space="preserve"> 草間 偉</t>
  </si>
  <si>
    <t>第30代</t>
    <rPh sb="0" eb="1">
      <t>ダイ</t>
    </rPh>
    <rPh sb="3" eb="4">
      <t>ダイ</t>
    </rPh>
    <phoneticPr fontId="6"/>
  </si>
  <si>
    <t>http://library.jsce.or.jp/jsce/open/00034/28-03/28-3-13012.pdf</t>
    <phoneticPr fontId="6"/>
  </si>
  <si>
    <t>大東亜諸国の土木的経営に就て</t>
    <phoneticPr fontId="6"/>
  </si>
  <si>
    <t>昭和16年</t>
    <rPh sb="0" eb="2">
      <t>ショウワ</t>
    </rPh>
    <rPh sb="4" eb="5">
      <t>ネン</t>
    </rPh>
    <phoneticPr fontId="6"/>
  </si>
  <si>
    <t>1941年</t>
    <rPh sb="4" eb="5">
      <t>ネン</t>
    </rPh>
    <phoneticPr fontId="6"/>
  </si>
  <si>
    <t xml:space="preserve"> 谷口 三郎</t>
  </si>
  <si>
    <t>第29代</t>
    <rPh sb="0" eb="1">
      <t>ダイ</t>
    </rPh>
    <rPh sb="3" eb="4">
      <t>ダイ</t>
    </rPh>
    <phoneticPr fontId="6"/>
  </si>
  <si>
    <t>http://library.jsce.or.jp/jsce/open/00034/27-03/27-3-12939.pdf</t>
    <phoneticPr fontId="6"/>
  </si>
  <si>
    <t>東京下関間新幹線鉄道に就て</t>
    <phoneticPr fontId="6"/>
  </si>
  <si>
    <t>昭和15年</t>
    <rPh sb="0" eb="2">
      <t>ショウワ</t>
    </rPh>
    <rPh sb="4" eb="5">
      <t>ネン</t>
    </rPh>
    <phoneticPr fontId="6"/>
  </si>
  <si>
    <t>1940年</t>
    <rPh sb="4" eb="5">
      <t>ネン</t>
    </rPh>
    <phoneticPr fontId="6"/>
  </si>
  <si>
    <t xml:space="preserve"> 中村 謙一</t>
  </si>
  <si>
    <t>第28代</t>
    <rPh sb="0" eb="1">
      <t>ダイ</t>
    </rPh>
    <rPh sb="3" eb="4">
      <t>ダイ</t>
    </rPh>
    <phoneticPr fontId="6"/>
  </si>
  <si>
    <t>http://library.jsce.or.jp/jsce/open/00034/26-03/26-3-12877.pdf</t>
    <phoneticPr fontId="6"/>
  </si>
  <si>
    <t>時局と土木</t>
    <phoneticPr fontId="6"/>
  </si>
  <si>
    <t>昭和14年</t>
    <rPh sb="0" eb="2">
      <t>ショウワ</t>
    </rPh>
    <rPh sb="4" eb="5">
      <t>ネン</t>
    </rPh>
    <phoneticPr fontId="6"/>
  </si>
  <si>
    <t>1939年</t>
    <rPh sb="4" eb="5">
      <t>ネン</t>
    </rPh>
    <phoneticPr fontId="6"/>
  </si>
  <si>
    <t xml:space="preserve"> 八田 嘉明</t>
  </si>
  <si>
    <t>第27代</t>
    <rPh sb="0" eb="1">
      <t>ダイ</t>
    </rPh>
    <rPh sb="3" eb="4">
      <t>ダイ</t>
    </rPh>
    <phoneticPr fontId="6"/>
  </si>
  <si>
    <t>http://library.jsce.or.jp/jsce/open/00034/25-03/25-3-12778.pdf</t>
    <phoneticPr fontId="6"/>
  </si>
  <si>
    <t xml:space="preserve">	我土木技術者の海外進展に就て</t>
    <phoneticPr fontId="6"/>
  </si>
  <si>
    <t>昭和13年</t>
    <rPh sb="0" eb="2">
      <t>ショウワ</t>
    </rPh>
    <rPh sb="4" eb="5">
      <t>ネン</t>
    </rPh>
    <phoneticPr fontId="6"/>
  </si>
  <si>
    <t>1938年</t>
    <rPh sb="4" eb="5">
      <t>ネン</t>
    </rPh>
    <phoneticPr fontId="6"/>
  </si>
  <si>
    <t xml:space="preserve"> 辰馬鎌藏</t>
  </si>
  <si>
    <t>第26代</t>
    <rPh sb="0" eb="1">
      <t>ダイ</t>
    </rPh>
    <rPh sb="3" eb="4">
      <t>ダイ</t>
    </rPh>
    <phoneticPr fontId="6"/>
  </si>
  <si>
    <t>http://library.jsce.or.jp/jsce/open/00034/24-03/24-3-12685.pdf</t>
    <phoneticPr fontId="6"/>
  </si>
  <si>
    <t>戦争と土木</t>
    <phoneticPr fontId="6"/>
  </si>
  <si>
    <t>昭和12年</t>
    <rPh sb="0" eb="2">
      <t>ショウワ</t>
    </rPh>
    <rPh sb="4" eb="5">
      <t>ネン</t>
    </rPh>
    <phoneticPr fontId="6"/>
  </si>
  <si>
    <t>1937年</t>
    <rPh sb="4" eb="5">
      <t>ネン</t>
    </rPh>
    <phoneticPr fontId="6"/>
  </si>
  <si>
    <t xml:space="preserve"> 大河戸 宗治</t>
  </si>
  <si>
    <t>第25代</t>
    <rPh sb="0" eb="1">
      <t>ダイ</t>
    </rPh>
    <rPh sb="3" eb="4">
      <t>ダイ</t>
    </rPh>
    <phoneticPr fontId="6"/>
  </si>
  <si>
    <t>http://library.jsce.or.jp/jsce/open/00034/22-05/22-5-12506.pdf</t>
    <phoneticPr fontId="6"/>
  </si>
  <si>
    <t>輓近に於ける本邦土木事業の情勢</t>
    <phoneticPr fontId="6"/>
  </si>
  <si>
    <t>http://library.jsce.or.jp/jsce/open/00034/23-03/23-3-12589.pdf</t>
    <phoneticPr fontId="6"/>
  </si>
  <si>
    <t>土木技術の真相</t>
    <phoneticPr fontId="6"/>
  </si>
  <si>
    <t>昭和11年</t>
    <rPh sb="0" eb="2">
      <t>ショウワ</t>
    </rPh>
    <rPh sb="4" eb="5">
      <t>ネン</t>
    </rPh>
    <phoneticPr fontId="6"/>
  </si>
  <si>
    <t>1936年</t>
    <rPh sb="4" eb="5">
      <t>ネン</t>
    </rPh>
    <phoneticPr fontId="6"/>
  </si>
  <si>
    <t xml:space="preserve"> 井上 秀二</t>
  </si>
  <si>
    <t>第24代</t>
    <rPh sb="0" eb="1">
      <t>ダイ</t>
    </rPh>
    <rPh sb="3" eb="4">
      <t>ダイ</t>
    </rPh>
    <phoneticPr fontId="6"/>
  </si>
  <si>
    <t>http://library.jsce.or.jp/jsce/open/00034/22-02/22-2-12462.pdf</t>
    <phoneticPr fontId="6"/>
  </si>
  <si>
    <t>社会の進歩発展と文化技術</t>
    <phoneticPr fontId="6"/>
  </si>
  <si>
    <t>昭和10年</t>
    <rPh sb="0" eb="2">
      <t>ショウワ</t>
    </rPh>
    <rPh sb="4" eb="5">
      <t>ネン</t>
    </rPh>
    <phoneticPr fontId="6"/>
  </si>
  <si>
    <t>1935年</t>
    <rPh sb="4" eb="5">
      <t>ネン</t>
    </rPh>
    <phoneticPr fontId="6"/>
  </si>
  <si>
    <t xml:space="preserve"> 青山 士</t>
  </si>
  <si>
    <t>第23代</t>
    <rPh sb="0" eb="1">
      <t>ダイ</t>
    </rPh>
    <rPh sb="3" eb="4">
      <t>ダイ</t>
    </rPh>
    <phoneticPr fontId="6"/>
  </si>
  <si>
    <t>創立20周年</t>
    <rPh sb="0" eb="2">
      <t>ソウリツ</t>
    </rPh>
    <rPh sb="4" eb="6">
      <t>シュウネン</t>
    </rPh>
    <phoneticPr fontId="6"/>
  </si>
  <si>
    <t>http://library.jsce.or.jp/jsce/open/00034/20-12/20-12-12270.pdf</t>
    <phoneticPr fontId="6"/>
  </si>
  <si>
    <t>国民生活より観たる土木工学</t>
    <phoneticPr fontId="6"/>
  </si>
  <si>
    <t>http://library.jsce.or.jp/jsce/open/00034/21-02/21-2-12317.pdf</t>
    <phoneticPr fontId="6"/>
  </si>
  <si>
    <t>土木技術者の社会的地位</t>
    <rPh sb="0" eb="2">
      <t>ドボク</t>
    </rPh>
    <rPh sb="2" eb="5">
      <t>ギジュツシャ</t>
    </rPh>
    <rPh sb="6" eb="9">
      <t>シャカイテキ</t>
    </rPh>
    <rPh sb="9" eb="11">
      <t>チイ</t>
    </rPh>
    <phoneticPr fontId="6"/>
  </si>
  <si>
    <t>昭和9年</t>
    <rPh sb="0" eb="2">
      <t>ショウワ</t>
    </rPh>
    <rPh sb="3" eb="4">
      <t>ネン</t>
    </rPh>
    <phoneticPr fontId="6"/>
  </si>
  <si>
    <t>1934年</t>
    <rPh sb="4" eb="5">
      <t>ネン</t>
    </rPh>
    <phoneticPr fontId="6"/>
  </si>
  <si>
    <t xml:space="preserve"> 久保田 敬一</t>
  </si>
  <si>
    <t>第22代</t>
    <rPh sb="0" eb="1">
      <t>ダイ</t>
    </rPh>
    <rPh sb="3" eb="4">
      <t>ダイ</t>
    </rPh>
    <phoneticPr fontId="6"/>
  </si>
  <si>
    <t>昭和8年</t>
    <rPh sb="0" eb="2">
      <t>ショウワ</t>
    </rPh>
    <rPh sb="3" eb="4">
      <t>ネン</t>
    </rPh>
    <phoneticPr fontId="6"/>
  </si>
  <si>
    <t>1933年</t>
    <rPh sb="4" eb="5">
      <t>ネン</t>
    </rPh>
    <phoneticPr fontId="6"/>
  </si>
  <si>
    <t xml:space="preserve"> 真田 秀吉</t>
  </si>
  <si>
    <t>第21代</t>
    <rPh sb="0" eb="1">
      <t>ダイ</t>
    </rPh>
    <rPh sb="3" eb="4">
      <t>ダイ</t>
    </rPh>
    <phoneticPr fontId="6"/>
  </si>
  <si>
    <t>http://library.jsce.or.jp/jsce/open/00034/19-02/19-2-12048.pdf</t>
    <phoneticPr fontId="6"/>
  </si>
  <si>
    <t>北海道の拓殖と土木事業に就て</t>
    <phoneticPr fontId="6"/>
  </si>
  <si>
    <t>昭和7年</t>
    <rPh sb="0" eb="2">
      <t>ショウワ</t>
    </rPh>
    <rPh sb="3" eb="4">
      <t>ネン</t>
    </rPh>
    <phoneticPr fontId="6"/>
  </si>
  <si>
    <t>1932年</t>
    <rPh sb="4" eb="5">
      <t>ネン</t>
    </rPh>
    <phoneticPr fontId="6"/>
  </si>
  <si>
    <t xml:space="preserve"> 名井 九介</t>
  </si>
  <si>
    <t>第20代</t>
    <rPh sb="0" eb="1">
      <t>ダイ</t>
    </rPh>
    <rPh sb="3" eb="4">
      <t>ダイ</t>
    </rPh>
    <phoneticPr fontId="6"/>
  </si>
  <si>
    <t>http://library.jsce.or.jp/jsce/open/00034/18-02/18-2-11960.pdf</t>
    <phoneticPr fontId="6"/>
  </si>
  <si>
    <t>会長講演</t>
    <phoneticPr fontId="6"/>
  </si>
  <si>
    <t>昭和6年</t>
    <rPh sb="0" eb="2">
      <t>ショウワ</t>
    </rPh>
    <rPh sb="3" eb="4">
      <t>ネン</t>
    </rPh>
    <phoneticPr fontId="6"/>
  </si>
  <si>
    <t>1931年</t>
    <rPh sb="4" eb="5">
      <t>ネン</t>
    </rPh>
    <phoneticPr fontId="6"/>
  </si>
  <si>
    <t xml:space="preserve"> 那波 光雄</t>
  </si>
  <si>
    <t>第19代</t>
    <rPh sb="0" eb="1">
      <t>ダイ</t>
    </rPh>
    <rPh sb="3" eb="4">
      <t>ダイ</t>
    </rPh>
    <phoneticPr fontId="6"/>
  </si>
  <si>
    <t>http://library.jsce.or.jp/jsce/open/00034/17-02/17-2-11894.pdf</t>
    <phoneticPr fontId="6"/>
  </si>
  <si>
    <t>失業救済と土木事業に就て</t>
    <phoneticPr fontId="6"/>
  </si>
  <si>
    <t>昭和5年</t>
    <rPh sb="0" eb="2">
      <t>ショウワ</t>
    </rPh>
    <rPh sb="3" eb="4">
      <t>ネン</t>
    </rPh>
    <phoneticPr fontId="6"/>
  </si>
  <si>
    <t>1930年</t>
    <rPh sb="4" eb="5">
      <t>ネン</t>
    </rPh>
    <phoneticPr fontId="6"/>
  </si>
  <si>
    <t xml:space="preserve"> 中川 吉造</t>
  </si>
  <si>
    <t>第18代</t>
    <rPh sb="0" eb="1">
      <t>ダイ</t>
    </rPh>
    <rPh sb="3" eb="4">
      <t>ダイ</t>
    </rPh>
    <phoneticPr fontId="6"/>
  </si>
  <si>
    <t>http://library.jsce.or.jp/jsce/open/00034/16-02/16-2-11835.pdf</t>
    <phoneticPr fontId="6"/>
  </si>
  <si>
    <t>土木工事施工に関する設備に就て</t>
    <phoneticPr fontId="6"/>
  </si>
  <si>
    <t>昭和4年</t>
    <rPh sb="0" eb="2">
      <t>ショウワ</t>
    </rPh>
    <rPh sb="3" eb="4">
      <t>ネン</t>
    </rPh>
    <phoneticPr fontId="6"/>
  </si>
  <si>
    <t>1929年</t>
    <rPh sb="4" eb="5">
      <t>ネン</t>
    </rPh>
    <phoneticPr fontId="6"/>
  </si>
  <si>
    <t xml:space="preserve"> 田辺 朔郎</t>
  </si>
  <si>
    <t>第17代</t>
    <rPh sb="0" eb="1">
      <t>ダイ</t>
    </rPh>
    <rPh sb="3" eb="4">
      <t>ダイ</t>
    </rPh>
    <phoneticPr fontId="6"/>
  </si>
  <si>
    <t>http://library.jsce.or.jp/jsce/open/00034/15-03/15-3-11760.pdf</t>
    <phoneticPr fontId="6"/>
  </si>
  <si>
    <t>土木家の教育養成と其の自覚</t>
    <phoneticPr fontId="6"/>
  </si>
  <si>
    <t>昭和3年</t>
    <rPh sb="0" eb="2">
      <t>ショウワ</t>
    </rPh>
    <rPh sb="3" eb="4">
      <t>ネン</t>
    </rPh>
    <phoneticPr fontId="6"/>
  </si>
  <si>
    <t>1928年</t>
    <rPh sb="4" eb="5">
      <t>ネン</t>
    </rPh>
    <phoneticPr fontId="6"/>
  </si>
  <si>
    <t xml:space="preserve"> 岡野 昇</t>
  </si>
  <si>
    <t>第16代</t>
    <rPh sb="0" eb="1">
      <t>ダイ</t>
    </rPh>
    <rPh sb="3" eb="4">
      <t>ダイ</t>
    </rPh>
    <phoneticPr fontId="6"/>
  </si>
  <si>
    <t>http://library.jsce.or.jp/jsce/open/00034/14-01/14-1-11693.pdf</t>
    <phoneticPr fontId="6"/>
  </si>
  <si>
    <t>不定流の場合に於ける水位の変動に伴う流速の変化</t>
    <phoneticPr fontId="6"/>
  </si>
  <si>
    <t>昭和2年</t>
    <rPh sb="0" eb="2">
      <t>ショウワ</t>
    </rPh>
    <rPh sb="3" eb="4">
      <t>ネン</t>
    </rPh>
    <phoneticPr fontId="6"/>
  </si>
  <si>
    <t>1927年</t>
    <rPh sb="4" eb="5">
      <t>ネン</t>
    </rPh>
    <phoneticPr fontId="6"/>
  </si>
  <si>
    <t xml:space="preserve"> 市瀬 恭次郎</t>
  </si>
  <si>
    <t>第15代</t>
    <rPh sb="0" eb="1">
      <t>ダイ</t>
    </rPh>
    <rPh sb="3" eb="4">
      <t>ダイ</t>
    </rPh>
    <phoneticPr fontId="6"/>
  </si>
  <si>
    <t>http://library.jsce.or.jp/jsce/open/00034/13-01/13-1-11638.pdf</t>
    <phoneticPr fontId="6"/>
  </si>
  <si>
    <t>我が四十年間に於ける技術界の回顧</t>
    <phoneticPr fontId="6"/>
  </si>
  <si>
    <t>大正15年</t>
    <rPh sb="0" eb="2">
      <t>タイショウ</t>
    </rPh>
    <rPh sb="4" eb="5">
      <t>ネン</t>
    </rPh>
    <phoneticPr fontId="6"/>
  </si>
  <si>
    <t>1926年</t>
    <rPh sb="4" eb="5">
      <t>ネン</t>
    </rPh>
    <phoneticPr fontId="6"/>
  </si>
  <si>
    <t xml:space="preserve"> 吉村 長策</t>
  </si>
  <si>
    <t>第14代</t>
    <rPh sb="0" eb="1">
      <t>ダイ</t>
    </rPh>
    <rPh sb="3" eb="4">
      <t>ダイ</t>
    </rPh>
    <phoneticPr fontId="6"/>
  </si>
  <si>
    <t>http://library.jsce.or.jp/jsce/open/00034/12-01/12-1-11594.pdf</t>
    <phoneticPr fontId="6"/>
  </si>
  <si>
    <t>余が在職三十余年の回顧</t>
    <phoneticPr fontId="6"/>
  </si>
  <si>
    <t>大正14年</t>
    <rPh sb="0" eb="2">
      <t>タイショウ</t>
    </rPh>
    <rPh sb="4" eb="5">
      <t>ネン</t>
    </rPh>
    <phoneticPr fontId="6"/>
  </si>
  <si>
    <t>1925年</t>
    <rPh sb="4" eb="5">
      <t>ネン</t>
    </rPh>
    <phoneticPr fontId="6"/>
  </si>
  <si>
    <t xml:space="preserve"> 日下部 辨二郎</t>
  </si>
  <si>
    <t>第13代</t>
    <rPh sb="0" eb="1">
      <t>ダイ</t>
    </rPh>
    <rPh sb="3" eb="4">
      <t>ダイ</t>
    </rPh>
    <phoneticPr fontId="6"/>
  </si>
  <si>
    <t>（急逝のため実施されず）</t>
    <rPh sb="1" eb="3">
      <t>キュウセイ</t>
    </rPh>
    <rPh sb="6" eb="8">
      <t>ジッシ</t>
    </rPh>
    <phoneticPr fontId="6"/>
  </si>
  <si>
    <t xml:space="preserve"> 中島 鋭治</t>
  </si>
  <si>
    <t>第12代</t>
    <rPh sb="0" eb="1">
      <t>ダイ</t>
    </rPh>
    <rPh sb="3" eb="4">
      <t>ダイ</t>
    </rPh>
    <phoneticPr fontId="6"/>
  </si>
  <si>
    <t>http://library.jsce.or.jp/jsce/open/00034/11-01/11-1-11553.pdf</t>
    <phoneticPr fontId="6"/>
  </si>
  <si>
    <t>河川に就て</t>
    <phoneticPr fontId="6"/>
  </si>
  <si>
    <t>大正13年</t>
    <rPh sb="0" eb="2">
      <t>タイショウ</t>
    </rPh>
    <rPh sb="4" eb="5">
      <t>ネン</t>
    </rPh>
    <phoneticPr fontId="6"/>
  </si>
  <si>
    <t>1924年</t>
    <rPh sb="4" eb="5">
      <t>ネン</t>
    </rPh>
    <phoneticPr fontId="6"/>
  </si>
  <si>
    <t xml:space="preserve"> 中山 秀三郎</t>
  </si>
  <si>
    <t>第11代</t>
    <rPh sb="0" eb="1">
      <t>ダイ</t>
    </rPh>
    <rPh sb="3" eb="4">
      <t>ダイ</t>
    </rPh>
    <phoneticPr fontId="6"/>
  </si>
  <si>
    <t>http://library.jsce.or.jp/jsce/open/00034/10-01/10-1-11490.pdf</t>
    <phoneticPr fontId="6"/>
  </si>
  <si>
    <t>昔の日本の土木事業と今の土木技術</t>
    <phoneticPr fontId="6"/>
  </si>
  <si>
    <t>大正12年</t>
    <rPh sb="0" eb="2">
      <t>タイショウ</t>
    </rPh>
    <rPh sb="4" eb="5">
      <t>ネン</t>
    </rPh>
    <phoneticPr fontId="6"/>
  </si>
  <si>
    <t>1923年</t>
    <rPh sb="4" eb="5">
      <t>ネン</t>
    </rPh>
    <phoneticPr fontId="6"/>
  </si>
  <si>
    <t xml:space="preserve"> 中原 貞三郎</t>
  </si>
  <si>
    <t>第10代</t>
    <rPh sb="0" eb="1">
      <t>ダイ</t>
    </rPh>
    <rPh sb="3" eb="4">
      <t>ダイ</t>
    </rPh>
    <phoneticPr fontId="6"/>
  </si>
  <si>
    <t>http://library.jsce.or.jp/jsce/open/00034/09-01/09-1-11433.pdf</t>
    <phoneticPr fontId="6"/>
  </si>
  <si>
    <t>国有鉄道の現在及び将来に就て</t>
    <phoneticPr fontId="6"/>
  </si>
  <si>
    <t>大正11年</t>
    <rPh sb="0" eb="2">
      <t>タイショウ</t>
    </rPh>
    <rPh sb="4" eb="5">
      <t>ネン</t>
    </rPh>
    <phoneticPr fontId="6"/>
  </si>
  <si>
    <t>1922年</t>
    <rPh sb="4" eb="5">
      <t>ネン</t>
    </rPh>
    <phoneticPr fontId="6"/>
  </si>
  <si>
    <t xml:space="preserve"> 古川 阪次郎</t>
  </si>
  <si>
    <t>第9代</t>
    <rPh sb="0" eb="1">
      <t>ダイ</t>
    </rPh>
    <rPh sb="2" eb="3">
      <t>ダイ</t>
    </rPh>
    <phoneticPr fontId="6"/>
  </si>
  <si>
    <t>http://library.jsce.or.jp/jsce/open/00034/08-01/08-1-11374.pdf</t>
    <phoneticPr fontId="6"/>
  </si>
  <si>
    <t>河川工事特に地方河川工事に就て</t>
    <phoneticPr fontId="6"/>
  </si>
  <si>
    <t>大正10年</t>
    <rPh sb="0" eb="2">
      <t>タイショウ</t>
    </rPh>
    <rPh sb="4" eb="5">
      <t>ネン</t>
    </rPh>
    <phoneticPr fontId="6"/>
  </si>
  <si>
    <t>1921年</t>
    <rPh sb="4" eb="5">
      <t>ネン</t>
    </rPh>
    <phoneticPr fontId="6"/>
  </si>
  <si>
    <t xml:space="preserve"> 原田 貞介</t>
  </si>
  <si>
    <t>第8代</t>
    <rPh sb="0" eb="1">
      <t>ダイ</t>
    </rPh>
    <rPh sb="2" eb="3">
      <t>ダイ</t>
    </rPh>
    <phoneticPr fontId="6"/>
  </si>
  <si>
    <t>http://library.jsce.or.jp/jsce/open/00034/07-01/07-1-11283.pdf</t>
    <phoneticPr fontId="6"/>
  </si>
  <si>
    <t>技術者の職務</t>
    <phoneticPr fontId="6"/>
  </si>
  <si>
    <t>大正9年</t>
    <rPh sb="0" eb="2">
      <t>タイショウ</t>
    </rPh>
    <rPh sb="3" eb="4">
      <t>ネン</t>
    </rPh>
    <phoneticPr fontId="6"/>
  </si>
  <si>
    <t>1920年</t>
    <rPh sb="4" eb="5">
      <t>ネン</t>
    </rPh>
    <phoneticPr fontId="6"/>
  </si>
  <si>
    <t xml:space="preserve"> 仙石 貢</t>
  </si>
  <si>
    <t>第7代</t>
    <rPh sb="0" eb="1">
      <t>ダイ</t>
    </rPh>
    <rPh sb="2" eb="3">
      <t>ダイ</t>
    </rPh>
    <phoneticPr fontId="6"/>
  </si>
  <si>
    <t>http://library.jsce.or.jp/jsce/open/00034/06-01/06-1-11210.pdf</t>
    <phoneticPr fontId="6"/>
  </si>
  <si>
    <t>将来の港湾</t>
    <phoneticPr fontId="6"/>
  </si>
  <si>
    <t>大正8年</t>
    <rPh sb="0" eb="2">
      <t>タイショウ</t>
    </rPh>
    <rPh sb="3" eb="4">
      <t>ネン</t>
    </rPh>
    <phoneticPr fontId="6"/>
  </si>
  <si>
    <t>1919年</t>
    <rPh sb="4" eb="5">
      <t>ネン</t>
    </rPh>
    <phoneticPr fontId="6"/>
  </si>
  <si>
    <t xml:space="preserve"> 廣井 勇</t>
  </si>
  <si>
    <t>第6代</t>
    <rPh sb="0" eb="1">
      <t>ダイ</t>
    </rPh>
    <rPh sb="2" eb="3">
      <t>ダイ</t>
    </rPh>
    <phoneticPr fontId="6"/>
  </si>
  <si>
    <t xml:space="preserve"> 白石 直治</t>
  </si>
  <si>
    <t>第5代</t>
    <rPh sb="0" eb="1">
      <t>ダイ</t>
    </rPh>
    <rPh sb="2" eb="3">
      <t>ダイ</t>
    </rPh>
    <phoneticPr fontId="6"/>
  </si>
  <si>
    <t>http://library.jsce.or.jp/jsce/open/00034/05-01/05-1-11141.pdf</t>
    <phoneticPr fontId="6"/>
  </si>
  <si>
    <t>英仏間の海底隧道に就て</t>
    <phoneticPr fontId="6"/>
  </si>
  <si>
    <t>大正7年</t>
    <rPh sb="0" eb="2">
      <t>タイショウ</t>
    </rPh>
    <rPh sb="3" eb="4">
      <t>ネン</t>
    </rPh>
    <phoneticPr fontId="6"/>
  </si>
  <si>
    <t>1918年</t>
    <rPh sb="4" eb="5">
      <t>ネン</t>
    </rPh>
    <phoneticPr fontId="6"/>
  </si>
  <si>
    <t xml:space="preserve"> 石黒 五十二</t>
  </si>
  <si>
    <t>第4代</t>
    <rPh sb="0" eb="1">
      <t>ダイ</t>
    </rPh>
    <rPh sb="2" eb="3">
      <t>ダイ</t>
    </rPh>
    <phoneticPr fontId="6"/>
  </si>
  <si>
    <t>http://library.jsce.or.jp/jsce/open/00034/04-01/04-1-11063.pdf</t>
    <phoneticPr fontId="6"/>
  </si>
  <si>
    <t>土木学会第四回総会会長講演</t>
    <phoneticPr fontId="6"/>
  </si>
  <si>
    <t>大正6年</t>
    <rPh sb="0" eb="2">
      <t>タイショウ</t>
    </rPh>
    <rPh sb="3" eb="4">
      <t>ネン</t>
    </rPh>
    <phoneticPr fontId="6"/>
  </si>
  <si>
    <t>1917年</t>
    <rPh sb="4" eb="5">
      <t>ネン</t>
    </rPh>
    <phoneticPr fontId="6"/>
  </si>
  <si>
    <t xml:space="preserve"> 野村 龍太郎</t>
  </si>
  <si>
    <t>第3代</t>
    <rPh sb="0" eb="1">
      <t>ダイ</t>
    </rPh>
    <rPh sb="2" eb="3">
      <t>ダイ</t>
    </rPh>
    <phoneticPr fontId="6"/>
  </si>
  <si>
    <t>http://library.jsce.or.jp/jsce/open/00034/03-01/03-1-10972.pdf</t>
    <phoneticPr fontId="6"/>
  </si>
  <si>
    <t>道路港湾並に河川改修事業に就て</t>
    <phoneticPr fontId="6"/>
  </si>
  <si>
    <t>大正5年</t>
    <rPh sb="0" eb="2">
      <t>タイショウ</t>
    </rPh>
    <rPh sb="3" eb="4">
      <t>ネン</t>
    </rPh>
    <phoneticPr fontId="6"/>
  </si>
  <si>
    <t>1916年</t>
    <rPh sb="4" eb="5">
      <t>ネン</t>
    </rPh>
    <phoneticPr fontId="6"/>
  </si>
  <si>
    <t xml:space="preserve"> 沖野 忠雄</t>
  </si>
  <si>
    <t>第2代</t>
    <rPh sb="0" eb="1">
      <t>ダイ</t>
    </rPh>
    <rPh sb="2" eb="3">
      <t>ダイ</t>
    </rPh>
    <phoneticPr fontId="6"/>
  </si>
  <si>
    <t>http://library.jsce.or.jp/jsce/open/00034/02-01/02-1-10887.pdf</t>
    <phoneticPr fontId="6"/>
  </si>
  <si>
    <t>土木学会第二回総会会長講演</t>
    <rPh sb="5" eb="6">
      <t>2</t>
    </rPh>
    <phoneticPr fontId="6"/>
  </si>
  <si>
    <t>http://library.jsce.or.jp/jsce/open/00034/01-01/01-1-10804.pdf</t>
    <phoneticPr fontId="6"/>
  </si>
  <si>
    <t>土木学会第一回総会会長講演</t>
    <rPh sb="5" eb="6">
      <t>1</t>
    </rPh>
    <phoneticPr fontId="6"/>
  </si>
  <si>
    <t>大正3年</t>
    <rPh sb="0" eb="2">
      <t>タイショウ</t>
    </rPh>
    <rPh sb="3" eb="4">
      <t>ネン</t>
    </rPh>
    <phoneticPr fontId="6"/>
  </si>
  <si>
    <t>1914年</t>
    <rPh sb="4" eb="5">
      <t>ネン</t>
    </rPh>
    <phoneticPr fontId="6"/>
  </si>
  <si>
    <t xml:space="preserve"> 古市 公威</t>
    <phoneticPr fontId="6"/>
  </si>
  <si>
    <t>初代</t>
    <rPh sb="0" eb="2">
      <t>ショダイ</t>
    </rPh>
    <phoneticPr fontId="6"/>
  </si>
  <si>
    <t>特別講演</t>
    <rPh sb="0" eb="2">
      <t>トクベツ</t>
    </rPh>
    <rPh sb="2" eb="4">
      <t>コウエン</t>
    </rPh>
    <phoneticPr fontId="6"/>
  </si>
  <si>
    <t>会長就任挨拶</t>
    <rPh sb="0" eb="2">
      <t>カイチョウ</t>
    </rPh>
    <rPh sb="2" eb="4">
      <t>シュウニン</t>
    </rPh>
    <rPh sb="4" eb="6">
      <t>アイサツ</t>
    </rPh>
    <phoneticPr fontId="6"/>
  </si>
  <si>
    <t>退任</t>
    <rPh sb="0" eb="2">
      <t>タイニン</t>
    </rPh>
    <phoneticPr fontId="6"/>
  </si>
  <si>
    <t>就任</t>
    <rPh sb="0" eb="2">
      <t>シュウニン</t>
    </rPh>
    <phoneticPr fontId="6"/>
  </si>
  <si>
    <t>歴代会長</t>
    <rPh sb="0" eb="2">
      <t>レキダイ</t>
    </rPh>
    <rPh sb="2" eb="4">
      <t>カイチョウ</t>
    </rPh>
    <phoneticPr fontId="6"/>
  </si>
  <si>
    <t>九州地方の古い石のアーチ橋</t>
    <phoneticPr fontId="6"/>
  </si>
  <si>
    <t>http://library.jsce.or.jp/jsce/open/00034/40-06/40-6-14032.pdf</t>
    <phoneticPr fontId="6"/>
  </si>
  <si>
    <t>道路の性格と高速自動車道路</t>
    <phoneticPr fontId="6"/>
  </si>
  <si>
    <t>http://library.jsce.or.jp/jsce/open/00034/41-07/41-7-14132.pdf</t>
    <phoneticPr fontId="6"/>
  </si>
  <si>
    <t>技術の意義について</t>
    <phoneticPr fontId="6"/>
  </si>
  <si>
    <t>http://library.jsce.or.jp/jsce/open/00034/42-07/42-7-14210.pdf</t>
    <phoneticPr fontId="6"/>
  </si>
  <si>
    <t>わが国水力の将来と水力技術者の使命</t>
    <phoneticPr fontId="6"/>
  </si>
  <si>
    <t>http://library.jsce.or.jp/jsce/open/00034/43-07/43-7-14295.pdf</t>
    <phoneticPr fontId="6"/>
  </si>
  <si>
    <t>http://library.jsce.or.jp/jsce/open/00034/44-07/44-7-008.pdf</t>
    <phoneticPr fontId="6"/>
  </si>
  <si>
    <t>http://library.jsce.or.jp/jsce/open/00034/43-07/43-7-007.pdf</t>
    <phoneticPr fontId="6"/>
  </si>
  <si>
    <t>最近の河川計画について</t>
    <phoneticPr fontId="6"/>
  </si>
  <si>
    <t>http://library.jsce.or.jp/jsce/open/00034/44-07/44-7-14366.pdf</t>
    <phoneticPr fontId="6"/>
  </si>
  <si>
    <t>交通問題と土木事業</t>
    <phoneticPr fontId="6"/>
  </si>
  <si>
    <t>http://library.jsce.or.jp/jsce/open/00034/45-07/45-7-14449.pdf</t>
    <phoneticPr fontId="6"/>
  </si>
  <si>
    <t>http://library.jsce.or.jp/jsce/open/00034/46-07/46-7-012.pdf</t>
    <phoneticPr fontId="6"/>
  </si>
  <si>
    <t xml:space="preserve"> 永田 年</t>
    <phoneticPr fontId="6"/>
  </si>
  <si>
    <t>http://library.jsce.or.jp/jsce/open/00034/47-07/47-7-14659.pdf</t>
    <phoneticPr fontId="6"/>
  </si>
  <si>
    <t>大河川における締切りと排水設備</t>
    <phoneticPr fontId="6"/>
  </si>
  <si>
    <t>http://library.jsce.or.jp/jsce/open/00034/47-07/47-7-003.pdf</t>
    <phoneticPr fontId="6"/>
  </si>
  <si>
    <t>土木技術の振興</t>
    <phoneticPr fontId="6"/>
  </si>
  <si>
    <t>http://library.jsce.or.jp/jsce/open/00034/46-07/46-7-14545.pdf</t>
    <phoneticPr fontId="6"/>
  </si>
  <si>
    <t>http://library.jsce.or.jp/jsce/open/00034/48-07/48-7-004.pdf</t>
    <phoneticPr fontId="6"/>
  </si>
  <si>
    <t>中南米・エジプトの水力発電その他について</t>
    <phoneticPr fontId="6"/>
  </si>
  <si>
    <t>http://library.jsce.or.jp/jsce/open/00034/48-07/48-7-14779.pdf</t>
    <phoneticPr fontId="6"/>
  </si>
  <si>
    <t>http://library.jsce.or.jp/jsce/open/00034/49-07/49-7-004.pdf</t>
    <phoneticPr fontId="6"/>
  </si>
  <si>
    <t>河川と30年</t>
    <phoneticPr fontId="6"/>
  </si>
  <si>
    <t>http://library.jsce.or.jp/jsce/open/00034/49-07/49-7-14939.pdf</t>
    <phoneticPr fontId="6"/>
  </si>
  <si>
    <t>http://library.jsce.or.jp/jsce/open/00034/50-07/50-7-005.pdf</t>
    <phoneticPr fontId="6"/>
  </si>
  <si>
    <t>橋梁事故物語</t>
    <phoneticPr fontId="6"/>
  </si>
  <si>
    <t>http://library.jsce.or.jp/jsce/open/00034/50-07/50-7-15152.pdf</t>
    <phoneticPr fontId="6"/>
  </si>
  <si>
    <t>日本港湾の特異性と臨海工業地帯造成の推移</t>
    <phoneticPr fontId="6"/>
  </si>
  <si>
    <t>http://library.jsce.or.jp/jsce/open/00034/51-07/51-07-15300.pdf</t>
    <phoneticPr fontId="6"/>
  </si>
  <si>
    <t>鉄道の現状と将来</t>
    <phoneticPr fontId="6"/>
  </si>
  <si>
    <t>http://library.jsce.or.jp/jsce/open/00034/52-07/52-07-15453.pdf</t>
    <phoneticPr fontId="6"/>
  </si>
  <si>
    <t>http://library.jsce.or.jp/jsce/open/00034/52-07/52-07-002.pdf</t>
    <phoneticPr fontId="6"/>
  </si>
  <si>
    <t>わが国の高速道路</t>
    <phoneticPr fontId="6"/>
  </si>
  <si>
    <t>http://library.jsce.or.jp/jsce/open/00034/53-07/53-07-15615.pdf</t>
    <phoneticPr fontId="6"/>
  </si>
  <si>
    <t>http://library.jsce.or.jp/jsce/open/00034/53-07/53-07-002.pdf</t>
    <phoneticPr fontId="6"/>
  </si>
  <si>
    <t>http://library.jsce.or.jp/jsce/open/00034/54-07/54-07-002.pdf</t>
    <phoneticPr fontId="6"/>
  </si>
  <si>
    <t>http://library.jsce.or.jp/jsce/open/00034/55-07/55-07-15969.pdf</t>
    <phoneticPr fontId="6"/>
  </si>
  <si>
    <t>http://library.jsce.or.jp/jsce/open/00034/56-07/56-07-003.pdf</t>
    <phoneticPr fontId="6"/>
  </si>
  <si>
    <t>http://library.jsce.or.jp/jsce/open/00034/57-08/57-08-16363.pdf</t>
    <phoneticPr fontId="6"/>
  </si>
  <si>
    <t>http://library.jsce.or.jp/jsce/open/00034/58-08/58-08-16591.pdf</t>
    <phoneticPr fontId="6"/>
  </si>
  <si>
    <t>http://library.jsce.or.jp/jsce/open/00034/60-08/60-08-17058.pdf</t>
    <phoneticPr fontId="6"/>
  </si>
  <si>
    <t>http://library.jsce.or.jp/jsce/open/00034/59-08/59-08-16811.pdf</t>
    <phoneticPr fontId="6"/>
  </si>
  <si>
    <t>資料：土木学会の100年</t>
    <rPh sb="0" eb="2">
      <t>シリョウ</t>
    </rPh>
    <rPh sb="3" eb="5">
      <t>ドボク</t>
    </rPh>
    <rPh sb="5" eb="7">
      <t>ガッカイ</t>
    </rPh>
    <rPh sb="11" eb="12">
      <t>ネン</t>
    </rPh>
    <phoneticPr fontId="6"/>
  </si>
  <si>
    <t>第2部 活動記録編 第3編 昭和20年から50年間の活動－1945～1994ー</t>
    <rPh sb="0" eb="1">
      <t>ダイ</t>
    </rPh>
    <rPh sb="1" eb="3">
      <t>ニブ</t>
    </rPh>
    <rPh sb="4" eb="6">
      <t>カツドウ</t>
    </rPh>
    <rPh sb="6" eb="9">
      <t>キロクヘン</t>
    </rPh>
    <rPh sb="10" eb="11">
      <t>ダイ</t>
    </rPh>
    <rPh sb="12" eb="13">
      <t>ヘン</t>
    </rPh>
    <rPh sb="14" eb="16">
      <t>ショウワ</t>
    </rPh>
    <rPh sb="18" eb="19">
      <t>ネン</t>
    </rPh>
    <rPh sb="23" eb="25">
      <t>ネンカン</t>
    </rPh>
    <rPh sb="26" eb="28">
      <t>カツドウ</t>
    </rPh>
    <phoneticPr fontId="6"/>
  </si>
  <si>
    <t>第3部資料編 第3編</t>
    <rPh sb="0" eb="1">
      <t>ダイ</t>
    </rPh>
    <rPh sb="2" eb="3">
      <t>ブ</t>
    </rPh>
    <rPh sb="3" eb="6">
      <t>シリョウヘン</t>
    </rPh>
    <rPh sb="7" eb="8">
      <t>ダイ</t>
    </rPh>
    <rPh sb="9" eb="10">
      <t>ヘン</t>
    </rPh>
    <phoneticPr fontId="6"/>
  </si>
  <si>
    <t>会長講演（第55代までは総会での講演、第56代以降は全国大会での講演）</t>
    <rPh sb="0" eb="2">
      <t>カイチョウ</t>
    </rPh>
    <rPh sb="2" eb="4">
      <t>コウエン</t>
    </rPh>
    <rPh sb="5" eb="6">
      <t>ダイ</t>
    </rPh>
    <rPh sb="8" eb="9">
      <t>ダイ</t>
    </rPh>
    <rPh sb="12" eb="14">
      <t>ソウカイ</t>
    </rPh>
    <rPh sb="16" eb="18">
      <t>コウエン</t>
    </rPh>
    <rPh sb="19" eb="20">
      <t>ダイ</t>
    </rPh>
    <rPh sb="22" eb="23">
      <t>ダイ</t>
    </rPh>
    <rPh sb="23" eb="25">
      <t>イコウ</t>
    </rPh>
    <rPh sb="26" eb="30">
      <t>ゼンコクタイカイ</t>
    </rPh>
    <rPh sb="32" eb="34">
      <t>コウエン</t>
    </rPh>
    <phoneticPr fontId="6"/>
  </si>
  <si>
    <t>わが国の水問題について</t>
    <phoneticPr fontId="6"/>
  </si>
  <si>
    <t>http://library.jsce.or.jp/jsce/open/00034/53-12/53-12-15686.pdf</t>
    <phoneticPr fontId="6"/>
  </si>
  <si>
    <t>土木技術者の使命</t>
    <phoneticPr fontId="6"/>
  </si>
  <si>
    <t>http://library.jsce.or.jp/jsce/open/00034/54-12/54-12-15858.pdf</t>
    <phoneticPr fontId="6"/>
  </si>
  <si>
    <t xml:space="preserve"> 大石 重成</t>
    <phoneticPr fontId="6"/>
  </si>
  <si>
    <t>東海道新幹線が生れるまで</t>
    <phoneticPr fontId="6"/>
  </si>
  <si>
    <t>http://library.jsce.or.jp/jsce/open/00034/56-02/56-02-16057.pdf</t>
    <phoneticPr fontId="6"/>
  </si>
  <si>
    <t>道路の歴史と展望</t>
    <phoneticPr fontId="6"/>
  </si>
  <si>
    <t>http://library.jsce.or.jp/jsce/open/00034/56-12/56-12-16197.pdf</t>
    <phoneticPr fontId="6"/>
  </si>
  <si>
    <t>地震工学の現況</t>
    <phoneticPr fontId="6"/>
  </si>
  <si>
    <t>http://library.jsce.or.jp/jsce/open/00034/57-13/57-13-16448.pdf</t>
    <phoneticPr fontId="6"/>
  </si>
  <si>
    <t>建設産業の海外進出</t>
    <phoneticPr fontId="6"/>
  </si>
  <si>
    <t>http://library.jsce.or.jp/jsce/open/00034/58-13/58-13-16680.pdf</t>
    <phoneticPr fontId="6"/>
  </si>
  <si>
    <t>鉄道の社会的使命と土木技術発展への役割</t>
    <phoneticPr fontId="6"/>
  </si>
  <si>
    <t>http://library.jsce.or.jp/jsce/open/00034/59-13/59-13-16884.pdf</t>
    <phoneticPr fontId="6"/>
  </si>
  <si>
    <t>公共事業の最近の諸問題について</t>
    <phoneticPr fontId="6"/>
  </si>
  <si>
    <t>http://library.jsce.or.jp/jsce/open/00034/60-13/60-13-17127.pdf</t>
    <phoneticPr fontId="6"/>
  </si>
  <si>
    <t>学校における土木技術者教育</t>
    <phoneticPr fontId="6"/>
  </si>
  <si>
    <t>http://library.jsce.or.jp/jsce/open/00034/61-13/61-13-5637.pdf</t>
    <phoneticPr fontId="6"/>
  </si>
  <si>
    <t>電力の現状と土木技術の課題</t>
    <phoneticPr fontId="6"/>
  </si>
  <si>
    <t>http://library.jsce.or.jp/jsce/open/00034/62-13/62-13-6110.pdf</t>
    <phoneticPr fontId="6"/>
  </si>
  <si>
    <t>http://library.jsce.or.jp/jsce/open/00034/62-08/62-08-5916.pdf</t>
    <phoneticPr fontId="6"/>
  </si>
  <si>
    <t>鉄道の使命と運営について</t>
    <phoneticPr fontId="6"/>
  </si>
  <si>
    <t>http://library.jsce.or.jp/jsce/open/00034/63-13/63-13-6599.pdf</t>
    <phoneticPr fontId="6"/>
  </si>
  <si>
    <t>コンクリート技術における省エネルギーおよび省資源</t>
    <phoneticPr fontId="6"/>
  </si>
  <si>
    <t>http://library.jsce.or.jp/jsce/open/00034/64-13/64-13-7032.pdf</t>
    <phoneticPr fontId="6"/>
  </si>
  <si>
    <t>わが国の高速道路と地域開発</t>
    <phoneticPr fontId="6"/>
  </si>
  <si>
    <t>http://library.jsce.or.jp/jsce/open/00034/65-13/65-13-7521.pdf</t>
    <phoneticPr fontId="6"/>
  </si>
  <si>
    <t>日本の総合交通体系</t>
    <phoneticPr fontId="6"/>
  </si>
  <si>
    <t>http://library.jsce.or.jp/jsce/open/00034/66-13/66-13-8110.pdf</t>
    <phoneticPr fontId="6"/>
  </si>
  <si>
    <t>水力発電と海外技術協力</t>
    <phoneticPr fontId="6"/>
  </si>
  <si>
    <t>http://library.jsce.or.jp/jsce/open/00034/67-13/67-13-8719.pdf</t>
    <phoneticPr fontId="6"/>
  </si>
  <si>
    <t>鉄道高速化のゆくえ</t>
    <phoneticPr fontId="6"/>
  </si>
  <si>
    <t>http://library.jsce.or.jp/jsce/open/00034/68-13/68-13-9396.pdf</t>
    <phoneticPr fontId="6"/>
  </si>
  <si>
    <t>成熟の時代を迎えた港湾</t>
    <phoneticPr fontId="6"/>
  </si>
  <si>
    <t>http://library.jsce.or.jp/jsce/open/00034/69-12/69-12-10105.pdf</t>
    <phoneticPr fontId="6"/>
  </si>
  <si>
    <t>有料道路の歩みと将来の展望</t>
    <phoneticPr fontId="6"/>
  </si>
  <si>
    <t>http://library.jsce.or.jp/jsce/open/00034/70-12/70-12-10760.pdf</t>
    <phoneticPr fontId="6"/>
  </si>
  <si>
    <t>予測とその信頼性</t>
    <phoneticPr fontId="6"/>
  </si>
  <si>
    <t>世界の中の日本－土木界の役割</t>
    <phoneticPr fontId="6"/>
  </si>
  <si>
    <t xml:space="preserve"> 久保 慶三郎</t>
    <phoneticPr fontId="6"/>
  </si>
  <si>
    <t>http://library.jsce.or.jp/jsce/open/00034/72-02/72-02-707.pdf</t>
    <phoneticPr fontId="6"/>
  </si>
  <si>
    <t>http://library.jsce.or.jp/jsce/open/00034/72-12/72-12-679.pdf</t>
    <phoneticPr fontId="6"/>
  </si>
  <si>
    <t>日本の社会資本（とくに交通）の充実について</t>
    <phoneticPr fontId="6"/>
  </si>
  <si>
    <t>http://library.jsce.or.jp/jsce/open/00034/73-12/73-12-19085.pdf</t>
    <phoneticPr fontId="6"/>
  </si>
  <si>
    <t>国際化時代における土木学会</t>
    <phoneticPr fontId="6"/>
  </si>
  <si>
    <t>http://library.jsce.or.jp/jsce/open/00034/74-17/74-17-1803.pdf</t>
    <phoneticPr fontId="6"/>
  </si>
  <si>
    <t>日本の道路　－土木技術への期待－</t>
    <phoneticPr fontId="6"/>
  </si>
  <si>
    <t>http://library.jsce.or.jp/jsce/open/00034/75-15a/75-15a-18424.pdf</t>
    <phoneticPr fontId="6"/>
  </si>
  <si>
    <t>「土木－過去・現在・未来」</t>
    <phoneticPr fontId="6"/>
  </si>
  <si>
    <t>http://library.jsce.or.jp/jsce/open/00034/76-13a/76-13a-2666.pdf</t>
    <phoneticPr fontId="6"/>
  </si>
  <si>
    <t>新しい時代のシビルエンジニア</t>
    <phoneticPr fontId="6"/>
  </si>
  <si>
    <t>http://library.jsce.or.jp/jsce/open/00034/77-15a/77-15a-3000.pdf</t>
    <phoneticPr fontId="6"/>
  </si>
  <si>
    <t>http://library.jsce.or.jp/jsce/open/00034/78-14a/78-14a-002.pdf</t>
    <phoneticPr fontId="6"/>
  </si>
  <si>
    <t>土木学を求めて</t>
    <phoneticPr fontId="6"/>
  </si>
  <si>
    <t>http://library.jsce.or.jp/jsce/open/00034/80-01a/80-01a-4144.pdf</t>
    <phoneticPr fontId="6"/>
  </si>
  <si>
    <t>地域格差とその是正への方策</t>
    <phoneticPr fontId="6"/>
  </si>
  <si>
    <t>日本における治水の歩みと展望</t>
    <phoneticPr fontId="6"/>
  </si>
  <si>
    <t>http://library.jsce.or.jp/jsce/open/00034/81-01a/81-01a-3679.pdf</t>
    <phoneticPr fontId="6"/>
  </si>
  <si>
    <t>歴史的転換期の渦中にある工学</t>
    <phoneticPr fontId="6"/>
  </si>
  <si>
    <t>http://library.jsce.or.jp/jsce/open/00034/1997/82-1a-0003.pdf</t>
    <phoneticPr fontId="6"/>
  </si>
  <si>
    <t>安全な生活，強い産業を支える社会資本整備</t>
    <phoneticPr fontId="6"/>
  </si>
  <si>
    <t>http://library.jsce.or.jp/jsce/open/00034/1998/83-01a/83-1a-0119.pdf</t>
    <phoneticPr fontId="6"/>
  </si>
  <si>
    <t xml:space="preserve"> 岡田 宏</t>
    <phoneticPr fontId="6"/>
  </si>
  <si>
    <t>http://library.jsce.or.jp/jsce/open/00034/1999/84-01-0085.pdf</t>
    <phoneticPr fontId="6"/>
  </si>
  <si>
    <t>プロジェクトの評価</t>
    <rPh sb="7" eb="9">
      <t>ヒョウカ</t>
    </rPh>
    <phoneticPr fontId="6"/>
  </si>
  <si>
    <t>次世代の設計技術</t>
    <phoneticPr fontId="6"/>
  </si>
  <si>
    <t>http://library.jsce.or.jp/jsce/open/00034/2000/85-01-0150.pdf</t>
    <phoneticPr fontId="6"/>
  </si>
  <si>
    <t>社会資本整備の課題と土木学会の役割</t>
    <phoneticPr fontId="6"/>
  </si>
  <si>
    <t>http://library.jsce.or.jp/jsce/open/00034/2001/86-01-0113.pdf</t>
    <phoneticPr fontId="6"/>
  </si>
  <si>
    <t>地球環境制約の時代を迎えて　近代の卒業のために</t>
    <phoneticPr fontId="6"/>
  </si>
  <si>
    <t>http://library.jsce.or.jp/jsce/open/00034/2002/87-01-0113.pdf</t>
    <phoneticPr fontId="6"/>
  </si>
  <si>
    <t xml:space="preserve"> 岸 清</t>
    <phoneticPr fontId="6"/>
  </si>
  <si>
    <t>土木界をより知ってもらうために－土木学会の情報発信改革－</t>
    <rPh sb="0" eb="3">
      <t>ドボクカイ</t>
    </rPh>
    <rPh sb="6" eb="7">
      <t>シ</t>
    </rPh>
    <rPh sb="16" eb="18">
      <t>ドボク</t>
    </rPh>
    <rPh sb="18" eb="20">
      <t>ガッカイ</t>
    </rPh>
    <rPh sb="21" eb="23">
      <t>ジョウホウ</t>
    </rPh>
    <rPh sb="23" eb="25">
      <t>ハッシン</t>
    </rPh>
    <rPh sb="25" eb="27">
      <t>カイカク</t>
    </rPh>
    <phoneticPr fontId="6"/>
  </si>
  <si>
    <t>https://www.jsce.or.jp/branch/hokkaido/jsce2002/kityou.pdf</t>
    <phoneticPr fontId="6"/>
  </si>
  <si>
    <t>土木技術者の気概の高揚を目指して！</t>
    <phoneticPr fontId="6"/>
  </si>
  <si>
    <t xml:space="preserve"> 御巫 清泰</t>
    <phoneticPr fontId="6"/>
  </si>
  <si>
    <t>アジアの中の日本と社会資本</t>
    <rPh sb="12" eb="13">
      <t>ホン</t>
    </rPh>
    <phoneticPr fontId="6"/>
  </si>
  <si>
    <t>土木技術者がグローバル社会で活躍するために</t>
    <phoneticPr fontId="6"/>
  </si>
  <si>
    <t>自然災害軽減への土木学会の役割</t>
    <rPh sb="14" eb="15">
      <t>ワリ</t>
    </rPh>
    <phoneticPr fontId="6"/>
  </si>
  <si>
    <t>わが国における社会資本の現状と評価</t>
    <phoneticPr fontId="6"/>
  </si>
  <si>
    <t>誰がこれを造ったのか－社会への責任，そして次世代へのメッセージ</t>
    <phoneticPr fontId="6"/>
  </si>
  <si>
    <t>http://library.jsce.or.jp/jsce/open/00034/2009/94-01/94-01-9999.pdf</t>
    <phoneticPr fontId="6"/>
  </si>
  <si>
    <t>http://library.jsce.or.jp/jsce/open/00034/2008/93-01/93-01-9999.pdf</t>
    <phoneticPr fontId="6"/>
  </si>
  <si>
    <t>http://library.jsce.or.jp/jsce/open/00034/2007/92-01/92-01-9999.pdf</t>
    <phoneticPr fontId="6"/>
  </si>
  <si>
    <t>http://library.jsce.or.jp/jsce/open/00034/2006/91-01/91-01-9999.pdf</t>
    <phoneticPr fontId="6"/>
  </si>
  <si>
    <t>http://library.jsce.or.jp/jsce/open/00034/2005/90-01-0133.pdf</t>
    <phoneticPr fontId="6"/>
  </si>
  <si>
    <t>http://library.jsce.or.jp/jsce/open/00034/2004/89-01-0131.pdf</t>
    <phoneticPr fontId="6"/>
  </si>
  <si>
    <t>少子高齢化・気候変動に対して土木技術者は何をなすべきか</t>
    <phoneticPr fontId="6"/>
  </si>
  <si>
    <t>http://library.jsce.or.jp/jsce/open/00034/2010/95-01/95-01-9999.pdf</t>
    <phoneticPr fontId="6"/>
  </si>
  <si>
    <t>コンプライアンス推進としての社会基盤整備</t>
    <phoneticPr fontId="6"/>
  </si>
  <si>
    <t>東日本大震災の教訓と社会安全システム－土木の原点を考えた行動計画を－</t>
    <phoneticPr fontId="6"/>
  </si>
  <si>
    <t>人・組織・技術の総合化で巨大災害に立ち向かう－調査・提言から具現化の場へ</t>
    <phoneticPr fontId="6"/>
  </si>
  <si>
    <t>信頼される土木学会を目指して社会貢献を実践する</t>
    <phoneticPr fontId="6"/>
  </si>
  <si>
    <t>学会誌付録での報告では全文の掲載無し</t>
    <rPh sb="0" eb="3">
      <t>ガッカイシ</t>
    </rPh>
    <rPh sb="3" eb="5">
      <t>フロク</t>
    </rPh>
    <rPh sb="7" eb="9">
      <t>ホウコク</t>
    </rPh>
    <rPh sb="11" eb="13">
      <t>ゼンブン</t>
    </rPh>
    <rPh sb="14" eb="16">
      <t>ケイサイ</t>
    </rPh>
    <rPh sb="16" eb="17">
      <t>ナ</t>
    </rPh>
    <phoneticPr fontId="6"/>
  </si>
  <si>
    <t>あらゆる境界をひらき、持続可能な社会の礎を築く</t>
    <phoneticPr fontId="6"/>
  </si>
  <si>
    <t>次代に繋ぐ土木技術者の「志」と「熱意」</t>
    <phoneticPr fontId="6"/>
  </si>
  <si>
    <t>次世代に繋ぐ生産現場のイノベーション</t>
    <phoneticPr fontId="6"/>
  </si>
  <si>
    <t>土木の「領域」を再考し、主張ある土木を構築しよう</t>
    <phoneticPr fontId="6"/>
  </si>
  <si>
    <t>学会誌付録がリンク切れ</t>
    <rPh sb="0" eb="3">
      <t>ガッカイシ</t>
    </rPh>
    <rPh sb="3" eb="5">
      <t>フロク</t>
    </rPh>
    <rPh sb="9" eb="10">
      <t>ギ</t>
    </rPh>
    <phoneticPr fontId="6"/>
  </si>
  <si>
    <t>http://library.jsce.or.jp/jsce/open/00034/2020/105-01/105-01-zenkoku.pdf</t>
    <phoneticPr fontId="6"/>
  </si>
  <si>
    <t>人口減少社会におけるインフラストラクチャーのあり方～レジリエントで活力ある社会の構築～</t>
    <phoneticPr fontId="6"/>
  </si>
  <si>
    <t>http://library.jsce.or.jp/jsce/open/00034/2019/104-01/104-01-9999.pdf</t>
    <phoneticPr fontId="6"/>
  </si>
  <si>
    <t>明治150周年を迎えて：この国の来し方行く末を考える</t>
    <phoneticPr fontId="6"/>
  </si>
  <si>
    <t>第112代</t>
    <rPh sb="0" eb="1">
      <t>ダイ</t>
    </rPh>
    <rPh sb="4" eb="5">
      <t>ダイ</t>
    </rPh>
    <phoneticPr fontId="6"/>
  </si>
  <si>
    <t>何を育み何を変えるか ～土木の原点と組織文化の視点から～</t>
    <phoneticPr fontId="6"/>
  </si>
  <si>
    <t>これからの暮らし、経済とインフラのビッグ・ピクチャー～開かれた魅力溢れる土木学会を目指して～</t>
    <phoneticPr fontId="6"/>
  </si>
  <si>
    <t>https://vimeo.com/606025588/eb92bb1649</t>
    <phoneticPr fontId="6"/>
  </si>
  <si>
    <t>https://www.youtube.com/watch?v=k-WZus8ux90</t>
    <phoneticPr fontId="6"/>
  </si>
  <si>
    <t>グローバルな課題・視点と土木技術・技術者</t>
    <phoneticPr fontId="6"/>
  </si>
  <si>
    <t>土木の魅力を伝える　～次世代に向けてイノベーションを起こす～</t>
    <phoneticPr fontId="6"/>
  </si>
  <si>
    <t>土木を風景から考える</t>
    <phoneticPr fontId="6"/>
  </si>
  <si>
    <t>会長講演・挨拶</t>
  </si>
  <si>
    <t>会長就任挨拶文・会長講演</t>
    <rPh sb="0" eb="2">
      <t>カイチョウ</t>
    </rPh>
    <rPh sb="2" eb="4">
      <t>シュウニン</t>
    </rPh>
    <rPh sb="4" eb="7">
      <t>アイサツブン</t>
    </rPh>
    <rPh sb="8" eb="10">
      <t>カイチョウ</t>
    </rPh>
    <rPh sb="10" eb="12">
      <t>コウエン</t>
    </rPh>
    <phoneticPr fontId="6"/>
  </si>
  <si>
    <t>1914～</t>
    <phoneticPr fontId="6"/>
  </si>
  <si>
    <t>※公開データより会員・企画課作成</t>
    <rPh sb="1" eb="3">
      <t>コウカイ</t>
    </rPh>
    <rPh sb="8" eb="10">
      <t>カイイン</t>
    </rPh>
    <rPh sb="11" eb="14">
      <t>キカクカ</t>
    </rPh>
    <rPh sb="14" eb="16">
      <t>サクセイ</t>
    </rPh>
    <phoneticPr fontId="6"/>
  </si>
  <si>
    <t>会長挨拶・講演リスト</t>
    <rPh sb="0" eb="2">
      <t>カイチョウ</t>
    </rPh>
    <rPh sb="2" eb="4">
      <t>アイサツ</t>
    </rPh>
    <rPh sb="5" eb="7">
      <t>コウエン</t>
    </rPh>
    <phoneticPr fontId="6"/>
  </si>
  <si>
    <t>学会誌特集タイトル</t>
    <rPh sb="0" eb="3">
      <t>ガッカイシ</t>
    </rPh>
    <rPh sb="3" eb="5">
      <t>トクシュウ</t>
    </rPh>
    <phoneticPr fontId="6"/>
  </si>
  <si>
    <t>会長特別活動タイトル・成果</t>
    <rPh sb="0" eb="2">
      <t>カイチョウ</t>
    </rPh>
    <rPh sb="2" eb="4">
      <t>トクベツ</t>
    </rPh>
    <rPh sb="4" eb="6">
      <t>カツドウ</t>
    </rPh>
    <rPh sb="11" eb="13">
      <t>セイカ</t>
    </rPh>
    <phoneticPr fontId="6"/>
  </si>
  <si>
    <t>歴代会長の挨拶、講演（総会・全国大会）</t>
    <rPh sb="0" eb="2">
      <t>レキダイ</t>
    </rPh>
    <rPh sb="2" eb="4">
      <t>カイチョウ</t>
    </rPh>
    <rPh sb="5" eb="7">
      <t>アイサツ</t>
    </rPh>
    <rPh sb="8" eb="10">
      <t>コウエン</t>
    </rPh>
    <rPh sb="11" eb="13">
      <t>ソウカイ</t>
    </rPh>
    <rPh sb="14" eb="18">
      <t>ゼンコクタイカイ</t>
    </rPh>
    <phoneticPr fontId="6"/>
  </si>
  <si>
    <t>会長特別委員会活動</t>
    <rPh sb="0" eb="2">
      <t>カイチョウ</t>
    </rPh>
    <rPh sb="2" eb="4">
      <t>トクベツ</t>
    </rPh>
    <rPh sb="4" eb="7">
      <t>イインカイ</t>
    </rPh>
    <rPh sb="7" eb="9">
      <t>カツドウ</t>
    </rPh>
    <phoneticPr fontId="6"/>
  </si>
  <si>
    <t>支部会員数</t>
    <rPh sb="0" eb="2">
      <t>シブ</t>
    </rPh>
    <rPh sb="2" eb="5">
      <t>カイインスウ</t>
    </rPh>
    <phoneticPr fontId="6"/>
  </si>
  <si>
    <t>支部別の会員数</t>
    <rPh sb="0" eb="2">
      <t>シブ</t>
    </rPh>
    <rPh sb="2" eb="3">
      <t>ベツ</t>
    </rPh>
    <rPh sb="4" eb="7">
      <t>カイインスウ</t>
    </rPh>
    <phoneticPr fontId="6"/>
  </si>
  <si>
    <t>大会テーマ</t>
    <rPh sb="0" eb="2">
      <t>タイカイ</t>
    </rPh>
    <phoneticPr fontId="6"/>
  </si>
  <si>
    <t>自然とくらしの奥深き風景をつくる土木へ</t>
    <phoneticPr fontId="6"/>
  </si>
  <si>
    <t>不確実な時代における土木の新たな挑戦 〜技術でつながる「適散適集」な社会〜</t>
    <phoneticPr fontId="6"/>
  </si>
  <si>
    <t>「文明化された社会」をこえて ～土木學のめざすもの～</t>
    <phoneticPr fontId="6"/>
  </si>
  <si>
    <t>これまでも、これからも生活経済社会の礎を築く土木 ～市民と連携し、インフラのビッグ・ピクチャーを描こう～</t>
    <phoneticPr fontId="6"/>
  </si>
  <si>
    <t>守る・攻める・変わる～持続的な成長を支える土木の変革～</t>
    <phoneticPr fontId="6"/>
  </si>
  <si>
    <t>中部</t>
    <phoneticPr fontId="6"/>
  </si>
  <si>
    <t>激甚化する自然災害，挑戦する土木 ～レジリエントな社会の構築に向けて～</t>
    <phoneticPr fontId="6"/>
  </si>
  <si>
    <t>社会システムのイノベーション創出のために</t>
    <phoneticPr fontId="6"/>
  </si>
  <si>
    <t>復興、そして創生へ ~土木の力で地域を元気に～</t>
    <phoneticPr fontId="6"/>
  </si>
  <si>
    <t>地域とともに確かな未来を築く土木技術~新たなる第一歩～</t>
    <phoneticPr fontId="6"/>
  </si>
  <si>
    <t>百年の計、変わらぬ使命感と進化する土木</t>
    <phoneticPr fontId="6"/>
  </si>
  <si>
    <t>土木が築いた今日と、切り拓くべき未来</t>
    <phoneticPr fontId="6"/>
  </si>
  <si>
    <t>地域の復興、日本の再生～土木工学が果たすべき役割～</t>
    <rPh sb="0" eb="2">
      <t>チイキ</t>
    </rPh>
    <rPh sb="3" eb="5">
      <t>フッコウ</t>
    </rPh>
    <rPh sb="6" eb="8">
      <t>ニホン</t>
    </rPh>
    <rPh sb="9" eb="11">
      <t>サイセイ</t>
    </rPh>
    <rPh sb="12" eb="14">
      <t>ドボク</t>
    </rPh>
    <rPh sb="14" eb="16">
      <t>コウガク</t>
    </rPh>
    <rPh sb="17" eb="18">
      <t>ハ</t>
    </rPh>
    <rPh sb="22" eb="24">
      <t>ヤクワリ</t>
    </rPh>
    <phoneticPr fontId="6"/>
  </si>
  <si>
    <t>今一度、土木の原点に～誇れる日本、住みよいまちへ～</t>
    <rPh sb="0" eb="3">
      <t>イマイチド</t>
    </rPh>
    <rPh sb="4" eb="6">
      <t>ドボク</t>
    </rPh>
    <rPh sb="7" eb="9">
      <t>ゲンテン</t>
    </rPh>
    <rPh sb="11" eb="12">
      <t>ホコ</t>
    </rPh>
    <rPh sb="14" eb="16">
      <t>ニホン</t>
    </rPh>
    <rPh sb="17" eb="18">
      <t>ス</t>
    </rPh>
    <phoneticPr fontId="6"/>
  </si>
  <si>
    <t>土木はつなぐ、“地域”を、“生命（いのち）”を、そして“未来”へ</t>
    <phoneticPr fontId="6"/>
  </si>
  <si>
    <t>土木の将来と国際化</t>
    <phoneticPr fontId="6"/>
  </si>
  <si>
    <t>これからの日本の社会と土木</t>
    <rPh sb="5" eb="7">
      <t>ニホン</t>
    </rPh>
    <rPh sb="8" eb="10">
      <t>シャカイ</t>
    </rPh>
    <rPh sb="11" eb="13">
      <t>ドボク</t>
    </rPh>
    <phoneticPr fontId="6"/>
  </si>
  <si>
    <t>地域のみらいのための国土形成</t>
    <phoneticPr fontId="6"/>
  </si>
  <si>
    <t>人口減少下における地域の活力向上をめざして～土木技術者からの提言～</t>
    <phoneticPr fontId="6"/>
  </si>
  <si>
    <t>土木のグローカリゼーション　～世界市民になろう～</t>
    <phoneticPr fontId="6"/>
  </si>
  <si>
    <t>日本の課題－都市再創造のための提言－</t>
    <phoneticPr fontId="6"/>
  </si>
  <si>
    <t>土木事業への市民参加</t>
    <phoneticPr fontId="6"/>
  </si>
  <si>
    <t>ひと・ゆめ・土木 豊かな社会</t>
    <rPh sb="6" eb="8">
      <t>ドボク</t>
    </rPh>
    <rPh sb="9" eb="10">
      <t>ユタ</t>
    </rPh>
    <rPh sb="12" eb="14">
      <t>シャカイ</t>
    </rPh>
    <phoneticPr fontId="6"/>
  </si>
  <si>
    <t>自然・人・土木 －災害に強い社会の構築をめざして－</t>
    <rPh sb="0" eb="2">
      <t>シゼン</t>
    </rPh>
    <rPh sb="3" eb="4">
      <t>ヒト</t>
    </rPh>
    <rPh sb="5" eb="7">
      <t>ドボク</t>
    </rPh>
    <rPh sb="9" eb="11">
      <t>サイガイ</t>
    </rPh>
    <rPh sb="12" eb="13">
      <t>ツヨ</t>
    </rPh>
    <rPh sb="14" eb="16">
      <t>シャカイ</t>
    </rPh>
    <rPh sb="17" eb="19">
      <t>コウチク</t>
    </rPh>
    <phoneticPr fontId="6"/>
  </si>
  <si>
    <t>人と地球の共存をめざして</t>
    <rPh sb="0" eb="1">
      <t>ヒト</t>
    </rPh>
    <rPh sb="2" eb="4">
      <t>チキュウ</t>
    </rPh>
    <rPh sb="5" eb="7">
      <t>キョウゾン</t>
    </rPh>
    <phoneticPr fontId="6"/>
  </si>
  <si>
    <t>安心と活力あるまち創り・くに創り</t>
    <rPh sb="0" eb="2">
      <t>アンシン</t>
    </rPh>
    <rPh sb="3" eb="5">
      <t>カツリョク</t>
    </rPh>
    <rPh sb="9" eb="10">
      <t>ツク</t>
    </rPh>
    <rPh sb="14" eb="15">
      <t>ツク</t>
    </rPh>
    <phoneticPr fontId="6"/>
  </si>
  <si>
    <t>地域・人・技術 －時代を創りはぐくむ土木技術－</t>
    <rPh sb="0" eb="2">
      <t>チイキ</t>
    </rPh>
    <rPh sb="3" eb="4">
      <t>ヒト</t>
    </rPh>
    <rPh sb="5" eb="7">
      <t>ギジュツ</t>
    </rPh>
    <rPh sb="9" eb="11">
      <t>ジダイ</t>
    </rPh>
    <rPh sb="12" eb="13">
      <t>ツク</t>
    </rPh>
    <rPh sb="18" eb="20">
      <t>ドボク</t>
    </rPh>
    <rPh sb="20" eb="22">
      <t>ギジュツ</t>
    </rPh>
    <phoneticPr fontId="6"/>
  </si>
  <si>
    <t>21世紀の土木技術を求めて</t>
    <rPh sb="2" eb="4">
      <t>セイキ</t>
    </rPh>
    <rPh sb="5" eb="7">
      <t>ドボク</t>
    </rPh>
    <rPh sb="7" eb="9">
      <t>ギジュツ</t>
    </rPh>
    <rPh sb="10" eb="11">
      <t>モト</t>
    </rPh>
    <phoneticPr fontId="6"/>
  </si>
  <si>
    <t>21世紀のクオリティ・オブ・ライフをめざして</t>
    <rPh sb="2" eb="4">
      <t>セイキ</t>
    </rPh>
    <phoneticPr fontId="6"/>
  </si>
  <si>
    <t>安心・安全な生活、個性のある地域社会に実現を目指して</t>
    <phoneticPr fontId="6"/>
  </si>
  <si>
    <t>2023年度</t>
    <rPh sb="4" eb="6">
      <t>ネンド</t>
    </rPh>
    <phoneticPr fontId="6"/>
  </si>
  <si>
    <t>「土木とデザイン」 －デザインと土木がひらく新時代－</t>
    <phoneticPr fontId="6"/>
  </si>
  <si>
    <t>「土木と地域づくり」 －ふれあい土木ゆたかな地域まちづくり－</t>
    <phoneticPr fontId="6"/>
  </si>
  <si>
    <t>「シビルコスモス（土木学）」 －地球にやさしいアーティスト</t>
    <phoneticPr fontId="6"/>
  </si>
  <si>
    <t>「国際化土木」 －世界への貢献をめざして－</t>
    <phoneticPr fontId="6"/>
  </si>
  <si>
    <t>「地球・人間そして土木」 －豊かな生活環境をめざして－</t>
    <phoneticPr fontId="6"/>
  </si>
  <si>
    <t>みつめよう ”土木の原点とフロンティア精神”</t>
    <rPh sb="7" eb="9">
      <t>ドボク</t>
    </rPh>
    <rPh sb="10" eb="12">
      <t>ゲンテン</t>
    </rPh>
    <rPh sb="19" eb="21">
      <t>セイシン</t>
    </rPh>
    <phoneticPr fontId="6"/>
  </si>
  <si>
    <t>”土木の再発見、再構築、新展開”</t>
    <rPh sb="1" eb="3">
      <t>ドボク</t>
    </rPh>
    <rPh sb="4" eb="7">
      <t>サイハッケン</t>
    </rPh>
    <rPh sb="8" eb="11">
      <t>サイコウチク</t>
    </rPh>
    <rPh sb="12" eb="15">
      <t>シンテンカイ</t>
    </rPh>
    <phoneticPr fontId="6"/>
  </si>
  <si>
    <t>第1部 総論 第3章 土木学会の役割</t>
    <rPh sb="0" eb="1">
      <t>ダイ</t>
    </rPh>
    <rPh sb="2" eb="3">
      <t>ブ</t>
    </rPh>
    <rPh sb="4" eb="6">
      <t>ソウロン</t>
    </rPh>
    <rPh sb="7" eb="8">
      <t>ダイ</t>
    </rPh>
    <rPh sb="9" eb="10">
      <t>ショウ</t>
    </rPh>
    <rPh sb="11" eb="13">
      <t>ドボク</t>
    </rPh>
    <rPh sb="13" eb="15">
      <t>ガッカイ</t>
    </rPh>
    <rPh sb="16" eb="18">
      <t>ヤクワリ</t>
    </rPh>
    <phoneticPr fontId="6"/>
  </si>
  <si>
    <t>受領日</t>
    <rPh sb="0" eb="3">
      <t>ジュリョウビ</t>
    </rPh>
    <phoneticPr fontId="6"/>
  </si>
  <si>
    <t>担当</t>
    <rPh sb="0" eb="2">
      <t>タントウ</t>
    </rPh>
    <phoneticPr fontId="6"/>
  </si>
  <si>
    <t>2023年制定コンクリート標準示方書　施工編</t>
  </si>
  <si>
    <t>2022年制定コンクリート標準示方書　設計編</t>
  </si>
  <si>
    <t>2022年制定コンクリート標準示方書　維持管理編</t>
  </si>
  <si>
    <t>2022年制定コンクリート標準示方書　基本原則編</t>
  </si>
  <si>
    <t>土木材料実験指導書　2023年改訂版</t>
  </si>
  <si>
    <t>2023年制定コンクリート標準示方書　規準編</t>
  </si>
  <si>
    <t>CL162 2022年制定コンクリート標準示方書改訂資料-基本原則編・設計編・維持管理編-</t>
  </si>
  <si>
    <t>2023年制定コンクリート標準示方書　ダムコンクリート編</t>
  </si>
  <si>
    <t>CL164 2023年制定コンクリート標準示方書改訂資料－施工編・ダムコンクリート編・規準編－</t>
  </si>
  <si>
    <t>水理実験解説書　2015年度版</t>
    <rPh sb="0" eb="2">
      <t>スイリ</t>
    </rPh>
    <rPh sb="2" eb="4">
      <t>ジッケン</t>
    </rPh>
    <rPh sb="4" eb="7">
      <t>カイセツショ</t>
    </rPh>
    <rPh sb="12" eb="13">
      <t>ネン</t>
    </rPh>
    <rPh sb="13" eb="14">
      <t>ド</t>
    </rPh>
    <rPh sb="14" eb="15">
      <t>バン</t>
    </rPh>
    <phoneticPr fontId="81"/>
  </si>
  <si>
    <t>仮設構造物の計画と施工［2010年改訂版］</t>
    <rPh sb="16" eb="17">
      <t>ネン</t>
    </rPh>
    <rPh sb="17" eb="20">
      <t>カイテイバン</t>
    </rPh>
    <phoneticPr fontId="81"/>
  </si>
  <si>
    <t>CL165 コンクリート技術を活用したカーボンニュートラルの実現に向けて</t>
  </si>
  <si>
    <t>TL33　トンネルの地震被害と耐震設計</t>
    <rPh sb="10" eb="12">
      <t>ジシン</t>
    </rPh>
    <rPh sb="12" eb="14">
      <t>ヒガイ</t>
    </rPh>
    <rPh sb="15" eb="17">
      <t>タイシン</t>
    </rPh>
    <rPh sb="17" eb="19">
      <t>セッケイ</t>
    </rPh>
    <phoneticPr fontId="81"/>
  </si>
  <si>
    <t>土木技術者のための岩盤力学（2023年度改訂版）【基礎編】</t>
  </si>
  <si>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81"/>
  </si>
  <si>
    <t>鋼構造S38　鋼橋の維持管理性・景観を向上させる技術</t>
  </si>
  <si>
    <t>Q＆Aでわかる土木と木材</t>
  </si>
  <si>
    <t>西部</t>
    <phoneticPr fontId="6"/>
  </si>
  <si>
    <t>海外</t>
    <rPh sb="0" eb="2">
      <t>カイガイ</t>
    </rPh>
    <phoneticPr fontId="6"/>
  </si>
  <si>
    <t>正会員(個人)と学生会員の合計</t>
    <rPh sb="13" eb="15">
      <t>ゴウケイ</t>
    </rPh>
    <phoneticPr fontId="6"/>
  </si>
  <si>
    <t>フェロー会員は正会員(個人)に含まれる</t>
  </si>
  <si>
    <t>正会員(個人)</t>
    <phoneticPr fontId="6"/>
  </si>
  <si>
    <t>※開館日数は2019年度の101％</t>
    <rPh sb="1" eb="3">
      <t>カイカン</t>
    </rPh>
    <rPh sb="3" eb="5">
      <t>ニッスウ</t>
    </rPh>
    <rPh sb="10" eb="12">
      <t>ネンド</t>
    </rPh>
    <phoneticPr fontId="5"/>
  </si>
  <si>
    <t>2022年度第30回映画コンクール受賞作品特集</t>
  </si>
  <si>
    <t>https://committees.jsce.or.jp/avc/node/787</t>
  </si>
  <si>
    <t>～夏休み特集～SPIRIT OF CIVIL ENGINEERING!「黒部の太陽」</t>
  </si>
  <si>
    <t>https://committees.jsce.or.jp/avc/node/791</t>
  </si>
  <si>
    <t>鉄道の日記念 鉄道特集</t>
  </si>
  <si>
    <t>https://committees.jsce.or.jp/avc/node/797</t>
  </si>
  <si>
    <t>震災特集</t>
  </si>
  <si>
    <t>https://committees.jsce.or.jp/avc/node/807</t>
  </si>
  <si>
    <t>土木学会創立110周年記念号　ー土木の核とひろがり－</t>
    <phoneticPr fontId="6"/>
  </si>
  <si>
    <t>https://note.com/jsce/n/ne5fe3dc0868e</t>
    <phoneticPr fontId="6"/>
  </si>
  <si>
    <t>第53回D&amp;Iカフェトーク</t>
    <phoneticPr fontId="6"/>
  </si>
  <si>
    <t>第54回D&amp;Iカフェトーク</t>
    <phoneticPr fontId="6"/>
  </si>
  <si>
    <t>第55回D&amp;Iカフェトーク</t>
    <phoneticPr fontId="6"/>
  </si>
  <si>
    <t>第56回D&amp;Iカフェトーク</t>
    <phoneticPr fontId="6"/>
  </si>
  <si>
    <t>第57回D&amp;Iカフェトーク</t>
    <phoneticPr fontId="6"/>
  </si>
  <si>
    <t>第58回D&amp;Iカフェトーク</t>
    <phoneticPr fontId="6"/>
  </si>
  <si>
    <t>第59回D&amp;Iカフェトーク</t>
    <phoneticPr fontId="6"/>
  </si>
  <si>
    <t>第60回D&amp;Iカフェトーク</t>
    <phoneticPr fontId="6"/>
  </si>
  <si>
    <t>第61回D&amp;Iカフェトーク</t>
    <phoneticPr fontId="6"/>
  </si>
  <si>
    <t>第62回D&amp;Iカフェトーク</t>
    <phoneticPr fontId="6"/>
  </si>
  <si>
    <t>第63回D&amp;Iカフェトーク</t>
    <phoneticPr fontId="6"/>
  </si>
  <si>
    <t>第64回D&amp;Iカフェトーク</t>
    <phoneticPr fontId="6"/>
  </si>
  <si>
    <t>第65回D&amp;Iカフェトーク</t>
    <phoneticPr fontId="6"/>
  </si>
  <si>
    <t>第66回D&amp;Iカフェトーク</t>
    <phoneticPr fontId="6"/>
  </si>
  <si>
    <t>「育児休暇を経験したパパのミッション」</t>
  </si>
  <si>
    <t>「Lean In で行こう　坑内労働規制緩和後世代の私のこれから」</t>
  </si>
  <si>
    <t>「必要とされること「カレタス」、「彼助」になる」</t>
  </si>
  <si>
    <t>土木技術者、町長になる</t>
  </si>
  <si>
    <t>トンネルと私</t>
  </si>
  <si>
    <t>でっかいもの、すっごい技術</t>
  </si>
  <si>
    <t>研究は生きること。</t>
  </si>
  <si>
    <t>大切なのはコミュ力！この力で次期会長をささえます</t>
    <phoneticPr fontId="6"/>
  </si>
  <si>
    <t>https://committees.jsce.or.jp/jsceoffice/node/87.html</t>
    <phoneticPr fontId="6"/>
  </si>
  <si>
    <t>土木学会創立100周年宣言　</t>
    <phoneticPr fontId="6"/>
  </si>
  <si>
    <t>http://library.jsce.or.jp/jsce/open/00034/80-03/80-03-4032.pdf</t>
    <phoneticPr fontId="6"/>
  </si>
  <si>
    <t>土木学会と土木事業の80年と今後に向けて</t>
    <rPh sb="0" eb="4">
      <t>ドボクガッカイ</t>
    </rPh>
    <rPh sb="5" eb="9">
      <t>ドボクジギョウ</t>
    </rPh>
    <rPh sb="12" eb="13">
      <t>ネン</t>
    </rPh>
    <rPh sb="14" eb="16">
      <t>コンゴ</t>
    </rPh>
    <rPh sb="17" eb="18">
      <t>ム</t>
    </rPh>
    <phoneticPr fontId="6"/>
  </si>
  <si>
    <t>土木学会80周年記念イベント</t>
    <rPh sb="0" eb="4">
      <t>ドボクガッカイ</t>
    </rPh>
    <rPh sb="6" eb="8">
      <t>シュウネン</t>
    </rPh>
    <rPh sb="8" eb="10">
      <t>キネン</t>
    </rPh>
    <phoneticPr fontId="6"/>
  </si>
  <si>
    <t>土木学会100周年記念式典</t>
    <rPh sb="0" eb="4">
      <t>ドボクガッカイ</t>
    </rPh>
    <rPh sb="7" eb="9">
      <t>シュウネン</t>
    </rPh>
    <rPh sb="9" eb="11">
      <t>キネン</t>
    </rPh>
    <rPh sb="11" eb="13">
      <t>シキテン</t>
    </rPh>
    <phoneticPr fontId="6"/>
  </si>
  <si>
    <t>令和6年度</t>
    <rPh sb="3" eb="4">
      <t>ネン</t>
    </rPh>
    <phoneticPr fontId="6"/>
  </si>
  <si>
    <t>旧岩保木水門</t>
    <phoneticPr fontId="6"/>
  </si>
  <si>
    <t>奥行臼の交通施設群</t>
    <phoneticPr fontId="6"/>
  </si>
  <si>
    <t>黒川橋梁（上り線）</t>
    <phoneticPr fontId="6"/>
  </si>
  <si>
    <t>駒形橋</t>
    <phoneticPr fontId="6"/>
  </si>
  <si>
    <t>相模大橋</t>
    <phoneticPr fontId="6"/>
  </si>
  <si>
    <t>覚王山ずい道</t>
    <phoneticPr fontId="6"/>
  </si>
  <si>
    <t>犬山橋</t>
    <phoneticPr fontId="6"/>
  </si>
  <si>
    <t>大谷～大津間の開業時の鉄道遺構</t>
    <phoneticPr fontId="6"/>
  </si>
  <si>
    <t>林田隧道</t>
    <phoneticPr fontId="6"/>
  </si>
  <si>
    <t>阪神甲子園球場・枝川橋梁</t>
    <phoneticPr fontId="6"/>
  </si>
  <si>
    <t>港大橋</t>
    <phoneticPr fontId="6"/>
  </si>
  <si>
    <t>目の字形ラーメン橋ー志谷川橋梁、日向川橋梁</t>
    <phoneticPr fontId="6"/>
  </si>
  <si>
    <t>瀬詰橋</t>
    <phoneticPr fontId="6"/>
  </si>
  <si>
    <t>尾鈴橋</t>
    <phoneticPr fontId="6"/>
  </si>
  <si>
    <t>十勝川統内新水路</t>
  </si>
  <si>
    <t>茂岩橋</t>
  </si>
  <si>
    <t>大倉ダム</t>
  </si>
  <si>
    <t>只見川ダム施設群</t>
  </si>
  <si>
    <t>蔵前橋</t>
  </si>
  <si>
    <t>城ヶ島大橋</t>
  </si>
  <si>
    <t>阿賀野川満願寺「基準点標石」</t>
    <phoneticPr fontId="6"/>
  </si>
  <si>
    <t>大井ダム・大井発電所</t>
    <phoneticPr fontId="6"/>
  </si>
  <si>
    <t>大井川橋梁（下り線）</t>
    <phoneticPr fontId="6"/>
  </si>
  <si>
    <t>深良用水 用水隧道</t>
    <phoneticPr fontId="6"/>
  </si>
  <si>
    <t>鬼谷川砂防堰堤</t>
    <phoneticPr fontId="6"/>
  </si>
  <si>
    <t>紀州鉄道及び旧御坊臨港鉄道廃線部分</t>
    <phoneticPr fontId="6"/>
  </si>
  <si>
    <t>東高洲橋</t>
    <phoneticPr fontId="6"/>
  </si>
  <si>
    <t>高砂港 向島突堤</t>
    <phoneticPr fontId="6"/>
  </si>
  <si>
    <t>近鉄難波線 大断面シールドトンネル</t>
    <phoneticPr fontId="6"/>
  </si>
  <si>
    <t>木津川橋りょう・岩崎運河橋りょう</t>
    <phoneticPr fontId="6"/>
  </si>
  <si>
    <t>琵琶湖大橋(下り線)</t>
    <phoneticPr fontId="6"/>
  </si>
  <si>
    <t>内尾大水門</t>
    <phoneticPr fontId="6"/>
  </si>
  <si>
    <t>佐川橋</t>
    <phoneticPr fontId="6"/>
  </si>
  <si>
    <t>横瀬二連水路橋</t>
    <phoneticPr fontId="6"/>
  </si>
  <si>
    <t>荒崎新地の石造干拓施設群</t>
    <phoneticPr fontId="6"/>
  </si>
  <si>
    <t>２．HP PV</t>
    <phoneticPr fontId="8"/>
  </si>
  <si>
    <t>年間平均</t>
    <rPh sb="0" eb="2">
      <t>ネンカン</t>
    </rPh>
    <rPh sb="2" eb="4">
      <t>ヘイキン</t>
    </rPh>
    <phoneticPr fontId="6"/>
  </si>
  <si>
    <t>公1：調査研究事業</t>
    <rPh sb="0" eb="1">
      <t>コウ</t>
    </rPh>
    <rPh sb="3" eb="5">
      <t>チョウサ</t>
    </rPh>
    <rPh sb="5" eb="7">
      <t>ケンキュウ</t>
    </rPh>
    <rPh sb="7" eb="9">
      <t>ジギョウ</t>
    </rPh>
    <phoneticPr fontId="6"/>
  </si>
  <si>
    <t>公2：講演会等事業</t>
    <rPh sb="0" eb="1">
      <t>コウ</t>
    </rPh>
    <rPh sb="3" eb="6">
      <t>コウエンカイ</t>
    </rPh>
    <rPh sb="6" eb="7">
      <t>ナド</t>
    </rPh>
    <rPh sb="7" eb="9">
      <t>ジギョウ</t>
    </rPh>
    <phoneticPr fontId="6"/>
  </si>
  <si>
    <t>公3：表彰・助成事業</t>
    <rPh sb="0" eb="1">
      <t>コウ</t>
    </rPh>
    <rPh sb="3" eb="5">
      <t>ヒョウショウ</t>
    </rPh>
    <rPh sb="6" eb="8">
      <t>ジョセイ</t>
    </rPh>
    <rPh sb="8" eb="10">
      <t>ジギョウ</t>
    </rPh>
    <phoneticPr fontId="6"/>
  </si>
  <si>
    <t>公4：評価・資格事業</t>
    <rPh sb="0" eb="1">
      <t>コウ</t>
    </rPh>
    <rPh sb="3" eb="5">
      <t>ヒョウカ</t>
    </rPh>
    <rPh sb="6" eb="10">
      <t>シカクジギョウ</t>
    </rPh>
    <phoneticPr fontId="6"/>
  </si>
  <si>
    <t>公5：広報・啓発事業</t>
    <rPh sb="0" eb="1">
      <t>コウ</t>
    </rPh>
    <rPh sb="3" eb="5">
      <t>コウホウ</t>
    </rPh>
    <rPh sb="6" eb="8">
      <t>ケイハツ</t>
    </rPh>
    <rPh sb="8" eb="10">
      <t>ジギョウ</t>
    </rPh>
    <phoneticPr fontId="6"/>
  </si>
  <si>
    <t>公6：図書館事業</t>
    <rPh sb="0" eb="1">
      <t>コウ</t>
    </rPh>
    <rPh sb="3" eb="6">
      <t>トショカン</t>
    </rPh>
    <rPh sb="6" eb="8">
      <t>ジギョウ</t>
    </rPh>
    <phoneticPr fontId="6"/>
  </si>
  <si>
    <t>公益目的事業共通</t>
    <rPh sb="0" eb="2">
      <t>コウエキ</t>
    </rPh>
    <rPh sb="2" eb="4">
      <t>モクテキ</t>
    </rPh>
    <rPh sb="4" eb="6">
      <t>ジギョウ</t>
    </rPh>
    <rPh sb="6" eb="8">
      <t>キョウツウ</t>
    </rPh>
    <phoneticPr fontId="6"/>
  </si>
  <si>
    <t>法人会計</t>
    <rPh sb="0" eb="2">
      <t>ホウジン</t>
    </rPh>
    <rPh sb="2" eb="4">
      <t>カイケイ</t>
    </rPh>
    <phoneticPr fontId="6"/>
  </si>
  <si>
    <t>経常収益</t>
    <rPh sb="0" eb="4">
      <t>ケイジョウシュウエキ</t>
    </rPh>
    <phoneticPr fontId="6"/>
  </si>
  <si>
    <t>内部取引消去</t>
    <rPh sb="0" eb="6">
      <t>ナイブトリヒキショウキョ</t>
    </rPh>
    <phoneticPr fontId="6"/>
  </si>
  <si>
    <t>2023年度</t>
    <rPh sb="4" eb="5">
      <t>ネン</t>
    </rPh>
    <rPh sb="5" eb="6">
      <t>ド</t>
    </rPh>
    <phoneticPr fontId="6"/>
  </si>
  <si>
    <t>経常費用</t>
    <rPh sb="0" eb="2">
      <t>ケイジョウ</t>
    </rPh>
    <rPh sb="2" eb="4">
      <t>ヒヨウ</t>
    </rPh>
    <phoneticPr fontId="6"/>
  </si>
  <si>
    <t>（円）</t>
    <rPh sb="1" eb="2">
      <t>エン</t>
    </rPh>
    <phoneticPr fontId="6"/>
  </si>
  <si>
    <t>公益目的事業合計</t>
    <rPh sb="0" eb="2">
      <t>コウエキ</t>
    </rPh>
    <rPh sb="2" eb="4">
      <t>モクテキ</t>
    </rPh>
    <rPh sb="4" eb="6">
      <t>ジギョウ</t>
    </rPh>
    <rPh sb="6" eb="8">
      <t>ゴウケイ</t>
    </rPh>
    <phoneticPr fontId="6"/>
  </si>
  <si>
    <t>2011年度</t>
    <rPh sb="4" eb="6">
      <t>ネンド</t>
    </rPh>
    <phoneticPr fontId="6"/>
  </si>
  <si>
    <t>2024年時点の土木学会の組織図</t>
    <rPh sb="4" eb="5">
      <t>ネン</t>
    </rPh>
    <rPh sb="5" eb="7">
      <t>ジテン</t>
    </rPh>
    <rPh sb="8" eb="10">
      <t>ドボク</t>
    </rPh>
    <rPh sb="10" eb="12">
      <t>ガッカイ</t>
    </rPh>
    <rPh sb="13" eb="16">
      <t>ソシキズ</t>
    </rPh>
    <phoneticPr fontId="6"/>
  </si>
  <si>
    <t>https://www.jsce.or.jp/president/2024/files/20240614.html</t>
    <phoneticPr fontId="6"/>
  </si>
  <si>
    <t>※2024/11末時点</t>
    <rPh sb="8" eb="9">
      <t>マツ</t>
    </rPh>
    <rPh sb="9" eb="11">
      <t>ジテン</t>
    </rPh>
    <phoneticPr fontId="8"/>
  </si>
  <si>
    <t>台湾：21、モンゴル：４、フィリピン：９、タイ：２、ラオス：６、英国：９、米国：１、</t>
    <rPh sb="0" eb="2">
      <t>タイワン</t>
    </rPh>
    <rPh sb="32" eb="34">
      <t>エイコク</t>
    </rPh>
    <rPh sb="37" eb="39">
      <t>ベイコク</t>
    </rPh>
    <phoneticPr fontId="8"/>
  </si>
  <si>
    <t>モンゴル：４、フィリピン：1、インドネシア:４、トルコ：３、ニュージーランド：3、米国：４</t>
    <phoneticPr fontId="8"/>
  </si>
  <si>
    <t>第67回D&amp;Iカフェトーク</t>
  </si>
  <si>
    <t>第68回D&amp;Iカフェトーク</t>
  </si>
  <si>
    <t>一人ひとり違う社員の幸せを願う社長の武器は？</t>
  </si>
  <si>
    <t>火山・測量・育休と私のキャリア</t>
  </si>
  <si>
    <t>軌道と私～キャリアアップを目指した分岐点～</t>
  </si>
  <si>
    <t>環境コンサルタントってどんな仕事？</t>
  </si>
  <si>
    <t>通信技術者×着物コンサルタント</t>
  </si>
  <si>
    <t>スローな時間とゆるやかなこだわり</t>
  </si>
  <si>
    <t>ものづくりは人づくり</t>
  </si>
  <si>
    <t>生き生きとしたまちのために僕らができること</t>
  </si>
  <si>
    <t>第1回D＆I勉強会</t>
    <phoneticPr fontId="6"/>
  </si>
  <si>
    <t>DE&amp;Iとは〜Equityの意義〜</t>
    <phoneticPr fontId="6"/>
  </si>
  <si>
    <t>第2回D＆I勉強会</t>
    <phoneticPr fontId="6"/>
  </si>
  <si>
    <t>DE&amp;Iを進める取組〜事例に学ぶ〜</t>
    <phoneticPr fontId="6"/>
  </si>
  <si>
    <t>第55回夏期講習会</t>
    <rPh sb="0" eb="1">
      <t>ダイ</t>
    </rPh>
    <rPh sb="3" eb="4">
      <t>カイ</t>
    </rPh>
    <rPh sb="4" eb="6">
      <t>カキ</t>
    </rPh>
    <rPh sb="6" eb="9">
      <t>コウシュウカイ</t>
    </rPh>
    <phoneticPr fontId="6"/>
  </si>
  <si>
    <t>大阪府咲洲庁舎</t>
    <phoneticPr fontId="6"/>
  </si>
  <si>
    <t>夢洲から見える未来社会　～大阪・関西万博を中心として～</t>
    <phoneticPr fontId="6"/>
  </si>
  <si>
    <t>第16回土木と学校教育フォーラム</t>
    <phoneticPr fontId="6"/>
  </si>
  <si>
    <t>〈ダイバーシティ＆インクルージョンのための「まちづくり・地域づくり」教育〉によせて</t>
    <phoneticPr fontId="6"/>
  </si>
  <si>
    <t>https://note.com/jsce/n/n90dd752f63de</t>
    <phoneticPr fontId="6"/>
  </si>
  <si>
    <t>■社会
2023.5 広島サミット
2023.11 日本のGDPが4位転落の見通し
■インフラ
2023.3 相鉄・東急JR直通線開業
2023.7 第三次国土形成計画
2023.10 高規格道路ネットワークのあり方　中間とりまとめ
●学会
上田 多門 第110代会長（～2023.6）
田中 茂義 第111代会長（2023.6～）</t>
    <rPh sb="1" eb="3">
      <t>シャカイ</t>
    </rPh>
    <rPh sb="11" eb="13">
      <t>ヒロシマ</t>
    </rPh>
    <rPh sb="26" eb="28">
      <t>ニホン</t>
    </rPh>
    <rPh sb="34" eb="35">
      <t>イ</t>
    </rPh>
    <rPh sb="35" eb="37">
      <t>テンラク</t>
    </rPh>
    <rPh sb="38" eb="40">
      <t>ミトオ</t>
    </rPh>
    <rPh sb="56" eb="58">
      <t>ソウテツ</t>
    </rPh>
    <rPh sb="59" eb="61">
      <t>トウキュウ</t>
    </rPh>
    <rPh sb="63" eb="65">
      <t>チョクツウ</t>
    </rPh>
    <rPh sb="65" eb="66">
      <t>セン</t>
    </rPh>
    <rPh sb="66" eb="68">
      <t>カイギョウ</t>
    </rPh>
    <rPh sb="76" eb="79">
      <t>ダイサンジ</t>
    </rPh>
    <rPh sb="79" eb="81">
      <t>コクド</t>
    </rPh>
    <rPh sb="81" eb="83">
      <t>ケイセイ</t>
    </rPh>
    <rPh sb="83" eb="85">
      <t>ケイカク</t>
    </rPh>
    <rPh sb="120" eb="122">
      <t>ガッカイ</t>
    </rPh>
    <rPh sb="146" eb="148">
      <t>タナカ</t>
    </rPh>
    <rPh sb="149" eb="151">
      <t>シゲヨシ</t>
    </rPh>
    <phoneticPr fontId="64"/>
  </si>
  <si>
    <t>Frontiers of Concrete Technology, 5th JSCE Concrete Committee Webinar</t>
    <phoneticPr fontId="8"/>
  </si>
  <si>
    <t>第4回AI・データサイエンスセミナー</t>
    <phoneticPr fontId="8"/>
  </si>
  <si>
    <t>岡崎</t>
    <phoneticPr fontId="8"/>
  </si>
  <si>
    <t>2022年制定 コンクリート標準示方書 発刊に伴う講習会（大阪会場）</t>
    <rPh sb="29" eb="31">
      <t>オオサカ</t>
    </rPh>
    <rPh sb="31" eb="33">
      <t>カイジョウ</t>
    </rPh>
    <phoneticPr fontId="8"/>
  </si>
  <si>
    <t>大阪国際交流センター</t>
    <rPh sb="0" eb="6">
      <t>オオサカコクサイコウリュウ</t>
    </rPh>
    <phoneticPr fontId="8"/>
  </si>
  <si>
    <t>『鉄道高架橋デザイン』 出版記念トークセッションズ</t>
    <phoneticPr fontId="8"/>
  </si>
  <si>
    <t>土木学会講堂、オンライン</t>
    <rPh sb="0" eb="4">
      <t>ドボク</t>
    </rPh>
    <rPh sb="4" eb="6">
      <t>コウドウ</t>
    </rPh>
    <phoneticPr fontId="8"/>
  </si>
  <si>
    <t>地震工学委員会 2023年度 第1回研究会～SDGs X 地震工学～</t>
    <phoneticPr fontId="8"/>
  </si>
  <si>
    <t>International Symposium on Extreme Precipitation and Floods／極端降水・極端洪水に関する国際シンポジウム</t>
    <phoneticPr fontId="8"/>
  </si>
  <si>
    <t>第20回水工学オンライン連続講演会　【ライブストリーミング配信】</t>
    <phoneticPr fontId="8"/>
  </si>
  <si>
    <t>【オンライン参加】第13回木材利用シンポジウム　～大手デベロッパーが始めた「まち」と「もり」とをつなぐ取組～</t>
    <phoneticPr fontId="8"/>
  </si>
  <si>
    <t>第23回地震災害マネジメントセミナー</t>
    <phoneticPr fontId="8"/>
  </si>
  <si>
    <t>2023年度河川技術に関するシンポジウム</t>
    <rPh sb="4" eb="6">
      <t>ネンド</t>
    </rPh>
    <rPh sb="6" eb="10">
      <t>カセンギジュツ</t>
    </rPh>
    <rPh sb="11" eb="12">
      <t>カン</t>
    </rPh>
    <phoneticPr fontId="8"/>
  </si>
  <si>
    <t>土木学会講堂、オンライン</t>
    <rPh sb="0" eb="6">
      <t>ドボクガッカイコウドウ</t>
    </rPh>
    <phoneticPr fontId="8"/>
  </si>
  <si>
    <t>第26回応用力学シンポジウム</t>
    <phoneticPr fontId="8"/>
  </si>
  <si>
    <t>応用力学委員会</t>
    <rPh sb="0" eb="4">
      <t>オウヨウリキガク</t>
    </rPh>
    <rPh sb="4" eb="7">
      <t>イインカイ</t>
    </rPh>
    <phoneticPr fontId="8"/>
  </si>
  <si>
    <t>AI・データサイエンス特別シンポジウム「デジタルツイン」</t>
    <phoneticPr fontId="8"/>
  </si>
  <si>
    <t>2023年2月に発生したトルコ南部の地震（M7.7，M7.6）に関する被害調査報告会（速報）</t>
    <phoneticPr fontId="8"/>
  </si>
  <si>
    <t>地震工学委員会 2023年度 第2回研究会〜小委員会活動報告 〜</t>
    <phoneticPr fontId="8"/>
  </si>
  <si>
    <t>「舗装工学ライブラリー18　ブロック系舗装入門」講習会</t>
    <phoneticPr fontId="8"/>
  </si>
  <si>
    <t>第67回土木計画学研究発表会・春大会</t>
    <phoneticPr fontId="8"/>
  </si>
  <si>
    <t>福岡大学</t>
    <phoneticPr fontId="8"/>
  </si>
  <si>
    <t>第5回土木技術者実践論文集研究発表会</t>
    <phoneticPr fontId="8"/>
  </si>
  <si>
    <t>土木学会、オンライン</t>
    <rPh sb="0" eb="2">
      <t>ドボク</t>
    </rPh>
    <rPh sb="2" eb="4">
      <t>ガッカイ</t>
    </rPh>
    <phoneticPr fontId="8"/>
  </si>
  <si>
    <t>これだけは知っておきたい 橋梁メンテナンスのための構造工学入門（実践編）」講習会</t>
    <phoneticPr fontId="8"/>
  </si>
  <si>
    <t>トンネル・ライブラリー第33号「トンネルの地震被害と耐震設計－山岳・シールド・開削トンネル－」講習会</t>
    <phoneticPr fontId="8"/>
  </si>
  <si>
    <t xml:space="preserve">令和5年度第1回構造工学研究会「AIと構造工学_40年の変遷」
</t>
    <phoneticPr fontId="8"/>
  </si>
  <si>
    <t>トンネル工学セミナー2023</t>
    <phoneticPr fontId="8"/>
  </si>
  <si>
    <t>2023年度 建設業の働き方改革に関するシンポジウム</t>
    <phoneticPr fontId="8"/>
  </si>
  <si>
    <t>令和5年度土木史研究発表会シンポジウム「廣井勇と北海道の築港」</t>
    <phoneticPr fontId="8"/>
  </si>
  <si>
    <t>北海道大学、オンライン</t>
    <rPh sb="0" eb="3">
      <t>ホッカイドウ</t>
    </rPh>
    <rPh sb="3" eb="5">
      <t>ダイガク</t>
    </rPh>
    <phoneticPr fontId="8"/>
  </si>
  <si>
    <t>第43回土木史研究発表会</t>
    <phoneticPr fontId="8"/>
  </si>
  <si>
    <t>第21回水工学オンライン連続講演会　【ライブストリーミング配信】　「新たに設立した「水理・水文統計解析研究小委員会」が目指すもの」</t>
    <rPh sb="0" eb="1">
      <t>ダイ</t>
    </rPh>
    <rPh sb="3" eb="4">
      <t>カイ</t>
    </rPh>
    <rPh sb="4" eb="5">
      <t>スイ</t>
    </rPh>
    <rPh sb="5" eb="7">
      <t>コウガク</t>
    </rPh>
    <rPh sb="12" eb="14">
      <t>レンゾク</t>
    </rPh>
    <rPh sb="14" eb="17">
      <t>コウエンカイ</t>
    </rPh>
    <rPh sb="29" eb="31">
      <t>ハイシン</t>
    </rPh>
    <rPh sb="34" eb="35">
      <t>アラ</t>
    </rPh>
    <rPh sb="37" eb="39">
      <t>セツリツ</t>
    </rPh>
    <rPh sb="42" eb="44">
      <t>スイリ</t>
    </rPh>
    <rPh sb="45" eb="47">
      <t>スイモン</t>
    </rPh>
    <rPh sb="47" eb="49">
      <t>トウケイ</t>
    </rPh>
    <rPh sb="49" eb="51">
      <t>カイセキ</t>
    </rPh>
    <rPh sb="51" eb="53">
      <t>ケンキュウ</t>
    </rPh>
    <rPh sb="53" eb="54">
      <t>ショウ</t>
    </rPh>
    <rPh sb="54" eb="57">
      <t>イインカイ</t>
    </rPh>
    <rPh sb="59" eb="61">
      <t>メザ</t>
    </rPh>
    <phoneticPr fontId="8"/>
  </si>
  <si>
    <t>第48回海洋開発シンポジウム</t>
    <rPh sb="0" eb="1">
      <t>ダイ</t>
    </rPh>
    <rPh sb="3" eb="4">
      <t>カイ</t>
    </rPh>
    <rPh sb="4" eb="8">
      <t>カイヨウカイハツ</t>
    </rPh>
    <phoneticPr fontId="8"/>
  </si>
  <si>
    <t>網走オホーツク・文化交流センター（網走市）、オンライン</t>
    <phoneticPr fontId="8"/>
  </si>
  <si>
    <t>海洋開発委員会</t>
    <rPh sb="0" eb="7">
      <t>カイヨウカイハツイインカイ</t>
    </rPh>
    <phoneticPr fontId="8"/>
  </si>
  <si>
    <t>第48回海洋開発シンポジウム　見学会</t>
    <rPh sb="0" eb="1">
      <t>ダイ</t>
    </rPh>
    <rPh sb="3" eb="4">
      <t>カイ</t>
    </rPh>
    <rPh sb="4" eb="8">
      <t>カイヨウカイハツ</t>
    </rPh>
    <rPh sb="15" eb="18">
      <t>ケンガクカイ</t>
    </rPh>
    <phoneticPr fontId="8"/>
  </si>
  <si>
    <t>網走港・能取漁港湖口地区</t>
    <phoneticPr fontId="8"/>
  </si>
  <si>
    <t>第1回 AI先端技術 講演会</t>
    <phoneticPr fontId="8"/>
  </si>
  <si>
    <t>環境工学委員会</t>
    <rPh sb="0" eb="4">
      <t>カンキョウコウガク</t>
    </rPh>
    <rPh sb="4" eb="7">
      <t>イインカイ</t>
    </rPh>
    <phoneticPr fontId="8"/>
  </si>
  <si>
    <t>【オンライン参加】土木学会 地下空間研究委員会　第9期 研究活動報告会</t>
    <phoneticPr fontId="8"/>
  </si>
  <si>
    <t>コンクリートライブラリー第163号　石炭ガス化スラグ細骨材を用いたコンクリートの設計・施工指針に関する講習会</t>
    <phoneticPr fontId="8"/>
  </si>
  <si>
    <t>第5回AI・データサイエンスセミナー</t>
    <phoneticPr fontId="8"/>
  </si>
  <si>
    <t>【対面参加】令和５年度関東地区応用力学フォーラム「材料力学の最前線とその応用」</t>
    <rPh sb="1" eb="3">
      <t>タイメン</t>
    </rPh>
    <rPh sb="3" eb="5">
      <t>サンカ</t>
    </rPh>
    <rPh sb="6" eb="8">
      <t>レイワ</t>
    </rPh>
    <rPh sb="9" eb="11">
      <t>ネンド</t>
    </rPh>
    <rPh sb="11" eb="13">
      <t>カントウ</t>
    </rPh>
    <rPh sb="13" eb="15">
      <t>チク</t>
    </rPh>
    <rPh sb="15" eb="17">
      <t>オウヨウ</t>
    </rPh>
    <rPh sb="17" eb="19">
      <t>リキガク</t>
    </rPh>
    <rPh sb="25" eb="27">
      <t>ザイリョウ</t>
    </rPh>
    <rPh sb="27" eb="29">
      <t>リキガク</t>
    </rPh>
    <rPh sb="30" eb="33">
      <t>サイゼンセン</t>
    </rPh>
    <rPh sb="36" eb="38">
      <t>オウヨウ</t>
    </rPh>
    <phoneticPr fontId="8"/>
  </si>
  <si>
    <t>慶應義塾大学三田キャンパス研究室棟A会議室、オンライン</t>
    <rPh sb="0" eb="2">
      <t>ケイオウ</t>
    </rPh>
    <rPh sb="2" eb="4">
      <t>ギジュク</t>
    </rPh>
    <rPh sb="4" eb="6">
      <t>ダイガク</t>
    </rPh>
    <rPh sb="6" eb="8">
      <t>ミタ</t>
    </rPh>
    <rPh sb="13" eb="16">
      <t>ケンキュウシツ</t>
    </rPh>
    <rPh sb="16" eb="17">
      <t>トウ</t>
    </rPh>
    <rPh sb="18" eb="21">
      <t>カイギシツ</t>
    </rPh>
    <phoneticPr fontId="8"/>
  </si>
  <si>
    <t>応用力学委員会</t>
    <rPh sb="0" eb="7">
      <t>オウヨウリキガクイインカイ</t>
    </rPh>
    <phoneticPr fontId="8"/>
  </si>
  <si>
    <t>第5回「i-Constructionの推進に関するシンポジウム」</t>
    <phoneticPr fontId="8"/>
  </si>
  <si>
    <t>【対面参加】第8回土木史サロン　宝ものは土木の歴史にある</t>
    <phoneticPr fontId="8"/>
  </si>
  <si>
    <t>最新建設用ロボット技術の紹介2023</t>
    <phoneticPr fontId="8"/>
  </si>
  <si>
    <t>第27回鉄道工学シンポジウム</t>
    <phoneticPr fontId="8"/>
  </si>
  <si>
    <t>土木学会講堂、オンライン</t>
    <rPh sb="0" eb="6">
      <t>ドボクコウドウ</t>
    </rPh>
    <phoneticPr fontId="8"/>
  </si>
  <si>
    <t>第26回橋梁等の耐震設計シンポジウム</t>
    <rPh sb="0" eb="1">
      <t>ダイ</t>
    </rPh>
    <rPh sb="3" eb="4">
      <t>カイ</t>
    </rPh>
    <rPh sb="4" eb="6">
      <t>キョウリョウ</t>
    </rPh>
    <rPh sb="6" eb="7">
      <t>ナド</t>
    </rPh>
    <rPh sb="8" eb="10">
      <t>タイシン</t>
    </rPh>
    <rPh sb="10" eb="12">
      <t>セッケイ</t>
    </rPh>
    <phoneticPr fontId="8"/>
  </si>
  <si>
    <t>セミナー「防災・減災へのAI・IoT技術の利活用入門講習会」（オンデマンド）</t>
    <phoneticPr fontId="8"/>
  </si>
  <si>
    <t>建設用ロボット委員会</t>
    <rPh sb="0" eb="2">
      <t>ケンセツ</t>
    </rPh>
    <rPh sb="2" eb="3">
      <t>ヨウ</t>
    </rPh>
    <rPh sb="7" eb="10">
      <t>イインカイ</t>
    </rPh>
    <phoneticPr fontId="8"/>
  </si>
  <si>
    <t>2023年度 建設マネジメント委員会 研究成果発表会・表彰式</t>
    <phoneticPr fontId="8"/>
  </si>
  <si>
    <t>セミナー「防災・減災へのAI・IoT技術の利活用入門講習会」（滋賀会場）</t>
    <rPh sb="31" eb="35">
      <t>シガカイジョウ</t>
    </rPh>
    <phoneticPr fontId="8"/>
  </si>
  <si>
    <t>立命館大学</t>
    <rPh sb="0" eb="5">
      <t>リツメイカンダイガク</t>
    </rPh>
    <phoneticPr fontId="8"/>
  </si>
  <si>
    <t>第26回橋に関するシンポジウム</t>
    <phoneticPr fontId="8"/>
  </si>
  <si>
    <t>法政大学、オンライン</t>
    <rPh sb="0" eb="4">
      <t>ホウセイダイガク</t>
    </rPh>
    <phoneticPr fontId="8"/>
  </si>
  <si>
    <t>「鋼橋の維持管理性・景観を向上させる技術」講習会</t>
    <phoneticPr fontId="8"/>
  </si>
  <si>
    <t>セミナー「防災・減災へのAI・IoT技術の利活用入門講習会」（東京会場）</t>
    <rPh sb="31" eb="33">
      <t>トウキョウ</t>
    </rPh>
    <rPh sb="33" eb="35">
      <t>カイジョウ</t>
    </rPh>
    <phoneticPr fontId="8"/>
  </si>
  <si>
    <t>第22回水工学オンライン連続講演会「河川技術論文賞受賞者講演～これからの治水について考える～」</t>
    <rPh sb="0" eb="1">
      <t>ダイ</t>
    </rPh>
    <rPh sb="3" eb="4">
      <t>カイ</t>
    </rPh>
    <rPh sb="4" eb="5">
      <t>スイ</t>
    </rPh>
    <rPh sb="5" eb="7">
      <t>コウガク</t>
    </rPh>
    <rPh sb="12" eb="14">
      <t>レンゾク</t>
    </rPh>
    <rPh sb="14" eb="17">
      <t>コウエンカイ</t>
    </rPh>
    <rPh sb="18" eb="20">
      <t>カセン</t>
    </rPh>
    <rPh sb="20" eb="22">
      <t>ギジュツ</t>
    </rPh>
    <rPh sb="22" eb="24">
      <t>ロンブン</t>
    </rPh>
    <rPh sb="24" eb="25">
      <t>ショウ</t>
    </rPh>
    <rPh sb="25" eb="28">
      <t>ジュショウシャ</t>
    </rPh>
    <rPh sb="28" eb="30">
      <t>コウエン</t>
    </rPh>
    <rPh sb="36" eb="38">
      <t>チスイ</t>
    </rPh>
    <rPh sb="42" eb="43">
      <t>カンガ</t>
    </rPh>
    <phoneticPr fontId="8"/>
  </si>
  <si>
    <t>土木学会講堂、オンライン（YouTube）</t>
    <rPh sb="0" eb="6">
      <t>ドボクガッカイコウドウ</t>
    </rPh>
    <phoneticPr fontId="8"/>
  </si>
  <si>
    <t>地震工学委員会 2023年度 第3回研究会 ～土木学会功績賞、論文奨励賞 受賞講演 および 次世代地震工学融合研究チーム 活動報告～</t>
    <phoneticPr fontId="8"/>
  </si>
  <si>
    <t>2023年セミナー「土木学会による実務者のための耐震設計入門：基礎編」</t>
    <phoneticPr fontId="8"/>
  </si>
  <si>
    <t>第22回木材工学研究発表会</t>
    <phoneticPr fontId="8"/>
  </si>
  <si>
    <t>第28回舗装工学講演会</t>
    <phoneticPr fontId="8"/>
  </si>
  <si>
    <t>北海道科学大学</t>
    <phoneticPr fontId="8"/>
  </si>
  <si>
    <t>Aコース（河川・水文）第５８回水工学に関する夏期研修会</t>
    <phoneticPr fontId="8"/>
  </si>
  <si>
    <t>Bコース（海岸・港湾）第５８回水工学に関する夏期研修会</t>
    <phoneticPr fontId="8"/>
  </si>
  <si>
    <t>海岸工学委員会</t>
    <rPh sb="0" eb="7">
      <t>カイガンコウガクイインカイ</t>
    </rPh>
    <phoneticPr fontId="8"/>
  </si>
  <si>
    <t>環境水理部会研究集会2023 in　気仙沼</t>
    <rPh sb="0" eb="4">
      <t>カンキョウスイリ</t>
    </rPh>
    <rPh sb="4" eb="6">
      <t>ブカイ</t>
    </rPh>
    <rPh sb="6" eb="10">
      <t>ケンキュウシュウカイ</t>
    </rPh>
    <rPh sb="18" eb="21">
      <t>ケセンヌマ</t>
    </rPh>
    <phoneticPr fontId="8"/>
  </si>
  <si>
    <t>気仙沼中央公民館</t>
    <rPh sb="0" eb="3">
      <t>ケセンヌマ</t>
    </rPh>
    <rPh sb="3" eb="5">
      <t>チュウオウ</t>
    </rPh>
    <rPh sb="5" eb="8">
      <t>コウミンカン</t>
    </rPh>
    <phoneticPr fontId="8"/>
  </si>
  <si>
    <t>第22回岩盤力学イブニングセミナー</t>
    <phoneticPr fontId="8"/>
  </si>
  <si>
    <t>岩盤力学委員会</t>
    <phoneticPr fontId="8"/>
  </si>
  <si>
    <t>シンポジウム「2023年トルコ・シリア地震から学ぶ」</t>
    <phoneticPr fontId="8"/>
  </si>
  <si>
    <t>沖縄県市町村会館</t>
    <rPh sb="0" eb="2">
      <t>オキナワ</t>
    </rPh>
    <rPh sb="2" eb="3">
      <t>ケン</t>
    </rPh>
    <rPh sb="3" eb="6">
      <t>シチョウソン</t>
    </rPh>
    <rPh sb="6" eb="8">
      <t>カイカン</t>
    </rPh>
    <phoneticPr fontId="8"/>
  </si>
  <si>
    <t>43回地震工学研究発表会</t>
    <phoneticPr fontId="8"/>
  </si>
  <si>
    <t>沖縄県市町村会館、オンライン</t>
    <rPh sb="0" eb="2">
      <t>オキナワ</t>
    </rPh>
    <rPh sb="2" eb="3">
      <t>ケン</t>
    </rPh>
    <rPh sb="3" eb="8">
      <t>シチョウソンカイカン</t>
    </rPh>
    <phoneticPr fontId="8"/>
  </si>
  <si>
    <t>第31回地球環境シンポジウム</t>
    <phoneticPr fontId="8"/>
  </si>
  <si>
    <t>滋賀県立大学</t>
    <rPh sb="0" eb="6">
      <t>シガケンリツダイガク</t>
    </rPh>
    <phoneticPr fontId="8"/>
  </si>
  <si>
    <t>第31回地球環境シンポジウム　若手勉強会</t>
    <rPh sb="15" eb="17">
      <t>ワカテ</t>
    </rPh>
    <rPh sb="17" eb="20">
      <t>ベンキョウカイ</t>
    </rPh>
    <phoneticPr fontId="8"/>
  </si>
  <si>
    <t>第2回これだけは知っておきたい 橋梁メンテナンスのための構造工学入門（実践編）」講習会</t>
    <phoneticPr fontId="8"/>
  </si>
  <si>
    <t>第31回地球環境シンポジウム　一般公開シンポジウム</t>
    <rPh sb="15" eb="19">
      <t>イッパンコウカイ</t>
    </rPh>
    <phoneticPr fontId="8"/>
  </si>
  <si>
    <t>滋賀県立大学、オンライン</t>
    <rPh sb="0" eb="6">
      <t>シガケンリツダイガク</t>
    </rPh>
    <phoneticPr fontId="8"/>
  </si>
  <si>
    <t>2023年制定 コンクリート標準示方書 発刊に伴う講習会（東京会場）</t>
    <rPh sb="29" eb="31">
      <t>トウキョウ</t>
    </rPh>
    <rPh sb="31" eb="33">
      <t>カイジョウ</t>
    </rPh>
    <phoneticPr fontId="8"/>
  </si>
  <si>
    <t>Joint Seminar on "Fly Ash and Blast Furnace Slag Blended Cement Concrete"</t>
    <phoneticPr fontId="8"/>
  </si>
  <si>
    <t>第48回土木情報学シンポジウム</t>
    <phoneticPr fontId="8"/>
  </si>
  <si>
    <t>カーボンニュートラル に向けたコンクリート分野の新技術活用に関する研究小委員会(234委員会)の成果報告会，「コンクリート技術を活用したカーボンニュートラルの実現に向けて」に関する講習会</t>
    <phoneticPr fontId="8"/>
  </si>
  <si>
    <t>佐野ワークショップ2023「配水管内環境の評価と制御」</t>
    <phoneticPr fontId="8"/>
  </si>
  <si>
    <t>栃木県佐野市富士町地内 、中里建設(株) 水理研究開発センター</t>
    <phoneticPr fontId="8"/>
  </si>
  <si>
    <t>土木計画学ワンデイセミナー#107　30年先を見据えた交通計画　PARTⅠ：30年先を見据えた交通計画　30年先に今の交通は何が変わるのか？</t>
    <phoneticPr fontId="8"/>
  </si>
  <si>
    <t>中央大学</t>
    <phoneticPr fontId="8"/>
  </si>
  <si>
    <t>「FRP複合構造の設計・維持管理に関する最新の調査報告」講習会</t>
    <phoneticPr fontId="8"/>
  </si>
  <si>
    <t>2023年度構造工学における有限要素法の基礎と応用講習会</t>
    <phoneticPr fontId="8"/>
  </si>
  <si>
    <t>2023年制定 コンクリート標準示方書 発刊に伴う講習会（大阪会場）</t>
    <rPh sb="29" eb="31">
      <t>オオサカ</t>
    </rPh>
    <rPh sb="31" eb="33">
      <t>カイジョウ</t>
    </rPh>
    <phoneticPr fontId="8"/>
  </si>
  <si>
    <t>GX実現に向けての課題と解決策－エネルギー産業の変革－</t>
    <phoneticPr fontId="8"/>
  </si>
  <si>
    <t>エネルギー委員会</t>
    <phoneticPr fontId="8"/>
  </si>
  <si>
    <t>第44回鋼構造基礎講座</t>
    <phoneticPr fontId="8"/>
  </si>
  <si>
    <t>「斜面の災害に備える調査・対策」　講習会</t>
    <phoneticPr fontId="8"/>
  </si>
  <si>
    <t>地盤工学委員会</t>
    <rPh sb="0" eb="7">
      <t>ジバンコウガクイインカイ</t>
    </rPh>
    <phoneticPr fontId="8"/>
  </si>
  <si>
    <t>第6回AI・データサイエンスセミナー</t>
    <phoneticPr fontId="8"/>
  </si>
  <si>
    <t>「３Dプリンティング技術の土木構造物への適用に関する研究小委員会（３６４委員会）」成果報告会</t>
    <phoneticPr fontId="8"/>
  </si>
  <si>
    <t>土木学会、オンライン</t>
    <rPh sb="0" eb="4">
      <t>ドボクガッカイ</t>
    </rPh>
    <phoneticPr fontId="8"/>
  </si>
  <si>
    <t>2023トンネル技術史講演会</t>
    <phoneticPr fontId="8"/>
  </si>
  <si>
    <t>第51回環境システム研究論文発表会</t>
    <phoneticPr fontId="8"/>
  </si>
  <si>
    <t>郡山市中央公民館</t>
    <rPh sb="0" eb="2">
      <t>コオリヤマ</t>
    </rPh>
    <rPh sb="2" eb="3">
      <t>シ</t>
    </rPh>
    <rPh sb="3" eb="8">
      <t>チュウオウコウミンカン</t>
    </rPh>
    <phoneticPr fontId="8"/>
  </si>
  <si>
    <t>第80回環境システムシンポジウム</t>
    <phoneticPr fontId="8"/>
  </si>
  <si>
    <t>地盤の地震応答解析-秋の講習会2023-</t>
    <phoneticPr fontId="8"/>
  </si>
  <si>
    <t>土木学会、オンライン</t>
    <phoneticPr fontId="8"/>
  </si>
  <si>
    <t>土木計画学ワンデイセミナー#107　30年先を見据えた交通計画　PARTⅡ：30年先の交通はどのようになるのか？（これから進むべき課題を議論）</t>
    <phoneticPr fontId="8"/>
  </si>
  <si>
    <t>第23回水工学オンライン連続講演会　「環境水理学私史と水工学への期待」</t>
    <rPh sb="0" eb="1">
      <t>ダイ</t>
    </rPh>
    <rPh sb="3" eb="4">
      <t>カイ</t>
    </rPh>
    <rPh sb="4" eb="5">
      <t>スイ</t>
    </rPh>
    <rPh sb="5" eb="7">
      <t>コウガク</t>
    </rPh>
    <rPh sb="12" eb="14">
      <t>レンゾク</t>
    </rPh>
    <rPh sb="14" eb="17">
      <t>コウエンカイ</t>
    </rPh>
    <rPh sb="19" eb="21">
      <t>カンキョウ</t>
    </rPh>
    <rPh sb="21" eb="24">
      <t>スイリガク</t>
    </rPh>
    <rPh sb="24" eb="25">
      <t>ワタシ</t>
    </rPh>
    <rPh sb="25" eb="26">
      <t>シ</t>
    </rPh>
    <rPh sb="27" eb="28">
      <t>スイ</t>
    </rPh>
    <rPh sb="28" eb="30">
      <t>コウガク</t>
    </rPh>
    <rPh sb="32" eb="34">
      <t>キタイ</t>
    </rPh>
    <phoneticPr fontId="8"/>
  </si>
  <si>
    <t>第1期 連続レクチャーシリーズ「土木遺産修復技術の最前線」 第3回レクチャー　千本ダムの堤体補強</t>
    <phoneticPr fontId="8"/>
  </si>
  <si>
    <t>土木ふれあいフェスタin 広島</t>
    <phoneticPr fontId="8"/>
  </si>
  <si>
    <t>広島市</t>
    <rPh sb="0" eb="2">
      <t>ヒロシマ</t>
    </rPh>
    <rPh sb="2" eb="3">
      <t>シ</t>
    </rPh>
    <phoneticPr fontId="8"/>
  </si>
  <si>
    <t>愛知県尾州地方における水利用に関する訪問調査</t>
    <phoneticPr fontId="8"/>
  </si>
  <si>
    <t>愛知県一宮市奥町田畑（洗管作業現場 視察）、木曽川大堰取水口、一宮市西部 浄化センターおよび板倉ポンプ場</t>
    <phoneticPr fontId="8"/>
  </si>
  <si>
    <t>土木建設技術発表会2023</t>
    <phoneticPr fontId="8"/>
  </si>
  <si>
    <t>土木学会講堂他、オンライン</t>
    <rPh sb="0" eb="4">
      <t>ドボクガッカイ</t>
    </rPh>
    <rPh sb="4" eb="6">
      <t>コウドウ</t>
    </rPh>
    <rPh sb="6" eb="7">
      <t>ホカ</t>
    </rPh>
    <phoneticPr fontId="8"/>
  </si>
  <si>
    <t>地球環境委員会・福島WG研究会</t>
    <phoneticPr fontId="8"/>
  </si>
  <si>
    <t>いわき産業創造館，富岡町</t>
    <phoneticPr fontId="8"/>
  </si>
  <si>
    <t>APAC2023, International Conference on Asian and Pacific Coasts</t>
    <phoneticPr fontId="8"/>
  </si>
  <si>
    <t>京都テルサ/オンライン</t>
    <rPh sb="0" eb="2">
      <t>キョウト</t>
    </rPh>
    <phoneticPr fontId="8"/>
  </si>
  <si>
    <t>海岸工学企画セッション１「水理模型実験における地盤材料の取扱方法に関する研究小委員会 英語版書籍出版シンポジウム」</t>
    <phoneticPr fontId="8"/>
  </si>
  <si>
    <t>海岸工学企画セッション ２「沿岸災害デジタルツインの構築と活用に向けて」</t>
    <phoneticPr fontId="8"/>
  </si>
  <si>
    <t>海岸工学企画セッション ３「関連学会における沿岸域研究の動向と展望」</t>
    <phoneticPr fontId="8"/>
  </si>
  <si>
    <t>京都テルサ</t>
    <rPh sb="0" eb="2">
      <t>キョウト</t>
    </rPh>
    <phoneticPr fontId="8"/>
  </si>
  <si>
    <t>第4回ＡＩ・データサイエンスシンポジウム</t>
    <phoneticPr fontId="8"/>
  </si>
  <si>
    <t>金沢大学、オンライン</t>
    <rPh sb="0" eb="4">
      <t>カナザワダイガク</t>
    </rPh>
    <phoneticPr fontId="8"/>
  </si>
  <si>
    <t>【交流会】第4回ＡＩ・データサイエンスシンポジウム</t>
    <phoneticPr fontId="8"/>
  </si>
  <si>
    <t>KKRホテル金沢</t>
    <phoneticPr fontId="8"/>
  </si>
  <si>
    <t>第70回海岸工学講演会</t>
    <rPh sb="0" eb="1">
      <t>ダイ</t>
    </rPh>
    <rPh sb="3" eb="4">
      <t>カイ</t>
    </rPh>
    <rPh sb="4" eb="8">
      <t>カイガンコウガク</t>
    </rPh>
    <rPh sb="8" eb="11">
      <t>コウエンカイ</t>
    </rPh>
    <phoneticPr fontId="8"/>
  </si>
  <si>
    <t>第45回鋼構造基礎講座</t>
    <phoneticPr fontId="8"/>
  </si>
  <si>
    <t>水循環施設の合理的な地震・津波対策研究小委員会活動報告会</t>
    <phoneticPr fontId="8"/>
  </si>
  <si>
    <t>プリーゼプラザ、オンライン</t>
    <phoneticPr fontId="8"/>
  </si>
  <si>
    <t>第33回トンネル工学研究発表会</t>
    <phoneticPr fontId="8"/>
  </si>
  <si>
    <t>【オンライン参加】第68回土木計画学研究発表会・秋大会【委員会報告・招待講演】</t>
    <phoneticPr fontId="8"/>
  </si>
  <si>
    <t>ベルサール西新宿 、オンライン</t>
    <phoneticPr fontId="8"/>
  </si>
  <si>
    <t>第68回土木計画学研究発表会・秋大会</t>
    <phoneticPr fontId="8"/>
  </si>
  <si>
    <t>東京都立大学</t>
    <phoneticPr fontId="8"/>
  </si>
  <si>
    <t>「養生および混和材料技術に着目したコンクリート構造物の品質・耐久性確保システム研究小委員会」成果報告会</t>
    <phoneticPr fontId="8"/>
  </si>
  <si>
    <t>コンクリート構造物の品質確保の試行工事に関する講習会（国土交通省共催）</t>
    <phoneticPr fontId="8"/>
  </si>
  <si>
    <t>第60回環境工学研究フォーラム</t>
    <phoneticPr fontId="8"/>
  </si>
  <si>
    <t>KDDI維新ホール</t>
    <phoneticPr fontId="8"/>
  </si>
  <si>
    <t>第60回環境工学研究フォーラム　一般公開シンポジウム</t>
    <rPh sb="16" eb="20">
      <t>イッパンコウカイ</t>
    </rPh>
    <phoneticPr fontId="8"/>
  </si>
  <si>
    <t>第7回若手技術者のための複合構造セミナー ～鋼とコンクリート～</t>
    <phoneticPr fontId="8"/>
  </si>
  <si>
    <t>【北海道】2023年改訂　舗装標準示方書の改訂に関する講習会</t>
    <phoneticPr fontId="8"/>
  </si>
  <si>
    <t>「橋の計画と形式選定の⼿引き」講習会</t>
    <phoneticPr fontId="8"/>
  </si>
  <si>
    <t>第41回 建設マネジメント問題に関する研究発表・討論会</t>
    <phoneticPr fontId="8"/>
  </si>
  <si>
    <t>2023年セミナー「土木学会による実務者のための耐震設計入門：実践編」</t>
    <phoneticPr fontId="8"/>
  </si>
  <si>
    <t>応用力学講演会2023「環境と計算力学」</t>
    <rPh sb="0" eb="2">
      <t>オウヨウ</t>
    </rPh>
    <rPh sb="2" eb="4">
      <t>リキガク</t>
    </rPh>
    <rPh sb="4" eb="6">
      <t>コウエン</t>
    </rPh>
    <rPh sb="6" eb="7">
      <t>カイ</t>
    </rPh>
    <rPh sb="12" eb="14">
      <t>カンキョウ</t>
    </rPh>
    <rPh sb="15" eb="17">
      <t>ケイサン</t>
    </rPh>
    <rPh sb="17" eb="19">
      <t>リキガク</t>
    </rPh>
    <phoneticPr fontId="8"/>
  </si>
  <si>
    <t>土木学会景観・デザイン委員会2023年シンポジウム〜生きられる地域の風景の実現に向けて〜</t>
    <phoneticPr fontId="8"/>
  </si>
  <si>
    <t>東京大学　伊藤謝恩ホール</t>
    <phoneticPr fontId="8"/>
  </si>
  <si>
    <t>第19回景観・デザイン研究発表会</t>
    <phoneticPr fontId="8"/>
  </si>
  <si>
    <t>第23回岩盤力学イブニングセミナー</t>
    <phoneticPr fontId="8"/>
  </si>
  <si>
    <t>大阪中之島美術館ホール</t>
    <phoneticPr fontId="8"/>
  </si>
  <si>
    <t>高精度な数値解析法を用いた鋼橋の耐震性能照査に関する調査研究小委員会 活動成果報告会</t>
    <phoneticPr fontId="8"/>
  </si>
  <si>
    <t>異分野技術者との交流会（第24回）</t>
    <phoneticPr fontId="8"/>
  </si>
  <si>
    <t>第30回鉄道技術・政策連合シンポジウム（J-RAIL2023）</t>
    <phoneticPr fontId="8"/>
  </si>
  <si>
    <t>特別講演会</t>
    <rPh sb="0" eb="4">
      <t>トクベツコウエン</t>
    </rPh>
    <rPh sb="4" eb="5">
      <t>カイ</t>
    </rPh>
    <phoneticPr fontId="8"/>
  </si>
  <si>
    <t xml:space="preserve">令和5年度第2回構造工学研究会「ＰＣ橋の変遷－つくる時代から魅力ある維持管理の時代へ－」
</t>
    <phoneticPr fontId="8"/>
  </si>
  <si>
    <t>【東京】2023年改訂　舗装標準示方書の改訂に関する講習会</t>
    <phoneticPr fontId="8"/>
  </si>
  <si>
    <t>安全問題討論会’23</t>
    <phoneticPr fontId="8"/>
  </si>
  <si>
    <t>関西地区・応用力学フォーラム～データ科学を利用した災害予測～</t>
    <rPh sb="0" eb="2">
      <t>カンサイ</t>
    </rPh>
    <rPh sb="2" eb="4">
      <t>チク</t>
    </rPh>
    <rPh sb="5" eb="7">
      <t>オウヨウ</t>
    </rPh>
    <rPh sb="7" eb="9">
      <t>リキガク</t>
    </rPh>
    <rPh sb="18" eb="20">
      <t>カガク</t>
    </rPh>
    <rPh sb="21" eb="23">
      <t>リヨウ</t>
    </rPh>
    <rPh sb="25" eb="27">
      <t>サイガイ</t>
    </rPh>
    <rPh sb="27" eb="29">
      <t>ヨソク</t>
    </rPh>
    <phoneticPr fontId="8"/>
  </si>
  <si>
    <t>第11回鋼構造技術継承講演会</t>
    <phoneticPr fontId="8"/>
  </si>
  <si>
    <t>第82回環境システムシンポジウム</t>
    <phoneticPr fontId="8"/>
  </si>
  <si>
    <t>令和6年能登半島地震（M7.6）に関する速報会</t>
    <phoneticPr fontId="8"/>
  </si>
  <si>
    <t>令和6年能登半島地震（M7.6）に関する速報会（後日配信）</t>
    <rPh sb="24" eb="28">
      <t>ゴジツハイシン</t>
    </rPh>
    <phoneticPr fontId="8"/>
  </si>
  <si>
    <t>第50回岩盤力学に関するシンポジウム</t>
    <phoneticPr fontId="8"/>
  </si>
  <si>
    <t>土木学会講堂他、オンライン</t>
    <phoneticPr fontId="8"/>
  </si>
  <si>
    <t>第14回「インフラ・ライフライン減災対策シンポジウム」</t>
    <phoneticPr fontId="8"/>
  </si>
  <si>
    <t>九州大学</t>
    <rPh sb="0" eb="4">
      <t>キュウシュウダイガク</t>
    </rPh>
    <phoneticPr fontId="8"/>
  </si>
  <si>
    <t>2023年度施工計画講習会「施工計画のポイントと最近のICTの動向について」</t>
    <phoneticPr fontId="8"/>
  </si>
  <si>
    <t>第7回AI・データサイエンスセミナー</t>
    <phoneticPr fontId="8"/>
  </si>
  <si>
    <t>【対面参加】　第１１回河川堤防技術シンポジウム</t>
    <phoneticPr fontId="8"/>
  </si>
  <si>
    <t>TKPガーデンシティPREMIUM品川高輪口</t>
    <phoneticPr fontId="8"/>
  </si>
  <si>
    <t>地盤工学委員会</t>
    <rPh sb="0" eb="4">
      <t>ジバンコウガク</t>
    </rPh>
    <rPh sb="4" eb="7">
      <t>イインカイ</t>
    </rPh>
    <phoneticPr fontId="8"/>
  </si>
  <si>
    <t>【オンライン参加】第１１回河川堤防技術シンポジウム</t>
    <phoneticPr fontId="8"/>
  </si>
  <si>
    <t>土木学会デザイン賞2023 受賞者プレゼンテーション・講評</t>
    <phoneticPr fontId="8"/>
  </si>
  <si>
    <t>第29回地下空間シンポジウム 現場見学会</t>
    <phoneticPr fontId="8"/>
  </si>
  <si>
    <t>神田川・環状七号線地下調節池</t>
    <phoneticPr fontId="8"/>
  </si>
  <si>
    <t>午前･午後の部【オンライン参加】第29回地下空間シンポジウム</t>
    <phoneticPr fontId="8"/>
  </si>
  <si>
    <t>リモート</t>
    <phoneticPr fontId="8"/>
  </si>
  <si>
    <t>午前の部【オンライン参加】･午後の部【土木学会での参加】第29回地下空間シンポジウム</t>
    <phoneticPr fontId="8"/>
  </si>
  <si>
    <t>土木学会 講堂、リモート</t>
    <phoneticPr fontId="8"/>
  </si>
  <si>
    <t>【大阪】2023年改訂　舗装標準示方書の改訂に関する講習会</t>
    <phoneticPr fontId="8"/>
  </si>
  <si>
    <t>ドーンセンター（大阪）</t>
    <phoneticPr fontId="8"/>
  </si>
  <si>
    <t>令和6年能登半島地震津波に関する調査報告会</t>
    <phoneticPr fontId="8"/>
  </si>
  <si>
    <t>TKPガーデンシティPREMIUM金沢駅西口・ホール３B、オンライン</t>
    <phoneticPr fontId="8"/>
  </si>
  <si>
    <t>第14回構造物の衝撃問題に関するシンポジウム</t>
    <phoneticPr fontId="8"/>
  </si>
  <si>
    <t>広報のあり方に関する調査研究報告会～次世代に届く土木広報～</t>
    <phoneticPr fontId="8"/>
  </si>
  <si>
    <t>建設DX　-ダム本体建設におけるCIM の設計・施工・維持管理への一貫利用-</t>
    <phoneticPr fontId="8"/>
  </si>
  <si>
    <t>令和5年度火山工学研究セミナー　浮遊軽石災害セミナー</t>
    <phoneticPr fontId="8"/>
  </si>
  <si>
    <t>第14回維持管理セミナー【現場見学会＋セミナー参加者用】　-社会インフラの現状とDXの動向を踏まえた今後の維持管理・更新のあり方―-</t>
    <phoneticPr fontId="8"/>
  </si>
  <si>
    <t>淀川左岸線、関西大学 梅田キャンパスKNDAI Me RISE 701教室</t>
    <phoneticPr fontId="8"/>
  </si>
  <si>
    <t>第14回維持管理セミナー【セミナーのみ参加者用】　-社会インフラの現状とDXの動向を踏まえた今後の維持管理・更新のあり方―-</t>
    <phoneticPr fontId="8"/>
  </si>
  <si>
    <t>関西大学 梅田キャンパスKNDAI Me RISE 701教室</t>
    <phoneticPr fontId="8"/>
  </si>
  <si>
    <t>令和五年度構造工学セミナー「次世代エネルギーに向けたインフラ整備への期待」</t>
    <phoneticPr fontId="8"/>
  </si>
  <si>
    <t>東京大学、オンライン</t>
    <phoneticPr fontId="8"/>
  </si>
  <si>
    <t>地震工学委員会 2023年度 第4回研究会</t>
    <phoneticPr fontId="8"/>
  </si>
  <si>
    <t>地震工学懇話会</t>
    <rPh sb="4" eb="7">
      <t>コンワカイ</t>
    </rPh>
    <phoneticPr fontId="8"/>
  </si>
  <si>
    <t>対面</t>
    <rPh sb="0" eb="2">
      <t>タイメン</t>
    </rPh>
    <phoneticPr fontId="8"/>
  </si>
  <si>
    <t>第24回岩盤力学イブニングセミナー</t>
    <phoneticPr fontId="8"/>
  </si>
  <si>
    <t>基礎水理シンポジウム2023 -流れの計測・様々な流れ-</t>
    <phoneticPr fontId="8"/>
  </si>
  <si>
    <t>維持管理ロボット・技術セミナー（前編）</t>
    <phoneticPr fontId="8"/>
  </si>
  <si>
    <t>「境界要素法」講習会</t>
    <phoneticPr fontId="8"/>
  </si>
  <si>
    <t>第24回水工学オンライン連続講演会　「密度流・土石流・掃流砂・浮遊砂研究における課題と展望」</t>
    <phoneticPr fontId="8"/>
  </si>
  <si>
    <t>維持管理ロボット・技術セミナー（後編）</t>
    <phoneticPr fontId="8"/>
  </si>
  <si>
    <t>土木計画学ワンデイセミナー#108 インフラPPP事業における金融の果たす役割</t>
    <phoneticPr fontId="8"/>
  </si>
  <si>
    <t>【福岡】2023年改訂　舗装標準示方書の改訂に関する講習会</t>
    <phoneticPr fontId="8"/>
  </si>
  <si>
    <t>「火力発電所由来CO2の利用に関する技術動向と土木分野における課題」成果報告会</t>
    <phoneticPr fontId="8"/>
  </si>
  <si>
    <t>北海道地区・応用力学フォーラム ～振動・波動解析の研究と動向，将来へのホンネ～</t>
    <phoneticPr fontId="8"/>
  </si>
  <si>
    <t>令和5年度　地盤工学セミナー</t>
    <phoneticPr fontId="8"/>
  </si>
  <si>
    <t>第2回月面建設技術シンポジウム「月面拠点実現への挑戦」</t>
    <phoneticPr fontId="8"/>
  </si>
  <si>
    <t>連続シンポジウム「近世オランダ治水史」にみる土木工学と歴史学の接点</t>
    <phoneticPr fontId="8"/>
  </si>
  <si>
    <t>「土工ってなんだ？」　～“あたりまえ”と土木～ プログラミングでロボットを動かそう</t>
    <phoneticPr fontId="8"/>
  </si>
  <si>
    <t>豊洲文化センター</t>
    <phoneticPr fontId="8"/>
  </si>
  <si>
    <t>第8回AI・データサイエンスセミナー</t>
    <phoneticPr fontId="8"/>
  </si>
  <si>
    <t>【オンライン参加】2023年度 地下空間の防災・減災セミナー</t>
    <rPh sb="6" eb="8">
      <t>サンカ</t>
    </rPh>
    <rPh sb="13" eb="14">
      <t>ネン</t>
    </rPh>
    <rPh sb="14" eb="15">
      <t>ド</t>
    </rPh>
    <rPh sb="16" eb="18">
      <t>チカ</t>
    </rPh>
    <rPh sb="18" eb="20">
      <t>クウカン</t>
    </rPh>
    <rPh sb="21" eb="23">
      <t>ボウサイ</t>
    </rPh>
    <rPh sb="24" eb="26">
      <t>ゲンサイ</t>
    </rPh>
    <phoneticPr fontId="8"/>
  </si>
  <si>
    <t>【対面】令和５年度 第2回 関東地区応用力学フォーラム「流体解析の先端技術～VMS安定化手法の産業利用とAI援用によるトポロジー最適設計～」</t>
    <phoneticPr fontId="8"/>
  </si>
  <si>
    <t>中央大学後楽園キャンパス、オンライン</t>
    <phoneticPr fontId="8"/>
  </si>
  <si>
    <t>第68回水工学講演会</t>
    <phoneticPr fontId="8"/>
  </si>
  <si>
    <t>第69回構造工学シンポジウム</t>
    <phoneticPr fontId="8"/>
  </si>
  <si>
    <t>第15回複合・合成構造の活用に関するシンポジウム</t>
    <phoneticPr fontId="8"/>
  </si>
  <si>
    <t>複合構造委員会</t>
    <rPh sb="0" eb="2">
      <t>フクゴウ</t>
    </rPh>
    <rPh sb="2" eb="7">
      <t>コウゾウイインカイ</t>
    </rPh>
    <phoneticPr fontId="8"/>
  </si>
  <si>
    <t>令和5</t>
    <rPh sb="0" eb="2">
      <t>レイワ</t>
    </rPh>
    <phoneticPr fontId="6"/>
  </si>
  <si>
    <t>オンライン※ハイブリッド含む（件）</t>
    <rPh sb="12" eb="13">
      <t>フク</t>
    </rPh>
    <rPh sb="15" eb="16">
      <t>ケン</t>
    </rPh>
    <phoneticPr fontId="5"/>
  </si>
  <si>
    <t>土木学会論文集 特集号（水工学）／Journal of JSCE Special issue（Hydraulic Engineering）</t>
    <rPh sb="0" eb="2">
      <t>ドボク</t>
    </rPh>
    <rPh sb="2" eb="4">
      <t>ガッカイ</t>
    </rPh>
    <rPh sb="4" eb="6">
      <t>ロンブン</t>
    </rPh>
    <rPh sb="6" eb="7">
      <t>シュウ</t>
    </rPh>
    <rPh sb="8" eb="11">
      <t>トクシュウゴウ</t>
    </rPh>
    <rPh sb="12" eb="13">
      <t>スイ</t>
    </rPh>
    <rPh sb="13" eb="15">
      <t>コウガク</t>
    </rPh>
    <phoneticPr fontId="1"/>
  </si>
  <si>
    <t>Vol.79, No.16＜欠号＞</t>
    <phoneticPr fontId="4"/>
  </si>
  <si>
    <t>Vol.69A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</si>
  <si>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1"/>
  </si>
  <si>
    <t>道路橋床版シンポジウム論文報告集</t>
    <rPh sb="11" eb="13">
      <t>ロンブン</t>
    </rPh>
    <rPh sb="13" eb="15">
      <t>ホウコク</t>
    </rPh>
    <rPh sb="15" eb="16">
      <t>シュウ</t>
    </rPh>
    <phoneticPr fontId="1"/>
  </si>
  <si>
    <t>２０２３年度開催無し</t>
    <phoneticPr fontId="4"/>
  </si>
  <si>
    <t>土木学会論文集 特集号（海岸工学）／Journal of JSCE Special issue（Coastal Engineering）</t>
    <rPh sb="0" eb="2">
      <t>ドボク</t>
    </rPh>
    <rPh sb="2" eb="4">
      <t>ガッカイ</t>
    </rPh>
    <rPh sb="4" eb="6">
      <t>ロンブン</t>
    </rPh>
    <rPh sb="6" eb="7">
      <t>シュウ</t>
    </rPh>
    <rPh sb="8" eb="11">
      <t>トクシュウゴウ</t>
    </rPh>
    <rPh sb="12" eb="14">
      <t>カイガン</t>
    </rPh>
    <rPh sb="14" eb="16">
      <t>コウガク</t>
    </rPh>
    <phoneticPr fontId="1"/>
  </si>
  <si>
    <t>Vol.79, No.17（日）／Vol.11,No.2（英）</t>
    <phoneticPr fontId="4"/>
  </si>
  <si>
    <t>Vol.65A</t>
    <phoneticPr fontId="4"/>
  </si>
  <si>
    <t>土木学会論文集 特集号（地震工学）／Journal of JSCE Special issue（Earthquake Engineering）</t>
    <rPh sb="0" eb="2">
      <t>ドボク</t>
    </rPh>
    <rPh sb="2" eb="4">
      <t>ガッカイ</t>
    </rPh>
    <rPh sb="4" eb="6">
      <t>ロンブン</t>
    </rPh>
    <rPh sb="6" eb="7">
      <t>シュウ</t>
    </rPh>
    <rPh sb="8" eb="11">
      <t>トクシュウゴウ</t>
    </rPh>
    <rPh sb="12" eb="14">
      <t>ジシン</t>
    </rPh>
    <rPh sb="14" eb="16">
      <t>コウガク</t>
    </rPh>
    <phoneticPr fontId="1"/>
  </si>
  <si>
    <t>Vol.79, No.13（日）</t>
    <rPh sb="14" eb="15">
      <t>ニチ</t>
    </rPh>
    <phoneticPr fontId="4"/>
  </si>
  <si>
    <t>土木学会論文集 特集号（トンネル工学）／Journal of JSCE Special issue（Tunnel Engineering）</t>
    <rPh sb="0" eb="2">
      <t>ドボク</t>
    </rPh>
    <rPh sb="2" eb="4">
      <t>ガッカイ</t>
    </rPh>
    <rPh sb="4" eb="6">
      <t>ロンブン</t>
    </rPh>
    <rPh sb="6" eb="7">
      <t>シュウ</t>
    </rPh>
    <rPh sb="8" eb="11">
      <t>トクシュウゴウ</t>
    </rPh>
    <rPh sb="16" eb="18">
      <t>コウガク</t>
    </rPh>
    <phoneticPr fontId="1"/>
  </si>
  <si>
    <t>Vol.79, No.19（日）</t>
    <phoneticPr fontId="4"/>
  </si>
  <si>
    <t>土木学会論文集 特集号（環境工学）／Journal of JSCE Special issue（Environmental Engineering）</t>
    <rPh sb="0" eb="2">
      <t>ドボク</t>
    </rPh>
    <rPh sb="2" eb="4">
      <t>ガッカイ</t>
    </rPh>
    <rPh sb="4" eb="6">
      <t>ロンブン</t>
    </rPh>
    <rPh sb="6" eb="7">
      <t>シュウ</t>
    </rPh>
    <rPh sb="8" eb="11">
      <t>トクシュウゴウ</t>
    </rPh>
    <rPh sb="12" eb="14">
      <t>カンキョウ</t>
    </rPh>
    <rPh sb="14" eb="16">
      <t>コウガク</t>
    </rPh>
    <phoneticPr fontId="1"/>
  </si>
  <si>
    <t>Vol.79, No.25（日）／Vol.11,No.2（英）</t>
    <phoneticPr fontId="4"/>
  </si>
  <si>
    <t>土木学会論文集 特集号（環境システム）／Journal of JSCE Special issue（Environmental systems）</t>
    <phoneticPr fontId="4"/>
  </si>
  <si>
    <t>Vol.79, No.26（日）／Vol.11,No.2（英）</t>
    <phoneticPr fontId="4"/>
  </si>
  <si>
    <t>50回</t>
    <rPh sb="2" eb="3">
      <t>カイ</t>
    </rPh>
    <phoneticPr fontId="4"/>
  </si>
  <si>
    <t>土木学会論文集 特集号（海洋開発）／Journal of JSCE Special issue（Ocean Engineering）</t>
    <rPh sb="0" eb="2">
      <t>ドボク</t>
    </rPh>
    <rPh sb="2" eb="4">
      <t>ガッカイ</t>
    </rPh>
    <rPh sb="4" eb="6">
      <t>ロンブン</t>
    </rPh>
    <rPh sb="6" eb="7">
      <t>シュウ</t>
    </rPh>
    <rPh sb="8" eb="11">
      <t>トクシュウゴウ</t>
    </rPh>
    <rPh sb="12" eb="14">
      <t>カイヨウ</t>
    </rPh>
    <rPh sb="14" eb="16">
      <t>カイハツ</t>
    </rPh>
    <phoneticPr fontId="1"/>
  </si>
  <si>
    <t>Vol.79, No.18（日）／Vol.11,No.2（英）</t>
    <phoneticPr fontId="4"/>
  </si>
  <si>
    <t>土木学会論文集 特集号（土木情報学）／Journal of JSCE Special issue（Civil Engineering Informatics）</t>
    <rPh sb="0" eb="2">
      <t>ドボク</t>
    </rPh>
    <rPh sb="2" eb="4">
      <t>ガッカイ</t>
    </rPh>
    <rPh sb="4" eb="6">
      <t>ロンブン</t>
    </rPh>
    <rPh sb="6" eb="7">
      <t>シュウ</t>
    </rPh>
    <rPh sb="8" eb="11">
      <t>トクシュウゴウ</t>
    </rPh>
    <rPh sb="12" eb="14">
      <t>ドボク</t>
    </rPh>
    <rPh sb="14" eb="16">
      <t>ジョウホウ</t>
    </rPh>
    <rPh sb="16" eb="17">
      <t>ガク</t>
    </rPh>
    <phoneticPr fontId="1"/>
  </si>
  <si>
    <t>Vol.79, No.22（日）</t>
    <phoneticPr fontId="4"/>
  </si>
  <si>
    <t>土木建設技術発表会概要集</t>
    <rPh sb="6" eb="8">
      <t>ハッピョウ</t>
    </rPh>
    <rPh sb="8" eb="9">
      <t>カイ</t>
    </rPh>
    <rPh sb="9" eb="11">
      <t>ガイヨウ</t>
    </rPh>
    <rPh sb="11" eb="12">
      <t>シュウ</t>
    </rPh>
    <phoneticPr fontId="1"/>
  </si>
  <si>
    <t>土木学会論文集 特集号（土木計画学）／Journal of JSCE Special issue（Infrastructure Planning and Management）</t>
    <phoneticPr fontId="1"/>
  </si>
  <si>
    <t>Vol.79, No.20（日）</t>
    <phoneticPr fontId="4"/>
  </si>
  <si>
    <t>土木史研究講演集</t>
    <rPh sb="5" eb="7">
      <t>コウエン</t>
    </rPh>
    <phoneticPr fontId="1"/>
  </si>
  <si>
    <t>土木学会論文集 特集号（建設マネジメント）／Journal of JSCE Special issue（Construction Management）</t>
    <rPh sb="0" eb="2">
      <t>ドボク</t>
    </rPh>
    <rPh sb="2" eb="4">
      <t>ガッカイ</t>
    </rPh>
    <rPh sb="4" eb="6">
      <t>ロンブン</t>
    </rPh>
    <rPh sb="6" eb="7">
      <t>シュウ</t>
    </rPh>
    <rPh sb="8" eb="11">
      <t>トクシュウゴウ</t>
    </rPh>
    <rPh sb="12" eb="14">
      <t>ケンセツ</t>
    </rPh>
    <phoneticPr fontId="1"/>
  </si>
  <si>
    <t>Vol.79, No.23（日）</t>
    <phoneticPr fontId="4"/>
  </si>
  <si>
    <t>土木学会論文集 特集号（安全問題）／Journal of JSCE Special issue（Safety Problem）</t>
    <rPh sb="0" eb="2">
      <t>ドボク</t>
    </rPh>
    <rPh sb="2" eb="4">
      <t>ガッカイ</t>
    </rPh>
    <rPh sb="4" eb="6">
      <t>ロンブン</t>
    </rPh>
    <rPh sb="6" eb="7">
      <t>シュウ</t>
    </rPh>
    <rPh sb="8" eb="11">
      <t>トクシュウゴウ</t>
    </rPh>
    <rPh sb="12" eb="14">
      <t>アンゼン</t>
    </rPh>
    <rPh sb="14" eb="16">
      <t>モンダイ</t>
    </rPh>
    <phoneticPr fontId="1"/>
  </si>
  <si>
    <t>Vol.79, No.24（日）</t>
    <phoneticPr fontId="4"/>
  </si>
  <si>
    <t>土木学会論文集 特集号（応用力学）／Journal of JSCE Special issue（Applied Mechanics）</t>
    <phoneticPr fontId="4"/>
  </si>
  <si>
    <t>Vol.79, No.15（日）／Vol.11,No.2（英）</t>
    <rPh sb="14" eb="15">
      <t>ニチ</t>
    </rPh>
    <rPh sb="29" eb="30">
      <t>エイ</t>
    </rPh>
    <phoneticPr fontId="4"/>
  </si>
  <si>
    <t>土木学会論文集 特集号（地球環境）／Journal of JSCE Special issue（Global Environment Engineering）</t>
    <phoneticPr fontId="1"/>
  </si>
  <si>
    <t>Vol.79, No.27（日）／Vol.11,No.2（英）</t>
    <phoneticPr fontId="4"/>
  </si>
  <si>
    <t>景観・デザイン研究講演集</t>
    <rPh sb="0" eb="2">
      <t>ケイカン</t>
    </rPh>
    <rPh sb="7" eb="9">
      <t>ケンキュウ</t>
    </rPh>
    <rPh sb="9" eb="11">
      <t>コウエン</t>
    </rPh>
    <rPh sb="11" eb="12">
      <t>シュウ</t>
    </rPh>
    <phoneticPr fontId="1"/>
  </si>
  <si>
    <t>№19</t>
    <phoneticPr fontId="4"/>
  </si>
  <si>
    <t>土木学会論文集 特集号（舗装工学）／Journal of JSCE Special issue（Pavement Engineering）</t>
    <phoneticPr fontId="1"/>
  </si>
  <si>
    <t>Vol.79, No.21（日）／Vol.11,No.2（英）</t>
    <phoneticPr fontId="4"/>
  </si>
  <si>
    <t>土木学会論文集 特集号（木材工学）／Journal of JSCE Special issue（Wood Engineering）</t>
    <phoneticPr fontId="1"/>
  </si>
  <si>
    <t>Vol.79, No.28（日）</t>
    <phoneticPr fontId="4"/>
  </si>
  <si>
    <t>土木学会論文集 特集号（複合構造）／Journal of JSCE Special issue（Hybrid Structures）</t>
    <phoneticPr fontId="4"/>
  </si>
  <si>
    <t>Vol.79, No.14（日）</t>
    <rPh sb="14" eb="15">
      <t>ニチ</t>
    </rPh>
    <phoneticPr fontId="4"/>
  </si>
  <si>
    <t>（秋田県）流域治水ワーキング</t>
    <rPh sb="1" eb="3">
      <t>アキタ</t>
    </rPh>
    <rPh sb="3" eb="4">
      <t>ケン</t>
    </rPh>
    <rPh sb="5" eb="7">
      <t>リュウイキ</t>
    </rPh>
    <rPh sb="7" eb="9">
      <t>チスイ</t>
    </rPh>
    <phoneticPr fontId="6"/>
  </si>
  <si>
    <t>（日立市）流域治水ワーキング</t>
    <rPh sb="1" eb="4">
      <t>ヒタチシ</t>
    </rPh>
    <rPh sb="5" eb="7">
      <t>リュウイキ</t>
    </rPh>
    <rPh sb="7" eb="9">
      <t>チスイ</t>
    </rPh>
    <phoneticPr fontId="6"/>
  </si>
  <si>
    <t>令和6年能登半島地震調査団</t>
    <rPh sb="0" eb="2">
      <t>レイワ</t>
    </rPh>
    <rPh sb="3" eb="4">
      <t>ネン</t>
    </rPh>
    <rPh sb="4" eb="6">
      <t>ノト</t>
    </rPh>
    <rPh sb="6" eb="8">
      <t>ハントウ</t>
    </rPh>
    <rPh sb="8" eb="10">
      <t>ジシン</t>
    </rPh>
    <rPh sb="10" eb="13">
      <t>チョウサダン</t>
    </rPh>
    <phoneticPr fontId="6"/>
  </si>
  <si>
    <t>会長特別調査団</t>
    <rPh sb="0" eb="2">
      <t>カイチョウ</t>
    </rPh>
    <rPh sb="2" eb="4">
      <t>トクベツ</t>
    </rPh>
    <rPh sb="4" eb="7">
      <t>チョウサダン</t>
    </rPh>
    <phoneticPr fontId="6"/>
  </si>
  <si>
    <t>団長：田中 茂義（大成建設）</t>
    <rPh sb="3" eb="5">
      <t>タナカ</t>
    </rPh>
    <rPh sb="6" eb="8">
      <t>シゲヨシ</t>
    </rPh>
    <rPh sb="9" eb="11">
      <t>タイセイ</t>
    </rPh>
    <rPh sb="11" eb="13">
      <t>ケンセツ</t>
    </rPh>
    <phoneticPr fontId="6"/>
  </si>
  <si>
    <t>団長：小野 祐輔（鳥取大学）</t>
    <rPh sb="9" eb="11">
      <t>トットリ</t>
    </rPh>
    <rPh sb="11" eb="13">
      <t>ダイガク</t>
    </rPh>
    <phoneticPr fontId="6"/>
  </si>
  <si>
    <t>団長：中村 晋（日本大学）</t>
    <rPh sb="3" eb="5">
      <t>ナカムラ</t>
    </rPh>
    <rPh sb="6" eb="7">
      <t>ススム</t>
    </rPh>
    <rPh sb="8" eb="10">
      <t>ニホン</t>
    </rPh>
    <rPh sb="10" eb="12">
      <t>ダイガク</t>
    </rPh>
    <phoneticPr fontId="6"/>
  </si>
  <si>
    <t>令和6年能登半島地震対応特別プロジェクト救援物資流動調査団</t>
  </si>
  <si>
    <t>団長：荒谷 太郎（海上技術安全研究所）</t>
    <rPh sb="0" eb="2">
      <t>ダンチョウ</t>
    </rPh>
    <rPh sb="9" eb="11">
      <t>カイジョウ</t>
    </rPh>
    <rPh sb="11" eb="13">
      <t>ギジュツ</t>
    </rPh>
    <rPh sb="13" eb="15">
      <t>アンゼン</t>
    </rPh>
    <rPh sb="15" eb="17">
      <t>ケンキュウ</t>
    </rPh>
    <rPh sb="17" eb="18">
      <t>ショ</t>
    </rPh>
    <phoneticPr fontId="6"/>
  </si>
  <si>
    <t>令和6年能登半島地震対応特別プロジェクト広域交通機能調査団</t>
  </si>
  <si>
    <t>団長：佐々木邦明（早稲田大学）</t>
    <rPh sb="9" eb="12">
      <t>ワセダ</t>
    </rPh>
    <phoneticPr fontId="6"/>
  </si>
  <si>
    <t>経常収支</t>
    <phoneticPr fontId="6"/>
  </si>
  <si>
    <t>収入</t>
    <rPh sb="0" eb="2">
      <t>シュウニュウ</t>
    </rPh>
    <phoneticPr fontId="4"/>
  </si>
  <si>
    <t>支出</t>
    <rPh sb="0" eb="2">
      <t>シシュツ</t>
    </rPh>
    <phoneticPr fontId="4"/>
  </si>
  <si>
    <t>掲載数</t>
  </si>
  <si>
    <t>定時総会資料（正味財産増減計算書内訳表）より</t>
    <rPh sb="0" eb="2">
      <t>テイジ</t>
    </rPh>
    <rPh sb="2" eb="4">
      <t>ソウカイ</t>
    </rPh>
    <rPh sb="4" eb="6">
      <t>シリョウ</t>
    </rPh>
    <rPh sb="7" eb="9">
      <t>ショウミ</t>
    </rPh>
    <rPh sb="9" eb="11">
      <t>ザイサン</t>
    </rPh>
    <rPh sb="11" eb="13">
      <t>ゾウゲン</t>
    </rPh>
    <rPh sb="13" eb="16">
      <t>ケイサンショ</t>
    </rPh>
    <rPh sb="16" eb="19">
      <t>ウチワケヒョウ</t>
    </rPh>
    <phoneticPr fontId="6"/>
  </si>
  <si>
    <t>https://www.jsce.or.jp/outline/soukai/110index.shtml</t>
    <phoneticPr fontId="6"/>
  </si>
  <si>
    <t>公益目的事業別収支状況</t>
    <rPh sb="0" eb="2">
      <t>コウエキ</t>
    </rPh>
    <rPh sb="2" eb="4">
      <t>モクテキ</t>
    </rPh>
    <rPh sb="4" eb="7">
      <t>ジギョウベツ</t>
    </rPh>
    <rPh sb="7" eb="9">
      <t>シュウシ</t>
    </rPh>
    <rPh sb="9" eb="11">
      <t>ジョウキョウ</t>
    </rPh>
    <phoneticPr fontId="6"/>
  </si>
  <si>
    <t>事業別経常収支</t>
    <rPh sb="0" eb="3">
      <t>ジギョウベツ</t>
    </rPh>
    <rPh sb="3" eb="5">
      <t>ケイジョウ</t>
    </rPh>
    <rPh sb="5" eb="7">
      <t>シュウシ</t>
    </rPh>
    <phoneticPr fontId="6"/>
  </si>
  <si>
    <t>公益目的事業別収支</t>
    <rPh sb="0" eb="9">
      <t>コウエキモクテキジギョウベツシュウシ</t>
    </rPh>
    <phoneticPr fontId="6"/>
  </si>
  <si>
    <t>第208回(1)</t>
    <phoneticPr fontId="6"/>
  </si>
  <si>
    <t>第208回(2)</t>
  </si>
  <si>
    <t>第209回(1)</t>
    <phoneticPr fontId="6"/>
  </si>
  <si>
    <t>第209回(2)</t>
  </si>
  <si>
    <t>第210回(1)</t>
    <phoneticPr fontId="6"/>
  </si>
  <si>
    <t>第210回(2)</t>
  </si>
  <si>
    <t>第211回(1)</t>
    <phoneticPr fontId="6"/>
  </si>
  <si>
    <t>突然の「来賓祝辞をお願いします」</t>
    <phoneticPr fontId="6"/>
  </si>
  <si>
    <t>危機的状況下にある博士課程人材の育成</t>
    <phoneticPr fontId="6"/>
  </si>
  <si>
    <t>国際港湾協会（IAPH）の創立者 松本学の気概に学ぶ</t>
    <phoneticPr fontId="6"/>
  </si>
  <si>
    <t>学生と土木遺産を訪ねる</t>
    <phoneticPr fontId="6"/>
  </si>
  <si>
    <t>スマートインフラネットワーク</t>
    <phoneticPr fontId="6"/>
  </si>
  <si>
    <t>危機管理、災害対応力の向上に向けて</t>
    <phoneticPr fontId="6"/>
  </si>
  <si>
    <t>ライフスタイル創造に繋がる土木デザインへ</t>
    <phoneticPr fontId="6"/>
  </si>
  <si>
    <t>木村 嘉富</t>
    <phoneticPr fontId="6"/>
  </si>
  <si>
    <t>楠見 晴重</t>
    <phoneticPr fontId="6"/>
  </si>
  <si>
    <t>下村 匠</t>
    <phoneticPr fontId="6"/>
  </si>
  <si>
    <t>篠原 正治</t>
    <phoneticPr fontId="6"/>
  </si>
  <si>
    <t>土橋 浩</t>
    <phoneticPr fontId="6"/>
  </si>
  <si>
    <t>田村 秀夫</t>
    <phoneticPr fontId="6"/>
  </si>
  <si>
    <t>山田 雄一</t>
    <phoneticPr fontId="6"/>
  </si>
  <si>
    <t>第212回(1)</t>
    <phoneticPr fontId="6"/>
  </si>
  <si>
    <t>第212回(2)</t>
    <phoneticPr fontId="6"/>
  </si>
  <si>
    <t>ジャーナル論文による研究業績評価と土木工学研究</t>
    <phoneticPr fontId="6"/>
  </si>
  <si>
    <t>土木学会倫理綱領の理念実現に向け，社会科学を携えて「政治」に積極的に関わるべし</t>
    <rPh sb="0" eb="1">
      <t>ド</t>
    </rPh>
    <phoneticPr fontId="6"/>
  </si>
  <si>
    <t>藤井 聡</t>
    <phoneticPr fontId="6"/>
  </si>
  <si>
    <t>渡部 靖憲</t>
    <phoneticPr fontId="6"/>
  </si>
  <si>
    <t>土木と人</t>
    <phoneticPr fontId="6"/>
  </si>
  <si>
    <t>能登半島地震から1年─復旧・復興の現状と課題─</t>
    <phoneticPr fontId="6"/>
  </si>
  <si>
    <t>20年後のあなたへ  ─学びで拓く─</t>
    <phoneticPr fontId="6"/>
  </si>
  <si>
    <t>新時代の鉄道と国土</t>
    <phoneticPr fontId="6"/>
  </si>
  <si>
    <t>土木と芸術</t>
    <phoneticPr fontId="6"/>
  </si>
  <si>
    <t>宇宙を拓く土木─宇宙開発に向けた土木工学の可能性─</t>
    <phoneticPr fontId="6"/>
  </si>
  <si>
    <t>第三次・担い手３法─みんなで考える持続可能な建設業─</t>
    <phoneticPr fontId="6"/>
  </si>
  <si>
    <t>恵みと畏れの水循環</t>
    <phoneticPr fontId="6"/>
  </si>
  <si>
    <t>造園にとっての「土」</t>
  </si>
  <si>
    <t>建設ロボットとは? 建設機械と人との協働関係の未来</t>
  </si>
  <si>
    <t>考えを深めるツールとしての生成AI</t>
  </si>
  <si>
    <t>大阪ベイエリアの開発とインフラ、そしてその効果について</t>
  </si>
  <si>
    <t>“私の遠回り”を“土木の未来”へ繋げる　In.Fでの挑戦</t>
  </si>
  <si>
    <t>出会いの季節に思うこと</t>
  </si>
  <si>
    <t>コンクリートのサーキュラーエコノミーを考える</t>
  </si>
  <si>
    <t>USAIDの解体 貧困問題と次世代を担う土木技術者の育成の重要性</t>
  </si>
  <si>
    <t>シンギュラリティ時代の土木事業</t>
  </si>
  <si>
    <t>建設業界の女性活躍を期待</t>
  </si>
  <si>
    <t>設計と技術倫理</t>
  </si>
  <si>
    <t>茂木 正晴</t>
  </si>
  <si>
    <t>大鳥 靖樹</t>
  </si>
  <si>
    <t>田中 利光</t>
  </si>
  <si>
    <t>並松 沙樹</t>
  </si>
  <si>
    <t>鯨岡　史歩</t>
  </si>
  <si>
    <t>岸 利治</t>
    <rPh sb="0" eb="1">
      <t>キシ</t>
    </rPh>
    <rPh sb="2" eb="4">
      <t>トシハル</t>
    </rPh>
    <phoneticPr fontId="21"/>
  </si>
  <si>
    <t>高橋　秀</t>
  </si>
  <si>
    <t>藤原 章正</t>
    <rPh sb="0" eb="2">
      <t>フジワラ</t>
    </rPh>
    <rPh sb="3" eb="5">
      <t>アキマサ</t>
    </rPh>
    <phoneticPr fontId="21"/>
  </si>
  <si>
    <t>大藪 千穂</t>
  </si>
  <si>
    <t>堀田 昌英</t>
    <rPh sb="0" eb="2">
      <t>ホッタ</t>
    </rPh>
    <rPh sb="3" eb="5">
      <t>マサヒデ</t>
    </rPh>
    <phoneticPr fontId="21"/>
  </si>
  <si>
    <t>野村徹郎</t>
    <phoneticPr fontId="6"/>
  </si>
  <si>
    <t>藤田光一</t>
    <phoneticPr fontId="21"/>
  </si>
  <si>
    <t>河川・水の学びはインフラの自分事化への自然な呼び水になるか？</t>
    <phoneticPr fontId="6"/>
  </si>
  <si>
    <t>委員論説</t>
    <phoneticPr fontId="6"/>
  </si>
  <si>
    <t>一般論説</t>
    <rPh sb="0" eb="2">
      <t>イッパン</t>
    </rPh>
    <rPh sb="2" eb="4">
      <t>ロンセツ</t>
    </rPh>
    <phoneticPr fontId="6"/>
  </si>
  <si>
    <t>第213回(1)</t>
    <phoneticPr fontId="6"/>
  </si>
  <si>
    <t>第213回(2)</t>
    <phoneticPr fontId="6"/>
  </si>
  <si>
    <t>第214回(1)</t>
    <phoneticPr fontId="6"/>
  </si>
  <si>
    <t>第214回(2)</t>
    <phoneticPr fontId="6"/>
  </si>
  <si>
    <t>第215回(1)</t>
    <phoneticPr fontId="6"/>
  </si>
  <si>
    <t>第215回(2)</t>
    <phoneticPr fontId="6"/>
  </si>
  <si>
    <t>第216回(1)</t>
    <phoneticPr fontId="6"/>
  </si>
  <si>
    <t>第217回(1)</t>
    <phoneticPr fontId="6"/>
  </si>
  <si>
    <t>第217回(2)</t>
    <phoneticPr fontId="6"/>
  </si>
  <si>
    <t>第218回(2)</t>
    <phoneticPr fontId="6"/>
  </si>
  <si>
    <t>第113代</t>
    <rPh sb="0" eb="1">
      <t>ダイ</t>
    </rPh>
    <rPh sb="4" eb="5">
      <t>ダイ</t>
    </rPh>
    <phoneticPr fontId="6"/>
  </si>
  <si>
    <t>池内 幸司</t>
    <rPh sb="0" eb="2">
      <t>イケウチ</t>
    </rPh>
    <rPh sb="3" eb="5">
      <t>コウジ</t>
    </rPh>
    <phoneticPr fontId="6"/>
  </si>
  <si>
    <t>2025年</t>
    <rPh sb="4" eb="5">
      <t>ネン</t>
    </rPh>
    <phoneticPr fontId="6"/>
  </si>
  <si>
    <t>令和7年</t>
    <rPh sb="0" eb="2">
      <t>レイワ</t>
    </rPh>
    <rPh sb="3" eb="4">
      <t>ネン</t>
    </rPh>
    <phoneticPr fontId="6"/>
  </si>
  <si>
    <t>https://www.jsce.or.jp/president/2025/files/20250613.html</t>
    <phoneticPr fontId="6"/>
  </si>
  <si>
    <t>令和7
（2025）</t>
    <rPh sb="0" eb="2">
      <t>レイワ</t>
    </rPh>
    <phoneticPr fontId="6"/>
  </si>
  <si>
    <t>池内 幸司</t>
    <rPh sb="0" eb="2">
      <t>イケウチ</t>
    </rPh>
    <rPh sb="3" eb="5">
      <t>コウジ</t>
    </rPh>
    <phoneticPr fontId="6"/>
  </si>
  <si>
    <t>カーボンニュートラルでレジリエントな社会づくりプロジェクト</t>
    <phoneticPr fontId="6"/>
  </si>
  <si>
    <t>https://committees.jsce.or.jp/chair/2025pres</t>
    <phoneticPr fontId="6"/>
  </si>
  <si>
    <t>■社会
2024.4 建設業2024年問題（時間外労働上限規制適用）
2024.9 石破内閣発足
■インフラ
・2024.3 北陸新幹線 金沢～敦賀間開業
■災害
2024.1 能登半島地震
2024.3 台湾東部地震
2024.9 奥能登豪雨
2024.9 ハリケーン「ヘリーン」
2024.10 ハリケーン「ミルトン」
●学会
田中 茂義 第111代会長（～2024.6）
佐々木　葉 第112代会長（2024.6～）</t>
    <rPh sb="11" eb="14">
      <t>ケンセツギョウ</t>
    </rPh>
    <rPh sb="18" eb="19">
      <t>ネン</t>
    </rPh>
    <rPh sb="19" eb="21">
      <t>モンダイ</t>
    </rPh>
    <rPh sb="22" eb="25">
      <t>ジカンガイ</t>
    </rPh>
    <rPh sb="25" eb="27">
      <t>ロウドウ</t>
    </rPh>
    <rPh sb="27" eb="29">
      <t>ジョウゲン</t>
    </rPh>
    <rPh sb="29" eb="31">
      <t>キセイ</t>
    </rPh>
    <rPh sb="31" eb="33">
      <t>テキヨウ</t>
    </rPh>
    <rPh sb="42" eb="44">
      <t>イシバ</t>
    </rPh>
    <rPh sb="44" eb="46">
      <t>ナイカク</t>
    </rPh>
    <rPh sb="46" eb="48">
      <t>ホッソク</t>
    </rPh>
    <rPh sb="118" eb="121">
      <t>オクノト</t>
    </rPh>
    <rPh sb="121" eb="123">
      <t>ゴウウ</t>
    </rPh>
    <phoneticPr fontId="64"/>
  </si>
  <si>
    <t>新しい時代の建設材料 製作・施工技術</t>
    <phoneticPr fontId="6"/>
  </si>
  <si>
    <t>2024年度版（見える化データ2024）に関する依頼（案） ※対事務局</t>
    <rPh sb="4" eb="6">
      <t>ネンド</t>
    </rPh>
    <rPh sb="6" eb="7">
      <t>バン</t>
    </rPh>
    <rPh sb="8" eb="9">
      <t>ミ</t>
    </rPh>
    <rPh sb="11" eb="12">
      <t>カ</t>
    </rPh>
    <rPh sb="21" eb="22">
      <t>カン</t>
    </rPh>
    <rPh sb="24" eb="26">
      <t>イライ</t>
    </rPh>
    <rPh sb="26" eb="29">
      <t>アン</t>
    </rPh>
    <rPh sb="31" eb="32">
      <t>タイ</t>
    </rPh>
    <rPh sb="32" eb="35">
      <t>ジムキョク</t>
    </rPh>
    <phoneticPr fontId="6"/>
  </si>
  <si>
    <t>2024年度の派遣実績をシート末尾に追記してください。</t>
    <rPh sb="7" eb="9">
      <t>ハケン</t>
    </rPh>
    <rPh sb="9" eb="11">
      <t>ジッセキ</t>
    </rPh>
    <rPh sb="15" eb="17">
      <t>マツビ</t>
    </rPh>
    <rPh sb="18" eb="20">
      <t>ツイキ</t>
    </rPh>
    <phoneticPr fontId="6"/>
  </si>
  <si>
    <t>着色セルに2024年度データを追記して下さい</t>
    <rPh sb="15" eb="17">
      <t>ツイキ</t>
    </rPh>
    <rPh sb="19" eb="20">
      <t>クダ</t>
    </rPh>
    <phoneticPr fontId="6"/>
  </si>
  <si>
    <t>2024年度の実績をシート末尾に追記してください。</t>
  </si>
  <si>
    <t>2024年度の実績をシート末尾に追記してください。</t>
    <rPh sb="7" eb="9">
      <t>ジッセキ</t>
    </rPh>
    <rPh sb="13" eb="15">
      <t>マツビ</t>
    </rPh>
    <rPh sb="16" eb="18">
      <t>ツイキ</t>
    </rPh>
    <phoneticPr fontId="6"/>
  </si>
  <si>
    <t>2024年度の開催実績をシート末尾に追記してください。※上記データと内容は同一</t>
    <rPh sb="28" eb="30">
      <t>ジョウキ</t>
    </rPh>
    <rPh sb="34" eb="36">
      <t>ナイヨウ</t>
    </rPh>
    <rPh sb="37" eb="39">
      <t>ドウイツ</t>
    </rPh>
    <phoneticPr fontId="6"/>
  </si>
  <si>
    <t>2024年度のトップ10データをご提供下さい。</t>
    <rPh sb="4" eb="6">
      <t>ネンド</t>
    </rPh>
    <rPh sb="17" eb="19">
      <t>テイキョウ</t>
    </rPh>
    <rPh sb="19" eb="20">
      <t>クダ</t>
    </rPh>
    <phoneticPr fontId="6"/>
  </si>
  <si>
    <t>着色セルに2024年度データを追記して下さい</t>
    <rPh sb="0" eb="2">
      <t>チャクショク</t>
    </rPh>
    <rPh sb="15" eb="17">
      <t>ツイキ</t>
    </rPh>
    <rPh sb="19" eb="20">
      <t>クダ</t>
    </rPh>
    <phoneticPr fontId="6"/>
  </si>
  <si>
    <t>2024年度データを末尾に追記して下さい</t>
    <rPh sb="10" eb="12">
      <t>マツビ</t>
    </rPh>
    <rPh sb="13" eb="15">
      <t>ツイキ</t>
    </rPh>
    <rPh sb="17" eb="18">
      <t>クダ</t>
    </rPh>
    <phoneticPr fontId="6"/>
  </si>
  <si>
    <t>リストに2024年度データ（指定年度・遺産名）を更新してください（集計データは会員・企画課で作成します）</t>
    <rPh sb="8" eb="10">
      <t>ネンド</t>
    </rPh>
    <rPh sb="14" eb="16">
      <t>シテイ</t>
    </rPh>
    <rPh sb="16" eb="18">
      <t>ネンド</t>
    </rPh>
    <rPh sb="19" eb="21">
      <t>イサン</t>
    </rPh>
    <rPh sb="21" eb="22">
      <t>メイ</t>
    </rPh>
    <rPh sb="24" eb="26">
      <t>コウシン</t>
    </rPh>
    <rPh sb="33" eb="35">
      <t>シュウケイ</t>
    </rPh>
    <rPh sb="39" eb="41">
      <t>カイイン</t>
    </rPh>
    <rPh sb="42" eb="45">
      <t>キカクカ</t>
    </rPh>
    <rPh sb="46" eb="48">
      <t>サクセイ</t>
    </rPh>
    <phoneticPr fontId="6"/>
  </si>
  <si>
    <t>会員・企画課で追記</t>
    <rPh sb="0" eb="2">
      <t>カイイン</t>
    </rPh>
    <rPh sb="3" eb="6">
      <t>キカクカ</t>
    </rPh>
    <rPh sb="7" eb="9">
      <t>ツイキ</t>
    </rPh>
    <phoneticPr fontId="6"/>
  </si>
  <si>
    <t>ビッグイベントがもたらすもの</t>
    <phoneticPr fontId="6"/>
  </si>
  <si>
    <t>土木×外交 ─土木のハードパワー─</t>
    <phoneticPr fontId="6"/>
  </si>
  <si>
    <t>2024年度末</t>
    <rPh sb="4" eb="7">
      <t>ネンドマツ</t>
    </rPh>
    <phoneticPr fontId="6"/>
  </si>
  <si>
    <t>令和6年度</t>
    <rPh sb="0" eb="2">
      <t>レイワ</t>
    </rPh>
    <rPh sb="3" eb="5">
      <t>ネンド</t>
    </rPh>
    <phoneticPr fontId="6"/>
  </si>
  <si>
    <t>支部別の会員状況（2024）</t>
    <rPh sb="0" eb="2">
      <t>シブ</t>
    </rPh>
    <rPh sb="2" eb="3">
      <t>ベツ</t>
    </rPh>
    <rPh sb="4" eb="6">
      <t>カイイン</t>
    </rPh>
    <rPh sb="6" eb="8">
      <t>ジョウキョウ</t>
    </rPh>
    <phoneticPr fontId="6"/>
  </si>
  <si>
    <t>2024年度</t>
    <rPh sb="4" eb="6">
      <t>ネンド</t>
    </rPh>
    <phoneticPr fontId="6"/>
  </si>
  <si>
    <t>2024年度</t>
    <rPh sb="4" eb="5">
      <t>ネン</t>
    </rPh>
    <rPh sb="5" eb="6">
      <t>ド</t>
    </rPh>
    <phoneticPr fontId="6"/>
  </si>
  <si>
    <t>第81回</t>
    <rPh sb="0" eb="1">
      <t>ダイ</t>
    </rPh>
    <rPh sb="3" eb="4">
      <t>カイ</t>
    </rPh>
    <phoneticPr fontId="8"/>
  </si>
  <si>
    <t>2025年</t>
    <rPh sb="4" eb="5">
      <t>ネン</t>
    </rPh>
    <phoneticPr fontId="6"/>
  </si>
  <si>
    <t>熊本大学</t>
    <rPh sb="0" eb="2">
      <t>クマモト</t>
    </rPh>
    <rPh sb="2" eb="4">
      <t>ダイガク</t>
    </rPh>
    <phoneticPr fontId="6"/>
  </si>
  <si>
    <t>西部</t>
    <phoneticPr fontId="6"/>
  </si>
  <si>
    <t>池内幸司</t>
    <rPh sb="0" eb="2">
      <t>イケウチ</t>
    </rPh>
    <rPh sb="2" eb="4">
      <t>コウジ</t>
    </rPh>
    <phoneticPr fontId="6"/>
  </si>
  <si>
    <t>113代</t>
    <rPh sb="3" eb="4">
      <t>ダイ</t>
    </rPh>
    <phoneticPr fontId="6"/>
  </si>
  <si>
    <t>第82回</t>
    <rPh sb="0" eb="1">
      <t>ダイ</t>
    </rPh>
    <rPh sb="3" eb="4">
      <t>カイ</t>
    </rPh>
    <phoneticPr fontId="6"/>
  </si>
  <si>
    <t>2026年</t>
    <rPh sb="4" eb="5">
      <t>ネン</t>
    </rPh>
    <phoneticPr fontId="6"/>
  </si>
  <si>
    <t>北海学園大学・</t>
    <rPh sb="0" eb="2">
      <t>ホッカイ</t>
    </rPh>
    <rPh sb="2" eb="4">
      <t>ガクエン</t>
    </rPh>
    <rPh sb="4" eb="6">
      <t>ダイガク</t>
    </rPh>
    <phoneticPr fontId="6"/>
  </si>
  <si>
    <t>北海道</t>
    <phoneticPr fontId="6"/>
  </si>
  <si>
    <t>114代</t>
    <rPh sb="3" eb="4">
      <t>ダイ</t>
    </rPh>
    <phoneticPr fontId="6"/>
  </si>
  <si>
    <t>気候変動時代の土木イノベーション〜カーボンニュートラルとレジリエンスで創る持続可能な社会〜</t>
    <phoneticPr fontId="6"/>
  </si>
  <si>
    <t>令和6</t>
    <phoneticPr fontId="6"/>
  </si>
  <si>
    <t>令和6</t>
    <rPh sb="0" eb="2">
      <t>レイワ</t>
    </rPh>
    <phoneticPr fontId="6"/>
  </si>
  <si>
    <t>2024（R6）</t>
    <phoneticPr fontId="8"/>
  </si>
  <si>
    <t>R6</t>
    <phoneticPr fontId="4"/>
  </si>
  <si>
    <t>2024年度　売上部数ベスト10（すべての出版物）</t>
    <rPh sb="4" eb="6">
      <t>ネンド</t>
    </rPh>
    <rPh sb="7" eb="9">
      <t>ウリアゲ</t>
    </rPh>
    <rPh sb="9" eb="11">
      <t>ブスウ</t>
    </rPh>
    <rPh sb="21" eb="24">
      <t>シュッパンブツ</t>
    </rPh>
    <phoneticPr fontId="8"/>
  </si>
  <si>
    <t>（対象期間：2024年4月1日～2025年3月31日）</t>
    <rPh sb="1" eb="3">
      <t>タイショウ</t>
    </rPh>
    <rPh sb="3" eb="5">
      <t>キカン</t>
    </rPh>
    <rPh sb="10" eb="11">
      <t>ネン</t>
    </rPh>
    <rPh sb="12" eb="13">
      <t>ガツ</t>
    </rPh>
    <rPh sb="14" eb="15">
      <t>ニチ</t>
    </rPh>
    <rPh sb="20" eb="21">
      <t>ネン</t>
    </rPh>
    <rPh sb="22" eb="23">
      <t>ガツ</t>
    </rPh>
    <rPh sb="25" eb="26">
      <t>ニチ</t>
    </rPh>
    <phoneticPr fontId="8"/>
  </si>
  <si>
    <t>2024年度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</si>
  <si>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2024年</t>
    <rPh sb="4" eb="5">
      <t>ネン</t>
    </rPh>
    <phoneticPr fontId="6"/>
  </si>
  <si>
    <t>2024年度</t>
    <rPh sb="4" eb="6">
      <t>ネンド</t>
    </rPh>
    <phoneticPr fontId="6"/>
  </si>
  <si>
    <t>カーボンニュートラルでレジリエントな社会を目指して</t>
    <phoneticPr fontId="6"/>
  </si>
  <si>
    <t>第218回(1)</t>
    <phoneticPr fontId="6"/>
  </si>
  <si>
    <t>第219回(1)</t>
    <phoneticPr fontId="6"/>
  </si>
  <si>
    <t>第219回(2)</t>
    <phoneticPr fontId="6"/>
  </si>
  <si>
    <t>第220回(1)</t>
    <phoneticPr fontId="6"/>
  </si>
  <si>
    <t>第220回(2)</t>
    <phoneticPr fontId="6"/>
  </si>
  <si>
    <t>第221回(1)</t>
    <phoneticPr fontId="6"/>
  </si>
  <si>
    <t>第221回(2)</t>
    <phoneticPr fontId="6"/>
  </si>
  <si>
    <t>地域主導のレジリエンス社会の構築へ</t>
  </si>
  <si>
    <t>万博を終えての人々への讃歌</t>
  </si>
  <si>
    <t>欧米に学び、そして学ばない教育の仕組みを学ぶ</t>
  </si>
  <si>
    <t>現場の「常識」を問い直す─建設安全文化の再構築に向けて</t>
  </si>
  <si>
    <t>グリーンインフラの今後　―東日本大震災の経験を受けて</t>
  </si>
  <si>
    <t>今村 文彦</t>
  </si>
  <si>
    <t>北澤良平</t>
  </si>
  <si>
    <t>渡部 靖憲</t>
  </si>
  <si>
    <t>入江 政安</t>
    <phoneticPr fontId="6"/>
  </si>
  <si>
    <t>依頼論説</t>
    <phoneticPr fontId="6"/>
  </si>
  <si>
    <t>2025</t>
    <phoneticPr fontId="6"/>
  </si>
  <si>
    <t>英国:４，韓国:15,  米国:４，台湾: 17、ミャンマー:３</t>
    <rPh sb="0" eb="2">
      <t>エイコク</t>
    </rPh>
    <rPh sb="5" eb="7">
      <t>カンコク</t>
    </rPh>
    <rPh sb="13" eb="15">
      <t>ベイコク</t>
    </rPh>
    <rPh sb="18" eb="20">
      <t>タイワン</t>
    </rPh>
    <phoneticPr fontId="8"/>
  </si>
  <si>
    <t>※2025/10末時点</t>
  </si>
  <si>
    <t>東京「橋」物語</t>
    <phoneticPr fontId="6"/>
  </si>
  <si>
    <t>https://committees.jsce.or.jp/avc/node/812</t>
    <phoneticPr fontId="6"/>
  </si>
  <si>
    <t>治水と利水、夏のアニメ特集～夏だ！水だ！歴史だ！アニメだ！～</t>
    <phoneticPr fontId="6"/>
  </si>
  <si>
    <t>https://committees.jsce.or.jp/avc/node/816</t>
    <phoneticPr fontId="6"/>
  </si>
  <si>
    <t>北海道特集～でっかいどう北海道～</t>
    <phoneticPr fontId="6"/>
  </si>
  <si>
    <t>https://committees.jsce.or.jp/avc/node/827</t>
    <phoneticPr fontId="6"/>
  </si>
  <si>
    <t>震災特集～復旧の記録～</t>
    <phoneticPr fontId="6"/>
  </si>
  <si>
    <t>https://committees.jsce.or.jp/avc/node/831</t>
    <phoneticPr fontId="6"/>
  </si>
  <si>
    <t>総務課担当</t>
    <rPh sb="0" eb="3">
      <t>ソウムカ</t>
    </rPh>
    <rPh sb="3" eb="5">
      <t>タントウ</t>
    </rPh>
    <phoneticPr fontId="6"/>
  </si>
  <si>
    <t>2025年度</t>
    <rPh sb="4" eb="5">
      <t>ネン</t>
    </rPh>
    <rPh sb="5" eb="6">
      <t>ド</t>
    </rPh>
    <phoneticPr fontId="6"/>
  </si>
  <si>
    <t>業種別会員構成比</t>
    <rPh sb="0" eb="3">
      <t>ギョウシュベツ</t>
    </rPh>
    <rPh sb="3" eb="5">
      <t>カイイン</t>
    </rPh>
    <rPh sb="5" eb="8">
      <t>コウセイヒ</t>
    </rPh>
    <phoneticPr fontId="6"/>
  </si>
  <si>
    <t>会員種別構成比</t>
    <rPh sb="0" eb="2">
      <t>カイイン</t>
    </rPh>
    <rPh sb="2" eb="4">
      <t>シュベツ</t>
    </rPh>
    <rPh sb="4" eb="7">
      <t>コウセイヒ</t>
    </rPh>
    <phoneticPr fontId="6"/>
  </si>
  <si>
    <t>年齢別構成比</t>
    <rPh sb="0" eb="3">
      <t>ネンレイベツ</t>
    </rPh>
    <rPh sb="3" eb="6">
      <t>コウセイヒ</t>
    </rPh>
    <phoneticPr fontId="6"/>
  </si>
  <si>
    <t>～20代</t>
    <rPh sb="3" eb="4">
      <t>ダイ</t>
    </rPh>
    <phoneticPr fontId="8"/>
  </si>
  <si>
    <t>10年前</t>
    <rPh sb="2" eb="4">
      <t>ネンマエ</t>
    </rPh>
    <phoneticPr fontId="8"/>
  </si>
  <si>
    <t>20年前</t>
    <rPh sb="2" eb="4">
      <t>ネンマエ</t>
    </rPh>
    <phoneticPr fontId="8"/>
  </si>
  <si>
    <t>令和6</t>
  </si>
  <si>
    <t>年</t>
    <rPh sb="0" eb="1">
      <t>ネン</t>
    </rPh>
    <phoneticPr fontId="6"/>
  </si>
  <si>
    <t>2023年制定コンクリート標準示方書施工編</t>
  </si>
  <si>
    <t>2023年09月</t>
  </si>
  <si>
    <t>土木材料実験指導書[2025年改訂版]</t>
  </si>
  <si>
    <t>2025年03月</t>
  </si>
  <si>
    <t>2023年03月</t>
  </si>
  <si>
    <t>鋼構造架設設計施工指針【2024年版】</t>
  </si>
  <si>
    <t>2024年01月</t>
  </si>
  <si>
    <t>2023年制定コンクリート標準示方書規準編</t>
  </si>
  <si>
    <t>土質試験の手引き［第四版］</t>
  </si>
  <si>
    <t>2024年03月</t>
  </si>
  <si>
    <t>2015年02月</t>
  </si>
  <si>
    <t>水理公式集例題集（2024年版）</t>
  </si>
  <si>
    <t>2024年12月</t>
  </si>
  <si>
    <t>2022年01月</t>
  </si>
  <si>
    <t>TL34　都市における近接トンネル―設計・施工法に関する検討―</t>
  </si>
  <si>
    <t>CL166　高強度繊維補強セメント系複合材料の設計・施工指針（案）</t>
  </si>
  <si>
    <t>2024年09月</t>
  </si>
  <si>
    <t>鋼構造S39　鋼橋の改築・更新と災害復旧―事例と解説―</t>
  </si>
  <si>
    <t>2024年10月</t>
  </si>
  <si>
    <t>2020年03月</t>
  </si>
  <si>
    <t>鋼構造S40 鋼床版の維持管理技術～補修補強・疲労強度評価・床版取替への適用～</t>
  </si>
  <si>
    <t>2024年11月</t>
  </si>
  <si>
    <t>CL167 暑中コンクリートの計画・設計・施工指針（案）</t>
  </si>
  <si>
    <t>2025年02月</t>
  </si>
  <si>
    <t>土木の群像</t>
  </si>
  <si>
    <t>土木学会誌編集委員会</t>
  </si>
  <si>
    <t>続・実務に役立つ耐震設計入門（実践編）-2024年改訂版-</t>
  </si>
  <si>
    <t>仮設構造物の計画と施工［2010年改訂版］</t>
  </si>
  <si>
    <t>2010年10月</t>
  </si>
  <si>
    <t>地下に拡がる土木の魅力</t>
    <phoneticPr fontId="6"/>
  </si>
  <si>
    <t>令和7年度</t>
    <rPh sb="3" eb="4">
      <t>ネン</t>
    </rPh>
    <phoneticPr fontId="1"/>
  </si>
  <si>
    <t>木コンクリート橋・木直川橋</t>
  </si>
  <si>
    <t>納沙布岬灯台</t>
  </si>
  <si>
    <t>中岩ダム</t>
  </si>
  <si>
    <t>駒橋発電所落合水路橋</t>
  </si>
  <si>
    <t>嵐山橋</t>
  </si>
  <si>
    <t>城嶺橋</t>
  </si>
  <si>
    <t>富山県営立山砂防施設群</t>
  </si>
  <si>
    <t>領内橋</t>
  </si>
  <si>
    <t>六供配水塔と旧ポンプ室</t>
  </si>
  <si>
    <t>大師第16号拱渠</t>
  </si>
  <si>
    <t>大野ダム</t>
  </si>
  <si>
    <t>屋形橋</t>
  </si>
  <si>
    <t>千苅導水路の水管橋群</t>
  </si>
  <si>
    <t>吉野川橋梁</t>
  </si>
  <si>
    <t>宇都井高架橋</t>
  </si>
  <si>
    <t>波節岩灯標</t>
  </si>
  <si>
    <t>轟橋</t>
  </si>
  <si>
    <t>出会橋</t>
  </si>
  <si>
    <t>鹿狩戸橋</t>
  </si>
  <si>
    <t>総務課（図書館・情報室）</t>
    <rPh sb="0" eb="3">
      <t>ソウムカ</t>
    </rPh>
    <rPh sb="4" eb="7">
      <t>トショカン</t>
    </rPh>
    <rPh sb="8" eb="11">
      <t>ジョウホウシツ</t>
    </rPh>
    <phoneticPr fontId="6"/>
  </si>
  <si>
    <t>着色セル以降に参加者数を入力下さい。（各回テーマ、URLをリストで整理されていたら追記下さい。）</t>
    <rPh sb="4" eb="6">
      <t>イコウ</t>
    </rPh>
    <rPh sb="7" eb="11">
      <t>サンカシャスウ</t>
    </rPh>
    <rPh sb="12" eb="14">
      <t>ニュウリョク</t>
    </rPh>
    <rPh sb="14" eb="15">
      <t>クダ</t>
    </rPh>
    <rPh sb="19" eb="21">
      <t>カクカイ</t>
    </rPh>
    <rPh sb="33" eb="35">
      <t>セイリ</t>
    </rPh>
    <rPh sb="41" eb="43">
      <t>ツイキ</t>
    </rPh>
    <rPh sb="43" eb="44">
      <t>クダ</t>
    </rPh>
    <phoneticPr fontId="6"/>
  </si>
  <si>
    <t>推計値</t>
    <rPh sb="0" eb="3">
      <t>スイケイチ</t>
    </rPh>
    <phoneticPr fontId="8"/>
  </si>
  <si>
    <t>データ出典：国立社会保障・人口問題研究所「日本の将来推計人口（全国）」https://www.ipss.go.jp/pp-zenkoku/j/zenkoku2023/pp_zenkoku2023.asp</t>
    <rPh sb="3" eb="5">
      <t>シュッテン</t>
    </rPh>
    <rPh sb="6" eb="8">
      <t>コクリツ</t>
    </rPh>
    <rPh sb="8" eb="12">
      <t>シャカイホショウ</t>
    </rPh>
    <rPh sb="13" eb="20">
      <t>ジンコウモンダイケンキュウジョ</t>
    </rPh>
    <rPh sb="21" eb="23">
      <t>ニホン</t>
    </rPh>
    <rPh sb="24" eb="30">
      <t>ショウライスイケイジンコウ</t>
    </rPh>
    <rPh sb="31" eb="33">
      <t>ゼンコク</t>
    </rPh>
    <phoneticPr fontId="8"/>
  </si>
  <si>
    <t>2024年9月号</t>
    <rPh sb="4" eb="5">
      <t>ネン</t>
    </rPh>
    <rPh sb="6" eb="8">
      <t>ガツゴウ</t>
    </rPh>
    <phoneticPr fontId="6"/>
  </si>
  <si>
    <t>2024年10月号</t>
    <rPh sb="4" eb="5">
      <t>ネン</t>
    </rPh>
    <rPh sb="7" eb="8">
      <t>ガツ</t>
    </rPh>
    <rPh sb="8" eb="9">
      <t>ゴウ</t>
    </rPh>
    <phoneticPr fontId="6"/>
  </si>
  <si>
    <t>2024年8月号</t>
    <rPh sb="4" eb="5">
      <t>ネン</t>
    </rPh>
    <rPh sb="6" eb="8">
      <t>ガツゴウ</t>
    </rPh>
    <phoneticPr fontId="6"/>
  </si>
  <si>
    <t>2024年7月号</t>
    <rPh sb="4" eb="5">
      <t>ネン</t>
    </rPh>
    <rPh sb="6" eb="7">
      <t>ガツ</t>
    </rPh>
    <rPh sb="7" eb="8">
      <t>ゴウ</t>
    </rPh>
    <phoneticPr fontId="6"/>
  </si>
  <si>
    <t>2024年6月号</t>
    <rPh sb="4" eb="5">
      <t>ネン</t>
    </rPh>
    <rPh sb="6" eb="8">
      <t>ガツゴウ</t>
    </rPh>
    <phoneticPr fontId="6"/>
  </si>
  <si>
    <t>2024年5月号</t>
    <rPh sb="4" eb="5">
      <t>ネン</t>
    </rPh>
    <rPh sb="6" eb="8">
      <t>ガツゴウ</t>
    </rPh>
    <phoneticPr fontId="6"/>
  </si>
  <si>
    <t>2024年4月号</t>
    <rPh sb="4" eb="5">
      <t>ネン</t>
    </rPh>
    <rPh sb="6" eb="8">
      <t>ガツゴウ</t>
    </rPh>
    <phoneticPr fontId="6"/>
  </si>
  <si>
    <t>2024年3月号</t>
    <rPh sb="4" eb="5">
      <t>ネン</t>
    </rPh>
    <rPh sb="6" eb="8">
      <t>ガツゴウ</t>
    </rPh>
    <phoneticPr fontId="6"/>
  </si>
  <si>
    <t>2024年2月号</t>
    <rPh sb="4" eb="5">
      <t>ネン</t>
    </rPh>
    <rPh sb="6" eb="8">
      <t>ガツゴウ</t>
    </rPh>
    <phoneticPr fontId="6"/>
  </si>
  <si>
    <t>2024年1月号</t>
    <rPh sb="4" eb="5">
      <t>ネン</t>
    </rPh>
    <rPh sb="6" eb="8">
      <t>ガツゴウ</t>
    </rPh>
    <phoneticPr fontId="6"/>
  </si>
  <si>
    <t>2023年12月号</t>
    <rPh sb="4" eb="5">
      <t>ネン</t>
    </rPh>
    <rPh sb="7" eb="9">
      <t>ガツゴウ</t>
    </rPh>
    <phoneticPr fontId="6"/>
  </si>
  <si>
    <t>2023年11月号</t>
    <rPh sb="4" eb="5">
      <t>ネン</t>
    </rPh>
    <rPh sb="7" eb="9">
      <t>ガツゴウ</t>
    </rPh>
    <phoneticPr fontId="6"/>
  </si>
  <si>
    <t>2023年10月号</t>
    <rPh sb="4" eb="5">
      <t>ネン</t>
    </rPh>
    <rPh sb="7" eb="9">
      <t>ガツゴウ</t>
    </rPh>
    <phoneticPr fontId="6"/>
  </si>
  <si>
    <t>2023年9月号</t>
    <rPh sb="4" eb="5">
      <t>ネン</t>
    </rPh>
    <rPh sb="6" eb="8">
      <t>ガツゴウ</t>
    </rPh>
    <phoneticPr fontId="6"/>
  </si>
  <si>
    <t>2023年8月号</t>
    <rPh sb="4" eb="5">
      <t>ネン</t>
    </rPh>
    <rPh sb="6" eb="8">
      <t>ガツゴウ</t>
    </rPh>
    <phoneticPr fontId="6"/>
  </si>
  <si>
    <t>2023年7月号</t>
    <rPh sb="4" eb="5">
      <t>ネン</t>
    </rPh>
    <rPh sb="6" eb="8">
      <t>ガツゴウ</t>
    </rPh>
    <phoneticPr fontId="6"/>
  </si>
  <si>
    <t>2023年6月号</t>
    <rPh sb="4" eb="5">
      <t>ネン</t>
    </rPh>
    <rPh sb="6" eb="8">
      <t>ガツゴウ</t>
    </rPh>
    <phoneticPr fontId="6"/>
  </si>
  <si>
    <t>2023年5月号</t>
    <rPh sb="4" eb="5">
      <t>ネン</t>
    </rPh>
    <rPh sb="6" eb="8">
      <t>ガツゴウ</t>
    </rPh>
    <phoneticPr fontId="6"/>
  </si>
  <si>
    <t>2023年4月号</t>
    <rPh sb="4" eb="5">
      <t>ネン</t>
    </rPh>
    <rPh sb="6" eb="8">
      <t>ガツゴウ</t>
    </rPh>
    <phoneticPr fontId="6"/>
  </si>
  <si>
    <t>2023年3月号</t>
    <rPh sb="4" eb="5">
      <t>ネン</t>
    </rPh>
    <rPh sb="6" eb="8">
      <t>ガツゴウ</t>
    </rPh>
    <phoneticPr fontId="6"/>
  </si>
  <si>
    <t>2023年2月号</t>
    <rPh sb="4" eb="5">
      <t>ネン</t>
    </rPh>
    <rPh sb="6" eb="8">
      <t>ガツゴウ</t>
    </rPh>
    <phoneticPr fontId="6"/>
  </si>
  <si>
    <t>2022年12月号</t>
    <rPh sb="4" eb="5">
      <t>ネン</t>
    </rPh>
    <rPh sb="7" eb="9">
      <t>ガツゴウ</t>
    </rPh>
    <phoneticPr fontId="6"/>
  </si>
  <si>
    <t>2022年11月号</t>
    <rPh sb="4" eb="5">
      <t>ネン</t>
    </rPh>
    <rPh sb="7" eb="9">
      <t>ガツゴウ</t>
    </rPh>
    <phoneticPr fontId="6"/>
  </si>
  <si>
    <t>2022年10月号</t>
    <rPh sb="4" eb="5">
      <t>ネン</t>
    </rPh>
    <rPh sb="7" eb="9">
      <t>ガツゴウ</t>
    </rPh>
    <phoneticPr fontId="6"/>
  </si>
  <si>
    <t>2022年9月号</t>
    <rPh sb="4" eb="5">
      <t>ネン</t>
    </rPh>
    <rPh sb="6" eb="8">
      <t>ガツゴウ</t>
    </rPh>
    <phoneticPr fontId="6"/>
  </si>
  <si>
    <t>2022年8月号</t>
    <rPh sb="4" eb="5">
      <t>ネン</t>
    </rPh>
    <rPh sb="6" eb="8">
      <t>ガツゴウ</t>
    </rPh>
    <phoneticPr fontId="6"/>
  </si>
  <si>
    <t>2022年7月号</t>
    <rPh sb="4" eb="5">
      <t>ネン</t>
    </rPh>
    <rPh sb="6" eb="8">
      <t>ガツゴウ</t>
    </rPh>
    <phoneticPr fontId="6"/>
  </si>
  <si>
    <t>2022年6月号</t>
    <rPh sb="4" eb="5">
      <t>ネン</t>
    </rPh>
    <rPh sb="6" eb="8">
      <t>ガツゴウ</t>
    </rPh>
    <phoneticPr fontId="6"/>
  </si>
  <si>
    <t>2022年5月号</t>
    <rPh sb="4" eb="5">
      <t>ネン</t>
    </rPh>
    <rPh sb="6" eb="8">
      <t>ガツゴウ</t>
    </rPh>
    <phoneticPr fontId="6"/>
  </si>
  <si>
    <t>2022年4月号</t>
    <rPh sb="4" eb="5">
      <t>ネン</t>
    </rPh>
    <rPh sb="6" eb="8">
      <t>ガツゴウ</t>
    </rPh>
    <phoneticPr fontId="6"/>
  </si>
  <si>
    <t>2022年3月号</t>
    <rPh sb="4" eb="5">
      <t>ネン</t>
    </rPh>
    <rPh sb="6" eb="8">
      <t>ガツゴウ</t>
    </rPh>
    <phoneticPr fontId="6"/>
  </si>
  <si>
    <t>2022年2月号</t>
    <rPh sb="4" eb="5">
      <t>ネン</t>
    </rPh>
    <rPh sb="6" eb="8">
      <t>ガツゴウ</t>
    </rPh>
    <phoneticPr fontId="6"/>
  </si>
  <si>
    <t>2022年1月号</t>
    <rPh sb="4" eb="5">
      <t>ネン</t>
    </rPh>
    <rPh sb="6" eb="8">
      <t>ガツゴウ</t>
    </rPh>
    <phoneticPr fontId="6"/>
  </si>
  <si>
    <t>2021年12月号</t>
    <rPh sb="4" eb="5">
      <t>ネン</t>
    </rPh>
    <rPh sb="7" eb="9">
      <t>ガツゴウ</t>
    </rPh>
    <phoneticPr fontId="6"/>
  </si>
  <si>
    <t>2021年11月号</t>
    <rPh sb="4" eb="5">
      <t>ネン</t>
    </rPh>
    <rPh sb="7" eb="9">
      <t>ガツゴウ</t>
    </rPh>
    <phoneticPr fontId="6"/>
  </si>
  <si>
    <t>2021年10月号</t>
    <rPh sb="4" eb="5">
      <t>ネン</t>
    </rPh>
    <rPh sb="7" eb="9">
      <t>ガツゴウ</t>
    </rPh>
    <phoneticPr fontId="6"/>
  </si>
  <si>
    <t>2021年9月号</t>
    <rPh sb="4" eb="5">
      <t>ネン</t>
    </rPh>
    <rPh sb="6" eb="8">
      <t>ガツゴウ</t>
    </rPh>
    <phoneticPr fontId="6"/>
  </si>
  <si>
    <t>2021年8月号</t>
    <rPh sb="4" eb="5">
      <t>ネン</t>
    </rPh>
    <rPh sb="6" eb="8">
      <t>ガツゴウ</t>
    </rPh>
    <phoneticPr fontId="6"/>
  </si>
  <si>
    <t>2021年7月号</t>
    <rPh sb="4" eb="5">
      <t>ネン</t>
    </rPh>
    <rPh sb="6" eb="8">
      <t>ガツゴウ</t>
    </rPh>
    <phoneticPr fontId="6"/>
  </si>
  <si>
    <t>2021年6月号</t>
    <rPh sb="4" eb="5">
      <t>ネン</t>
    </rPh>
    <rPh sb="6" eb="8">
      <t>ガツゴウ</t>
    </rPh>
    <phoneticPr fontId="6"/>
  </si>
  <si>
    <t>2021年5月号</t>
    <rPh sb="4" eb="5">
      <t>ネン</t>
    </rPh>
    <rPh sb="6" eb="8">
      <t>ガツゴウ</t>
    </rPh>
    <phoneticPr fontId="6"/>
  </si>
  <si>
    <t>2021年4月号</t>
    <rPh sb="4" eb="5">
      <t>ネン</t>
    </rPh>
    <rPh sb="6" eb="8">
      <t>ガツゴウ</t>
    </rPh>
    <phoneticPr fontId="6"/>
  </si>
  <si>
    <t>2021年3月号</t>
    <rPh sb="4" eb="5">
      <t>ネン</t>
    </rPh>
    <rPh sb="6" eb="8">
      <t>ガツゴウ</t>
    </rPh>
    <phoneticPr fontId="6"/>
  </si>
  <si>
    <t>2021年2月号</t>
    <rPh sb="4" eb="5">
      <t>ネン</t>
    </rPh>
    <rPh sb="6" eb="8">
      <t>ガツゴウ</t>
    </rPh>
    <phoneticPr fontId="6"/>
  </si>
  <si>
    <t>2021年1月号</t>
    <rPh sb="4" eb="5">
      <t>ネン</t>
    </rPh>
    <rPh sb="6" eb="8">
      <t>ガツゴウ</t>
    </rPh>
    <phoneticPr fontId="6"/>
  </si>
  <si>
    <t>インフラをしまう、いかす、そしてつなぐ</t>
    <phoneticPr fontId="6"/>
  </si>
  <si>
    <t>11/21～11/23</t>
  </si>
  <si>
    <t>　</t>
  </si>
  <si>
    <t>土木学会講堂/オンライン</t>
    <phoneticPr fontId="8"/>
  </si>
  <si>
    <t>杉野</t>
    <phoneticPr fontId="8"/>
  </si>
  <si>
    <t>報告書「2011年東京電力２福島第一原子力発電所事故における土木技術等の適用事例の体系的整理―事故時の緊急時対応、汚染水拡大防止等の技術蓄積―」の公開に係る報告と講演</t>
    <phoneticPr fontId="8"/>
  </si>
  <si>
    <t>ハイブリッド</t>
    <phoneticPr fontId="8"/>
  </si>
  <si>
    <t>保科</t>
    <rPh sb="0" eb="2">
      <t>ホシナ</t>
    </rPh>
    <phoneticPr fontId="8"/>
  </si>
  <si>
    <t>『橋の計画と形式選定の手引き』講習会</t>
    <phoneticPr fontId="8"/>
  </si>
  <si>
    <t>「2023年制定　土木構造物共通示方書」講習会</t>
    <phoneticPr fontId="8"/>
  </si>
  <si>
    <t>令和６年度第１回政策研究小委員会（地球環境委員会）</t>
    <phoneticPr fontId="8"/>
  </si>
  <si>
    <t xml:space="preserve">(株)建設技術研究所 </t>
    <phoneticPr fontId="8"/>
  </si>
  <si>
    <t>桃井</t>
    <phoneticPr fontId="8"/>
  </si>
  <si>
    <t>第25回水工学オンライン連続講演会</t>
    <phoneticPr fontId="8"/>
  </si>
  <si>
    <t>第14回木材利用シンポジウム</t>
    <phoneticPr fontId="8"/>
  </si>
  <si>
    <t>第15回 維持管理セミナー</t>
    <phoneticPr fontId="8"/>
  </si>
  <si>
    <t>静岡県</t>
    <rPh sb="0" eb="3">
      <t>シズオカケン</t>
    </rPh>
    <phoneticPr fontId="8"/>
  </si>
  <si>
    <t>地震工学委員会 2024年度 第1回研究会〜小委員会活動報告 〜</t>
    <phoneticPr fontId="8"/>
  </si>
  <si>
    <t xml:space="preserve">令和6年度 第1回構造工学研究会「渋谷駅改良工事 ～鉄道工事を支える鋼構造物～」
</t>
    <phoneticPr fontId="8"/>
  </si>
  <si>
    <t>第9回AI・データサイエンスセミナー</t>
    <phoneticPr fontId="8"/>
  </si>
  <si>
    <t>環境水理部会研究集会2024 in 奄美大島</t>
    <phoneticPr fontId="8"/>
  </si>
  <si>
    <t>鹿児島大学国際島嶼教育研究センター奄美分室/住用川河口マングローブ干潟</t>
    <phoneticPr fontId="8"/>
  </si>
  <si>
    <t>第27回応用力学シンポジウム</t>
    <phoneticPr fontId="8"/>
  </si>
  <si>
    <t>第69回土木計画学研究発表会・春大会</t>
    <phoneticPr fontId="8"/>
  </si>
  <si>
    <t>小林</t>
    <rPh sb="0" eb="2">
      <t>コバヤシ</t>
    </rPh>
    <phoneticPr fontId="8"/>
  </si>
  <si>
    <t>デジタルツイン・DXシンポジウム2024</t>
    <phoneticPr fontId="8"/>
  </si>
  <si>
    <t>令和6年能登半島地震被害とその調査から学ぶ ～地震防災に向けた発信・蓄積・教育・技術伝承～</t>
    <phoneticPr fontId="8"/>
  </si>
  <si>
    <t>防災・心理ジョイントセミナー</t>
    <phoneticPr fontId="8"/>
  </si>
  <si>
    <t>舗装材料の特性と評価に関する報告会</t>
    <phoneticPr fontId="8"/>
  </si>
  <si>
    <t>第25回岩盤力学イブニングセミナー</t>
    <phoneticPr fontId="8"/>
  </si>
  <si>
    <t>「部材詳細の設計と照査に関する研究小委員会（第２期）」成果報告会</t>
    <phoneticPr fontId="8"/>
  </si>
  <si>
    <t>2024年度 建設業の働き方改革に関するシンポジウム</t>
    <phoneticPr fontId="8"/>
  </si>
  <si>
    <t>土木学会講堂およびオンライン</t>
    <phoneticPr fontId="8"/>
  </si>
  <si>
    <t>建設マネジメント委員会</t>
    <phoneticPr fontId="8"/>
  </si>
  <si>
    <t>2024年度河川技術に関するシンポジウム</t>
    <phoneticPr fontId="8"/>
  </si>
  <si>
    <t>令和6年度土木史研究発表会シンポジウム「中部で考える，水の歴史と文化をいかしたまちづくり」</t>
    <phoneticPr fontId="8"/>
  </si>
  <si>
    <t>名城大学、オンライン</t>
    <rPh sb="0" eb="4">
      <t>メイジョウダイガク</t>
    </rPh>
    <phoneticPr fontId="8"/>
  </si>
  <si>
    <t>第44回土木史研究発表会</t>
    <phoneticPr fontId="8"/>
  </si>
  <si>
    <t>第49回海洋開発シンポジウム</t>
    <phoneticPr fontId="8"/>
  </si>
  <si>
    <t>徳島県立産業観光交流センター/オンライン</t>
    <phoneticPr fontId="8"/>
  </si>
  <si>
    <t>第49回海洋開発シンポジウム 見学会</t>
    <phoneticPr fontId="8"/>
  </si>
  <si>
    <t>小松島地区</t>
    <phoneticPr fontId="8"/>
  </si>
  <si>
    <t>第26回水工学オンライン連続講演会</t>
    <phoneticPr fontId="8"/>
  </si>
  <si>
    <t>「プレストレストコンクリート黎明期に建設された茂喜登牛水路橋(土木学会選奨土木遺産)の解体調査研究小委員会(363委員会)」の成果報告会</t>
    <phoneticPr fontId="8"/>
  </si>
  <si>
    <t>第27回橋梁等の耐震設計シンポジウム</t>
    <phoneticPr fontId="8"/>
  </si>
  <si>
    <t>第27回橋梁等の耐震設計シンポジウム特別講演「阪神・淡路大震災30周年 特別講演　震災対応の記憶の伝承」</t>
    <phoneticPr fontId="8"/>
  </si>
  <si>
    <t>第10回AI・データサイエンスセミナー</t>
    <phoneticPr fontId="8"/>
  </si>
  <si>
    <t>最新建設用ロボット技術の紹介2024</t>
    <phoneticPr fontId="8"/>
  </si>
  <si>
    <t>第6回「i-Constructionの推進に関するシンポジウム」</t>
    <phoneticPr fontId="8"/>
  </si>
  <si>
    <t>第28回鉄道工学シンポジウム</t>
    <phoneticPr fontId="8"/>
  </si>
  <si>
    <t>バスを中心とする地域公共交通計画―大都市交通不便地域を中心に</t>
    <phoneticPr fontId="8"/>
  </si>
  <si>
    <t>中央大学後楽園キャンパス3号館14階セミナールームA、B</t>
    <phoneticPr fontId="8"/>
  </si>
  <si>
    <t>2024年セミナー「土木学会による実務者のための耐震設計入門：基礎編」</t>
    <phoneticPr fontId="8"/>
  </si>
  <si>
    <t>2024年度 建設マネジメント委員会 研究成果発表会・表彰式</t>
    <phoneticPr fontId="8"/>
  </si>
  <si>
    <t>第27回橋に関するシンポジウム 現場見学会</t>
    <rPh sb="16" eb="21">
      <t>ゲンバケンガクカイ</t>
    </rPh>
    <phoneticPr fontId="8"/>
  </si>
  <si>
    <t>NEXCO 西日本 新名神高速道路建設現場</t>
    <phoneticPr fontId="8"/>
  </si>
  <si>
    <t>Frontiers of Concrete Technology, 6th JSCE Concrete Committee Webinar</t>
    <phoneticPr fontId="8"/>
  </si>
  <si>
    <t>第27回橋に関するシンポジウム</t>
    <phoneticPr fontId="8"/>
  </si>
  <si>
    <t>大阪公立大学</t>
    <rPh sb="0" eb="6">
      <t>オオサカコウリツダイガク</t>
    </rPh>
    <phoneticPr fontId="8"/>
  </si>
  <si>
    <t>建設ＤＸシンポジウム　―BIM/CIMの展望―</t>
    <phoneticPr fontId="8"/>
  </si>
  <si>
    <t>第23回木材工学研究発表会</t>
    <phoneticPr fontId="8"/>
  </si>
  <si>
    <t>地震工学委員会 2024年度 第2回研究会～土木学会功績賞、論文賞、論文奨励賞 受賞講演～</t>
    <phoneticPr fontId="8"/>
  </si>
  <si>
    <t>第27回水工学オンライン連続講演会</t>
    <phoneticPr fontId="8"/>
  </si>
  <si>
    <t>トンネル工学セミナー2024</t>
    <phoneticPr fontId="8"/>
  </si>
  <si>
    <t>第29回舗装工学講演会</t>
    <phoneticPr fontId="8"/>
  </si>
  <si>
    <t>大阪公立大学杉本キャンパス</t>
    <phoneticPr fontId="8"/>
  </si>
  <si>
    <t>海岸工学委員会、水工学委員会</t>
    <phoneticPr fontId="8"/>
  </si>
  <si>
    <t>「近年の台風及び豪雨を踏まえた水力発電設備保守運用技術に関する調査研究」成果報告会</t>
    <phoneticPr fontId="8"/>
  </si>
  <si>
    <t>応用数理・AIセミナー　第三回　「Vision &amp; LanguageとAIロボット駆動科学」</t>
    <phoneticPr fontId="8"/>
  </si>
  <si>
    <t>応用数理・AIセミナー　第二回　「センシングとアクチュエーション技術による読みと学びの増強」</t>
    <phoneticPr fontId="8"/>
  </si>
  <si>
    <t>第44回地震工学研究発表会</t>
    <rPh sb="0" eb="1">
      <t>ダイ</t>
    </rPh>
    <phoneticPr fontId="8"/>
  </si>
  <si>
    <t>金沢商工会議所</t>
    <rPh sb="0" eb="2">
      <t>カナザワ</t>
    </rPh>
    <rPh sb="2" eb="7">
      <t>ショウコウカイギショ</t>
    </rPh>
    <phoneticPr fontId="8"/>
  </si>
  <si>
    <t>第44回地震工学研究発表会 特別セッション「2024年能登半島地震」</t>
    <phoneticPr fontId="8"/>
  </si>
  <si>
    <t>舗装工学ライブラリ20「アスファルト遮水壁の維持管理」に関する講習会</t>
    <phoneticPr fontId="8"/>
  </si>
  <si>
    <t>第26回岩盤力学イブニングセミナー</t>
    <phoneticPr fontId="8"/>
  </si>
  <si>
    <t>「地震災害軽減のためのダメージフリー構造技術に関する調査研究小委員会」 活動成果報告会</t>
    <phoneticPr fontId="8"/>
  </si>
  <si>
    <t>第32回地球環境シンポジウム</t>
    <phoneticPr fontId="8"/>
  </si>
  <si>
    <t>熊本県立大学</t>
    <phoneticPr fontId="8"/>
  </si>
  <si>
    <t>高強度繊維補強セメント系複合材料の設計・施工指針（案）に関する講習会</t>
    <phoneticPr fontId="8"/>
  </si>
  <si>
    <t>地球環境シンポジウム 一般公開シンポジウム</t>
    <phoneticPr fontId="8"/>
  </si>
  <si>
    <t>地球環境委員会 エクスカーション</t>
    <phoneticPr fontId="8"/>
  </si>
  <si>
    <t>第49回土木情報学シンポジウム</t>
    <phoneticPr fontId="8"/>
  </si>
  <si>
    <t>土木情報学委員会</t>
    <rPh sb="0" eb="8">
      <t>ドボクジョウホウガクイインカイ</t>
    </rPh>
    <phoneticPr fontId="8"/>
  </si>
  <si>
    <t>第11回AI・データサイエンスセミナー</t>
    <phoneticPr fontId="8"/>
  </si>
  <si>
    <t>「原子力発電所における基礎地盤の変形評価技術」に関する講習会</t>
    <phoneticPr fontId="8"/>
  </si>
  <si>
    <t>第46回鋼構造基礎講座 成功から学ぶ －長持ちしている歴史的鋼橋－隅田川に架かる鋼橋の船上見学会／講習会</t>
    <phoneticPr fontId="8"/>
  </si>
  <si>
    <t>法政大学</t>
    <phoneticPr fontId="8"/>
  </si>
  <si>
    <t>第9回土木史サロン 郷土の歴史を育みながら～地域と歩む建設業の未来～</t>
    <phoneticPr fontId="8"/>
  </si>
  <si>
    <t>土木学会 講堂、オンライン</t>
    <rPh sb="0" eb="2">
      <t>ドボク</t>
    </rPh>
    <rPh sb="2" eb="4">
      <t>ガッカイ</t>
    </rPh>
    <rPh sb="5" eb="7">
      <t>コウドウ</t>
    </rPh>
    <phoneticPr fontId="8"/>
  </si>
  <si>
    <t>2024年度構造工学における有限要素法の基礎と応用講習会</t>
    <phoneticPr fontId="8"/>
  </si>
  <si>
    <t>土木ふれあいフェスタin 秋田</t>
    <rPh sb="13" eb="15">
      <t>アキタ</t>
    </rPh>
    <phoneticPr fontId="8"/>
  </si>
  <si>
    <t>秋田市</t>
    <rPh sb="0" eb="3">
      <t>アキタシ</t>
    </rPh>
    <phoneticPr fontId="8"/>
  </si>
  <si>
    <t>ラオス国電力輸出型大規模水力IPP事業の開発（ナムニアップ１水力プロジェクト）</t>
    <phoneticPr fontId="8"/>
  </si>
  <si>
    <t>「鋼橋の改築・更新と災害復旧－事例と解説－」に関する講習会</t>
    <phoneticPr fontId="8"/>
  </si>
  <si>
    <t>令和６年度第２回政策研究小委員会（地球環境委員会）</t>
    <phoneticPr fontId="8"/>
  </si>
  <si>
    <t>航空会館　506会議室</t>
    <phoneticPr fontId="8"/>
  </si>
  <si>
    <t>2024年日台技術交流：低レベル放射性廃棄物処分技術に関する国際シンポジウム</t>
    <phoneticPr fontId="8"/>
  </si>
  <si>
    <t>応用数理・AIセミナー　第四回　「NICTにおける大規模言語モデルの研究開発」</t>
    <phoneticPr fontId="8"/>
  </si>
  <si>
    <t>数値解析の信頼性評価に関する講習会「数値解析のV&amp;Vの基本的考え方と土木分野における事例」</t>
    <phoneticPr fontId="8"/>
  </si>
  <si>
    <t>第28回水工学オンライン連続講演会</t>
    <phoneticPr fontId="8"/>
  </si>
  <si>
    <t>土木計画学ワンデイセミナー#109　土木・都市分野への革新的技術の導入における市民合意形成上の課題にどう対処すべきか？</t>
    <phoneticPr fontId="8"/>
  </si>
  <si>
    <t>環境工学委員会 水インフラ更新小委員会 シンポジウム～DB・DBO・DBMによる水道事業基盤強化を進めるために～</t>
    <phoneticPr fontId="8"/>
  </si>
  <si>
    <t>第13回道路橋床版シンポジウム</t>
    <phoneticPr fontId="8"/>
  </si>
  <si>
    <t>第16回 維持管理セミナー</t>
    <phoneticPr fontId="8"/>
  </si>
  <si>
    <t>博多市</t>
    <rPh sb="0" eb="2">
      <t>ハカタ</t>
    </rPh>
    <rPh sb="2" eb="3">
      <t>シ</t>
    </rPh>
    <phoneticPr fontId="8"/>
  </si>
  <si>
    <t>第84回環境システムシンポジウム</t>
    <phoneticPr fontId="8"/>
  </si>
  <si>
    <t>関西大学</t>
    <rPh sb="0" eb="4">
      <t>カンサイダイガク</t>
    </rPh>
    <phoneticPr fontId="8"/>
  </si>
  <si>
    <t>環境システム委員会</t>
    <phoneticPr fontId="8"/>
  </si>
  <si>
    <t>第52回環境システム研究論文発表会</t>
    <phoneticPr fontId="8"/>
  </si>
  <si>
    <t>海岸工学企画セッション１「令和6年能登半島地震津波災害の教訓と日本海の津波災害の被害軽減に向けて」</t>
    <phoneticPr fontId="8"/>
  </si>
  <si>
    <t>秋田アトリオン</t>
    <phoneticPr fontId="8"/>
  </si>
  <si>
    <t>海岸工学企画セッション ２「気候変動適応におけるリアルオプションを考慮した沿岸まちづくり」</t>
    <phoneticPr fontId="8"/>
  </si>
  <si>
    <t>海岸工学講演会現場見学会</t>
    <phoneticPr fontId="8"/>
  </si>
  <si>
    <t>秋田港</t>
    <phoneticPr fontId="8"/>
  </si>
  <si>
    <t>第71回海岸工学講演会</t>
    <phoneticPr fontId="8"/>
  </si>
  <si>
    <t>第10回FRP複合構造・橋梁に関するシンポジウム</t>
    <phoneticPr fontId="8"/>
  </si>
  <si>
    <t>第47回鋼構造基礎講座「失敗から学ぶ～落橋・損傷事例から知る留意点～」</t>
    <phoneticPr fontId="8"/>
  </si>
  <si>
    <t>土木建設技術発表会2024</t>
    <phoneticPr fontId="8"/>
  </si>
  <si>
    <t>第70回土木計画学研究発表会・秋大会</t>
    <phoneticPr fontId="8"/>
  </si>
  <si>
    <t>応用数理・AIセミナー　第一回　「地震学研究におけるScientific machine learning（SciML）の活用」</t>
    <phoneticPr fontId="8"/>
  </si>
  <si>
    <t>第5回ＡＩ・データサイエンスシンポジウム</t>
    <phoneticPr fontId="8"/>
  </si>
  <si>
    <t>地盤の地震応答解析-秋の講習会2024-</t>
    <phoneticPr fontId="8"/>
  </si>
  <si>
    <t>土木工学における点群データの活用とその展望</t>
    <phoneticPr fontId="8"/>
  </si>
  <si>
    <t>名古屋大学/オンライン</t>
    <phoneticPr fontId="8"/>
  </si>
  <si>
    <t>第8回若手技術者のための複合構造セミナー ～複合構造の基礎講座～</t>
    <phoneticPr fontId="8"/>
  </si>
  <si>
    <t>第61回環境工学研究フォーラム</t>
    <phoneticPr fontId="8"/>
  </si>
  <si>
    <t>朱鷺メッセ 新潟コンベンションセンター</t>
    <phoneticPr fontId="8"/>
  </si>
  <si>
    <t>第61回環境工学研究フォーラム 一般公開シンポジウム</t>
    <phoneticPr fontId="8"/>
  </si>
  <si>
    <t>第24回地震災害マネジメントセミナー</t>
    <phoneticPr fontId="8"/>
  </si>
  <si>
    <t>佐瀬優子さん × 市民交流研究小委員会 講演会</t>
    <phoneticPr fontId="8"/>
  </si>
  <si>
    <t>麹中</t>
    <rPh sb="0" eb="1">
      <t>コウジ</t>
    </rPh>
    <rPh sb="1" eb="2">
      <t>チュウ</t>
    </rPh>
    <phoneticPr fontId="8"/>
  </si>
  <si>
    <t>2024年セミナー「土木学会による実務者のための耐震設計入門：実践編」</t>
    <phoneticPr fontId="8"/>
  </si>
  <si>
    <t>第69回水工学講演会</t>
    <phoneticPr fontId="8"/>
  </si>
  <si>
    <t>富山県民会館</t>
    <phoneticPr fontId="8"/>
  </si>
  <si>
    <t>第34回トンネル工学研究発表会</t>
    <phoneticPr fontId="8"/>
  </si>
  <si>
    <t>郡山市中央公民館</t>
    <phoneticPr fontId="8"/>
  </si>
  <si>
    <t>特別講演会</t>
    <phoneticPr fontId="8"/>
  </si>
  <si>
    <t>応用力学講演会 2024 「社会基盤情報学と応用力学」</t>
    <phoneticPr fontId="8"/>
  </si>
  <si>
    <t>東京大学/オンライン</t>
    <phoneticPr fontId="8"/>
  </si>
  <si>
    <t>第12回鋼構造技術継承講演会</t>
    <phoneticPr fontId="8"/>
  </si>
  <si>
    <t>第27回岩盤力学イブニングセミナー</t>
    <phoneticPr fontId="8"/>
  </si>
  <si>
    <t>第42回 建設マネジメント問題に関する研究発表・討論会</t>
    <phoneticPr fontId="8"/>
  </si>
  <si>
    <t>応用数理・AIセミナー　第五回　「ニューラルネットワークを用いた3Dデータ処理応用」</t>
    <phoneticPr fontId="8"/>
  </si>
  <si>
    <t>地震工学委員会 2024年度 第3回研究会～次世代地震工学融合研究チーム 活動報告～</t>
    <phoneticPr fontId="8"/>
  </si>
  <si>
    <t>土木学会 景観・デザイン委員会 令和６年シンポジウム　金清 典広×村田 周一 ～ランドスケープ・アーキテクトのしごと～</t>
    <phoneticPr fontId="8"/>
  </si>
  <si>
    <t>第20回景観・デザイン研究発表会</t>
    <phoneticPr fontId="8"/>
  </si>
  <si>
    <t>安全問題討論会’24</t>
    <phoneticPr fontId="8"/>
  </si>
  <si>
    <t>⼟⽊学会景観・デザイン委員会 Talk sessions 「⼟⽊発・デザイン実践の現場から」 第22回 「能登半島の復興まちづくりにおける風景のデザイン」</t>
    <phoneticPr fontId="8"/>
  </si>
  <si>
    <t xml:space="preserve">令和6年度 第2回構造工学研究会 「合成梁・非合成梁の載荷試験とその解析およびずれ止めの疲労試験」
</t>
    <phoneticPr fontId="8"/>
  </si>
  <si>
    <t>2024年度 中国・四国地区 応用力学フォーラム 「土木工学における Physics-Informed Neural Networks（PINNs）の可能性と展望」</t>
    <phoneticPr fontId="8"/>
  </si>
  <si>
    <t>香川大学/オンライン</t>
    <phoneticPr fontId="8"/>
  </si>
  <si>
    <t>第12回 流域管理と地域計画の連携方策に関するワークショップ</t>
    <phoneticPr fontId="8"/>
  </si>
  <si>
    <t>第15回「インフラ・ライフライン減災対策シンポジウム」</t>
    <phoneticPr fontId="8"/>
  </si>
  <si>
    <t>応用数理・AIセミナー 第6回「深層学習と3Dキャプチャ・3Dモデル生成」</t>
    <phoneticPr fontId="8"/>
  </si>
  <si>
    <t>国際セミナー「公平で包括的な都市社会を拓く位置情報履歴データの活用」</t>
    <phoneticPr fontId="8"/>
  </si>
  <si>
    <t>土木学会 AB会議室、オンライン</t>
    <rPh sb="7" eb="10">
      <t>カイギシツ</t>
    </rPh>
    <phoneticPr fontId="8"/>
  </si>
  <si>
    <t>「橋の計画と形式選定の⼿引き」再再講習会</t>
    <phoneticPr fontId="8"/>
  </si>
  <si>
    <t>【東京会場】「鋼床版の維持管理技術」に関する講習会</t>
    <phoneticPr fontId="8"/>
  </si>
  <si>
    <t>防食塗膜剥離における高周波誘導加熱の利用に関する調査研究小委員会 報告会</t>
    <phoneticPr fontId="8"/>
  </si>
  <si>
    <t>第12回AI・データサイエンスセミナー</t>
    <phoneticPr fontId="8"/>
  </si>
  <si>
    <t>他分野との連携による下水道の価値・プレゼンスの向上</t>
    <phoneticPr fontId="8"/>
  </si>
  <si>
    <t>ITS小委員会シンポジウム「地域の課題に徹底的に寄り添うITS事業形成を目指して」</t>
    <phoneticPr fontId="8"/>
  </si>
  <si>
    <t>コモレ四⾕タワーコンファレンス、オンライン</t>
    <phoneticPr fontId="8"/>
  </si>
  <si>
    <t>カーボンニュートラルに資する土木構造物の在り方に関するパネルディスカッション</t>
    <phoneticPr fontId="8"/>
  </si>
  <si>
    <t>第１回地中木材利用シンポジウム</t>
    <rPh sb="0" eb="1">
      <t>ダイ</t>
    </rPh>
    <rPh sb="2" eb="3">
      <t>カイ</t>
    </rPh>
    <rPh sb="3" eb="5">
      <t>チチュウ</t>
    </rPh>
    <rPh sb="5" eb="7">
      <t>モクザイ</t>
    </rPh>
    <rPh sb="7" eb="9">
      <t>リヨウ</t>
    </rPh>
    <phoneticPr fontId="8"/>
  </si>
  <si>
    <t>2024年度施工計画講習会「施工計画のポイントと最近のICTの動向について」</t>
    <phoneticPr fontId="8"/>
  </si>
  <si>
    <t>地域から土木界の未来を考えるシンポジウム</t>
    <phoneticPr fontId="8"/>
  </si>
  <si>
    <t>第30回地下空間シンポジウム現場見学会</t>
    <rPh sb="0" eb="1">
      <t>ダイ</t>
    </rPh>
    <rPh sb="3" eb="4">
      <t>カイ</t>
    </rPh>
    <rPh sb="4" eb="6">
      <t>チカ</t>
    </rPh>
    <rPh sb="6" eb="8">
      <t>クウカン</t>
    </rPh>
    <rPh sb="14" eb="16">
      <t>ゲンバ</t>
    </rPh>
    <rPh sb="16" eb="18">
      <t>ケンガク</t>
    </rPh>
    <rPh sb="18" eb="19">
      <t>カイ</t>
    </rPh>
    <phoneticPr fontId="8"/>
  </si>
  <si>
    <t>土木学会</t>
    <rPh sb="0" eb="4">
      <t>ドボク</t>
    </rPh>
    <phoneticPr fontId="8"/>
  </si>
  <si>
    <t>第30回地下空間シンポジウム</t>
    <rPh sb="0" eb="1">
      <t>ダイ</t>
    </rPh>
    <rPh sb="3" eb="4">
      <t>カイ</t>
    </rPh>
    <rPh sb="4" eb="6">
      <t>チカ</t>
    </rPh>
    <rPh sb="6" eb="8">
      <t>クウカン</t>
    </rPh>
    <phoneticPr fontId="8"/>
  </si>
  <si>
    <t>「土木学会デザイン賞2024」受賞者プレゼンテーション・講評</t>
    <phoneticPr fontId="8"/>
  </si>
  <si>
    <t>土木学会 講堂、オンライン</t>
    <phoneticPr fontId="8"/>
  </si>
  <si>
    <t>2024トンネル技術史講演会</t>
    <phoneticPr fontId="8"/>
  </si>
  <si>
    <t>第12回河川堤防技術シンポジウム</t>
    <phoneticPr fontId="8"/>
  </si>
  <si>
    <t>令和六年度構造工学セミナー「日本を代表するビッグプロジェクトにおける構造工学の寄与」</t>
    <phoneticPr fontId="8"/>
  </si>
  <si>
    <t>【東京会場】トンネル・ライブラリー第34号「都市における近接トンネル－設計・施工法に関する検討－」講習会</t>
    <phoneticPr fontId="8"/>
  </si>
  <si>
    <t>第17回 維持管理セミナー（セミナー＆見学会）</t>
    <rPh sb="19" eb="22">
      <t>ケンガクカイ</t>
    </rPh>
    <phoneticPr fontId="8"/>
  </si>
  <si>
    <t>広島市</t>
    <rPh sb="0" eb="3">
      <t>ヒロシマシ</t>
    </rPh>
    <phoneticPr fontId="8"/>
  </si>
  <si>
    <t>第7回地方創生シンポジウム「スポーツツーリズムと銚子創生」～銚子スポーツタウンによる地域活性化の取組みと展望～</t>
    <phoneticPr fontId="8"/>
  </si>
  <si>
    <t>第85回環境システムシンポジウム～地域におけるネイチャーポジティブ実現に向けて～</t>
    <phoneticPr fontId="8"/>
  </si>
  <si>
    <t>【大阪会場】トンネル・ライブラリー第34号「都市における近接トンネル－設計・施工法に関する検討－」講習会</t>
    <phoneticPr fontId="8"/>
  </si>
  <si>
    <t>下水の道を極める−破−</t>
    <phoneticPr fontId="8"/>
  </si>
  <si>
    <t>【大阪会場】「鋼床版の維持管理技術」に関する講習会</t>
    <phoneticPr fontId="8"/>
  </si>
  <si>
    <t>第22回地震防災技術懇話会</t>
    <phoneticPr fontId="8"/>
  </si>
  <si>
    <t>第Ⅰ期連続レクチャーシリーズ「土木遺産修復技術の最前線」第4回レクチャー スマートインフラマネジメントと土木遺産 「新たな地域づくりへの挑戦」</t>
    <phoneticPr fontId="8"/>
  </si>
  <si>
    <t>景観・デザイン委員会 Talk sessions 第23回「土木デザインの達人に訊く・吉村伸一編〜河川のデザインを通じたまちづくり」</t>
    <phoneticPr fontId="8"/>
  </si>
  <si>
    <t>第29回水工学オンライン連続講演会 「全球地下水利用モデルの誕生と展開」</t>
    <phoneticPr fontId="8"/>
  </si>
  <si>
    <t>第28回岩盤力学イブニングセミナー</t>
    <phoneticPr fontId="8"/>
  </si>
  <si>
    <t>基礎水理シンポジウム2024 -構造物周辺の流れ・局所流-</t>
    <phoneticPr fontId="8"/>
  </si>
  <si>
    <t>「火害を受けた鉄筋コンクリート構造物の損傷と性能の評価」に関する報告会</t>
    <phoneticPr fontId="8"/>
  </si>
  <si>
    <t>【東京会場】「鋼構造架設設計施工指針改定」に関する講習会</t>
    <phoneticPr fontId="8"/>
  </si>
  <si>
    <t>第13回 人にやさしい地下空間セミナー</t>
    <phoneticPr fontId="8"/>
  </si>
  <si>
    <t>土木学会 応用力学委員会 西部地区フォーラム</t>
    <phoneticPr fontId="8"/>
  </si>
  <si>
    <t>【大阪会場】「鋼構造架設設計施工指針改定」に関する講習会</t>
    <phoneticPr fontId="8"/>
  </si>
  <si>
    <t>大阪公立大学およびオンライン</t>
    <rPh sb="0" eb="6">
      <t>オオサカコウリツダイガク</t>
    </rPh>
    <phoneticPr fontId="8"/>
  </si>
  <si>
    <t>暑中コンクリートの計画・設計・施工指針（案）に関する講習会</t>
    <phoneticPr fontId="8"/>
  </si>
  <si>
    <t>令和6年度火山工学セミナー</t>
    <phoneticPr fontId="8"/>
  </si>
  <si>
    <t>令和６年度関東地区応用力学フォーラム「計算力学フォーラム2025 in Kanto」</t>
    <phoneticPr fontId="8"/>
  </si>
  <si>
    <t>中央大学/オンライン</t>
    <phoneticPr fontId="8"/>
  </si>
  <si>
    <t>第７次エネルギー基本計画について</t>
    <phoneticPr fontId="8"/>
  </si>
  <si>
    <t>土木学会応用力学委員会 計算力学×α小委員会 &amp; 東北地区フォーラム 「量子コンピューティングと計算力学」</t>
    <phoneticPr fontId="8"/>
  </si>
  <si>
    <t>令和6年能登半島地震・豪雨災害調査報告会</t>
    <phoneticPr fontId="8"/>
  </si>
  <si>
    <t>金沢商工会議所/オンライン</t>
    <phoneticPr fontId="8"/>
  </si>
  <si>
    <t>第Ⅷ分野（分野横断）第2回キックオフシンポジウ</t>
    <phoneticPr fontId="8"/>
  </si>
  <si>
    <t>令和6年度地盤工学セミナー「カーボンニュートラル実現に向けた地盤工学における最新動向」</t>
    <phoneticPr fontId="8"/>
  </si>
  <si>
    <t>第70回構造工学シンポジウム</t>
    <phoneticPr fontId="8"/>
  </si>
  <si>
    <t>東京科学大学大岡山キャンパス</t>
    <phoneticPr fontId="8"/>
  </si>
  <si>
    <t>安全工学シンポジウム2024</t>
    <phoneticPr fontId="8"/>
  </si>
  <si>
    <t>日本学術会議、オンライン</t>
    <phoneticPr fontId="8"/>
  </si>
  <si>
    <t>第16回岩の力学国内シンポジウム</t>
    <phoneticPr fontId="8"/>
  </si>
  <si>
    <t>熊本城ホール</t>
    <phoneticPr fontId="8"/>
  </si>
  <si>
    <t>第57回環境システム地域シンポジウム</t>
    <phoneticPr fontId="8"/>
  </si>
  <si>
    <t>北海道大学 地球環境科学研究院 D棟2階 大講義室</t>
    <phoneticPr fontId="8"/>
  </si>
  <si>
    <t>環境システム委員会</t>
    <rPh sb="0" eb="3">
      <t>ホッカイドウ</t>
    </rPh>
    <rPh sb="3" eb="5">
      <t>ダイガク</t>
    </rPh>
    <rPh sb="6" eb="8">
      <t>チキュウカンキョウカガクケンキュウイントウカイダイコウギシツ</t>
    </rPh>
    <phoneticPr fontId="8"/>
  </si>
  <si>
    <t>第83回環境システムシンポジウム</t>
    <phoneticPr fontId="8"/>
  </si>
  <si>
    <t>全国町村会館　２F ホールB</t>
    <phoneticPr fontId="8"/>
  </si>
  <si>
    <t>第58回環境システム地域シンポジウム</t>
    <phoneticPr fontId="8"/>
  </si>
  <si>
    <t>北海道大学獣医学部　講堂</t>
    <phoneticPr fontId="8"/>
  </si>
  <si>
    <t>第59回環境システム地域シンポジウム</t>
    <phoneticPr fontId="8"/>
  </si>
  <si>
    <t>札幌国際ビル　国際ホール</t>
    <phoneticPr fontId="8"/>
  </si>
  <si>
    <t>第86回環境システムシンポジウム</t>
    <rPh sb="0" eb="1">
      <t>ダイ</t>
    </rPh>
    <rPh sb="3" eb="4">
      <t>カイ</t>
    </rPh>
    <rPh sb="4" eb="6">
      <t>カンキョウ</t>
    </rPh>
    <phoneticPr fontId="8"/>
  </si>
  <si>
    <t>新橋ビジネスフォーラム8F、オンライン</t>
    <phoneticPr fontId="8"/>
  </si>
  <si>
    <t>AIの発展とインフラ工学分野への応用</t>
    <phoneticPr fontId="8"/>
  </si>
  <si>
    <t>2024年度「岩盤工学基礎講座」</t>
    <phoneticPr fontId="8"/>
  </si>
  <si>
    <t>「第28回水シンポジウム2024 in ながの」</t>
    <phoneticPr fontId="8"/>
  </si>
  <si>
    <t>長野市若里市民文化ホール</t>
    <phoneticPr fontId="8"/>
  </si>
  <si>
    <t>流域管理と地域計画の連携に関するワークショップ</t>
    <phoneticPr fontId="8"/>
  </si>
  <si>
    <t>アジア土木学協会連合協議会 TC30主催「日本・韓国におけるデジタルコンストラクション」</t>
    <phoneticPr fontId="8"/>
  </si>
  <si>
    <t>Coufrac2024</t>
    <phoneticPr fontId="8"/>
  </si>
  <si>
    <t>The Joint Socio-Economic Metabolism (SEM) Section Conference and the Asia-Pacific (AP) Conference of the International Society for Industrial Ecology (ISIE)</t>
    <phoneticPr fontId="8"/>
  </si>
  <si>
    <t>北京大学</t>
    <phoneticPr fontId="8"/>
  </si>
  <si>
    <t>ＤＸ・ｉ-Ｃｏｎセミナー 2024</t>
    <phoneticPr fontId="8"/>
  </si>
  <si>
    <t>つくばカピオホール</t>
    <phoneticPr fontId="8"/>
  </si>
  <si>
    <t>建設用ロボット委員会</t>
    <rPh sb="0" eb="2">
      <t>レイワ</t>
    </rPh>
    <rPh sb="3" eb="5">
      <t>ネンド</t>
    </rPh>
    <rPh sb="5" eb="7">
      <t>コウワン</t>
    </rPh>
    <rPh sb="7" eb="8">
      <t>オヨカイヨウドボクギジュツシャナドスイチュウキキルイギジュツコウシュウカイ</t>
    </rPh>
    <phoneticPr fontId="8"/>
  </si>
  <si>
    <t>第22回建設ロボットシンポジウム</t>
    <phoneticPr fontId="8"/>
  </si>
  <si>
    <t>横浜ランドマークタワー</t>
    <rPh sb="0" eb="2">
      <t>ヨコハマ</t>
    </rPh>
    <phoneticPr fontId="8"/>
  </si>
  <si>
    <t>海上GNSS測位技術講習会</t>
    <phoneticPr fontId="8"/>
  </si>
  <si>
    <t>平塚商工会議所および平塚新港</t>
    <phoneticPr fontId="8"/>
  </si>
  <si>
    <t>令和6年度港湾及び海洋土木技術者のためのROV等水中機器類技術講習会</t>
    <phoneticPr fontId="8"/>
  </si>
  <si>
    <t xml:space="preserve">第17回 BIM/CIM LIVE～ </t>
    <phoneticPr fontId="8"/>
  </si>
  <si>
    <t>第18回 BIM/CIM LIVE～</t>
    <phoneticPr fontId="8"/>
  </si>
  <si>
    <t>第19回 BIM/CIM LIVE～</t>
    <phoneticPr fontId="8"/>
  </si>
  <si>
    <t>オープンキャンパス土木学会2024</t>
    <phoneticPr fontId="8"/>
  </si>
  <si>
    <t>杉野</t>
    <rPh sb="0" eb="2">
      <t>スギノ</t>
    </rPh>
    <phoneticPr fontId="8"/>
  </si>
  <si>
    <t>サンポートホール高松、オンライン</t>
    <phoneticPr fontId="8"/>
  </si>
  <si>
    <t>2024年度香川大学危機管理シンポジウム</t>
    <phoneticPr fontId="8"/>
  </si>
  <si>
    <t>宮城県 川内沢ダム、大倉ダム</t>
    <phoneticPr fontId="8"/>
  </si>
  <si>
    <t>景観・デザイン委員会</t>
    <rPh sb="0" eb="2">
      <t>ケイカン</t>
    </rPh>
    <rPh sb="7" eb="10">
      <t>イインカイ</t>
    </rPh>
    <phoneticPr fontId="8"/>
  </si>
  <si>
    <t>令和6年度ダム工学会東北地区現場研修会</t>
    <phoneticPr fontId="8"/>
  </si>
  <si>
    <t>with Dam★Night in 東北 2024</t>
    <phoneticPr fontId="8"/>
  </si>
  <si>
    <t>土木史委員会</t>
    <rPh sb="0" eb="6">
      <t>ドボクシイインカイ</t>
    </rPh>
    <phoneticPr fontId="8"/>
  </si>
  <si>
    <t>【会場参加（土木学会講堂）】シンポジウム「みずまちづくり」としてのインフラデザイン</t>
    <phoneticPr fontId="8"/>
  </si>
  <si>
    <t>【オンライン参加（Zoom）】シンポジウム「みずまちづくり」としてのインフラデザイン</t>
    <phoneticPr fontId="8"/>
  </si>
  <si>
    <t>W</t>
    <phoneticPr fontId="8"/>
  </si>
  <si>
    <t>第Ⅷ分野（分野横断）第2回キックオフシンポジウム</t>
    <phoneticPr fontId="8"/>
  </si>
  <si>
    <t>2025（R7）</t>
    <phoneticPr fontId="8"/>
  </si>
  <si>
    <t>Vol.80, No.16（日）／Vol.12,No.2（英）</t>
    <rPh sb="14" eb="15">
      <t>ニチ</t>
    </rPh>
    <phoneticPr fontId="4"/>
  </si>
  <si>
    <t>Vol.70A</t>
    <phoneticPr fontId="4"/>
  </si>
  <si>
    <t>第28号</t>
    <rPh sb="0" eb="1">
      <t>ダイ</t>
    </rPh>
    <rPh sb="3" eb="4">
      <t>ゴウ</t>
    </rPh>
    <phoneticPr fontId="4"/>
  </si>
  <si>
    <t>第27回</t>
    <rPh sb="0" eb="1">
      <t>ダイ</t>
    </rPh>
    <rPh sb="3" eb="4">
      <t>カイ</t>
    </rPh>
    <phoneticPr fontId="4"/>
  </si>
  <si>
    <t>Vol.80, No.17（日）／Vol.12,No.2（英）</t>
    <phoneticPr fontId="4"/>
  </si>
  <si>
    <t>Vol.80, No.13（日）／Vol.12,No.2（英）</t>
    <rPh sb="14" eb="15">
      <t>ニチ</t>
    </rPh>
    <phoneticPr fontId="4"/>
  </si>
  <si>
    <t>Vol.80, No.19（日）</t>
    <phoneticPr fontId="4"/>
  </si>
  <si>
    <t>Vol.80, No.25（日）／Vol.12,No.2（英）</t>
    <phoneticPr fontId="4"/>
  </si>
  <si>
    <t>Vol.80, No.26（日）</t>
    <phoneticPr fontId="4"/>
  </si>
  <si>
    <t>開催なし</t>
    <rPh sb="0" eb="2">
      <t>カイサイ</t>
    </rPh>
    <phoneticPr fontId="4"/>
  </si>
  <si>
    <t>Vol.80, No.18（日）／Vol.12,No.2（英）</t>
    <phoneticPr fontId="4"/>
  </si>
  <si>
    <t>Vol.80, No.22（日）</t>
    <phoneticPr fontId="4"/>
  </si>
  <si>
    <t>Vol.80, No.20（日）／Vol.12,No.2（英）</t>
    <phoneticPr fontId="4"/>
  </si>
  <si>
    <t>Vol.4４</t>
    <phoneticPr fontId="4"/>
  </si>
  <si>
    <t>Vol.80, No.23（日）／Vol.12,No.2（英）</t>
    <phoneticPr fontId="4"/>
  </si>
  <si>
    <t>Vol.80, No.24（日）</t>
    <phoneticPr fontId="4"/>
  </si>
  <si>
    <t>Vol.80, No.15（日）／Vol.12,No.2（英）</t>
    <phoneticPr fontId="4"/>
  </si>
  <si>
    <t>Vol.80, No.27（日）／Vol.12,No.2（英）</t>
    <phoneticPr fontId="4"/>
  </si>
  <si>
    <t>№２０</t>
    <phoneticPr fontId="4"/>
  </si>
  <si>
    <t>Vol.80, No.21（日）／Vol.12,No.2（英）</t>
    <phoneticPr fontId="4"/>
  </si>
  <si>
    <t>Vol.80, No.28（日）</t>
    <phoneticPr fontId="4"/>
  </si>
  <si>
    <t>Vol.80, No.14（日）</t>
    <phoneticPr fontId="4"/>
  </si>
  <si>
    <t>土木学会論文集 特集号（水工学）／Journal of JSCE Special issue（Hydraulic Engineering）</t>
    <rPh sb="0" eb="2">
      <t>ドボク</t>
    </rPh>
    <rPh sb="2" eb="4">
      <t>ガッカイ</t>
    </rPh>
    <rPh sb="4" eb="6">
      <t>ロンブン</t>
    </rPh>
    <rPh sb="6" eb="7">
      <t>シュウ</t>
    </rPh>
    <rPh sb="8" eb="11">
      <t>トクシュウゴウ</t>
    </rPh>
    <rPh sb="12" eb="13">
      <t>スイ</t>
    </rPh>
    <rPh sb="13" eb="15">
      <t>コウガク</t>
    </rPh>
    <phoneticPr fontId="4"/>
  </si>
  <si>
    <t>土木学会論文集 特集号（海岸工学）／Journal of JSCE Special issue（Coastal Engineering）</t>
    <rPh sb="0" eb="2">
      <t>ドボク</t>
    </rPh>
    <rPh sb="2" eb="4">
      <t>ガッカイ</t>
    </rPh>
    <rPh sb="4" eb="6">
      <t>ロンブン</t>
    </rPh>
    <rPh sb="6" eb="7">
      <t>シュウ</t>
    </rPh>
    <rPh sb="8" eb="11">
      <t>トクシュウゴウ</t>
    </rPh>
    <rPh sb="12" eb="14">
      <t>カイガン</t>
    </rPh>
    <rPh sb="14" eb="16">
      <t>コウガク</t>
    </rPh>
    <phoneticPr fontId="4"/>
  </si>
  <si>
    <t>土木学会論文集 特集号（地震工学）／Journal of JSCE Special issue（Earthquake Engineering）</t>
    <rPh sb="0" eb="2">
      <t>ドボク</t>
    </rPh>
    <rPh sb="2" eb="4">
      <t>ガッカイ</t>
    </rPh>
    <rPh sb="4" eb="6">
      <t>ロンブン</t>
    </rPh>
    <rPh sb="6" eb="7">
      <t>シュウ</t>
    </rPh>
    <rPh sb="8" eb="11">
      <t>トクシュウゴウ</t>
    </rPh>
    <rPh sb="12" eb="14">
      <t>ジシン</t>
    </rPh>
    <rPh sb="14" eb="16">
      <t>コウガク</t>
    </rPh>
    <phoneticPr fontId="4"/>
  </si>
  <si>
    <t>土木学会論文集 特集号（トンネル工学）／Journal of JSCE Special issue（Tunnel Engineering）</t>
    <rPh sb="0" eb="2">
      <t>ドボク</t>
    </rPh>
    <rPh sb="2" eb="4">
      <t>ガッカイ</t>
    </rPh>
    <rPh sb="4" eb="6">
      <t>ロンブン</t>
    </rPh>
    <rPh sb="6" eb="7">
      <t>シュウ</t>
    </rPh>
    <rPh sb="8" eb="11">
      <t>トクシュウゴウ</t>
    </rPh>
    <rPh sb="16" eb="18">
      <t>コウガク</t>
    </rPh>
    <phoneticPr fontId="4"/>
  </si>
  <si>
    <t>土木学会論文集 特集号（環境工学）／Journal of JSCE Special issue（Environmental Engineering）</t>
    <rPh sb="0" eb="2">
      <t>ドボク</t>
    </rPh>
    <rPh sb="2" eb="4">
      <t>ガッカイ</t>
    </rPh>
    <rPh sb="4" eb="6">
      <t>ロンブン</t>
    </rPh>
    <rPh sb="6" eb="7">
      <t>シュウ</t>
    </rPh>
    <rPh sb="8" eb="11">
      <t>トクシュウゴウ</t>
    </rPh>
    <rPh sb="12" eb="14">
      <t>カンキョウ</t>
    </rPh>
    <rPh sb="14" eb="16">
      <t>コウガク</t>
    </rPh>
    <phoneticPr fontId="4"/>
  </si>
  <si>
    <t>土木学会論文集 特集号（海洋開発）／Journal of JSCE Special issue（Ocean Engineering）</t>
    <rPh sb="0" eb="2">
      <t>ドボク</t>
    </rPh>
    <rPh sb="2" eb="4">
      <t>ガッカイ</t>
    </rPh>
    <rPh sb="4" eb="6">
      <t>ロンブン</t>
    </rPh>
    <rPh sb="6" eb="7">
      <t>シュウ</t>
    </rPh>
    <rPh sb="8" eb="11">
      <t>トクシュウゴウ</t>
    </rPh>
    <rPh sb="12" eb="14">
      <t>カイヨウ</t>
    </rPh>
    <rPh sb="14" eb="16">
      <t>カイハツ</t>
    </rPh>
    <phoneticPr fontId="4"/>
  </si>
  <si>
    <t>土木学会論文集 特集号（土木情報学）／Journal of JSCE Special issue（Civil Engineering Informatics）</t>
    <rPh sb="0" eb="2">
      <t>ドボク</t>
    </rPh>
    <rPh sb="2" eb="4">
      <t>ガッカイ</t>
    </rPh>
    <rPh sb="4" eb="6">
      <t>ロンブン</t>
    </rPh>
    <rPh sb="6" eb="7">
      <t>シュウ</t>
    </rPh>
    <rPh sb="8" eb="11">
      <t>トクシュウゴウ</t>
    </rPh>
    <rPh sb="12" eb="14">
      <t>ドボク</t>
    </rPh>
    <rPh sb="14" eb="16">
      <t>ジョウホウ</t>
    </rPh>
    <rPh sb="16" eb="17">
      <t>ガク</t>
    </rPh>
    <phoneticPr fontId="4"/>
  </si>
  <si>
    <t>土木建設技術発表会2025</t>
    <rPh sb="6" eb="8">
      <t>ハッピョウ</t>
    </rPh>
    <rPh sb="8" eb="9">
      <t>カイ</t>
    </rPh>
    <phoneticPr fontId="4"/>
  </si>
  <si>
    <t>土木学会論文集 特集号（土木計画学）／Journal of JSCE Special issue（Infrastructure Planning and Management）</t>
    <phoneticPr fontId="4"/>
  </si>
  <si>
    <t>土木学会論文集 特集号（建設マネジメント）／Journal of JSCE Special issue（Construction Management）</t>
    <rPh sb="0" eb="2">
      <t>ドボク</t>
    </rPh>
    <rPh sb="2" eb="4">
      <t>ガッカイ</t>
    </rPh>
    <rPh sb="4" eb="6">
      <t>ロンブン</t>
    </rPh>
    <rPh sb="6" eb="7">
      <t>シュウ</t>
    </rPh>
    <rPh sb="8" eb="11">
      <t>トクシュウゴウ</t>
    </rPh>
    <rPh sb="12" eb="14">
      <t>ケンセツ</t>
    </rPh>
    <phoneticPr fontId="4"/>
  </si>
  <si>
    <t>土木学会論文集 特集号（安全問題）／Journal of JSCE Special issue（Safety Problem）</t>
    <rPh sb="0" eb="2">
      <t>ドボク</t>
    </rPh>
    <rPh sb="2" eb="4">
      <t>ガッカイ</t>
    </rPh>
    <rPh sb="4" eb="6">
      <t>ロンブン</t>
    </rPh>
    <rPh sb="6" eb="7">
      <t>シュウ</t>
    </rPh>
    <rPh sb="8" eb="11">
      <t>トクシュウゴウ</t>
    </rPh>
    <rPh sb="12" eb="14">
      <t>アンゼン</t>
    </rPh>
    <rPh sb="14" eb="16">
      <t>モンダイ</t>
    </rPh>
    <phoneticPr fontId="4"/>
  </si>
  <si>
    <t>土木学会論文集 特集号（地球環境）／Journal of JSCE Special issue（Global Environment Engineering）</t>
    <phoneticPr fontId="4"/>
  </si>
  <si>
    <t>土木学会論文集 特集号（舗装工学）／Journal of JSCE Special issue（Pavement Engineering）</t>
    <phoneticPr fontId="4"/>
  </si>
  <si>
    <t>土木学会論文集 特集号（木材工学）／Journal of JSCE Special issue（Wood Engineering）</t>
    <phoneticPr fontId="4"/>
  </si>
  <si>
    <t>令和6年能登半島地震対応特別プロジェクト-計画分野被災状況調査団</t>
  </si>
  <si>
    <t>団長：福田 大輔（東京大学）</t>
    <rPh sb="9" eb="11">
      <t>トウキョウ</t>
    </rPh>
    <rPh sb="11" eb="13">
      <t>ダイガク</t>
    </rPh>
    <phoneticPr fontId="6"/>
  </si>
  <si>
    <t>団長：金山 洋一（富山大学・運輸総合研究所）</t>
  </si>
  <si>
    <t>令和6年能登半島地震河川・流域調査団</t>
  </si>
  <si>
    <t>団長：谷口 健司（金沢大学）</t>
    <rPh sb="9" eb="11">
      <t>カナザワ</t>
    </rPh>
    <rPh sb="11" eb="13">
      <t>ダイガク</t>
    </rPh>
    <phoneticPr fontId="6"/>
  </si>
  <si>
    <t>令和6年7・8月　東北豪雨災害調査団</t>
  </si>
  <si>
    <t>団長：風間 聡（東北大学）</t>
    <rPh sb="8" eb="10">
      <t>トウホク</t>
    </rPh>
    <rPh sb="10" eb="12">
      <t>ダイガク</t>
    </rPh>
    <phoneticPr fontId="6"/>
  </si>
  <si>
    <t>団長：荒谷 太郎（海上技術安全研究所）</t>
  </si>
  <si>
    <t>平成30</t>
  </si>
  <si>
    <t>無料</t>
    <rPh sb="0" eb="2">
      <t>ムリョウ</t>
    </rPh>
    <phoneticPr fontId="8"/>
  </si>
  <si>
    <t>第222回(1)</t>
    <phoneticPr fontId="6"/>
  </si>
  <si>
    <t>第222回(2)</t>
    <phoneticPr fontId="6"/>
  </si>
  <si>
    <t>第223回(1)</t>
    <phoneticPr fontId="6"/>
  </si>
  <si>
    <t>第223回(2)</t>
    <phoneticPr fontId="6"/>
  </si>
  <si>
    <t>委員論説</t>
    <phoneticPr fontId="6"/>
  </si>
  <si>
    <t>AI活用の視点　～人とAIの協働により拓かれる未来～</t>
    <phoneticPr fontId="6"/>
  </si>
  <si>
    <t xml:space="preserve">	「土木」が進まず日本衰微。これは世論、メディア、政治対策をお座なりにしてきた土木技術者達の重大な責任である。</t>
    <phoneticPr fontId="6"/>
  </si>
  <si>
    <t>茂木 正晴</t>
    <phoneticPr fontId="6"/>
  </si>
  <si>
    <t>藤井 聡</t>
    <phoneticPr fontId="6"/>
  </si>
  <si>
    <t>人口減少社会が目指すべき社会像と環境インフラ整備・再構築に求められる実践</t>
    <phoneticPr fontId="6"/>
  </si>
  <si>
    <t xml:space="preserve">	先端技術駆動型の技術継承のすすめ ～過去の継承から未来の創造へ～</t>
    <phoneticPr fontId="6"/>
  </si>
  <si>
    <t>大鳥 靖樹</t>
    <phoneticPr fontId="6"/>
  </si>
  <si>
    <t>伊藤 禎彦</t>
    <phoneticPr fontId="6"/>
  </si>
  <si>
    <t>文化をつなぐ架け橋：イラン人エンジニアが語る挑戦と展望</t>
  </si>
  <si>
    <t>海外留学を通じて気づいたジェンダーギャップ</t>
  </si>
  <si>
    <t>土木学会で働く魅力とは？</t>
  </si>
  <si>
    <t>土木と中性子　新たな価値創造はダイバーシティから</t>
  </si>
  <si>
    <t>ウズベキスタン出身の土木技術者～日本の建設会社で頑張っています～</t>
  </si>
  <si>
    <t>記者からウォーターエバンジェリストへ～水インフラの大切さを伝える伝道師として～</t>
  </si>
  <si>
    <t>右往左往しながら、楽しくたどった土木の道（キャリア）</t>
  </si>
  <si>
    <t>“まちのひと"として紡ぐ風景</t>
  </si>
  <si>
    <t>“男性育休当たり前時代”における働くパパのリアル</t>
  </si>
  <si>
    <t>時代を先取り─関東学院大学女子クラス</t>
    <phoneticPr fontId="6"/>
  </si>
  <si>
    <t>環境地理学者が語る持続可能な社会創生とＤ&amp;I</t>
    <phoneticPr fontId="6"/>
  </si>
  <si>
    <t>“多様”があたりまえの環境に　―学会という場ができること</t>
    <phoneticPr fontId="6"/>
  </si>
  <si>
    <t>大きな学会と小さな学会　ー両方からみえてくること</t>
    <phoneticPr fontId="6"/>
  </si>
  <si>
    <t>DEIこそが課題を解決するー組織も一人ひとりの生き方も</t>
    <phoneticPr fontId="6"/>
  </si>
  <si>
    <t>第69回D&amp;Iカフェトーク</t>
  </si>
  <si>
    <t>第70回D&amp;Iカフェトーク</t>
  </si>
  <si>
    <t>第71回D&amp;Iカフェトーク</t>
  </si>
  <si>
    <t>第72回D&amp;Iカフェトーク</t>
  </si>
  <si>
    <t>D&amp;Iカフェトーク特別編第1回</t>
    <rPh sb="9" eb="11">
      <t>トクベツ</t>
    </rPh>
    <rPh sb="11" eb="12">
      <t>ヘン</t>
    </rPh>
    <rPh sb="12" eb="15">
      <t>ダイイッカイ</t>
    </rPh>
    <phoneticPr fontId="6"/>
  </si>
  <si>
    <t>D&amp;Iカフェトーク特別編第2回</t>
    <rPh sb="9" eb="11">
      <t>トクベツ</t>
    </rPh>
    <rPh sb="11" eb="12">
      <t>ヘン</t>
    </rPh>
    <rPh sb="12" eb="13">
      <t>ダイ</t>
    </rPh>
    <rPh sb="14" eb="15">
      <t>カイ</t>
    </rPh>
    <phoneticPr fontId="6"/>
  </si>
  <si>
    <t>D&amp;Iカフェトーク特別編第3回</t>
    <rPh sb="9" eb="11">
      <t>トクベツ</t>
    </rPh>
    <rPh sb="11" eb="12">
      <t>ヘン</t>
    </rPh>
    <rPh sb="12" eb="13">
      <t>ダイ</t>
    </rPh>
    <rPh sb="14" eb="15">
      <t>カイ</t>
    </rPh>
    <phoneticPr fontId="6"/>
  </si>
  <si>
    <t>第73回D&amp;Iカフェトーク</t>
    <phoneticPr fontId="6"/>
  </si>
  <si>
    <t>第74回D&amp;Iカフェトーク</t>
    <phoneticPr fontId="6"/>
  </si>
  <si>
    <t>D&amp;Iカフェトーク特別編第4回</t>
    <rPh sb="9" eb="11">
      <t>トクベツ</t>
    </rPh>
    <rPh sb="11" eb="12">
      <t>ヘン</t>
    </rPh>
    <rPh sb="12" eb="13">
      <t>ダイ</t>
    </rPh>
    <rPh sb="14" eb="15">
      <t>カイ</t>
    </rPh>
    <phoneticPr fontId="6"/>
  </si>
  <si>
    <t>第75回D&amp;Iカフェトーク</t>
    <phoneticPr fontId="6"/>
  </si>
  <si>
    <t>第76回D&amp;Iカフェトーク</t>
  </si>
  <si>
    <t>第77回D&amp;Iカフェトーク</t>
  </si>
  <si>
    <t>第78回D&amp;Iカフェトーク</t>
  </si>
  <si>
    <t>DEI委員会</t>
    <rPh sb="3" eb="6">
      <t>イインカイ</t>
    </rPh>
    <phoneticPr fontId="6"/>
  </si>
  <si>
    <t>第3回D＆I勉強会</t>
    <phoneticPr fontId="6"/>
  </si>
  <si>
    <t>日弁連におけるクオーター制～事例に学ぶ～</t>
    <phoneticPr fontId="6"/>
  </si>
  <si>
    <t>第17回土木と学校教育フォーラム</t>
    <phoneticPr fontId="6"/>
  </si>
  <si>
    <t>「暮らし」を支える「インフラ」の学習〜道路・橋・上下水道・街のメンテナンスと地域の未来〜</t>
    <phoneticPr fontId="6"/>
  </si>
  <si>
    <t>■社会
２０２５．１　トランプ大統領就任
2025.10 高市内閣発足
■インフラ
・
■災害
2025.1　八潮市道路陥没事故 
2025.12 青森県東方沖の地震
●学会
佐々木　葉 第112代会長（～2025.6）
池内　宏司 第113代会長（2025.6～）</t>
    <rPh sb="15" eb="20">
      <t>ダイトウリョウシュウニン</t>
    </rPh>
    <rPh sb="29" eb="31">
      <t>タカイチ</t>
    </rPh>
    <rPh sb="31" eb="33">
      <t>ナイカク</t>
    </rPh>
    <rPh sb="33" eb="35">
      <t>ホッソク</t>
    </rPh>
    <rPh sb="57" eb="66">
      <t>ヤシオシドウロカンボツジコ</t>
    </rPh>
    <rPh sb="76" eb="79">
      <t>アオモリケン</t>
    </rPh>
    <rPh sb="79" eb="82">
      <t>トウホウオキ</t>
    </rPh>
    <rPh sb="83" eb="85">
      <t>ジシン</t>
    </rPh>
    <rPh sb="114" eb="116">
      <t>イケウチ</t>
    </rPh>
    <rPh sb="117" eb="119">
      <t>コウジ</t>
    </rPh>
    <rPh sb="120" eb="121">
      <t>ダイ</t>
    </rPh>
    <rPh sb="124" eb="125">
      <t>ダイ</t>
    </rPh>
    <rPh sb="125" eb="127">
      <t>カイチョウ</t>
    </rPh>
    <phoneticPr fontId="6"/>
  </si>
  <si>
    <t>2025.10 高市内閣発足
2025.12 令和7年東北沖の地震</t>
    <rPh sb="8" eb="10">
      <t>タカイチ</t>
    </rPh>
    <rPh sb="10" eb="12">
      <t>ナイカク</t>
    </rPh>
    <rPh sb="12" eb="14">
      <t>ホッソク</t>
    </rPh>
    <rPh sb="23" eb="25">
      <t>レイワ</t>
    </rPh>
    <rPh sb="26" eb="27">
      <t>ネン</t>
    </rPh>
    <rPh sb="27" eb="29">
      <t>トウホク</t>
    </rPh>
    <rPh sb="29" eb="30">
      <t>オキ</t>
    </rPh>
    <rPh sb="31" eb="33">
      <t>ジシン</t>
    </rPh>
    <phoneticPr fontId="6"/>
  </si>
  <si>
    <t>2019.10　台風１９号災害
●2020.1 台風第19号災害を踏まえた今後の防災・減災に関する提言～河川、水防、地域・都市が一体となった流域治水への転換～
2020.1 COVID-19世界的流行
2020.2 ダイヤモンド・プリンセス号集団感染
2020．4 緊急事態宣言
●2020.4 JSCE2020公表
https://committees.jsce.or.jp/JSCE20XX/jsce2020
●2020.4 インフラメンテナンス分野の新技術適用推進に関する提言 
●2020.4公式YouTubeチャンネル「土木学会tv」開設
2020．5 緊急事態宣言解除
●2020.6 鉄道インフラの健康診断と将来のメンテナンスに向けた提言 
●2020.6 2020インフラ健康診断書</t>
    <phoneticPr fontId="6"/>
  </si>
  <si>
    <t>2020.7 令和2年7月豪雨
●2020.7 COVID-19災禍を踏まえた社会とインフラの転換に関する声明 -新しい技術と価値観による垂直展開- 
●2020.8 土木学会公式note開設
●2020.9 初のオンライン全国大会
2020.10 菅内閣発足
2021.1 バイデン大統領就任（インフラ投資法）
2021．1 緊急事態宣言（2回目）
2021．2 福島沖地震
2021．3 緊急事態宣言解除
2021.4 緊急事態宣言（3回目）
●2021.4 豪雨激甚化と水害の実情を踏まえた流域治水の具体的推進に向けた土木学会声明
● 2021.5 COVID-19災禍を踏まえた社会とインフラの転換に関する第２次声明-新しい技術と価値観による垂直展開-
●2021.5 土木学会声明 海外インフラ展開に向けた変革のための提言
●2021.6 インフラメンテナンスに関する土木学会声明2021
2021.6 緊急事態宣言解除</t>
    <phoneticPr fontId="6"/>
  </si>
  <si>
    <t>2021.7 熱海土石流災害
2021.7 緊急事態宣言（4回目）
2021.7 東京オリンピック/パラリンピック
2021.9 緊急事態宣言解除
2021．10 岸田内閣発足
2022.2 ウクライナ侵攻
2022．5 明治用水頭首工大規模漏水事故
●2022.6 Beyondコロナの日本創生と土木のビッグピクチャー～人々のWell-beingと持続可能な社会に向けて～</t>
    <phoneticPr fontId="6"/>
  </si>
  <si>
    <t>●2022.9 地盤の課題と可能性に関する声明 
2022.9 西九州新幹線開業
2023．2 トルコ・シリア地震
2023.5 Covid-19終息
2023.5 G7広島サミット</t>
    <phoneticPr fontId="6"/>
  </si>
  <si>
    <t>●2024.7 提言書 これからの流域治水の進め方
2024.9 奥能登豪雨
2024.9 ハリケーン「ヘリーン」
2024.10 ハリケーン「ミルトン」
2024.10 石破内閣発足
●2024.11 土木学会創立110周年
2025.1　トランプ大統領就任
2025.1　八潮市道路陥没事故
●2025.5 DEI行動宣言
●2025.5 JSCE2025公表
https://committees.jsce.or.jp/JSCE20XX/JSCE2025</t>
    <rPh sb="33" eb="36">
      <t>オクノト</t>
    </rPh>
    <rPh sb="36" eb="38">
      <t>ゴウウ</t>
    </rPh>
    <rPh sb="86" eb="88">
      <t>イシバ</t>
    </rPh>
    <rPh sb="88" eb="90">
      <t>ナイカク</t>
    </rPh>
    <rPh sb="90" eb="92">
      <t>ホッソク</t>
    </rPh>
    <rPh sb="102" eb="106">
      <t>ドボクガッカイ</t>
    </rPh>
    <rPh sb="106" eb="108">
      <t>ソウリツ</t>
    </rPh>
    <rPh sb="111" eb="113">
      <t>シュウネン</t>
    </rPh>
    <rPh sb="125" eb="128">
      <t>ダイトウリョウ</t>
    </rPh>
    <rPh sb="128" eb="130">
      <t>シュウニン</t>
    </rPh>
    <rPh sb="138" eb="141">
      <t>ヤシオシ</t>
    </rPh>
    <rPh sb="141" eb="143">
      <t>ドウロ</t>
    </rPh>
    <rPh sb="143" eb="145">
      <t>カンボツ</t>
    </rPh>
    <rPh sb="145" eb="147">
      <t>ジコ</t>
    </rPh>
    <phoneticPr fontId="6"/>
  </si>
  <si>
    <t>情報利用技術シンポジウム
（※H24年度より土木情報学シンポジウム）</t>
    <rPh sb="18" eb="20">
      <t>ネンド</t>
    </rPh>
    <rPh sb="22" eb="24">
      <t>ドボク</t>
    </rPh>
    <rPh sb="24" eb="26">
      <t>ジョウホウ</t>
    </rPh>
    <rPh sb="26" eb="27">
      <t>ガク</t>
    </rPh>
    <phoneticPr fontId="8"/>
  </si>
  <si>
    <t>経常収益</t>
  </si>
  <si>
    <t>.</t>
    <phoneticPr fontId="6"/>
  </si>
  <si>
    <t>2020年12月号</t>
    <rPh sb="4" eb="5">
      <t>ネン</t>
    </rPh>
    <rPh sb="7" eb="9">
      <t>ガツゴウ</t>
    </rPh>
    <phoneticPr fontId="6"/>
  </si>
  <si>
    <t>2020年11月号</t>
    <rPh sb="4" eb="5">
      <t>ネン</t>
    </rPh>
    <rPh sb="7" eb="9">
      <t>ガツゴウ</t>
    </rPh>
    <phoneticPr fontId="6"/>
  </si>
  <si>
    <t>2020年10月号</t>
    <rPh sb="4" eb="5">
      <t>ネン</t>
    </rPh>
    <rPh sb="7" eb="9">
      <t>ガツゴウ</t>
    </rPh>
    <phoneticPr fontId="6"/>
  </si>
  <si>
    <t>2020年9月号</t>
    <rPh sb="4" eb="5">
      <t>ネン</t>
    </rPh>
    <rPh sb="6" eb="8">
      <t>ガツゴウ</t>
    </rPh>
    <phoneticPr fontId="6"/>
  </si>
  <si>
    <t>2020年8月号</t>
    <rPh sb="4" eb="5">
      <t>ネン</t>
    </rPh>
    <rPh sb="6" eb="8">
      <t>ガツゴウ</t>
    </rPh>
    <phoneticPr fontId="6"/>
  </si>
  <si>
    <t>2020年7月号</t>
    <rPh sb="4" eb="5">
      <t>ネン</t>
    </rPh>
    <rPh sb="6" eb="8">
      <t>ガツゴウ</t>
    </rPh>
    <phoneticPr fontId="6"/>
  </si>
  <si>
    <t>2020年6月号</t>
    <rPh sb="4" eb="5">
      <t>ネン</t>
    </rPh>
    <rPh sb="6" eb="8">
      <t>ガツゴウ</t>
    </rPh>
    <phoneticPr fontId="6"/>
  </si>
  <si>
    <t>2020年5月号</t>
    <rPh sb="4" eb="5">
      <t>ネン</t>
    </rPh>
    <rPh sb="6" eb="8">
      <t>ガツゴウ</t>
    </rPh>
    <phoneticPr fontId="6"/>
  </si>
  <si>
    <t>2020年4月号</t>
    <rPh sb="4" eb="5">
      <t>ネン</t>
    </rPh>
    <rPh sb="6" eb="8">
      <t>ガツゴウ</t>
    </rPh>
    <phoneticPr fontId="6"/>
  </si>
  <si>
    <t>2020年3月号</t>
    <rPh sb="4" eb="5">
      <t>ネン</t>
    </rPh>
    <rPh sb="6" eb="8">
      <t>ガツゴウ</t>
    </rPh>
    <phoneticPr fontId="6"/>
  </si>
  <si>
    <t>2020年2月号</t>
    <rPh sb="4" eb="5">
      <t>ネン</t>
    </rPh>
    <rPh sb="6" eb="8">
      <t>ガツゴウ</t>
    </rPh>
    <phoneticPr fontId="6"/>
  </si>
  <si>
    <t>2020年1月号</t>
    <rPh sb="4" eb="5">
      <t>ネン</t>
    </rPh>
    <rPh sb="6" eb="8">
      <t>ガツゴウ</t>
    </rPh>
    <phoneticPr fontId="6"/>
  </si>
  <si>
    <t>2019年12月号</t>
    <rPh sb="4" eb="5">
      <t>ネン</t>
    </rPh>
    <rPh sb="7" eb="9">
      <t>ガツゴウ</t>
    </rPh>
    <phoneticPr fontId="6"/>
  </si>
  <si>
    <t>2019年11月号</t>
    <rPh sb="4" eb="5">
      <t>ネン</t>
    </rPh>
    <rPh sb="7" eb="9">
      <t>ガツゴウ</t>
    </rPh>
    <phoneticPr fontId="6"/>
  </si>
  <si>
    <t>2019年10月号</t>
    <rPh sb="4" eb="5">
      <t>ネン</t>
    </rPh>
    <rPh sb="7" eb="9">
      <t>ガツゴウ</t>
    </rPh>
    <phoneticPr fontId="6"/>
  </si>
  <si>
    <t>2019年9月号</t>
    <rPh sb="4" eb="5">
      <t>ネン</t>
    </rPh>
    <rPh sb="6" eb="8">
      <t>ガツゴウ</t>
    </rPh>
    <phoneticPr fontId="6"/>
  </si>
  <si>
    <t>2019年6月号</t>
    <rPh sb="4" eb="5">
      <t>ネン</t>
    </rPh>
    <rPh sb="6" eb="8">
      <t>ガツゴウ</t>
    </rPh>
    <phoneticPr fontId="6"/>
  </si>
  <si>
    <t>2019年5月号</t>
    <rPh sb="4" eb="5">
      <t>ネン</t>
    </rPh>
    <rPh sb="6" eb="8">
      <t>ガツゴウ</t>
    </rPh>
    <phoneticPr fontId="6"/>
  </si>
  <si>
    <t>2019年4月号</t>
    <rPh sb="4" eb="5">
      <t>ネン</t>
    </rPh>
    <rPh sb="6" eb="8">
      <t>ガツゴウ</t>
    </rPh>
    <phoneticPr fontId="6"/>
  </si>
  <si>
    <t>2019年3月号</t>
    <rPh sb="4" eb="5">
      <t>ネン</t>
    </rPh>
    <rPh sb="6" eb="8">
      <t>ガツゴウ</t>
    </rPh>
    <phoneticPr fontId="6"/>
  </si>
  <si>
    <t>2019年2月号</t>
    <rPh sb="4" eb="5">
      <t>ネン</t>
    </rPh>
    <rPh sb="6" eb="8">
      <t>ガツゴウ</t>
    </rPh>
    <phoneticPr fontId="6"/>
  </si>
  <si>
    <t>2019年1月号</t>
    <rPh sb="4" eb="5">
      <t>ネン</t>
    </rPh>
    <rPh sb="6" eb="8">
      <t>ガツゴウ</t>
    </rPh>
    <phoneticPr fontId="6"/>
  </si>
  <si>
    <t>2018年12月号</t>
    <rPh sb="4" eb="5">
      <t>ネン</t>
    </rPh>
    <rPh sb="7" eb="9">
      <t>ガツゴウ</t>
    </rPh>
    <phoneticPr fontId="6"/>
  </si>
  <si>
    <t>2018年11月号</t>
    <rPh sb="4" eb="5">
      <t>ネン</t>
    </rPh>
    <rPh sb="7" eb="9">
      <t>ガツゴウ</t>
    </rPh>
    <phoneticPr fontId="6"/>
  </si>
  <si>
    <t>2018年10月号</t>
    <rPh sb="4" eb="5">
      <t>ネン</t>
    </rPh>
    <rPh sb="7" eb="9">
      <t>ガツゴウ</t>
    </rPh>
    <phoneticPr fontId="6"/>
  </si>
  <si>
    <t>2018年9月号</t>
    <rPh sb="4" eb="5">
      <t>ネン</t>
    </rPh>
    <rPh sb="6" eb="8">
      <t>ガツゴウ</t>
    </rPh>
    <phoneticPr fontId="6"/>
  </si>
  <si>
    <t>2018年8月号</t>
    <rPh sb="4" eb="5">
      <t>ネン</t>
    </rPh>
    <rPh sb="6" eb="8">
      <t>ガツゴウ</t>
    </rPh>
    <phoneticPr fontId="6"/>
  </si>
  <si>
    <t>2018年7月号</t>
    <rPh sb="4" eb="5">
      <t>ネン</t>
    </rPh>
    <rPh sb="6" eb="8">
      <t>ガツゴウ</t>
    </rPh>
    <phoneticPr fontId="6"/>
  </si>
  <si>
    <t>2018年6月号</t>
    <rPh sb="4" eb="5">
      <t>ネン</t>
    </rPh>
    <rPh sb="6" eb="8">
      <t>ガツゴウ</t>
    </rPh>
    <phoneticPr fontId="6"/>
  </si>
  <si>
    <t>2018年5月号</t>
    <rPh sb="4" eb="5">
      <t>ネン</t>
    </rPh>
    <rPh sb="6" eb="8">
      <t>ガツゴウ</t>
    </rPh>
    <phoneticPr fontId="6"/>
  </si>
  <si>
    <t>2018年4月号</t>
    <rPh sb="4" eb="5">
      <t>ネン</t>
    </rPh>
    <rPh sb="6" eb="8">
      <t>ガツゴウ</t>
    </rPh>
    <phoneticPr fontId="6"/>
  </si>
  <si>
    <t>2018年3月号</t>
    <rPh sb="4" eb="5">
      <t>ネン</t>
    </rPh>
    <rPh sb="6" eb="8">
      <t>ガツゴウ</t>
    </rPh>
    <phoneticPr fontId="6"/>
  </si>
  <si>
    <t>第162回　由良川橋りょう ─フォトジェニックな24連のプレートガーダー橋─</t>
  </si>
  <si>
    <t>2018年2月号</t>
    <rPh sb="4" eb="5">
      <t>ネン</t>
    </rPh>
    <rPh sb="6" eb="8">
      <t>ガツゴウ</t>
    </rPh>
    <phoneticPr fontId="6"/>
  </si>
  <si>
    <t>第161回　木曽川ケレップ水制群－明治改修の特徴的な河川構造物－</t>
  </si>
  <si>
    <t>2018年1月号</t>
    <rPh sb="4" eb="5">
      <t>ネン</t>
    </rPh>
    <rPh sb="6" eb="8">
      <t>ガツゴウ</t>
    </rPh>
    <phoneticPr fontId="6"/>
  </si>
  <si>
    <t>第160回　わたらせ渓谷鐡道関連施設群－近代日本の発展を担い、現在も地域で大切にされる土木遺産－</t>
  </si>
  <si>
    <t>2017年12月号</t>
    <rPh sb="4" eb="5">
      <t>ネン</t>
    </rPh>
    <rPh sb="7" eb="9">
      <t>ガツゴウ</t>
    </rPh>
    <phoneticPr fontId="6"/>
  </si>
  <si>
    <t>第159回　十三湖水戸口突堤</t>
  </si>
  <si>
    <t>2017年11月号</t>
    <rPh sb="4" eb="5">
      <t>ネン</t>
    </rPh>
    <rPh sb="7" eb="9">
      <t>ガツゴウ</t>
    </rPh>
    <phoneticPr fontId="6"/>
  </si>
  <si>
    <t>第158回　火ノ山砲台－近代日本の国防とともに歩んだ軍事施設－</t>
  </si>
  <si>
    <t>2017年10月号</t>
    <rPh sb="4" eb="5">
      <t>ネン</t>
    </rPh>
    <rPh sb="7" eb="9">
      <t>ガツゴウ</t>
    </rPh>
    <phoneticPr fontId="6"/>
  </si>
  <si>
    <t>第157回　姶良橋－昭和初期の時代気分を映す橋－</t>
    <phoneticPr fontId="6"/>
  </si>
  <si>
    <t>2017年9月号</t>
    <rPh sb="4" eb="5">
      <t>ネン</t>
    </rPh>
    <rPh sb="6" eb="8">
      <t>ガツゴウ</t>
    </rPh>
    <phoneticPr fontId="6"/>
  </si>
  <si>
    <t>2017年8月号</t>
    <rPh sb="4" eb="5">
      <t>ネン</t>
    </rPh>
    <rPh sb="6" eb="8">
      <t>ガツゴウ</t>
    </rPh>
    <phoneticPr fontId="6"/>
  </si>
  <si>
    <t>第155回　旧国鉄五新線（未成線）鉄道構造物群－未通国鉄最後の新設鉄道単独ルート－</t>
  </si>
  <si>
    <t>2017年7月号</t>
    <rPh sb="4" eb="5">
      <t>ネン</t>
    </rPh>
    <rPh sb="6" eb="8">
      <t>ガツゴウ</t>
    </rPh>
    <phoneticPr fontId="6"/>
  </si>
  <si>
    <t>第154回　男木島灯台－瀬戸内海の道しるべ－</t>
  </si>
  <si>
    <t>2017年6月号</t>
    <rPh sb="4" eb="5">
      <t>ネン</t>
    </rPh>
    <rPh sb="6" eb="8">
      <t>ガツゴウ</t>
    </rPh>
    <phoneticPr fontId="6"/>
  </si>
  <si>
    <t>第153回　宮川堤－機能と魅力を織り合わせた蓄積のデザイン－</t>
  </si>
  <si>
    <t>2017年5月号</t>
    <rPh sb="4" eb="5">
      <t>ネン</t>
    </rPh>
    <rPh sb="6" eb="8">
      <t>ガツゴウ</t>
    </rPh>
    <phoneticPr fontId="6"/>
  </si>
  <si>
    <t>第152回　湘南港－東京オリンピックのセーリング会場－</t>
  </si>
  <si>
    <t>2017年4月号</t>
    <rPh sb="4" eb="5">
      <t>ネン</t>
    </rPh>
    <rPh sb="6" eb="8">
      <t>ガツゴウ</t>
    </rPh>
    <phoneticPr fontId="6"/>
  </si>
  <si>
    <t>第151回　磐越西線鉄道施設群</t>
  </si>
  <si>
    <t>2017年3月号</t>
    <rPh sb="4" eb="5">
      <t>ネン</t>
    </rPh>
    <rPh sb="6" eb="8">
      <t>ガツゴウ</t>
    </rPh>
    <phoneticPr fontId="6"/>
  </si>
  <si>
    <t>第150回　馬の頭水利施設－遺徳を偲んで今日まで引き継がれる近世の奇水工－</t>
  </si>
  <si>
    <t>2017年2月号</t>
    <rPh sb="4" eb="5">
      <t>ネン</t>
    </rPh>
    <rPh sb="6" eb="8">
      <t>ガツゴウ</t>
    </rPh>
    <phoneticPr fontId="6"/>
  </si>
  <si>
    <t>第149回　別所砂留－住民によって発見された近世最大の砂防堰堤群－</t>
    <phoneticPr fontId="6"/>
  </si>
  <si>
    <t>2017年1月号</t>
    <rPh sb="4" eb="5">
      <t>ネン</t>
    </rPh>
    <rPh sb="6" eb="8">
      <t>ガツゴウ</t>
    </rPh>
    <phoneticPr fontId="6"/>
  </si>
  <si>
    <t>2024年12月号</t>
    <rPh sb="4" eb="5">
      <t>ネン</t>
    </rPh>
    <rPh sb="7" eb="9">
      <t>ガツゴウ</t>
    </rPh>
    <phoneticPr fontId="6"/>
  </si>
  <si>
    <t>　選奨土木遺産マップ</t>
    <rPh sb="1" eb="3">
      <t>センショウ</t>
    </rPh>
    <rPh sb="3" eb="5">
      <t>ドボク</t>
    </rPh>
    <rPh sb="5" eb="7">
      <t>イサン</t>
    </rPh>
    <phoneticPr fontId="6"/>
  </si>
  <si>
    <t>https://dobocolle.jsce.or.jp/digital-map/</t>
    <phoneticPr fontId="6"/>
  </si>
  <si>
    <t>2016年12月号</t>
    <rPh sb="4" eb="5">
      <t>ネン</t>
    </rPh>
    <rPh sb="7" eb="9">
      <t>ガツゴウ</t>
    </rPh>
    <phoneticPr fontId="6"/>
  </si>
  <si>
    <t>第147回　旭川市の旧覆蓋付緩速ろ過池－軍都に築かれた近代水道－</t>
  </si>
  <si>
    <t>2016年11月号</t>
    <rPh sb="4" eb="5">
      <t>ネン</t>
    </rPh>
    <rPh sb="7" eb="9">
      <t>ガツゴウ</t>
    </rPh>
    <phoneticPr fontId="6"/>
  </si>
  <si>
    <t>第146回　市原人道橋－鞍馬街道を支えたアーチ橋－</t>
  </si>
  <si>
    <t>2016年10月号</t>
    <rPh sb="4" eb="5">
      <t>ネン</t>
    </rPh>
    <rPh sb="7" eb="9">
      <t>ガツゴウ</t>
    </rPh>
    <phoneticPr fontId="6"/>
  </si>
  <si>
    <t>第145回　旧稲葉地配水塔</t>
  </si>
  <si>
    <t>2016年9月号</t>
    <rPh sb="4" eb="5">
      <t>ネン</t>
    </rPh>
    <rPh sb="6" eb="8">
      <t>ガツゴウ</t>
    </rPh>
    <phoneticPr fontId="6"/>
  </si>
  <si>
    <t>第144回　足利市近代水道施設群－近代化の情趣が息づく時空間－</t>
  </si>
  <si>
    <t>2016年8月号</t>
    <rPh sb="4" eb="5">
      <t>ネン</t>
    </rPh>
    <rPh sb="6" eb="8">
      <t>ガツゴウ</t>
    </rPh>
    <phoneticPr fontId="6"/>
  </si>
  <si>
    <t>第143回　西根堰－等高線にみごとに並走する江戸時代の用水堰－</t>
  </si>
  <si>
    <t>2016年7月号</t>
    <rPh sb="4" eb="5">
      <t>ネン</t>
    </rPh>
    <rPh sb="6" eb="8">
      <t>ガツゴウ</t>
    </rPh>
    <phoneticPr fontId="6"/>
  </si>
  <si>
    <t>第142回　湯野田橋－国道の下の力持ち－</t>
  </si>
  <si>
    <t>2016年6月号</t>
    <rPh sb="4" eb="5">
      <t>ネン</t>
    </rPh>
    <rPh sb="6" eb="8">
      <t>ガツゴウ</t>
    </rPh>
    <phoneticPr fontId="6"/>
  </si>
  <si>
    <t>第141回　岡﨑式単床ブロック護岸－石狩川治水の曙光を今に伝える－</t>
  </si>
  <si>
    <t>2016年5月号</t>
    <rPh sb="4" eb="5">
      <t>ネン</t>
    </rPh>
    <rPh sb="6" eb="8">
      <t>ガツゴウ</t>
    </rPh>
    <phoneticPr fontId="6"/>
  </si>
  <si>
    <t>第140回　仙山線鉄道施設群－世界に誇る日本の鉄道技術発展の構成施設－</t>
  </si>
  <si>
    <t>2016年4月号</t>
    <rPh sb="4" eb="5">
      <t>ネン</t>
    </rPh>
    <rPh sb="6" eb="8">
      <t>ガツゴウ</t>
    </rPh>
    <phoneticPr fontId="6"/>
  </si>
  <si>
    <t>第139回　薬水拱橋－弘法大師ゆかりの地への「門」－</t>
  </si>
  <si>
    <t>2016年3月号</t>
    <rPh sb="4" eb="5">
      <t>ネン</t>
    </rPh>
    <rPh sb="6" eb="8">
      <t>ガツゴウ</t>
    </rPh>
    <phoneticPr fontId="6"/>
  </si>
  <si>
    <t>第138回　熊井隧道－坑道内でアーチを組む知恵－</t>
  </si>
  <si>
    <t>2016年2月号</t>
    <rPh sb="4" eb="5">
      <t>ネン</t>
    </rPh>
    <rPh sb="6" eb="8">
      <t>ガツゴウ</t>
    </rPh>
    <phoneticPr fontId="6"/>
  </si>
  <si>
    <t>第137回　余部鉄橋－地域の記憶としての風景を継承する－</t>
  </si>
  <si>
    <t>2016年1月号</t>
    <rPh sb="4" eb="5">
      <t>ネン</t>
    </rPh>
    <rPh sb="6" eb="8">
      <t>ガツゴウ</t>
    </rPh>
    <phoneticPr fontId="6"/>
  </si>
  <si>
    <t>第136回　旧親不知トンネル－天険地の隧道工事－</t>
  </si>
  <si>
    <t>2015年12月号</t>
    <rPh sb="4" eb="5">
      <t>ネン</t>
    </rPh>
    <rPh sb="7" eb="9">
      <t>ガツゴウ</t>
    </rPh>
    <phoneticPr fontId="6"/>
  </si>
  <si>
    <t>第135回　東海道本線全通よりも先に完成した信越本線のトンネル群－大廻トンネル、戸草トンネル、坂口新田トンネル－</t>
    <phoneticPr fontId="6"/>
  </si>
  <si>
    <t>2015年11月号</t>
    <rPh sb="4" eb="5">
      <t>ネン</t>
    </rPh>
    <rPh sb="7" eb="9">
      <t>ガツゴウ</t>
    </rPh>
    <phoneticPr fontId="6"/>
  </si>
  <si>
    <t>第134回　水戸市低区配水塔－悲願の近代水道　技術者たちが込めた美意識の表現－</t>
  </si>
  <si>
    <t>2015年10月号</t>
    <rPh sb="4" eb="5">
      <t>ネン</t>
    </rPh>
    <rPh sb="7" eb="9">
      <t>ガツゴウ</t>
    </rPh>
    <phoneticPr fontId="6"/>
  </si>
  <si>
    <t>第133回　砂山池・龍ヶ池揚水機場－水不足の村を豊かな郷に－</t>
  </si>
  <si>
    <t>2015年9月号</t>
    <rPh sb="4" eb="5">
      <t>ネン</t>
    </rPh>
    <rPh sb="6" eb="8">
      <t>ガツゴウ</t>
    </rPh>
    <phoneticPr fontId="6"/>
  </si>
  <si>
    <t>第132回　松前港　福山波止場－幕末に栄えた港町の再興を願った港湾遺構－</t>
  </si>
  <si>
    <t>2015年8月号</t>
    <rPh sb="4" eb="5">
      <t>ネン</t>
    </rPh>
    <rPh sb="6" eb="8">
      <t>ガツゴウ</t>
    </rPh>
    <phoneticPr fontId="6"/>
  </si>
  <si>
    <t>第131回　江ノ島電鉄－鎌倉・湘南の風景にとけ込む鉄道施設群－</t>
    <phoneticPr fontId="6"/>
  </si>
  <si>
    <t>2015年7月号</t>
    <rPh sb="4" eb="5">
      <t>ネン</t>
    </rPh>
    <rPh sb="6" eb="8">
      <t>ガツゴウ</t>
    </rPh>
    <phoneticPr fontId="6"/>
  </si>
  <si>
    <t>第130回　安長土手－いつ、誰が築造したのか？その謎に迫る！－</t>
  </si>
  <si>
    <t>2015年6月号</t>
    <rPh sb="4" eb="5">
      <t>ネン</t>
    </rPh>
    <rPh sb="6" eb="8">
      <t>ガツゴウ</t>
    </rPh>
    <phoneticPr fontId="6"/>
  </si>
  <si>
    <t>第129回　長生橋－信濃川に横たわる雄大なトラス橋－</t>
  </si>
  <si>
    <t>2015年4月号</t>
    <rPh sb="4" eb="5">
      <t>ネン</t>
    </rPh>
    <rPh sb="6" eb="8">
      <t>ガツゴウ</t>
    </rPh>
    <phoneticPr fontId="6"/>
  </si>
  <si>
    <t>第128回　旧桜谷発電所－林業の地に残された水力発電の遺構－</t>
  </si>
  <si>
    <t>2015年3月号</t>
    <rPh sb="4" eb="5">
      <t>ネン</t>
    </rPh>
    <rPh sb="6" eb="8">
      <t>ガツゴウ</t>
    </rPh>
    <phoneticPr fontId="6"/>
  </si>
  <si>
    <t>第127回　洗玉眼鏡橋－橋本勘五郎最後の仕事と八女石文化の興り－</t>
    <phoneticPr fontId="6"/>
  </si>
  <si>
    <t>2015年2月号</t>
    <rPh sb="4" eb="5">
      <t>ネン</t>
    </rPh>
    <rPh sb="6" eb="8">
      <t>ガツゴウ</t>
    </rPh>
    <phoneticPr fontId="6"/>
  </si>
  <si>
    <t>第126回　雄川堰－近世以前から受け継がれ、現在もいきづく歴史的水路－</t>
  </si>
  <si>
    <t>2015年1月号</t>
    <rPh sb="4" eb="5">
      <t>ネン</t>
    </rPh>
    <rPh sb="6" eb="8">
      <t>ガツゴウ</t>
    </rPh>
    <phoneticPr fontId="6"/>
  </si>
  <si>
    <t>第125回　閘門橋－東京に現存する唯一の煉瓦造アーチ橋</t>
  </si>
  <si>
    <t>2014年12月号</t>
    <rPh sb="4" eb="5">
      <t>ネン</t>
    </rPh>
    <rPh sb="7" eb="9">
      <t>ガツゴウ</t>
    </rPh>
    <phoneticPr fontId="6"/>
  </si>
  <si>
    <t>第124回　轟泉水道－城下町を潤した名水－</t>
  </si>
  <si>
    <t>2014年10月号</t>
    <rPh sb="4" eb="5">
      <t>ネン</t>
    </rPh>
    <rPh sb="7" eb="9">
      <t>ガツゴウ</t>
    </rPh>
    <phoneticPr fontId="6"/>
  </si>
  <si>
    <t>第123回　大河原発電所・大河原取水堰堤－「発祥致福」の願いを伝える水力発電施設群－</t>
  </si>
  <si>
    <t>2014年9月号</t>
    <rPh sb="4" eb="5">
      <t>ネン</t>
    </rPh>
    <rPh sb="6" eb="8">
      <t>ガツゴウ</t>
    </rPh>
    <phoneticPr fontId="6"/>
  </si>
  <si>
    <t>第122回　長篠発電所の堰堤と取水路－ナイヤガラ式発電所と瀑布の流れ－</t>
  </si>
  <si>
    <t>2014年8月号</t>
    <rPh sb="4" eb="5">
      <t>ネン</t>
    </rPh>
    <rPh sb="6" eb="8">
      <t>ガツゴウ</t>
    </rPh>
    <phoneticPr fontId="6"/>
  </si>
  <si>
    <t>第121回　山形の石橋群－地元の石工による多彩な石造アーチ橋梁群－</t>
  </si>
  <si>
    <t>2014年7月号</t>
    <rPh sb="4" eb="5">
      <t>ネン</t>
    </rPh>
    <rPh sb="6" eb="8">
      <t>ガツゴウ</t>
    </rPh>
    <phoneticPr fontId="6"/>
  </si>
  <si>
    <t>第120回　北炭幾春別炭鉱錦立坑－日本ジオパーク指定を機に注目される道内最古の立坑－</t>
  </si>
  <si>
    <t>2014年6月号</t>
    <rPh sb="4" eb="5">
      <t>ネン</t>
    </rPh>
    <rPh sb="6" eb="8">
      <t>ガツゴウ</t>
    </rPh>
    <phoneticPr fontId="6"/>
  </si>
  <si>
    <t>第119回　建部井堰－現存する日本最大の石造取水堰－</t>
  </si>
  <si>
    <t>2014年5月号</t>
    <rPh sb="4" eb="5">
      <t>ネン</t>
    </rPh>
    <rPh sb="6" eb="8">
      <t>ガツゴウ</t>
    </rPh>
    <phoneticPr fontId="6"/>
  </si>
  <si>
    <t>第118回　新佐賀橋－饒舌なデザインに酔う－</t>
  </si>
  <si>
    <t>2014年4月号</t>
    <rPh sb="4" eb="5">
      <t>ネン</t>
    </rPh>
    <rPh sb="6" eb="8">
      <t>ガツゴウ</t>
    </rPh>
    <phoneticPr fontId="6"/>
  </si>
  <si>
    <t>第117回　浜中津橋－わが国最初の鉄道用桁が転用された現存する道路橋－</t>
  </si>
  <si>
    <t>2014年3月号</t>
    <rPh sb="4" eb="5">
      <t>ネン</t>
    </rPh>
    <rPh sb="6" eb="8">
      <t>ガツゴウ</t>
    </rPh>
    <phoneticPr fontId="6"/>
  </si>
  <si>
    <t>第116回　加治川運河水門と土砂吐水門－新潟平野北部の治水の語り部－</t>
  </si>
  <si>
    <t>2014年2月号</t>
    <rPh sb="4" eb="5">
      <t>ネン</t>
    </rPh>
    <rPh sb="6" eb="8">
      <t>ガツゴウ</t>
    </rPh>
    <phoneticPr fontId="6"/>
  </si>
  <si>
    <t>第115回　花貫川第一発電第三号水路橋－大正期鉄筋コンクリート造アーチ橋の軽快な造形－</t>
  </si>
  <si>
    <t>2014年1月号</t>
    <rPh sb="4" eb="5">
      <t>ネン</t>
    </rPh>
    <rPh sb="6" eb="8">
      <t>ガツゴウ</t>
    </rPh>
    <phoneticPr fontId="6"/>
  </si>
  <si>
    <t>第114回　長良大橋－時代の接点に架かる橋－</t>
  </si>
  <si>
    <t>2013年12月号</t>
    <rPh sb="4" eb="5">
      <t>ネン</t>
    </rPh>
    <rPh sb="7" eb="9">
      <t>ガツゴウ</t>
    </rPh>
    <phoneticPr fontId="6"/>
  </si>
  <si>
    <t>第113回　万世大路－近代道路交通のさきがけ－</t>
  </si>
  <si>
    <t>2013年11月号</t>
    <rPh sb="4" eb="5">
      <t>ネン</t>
    </rPh>
    <rPh sb="7" eb="9">
      <t>ガツゴウ</t>
    </rPh>
    <phoneticPr fontId="6"/>
  </si>
  <si>
    <t>第112回　船川港第一船入場・第二船入場防波堤－港湾都市を築いた地産地消の石材－</t>
  </si>
  <si>
    <t>2013年10月号</t>
    <rPh sb="4" eb="5">
      <t>ネン</t>
    </rPh>
    <rPh sb="7" eb="9">
      <t>ガツゴウ</t>
    </rPh>
    <phoneticPr fontId="6"/>
  </si>
  <si>
    <t>第111回　山田堰－暴れ川と地域を結ぶ仲人－</t>
  </si>
  <si>
    <t>2013年9月号</t>
    <rPh sb="4" eb="5">
      <t>ネン</t>
    </rPh>
    <rPh sb="6" eb="8">
      <t>ガツゴウ</t>
    </rPh>
    <phoneticPr fontId="6"/>
  </si>
  <si>
    <t>第110回　堀川第一橋－石造円形アーチをくぐる楽しみ－</t>
  </si>
  <si>
    <t>2013年8月号</t>
    <rPh sb="4" eb="5">
      <t>ネン</t>
    </rPh>
    <rPh sb="6" eb="8">
      <t>ガツゴウ</t>
    </rPh>
    <phoneticPr fontId="6"/>
  </si>
  <si>
    <t>第109回　名古屋市の「旧第一ポンプ所と東山給水塔」－1世紀にわたり名古屋市民の生活を支える水道の原点－</t>
  </si>
  <si>
    <t>2013年7月号</t>
    <rPh sb="4" eb="5">
      <t>ネン</t>
    </rPh>
    <rPh sb="6" eb="8">
      <t>ガツゴウ</t>
    </rPh>
    <phoneticPr fontId="6"/>
  </si>
  <si>
    <t>第108回　徳佐川橋梁－地域の希望を背負った小さなラチス桁橋梁－</t>
  </si>
  <si>
    <t>2013年6月号</t>
    <rPh sb="4" eb="5">
      <t>ネン</t>
    </rPh>
    <rPh sb="6" eb="8">
      <t>ガツゴウ</t>
    </rPh>
    <phoneticPr fontId="6"/>
  </si>
  <si>
    <t>第107回　只川橋－先人の願いをかなえた底力－</t>
  </si>
  <si>
    <t>2013年5月号</t>
    <rPh sb="4" eb="5">
      <t>ネン</t>
    </rPh>
    <rPh sb="6" eb="8">
      <t>ガツゴウ</t>
    </rPh>
    <phoneticPr fontId="6"/>
  </si>
  <si>
    <t>第106回　滝宮橋－金毘羅街道随一の景勝地に架かる開腹アーチ橋－</t>
  </si>
  <si>
    <t>2013年4月号</t>
    <rPh sb="4" eb="5">
      <t>ネン</t>
    </rPh>
    <rPh sb="6" eb="8">
      <t>ガツゴウ</t>
    </rPh>
    <phoneticPr fontId="6"/>
  </si>
  <si>
    <t>第105回　駒沢給水所（配水塔・配水ポンプ所）－住民に親しまれた街のシンボル－</t>
  </si>
  <si>
    <t>2013年3月号</t>
    <rPh sb="4" eb="5">
      <t>ネン</t>
    </rPh>
    <rPh sb="6" eb="8">
      <t>ガツゴウ</t>
    </rPh>
    <phoneticPr fontId="6"/>
  </si>
  <si>
    <t>第104回　中古沢橋梁－樹上遥かに天空を行く－</t>
  </si>
  <si>
    <t>2013年2月号</t>
    <rPh sb="4" eb="5">
      <t>ネン</t>
    </rPh>
    <rPh sb="6" eb="8">
      <t>ガツゴウ</t>
    </rPh>
    <phoneticPr fontId="6"/>
  </si>
  <si>
    <t>第103回　大源太川第1号砂防堰堤－曲線美を誇る矢羽積アーチ式砂防堰堤－</t>
    <phoneticPr fontId="6"/>
  </si>
  <si>
    <t>2013年1月号</t>
    <rPh sb="4" eb="5">
      <t>ネン</t>
    </rPh>
    <rPh sb="6" eb="8">
      <t>ガツゴウ</t>
    </rPh>
    <phoneticPr fontId="6"/>
  </si>
  <si>
    <t>第102回　薩摩川内市　長崎堤防－川岸にたたえるノコギリ型堤防－</t>
  </si>
  <si>
    <t>2012年12月号</t>
    <rPh sb="4" eb="5">
      <t>ネン</t>
    </rPh>
    <rPh sb="7" eb="9">
      <t>ガツゴウ</t>
    </rPh>
    <phoneticPr fontId="6"/>
  </si>
  <si>
    <t>第101回 新永間市街線高架橋－帝都の玄関に続く煉瓦の高架橋－</t>
  </si>
  <si>
    <t>2012年11月号</t>
    <rPh sb="4" eb="5">
      <t>ネン</t>
    </rPh>
    <rPh sb="7" eb="9">
      <t>ガツゴウ</t>
    </rPh>
    <phoneticPr fontId="6"/>
  </si>
  <si>
    <t>第100回 虻田発電所－地形特性を巧みに利用した水力発電－</t>
  </si>
  <si>
    <t>2012年10月号</t>
    <rPh sb="4" eb="5">
      <t>ネン</t>
    </rPh>
    <rPh sb="7" eb="9">
      <t>ガツゴウ</t>
    </rPh>
    <phoneticPr fontId="6"/>
  </si>
  <si>
    <t>第99回 道庁正門前木塊舗装・銀杏並木－札幌舗装道路発祥の地－</t>
  </si>
  <si>
    <t>2012年9月号</t>
    <rPh sb="4" eb="5">
      <t>ネン</t>
    </rPh>
    <rPh sb="6" eb="8">
      <t>ガツゴウ</t>
    </rPh>
    <phoneticPr fontId="6"/>
  </si>
  <si>
    <t>第98回 深浦水雷艇隊基地跡－離島に眠る石造護岸設備群－</t>
  </si>
  <si>
    <t>2012年8月号</t>
    <rPh sb="4" eb="5">
      <t>ネン</t>
    </rPh>
    <rPh sb="6" eb="8">
      <t>ガツゴウ</t>
    </rPh>
    <phoneticPr fontId="6"/>
  </si>
  <si>
    <t>第97回 木曽川河跡湖（トンボ池）の聖牛－トンボ舞う池に映る治水史の痕跡－</t>
  </si>
  <si>
    <t>2012年7月号</t>
    <rPh sb="4" eb="5">
      <t>ネン</t>
    </rPh>
    <rPh sb="6" eb="8">
      <t>ガツゴウ</t>
    </rPh>
    <phoneticPr fontId="6"/>
  </si>
  <si>
    <t>旧奈良駅舎－地域によって守られた遊覧都市奈良の表玄関－</t>
  </si>
  <si>
    <t>2012年6月号</t>
    <rPh sb="4" eb="5">
      <t>ネン</t>
    </rPh>
    <rPh sb="6" eb="8">
      <t>ガツゴウ</t>
    </rPh>
    <phoneticPr fontId="6"/>
  </si>
  <si>
    <t>第95回 室戸台風の災害復旧橋梁群－復興の証として－</t>
  </si>
  <si>
    <t>2012年5月号</t>
    <rPh sb="4" eb="5">
      <t>ネン</t>
    </rPh>
    <rPh sb="6" eb="8">
      <t>ガツゴウ</t>
    </rPh>
    <phoneticPr fontId="6"/>
  </si>
  <si>
    <t>第94回 清水灯台－清水の人々が灯した光－</t>
  </si>
  <si>
    <t>2012年4月号</t>
    <rPh sb="4" eb="5">
      <t>ネン</t>
    </rPh>
    <rPh sb="6" eb="8">
      <t>ガツゴウ</t>
    </rPh>
    <phoneticPr fontId="6"/>
  </si>
  <si>
    <t>第93回 権現堂用水樋管群</t>
    <phoneticPr fontId="6"/>
  </si>
  <si>
    <t>2012年3月号</t>
    <rPh sb="4" eb="5">
      <t>ネン</t>
    </rPh>
    <rPh sb="6" eb="8">
      <t>ガツゴウ</t>
    </rPh>
    <phoneticPr fontId="6"/>
  </si>
  <si>
    <t>第92回 第三五ヶ瀬川橋梁</t>
  </si>
  <si>
    <t>2012年2月号</t>
    <rPh sb="4" eb="5">
      <t>ネン</t>
    </rPh>
    <rPh sb="6" eb="8">
      <t>ガツゴウ</t>
    </rPh>
    <phoneticPr fontId="6"/>
  </si>
  <si>
    <t>第91回 松重閘門</t>
  </si>
  <si>
    <t>2021年1月号</t>
    <rPh sb="4" eb="5">
      <t>ネン</t>
    </rPh>
    <rPh sb="6" eb="8">
      <t>ガツゴウ</t>
    </rPh>
    <phoneticPr fontId="6"/>
  </si>
  <si>
    <t>第90回 台南水道</t>
  </si>
  <si>
    <t>2011年12月号</t>
    <rPh sb="4" eb="5">
      <t>ネン</t>
    </rPh>
    <rPh sb="7" eb="9">
      <t>ガツゴウ</t>
    </rPh>
    <phoneticPr fontId="6"/>
  </si>
  <si>
    <t>第89回 六見橋</t>
  </si>
  <si>
    <t>2011年11月号</t>
    <rPh sb="4" eb="5">
      <t>ネン</t>
    </rPh>
    <rPh sb="7" eb="9">
      <t>ガツゴウ</t>
    </rPh>
    <phoneticPr fontId="6"/>
  </si>
  <si>
    <t>第88回 三栖閘門</t>
  </si>
  <si>
    <t>2011年10月号</t>
    <rPh sb="4" eb="5">
      <t>ネン</t>
    </rPh>
    <rPh sb="7" eb="9">
      <t>ガツゴウ</t>
    </rPh>
    <phoneticPr fontId="6"/>
  </si>
  <si>
    <t>第87回 小坪隧道・名越隧道</t>
  </si>
  <si>
    <t>2011年9月号</t>
    <rPh sb="4" eb="5">
      <t>ネン</t>
    </rPh>
    <rPh sb="6" eb="8">
      <t>ガツゴウ</t>
    </rPh>
    <phoneticPr fontId="6"/>
  </si>
  <si>
    <t>第86回 柳河原発電所 跡曳水路橋</t>
  </si>
  <si>
    <t>2011年8月号</t>
    <rPh sb="4" eb="5">
      <t>ネン</t>
    </rPh>
    <rPh sb="6" eb="8">
      <t>ガツゴウ</t>
    </rPh>
    <phoneticPr fontId="6"/>
  </si>
  <si>
    <t>第85回 奥多摩橋</t>
  </si>
  <si>
    <t>2011年7月号</t>
    <rPh sb="4" eb="5">
      <t>ネン</t>
    </rPh>
    <rPh sb="6" eb="8">
      <t>ガツゴウ</t>
    </rPh>
    <phoneticPr fontId="6"/>
  </si>
  <si>
    <t>第84回 角島灯台および関連施設群</t>
  </si>
  <si>
    <t>2011年6月号</t>
    <rPh sb="4" eb="5">
      <t>ネン</t>
    </rPh>
    <rPh sb="6" eb="8">
      <t>ガツゴウ</t>
    </rPh>
    <phoneticPr fontId="6"/>
  </si>
  <si>
    <t>第83回 鐘ヶ坂隧道</t>
    <phoneticPr fontId="6"/>
  </si>
  <si>
    <t>2011年5月号</t>
    <rPh sb="4" eb="5">
      <t>ネン</t>
    </rPh>
    <rPh sb="6" eb="8">
      <t>ガツゴウ</t>
    </rPh>
    <phoneticPr fontId="6"/>
  </si>
  <si>
    <t>第82回 留萌港南防波堤</t>
  </si>
  <si>
    <t>2011年4月号</t>
    <rPh sb="4" eb="5">
      <t>ネン</t>
    </rPh>
    <rPh sb="6" eb="8">
      <t>ガツゴウ</t>
    </rPh>
    <phoneticPr fontId="6"/>
  </si>
  <si>
    <t>第81回 明治橋 コンクリート技術の模索と挑戦</t>
  </si>
  <si>
    <t>2011年3月号</t>
    <rPh sb="4" eb="5">
      <t>ネン</t>
    </rPh>
    <rPh sb="6" eb="7">
      <t>ガツ</t>
    </rPh>
    <rPh sb="7" eb="8">
      <t>ゴウ</t>
    </rPh>
    <phoneticPr fontId="6"/>
  </si>
  <si>
    <t>第80回 奥州街道の一里塚群</t>
  </si>
  <si>
    <t>2011年2月号</t>
    <rPh sb="4" eb="5">
      <t>ネン</t>
    </rPh>
    <rPh sb="6" eb="8">
      <t>ガツゴウ</t>
    </rPh>
    <phoneticPr fontId="6"/>
  </si>
  <si>
    <t>2011年1月号</t>
    <rPh sb="4" eb="5">
      <t>ネン</t>
    </rPh>
    <rPh sb="6" eb="8">
      <t>ガツゴウ</t>
    </rPh>
    <phoneticPr fontId="6"/>
  </si>
  <si>
    <t>2010年12月号</t>
    <rPh sb="4" eb="5">
      <t>ネン</t>
    </rPh>
    <rPh sb="7" eb="9">
      <t>ガツゴウ</t>
    </rPh>
    <phoneticPr fontId="6"/>
  </si>
  <si>
    <t>2010年11月号</t>
    <rPh sb="4" eb="5">
      <t>ネン</t>
    </rPh>
    <rPh sb="7" eb="9">
      <t>ガツゴウ</t>
    </rPh>
    <phoneticPr fontId="6"/>
  </si>
  <si>
    <t>2010年10月号</t>
    <rPh sb="4" eb="5">
      <t>ネン</t>
    </rPh>
    <rPh sb="7" eb="9">
      <t>ガツゴウ</t>
    </rPh>
    <phoneticPr fontId="6"/>
  </si>
  <si>
    <t>2010年9月号</t>
    <rPh sb="4" eb="5">
      <t>ネン</t>
    </rPh>
    <rPh sb="6" eb="8">
      <t>ガツゴウ</t>
    </rPh>
    <phoneticPr fontId="6"/>
  </si>
  <si>
    <t>2010年8月号</t>
    <rPh sb="4" eb="5">
      <t>ネン</t>
    </rPh>
    <rPh sb="6" eb="8">
      <t>ガツゴウ</t>
    </rPh>
    <phoneticPr fontId="6"/>
  </si>
  <si>
    <t>2010年7月号</t>
    <rPh sb="4" eb="5">
      <t>ネン</t>
    </rPh>
    <rPh sb="6" eb="8">
      <t>ガツゴウ</t>
    </rPh>
    <phoneticPr fontId="6"/>
  </si>
  <si>
    <t>2010年6月号</t>
    <rPh sb="4" eb="5">
      <t>ネン</t>
    </rPh>
    <rPh sb="6" eb="8">
      <t>ガツゴウ</t>
    </rPh>
    <phoneticPr fontId="6"/>
  </si>
  <si>
    <t>第71回 上田池堰堤</t>
  </si>
  <si>
    <t>2010年5月号</t>
    <rPh sb="4" eb="5">
      <t>ネン</t>
    </rPh>
    <rPh sb="6" eb="8">
      <t>ガツゴウ</t>
    </rPh>
    <phoneticPr fontId="6"/>
  </si>
  <si>
    <t>2010年4月号</t>
    <rPh sb="4" eb="5">
      <t>ネン</t>
    </rPh>
    <rPh sb="6" eb="8">
      <t>ガツゴウ</t>
    </rPh>
    <phoneticPr fontId="6"/>
  </si>
  <si>
    <t>2010年3月号</t>
    <rPh sb="4" eb="5">
      <t>ネン</t>
    </rPh>
    <rPh sb="6" eb="8">
      <t>ガツゴウ</t>
    </rPh>
    <phoneticPr fontId="6"/>
  </si>
  <si>
    <t>2010年2月号</t>
    <rPh sb="4" eb="5">
      <t>ネン</t>
    </rPh>
    <rPh sb="6" eb="8">
      <t>ガツゴウ</t>
    </rPh>
    <phoneticPr fontId="6"/>
  </si>
  <si>
    <t>第67回 小倉橋</t>
  </si>
  <si>
    <t>2010年1月号</t>
    <rPh sb="4" eb="5">
      <t>ネン</t>
    </rPh>
    <rPh sb="6" eb="8">
      <t>ガツゴウ</t>
    </rPh>
    <phoneticPr fontId="6"/>
  </si>
  <si>
    <t>2009年12月号</t>
    <rPh sb="4" eb="5">
      <t>ネン</t>
    </rPh>
    <rPh sb="7" eb="9">
      <t>ガツゴウ</t>
    </rPh>
    <phoneticPr fontId="6"/>
  </si>
  <si>
    <t>第６５回　百々貯木場</t>
  </si>
  <si>
    <t>2009年11月号</t>
    <rPh sb="4" eb="5">
      <t>ネン</t>
    </rPh>
    <rPh sb="7" eb="9">
      <t>ガツゴウ</t>
    </rPh>
    <phoneticPr fontId="6"/>
  </si>
  <si>
    <t>第６４回　直江兼続治水利水施設群</t>
  </si>
  <si>
    <t>2009年10月号</t>
    <rPh sb="4" eb="5">
      <t>ネン</t>
    </rPh>
    <rPh sb="7" eb="9">
      <t>ガツゴウ</t>
    </rPh>
    <phoneticPr fontId="6"/>
  </si>
  <si>
    <t>第６３回　定山渓発電所</t>
  </si>
  <si>
    <t>2009年9月号</t>
    <rPh sb="4" eb="5">
      <t>ネン</t>
    </rPh>
    <rPh sb="6" eb="8">
      <t>ガツゴウ</t>
    </rPh>
    <phoneticPr fontId="6"/>
  </si>
  <si>
    <t>第62回　七条大橋</t>
  </si>
  <si>
    <t>2009年8月号</t>
    <rPh sb="4" eb="5">
      <t>ネン</t>
    </rPh>
    <rPh sb="6" eb="8">
      <t>ガツゴウ</t>
    </rPh>
    <phoneticPr fontId="6"/>
  </si>
  <si>
    <t>第６１回　鹿児島七窪水源地</t>
  </si>
  <si>
    <t>2009年7月号</t>
    <rPh sb="4" eb="5">
      <t>ネン</t>
    </rPh>
    <rPh sb="6" eb="8">
      <t>ガツゴウ</t>
    </rPh>
    <phoneticPr fontId="6"/>
  </si>
  <si>
    <t>第６０回　荒川流域の歴史的治水砂防事業</t>
  </si>
  <si>
    <t>2009年6月号</t>
    <rPh sb="4" eb="5">
      <t>ネン</t>
    </rPh>
    <rPh sb="6" eb="8">
      <t>ガツゴウ</t>
    </rPh>
    <phoneticPr fontId="6"/>
  </si>
  <si>
    <t>2009年5月号</t>
    <rPh sb="4" eb="5">
      <t>ネン</t>
    </rPh>
    <rPh sb="6" eb="8">
      <t>ガツゴウ</t>
    </rPh>
    <phoneticPr fontId="6"/>
  </si>
  <si>
    <t>第５８回　明治用水旧頭首工</t>
  </si>
  <si>
    <t>2009年4月号</t>
    <rPh sb="4" eb="5">
      <t>ネン</t>
    </rPh>
    <rPh sb="6" eb="8">
      <t>ガツゴウ</t>
    </rPh>
    <phoneticPr fontId="6"/>
  </si>
  <si>
    <t>第５７回　毛馬新洗堰・毛馬閘門（第一）</t>
  </si>
  <si>
    <t>2009年3月号</t>
    <rPh sb="4" eb="5">
      <t>ネン</t>
    </rPh>
    <rPh sb="6" eb="8">
      <t>ガツゴウ</t>
    </rPh>
    <phoneticPr fontId="6"/>
  </si>
  <si>
    <t>第５６回　品井沼干拓関連施設</t>
  </si>
  <si>
    <t>2009年2月号</t>
    <rPh sb="4" eb="5">
      <t>ネン</t>
    </rPh>
    <rPh sb="6" eb="8">
      <t>ガツゴウ</t>
    </rPh>
    <phoneticPr fontId="6"/>
  </si>
  <si>
    <t>第５５回　岩井橋</t>
  </si>
  <si>
    <t>2009年1月号</t>
    <rPh sb="4" eb="5">
      <t>ネン</t>
    </rPh>
    <rPh sb="6" eb="8">
      <t>ガツゴウ</t>
    </rPh>
    <phoneticPr fontId="6"/>
  </si>
  <si>
    <t>第54回　箱根登山鉄道</t>
  </si>
  <si>
    <t>2008年12月号</t>
    <rPh sb="4" eb="5">
      <t>ネン</t>
    </rPh>
    <rPh sb="7" eb="9">
      <t>ガツゴウ</t>
    </rPh>
    <phoneticPr fontId="6"/>
  </si>
  <si>
    <t>王子橋　京都の陸の大動脈を支えた橋</t>
  </si>
  <si>
    <t>2008年11月号</t>
    <rPh sb="4" eb="5">
      <t>ネン</t>
    </rPh>
    <rPh sb="7" eb="9">
      <t>ガツゴウ</t>
    </rPh>
    <phoneticPr fontId="6"/>
  </si>
  <si>
    <t>旧・江尾発電所　山陰に花咲いた可憐なる電力施設の美</t>
  </si>
  <si>
    <t>土釜橋　山村の発展を支えた橋</t>
  </si>
  <si>
    <t>2008年7月号</t>
    <rPh sb="4" eb="5">
      <t>ネン</t>
    </rPh>
    <rPh sb="6" eb="8">
      <t>ガツゴウ</t>
    </rPh>
    <phoneticPr fontId="6"/>
  </si>
  <si>
    <t>大津島(旧）回天発射訓練基地</t>
    <phoneticPr fontId="6"/>
  </si>
  <si>
    <t>2008年6月号</t>
    <rPh sb="4" eb="5">
      <t>ネン</t>
    </rPh>
    <rPh sb="6" eb="8">
      <t>ガツゴウ</t>
    </rPh>
    <phoneticPr fontId="6"/>
  </si>
  <si>
    <t>西天竜幹線水路円筒分水工群　公平な水配分の知恵</t>
  </si>
  <si>
    <t>白川橋　難所を越えて白川へ</t>
  </si>
  <si>
    <t>2008年5月号</t>
    <rPh sb="4" eb="5">
      <t>ネン</t>
    </rPh>
    <rPh sb="6" eb="8">
      <t>ガツゴウ</t>
    </rPh>
    <phoneticPr fontId="6"/>
  </si>
  <si>
    <t>2008年4月号</t>
    <rPh sb="4" eb="5">
      <t>ネン</t>
    </rPh>
    <rPh sb="6" eb="8">
      <t>ガツゴウ</t>
    </rPh>
    <phoneticPr fontId="6"/>
  </si>
  <si>
    <t>吾嬬橋　白砂川渓谷にひっそりとたたずむ百歳を越える橋</t>
  </si>
  <si>
    <t>2008年3月号</t>
    <rPh sb="4" eb="5">
      <t>ネン</t>
    </rPh>
    <rPh sb="6" eb="8">
      <t>ガツゴウ</t>
    </rPh>
    <phoneticPr fontId="6"/>
  </si>
  <si>
    <t>尻屋崎灯台</t>
  </si>
  <si>
    <t>2008年2月号</t>
    <rPh sb="4" eb="5">
      <t>ネン</t>
    </rPh>
    <rPh sb="6" eb="8">
      <t>ガツゴウ</t>
    </rPh>
    <phoneticPr fontId="6"/>
  </si>
  <si>
    <t>2008年1月号</t>
    <rPh sb="4" eb="5">
      <t>ネン</t>
    </rPh>
    <rPh sb="6" eb="8">
      <t>ガツゴウ</t>
    </rPh>
    <phoneticPr fontId="6"/>
  </si>
  <si>
    <t>2007年12月号</t>
    <rPh sb="4" eb="5">
      <t>ネン</t>
    </rPh>
    <rPh sb="7" eb="9">
      <t>ガツゴウ</t>
    </rPh>
    <phoneticPr fontId="6"/>
  </si>
  <si>
    <t>名栗川橋―構成への夢の懸け橋―</t>
  </si>
  <si>
    <t>2007年11月号</t>
    <rPh sb="4" eb="5">
      <t>ネン</t>
    </rPh>
    <rPh sb="7" eb="9">
      <t>ガツゴウ</t>
    </rPh>
    <phoneticPr fontId="6"/>
  </si>
  <si>
    <t>2007年10月号</t>
    <rPh sb="4" eb="5">
      <t>ネン</t>
    </rPh>
    <rPh sb="7" eb="9">
      <t>ガツゴウ</t>
    </rPh>
    <phoneticPr fontId="6"/>
  </si>
  <si>
    <t>利根運河―丘陵台地に建設された開水路型式の運河のなかで最長の内陸運河―</t>
  </si>
  <si>
    <t>2007年9月号</t>
    <rPh sb="4" eb="5">
      <t>ネン</t>
    </rPh>
    <rPh sb="6" eb="8">
      <t>ガツゴウ</t>
    </rPh>
    <phoneticPr fontId="6"/>
  </si>
  <si>
    <t>五厘堤―早月川の激流に抗して―</t>
  </si>
  <si>
    <t>2007年8月号</t>
    <rPh sb="4" eb="5">
      <t>ネン</t>
    </rPh>
    <rPh sb="6" eb="8">
      <t>ガツゴウ</t>
    </rPh>
    <phoneticPr fontId="6"/>
  </si>
  <si>
    <t>る阪神間モダニズム―武庫大橋―</t>
  </si>
  <si>
    <t>2007年7月号</t>
    <rPh sb="4" eb="5">
      <t>ネン</t>
    </rPh>
    <rPh sb="6" eb="8">
      <t>ガツゴウ</t>
    </rPh>
    <phoneticPr fontId="6"/>
  </si>
  <si>
    <t>青岩橋</t>
    <rPh sb="1" eb="2">
      <t>イワ</t>
    </rPh>
    <phoneticPr fontId="6"/>
  </si>
  <si>
    <t>2007年6月号</t>
    <rPh sb="4" eb="5">
      <t>ネン</t>
    </rPh>
    <rPh sb="6" eb="8">
      <t>ガツゴウ</t>
    </rPh>
    <phoneticPr fontId="6"/>
  </si>
  <si>
    <t>2007年5月号</t>
    <rPh sb="4" eb="5">
      <t>ネン</t>
    </rPh>
    <rPh sb="6" eb="8">
      <t>ガツゴウ</t>
    </rPh>
    <phoneticPr fontId="6"/>
  </si>
  <si>
    <t>孫子のためにツルハシだけで掘った中山隧道</t>
  </si>
  <si>
    <t>2007年4月号</t>
    <rPh sb="4" eb="5">
      <t>ネン</t>
    </rPh>
    <rPh sb="6" eb="8">
      <t>ガツゴウ</t>
    </rPh>
    <phoneticPr fontId="6"/>
  </si>
  <si>
    <t>栴檀橋―風景にとけこむ市民の橋―</t>
  </si>
  <si>
    <t>海の底さえ汽車は行く―関門トンネル―</t>
  </si>
  <si>
    <t>2007年3月号</t>
    <rPh sb="4" eb="5">
      <t>ネン</t>
    </rPh>
    <rPh sb="6" eb="8">
      <t>ガツゴウ</t>
    </rPh>
    <phoneticPr fontId="6"/>
  </si>
  <si>
    <t>2007年2月号</t>
    <rPh sb="4" eb="5">
      <t>ネン</t>
    </rPh>
    <rPh sb="6" eb="8">
      <t>ガツゴウ</t>
    </rPh>
    <phoneticPr fontId="6"/>
  </si>
  <si>
    <t>姫井橋―熊本の近代化を物語るRC橋―</t>
  </si>
  <si>
    <t>2007年1月号</t>
    <rPh sb="4" eb="5">
      <t>ネン</t>
    </rPh>
    <rPh sb="6" eb="8">
      <t>ガツゴウ</t>
    </rPh>
    <phoneticPr fontId="6"/>
  </si>
  <si>
    <t>2006年12月号</t>
    <rPh sb="4" eb="5">
      <t>ネン</t>
    </rPh>
    <rPh sb="7" eb="9">
      <t>ガツゴウ</t>
    </rPh>
    <phoneticPr fontId="6"/>
  </si>
  <si>
    <t>尾去沢坑残施設群</t>
  </si>
  <si>
    <t>2006年11月号</t>
    <rPh sb="4" eb="5">
      <t>ネン</t>
    </rPh>
    <rPh sb="7" eb="9">
      <t>ガツゴウ</t>
    </rPh>
    <phoneticPr fontId="6"/>
  </si>
  <si>
    <t>海の道しるべ「チキウ港灯台」</t>
  </si>
  <si>
    <t>2006年10月号</t>
    <rPh sb="4" eb="5">
      <t>ネン</t>
    </rPh>
    <rPh sb="7" eb="9">
      <t>ガツゴウ</t>
    </rPh>
    <phoneticPr fontId="6"/>
  </si>
  <si>
    <t>街のランドマーク　めがね橋（倉松落大口逆除）</t>
  </si>
  <si>
    <t>2006年9月号</t>
    <rPh sb="4" eb="5">
      <t>ネン</t>
    </rPh>
    <rPh sb="6" eb="8">
      <t>ガツゴウ</t>
    </rPh>
    <phoneticPr fontId="6"/>
  </si>
  <si>
    <t>鉄路を守る深川林地</t>
    <rPh sb="6" eb="7">
      <t>カワ</t>
    </rPh>
    <phoneticPr fontId="6"/>
  </si>
  <si>
    <t>福浦トンネル</t>
  </si>
  <si>
    <t>2006年8月号</t>
    <rPh sb="4" eb="5">
      <t>ネン</t>
    </rPh>
    <rPh sb="6" eb="8">
      <t>ガツゴウ</t>
    </rPh>
    <phoneticPr fontId="6"/>
  </si>
  <si>
    <t>箱根地区国道一号線施設群　箱根山麓に設置された3つのゲート</t>
  </si>
  <si>
    <t>閑寂のくつわ紋と大田発電所</t>
  </si>
  <si>
    <t>2006年7月号</t>
    <rPh sb="4" eb="5">
      <t>ネン</t>
    </rPh>
    <rPh sb="6" eb="8">
      <t>ガツゴウ</t>
    </rPh>
    <phoneticPr fontId="6"/>
  </si>
  <si>
    <t>近代都市大阪の礎 御堂筋</t>
  </si>
  <si>
    <t>2006年6月号</t>
    <rPh sb="4" eb="5">
      <t>ネン</t>
    </rPh>
    <rPh sb="6" eb="8">
      <t>ガツゴウ</t>
    </rPh>
    <phoneticPr fontId="6"/>
  </si>
  <si>
    <t>瀬戸内の安全を守り続けた大浜崎船舶通航潮流信号所</t>
  </si>
  <si>
    <t>2006年5月号</t>
    <rPh sb="4" eb="5">
      <t>ネン</t>
    </rPh>
    <rPh sb="6" eb="8">
      <t>ガツゴウ</t>
    </rPh>
    <phoneticPr fontId="6"/>
  </si>
  <si>
    <t>木曽川・揖斐川導流提川がまちをつくる</t>
  </si>
  <si>
    <t>宇都宮市水道施設～幸の湖から通水90周年の意義～</t>
  </si>
  <si>
    <t>2006年4月号</t>
    <rPh sb="4" eb="5">
      <t>ネン</t>
    </rPh>
    <rPh sb="6" eb="8">
      <t>ガツゴウ</t>
    </rPh>
    <phoneticPr fontId="6"/>
  </si>
  <si>
    <t>吉四六の里に残る古き鋼橋　明治橋</t>
  </si>
  <si>
    <t>稲生港石積み防波堤</t>
  </si>
  <si>
    <t>2006年3月号</t>
    <rPh sb="4" eb="5">
      <t>ネン</t>
    </rPh>
    <rPh sb="6" eb="8">
      <t>ガツゴウ</t>
    </rPh>
    <phoneticPr fontId="6"/>
  </si>
  <si>
    <t>未完の幹線のシンボル大宮橋</t>
  </si>
  <si>
    <t>富士山を背に弓形を連ねる安倍川橋</t>
    <phoneticPr fontId="6"/>
  </si>
  <si>
    <t>ワインカーヴになった明治の鉄道トンネル―勝沼トンネルワインカーヴ（旧深沢トンネル）―</t>
  </si>
  <si>
    <t>2006年1月号</t>
    <rPh sb="4" eb="5">
      <t>ネン</t>
    </rPh>
    <rPh sb="6" eb="8">
      <t>ガツゴウ</t>
    </rPh>
    <phoneticPr fontId="6"/>
  </si>
  <si>
    <t>2005年12月号</t>
    <rPh sb="4" eb="5">
      <t>ネン</t>
    </rPh>
    <rPh sb="7" eb="9">
      <t>ガツゴウ</t>
    </rPh>
    <phoneticPr fontId="6"/>
  </si>
  <si>
    <t>2005年11月号</t>
    <rPh sb="4" eb="5">
      <t>ネン</t>
    </rPh>
    <rPh sb="7" eb="9">
      <t>ガツゴウ</t>
    </rPh>
    <phoneticPr fontId="6"/>
  </si>
  <si>
    <t>名島橋</t>
  </si>
  <si>
    <t>牛島・藤田・西崎の波止</t>
  </si>
  <si>
    <t>2005年10月号</t>
    <rPh sb="4" eb="5">
      <t>ネン</t>
    </rPh>
    <rPh sb="7" eb="9">
      <t>ガツゴウ</t>
    </rPh>
    <phoneticPr fontId="6"/>
  </si>
  <si>
    <t>2005年9月号</t>
    <rPh sb="4" eb="5">
      <t>ネン</t>
    </rPh>
    <rPh sb="6" eb="8">
      <t>ガツゴウ</t>
    </rPh>
    <phoneticPr fontId="6"/>
  </si>
  <si>
    <t>2005年8月号</t>
    <rPh sb="4" eb="5">
      <t>ネン</t>
    </rPh>
    <rPh sb="6" eb="8">
      <t>ガツゴウ</t>
    </rPh>
    <phoneticPr fontId="6"/>
  </si>
  <si>
    <t>オランダ人工師の英知が活きる三国港突提</t>
  </si>
  <si>
    <t>2005年7月号</t>
    <rPh sb="4" eb="5">
      <t>ネン</t>
    </rPh>
    <rPh sb="6" eb="8">
      <t>ガツゴウ</t>
    </rPh>
    <phoneticPr fontId="6"/>
  </si>
  <si>
    <t>黒潮に架かるアーチ―第二領地橋梁―</t>
  </si>
  <si>
    <t>2005年6月号</t>
    <rPh sb="4" eb="5">
      <t>ネン</t>
    </rPh>
    <rPh sb="6" eb="8">
      <t>ガツゴウ</t>
    </rPh>
    <phoneticPr fontId="6"/>
  </si>
  <si>
    <t>明治神宮外苑イチョウ並木―聖徳記念絵画館前区道―</t>
  </si>
  <si>
    <t>養蚕を支えた榛名山麓砂防堰堤群巨石積堰堤</t>
  </si>
  <si>
    <t>2005年5月号</t>
    <rPh sb="4" eb="5">
      <t>ネン</t>
    </rPh>
    <rPh sb="6" eb="8">
      <t>ガツゴウ</t>
    </rPh>
    <phoneticPr fontId="6"/>
  </si>
  <si>
    <t>重要文化財　梅小路機関車庫</t>
  </si>
  <si>
    <t>近代港湾技術の夜明け　旧函館港湾施設群</t>
    <phoneticPr fontId="6"/>
  </si>
  <si>
    <t>2005年4月号</t>
    <rPh sb="4" eb="5">
      <t>ネン</t>
    </rPh>
    <rPh sb="6" eb="8">
      <t>ガツゴウ</t>
    </rPh>
    <phoneticPr fontId="6"/>
  </si>
  <si>
    <t>2005年3月号</t>
    <rPh sb="4" eb="5">
      <t>ネン</t>
    </rPh>
    <rPh sb="6" eb="8">
      <t>ガツゴウ</t>
    </rPh>
    <phoneticPr fontId="6"/>
  </si>
  <si>
    <t>オランダ堰堤　流域を守る砂防堰堤の話</t>
  </si>
  <si>
    <t>山の田浄水場　軍港水道から市民水道へ</t>
  </si>
  <si>
    <t>2005年2月号</t>
    <rPh sb="4" eb="5">
      <t>ネン</t>
    </rPh>
    <rPh sb="6" eb="8">
      <t>ガツゴウ</t>
    </rPh>
    <phoneticPr fontId="6"/>
  </si>
  <si>
    <t>大湿地帯から穀倉地帯へ生まれ変わった十勝平野の生き証人　十勝川千代田堰堤</t>
  </si>
  <si>
    <t>2005年1月号</t>
    <rPh sb="4" eb="5">
      <t>ネン</t>
    </rPh>
    <rPh sb="6" eb="8">
      <t>ガツゴウ</t>
    </rPh>
    <phoneticPr fontId="6"/>
  </si>
  <si>
    <t>2004年12月号</t>
    <rPh sb="4" eb="5">
      <t>ネン</t>
    </rPh>
    <rPh sb="7" eb="9">
      <t>ガツゴウ</t>
    </rPh>
    <phoneticPr fontId="6"/>
  </si>
  <si>
    <t>木本隧道　（現・鬼ヶ城トンネル）</t>
  </si>
  <si>
    <t>2004年10月号</t>
    <rPh sb="4" eb="5">
      <t>ネン</t>
    </rPh>
    <rPh sb="7" eb="9">
      <t>ガツゴウ</t>
    </rPh>
    <phoneticPr fontId="6"/>
  </si>
  <si>
    <t>2004年9月号</t>
    <rPh sb="4" eb="5">
      <t>ネン</t>
    </rPh>
    <rPh sb="6" eb="8">
      <t>ガツゴウ</t>
    </rPh>
    <phoneticPr fontId="6"/>
  </si>
  <si>
    <t>2004年8月号</t>
    <rPh sb="4" eb="5">
      <t>ネン</t>
    </rPh>
    <rPh sb="6" eb="8">
      <t>ガツゴウ</t>
    </rPh>
    <phoneticPr fontId="6"/>
  </si>
  <si>
    <t>有明海湾奥の石積み干拓堤防　東与賀地区大搦堤防・授産社搦堤防</t>
  </si>
  <si>
    <t>2004年7月号</t>
    <rPh sb="4" eb="5">
      <t>ネン</t>
    </rPh>
    <rPh sb="6" eb="8">
      <t>ガツゴウ</t>
    </rPh>
    <phoneticPr fontId="6"/>
  </si>
  <si>
    <t>由良要塞　友ケ島砲台群</t>
  </si>
  <si>
    <t>2004年6月号</t>
    <rPh sb="4" eb="5">
      <t>ネン</t>
    </rPh>
    <rPh sb="6" eb="8">
      <t>ガツゴウ</t>
    </rPh>
    <phoneticPr fontId="6"/>
  </si>
  <si>
    <t>千本堰堤　もう一つの水都・松江</t>
  </si>
  <si>
    <t>最上川舟唄と「おしん」の舞台に映える最上橋</t>
  </si>
  <si>
    <t>2004年5月号</t>
    <rPh sb="4" eb="5">
      <t>ネン</t>
    </rPh>
    <rPh sb="6" eb="8">
      <t>ガツゴウ</t>
    </rPh>
    <phoneticPr fontId="6"/>
  </si>
  <si>
    <t>山梨県御勅使川砂防堰堤群</t>
  </si>
  <si>
    <t>2004年4月号</t>
    <rPh sb="4" eb="5">
      <t>ネン</t>
    </rPh>
    <rPh sb="6" eb="8">
      <t>ガツゴウ</t>
    </rPh>
    <phoneticPr fontId="6"/>
  </si>
  <si>
    <t>高梁川東西用水酒津樋門　樋門の姿は，何処に</t>
  </si>
  <si>
    <t>2004年3月号</t>
    <rPh sb="4" eb="5">
      <t>ネン</t>
    </rPh>
    <rPh sb="6" eb="8">
      <t>ガツゴウ</t>
    </rPh>
    <phoneticPr fontId="6"/>
  </si>
  <si>
    <t>未来を切り開いた山岳隧道　柳ヶ瀬隧道</t>
  </si>
  <si>
    <t>千葉県水道局千葉高架水槽の塔　給水制度の近代化が生み出した雄大さ</t>
  </si>
  <si>
    <t>2004年2月号</t>
    <rPh sb="4" eb="5">
      <t>ネン</t>
    </rPh>
    <rPh sb="6" eb="7">
      <t>ガツ</t>
    </rPh>
    <rPh sb="7" eb="8">
      <t>ゴウ</t>
    </rPh>
    <phoneticPr fontId="6"/>
  </si>
  <si>
    <t>狩勝峠の鉄道遺産　樹海に眠る開拓の大動脈</t>
  </si>
  <si>
    <t>稚内港北防波堤物語　平尾　俊雄・土谷　実の合作</t>
  </si>
  <si>
    <t>2004年1月号</t>
    <rPh sb="4" eb="5">
      <t>ネン</t>
    </rPh>
    <rPh sb="6" eb="8">
      <t>ガツゴウ</t>
    </rPh>
    <phoneticPr fontId="6"/>
  </si>
  <si>
    <t>海の道標　男木島灯台</t>
  </si>
  <si>
    <t>2003年12月号</t>
    <rPh sb="4" eb="5">
      <t>ネン</t>
    </rPh>
    <rPh sb="7" eb="9">
      <t>ガツゴウ</t>
    </rPh>
    <phoneticPr fontId="6"/>
  </si>
  <si>
    <t>ファン・ドールンと安積疏水</t>
  </si>
  <si>
    <t>2003年11月号</t>
    <rPh sb="4" eb="5">
      <t>ネン</t>
    </rPh>
    <rPh sb="7" eb="9">
      <t>ガツゴウ</t>
    </rPh>
    <phoneticPr fontId="6"/>
  </si>
  <si>
    <t>神龍橋</t>
  </si>
  <si>
    <t>三滝ダム　わが国最後のアンバーセン式バットレスダム</t>
  </si>
  <si>
    <t>2003年10月号</t>
    <rPh sb="4" eb="5">
      <t>ネン</t>
    </rPh>
    <rPh sb="7" eb="9">
      <t>ガツゴウ</t>
    </rPh>
    <phoneticPr fontId="6"/>
  </si>
  <si>
    <t>美々津橋を巡る</t>
  </si>
  <si>
    <t>2003年9月号</t>
    <rPh sb="4" eb="5">
      <t>ネン</t>
    </rPh>
    <rPh sb="6" eb="8">
      <t>ガツゴウ</t>
    </rPh>
    <phoneticPr fontId="6"/>
  </si>
  <si>
    <t>南郷洗堰</t>
    <phoneticPr fontId="6"/>
  </si>
  <si>
    <t>2003年8月号</t>
    <rPh sb="4" eb="5">
      <t>ネン</t>
    </rPh>
    <rPh sb="6" eb="8">
      <t>ガツゴウ</t>
    </rPh>
    <phoneticPr fontId="6"/>
  </si>
  <si>
    <t>奥豊後に架かる水の石橋　明正井路第一幹線１号橋</t>
  </si>
  <si>
    <t>2003年7月号</t>
    <rPh sb="4" eb="5">
      <t>ネン</t>
    </rPh>
    <rPh sb="6" eb="8">
      <t>ガツゴウ</t>
    </rPh>
    <phoneticPr fontId="6"/>
  </si>
  <si>
    <t>柔らかな土木遺産　屋根のある橋・田丸橋</t>
  </si>
  <si>
    <t>2003年6月号</t>
    <rPh sb="4" eb="5">
      <t>ネン</t>
    </rPh>
    <rPh sb="6" eb="8">
      <t>ガツゴウ</t>
    </rPh>
    <phoneticPr fontId="6"/>
  </si>
  <si>
    <t>晩翠橋　内務省エンジニアの意地</t>
  </si>
  <si>
    <t>2003年5月号</t>
    <rPh sb="4" eb="5">
      <t>ネン</t>
    </rPh>
    <rPh sb="6" eb="8">
      <t>ガツゴウ</t>
    </rPh>
    <phoneticPr fontId="6"/>
  </si>
  <si>
    <t>釜石線と宮守川橋梁，達曽部川橋梁</t>
  </si>
  <si>
    <t>近代化遺産保護の次階梯としての公開学　旧神戸外国人居留地地下水渠を巡って</t>
  </si>
  <si>
    <t>2003年4月号</t>
    <rPh sb="4" eb="5">
      <t>ネン</t>
    </rPh>
    <rPh sb="6" eb="8">
      <t>ガツゴウ</t>
    </rPh>
    <phoneticPr fontId="6"/>
  </si>
  <si>
    <t>石狩平野開拓の礎　石狩川　生振捷水路</t>
  </si>
  <si>
    <t>2003年3月号</t>
    <rPh sb="4" eb="5">
      <t>ネン</t>
    </rPh>
    <rPh sb="6" eb="8">
      <t>ガツゴウ</t>
    </rPh>
    <phoneticPr fontId="6"/>
  </si>
  <si>
    <t>中島武設計のコンクリートローゼ桁群　長野に残された若き土木技術者の仕事</t>
  </si>
  <si>
    <t>2003年2月号</t>
    <rPh sb="4" eb="5">
      <t>ネン</t>
    </rPh>
    <rPh sb="6" eb="8">
      <t>ガツゴウ</t>
    </rPh>
    <phoneticPr fontId="6"/>
  </si>
  <si>
    <t>旭橋　市民に愛される最北の名橋</t>
  </si>
  <si>
    <t>2003年1月号</t>
    <rPh sb="4" eb="5">
      <t>ネン</t>
    </rPh>
    <rPh sb="6" eb="8">
      <t>ガツゴウ</t>
    </rPh>
    <phoneticPr fontId="6"/>
  </si>
  <si>
    <t>万代橋の秘密</t>
  </si>
  <si>
    <t>2002年10月号</t>
    <rPh sb="4" eb="5">
      <t>ネン</t>
    </rPh>
    <rPh sb="7" eb="9">
      <t>ガツゴウ</t>
    </rPh>
    <phoneticPr fontId="6"/>
  </si>
  <si>
    <t>2002年9月号</t>
    <rPh sb="4" eb="5">
      <t>ネン</t>
    </rPh>
    <rPh sb="6" eb="8">
      <t>ガツゴウ</t>
    </rPh>
    <phoneticPr fontId="6"/>
  </si>
  <si>
    <t>三角西港　今も生きる夢の足跡</t>
  </si>
  <si>
    <t>2002年8月号</t>
    <rPh sb="4" eb="5">
      <t>ネン</t>
    </rPh>
    <rPh sb="6" eb="8">
      <t>ガツゴウ</t>
    </rPh>
    <phoneticPr fontId="6"/>
  </si>
  <si>
    <t>砲台の島　芸予要塞小島砲台跡</t>
  </si>
  <si>
    <t>2002年7月号</t>
    <rPh sb="4" eb="5">
      <t>ネン</t>
    </rPh>
    <rPh sb="6" eb="8">
      <t>ガツゴウ</t>
    </rPh>
    <phoneticPr fontId="6"/>
  </si>
  <si>
    <t>技術者と建築家のコラボレーション　小牧ダム</t>
  </si>
  <si>
    <t>2002年6月号</t>
    <rPh sb="4" eb="5">
      <t>ネン</t>
    </rPh>
    <rPh sb="6" eb="8">
      <t>ガツゴウ</t>
    </rPh>
    <phoneticPr fontId="6"/>
  </si>
  <si>
    <t>琵琶湖疎水の発電所群　蹴上発電所・夷川発電所・伏見発電所</t>
  </si>
  <si>
    <t>2002年5月号</t>
    <rPh sb="4" eb="5">
      <t>ネン</t>
    </rPh>
    <rPh sb="6" eb="8">
      <t>ガツゴウ</t>
    </rPh>
    <phoneticPr fontId="6"/>
  </si>
  <si>
    <t>海軍がつくった日本初のアーチ式堰堤　大湊第一水源地堰堤</t>
  </si>
  <si>
    <t>2002年4月号</t>
    <rPh sb="4" eb="5">
      <t>ネン</t>
    </rPh>
    <rPh sb="6" eb="8">
      <t>ガツゴウ</t>
    </rPh>
    <phoneticPr fontId="6"/>
  </si>
  <si>
    <t>美濃橋　日本に現存する最古の近代吊り橋</t>
  </si>
  <si>
    <t>2002年3月号</t>
    <rPh sb="4" eb="5">
      <t>ネン</t>
    </rPh>
    <rPh sb="6" eb="8">
      <t>ガツゴウ</t>
    </rPh>
    <phoneticPr fontId="6"/>
  </si>
  <si>
    <t>笹流ダムと小野基樹　エンジニアが送り続けたメッセージ</t>
  </si>
  <si>
    <t>五ヶ門樋</t>
    <phoneticPr fontId="6"/>
  </si>
  <si>
    <t>2002年2月号</t>
    <rPh sb="4" eb="5">
      <t>ネン</t>
    </rPh>
    <rPh sb="6" eb="8">
      <t>ガツゴウ</t>
    </rPh>
    <phoneticPr fontId="6"/>
  </si>
  <si>
    <t>水田の中の原点　埼玉県煉瓦樋管群と五ケ門樋</t>
  </si>
  <si>
    <t>屹立するコンクリートラーメン　山陰本線・惣郷川橋梁</t>
  </si>
  <si>
    <t>2002年1月号</t>
    <rPh sb="4" eb="5">
      <t>ネン</t>
    </rPh>
    <rPh sb="6" eb="8">
      <t>ガツゴウ</t>
    </rPh>
    <phoneticPr fontId="6"/>
  </si>
  <si>
    <t>2001年11月号</t>
    <rPh sb="4" eb="5">
      <t>ネン</t>
    </rPh>
    <rPh sb="7" eb="9">
      <t>ガツゴウ</t>
    </rPh>
    <phoneticPr fontId="6"/>
  </si>
  <si>
    <t>意図された姿　木曽川ケレップ水制群</t>
  </si>
  <si>
    <t>河内貯水池堰堤および南河内橋</t>
  </si>
  <si>
    <t>2001年10月号</t>
    <rPh sb="4" eb="5">
      <t>ネン</t>
    </rPh>
    <rPh sb="7" eb="9">
      <t>ガツゴウ</t>
    </rPh>
    <phoneticPr fontId="6"/>
  </si>
  <si>
    <t>埋め込まれた遠近法　東京湾猿島砲台</t>
  </si>
  <si>
    <t>2001年8月号</t>
    <rPh sb="4" eb="5">
      <t>ネン</t>
    </rPh>
    <rPh sb="6" eb="8">
      <t>ガツゴウ</t>
    </rPh>
    <phoneticPr fontId="6"/>
  </si>
  <si>
    <t>2001年7月号</t>
    <rPh sb="4" eb="5">
      <t>ネン</t>
    </rPh>
    <rPh sb="6" eb="8">
      <t>ガツゴウ</t>
    </rPh>
    <phoneticPr fontId="6"/>
  </si>
  <si>
    <t>妖艶な橋脚の森　岡山・京橋</t>
  </si>
  <si>
    <t>2001年6月号</t>
    <rPh sb="4" eb="5">
      <t>ネン</t>
    </rPh>
    <rPh sb="6" eb="8">
      <t>ガツゴウ</t>
    </rPh>
    <phoneticPr fontId="6"/>
  </si>
  <si>
    <t>エンジニアの潔さ　小樽港北防波堤</t>
  </si>
  <si>
    <t>大谷川デ・レーケ堰堤</t>
  </si>
  <si>
    <t>2001年3月号</t>
    <rPh sb="4" eb="5">
      <t>ネン</t>
    </rPh>
    <rPh sb="6" eb="8">
      <t>ガツゴウ</t>
    </rPh>
    <phoneticPr fontId="6"/>
  </si>
  <si>
    <t>隅田川に架けられた帝都復興の夢　永代橋・清洲橋と隅田川橋梁群</t>
  </si>
  <si>
    <t>2001年2月号</t>
    <rPh sb="4" eb="5">
      <t>ネン</t>
    </rPh>
    <rPh sb="6" eb="8">
      <t>ガツゴウ</t>
    </rPh>
    <phoneticPr fontId="6"/>
  </si>
  <si>
    <t>2001年1月号</t>
    <rPh sb="4" eb="5">
      <t>ネン</t>
    </rPh>
    <rPh sb="6" eb="8">
      <t>ガツゴウ</t>
    </rPh>
    <phoneticPr fontId="6"/>
  </si>
  <si>
    <t>復活の時　野蒜築港</t>
  </si>
  <si>
    <t>土木学会誌</t>
    <rPh sb="0" eb="5">
      <t>ドボクガッカイシ</t>
    </rPh>
    <phoneticPr fontId="6"/>
  </si>
  <si>
    <t>2021年2月号～2005年3月号「土木紀行」；2005年4月号～「見どころ土木遺産」</t>
    <rPh sb="4" eb="5">
      <t>ネン</t>
    </rPh>
    <rPh sb="6" eb="7">
      <t>ガツ</t>
    </rPh>
    <rPh sb="7" eb="8">
      <t>ゴウ</t>
    </rPh>
    <rPh sb="13" eb="14">
      <t>ネン</t>
    </rPh>
    <rPh sb="15" eb="17">
      <t>ガツゴウ</t>
    </rPh>
    <rPh sb="18" eb="20">
      <t>ドボク</t>
    </rPh>
    <rPh sb="20" eb="22">
      <t>キコウ</t>
    </rPh>
    <rPh sb="28" eb="29">
      <t>ネン</t>
    </rPh>
    <rPh sb="30" eb="32">
      <t>ガツゴウ</t>
    </rPh>
    <rPh sb="34" eb="35">
      <t>ミ</t>
    </rPh>
    <rPh sb="38" eb="42">
      <t>ドボクイサン</t>
    </rPh>
    <phoneticPr fontId="6"/>
  </si>
  <si>
    <t>創設の経緯（土木学会誌2000年6月号「土木学会選奨土木遺産」創設される</t>
    <rPh sb="0" eb="2">
      <t>ソウセツ</t>
    </rPh>
    <rPh sb="3" eb="5">
      <t>ケイイ</t>
    </rPh>
    <rPh sb="6" eb="11">
      <t>ドボクガッカイシ</t>
    </rPh>
    <rPh sb="15" eb="16">
      <t>ネン</t>
    </rPh>
    <rPh sb="17" eb="19">
      <t>ガツゴウ</t>
    </rPh>
    <rPh sb="20" eb="24">
      <t>ドボクガッカイ</t>
    </rPh>
    <rPh sb="24" eb="26">
      <t>センショウ</t>
    </rPh>
    <rPh sb="26" eb="28">
      <t>ドボク</t>
    </rPh>
    <rPh sb="28" eb="30">
      <t>イサン</t>
    </rPh>
    <rPh sb="31" eb="33">
      <t>ソウセツ</t>
    </rPh>
    <phoneticPr fontId="6"/>
  </si>
  <si>
    <t>http://library.jsce.or.jp/jsce/open/00034/2000/85-06-0054.pdf</t>
  </si>
  <si>
    <t>2019年7月号</t>
    <rPh sb="4" eb="5">
      <t>ネン</t>
    </rPh>
    <rPh sb="6" eb="8">
      <t>ガツゴウ</t>
    </rPh>
    <phoneticPr fontId="6"/>
  </si>
  <si>
    <t>2019年8月号</t>
    <rPh sb="4" eb="5">
      <t>ネン</t>
    </rPh>
    <rPh sb="6" eb="8">
      <t>ガツゴウ</t>
    </rPh>
    <phoneticPr fontId="6"/>
  </si>
  <si>
    <t>第179回 阪神・淡路大震災による被災構造物群（2） ─被災構造物が語るもの─</t>
  </si>
  <si>
    <t>第163回 開拓使三角測量基線 ─わが国最初の大三角測量</t>
  </si>
  <si>
    <t>第228回 宮内川青石護岸 ─地元産「伊予の青石」の護岸と川沿いのまちの発展─</t>
  </si>
  <si>
    <t>第227回日谷山の石塁 ─門信徒によって築かれた防災施設─</t>
  </si>
  <si>
    <t>第193回東京動力機械製造（株）地下工場跡 ─戦車製造工場跡地に、子供たちの歓声が響きわたる─</t>
  </si>
  <si>
    <t>第198回石手川橋梁 ─原位置にある現役最古の鉄道トラス橋─</t>
  </si>
  <si>
    <t>第165回煉瓦橋 ─坊ちゃん列車の走るまちから─</t>
  </si>
  <si>
    <t>第208回猿猴橋・京橋 ─広島の復興を見届けてきた橋を復元。土木技術を後世に伝える─</t>
  </si>
  <si>
    <t>第191回仙台市煉瓦下水道─先人に学ぶ、地を見る力四ツ谷用水から伝承される土木技術─</t>
  </si>
  <si>
    <t>第209回千葉高架水槽と千葉分場1号配水池 －近代化の礎を築いた上水道施設－</t>
  </si>
  <si>
    <t>第233回宇治発電所─世界遺産と共存する水力発電所─</t>
  </si>
  <si>
    <t>第175回旧呉鎮守府防空指揮所および地下壕 ─基地内に残された旧海軍の遺産─</t>
  </si>
  <si>
    <t>第182回旭浄水場 ─拡張と更新を繰り返しつつ現役であり続ける浄水場─</t>
  </si>
  <si>
    <t>第222回土崎港関連施設─雄物川の整備と連動した一大事業─</t>
  </si>
  <si>
    <t>第205回日本最古の沈み橋「龍頭橋」 ─潜水橋のふるさと大分県八坂川流域─</t>
  </si>
  <si>
    <t>第190回多度津港旧外港東防波堤 ─時代とともに変化し続けた港─　</t>
  </si>
  <si>
    <t>第207回大宮橋─新世紀によみがえった秀麗な近代コンクリートアーチ橋─</t>
  </si>
  <si>
    <t>第166回上郷温水路群 ─大自然の恵みを享けて─</t>
  </si>
  <si>
    <t>第164回出島橋 ─日本で現役最年長の鉄製道路橋─</t>
  </si>
  <si>
    <t xml:space="preserve"> 第230回釜石線のめがね橋達曽部川橋梁・宮守川橋梁 ─北上山地の自然地形に遊ぶ─</t>
  </si>
  <si>
    <t>第184回安積疏水関連施設 ─137年前に猪苗代湖水を太平洋側へ流した国営事業─</t>
  </si>
  <si>
    <t>第172回明正井路一号幹線一号橋 ─松本清張を魅了した奥豊後の六連水路橋─</t>
  </si>
  <si>
    <t>第215回大湊第一水源地堰堤－日本初の重力アーチ式石造堰堤－</t>
  </si>
  <si>
    <t xml:space="preserve"> 第231回小樽港北防波堤 ─未来を見通す技術力─</t>
  </si>
  <si>
    <t>第174回 野蒜築港と日本一長い運河群 ─津波被災と復旧工事から見た土木遺産─</t>
  </si>
  <si>
    <t>第239回 大倉ダム ─日本唯一のダブルアーチダム─</t>
    <phoneticPr fontId="6"/>
  </si>
  <si>
    <t>第241回 横瀬二連水路橋 ─大分市の農業を支えた謎多き水路橋─</t>
    <phoneticPr fontId="6"/>
  </si>
  <si>
    <t>第232回 豊海橋 ─日本初のフィーレンデール橋─</t>
    <phoneticPr fontId="6"/>
  </si>
  <si>
    <t>第238回 波切の石積み構造物群 ─石工たちが構築した岬の基盤─</t>
    <phoneticPr fontId="6"/>
  </si>
  <si>
    <t>第224回 箱ヶ瀬橋 ─本州と四国を結ぶ本州四国連絡橋のプロトタイプ（試作品）─</t>
    <phoneticPr fontId="6"/>
  </si>
  <si>
    <t>第235回 翁橋─日本に現存する希少な煉瓦舗装橋─</t>
    <phoneticPr fontId="6"/>
  </si>
  <si>
    <t>第226回 赤尾木港の岸岐と築島 ─女殿様の見据えた開国への胎動─</t>
    <phoneticPr fontId="6"/>
  </si>
  <si>
    <t>第223回 糠平ダム ─戦後の電力需要に貢献した貯水式水力発電─</t>
    <phoneticPr fontId="6"/>
  </si>
  <si>
    <t>第225回 六郷水門 ─多摩川下流域の歴史を伝え、未来につながる地域的シンボル─</t>
    <phoneticPr fontId="6"/>
  </si>
  <si>
    <t>第229回 東山円筒分水槽 ─円滑な分水への願い─</t>
    <phoneticPr fontId="6"/>
  </si>
  <si>
    <t>第216回 琵琶湖疏水 ─琵琶湖疏水・第2琵琶湖疏水・分線ほか─</t>
    <phoneticPr fontId="6"/>
  </si>
  <si>
    <t>第219回 九十九橋・本川橋─爆撃された光海軍工廠の廃材を再利用した戦後復興の兄弟橋─</t>
    <phoneticPr fontId="6"/>
  </si>
  <si>
    <t>第214回 千賀居隧道 ─未来へつながる、現役最古のループトンネル─</t>
    <phoneticPr fontId="6"/>
  </si>
  <si>
    <t>第213回 緒方川の多連アーチ石橋群 ─火砕流台地を刻む緒方川に架けられた石橋群─　</t>
    <phoneticPr fontId="6"/>
  </si>
  <si>
    <t>第212回 金山ダム ─北海道で唯一無二の中空重力式コンクリートダム─</t>
    <phoneticPr fontId="6"/>
  </si>
  <si>
    <t>第218回 五六閘門 ─百十数年にわたり地域を護り続ける人造石製逆水留閘門─</t>
  </si>
  <si>
    <t>第211回 ビル･高架道路･地下鉄駅の一体整備 ─70年万博を迎える大阪の活気と高揚─</t>
  </si>
  <si>
    <t>第221回 三架橋 ─地域の交通と心をつなぐ優美な３連アーチ橋─</t>
  </si>
  <si>
    <t>第201回 黒部ダム ─戦後の電源体制を支える要─　</t>
  </si>
  <si>
    <t>第210回 中川運河 ─土木遺産から人々の水辺へ─</t>
  </si>
  <si>
    <t>第188回 岩松ダム ─十勝川流域で最初の近代的ダム─　</t>
  </si>
  <si>
    <t>第196回 旧運河橋 ─最初期の全溶接橋の技術を残し、後世に伝える─</t>
  </si>
  <si>
    <t>第194回 忠節橋 ─一度見たら忘れない都市のゲート─　</t>
  </si>
  <si>
    <t>第195回 戦前竣工の京都市児童公園群</t>
  </si>
  <si>
    <t>第240回 逆瀬川の砂防設備 ─流域全体の徹底的な砂防計画─</t>
  </si>
  <si>
    <t>第203回 琵琶湖疏水鴨川運河施設群 ─上空に広がる空間が、緩やかな時の流れと優しさを醸し出している─</t>
  </si>
  <si>
    <t>第192回 用郷林道「七曲がり」 ─誕生と残存の奇跡─</t>
  </si>
  <si>
    <t>第200回 大原橋 ─わが国最長のRCローゼ橋─　</t>
  </si>
  <si>
    <t>第189回 上椎葉ダム ─日本初の大規模アーチ式ダム─　</t>
  </si>
  <si>
    <t>第197回 川畑井堰 ─地域の生活空間─　</t>
  </si>
  <si>
    <t>第220回 若松港築港関連施設群─築港の歴史を今に伝える六つの施設─</t>
  </si>
  <si>
    <t>第180回 山線鉄橋 ─支笏湖発展の歴史と人々の暮らし─</t>
  </si>
  <si>
    <t>第204回 苫小牧港大規模掘込港湾施設 ─世界初の大規模掘込港湾─</t>
  </si>
  <si>
    <t>第185回 油壺験潮場 ─絶妙な観測適地の選定─</t>
  </si>
  <si>
    <t>第186回 宇津ノ谷隧道群 ─宇津ノ谷峠と4時代の宇津ノ谷隧道─</t>
  </si>
  <si>
    <t>第177回 辰巳用水 ─金沢を潤し続ける近世土木技術の粋─</t>
  </si>
  <si>
    <t>第178回 阪神・淡路大震災による被災構造物群（1） ─被災構造物を残した技術者の思い─</t>
  </si>
  <si>
    <t>第187回 江埼灯台 ─明石海峡を航行する船舶の安全に貢献─　</t>
  </si>
  <si>
    <t>第181回 平熊の石洗越 ─多機能な石橋─　</t>
  </si>
  <si>
    <t>第171回 滝の上発電所 ─夕張炭鉱の歴史を語る発電施設─</t>
  </si>
  <si>
    <t>第176回 聖橋 ─都心の渓谷に架けられたコンクリートアーチ─</t>
  </si>
  <si>
    <t>第168回 亀甲橋 ─人びとの心の風景となった3連アーチ橋─</t>
  </si>
  <si>
    <t>第202回 里川水系発電所群 ─先人たちの近代化へ懸ける熱き思いとその伝承─</t>
  </si>
  <si>
    <t>第217回 玉川橋─風光明媚で今もなお比企地域の交通の要衝─</t>
  </si>
  <si>
    <t>第169回 駿府御囲堤（薩摩土手）</t>
  </si>
  <si>
    <t>第170回 ラチス桁 ─但馬にある隠れた遺産─</t>
  </si>
  <si>
    <t>第167回 鳥取県内の山陰道─青谷平野の古代山陰道・蒲生峠・馳馳山峠の石畳─</t>
  </si>
  <si>
    <t>第173回 府能隧道 ─佐那河内村と神山町のくらしとともに─</t>
  </si>
  <si>
    <t>第199回 四ツ谷用水 ─魅力ある都市を約束する土木遺産─</t>
  </si>
  <si>
    <t>第206回 鳴子ダム ─日本人だけで造られた国内初の100m級アーチダム─　</t>
  </si>
  <si>
    <t>第237回 小山樋門 ─坂川の移り変わりを見守り支える“レンガ橋”─</t>
  </si>
  <si>
    <t>第184回 百間川の治水施設群 ─津田永忠の意思を継いで300年─　</t>
  </si>
  <si>
    <t>第156回 旧網走線開業時の鉄道施設群－極寒の北海道東部を貫いた鉄道－</t>
  </si>
  <si>
    <t>第77回 小樽港斜路式ケーソン製作ヤード 空前の大事業で実現した世界初の滑路式斜路―</t>
  </si>
  <si>
    <t>第75回 平木橋 印南野台地の水利の歴史を伝える土木遺産―</t>
  </si>
  <si>
    <t>第78回 本町橋 大坂から大阪へ―</t>
  </si>
  <si>
    <t>第74回 木頭出原谷の鉄砲堰 賑わう山村に思いを馳せて―</t>
  </si>
  <si>
    <t>第76回 大渡の用之助港 海と人をつないだ用之助の愛情―</t>
  </si>
  <si>
    <t>第79回 烏山頭水庫 海を越え、継承する歴史資産―</t>
  </si>
  <si>
    <t>第69回 最上川橋梁 母なる河に架かる鉄道橋―</t>
  </si>
  <si>
    <t>第70回 曽我浦片隧道4号・5号 ドライブウエー時代の幕開けを告げる、モダンな「探勝道路」―</t>
  </si>
  <si>
    <t>第68回 大阪市地下鉄1号線停留所（梅田駅―心斎橋駅間） 世界に恥じないものをつくれ―</t>
  </si>
  <si>
    <t>第72回 今福線のコンクリートアーチ橋群 幻に終わった悲運の鉄道―</t>
  </si>
  <si>
    <t>第66回 有明海旧干拓施設群 石を積んで大海を拓く―</t>
  </si>
  <si>
    <t>第73回 王子製紙（株）千歳川第1発電所 森・水・人による発電システム―</t>
  </si>
  <si>
    <t>島湾干拓施設群 知られざる真実―</t>
  </si>
  <si>
    <t>第148回　新川橋梁－琴電と沿線地域の歴史とともに－</t>
    <rPh sb="0" eb="1">
      <t>ダイ</t>
    </rPh>
    <phoneticPr fontId="6"/>
  </si>
  <si>
    <t>第236回 旧函館本線神居古潭トンネル ─美しい峡谷にたたずむトンネル─</t>
    <phoneticPr fontId="6"/>
  </si>
  <si>
    <t>第234回 八代の石造干拓施設群 ─石工たちが拓いた豊かな国土─</t>
    <phoneticPr fontId="6"/>
  </si>
  <si>
    <t>第５９回　京橋川の雁木群</t>
    <phoneticPr fontId="6"/>
  </si>
  <si>
    <t>演題数（題）</t>
    <rPh sb="0" eb="2">
      <t>エンダイ</t>
    </rPh>
    <rPh sb="2" eb="3">
      <t>スウ</t>
    </rPh>
    <rPh sb="4" eb="5">
      <t>ダイ</t>
    </rPh>
    <phoneticPr fontId="6"/>
  </si>
  <si>
    <t>割合</t>
    <rPh sb="0" eb="2">
      <t>ワリアイ</t>
    </rPh>
    <phoneticPr fontId="8"/>
  </si>
  <si>
    <t>対面割合</t>
    <rPh sb="0" eb="2">
      <t>タイメン</t>
    </rPh>
    <rPh sb="2" eb="4">
      <t>ワリアイ</t>
    </rPh>
    <phoneticPr fontId="8"/>
  </si>
  <si>
    <t>シート非表示</t>
    <rPh sb="3" eb="6">
      <t>ヒヒョウジ</t>
    </rPh>
    <phoneticPr fontId="6"/>
  </si>
  <si>
    <t>単位：万円</t>
    <rPh sb="0" eb="2">
      <t>タンイ</t>
    </rPh>
    <rPh sb="3" eb="5">
      <t>マンエン</t>
    </rPh>
    <phoneticPr fontId="6"/>
  </si>
  <si>
    <t>2024/2011</t>
    <phoneticPr fontId="6"/>
  </si>
  <si>
    <t>2024-2011</t>
    <phoneticPr fontId="6"/>
  </si>
  <si>
    <t>プルダウンでデータ変更</t>
    <rPh sb="9" eb="11">
      <t>ヘンコウ</t>
    </rPh>
    <phoneticPr fontId="6"/>
  </si>
  <si>
    <t>集計データのみ公開</t>
    <rPh sb="0" eb="2">
      <t>シュウケイ</t>
    </rPh>
    <rPh sb="7" eb="9">
      <t>コウカイ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</si>
</sst>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 #,##0_ ;_ * \-#,##0_ ;_ * &quot;-&quot;_ ;_ @_ "/>
    <numFmt numFmtId="176" formatCode="#,##0_ ;[Red]\-#,##0\ "/>
    <numFmt numFmtId="177" formatCode="#,##0_);[Red]\(#,##0\)"/>
    <numFmt numFmtId="178" formatCode="0_);[Red]\(0\)"/>
    <numFmt numFmtId="179" formatCode="#,##0_ "/>
    <numFmt numFmtId="180" formatCode="0_ "/>
    <numFmt numFmtId="181" formatCode="&quot;～&quot;0"/>
    <numFmt numFmtId="182" formatCode="yyyy&quot;年&quot;m&quot;月&quot;;@"/>
    <numFmt numFmtId="183" formatCode="#,##0.0;[Red]\-#,##0.0"/>
    <numFmt numFmtId="184" formatCode="0.0;[Red]0.0"/>
    <numFmt numFmtId="185" formatCode="0.0%"/>
    <numFmt numFmtId="186" formatCode="#,##0\ &quot;人&quot;"/>
    <numFmt numFmtId="187" formatCode="0\ &quot;年度&quot;"/>
    <numFmt numFmtId="188" formatCode="0.00\ &quot;億円&quot;"/>
    <numFmt numFmtId="189" formatCode="m/d;@"/>
  </numFmts>
  <fonts count="85">
    <font>
      <sz val="11"/>
      <color theme="1"/>
      <name val="ＭＳ Ｐゴシック"/>
      <family val="2"/>
      <charset val="128"/>
      <scheme val="minor"/>
    </font>
    <font>
      <sz val="11"/>
      <color theme="1"/>
      <name val="UD デジタル 教科書体 NK-R"/>
      <family val="2"/>
      <charset val="128"/>
    </font>
    <font>
      <sz val="11"/>
      <color theme="1"/>
      <name val="UD デジタル 教科書体 NK-R"/>
      <family val="2"/>
      <charset val="128"/>
    </font>
    <font>
      <sz val="11"/>
      <color theme="1"/>
      <name val="UD デジタル 教科書体 NK-R"/>
      <family val="2"/>
      <charset val="128"/>
    </font>
    <font>
      <sz val="11"/>
      <color theme="1"/>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1"/>
      <name val="UD デジタル 教科書体 NK-R"/>
      <family val="1"/>
      <charset val="128"/>
    </font>
    <font>
      <sz val="11"/>
      <color theme="1"/>
      <name val="UD デジタル 教科書体 NK-R"/>
      <family val="1"/>
      <charset val="128"/>
    </font>
    <font>
      <sz val="12"/>
      <name val="UD デジタル 教科書体 NK-B"/>
      <family val="1"/>
      <charset val="128"/>
    </font>
    <font>
      <sz val="10"/>
      <name val="UD デジタル 教科書体 NK-R"/>
      <family val="1"/>
      <charset val="128"/>
    </font>
    <font>
      <sz val="6"/>
      <name val="明朝"/>
      <family val="3"/>
      <charset val="128"/>
    </font>
    <font>
      <sz val="12"/>
      <name val="UD デジタル 教科書体 NK-R"/>
      <family val="1"/>
      <charset val="128"/>
    </font>
    <font>
      <sz val="14"/>
      <name val="UD デジタル 教科書体 NK-R"/>
      <family val="1"/>
      <charset val="128"/>
    </font>
    <font>
      <sz val="11"/>
      <color theme="1"/>
      <name val="ＭＳ Ｐゴシック"/>
      <family val="3"/>
      <charset val="128"/>
      <scheme val="minor"/>
    </font>
    <font>
      <b/>
      <sz val="10"/>
      <name val="UD デジタル 教科書体 NK-R"/>
      <family val="1"/>
      <charset val="128"/>
    </font>
    <font>
      <sz val="11"/>
      <color indexed="8"/>
      <name val="UD デジタル 教科書体 NK-R"/>
      <family val="1"/>
      <charset val="128"/>
    </font>
    <font>
      <sz val="11"/>
      <color indexed="10"/>
      <name val="UD デジタル 教科書体 NK-R"/>
      <family val="1"/>
      <charset val="128"/>
    </font>
    <font>
      <sz val="11"/>
      <name val="UD Digi Kyokasho NK-R"/>
      <family val="1"/>
      <charset val="128"/>
    </font>
    <font>
      <sz val="11"/>
      <color theme="1"/>
      <name val="UD Digi Kyokasho NK-R"/>
      <family val="1"/>
      <charset val="128"/>
    </font>
    <font>
      <u/>
      <sz val="11"/>
      <color theme="10"/>
      <name val="ＭＳ Ｐゴシック"/>
      <family val="2"/>
      <charset val="128"/>
      <scheme val="minor"/>
    </font>
    <font>
      <sz val="11"/>
      <color indexed="9"/>
      <name val="UD Digi Kyokasho NK-R"/>
      <family val="1"/>
      <charset val="128"/>
    </font>
    <font>
      <sz val="11"/>
      <color rgb="FFFF0000"/>
      <name val="UD デジタル 教科書体 NK-R"/>
      <family val="1"/>
      <charset val="128"/>
    </font>
    <font>
      <sz val="10"/>
      <name val="UD Digi Kyokasho NK-R"/>
      <family val="1"/>
      <charset val="128"/>
    </font>
    <font>
      <sz val="10"/>
      <color indexed="8"/>
      <name val="UD Digi Kyokasho NK-R"/>
      <family val="1"/>
      <charset val="128"/>
    </font>
    <font>
      <sz val="12"/>
      <color indexed="8"/>
      <name val="UD Digi Kyokasho NK-R"/>
      <family val="1"/>
      <charset val="128"/>
    </font>
    <font>
      <sz val="10"/>
      <color rgb="FF222222"/>
      <name val="UD Digi Kyokasho NK-R"/>
      <family val="1"/>
      <charset val="128"/>
    </font>
    <font>
      <sz val="9"/>
      <color rgb="FF222222"/>
      <name val="UD Digi Kyokasho NK-R"/>
      <family val="1"/>
      <charset val="128"/>
    </font>
    <font>
      <sz val="9"/>
      <color indexed="63"/>
      <name val="UD Digi Kyokasho NK-R"/>
      <family val="1"/>
      <charset val="128"/>
    </font>
    <font>
      <sz val="10"/>
      <color rgb="FF222222"/>
      <name val="UD デジタル 教科書体 NK-R"/>
      <family val="1"/>
      <charset val="128"/>
    </font>
    <font>
      <sz val="9"/>
      <name val="UD デジタル 教科書体 NK-R"/>
      <family val="1"/>
      <charset val="128"/>
    </font>
    <font>
      <sz val="9"/>
      <color theme="1"/>
      <name val="UD デジタル 教科書体 NK-R"/>
      <family val="1"/>
      <charset val="128"/>
    </font>
    <font>
      <sz val="9"/>
      <color rgb="FF222222"/>
      <name val="UD デジタル 教科書体 NK-R"/>
      <family val="1"/>
      <charset val="128"/>
    </font>
    <font>
      <b/>
      <sz val="10"/>
      <color indexed="81"/>
      <name val="ＭＳ Ｐゴシック"/>
      <family val="3"/>
      <charset val="128"/>
    </font>
    <font>
      <sz val="10"/>
      <color indexed="81"/>
      <name val="ＭＳ Ｐゴシック"/>
      <family val="3"/>
      <charset val="128"/>
    </font>
    <font>
      <i/>
      <sz val="10"/>
      <name val="UD デジタル 教科書体 NK-R"/>
      <family val="1"/>
      <charset val="128"/>
    </font>
    <font>
      <i/>
      <sz val="11"/>
      <name val="UD デジタル 教科書体 NK-R"/>
      <family val="1"/>
      <charset val="128"/>
    </font>
    <font>
      <sz val="10"/>
      <color rgb="FFFF0000"/>
      <name val="UD デジタル 教科書体 NK-R"/>
      <family val="1"/>
      <charset val="128"/>
    </font>
    <font>
      <sz val="10"/>
      <color theme="1"/>
      <name val="UD デジタル 教科書体 NK-R"/>
      <family val="1"/>
      <charset val="128"/>
    </font>
    <font>
      <sz val="11"/>
      <color indexed="8"/>
      <name val="ＭＳ Ｐゴシック"/>
      <family val="3"/>
      <charset val="128"/>
    </font>
    <font>
      <b/>
      <sz val="9"/>
      <color indexed="81"/>
      <name val="ＭＳ Ｐゴシック"/>
      <family val="3"/>
      <charset val="128"/>
    </font>
    <font>
      <sz val="9"/>
      <color rgb="FFFF0000"/>
      <name val="UD デジタル 教科書体 NK-R"/>
      <family val="1"/>
      <charset val="128"/>
    </font>
    <font>
      <sz val="10"/>
      <color rgb="FF00B050"/>
      <name val="UD デジタル 教科書体 NK-R"/>
      <family val="1"/>
      <charset val="128"/>
    </font>
    <font>
      <sz val="11"/>
      <color indexed="17"/>
      <name val="ＭＳ Ｐゴシック"/>
      <family val="3"/>
      <charset val="128"/>
    </font>
    <font>
      <sz val="9"/>
      <color indexed="81"/>
      <name val="ＭＳ Ｐゴシック"/>
      <family val="3"/>
      <charset val="128"/>
    </font>
    <font>
      <b/>
      <sz val="12"/>
      <name val="UD デジタル 教科書体 NK-R"/>
      <family val="1"/>
      <charset val="128"/>
    </font>
    <font>
      <sz val="10"/>
      <color indexed="8"/>
      <name val="UD デジタル 教科書体 NK-R"/>
      <family val="1"/>
      <charset val="128"/>
    </font>
    <font>
      <sz val="11"/>
      <color indexed="30"/>
      <name val="UD Digi Kyokasho NK-R"/>
      <family val="1"/>
      <charset val="128"/>
    </font>
    <font>
      <sz val="11"/>
      <name val="明朝"/>
      <family val="3"/>
      <charset val="128"/>
    </font>
    <font>
      <sz val="12"/>
      <name val="UD Digi Kyokasho NK-R"/>
      <family val="1"/>
      <charset val="128"/>
    </font>
    <font>
      <sz val="9"/>
      <name val="UD Digi Kyokasho NK-R"/>
      <family val="1"/>
      <charset val="128"/>
    </font>
    <font>
      <sz val="11"/>
      <name val="MS UI Gothic"/>
      <family val="1"/>
      <charset val="128"/>
    </font>
    <font>
      <sz val="12"/>
      <color rgb="FF000000"/>
      <name val="UD Digi Kyokasho NK-R"/>
      <family val="1"/>
      <charset val="128"/>
    </font>
    <font>
      <sz val="11"/>
      <color theme="1"/>
      <name val="Calibri"/>
      <family val="1"/>
    </font>
    <font>
      <sz val="11"/>
      <color theme="1"/>
      <name val="MS UI Gothic"/>
      <family val="1"/>
      <charset val="1"/>
    </font>
    <font>
      <sz val="11"/>
      <color theme="1"/>
      <name val="UD Digi Kyokasho NK-R"/>
      <family val="1"/>
      <charset val="1"/>
    </font>
    <font>
      <u/>
      <sz val="11"/>
      <color theme="10"/>
      <name val="UD デジタル 教科書体 NK-R"/>
      <family val="1"/>
      <charset val="128"/>
    </font>
    <font>
      <sz val="10"/>
      <color rgb="FFFF0000"/>
      <name val="UD Digi Kyokasho NK-R"/>
      <family val="1"/>
      <charset val="128"/>
    </font>
    <font>
      <b/>
      <sz val="11"/>
      <color theme="1"/>
      <name val="UD デジタル 教科書体 NK-R"/>
      <family val="1"/>
      <charset val="128"/>
    </font>
    <font>
      <sz val="14"/>
      <name val="UD Digi Kyokasho NK-R"/>
      <family val="1"/>
      <charset val="128"/>
    </font>
    <font>
      <sz val="14"/>
      <color theme="1"/>
      <name val="UD Digi Kyokasho NK-R"/>
      <family val="1"/>
      <charset val="128"/>
    </font>
    <font>
      <u/>
      <sz val="11"/>
      <name val="UD デジタル 教科書体 NK-R"/>
      <family val="1"/>
      <charset val="128"/>
    </font>
    <font>
      <sz val="6"/>
      <name val="UD デジタル 教科書体 NK-R"/>
      <family val="2"/>
      <charset val="128"/>
    </font>
    <font>
      <u/>
      <sz val="11"/>
      <color theme="11"/>
      <name val="ＭＳ Ｐゴシック"/>
      <family val="2"/>
      <charset val="128"/>
      <scheme val="minor"/>
    </font>
    <font>
      <sz val="11"/>
      <color rgb="FFFF0000"/>
      <name val="UD Digi Kyokasho NK-R"/>
      <family val="1"/>
      <charset val="128"/>
    </font>
    <font>
      <sz val="11"/>
      <name val="UD デジタル 教科書体 NP-R"/>
      <family val="1"/>
      <charset val="128"/>
    </font>
    <font>
      <sz val="10"/>
      <name val="UD デジタル 教科書体 NP-R"/>
      <family val="1"/>
      <charset val="128"/>
    </font>
    <font>
      <sz val="9"/>
      <name val="UD デジタル 教科書体 NP-R"/>
      <family val="1"/>
      <charset val="128"/>
    </font>
    <font>
      <sz val="11"/>
      <color rgb="FF000000"/>
      <name val="UD デジタル 教科書体 NK-R"/>
      <family val="1"/>
      <charset val="128"/>
    </font>
    <font>
      <sz val="10"/>
      <color rgb="FF000000"/>
      <name val="UD デジタル 教科書体 NK-R"/>
      <family val="1"/>
      <charset val="128"/>
    </font>
    <font>
      <sz val="9"/>
      <color rgb="FF000000"/>
      <name val="UD デジタル 教科書体 NK-R"/>
      <family val="1"/>
      <charset val="128"/>
    </font>
    <font>
      <u/>
      <sz val="11"/>
      <color theme="10"/>
      <name val="ＭＳ Ｐゴシック"/>
      <family val="3"/>
      <charset val="128"/>
    </font>
    <font>
      <b/>
      <sz val="12"/>
      <color rgb="FF000000"/>
      <name val="UD Digi Kyokasho NK-R"/>
      <family val="1"/>
      <charset val="128"/>
    </font>
    <font>
      <b/>
      <sz val="12"/>
      <color rgb="FF000000"/>
      <name val="Sitka Display Semibold"/>
    </font>
    <font>
      <b/>
      <vertAlign val="superscript"/>
      <sz val="12"/>
      <color rgb="FF000000"/>
      <name val="UD Digi Kyokasho NK-R"/>
      <family val="1"/>
      <charset val="128"/>
    </font>
    <font>
      <sz val="6"/>
      <name val="ＭＳ Ｐゴシック"/>
      <family val="3"/>
      <charset val="128"/>
      <scheme val="minor"/>
    </font>
    <font>
      <sz val="14"/>
      <color theme="1"/>
      <name val="UD デジタル 教科書体 NK-B"/>
      <family val="1"/>
      <charset val="128"/>
    </font>
    <font>
      <sz val="11"/>
      <color rgb="FF454545"/>
      <name val="UD デジタル 教科書体 NK-R"/>
      <family val="1"/>
      <charset val="128"/>
    </font>
    <font>
      <u/>
      <sz val="11"/>
      <color theme="10"/>
      <name val="UD Digi Kyokasho NK-R"/>
      <family val="1"/>
      <charset val="128"/>
    </font>
    <font>
      <sz val="18"/>
      <color theme="3"/>
      <name val="ＭＳ Ｐゴシック"/>
      <family val="2"/>
      <charset val="128"/>
      <scheme val="major"/>
    </font>
    <font>
      <sz val="14"/>
      <color theme="0"/>
      <name val="UD デジタル 教科書体 NK-B"/>
      <family val="1"/>
      <charset val="128"/>
    </font>
    <font>
      <sz val="14"/>
      <color theme="0"/>
      <name val="UD デジタル 教科書体 NK-R"/>
      <family val="1"/>
      <charset val="128"/>
    </font>
    <font>
      <sz val="10.3"/>
      <color theme="1"/>
      <name val="Arial"/>
      <family val="2"/>
    </font>
  </fonts>
  <fills count="2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23"/>
        <bgColor indexed="64"/>
      </patternFill>
    </fill>
    <fill>
      <patternFill patternType="solid">
        <fgColor theme="7" tint="0.79998168889431442"/>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41"/>
        <bgColor indexed="64"/>
      </patternFill>
    </fill>
    <fill>
      <patternFill patternType="solid">
        <fgColor indexed="45"/>
        <bgColor indexed="64"/>
      </patternFill>
    </fill>
    <fill>
      <patternFill patternType="solid">
        <fgColor indexed="42"/>
      </patternFill>
    </fill>
    <fill>
      <patternFill patternType="solid">
        <fgColor theme="0" tint="-0.249977111117893"/>
        <bgColor indexed="64"/>
      </patternFill>
    </fill>
    <fill>
      <patternFill patternType="solid">
        <fgColor theme="7" tint="0.59999389629810485"/>
        <bgColor indexed="64"/>
      </patternFill>
    </fill>
    <fill>
      <patternFill patternType="solid">
        <fgColor theme="2"/>
        <bgColor indexed="64"/>
      </patternFill>
    </fill>
    <fill>
      <patternFill patternType="solid">
        <fgColor theme="6"/>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bgColor indexed="64"/>
      </patternFill>
    </fill>
    <fill>
      <patternFill patternType="solid">
        <fgColor rgb="FFFFFFFF"/>
        <bgColor indexed="64"/>
      </patternFill>
    </fill>
    <fill>
      <patternFill patternType="solid">
        <fgColor theme="4" tint="0.799981688894314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bottom style="double">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double">
        <color indexed="64"/>
      </bottom>
      <diagonal/>
    </border>
    <border>
      <left style="hair">
        <color indexed="64"/>
      </left>
      <right/>
      <top style="double">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top style="thin">
        <color auto="1"/>
      </top>
      <bottom/>
      <diagonal/>
    </border>
    <border>
      <left style="hair">
        <color indexed="64"/>
      </left>
      <right style="hair">
        <color indexed="64"/>
      </right>
      <top style="thin">
        <color auto="1"/>
      </top>
      <bottom style="hair">
        <color indexed="64"/>
      </bottom>
      <diagonal/>
    </border>
    <border>
      <left style="hair">
        <color indexed="64"/>
      </left>
      <right style="hair">
        <color indexed="64"/>
      </right>
      <top style="hair">
        <color indexed="64"/>
      </top>
      <bottom style="thin">
        <color auto="1"/>
      </bottom>
      <diagonal/>
    </border>
    <border>
      <left/>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right/>
      <top/>
      <bottom style="dotted">
        <color rgb="FF454545"/>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s>
  <cellStyleXfs count="16">
    <xf numFmtId="0" fontId="0" fillId="0" borderId="0">
      <alignment vertical="center"/>
    </xf>
    <xf numFmtId="38" fontId="4" fillId="0" borderId="0" applyFont="0" applyFill="0" applyBorder="0" applyAlignment="0" applyProtection="0">
      <alignment vertical="center"/>
    </xf>
    <xf numFmtId="0" fontId="7" fillId="0" borderId="0"/>
    <xf numFmtId="38" fontId="7" fillId="0" borderId="0" applyFont="0" applyFill="0" applyBorder="0" applyAlignment="0" applyProtection="0"/>
    <xf numFmtId="0" fontId="7" fillId="0" borderId="0">
      <alignment vertical="center"/>
    </xf>
    <xf numFmtId="0" fontId="7" fillId="0" borderId="0"/>
    <xf numFmtId="0" fontId="16" fillId="0" borderId="0">
      <alignment vertical="center"/>
    </xf>
    <xf numFmtId="0" fontId="22" fillId="0" borderId="0" applyNumberFormat="0" applyFill="0" applyBorder="0" applyAlignment="0" applyProtection="0">
      <alignment vertical="center"/>
    </xf>
    <xf numFmtId="0" fontId="41" fillId="0" borderId="0"/>
    <xf numFmtId="0" fontId="45" fillId="13" borderId="0" applyNumberFormat="0" applyBorder="0" applyAlignment="0" applyProtection="0">
      <alignment vertical="center"/>
    </xf>
    <xf numFmtId="0" fontId="50" fillId="0" borderId="0"/>
    <xf numFmtId="38" fontId="50" fillId="0" borderId="0" applyFont="0" applyFill="0" applyBorder="0" applyAlignment="0" applyProtection="0"/>
    <xf numFmtId="38" fontId="7" fillId="0" borderId="0" applyFont="0" applyFill="0" applyBorder="0" applyAlignment="0" applyProtection="0">
      <alignment vertical="center"/>
    </xf>
    <xf numFmtId="0" fontId="3" fillId="0" borderId="0">
      <alignment vertical="center"/>
    </xf>
    <xf numFmtId="0" fontId="73" fillId="0" borderId="0" applyNumberFormat="0" applyFill="0" applyBorder="0" applyAlignment="0" applyProtection="0"/>
    <xf numFmtId="9" fontId="4" fillId="0" borderId="0" applyFont="0" applyFill="0" applyBorder="0" applyAlignment="0" applyProtection="0">
      <alignment vertical="center"/>
    </xf>
  </cellStyleXfs>
  <cellXfs count="1292">
    <xf numFmtId="0" fontId="0" fillId="0" borderId="0" xfId="0">
      <alignment vertical="center"/>
    </xf>
    <xf numFmtId="0" fontId="9" fillId="0" borderId="0" xfId="2" applyFont="1" applyAlignment="1">
      <alignment horizontal="center" vertical="center"/>
    </xf>
    <xf numFmtId="0" fontId="9" fillId="0" borderId="0" xfId="2" applyFont="1" applyAlignment="1">
      <alignment vertical="center"/>
    </xf>
    <xf numFmtId="38" fontId="9" fillId="0" borderId="0" xfId="3" applyFont="1" applyFill="1" applyBorder="1" applyAlignment="1">
      <alignment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6" xfId="2" applyFont="1" applyBorder="1" applyAlignment="1">
      <alignment vertical="center"/>
    </xf>
    <xf numFmtId="0" fontId="9" fillId="0" borderId="6" xfId="2" applyFont="1" applyBorder="1" applyAlignment="1">
      <alignment horizontal="distributed" vertical="center"/>
    </xf>
    <xf numFmtId="177" fontId="9" fillId="0" borderId="6" xfId="2" applyNumberFormat="1" applyFont="1" applyBorder="1" applyAlignment="1">
      <alignment vertical="center"/>
    </xf>
    <xf numFmtId="177" fontId="9" fillId="0" borderId="6" xfId="3" applyNumberFormat="1" applyFont="1" applyFill="1" applyBorder="1" applyAlignment="1">
      <alignment vertical="center"/>
    </xf>
    <xf numFmtId="38" fontId="9" fillId="0" borderId="6" xfId="3" applyFont="1" applyFill="1" applyBorder="1"/>
    <xf numFmtId="38" fontId="9" fillId="0" borderId="6" xfId="3" applyFont="1" applyFill="1" applyBorder="1" applyAlignment="1">
      <alignment horizontal="right"/>
    </xf>
    <xf numFmtId="38" fontId="9" fillId="0" borderId="7" xfId="3" applyFont="1" applyFill="1" applyBorder="1" applyAlignment="1">
      <alignment horizontal="right"/>
    </xf>
    <xf numFmtId="0" fontId="9" fillId="0" borderId="6" xfId="2" applyFont="1" applyBorder="1"/>
    <xf numFmtId="0" fontId="9" fillId="0" borderId="6" xfId="2" applyFont="1" applyBorder="1" applyAlignment="1">
      <alignment horizontal="right" vertical="top" wrapText="1"/>
    </xf>
    <xf numFmtId="0" fontId="9" fillId="0" borderId="7" xfId="2" applyFont="1" applyBorder="1" applyAlignment="1">
      <alignment horizontal="right" vertical="top"/>
    </xf>
    <xf numFmtId="38" fontId="9" fillId="0" borderId="7" xfId="3" applyFont="1" applyFill="1" applyBorder="1"/>
    <xf numFmtId="176" fontId="9" fillId="0" borderId="6" xfId="3" applyNumberFormat="1" applyFont="1" applyFill="1" applyBorder="1"/>
    <xf numFmtId="0" fontId="9" fillId="0" borderId="9" xfId="2" applyFont="1" applyBorder="1" applyAlignment="1">
      <alignment vertical="center"/>
    </xf>
    <xf numFmtId="0" fontId="9" fillId="0" borderId="8" xfId="2" applyFont="1" applyBorder="1" applyAlignment="1">
      <alignment horizontal="center" vertical="center"/>
    </xf>
    <xf numFmtId="0" fontId="9" fillId="0" borderId="9" xfId="2" applyFont="1" applyBorder="1" applyAlignment="1">
      <alignment horizontal="center" vertical="center"/>
    </xf>
    <xf numFmtId="0" fontId="9" fillId="0" borderId="9" xfId="2" applyFont="1" applyBorder="1" applyAlignment="1">
      <alignment horizontal="distributed" vertical="center"/>
    </xf>
    <xf numFmtId="176" fontId="9" fillId="0" borderId="9" xfId="3" applyNumberFormat="1" applyFont="1" applyFill="1" applyBorder="1"/>
    <xf numFmtId="0" fontId="9" fillId="0" borderId="9" xfId="2" applyFont="1" applyBorder="1"/>
    <xf numFmtId="38" fontId="9" fillId="0" borderId="10" xfId="3" applyFont="1" applyFill="1" applyBorder="1"/>
    <xf numFmtId="0" fontId="9" fillId="0" borderId="12" xfId="2" applyFont="1" applyBorder="1" applyAlignment="1">
      <alignment horizontal="center" vertical="center"/>
    </xf>
    <xf numFmtId="0" fontId="9" fillId="0" borderId="13" xfId="2" applyFont="1" applyBorder="1" applyAlignment="1">
      <alignment horizontal="center" vertical="center"/>
    </xf>
    <xf numFmtId="0" fontId="9" fillId="0" borderId="11" xfId="2" applyFont="1" applyBorder="1" applyAlignment="1">
      <alignment horizontal="center" vertical="center"/>
    </xf>
    <xf numFmtId="0" fontId="9" fillId="0" borderId="12" xfId="2" applyFont="1" applyBorder="1" applyAlignment="1">
      <alignment horizontal="center" vertical="center" wrapText="1"/>
    </xf>
    <xf numFmtId="0" fontId="11" fillId="0" borderId="0" xfId="2" applyFont="1" applyAlignment="1">
      <alignment vertical="center"/>
    </xf>
    <xf numFmtId="0" fontId="9" fillId="0" borderId="14" xfId="2" applyFont="1" applyBorder="1" applyAlignment="1">
      <alignment horizontal="center" vertical="center"/>
    </xf>
    <xf numFmtId="0" fontId="9" fillId="0" borderId="15" xfId="2" applyFont="1" applyBorder="1" applyAlignment="1">
      <alignment horizontal="center" vertical="center"/>
    </xf>
    <xf numFmtId="0" fontId="9" fillId="0" borderId="15" xfId="2" applyFont="1" applyBorder="1" applyAlignment="1">
      <alignment vertical="center"/>
    </xf>
    <xf numFmtId="0" fontId="9" fillId="0" borderId="15" xfId="2" applyFont="1" applyBorder="1" applyAlignment="1">
      <alignment horizontal="distributed" vertical="center"/>
    </xf>
    <xf numFmtId="176" fontId="9" fillId="0" borderId="15" xfId="3" applyNumberFormat="1" applyFont="1" applyFill="1" applyBorder="1"/>
    <xf numFmtId="0" fontId="9" fillId="0" borderId="15" xfId="2" applyFont="1" applyBorder="1"/>
    <xf numFmtId="38" fontId="9" fillId="0" borderId="16" xfId="3" applyFont="1" applyFill="1" applyBorder="1"/>
    <xf numFmtId="0" fontId="12" fillId="0" borderId="0" xfId="2" applyFont="1"/>
    <xf numFmtId="0" fontId="12" fillId="0" borderId="1" xfId="2" applyFont="1" applyBorder="1" applyAlignment="1">
      <alignment horizontal="center" vertical="center"/>
    </xf>
    <xf numFmtId="0" fontId="10" fillId="0" borderId="0" xfId="0" applyFont="1">
      <alignment vertical="center"/>
    </xf>
    <xf numFmtId="0" fontId="14" fillId="0" borderId="1"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38" fontId="10" fillId="0" borderId="2" xfId="1" applyFont="1" applyBorder="1">
      <alignment vertical="center"/>
    </xf>
    <xf numFmtId="38" fontId="10" fillId="0" borderId="3" xfId="1" applyFont="1" applyBorder="1">
      <alignment vertical="center"/>
    </xf>
    <xf numFmtId="38" fontId="10" fillId="0" borderId="4" xfId="1" applyFont="1" applyBorder="1">
      <alignment vertical="center"/>
    </xf>
    <xf numFmtId="38" fontId="10" fillId="0" borderId="5" xfId="1" applyFont="1" applyBorder="1">
      <alignment vertical="center"/>
    </xf>
    <xf numFmtId="38" fontId="10" fillId="0" borderId="6" xfId="1" applyFont="1" applyBorder="1">
      <alignment vertical="center"/>
    </xf>
    <xf numFmtId="38" fontId="10" fillId="0" borderId="7" xfId="1" applyFont="1" applyBorder="1">
      <alignment vertical="center"/>
    </xf>
    <xf numFmtId="0" fontId="10" fillId="0" borderId="5" xfId="0" applyFont="1" applyBorder="1">
      <alignment vertical="center"/>
    </xf>
    <xf numFmtId="0" fontId="10" fillId="0" borderId="6" xfId="0" applyFont="1" applyBorder="1">
      <alignment vertical="center"/>
    </xf>
    <xf numFmtId="0" fontId="10" fillId="0" borderId="8" xfId="0" applyFont="1" applyBorder="1">
      <alignment vertical="center"/>
    </xf>
    <xf numFmtId="0" fontId="12" fillId="0" borderId="0" xfId="4" applyFont="1">
      <alignment vertical="center"/>
    </xf>
    <xf numFmtId="49" fontId="12" fillId="0" borderId="1" xfId="4" applyNumberFormat="1"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horizontal="center" vertical="center"/>
    </xf>
    <xf numFmtId="176" fontId="12" fillId="0" borderId="1" xfId="4" applyNumberFormat="1" applyFont="1" applyBorder="1" applyAlignment="1">
      <alignment horizontal="center" vertical="center" wrapText="1"/>
    </xf>
    <xf numFmtId="0" fontId="12" fillId="2" borderId="1" xfId="5" applyFont="1" applyFill="1" applyBorder="1" applyAlignment="1">
      <alignment horizontal="left" vertical="center"/>
    </xf>
    <xf numFmtId="176" fontId="12" fillId="2" borderId="1" xfId="4" applyNumberFormat="1" applyFont="1" applyFill="1" applyBorder="1">
      <alignment vertical="center"/>
    </xf>
    <xf numFmtId="55" fontId="12" fillId="2" borderId="1" xfId="4" applyNumberFormat="1" applyFont="1" applyFill="1" applyBorder="1" applyAlignment="1">
      <alignment horizontal="center" vertical="center"/>
    </xf>
    <xf numFmtId="0" fontId="12" fillId="2" borderId="1" xfId="5" applyFont="1" applyFill="1" applyBorder="1" applyAlignment="1">
      <alignment horizontal="left" vertical="center" wrapText="1"/>
    </xf>
    <xf numFmtId="176" fontId="12" fillId="2" borderId="1" xfId="4" applyNumberFormat="1" applyFont="1" applyFill="1" applyBorder="1" applyAlignment="1">
      <alignment horizontal="right" vertical="center"/>
    </xf>
    <xf numFmtId="0" fontId="12" fillId="0" borderId="1" xfId="5" applyFont="1" applyBorder="1" applyAlignment="1">
      <alignment horizontal="left" vertical="center" wrapText="1"/>
    </xf>
    <xf numFmtId="176" fontId="12" fillId="0" borderId="1" xfId="4" applyNumberFormat="1" applyFont="1" applyBorder="1" applyAlignment="1">
      <alignment vertical="center" wrapText="1"/>
    </xf>
    <xf numFmtId="0" fontId="12" fillId="0" borderId="1" xfId="4" applyFont="1" applyBorder="1" applyAlignment="1">
      <alignment horizontal="left" vertical="center" wrapText="1"/>
    </xf>
    <xf numFmtId="49" fontId="12" fillId="0" borderId="0" xfId="4" applyNumberFormat="1" applyFont="1" applyAlignment="1">
      <alignment horizontal="center" vertical="center"/>
    </xf>
    <xf numFmtId="0" fontId="12" fillId="0" borderId="0" xfId="4" applyFont="1" applyAlignment="1">
      <alignment vertical="center" wrapText="1"/>
    </xf>
    <xf numFmtId="176" fontId="12" fillId="0" borderId="0" xfId="4" applyNumberFormat="1" applyFont="1">
      <alignment vertical="center"/>
    </xf>
    <xf numFmtId="176" fontId="12" fillId="2" borderId="13" xfId="4" applyNumberFormat="1" applyFont="1" applyFill="1" applyBorder="1" applyAlignment="1">
      <alignment vertical="center" wrapText="1"/>
    </xf>
    <xf numFmtId="176" fontId="12" fillId="0" borderId="13" xfId="4" applyNumberFormat="1" applyFont="1" applyBorder="1" applyAlignment="1">
      <alignment vertical="center" wrapText="1"/>
    </xf>
    <xf numFmtId="0" fontId="12" fillId="2" borderId="0" xfId="4" applyFont="1" applyFill="1">
      <alignment vertical="center"/>
    </xf>
    <xf numFmtId="0" fontId="12" fillId="0" borderId="13" xfId="4" applyFont="1" applyBorder="1" applyAlignment="1">
      <alignment horizontal="left" vertical="center" wrapText="1"/>
    </xf>
    <xf numFmtId="0" fontId="10" fillId="0" borderId="18" xfId="0" applyFont="1" applyBorder="1">
      <alignment vertical="center"/>
    </xf>
    <xf numFmtId="179" fontId="10" fillId="0" borderId="18" xfId="0" applyNumberFormat="1" applyFont="1" applyBorder="1">
      <alignment vertical="center"/>
    </xf>
    <xf numFmtId="0" fontId="10" fillId="0" borderId="19" xfId="0" applyFont="1" applyBorder="1">
      <alignment vertical="center"/>
    </xf>
    <xf numFmtId="0" fontId="10" fillId="0" borderId="21" xfId="0" applyFont="1" applyBorder="1">
      <alignment vertical="center"/>
    </xf>
    <xf numFmtId="179" fontId="10" fillId="0" borderId="21" xfId="0" applyNumberFormat="1" applyFont="1" applyBorder="1">
      <alignment vertical="center"/>
    </xf>
    <xf numFmtId="0" fontId="10" fillId="0" borderId="22" xfId="0" applyFont="1" applyBorder="1">
      <alignment vertical="center"/>
    </xf>
    <xf numFmtId="179" fontId="10" fillId="0" borderId="22" xfId="0" applyNumberFormat="1" applyFont="1" applyBorder="1">
      <alignment vertical="center"/>
    </xf>
    <xf numFmtId="179" fontId="10" fillId="0" borderId="23" xfId="0" applyNumberFormat="1" applyFont="1" applyBorder="1">
      <alignment vertical="center"/>
    </xf>
    <xf numFmtId="179" fontId="10" fillId="0" borderId="24" xfId="0" applyNumberFormat="1" applyFont="1" applyBorder="1">
      <alignment vertical="center"/>
    </xf>
    <xf numFmtId="179" fontId="10" fillId="0" borderId="25" xfId="0" applyNumberFormat="1" applyFont="1" applyBorder="1">
      <alignment vertical="center"/>
    </xf>
    <xf numFmtId="179" fontId="10" fillId="0" borderId="26" xfId="0" applyNumberFormat="1" applyFont="1" applyBorder="1">
      <alignment vertical="center"/>
    </xf>
    <xf numFmtId="0" fontId="9" fillId="0" borderId="0" xfId="2" applyFont="1" applyAlignment="1">
      <alignment horizontal="left" vertical="center"/>
    </xf>
    <xf numFmtId="0" fontId="12" fillId="0" borderId="0" xfId="2" applyFont="1" applyAlignment="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9" fillId="0" borderId="1" xfId="2" applyFont="1" applyBorder="1" applyAlignment="1">
      <alignment horizontal="center" vertical="center"/>
    </xf>
    <xf numFmtId="0" fontId="9" fillId="0" borderId="17" xfId="2" applyFont="1" applyBorder="1" applyAlignment="1">
      <alignment vertical="center"/>
    </xf>
    <xf numFmtId="3" fontId="9" fillId="0" borderId="17" xfId="2" applyNumberFormat="1" applyFont="1" applyBorder="1" applyAlignment="1">
      <alignment vertical="center"/>
    </xf>
    <xf numFmtId="0" fontId="9" fillId="0" borderId="18" xfId="2" applyFont="1" applyBorder="1" applyAlignment="1">
      <alignment vertical="center"/>
    </xf>
    <xf numFmtId="3" fontId="9" fillId="0" borderId="18" xfId="2" applyNumberFormat="1" applyFont="1" applyBorder="1" applyAlignment="1">
      <alignment vertical="center"/>
    </xf>
    <xf numFmtId="0" fontId="18" fillId="0" borderId="18" xfId="2" applyFont="1" applyBorder="1" applyAlignment="1">
      <alignment vertical="center"/>
    </xf>
    <xf numFmtId="3" fontId="18" fillId="0" borderId="18" xfId="2" applyNumberFormat="1" applyFont="1" applyBorder="1" applyAlignment="1">
      <alignment vertical="center"/>
    </xf>
    <xf numFmtId="0" fontId="9" fillId="0" borderId="0" xfId="2" applyFont="1"/>
    <xf numFmtId="0" fontId="9" fillId="0" borderId="1" xfId="2" applyFont="1" applyBorder="1" applyAlignment="1">
      <alignment horizontal="center" vertical="center" shrinkToFit="1"/>
    </xf>
    <xf numFmtId="0" fontId="9" fillId="0" borderId="27" xfId="2" applyFont="1" applyBorder="1" applyAlignment="1">
      <alignment horizontal="left" vertical="center"/>
    </xf>
    <xf numFmtId="0" fontId="9" fillId="0" borderId="0" xfId="2" applyFont="1" applyAlignment="1">
      <alignment horizontal="center"/>
    </xf>
    <xf numFmtId="0" fontId="19" fillId="0" borderId="0" xfId="2" applyFont="1"/>
    <xf numFmtId="0" fontId="9" fillId="0" borderId="1" xfId="0" applyFont="1" applyBorder="1" applyAlignment="1">
      <alignment horizontal="center"/>
    </xf>
    <xf numFmtId="0" fontId="10" fillId="0" borderId="1" xfId="0" applyFont="1" applyBorder="1" applyAlignment="1"/>
    <xf numFmtId="0" fontId="9" fillId="0" borderId="18" xfId="0" applyFont="1" applyBorder="1" applyAlignment="1">
      <alignment horizontal="center"/>
    </xf>
    <xf numFmtId="0" fontId="9" fillId="0" borderId="19" xfId="0" applyFont="1" applyBorder="1" applyAlignment="1">
      <alignment horizontal="center"/>
    </xf>
    <xf numFmtId="38" fontId="9" fillId="0" borderId="18" xfId="1" applyFont="1" applyBorder="1" applyAlignment="1"/>
    <xf numFmtId="38" fontId="10" fillId="0" borderId="18" xfId="1" applyFont="1" applyBorder="1" applyAlignment="1"/>
    <xf numFmtId="0" fontId="20" fillId="0" borderId="1" xfId="0" applyFont="1" applyBorder="1" applyAlignment="1">
      <alignment horizontal="center" vertical="center"/>
    </xf>
    <xf numFmtId="0" fontId="20" fillId="0" borderId="1" xfId="0" applyFont="1" applyBorder="1" applyAlignment="1"/>
    <xf numFmtId="0" fontId="21" fillId="0" borderId="0" xfId="0" applyFont="1">
      <alignment vertical="center"/>
    </xf>
    <xf numFmtId="0" fontId="20" fillId="0" borderId="17" xfId="0" applyFont="1" applyBorder="1" applyAlignment="1">
      <alignment horizontal="center" vertical="center"/>
    </xf>
    <xf numFmtId="0" fontId="20" fillId="0" borderId="17" xfId="0" applyFont="1" applyBorder="1" applyAlignment="1"/>
    <xf numFmtId="0" fontId="20" fillId="0" borderId="18" xfId="0" applyFont="1" applyBorder="1" applyAlignment="1">
      <alignment horizontal="center" vertical="center"/>
    </xf>
    <xf numFmtId="0" fontId="20" fillId="0" borderId="18" xfId="0" applyFont="1" applyBorder="1" applyAlignment="1"/>
    <xf numFmtId="0" fontId="21" fillId="0" borderId="18" xfId="0" applyFont="1" applyBorder="1" applyAlignment="1"/>
    <xf numFmtId="0" fontId="21" fillId="0" borderId="18" xfId="0" applyFont="1" applyBorder="1" applyAlignment="1">
      <alignment horizontal="center" vertical="center"/>
    </xf>
    <xf numFmtId="0" fontId="20" fillId="0" borderId="19" xfId="0" applyFont="1" applyBorder="1" applyAlignment="1">
      <alignment horizontal="center" vertical="center"/>
    </xf>
    <xf numFmtId="0" fontId="16" fillId="0" borderId="0" xfId="6">
      <alignment vertical="center"/>
    </xf>
    <xf numFmtId="0" fontId="10" fillId="0" borderId="0" xfId="6" applyFont="1">
      <alignment vertical="center"/>
    </xf>
    <xf numFmtId="0" fontId="10" fillId="0" borderId="1" xfId="6" applyFont="1" applyBorder="1" applyAlignment="1">
      <alignment horizontal="center" vertical="center"/>
    </xf>
    <xf numFmtId="49" fontId="10" fillId="0" borderId="18" xfId="6" applyNumberFormat="1" applyFont="1" applyBorder="1">
      <alignment vertical="center"/>
    </xf>
    <xf numFmtId="0" fontId="10" fillId="0" borderId="18" xfId="6" applyFont="1" applyBorder="1">
      <alignment vertical="center"/>
    </xf>
    <xf numFmtId="0" fontId="9" fillId="0" borderId="18" xfId="6" applyFont="1" applyBorder="1">
      <alignment vertical="center"/>
    </xf>
    <xf numFmtId="41" fontId="10" fillId="0" borderId="18" xfId="6" applyNumberFormat="1" applyFont="1" applyBorder="1">
      <alignment vertical="center"/>
    </xf>
    <xf numFmtId="41" fontId="9" fillId="0" borderId="18" xfId="6" applyNumberFormat="1" applyFont="1" applyBorder="1">
      <alignment vertical="center"/>
    </xf>
    <xf numFmtId="0" fontId="23" fillId="4" borderId="1" xfId="2" applyFont="1" applyFill="1" applyBorder="1" applyAlignment="1">
      <alignment horizontal="center" vertical="center"/>
    </xf>
    <xf numFmtId="0" fontId="23" fillId="4" borderId="11" xfId="2" applyFont="1" applyFill="1" applyBorder="1" applyAlignment="1">
      <alignment vertical="center"/>
    </xf>
    <xf numFmtId="0" fontId="23" fillId="4" borderId="12" xfId="2" applyFont="1" applyFill="1" applyBorder="1" applyAlignment="1">
      <alignment horizontal="center" vertical="center"/>
    </xf>
    <xf numFmtId="0" fontId="23" fillId="4" borderId="13" xfId="2" applyFont="1" applyFill="1" applyBorder="1" applyAlignment="1">
      <alignment horizontal="center" vertical="center"/>
    </xf>
    <xf numFmtId="0" fontId="20" fillId="0" borderId="0" xfId="2" applyFont="1" applyAlignment="1">
      <alignment horizontal="center" vertical="center"/>
    </xf>
    <xf numFmtId="0" fontId="20" fillId="0" borderId="17" xfId="2" applyFont="1" applyBorder="1" applyAlignment="1">
      <alignment horizontal="center" vertical="center"/>
    </xf>
    <xf numFmtId="0" fontId="20" fillId="0" borderId="17" xfId="2" applyFont="1" applyBorder="1" applyAlignment="1">
      <alignment vertical="center"/>
    </xf>
    <xf numFmtId="0" fontId="20" fillId="0" borderId="2" xfId="2" applyFont="1" applyBorder="1" applyAlignment="1">
      <alignment vertical="center"/>
    </xf>
    <xf numFmtId="0" fontId="20" fillId="0" borderId="3" xfId="2" applyFont="1" applyBorder="1" applyAlignment="1">
      <alignment vertical="center"/>
    </xf>
    <xf numFmtId="0" fontId="20" fillId="0" borderId="4" xfId="2" applyFont="1" applyBorder="1" applyAlignment="1">
      <alignment vertical="center"/>
    </xf>
    <xf numFmtId="0" fontId="20" fillId="0" borderId="0" xfId="2" applyFont="1" applyAlignment="1">
      <alignment vertical="center" shrinkToFit="1"/>
    </xf>
    <xf numFmtId="0" fontId="20" fillId="0" borderId="0" xfId="2" applyFont="1" applyAlignment="1">
      <alignment vertical="center"/>
    </xf>
    <xf numFmtId="0" fontId="20" fillId="0" borderId="18" xfId="2" applyFont="1" applyBorder="1" applyAlignment="1">
      <alignment horizontal="center" vertical="center"/>
    </xf>
    <xf numFmtId="0" fontId="20" fillId="0" borderId="18" xfId="2" applyFont="1" applyBorder="1" applyAlignment="1">
      <alignment vertical="center"/>
    </xf>
    <xf numFmtId="0" fontId="20" fillId="0" borderId="5" xfId="2" applyFont="1" applyBorder="1" applyAlignment="1">
      <alignment vertical="center"/>
    </xf>
    <xf numFmtId="0" fontId="20" fillId="0" borderId="6" xfId="2" applyFont="1" applyBorder="1" applyAlignment="1">
      <alignment vertical="center"/>
    </xf>
    <xf numFmtId="0" fontId="20" fillId="0" borderId="7" xfId="2" applyFont="1" applyBorder="1" applyAlignment="1">
      <alignment vertical="center"/>
    </xf>
    <xf numFmtId="0" fontId="20" fillId="0" borderId="19" xfId="2" applyFont="1" applyBorder="1" applyAlignment="1">
      <alignment horizontal="center" vertical="center"/>
    </xf>
    <xf numFmtId="0" fontId="20" fillId="0" borderId="19" xfId="2" applyFont="1" applyBorder="1" applyAlignment="1">
      <alignment vertical="center"/>
    </xf>
    <xf numFmtId="0" fontId="20" fillId="0" borderId="8" xfId="2" applyFont="1" applyBorder="1" applyAlignment="1">
      <alignment vertical="center"/>
    </xf>
    <xf numFmtId="0" fontId="20" fillId="0" borderId="9" xfId="2" applyFont="1" applyBorder="1" applyAlignment="1">
      <alignment vertical="center"/>
    </xf>
    <xf numFmtId="0" fontId="20" fillId="0" borderId="10" xfId="2" applyFont="1" applyBorder="1" applyAlignment="1">
      <alignment vertical="center"/>
    </xf>
    <xf numFmtId="0" fontId="23" fillId="4" borderId="1" xfId="2" applyFont="1" applyFill="1" applyBorder="1" applyAlignment="1">
      <alignment horizontal="center" vertical="center" shrinkToFit="1"/>
    </xf>
    <xf numFmtId="0" fontId="23" fillId="4" borderId="1" xfId="2" applyFont="1" applyFill="1" applyBorder="1" applyAlignment="1">
      <alignment horizontal="center" vertical="center" wrapText="1"/>
    </xf>
    <xf numFmtId="0" fontId="24" fillId="0" borderId="0" xfId="2" applyFont="1" applyAlignment="1">
      <alignment vertical="center"/>
    </xf>
    <xf numFmtId="0" fontId="25" fillId="3" borderId="1" xfId="2" applyFont="1" applyFill="1" applyBorder="1" applyAlignment="1">
      <alignment horizontal="center" vertical="center" wrapText="1"/>
    </xf>
    <xf numFmtId="0" fontId="25" fillId="0" borderId="0" xfId="2" applyFont="1" applyAlignment="1">
      <alignment vertical="center"/>
    </xf>
    <xf numFmtId="0" fontId="25" fillId="0" borderId="1" xfId="2" applyFont="1" applyBorder="1" applyAlignment="1">
      <alignment horizontal="center" vertical="top" wrapText="1"/>
    </xf>
    <xf numFmtId="0" fontId="25" fillId="0" borderId="1" xfId="2" applyFont="1" applyBorder="1" applyAlignment="1">
      <alignment vertical="top" wrapText="1"/>
    </xf>
    <xf numFmtId="0" fontId="25" fillId="0" borderId="0" xfId="2" applyFont="1"/>
    <xf numFmtId="0" fontId="25" fillId="0" borderId="1" xfId="2" applyFont="1" applyBorder="1" applyAlignment="1">
      <alignment horizontal="right" vertical="top" wrapText="1"/>
    </xf>
    <xf numFmtId="0" fontId="26" fillId="0" borderId="1" xfId="2" applyFont="1" applyBorder="1" applyAlignment="1">
      <alignment vertical="top"/>
    </xf>
    <xf numFmtId="0" fontId="27" fillId="0" borderId="0" xfId="2" applyFont="1" applyAlignment="1">
      <alignment wrapText="1"/>
    </xf>
    <xf numFmtId="0" fontId="25" fillId="0" borderId="1" xfId="2" applyFont="1" applyBorder="1" applyAlignment="1">
      <alignment horizontal="center" vertical="top"/>
    </xf>
    <xf numFmtId="0" fontId="25" fillId="0" borderId="1" xfId="2" applyFont="1" applyBorder="1" applyAlignment="1">
      <alignment vertical="top"/>
    </xf>
    <xf numFmtId="0" fontId="28" fillId="0" borderId="1" xfId="2" applyFont="1" applyBorder="1" applyAlignment="1">
      <alignment vertical="top"/>
    </xf>
    <xf numFmtId="0" fontId="29" fillId="0" borderId="1" xfId="2" applyFont="1" applyBorder="1" applyAlignment="1">
      <alignment vertical="top"/>
    </xf>
    <xf numFmtId="0" fontId="25" fillId="0" borderId="0" xfId="2" applyFont="1" applyAlignment="1">
      <alignment vertical="top"/>
    </xf>
    <xf numFmtId="0" fontId="12" fillId="3" borderId="1" xfId="2" applyFont="1" applyFill="1" applyBorder="1" applyAlignment="1">
      <alignment horizontal="center" vertical="center" wrapText="1"/>
    </xf>
    <xf numFmtId="0" fontId="12" fillId="0" borderId="1" xfId="2" applyFont="1" applyBorder="1" applyAlignment="1">
      <alignment horizontal="center" vertical="top" wrapText="1"/>
    </xf>
    <xf numFmtId="0" fontId="12" fillId="0" borderId="1" xfId="2" applyFont="1" applyBorder="1" applyAlignment="1">
      <alignment vertical="top" wrapText="1"/>
    </xf>
    <xf numFmtId="0" fontId="12" fillId="0" borderId="1" xfId="2" applyFont="1" applyBorder="1" applyAlignment="1">
      <alignment horizontal="right" vertical="top" wrapText="1"/>
    </xf>
    <xf numFmtId="0" fontId="12" fillId="0" borderId="1" xfId="2" applyFont="1" applyBorder="1" applyAlignment="1">
      <alignment horizontal="center" vertical="top"/>
    </xf>
    <xf numFmtId="0" fontId="12" fillId="0" borderId="1" xfId="2" applyFont="1" applyBorder="1" applyAlignment="1">
      <alignment vertical="top"/>
    </xf>
    <xf numFmtId="0" fontId="12" fillId="0" borderId="1" xfId="2" applyFont="1" applyBorder="1" applyAlignment="1">
      <alignment horizontal="right" vertical="top"/>
    </xf>
    <xf numFmtId="0" fontId="31" fillId="0" borderId="1" xfId="2" applyFont="1" applyBorder="1" applyAlignment="1">
      <alignment vertical="top"/>
    </xf>
    <xf numFmtId="0" fontId="32" fillId="0" borderId="1" xfId="2" applyFont="1" applyBorder="1" applyAlignment="1">
      <alignment horizontal="left" vertical="top" wrapText="1"/>
    </xf>
    <xf numFmtId="0" fontId="33" fillId="0" borderId="1" xfId="2" applyFont="1" applyBorder="1" applyAlignment="1">
      <alignment horizontal="left" vertical="top" wrapText="1"/>
    </xf>
    <xf numFmtId="0" fontId="34" fillId="0" borderId="1" xfId="2" applyFont="1" applyBorder="1" applyAlignment="1">
      <alignment horizontal="left" vertical="top" wrapText="1"/>
    </xf>
    <xf numFmtId="0" fontId="31" fillId="0" borderId="1" xfId="2" applyFont="1" applyBorder="1" applyAlignment="1">
      <alignment vertical="top" wrapText="1"/>
    </xf>
    <xf numFmtId="0" fontId="31" fillId="0" borderId="1" xfId="2" applyFont="1" applyBorder="1" applyAlignment="1">
      <alignment vertical="center"/>
    </xf>
    <xf numFmtId="0" fontId="12" fillId="0" borderId="1" xfId="2" applyFont="1" applyBorder="1" applyAlignment="1">
      <alignment horizontal="right" vertical="center"/>
    </xf>
    <xf numFmtId="0" fontId="9" fillId="0" borderId="0" xfId="0" applyFont="1">
      <alignment vertical="center"/>
    </xf>
    <xf numFmtId="0" fontId="9" fillId="0" borderId="18" xfId="0" applyFont="1" applyBorder="1">
      <alignment vertical="center"/>
    </xf>
    <xf numFmtId="0" fontId="9" fillId="0" borderId="19" xfId="0" applyFont="1" applyBorder="1">
      <alignment vertical="center"/>
    </xf>
    <xf numFmtId="0" fontId="9" fillId="0" borderId="18" xfId="2" applyFont="1" applyBorder="1" applyAlignment="1">
      <alignment horizontal="center" vertical="center"/>
    </xf>
    <xf numFmtId="0" fontId="9" fillId="0" borderId="17" xfId="0" applyFont="1" applyBorder="1">
      <alignment vertical="center"/>
    </xf>
    <xf numFmtId="38" fontId="9" fillId="0" borderId="17" xfId="1" applyFont="1" applyBorder="1">
      <alignment vertical="center"/>
    </xf>
    <xf numFmtId="38" fontId="9" fillId="0" borderId="18" xfId="1" applyFont="1" applyBorder="1">
      <alignment vertical="center"/>
    </xf>
    <xf numFmtId="38" fontId="9" fillId="0" borderId="19" xfId="1" applyFont="1" applyBorder="1">
      <alignment vertical="center"/>
    </xf>
    <xf numFmtId="0" fontId="15" fillId="0" borderId="0" xfId="2" applyFont="1" applyAlignment="1">
      <alignment horizontal="left" vertical="center"/>
    </xf>
    <xf numFmtId="0" fontId="47" fillId="0" borderId="0" xfId="2" applyFont="1" applyAlignment="1">
      <alignment horizontal="center" vertical="center"/>
    </xf>
    <xf numFmtId="0" fontId="12" fillId="0" borderId="11" xfId="2" applyFont="1" applyBorder="1" applyAlignment="1">
      <alignment horizontal="centerContinuous" vertical="center"/>
    </xf>
    <xf numFmtId="0" fontId="12" fillId="0" borderId="13" xfId="2" applyFont="1" applyBorder="1" applyAlignment="1">
      <alignment horizontal="centerContinuous" vertical="center"/>
    </xf>
    <xf numFmtId="0" fontId="12" fillId="0" borderId="35" xfId="2" applyFont="1" applyBorder="1" applyAlignment="1">
      <alignment horizontal="center" vertical="center" wrapText="1"/>
    </xf>
    <xf numFmtId="0" fontId="12" fillId="0" borderId="39" xfId="2" applyFont="1" applyBorder="1" applyAlignment="1">
      <alignment horizontal="center" vertical="center" wrapText="1"/>
    </xf>
    <xf numFmtId="0" fontId="12" fillId="0" borderId="36" xfId="2" applyFont="1" applyBorder="1" applyAlignment="1">
      <alignment horizontal="center" vertical="center" wrapText="1"/>
    </xf>
    <xf numFmtId="0" fontId="12" fillId="0" borderId="30" xfId="2" applyFont="1" applyBorder="1" applyAlignment="1">
      <alignment horizontal="left" vertical="center" wrapText="1"/>
    </xf>
    <xf numFmtId="3" fontId="12" fillId="0" borderId="37" xfId="2" applyNumberFormat="1" applyFont="1" applyBorder="1" applyAlignment="1">
      <alignment horizontal="centerContinuous" vertical="center"/>
    </xf>
    <xf numFmtId="3" fontId="12" fillId="0" borderId="40" xfId="2" applyNumberFormat="1" applyFont="1" applyBorder="1" applyAlignment="1">
      <alignment horizontal="centerContinuous" vertical="center"/>
    </xf>
    <xf numFmtId="3" fontId="12" fillId="0" borderId="38" xfId="2" applyNumberFormat="1" applyFont="1" applyBorder="1" applyAlignment="1">
      <alignment horizontal="centerContinuous" vertical="center"/>
    </xf>
    <xf numFmtId="3" fontId="12" fillId="11" borderId="37" xfId="2" applyNumberFormat="1" applyFont="1" applyFill="1" applyBorder="1" applyAlignment="1">
      <alignment horizontal="centerContinuous" vertical="center"/>
    </xf>
    <xf numFmtId="3" fontId="12" fillId="11" borderId="38" xfId="2" applyNumberFormat="1" applyFont="1" applyFill="1" applyBorder="1" applyAlignment="1">
      <alignment horizontal="centerContinuous" vertical="center"/>
    </xf>
    <xf numFmtId="0" fontId="12" fillId="0" borderId="37" xfId="2" applyFont="1" applyBorder="1" applyAlignment="1">
      <alignment horizontal="centerContinuous" vertical="center"/>
    </xf>
    <xf numFmtId="3" fontId="12" fillId="0" borderId="34" xfId="2" applyNumberFormat="1" applyFont="1" applyBorder="1" applyAlignment="1">
      <alignment horizontal="centerContinuous" vertical="center"/>
    </xf>
    <xf numFmtId="0" fontId="12" fillId="0" borderId="34" xfId="2" applyFont="1" applyBorder="1" applyAlignment="1">
      <alignment horizontal="centerContinuous" vertical="center"/>
    </xf>
    <xf numFmtId="0" fontId="48" fillId="0" borderId="0" xfId="2" applyFont="1" applyAlignment="1">
      <alignment vertical="center"/>
    </xf>
    <xf numFmtId="0" fontId="12" fillId="0" borderId="1" xfId="2" applyFont="1" applyBorder="1" applyAlignment="1">
      <alignment horizontal="left" vertical="center" wrapText="1"/>
    </xf>
    <xf numFmtId="38" fontId="12" fillId="7" borderId="37" xfId="3" applyFont="1" applyFill="1" applyBorder="1" applyAlignment="1">
      <alignment horizontal="centerContinuous" vertical="center"/>
    </xf>
    <xf numFmtId="0" fontId="12" fillId="7" borderId="38" xfId="2" applyFont="1" applyFill="1" applyBorder="1" applyAlignment="1">
      <alignment horizontal="centerContinuous" vertical="center"/>
    </xf>
    <xf numFmtId="38" fontId="12" fillId="6" borderId="37" xfId="3" applyFont="1" applyFill="1" applyBorder="1" applyAlignment="1">
      <alignment horizontal="centerContinuous" vertical="center"/>
    </xf>
    <xf numFmtId="38" fontId="12" fillId="6" borderId="38" xfId="3" applyFont="1" applyFill="1" applyBorder="1" applyAlignment="1">
      <alignment horizontal="centerContinuous" vertical="center"/>
    </xf>
    <xf numFmtId="38" fontId="12" fillId="12" borderId="37" xfId="3" applyFont="1" applyFill="1" applyBorder="1" applyAlignment="1">
      <alignment horizontal="centerContinuous" vertical="center"/>
    </xf>
    <xf numFmtId="0" fontId="12" fillId="12" borderId="38" xfId="2" applyFont="1" applyFill="1" applyBorder="1" applyAlignment="1">
      <alignment horizontal="centerContinuous" vertical="center"/>
    </xf>
    <xf numFmtId="0" fontId="12" fillId="12" borderId="34" xfId="2" applyFont="1" applyFill="1" applyBorder="1" applyAlignment="1">
      <alignment horizontal="centerContinuous" vertical="center"/>
    </xf>
    <xf numFmtId="38" fontId="12" fillId="0" borderId="37" xfId="3" applyFont="1" applyFill="1" applyBorder="1" applyAlignment="1">
      <alignment horizontal="centerContinuous" vertical="center"/>
    </xf>
    <xf numFmtId="38" fontId="12" fillId="6" borderId="37" xfId="3" applyFont="1" applyFill="1" applyBorder="1" applyAlignment="1">
      <alignment horizontal="centerContinuous" vertical="center" shrinkToFit="1"/>
    </xf>
    <xf numFmtId="0" fontId="12" fillId="6" borderId="38" xfId="2" applyFont="1" applyFill="1" applyBorder="1" applyAlignment="1">
      <alignment horizontal="centerContinuous" vertical="center" shrinkToFit="1"/>
    </xf>
    <xf numFmtId="0" fontId="12" fillId="6" borderId="38" xfId="2" applyFont="1" applyFill="1" applyBorder="1" applyAlignment="1">
      <alignment horizontal="centerContinuous" vertical="center"/>
    </xf>
    <xf numFmtId="0" fontId="12" fillId="6" borderId="37" xfId="2" applyFont="1" applyFill="1" applyBorder="1" applyAlignment="1">
      <alignment horizontal="centerContinuous" vertical="center"/>
    </xf>
    <xf numFmtId="0" fontId="12" fillId="0" borderId="41" xfId="2" applyFont="1" applyBorder="1" applyAlignment="1">
      <alignment horizontal="centerContinuous" vertical="center"/>
    </xf>
    <xf numFmtId="0" fontId="12" fillId="0" borderId="42" xfId="2" applyFont="1" applyBorder="1" applyAlignment="1">
      <alignment horizontal="centerContinuous" vertical="center"/>
    </xf>
    <xf numFmtId="0" fontId="12" fillId="0" borderId="1" xfId="9" applyFont="1" applyFill="1" applyBorder="1" applyAlignment="1">
      <alignment horizontal="left" vertical="center" wrapText="1"/>
    </xf>
    <xf numFmtId="38" fontId="12" fillId="7" borderId="38" xfId="3" applyFont="1" applyFill="1" applyBorder="1" applyAlignment="1">
      <alignment horizontal="centerContinuous" vertical="center" shrinkToFit="1"/>
    </xf>
    <xf numFmtId="38" fontId="12" fillId="0" borderId="37" xfId="3" applyFont="1" applyFill="1" applyBorder="1" applyAlignment="1">
      <alignment horizontal="centerContinuous" vertical="center" shrinkToFit="1"/>
    </xf>
    <xf numFmtId="38" fontId="12" fillId="0" borderId="34" xfId="3" applyFont="1" applyFill="1" applyBorder="1" applyAlignment="1">
      <alignment horizontal="centerContinuous" vertical="center"/>
    </xf>
    <xf numFmtId="0" fontId="48" fillId="0" borderId="1" xfId="2" applyFont="1" applyBorder="1" applyAlignment="1">
      <alignment horizontal="left" vertical="center" wrapText="1"/>
    </xf>
    <xf numFmtId="38" fontId="48" fillId="6" borderId="37" xfId="3" applyFont="1" applyFill="1" applyBorder="1" applyAlignment="1">
      <alignment horizontal="centerContinuous" vertical="center"/>
    </xf>
    <xf numFmtId="3" fontId="12" fillId="0" borderId="37" xfId="2" applyNumberFormat="1" applyFont="1" applyBorder="1" applyAlignment="1">
      <alignment horizontal="centerContinuous" vertical="center" shrinkToFit="1"/>
    </xf>
    <xf numFmtId="38" fontId="12" fillId="12" borderId="38" xfId="3" applyFont="1" applyFill="1" applyBorder="1" applyAlignment="1">
      <alignment horizontal="centerContinuous" vertical="center"/>
    </xf>
    <xf numFmtId="38" fontId="12" fillId="12" borderId="34" xfId="3" applyFont="1" applyFill="1" applyBorder="1" applyAlignment="1">
      <alignment horizontal="centerContinuous" vertical="center"/>
    </xf>
    <xf numFmtId="3" fontId="12" fillId="6" borderId="37" xfId="2" applyNumberFormat="1" applyFont="1" applyFill="1" applyBorder="1" applyAlignment="1">
      <alignment horizontal="centerContinuous" vertical="center"/>
    </xf>
    <xf numFmtId="38" fontId="12" fillId="0" borderId="38" xfId="3" applyFont="1" applyFill="1" applyBorder="1" applyAlignment="1">
      <alignment horizontal="centerContinuous" vertical="center"/>
    </xf>
    <xf numFmtId="0" fontId="12" fillId="0" borderId="29" xfId="2" applyFont="1" applyBorder="1" applyAlignment="1">
      <alignment horizontal="left" vertical="center" wrapText="1"/>
    </xf>
    <xf numFmtId="0" fontId="12" fillId="6" borderId="34" xfId="2" applyFont="1" applyFill="1" applyBorder="1" applyAlignment="1">
      <alignment horizontal="centerContinuous" vertical="center"/>
    </xf>
    <xf numFmtId="0" fontId="12" fillId="0" borderId="43" xfId="2" applyFont="1" applyBorder="1" applyAlignment="1">
      <alignment horizontal="centerContinuous" vertical="center"/>
    </xf>
    <xf numFmtId="0" fontId="12" fillId="0" borderId="44" xfId="2" applyFont="1" applyBorder="1" applyAlignment="1">
      <alignment horizontal="centerContinuous" vertical="center"/>
    </xf>
    <xf numFmtId="0" fontId="21" fillId="0" borderId="11" xfId="0" applyFont="1" applyBorder="1" applyAlignment="1">
      <alignment horizontal="centerContinuous" vertical="center"/>
    </xf>
    <xf numFmtId="0" fontId="21" fillId="0" borderId="13" xfId="0" applyFont="1" applyBorder="1" applyAlignment="1">
      <alignment horizontal="centerContinuous" vertical="center"/>
    </xf>
    <xf numFmtId="0" fontId="21" fillId="0" borderId="29" xfId="0" applyFont="1" applyBorder="1">
      <alignment vertical="center"/>
    </xf>
    <xf numFmtId="0" fontId="21" fillId="0" borderId="37" xfId="0" applyFont="1" applyBorder="1" applyAlignment="1">
      <alignment horizontal="centerContinuous" vertical="center"/>
    </xf>
    <xf numFmtId="0" fontId="21" fillId="0" borderId="54" xfId="0" applyFont="1" applyBorder="1" applyAlignment="1">
      <alignment horizontal="centerContinuous" vertical="center"/>
    </xf>
    <xf numFmtId="0" fontId="21" fillId="0" borderId="34" xfId="0" applyFont="1" applyBorder="1" applyAlignment="1">
      <alignment horizontal="centerContinuous" vertical="center"/>
    </xf>
    <xf numFmtId="0" fontId="21" fillId="0" borderId="52" xfId="0" applyFont="1" applyBorder="1" applyAlignment="1">
      <alignment horizontal="center" vertical="center"/>
    </xf>
    <xf numFmtId="0" fontId="20" fillId="0" borderId="22" xfId="0" applyFont="1" applyBorder="1" applyAlignment="1">
      <alignment horizontal="center" vertical="center"/>
    </xf>
    <xf numFmtId="0" fontId="20" fillId="0" borderId="52" xfId="0" applyFont="1" applyBorder="1" applyAlignment="1">
      <alignment horizontal="center" vertical="center"/>
    </xf>
    <xf numFmtId="0" fontId="20" fillId="0" borderId="53" xfId="0" applyFont="1" applyBorder="1" applyAlignment="1">
      <alignment horizontal="center" vertical="center"/>
    </xf>
    <xf numFmtId="0" fontId="20" fillId="0" borderId="51" xfId="0" applyFont="1" applyBorder="1" applyAlignment="1">
      <alignment horizontal="center" vertical="center"/>
    </xf>
    <xf numFmtId="0" fontId="21" fillId="0" borderId="50" xfId="0" applyFont="1" applyBorder="1" applyAlignment="1">
      <alignment horizontal="center" vertical="center"/>
    </xf>
    <xf numFmtId="0" fontId="20" fillId="0" borderId="18" xfId="0" applyFont="1" applyBorder="1" applyAlignment="1">
      <alignment horizontal="left" vertical="center"/>
    </xf>
    <xf numFmtId="0" fontId="20" fillId="0" borderId="18" xfId="0" applyFont="1" applyBorder="1">
      <alignment vertical="center"/>
    </xf>
    <xf numFmtId="0" fontId="20" fillId="0" borderId="50" xfId="0" applyFont="1" applyBorder="1" applyAlignment="1">
      <alignment horizontal="right" vertical="center"/>
    </xf>
    <xf numFmtId="0" fontId="20" fillId="0" borderId="31" xfId="0" applyFont="1" applyBorder="1" applyAlignment="1">
      <alignment horizontal="right" vertical="center"/>
    </xf>
    <xf numFmtId="0" fontId="20" fillId="0" borderId="49" xfId="0" applyFont="1" applyBorder="1" applyAlignment="1">
      <alignment horizontal="right" vertical="center"/>
    </xf>
    <xf numFmtId="0" fontId="21" fillId="0" borderId="0" xfId="0" applyFont="1" applyAlignment="1">
      <alignment horizontal="center" vertical="center"/>
    </xf>
    <xf numFmtId="38" fontId="21" fillId="0" borderId="0" xfId="0" applyNumberFormat="1" applyFont="1">
      <alignment vertical="center"/>
    </xf>
    <xf numFmtId="0" fontId="21" fillId="0" borderId="1" xfId="0" applyFont="1" applyBorder="1">
      <alignment vertical="center"/>
    </xf>
    <xf numFmtId="38" fontId="21" fillId="0" borderId="1" xfId="0" applyNumberFormat="1" applyFont="1" applyBorder="1">
      <alignment vertical="center"/>
    </xf>
    <xf numFmtId="38" fontId="21" fillId="0" borderId="17" xfId="1" applyFont="1" applyBorder="1">
      <alignment vertical="center"/>
    </xf>
    <xf numFmtId="38" fontId="21" fillId="0" borderId="17" xfId="0" applyNumberFormat="1" applyFont="1" applyBorder="1">
      <alignment vertical="center"/>
    </xf>
    <xf numFmtId="38" fontId="21" fillId="0" borderId="18" xfId="1" applyFont="1" applyBorder="1">
      <alignment vertical="center"/>
    </xf>
    <xf numFmtId="38" fontId="21" fillId="0" borderId="18" xfId="0" applyNumberFormat="1" applyFont="1" applyBorder="1">
      <alignment vertical="center"/>
    </xf>
    <xf numFmtId="38" fontId="21" fillId="0" borderId="19" xfId="1" applyFont="1" applyBorder="1">
      <alignment vertical="center"/>
    </xf>
    <xf numFmtId="0" fontId="21" fillId="0" borderId="48" xfId="0" applyFont="1" applyBorder="1">
      <alignment vertical="center"/>
    </xf>
    <xf numFmtId="0" fontId="21" fillId="0" borderId="47" xfId="0" applyFont="1" applyBorder="1">
      <alignment vertical="center"/>
    </xf>
    <xf numFmtId="0" fontId="21" fillId="0" borderId="50" xfId="0" applyFont="1" applyBorder="1">
      <alignment vertical="center"/>
    </xf>
    <xf numFmtId="0" fontId="21" fillId="0" borderId="49" xfId="0" applyFont="1" applyBorder="1">
      <alignment vertical="center"/>
    </xf>
    <xf numFmtId="0" fontId="21" fillId="0" borderId="11" xfId="0" applyFont="1" applyBorder="1">
      <alignment vertical="center"/>
    </xf>
    <xf numFmtId="0" fontId="10" fillId="0" borderId="13" xfId="0" applyFont="1" applyBorder="1">
      <alignment vertical="center"/>
    </xf>
    <xf numFmtId="38" fontId="21" fillId="0" borderId="48" xfId="1" applyFont="1" applyBorder="1">
      <alignment vertical="center"/>
    </xf>
    <xf numFmtId="38" fontId="21" fillId="0" borderId="47" xfId="1" applyFont="1" applyBorder="1">
      <alignment vertical="center"/>
    </xf>
    <xf numFmtId="38" fontId="21" fillId="0" borderId="50" xfId="1" applyFont="1" applyBorder="1">
      <alignment vertical="center"/>
    </xf>
    <xf numFmtId="38" fontId="21" fillId="0" borderId="49" xfId="1" applyFont="1" applyBorder="1">
      <alignment vertical="center"/>
    </xf>
    <xf numFmtId="38" fontId="21" fillId="0" borderId="37" xfId="0" applyNumberFormat="1" applyFont="1" applyBorder="1">
      <alignment vertical="center"/>
    </xf>
    <xf numFmtId="38" fontId="21" fillId="0" borderId="34" xfId="0" applyNumberFormat="1" applyFont="1" applyBorder="1">
      <alignment vertical="center"/>
    </xf>
    <xf numFmtId="0" fontId="21" fillId="0" borderId="1" xfId="0" applyFont="1" applyBorder="1" applyAlignment="1">
      <alignment horizontal="center" vertical="center"/>
    </xf>
    <xf numFmtId="0" fontId="10" fillId="0" borderId="37" xfId="0" applyFont="1" applyBorder="1" applyAlignment="1">
      <alignment horizontal="center" vertical="center"/>
    </xf>
    <xf numFmtId="0" fontId="10" fillId="0" borderId="34" xfId="0" applyFont="1" applyBorder="1" applyAlignment="1">
      <alignment horizontal="center" vertical="center"/>
    </xf>
    <xf numFmtId="0" fontId="10" fillId="0" borderId="32" xfId="0" applyFont="1" applyBorder="1" applyAlignment="1">
      <alignment horizontal="centerContinuous" vertical="center"/>
    </xf>
    <xf numFmtId="0" fontId="21" fillId="0" borderId="28" xfId="0" applyFont="1" applyBorder="1" applyAlignment="1">
      <alignment horizontal="centerContinuous" vertical="center"/>
    </xf>
    <xf numFmtId="0" fontId="10" fillId="0" borderId="1" xfId="0" applyFont="1" applyBorder="1" applyAlignment="1">
      <alignment horizontal="centerContinuous" vertical="center"/>
    </xf>
    <xf numFmtId="0" fontId="21" fillId="0" borderId="1" xfId="0" applyFont="1" applyBorder="1" applyAlignment="1">
      <alignment horizontal="centerContinuous" vertical="center"/>
    </xf>
    <xf numFmtId="0" fontId="9" fillId="0" borderId="1" xfId="2" applyFont="1" applyBorder="1" applyAlignment="1">
      <alignment horizontal="center"/>
    </xf>
    <xf numFmtId="0" fontId="9" fillId="0" borderId="1" xfId="2" applyFont="1" applyBorder="1"/>
    <xf numFmtId="49" fontId="9" fillId="0" borderId="0" xfId="2" applyNumberFormat="1" applyFont="1"/>
    <xf numFmtId="0" fontId="20" fillId="0" borderId="0" xfId="10" applyFont="1" applyAlignment="1">
      <alignment vertical="center"/>
    </xf>
    <xf numFmtId="0" fontId="51" fillId="0" borderId="0" xfId="10" applyFont="1" applyAlignment="1">
      <alignment vertical="center"/>
    </xf>
    <xf numFmtId="0" fontId="20" fillId="0" borderId="0" xfId="10" applyFont="1" applyAlignment="1">
      <alignment horizontal="right" vertical="center"/>
    </xf>
    <xf numFmtId="0" fontId="20" fillId="0" borderId="0" xfId="10" applyFont="1" applyAlignment="1">
      <alignment horizontal="center" vertical="center"/>
    </xf>
    <xf numFmtId="0" fontId="52" fillId="0" borderId="0" xfId="10" applyFont="1" applyAlignment="1">
      <alignment horizontal="left" vertical="center"/>
    </xf>
    <xf numFmtId="0" fontId="20" fillId="0" borderId="0" xfId="10" applyFont="1" applyAlignment="1">
      <alignment horizontal="left" vertical="center"/>
    </xf>
    <xf numFmtId="0" fontId="51" fillId="0" borderId="0" xfId="10" applyFont="1" applyAlignment="1">
      <alignment horizontal="center" vertical="center"/>
    </xf>
    <xf numFmtId="38" fontId="51" fillId="0" borderId="0" xfId="11" applyFont="1" applyFill="1" applyBorder="1" applyAlignment="1">
      <alignment horizontal="center" vertical="center"/>
    </xf>
    <xf numFmtId="0" fontId="51" fillId="0" borderId="0" xfId="5" applyFont="1" applyAlignment="1">
      <alignment vertical="center"/>
    </xf>
    <xf numFmtId="0" fontId="9" fillId="0" borderId="0" xfId="10" applyFont="1" applyAlignment="1">
      <alignment vertical="center"/>
    </xf>
    <xf numFmtId="0" fontId="51" fillId="0" borderId="17" xfId="10" applyFont="1" applyBorder="1" applyAlignment="1">
      <alignment horizontal="center" vertical="center" shrinkToFit="1"/>
    </xf>
    <xf numFmtId="0" fontId="51" fillId="0" borderId="17" xfId="5" applyFont="1" applyBorder="1" applyAlignment="1">
      <alignment horizontal="center" vertical="center" shrinkToFit="1"/>
    </xf>
    <xf numFmtId="0" fontId="52" fillId="0" borderId="17" xfId="10" applyFont="1" applyBorder="1" applyAlignment="1">
      <alignment horizontal="left" vertical="top" shrinkToFit="1"/>
    </xf>
    <xf numFmtId="0" fontId="51" fillId="0" borderId="18" xfId="10" applyFont="1" applyBorder="1" applyAlignment="1">
      <alignment horizontal="center" vertical="center" shrinkToFit="1"/>
    </xf>
    <xf numFmtId="0" fontId="51" fillId="0" borderId="18" xfId="5" applyFont="1" applyBorder="1" applyAlignment="1">
      <alignment horizontal="center" vertical="center" shrinkToFit="1"/>
    </xf>
    <xf numFmtId="0" fontId="20" fillId="0" borderId="18" xfId="10" applyFont="1" applyBorder="1" applyAlignment="1">
      <alignment horizontal="center" vertical="center" shrinkToFit="1"/>
    </xf>
    <xf numFmtId="0" fontId="52" fillId="0" borderId="18" xfId="10" applyFont="1" applyBorder="1" applyAlignment="1">
      <alignment horizontal="left" vertical="top" shrinkToFit="1"/>
    </xf>
    <xf numFmtId="0" fontId="52" fillId="0" borderId="18" xfId="10" applyFont="1" applyBorder="1" applyAlignment="1">
      <alignment horizontal="left" vertical="center" shrinkToFit="1"/>
    </xf>
    <xf numFmtId="0" fontId="52" fillId="0" borderId="18" xfId="10" applyFont="1" applyBorder="1" applyAlignment="1">
      <alignment horizontal="center" vertical="center" shrinkToFit="1"/>
    </xf>
    <xf numFmtId="38" fontId="51" fillId="0" borderId="18" xfId="11" applyFont="1" applyFill="1" applyBorder="1" applyAlignment="1">
      <alignment horizontal="center" vertical="center" shrinkToFit="1"/>
    </xf>
    <xf numFmtId="0" fontId="51" fillId="14" borderId="17" xfId="10" applyFont="1" applyFill="1" applyBorder="1" applyAlignment="1">
      <alignment horizontal="center" vertical="center" shrinkToFit="1"/>
    </xf>
    <xf numFmtId="0" fontId="51" fillId="14" borderId="18" xfId="10" applyFont="1" applyFill="1" applyBorder="1" applyAlignment="1">
      <alignment horizontal="center" vertical="center" shrinkToFit="1"/>
    </xf>
    <xf numFmtId="0" fontId="20" fillId="14" borderId="17" xfId="10" applyFont="1" applyFill="1" applyBorder="1" applyAlignment="1">
      <alignment horizontal="center" vertical="center" shrinkToFit="1"/>
    </xf>
    <xf numFmtId="0" fontId="20" fillId="14" borderId="18" xfId="10" applyFont="1" applyFill="1" applyBorder="1" applyAlignment="1">
      <alignment horizontal="center" vertical="center" shrinkToFit="1"/>
    </xf>
    <xf numFmtId="0" fontId="52" fillId="0" borderId="7" xfId="10" applyFont="1" applyBorder="1" applyAlignment="1">
      <alignment horizontal="left" vertical="center" shrinkToFit="1"/>
    </xf>
    <xf numFmtId="0" fontId="20" fillId="0" borderId="48" xfId="10" applyFont="1" applyBorder="1" applyAlignment="1">
      <alignment horizontal="center" vertical="center"/>
    </xf>
    <xf numFmtId="0" fontId="20" fillId="0" borderId="47" xfId="10" applyFont="1" applyBorder="1" applyAlignment="1">
      <alignment horizontal="center" vertical="center"/>
    </xf>
    <xf numFmtId="0" fontId="20" fillId="0" borderId="50" xfId="10" applyFont="1" applyBorder="1" applyAlignment="1">
      <alignment horizontal="center" vertical="center"/>
    </xf>
    <xf numFmtId="0" fontId="20" fillId="0" borderId="49" xfId="10" applyFont="1" applyBorder="1" applyAlignment="1">
      <alignment horizontal="center" vertical="center"/>
    </xf>
    <xf numFmtId="0" fontId="9" fillId="0" borderId="1" xfId="2" applyFont="1" applyBorder="1" applyAlignment="1">
      <alignment horizontal="left"/>
    </xf>
    <xf numFmtId="0" fontId="9" fillId="0" borderId="0" xfId="2" applyFont="1" applyAlignment="1">
      <alignment horizontal="left"/>
    </xf>
    <xf numFmtId="0" fontId="9" fillId="0" borderId="17" xfId="2" applyFont="1" applyBorder="1" applyAlignment="1">
      <alignment horizontal="center" vertical="center" wrapText="1"/>
    </xf>
    <xf numFmtId="49" fontId="9" fillId="0" borderId="17" xfId="2" applyNumberFormat="1" applyFont="1" applyBorder="1" applyAlignment="1">
      <alignment horizontal="center" vertical="center" wrapText="1"/>
    </xf>
    <xf numFmtId="0" fontId="9" fillId="0" borderId="18" xfId="2" applyFont="1" applyBorder="1" applyAlignment="1">
      <alignment horizontal="center" vertical="center" wrapText="1"/>
    </xf>
    <xf numFmtId="49" fontId="9" fillId="0" borderId="18" xfId="2" applyNumberFormat="1" applyFont="1" applyBorder="1" applyAlignment="1">
      <alignment horizontal="center" vertical="center" wrapText="1"/>
    </xf>
    <xf numFmtId="0" fontId="9" fillId="0" borderId="18" xfId="2" applyFont="1" applyBorder="1" applyAlignment="1">
      <alignment horizontal="left" vertical="center" wrapText="1"/>
    </xf>
    <xf numFmtId="178" fontId="9" fillId="0" borderId="18" xfId="2" applyNumberFormat="1" applyFont="1" applyBorder="1" applyAlignment="1">
      <alignment horizontal="center" vertical="center" wrapText="1"/>
    </xf>
    <xf numFmtId="178" fontId="9" fillId="0" borderId="18" xfId="2" applyNumberFormat="1" applyFont="1" applyBorder="1" applyAlignment="1">
      <alignment horizontal="left" vertical="center" wrapText="1"/>
    </xf>
    <xf numFmtId="178" fontId="9" fillId="0" borderId="18" xfId="2" applyNumberFormat="1" applyFont="1" applyBorder="1" applyAlignment="1">
      <alignment horizontal="center"/>
    </xf>
    <xf numFmtId="178" fontId="9" fillId="0" borderId="18" xfId="2" applyNumberFormat="1" applyFont="1" applyBorder="1" applyAlignment="1">
      <alignment horizontal="left"/>
    </xf>
    <xf numFmtId="0" fontId="9" fillId="0" borderId="18" xfId="2" applyFont="1" applyBorder="1" applyAlignment="1">
      <alignment horizontal="center"/>
    </xf>
    <xf numFmtId="0" fontId="9" fillId="0" borderId="18" xfId="2" applyFont="1" applyBorder="1" applyAlignment="1">
      <alignment horizontal="left"/>
    </xf>
    <xf numFmtId="0" fontId="9" fillId="0" borderId="18" xfId="2" applyFont="1" applyBorder="1" applyAlignment="1">
      <alignment horizontal="left" vertical="center"/>
    </xf>
    <xf numFmtId="0" fontId="9" fillId="0" borderId="19" xfId="2" applyFont="1" applyBorder="1" applyAlignment="1">
      <alignment horizontal="center" vertical="center" wrapText="1"/>
    </xf>
    <xf numFmtId="0" fontId="9" fillId="0" borderId="19" xfId="2" applyFont="1" applyBorder="1" applyAlignment="1">
      <alignment horizontal="center" vertical="center"/>
    </xf>
    <xf numFmtId="0" fontId="9" fillId="0" borderId="19" xfId="2" applyFont="1" applyBorder="1" applyAlignment="1">
      <alignment horizontal="left" vertical="center"/>
    </xf>
    <xf numFmtId="0" fontId="9" fillId="2" borderId="18" xfId="2" applyFont="1" applyFill="1" applyBorder="1" applyAlignment="1">
      <alignment horizontal="left" vertical="center"/>
    </xf>
    <xf numFmtId="0" fontId="9" fillId="0" borderId="17" xfId="2" applyFont="1" applyBorder="1"/>
    <xf numFmtId="0" fontId="9" fillId="0" borderId="18" xfId="2" applyFont="1" applyBorder="1"/>
    <xf numFmtId="0" fontId="9" fillId="0" borderId="19" xfId="2" applyFont="1" applyBorder="1"/>
    <xf numFmtId="38" fontId="20" fillId="0" borderId="1" xfId="12" applyFont="1" applyBorder="1">
      <alignment vertical="center"/>
    </xf>
    <xf numFmtId="38" fontId="20" fillId="0" borderId="0" xfId="12" applyFont="1">
      <alignment vertical="center"/>
    </xf>
    <xf numFmtId="38" fontId="20" fillId="0" borderId="1" xfId="12" applyFont="1" applyBorder="1" applyAlignment="1">
      <alignment horizontal="center" vertical="center"/>
    </xf>
    <xf numFmtId="38" fontId="20" fillId="0" borderId="1" xfId="4" applyNumberFormat="1" applyFont="1" applyBorder="1">
      <alignment vertical="center"/>
    </xf>
    <xf numFmtId="38" fontId="20" fillId="0" borderId="17" xfId="12" applyFont="1" applyBorder="1">
      <alignment vertical="center"/>
    </xf>
    <xf numFmtId="38" fontId="20" fillId="0" borderId="18" xfId="12" applyFont="1" applyBorder="1">
      <alignment vertical="center"/>
    </xf>
    <xf numFmtId="38" fontId="20" fillId="0" borderId="19" xfId="12" applyFont="1" applyBorder="1">
      <alignment vertical="center"/>
    </xf>
    <xf numFmtId="182" fontId="20" fillId="3" borderId="17" xfId="12" applyNumberFormat="1" applyFont="1" applyFill="1" applyBorder="1">
      <alignment vertical="center"/>
    </xf>
    <xf numFmtId="182" fontId="20" fillId="3" borderId="18" xfId="12" applyNumberFormat="1" applyFont="1" applyFill="1" applyBorder="1">
      <alignment vertical="center"/>
    </xf>
    <xf numFmtId="182" fontId="20" fillId="3" borderId="19" xfId="12" applyNumberFormat="1" applyFont="1" applyFill="1" applyBorder="1">
      <alignment vertical="center"/>
    </xf>
    <xf numFmtId="38" fontId="9" fillId="0" borderId="1" xfId="12" applyFont="1" applyBorder="1">
      <alignment vertical="center"/>
    </xf>
    <xf numFmtId="38" fontId="9" fillId="0" borderId="0" xfId="12" applyFont="1">
      <alignment vertical="center"/>
    </xf>
    <xf numFmtId="0" fontId="20" fillId="0" borderId="17" xfId="1" applyNumberFormat="1" applyFont="1" applyBorder="1">
      <alignment vertical="center"/>
    </xf>
    <xf numFmtId="0" fontId="20" fillId="0" borderId="18" xfId="1" applyNumberFormat="1" applyFont="1" applyBorder="1">
      <alignment vertical="center"/>
    </xf>
    <xf numFmtId="0" fontId="20" fillId="0" borderId="19" xfId="1" applyNumberFormat="1" applyFont="1" applyBorder="1">
      <alignment vertical="center"/>
    </xf>
    <xf numFmtId="38" fontId="9" fillId="0" borderId="1" xfId="12" applyFont="1" applyBorder="1" applyAlignment="1">
      <alignment horizontal="centerContinuous" vertical="center"/>
    </xf>
    <xf numFmtId="38" fontId="20" fillId="0" borderId="1" xfId="12" applyFont="1" applyBorder="1" applyAlignment="1">
      <alignment horizontal="centerContinuous" vertical="center"/>
    </xf>
    <xf numFmtId="38" fontId="21" fillId="0" borderId="1" xfId="1" applyFont="1" applyBorder="1">
      <alignment vertical="center"/>
    </xf>
    <xf numFmtId="0" fontId="10" fillId="0" borderId="1" xfId="0" applyFont="1" applyBorder="1">
      <alignment vertical="center"/>
    </xf>
    <xf numFmtId="183" fontId="21" fillId="0" borderId="1" xfId="0" applyNumberFormat="1" applyFont="1" applyBorder="1">
      <alignment vertical="center"/>
    </xf>
    <xf numFmtId="0" fontId="21" fillId="0" borderId="17" xfId="0" applyFont="1" applyBorder="1">
      <alignment vertical="center"/>
    </xf>
    <xf numFmtId="183" fontId="21" fillId="0" borderId="17" xfId="1" applyNumberFormat="1" applyFont="1" applyBorder="1">
      <alignment vertical="center"/>
    </xf>
    <xf numFmtId="0" fontId="21" fillId="0" borderId="18" xfId="0" applyFont="1" applyBorder="1">
      <alignment vertical="center"/>
    </xf>
    <xf numFmtId="183" fontId="21" fillId="0" borderId="18" xfId="1" applyNumberFormat="1" applyFont="1" applyBorder="1">
      <alignment vertical="center"/>
    </xf>
    <xf numFmtId="0" fontId="21" fillId="0" borderId="19" xfId="0" applyFont="1" applyBorder="1">
      <alignment vertical="center"/>
    </xf>
    <xf numFmtId="183" fontId="21" fillId="0" borderId="19" xfId="1" applyNumberFormat="1" applyFont="1" applyBorder="1">
      <alignment vertical="center"/>
    </xf>
    <xf numFmtId="0" fontId="10" fillId="0" borderId="30" xfId="0" applyFont="1" applyBorder="1">
      <alignment vertical="center"/>
    </xf>
    <xf numFmtId="183" fontId="21" fillId="0" borderId="30" xfId="1" applyNumberFormat="1" applyFont="1" applyBorder="1">
      <alignment vertical="center"/>
    </xf>
    <xf numFmtId="38" fontId="21" fillId="0" borderId="30" xfId="1" applyFont="1" applyBorder="1">
      <alignment vertical="center"/>
    </xf>
    <xf numFmtId="0" fontId="21" fillId="0" borderId="13" xfId="0" applyFont="1" applyBorder="1">
      <alignment vertical="center"/>
    </xf>
    <xf numFmtId="0" fontId="21" fillId="9" borderId="1" xfId="0" applyFont="1" applyFill="1" applyBorder="1">
      <alignment vertical="center"/>
    </xf>
    <xf numFmtId="0" fontId="57" fillId="0" borderId="0" xfId="0" applyFont="1">
      <alignment vertical="center"/>
    </xf>
    <xf numFmtId="0" fontId="10" fillId="0" borderId="58" xfId="0" applyFont="1" applyBorder="1">
      <alignment vertical="center"/>
    </xf>
    <xf numFmtId="0" fontId="10" fillId="0" borderId="59" xfId="0" applyFont="1" applyBorder="1">
      <alignment vertical="center"/>
    </xf>
    <xf numFmtId="0" fontId="14" fillId="0" borderId="11" xfId="0" applyFont="1" applyBorder="1" applyAlignment="1">
      <alignment horizontal="center"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38" fontId="14" fillId="0" borderId="5" xfId="1" applyFont="1" applyBorder="1" applyAlignment="1">
      <alignment horizontal="center" vertical="center"/>
    </xf>
    <xf numFmtId="176" fontId="9" fillId="0" borderId="1" xfId="2" applyNumberFormat="1" applyFont="1" applyBorder="1" applyAlignment="1">
      <alignment horizontal="center" vertical="center" wrapText="1"/>
    </xf>
    <xf numFmtId="0" fontId="58" fillId="0" borderId="0" xfId="7" applyFont="1">
      <alignment vertical="center"/>
    </xf>
    <xf numFmtId="0" fontId="9" fillId="0" borderId="1" xfId="1" applyNumberFormat="1" applyFont="1" applyBorder="1" applyAlignment="1">
      <alignment horizontal="center" vertical="center" wrapText="1"/>
    </xf>
    <xf numFmtId="0" fontId="9" fillId="0" borderId="0" xfId="1" applyNumberFormat="1" applyFont="1" applyAlignment="1"/>
    <xf numFmtId="0" fontId="9" fillId="0" borderId="17" xfId="1" applyNumberFormat="1" applyFont="1" applyBorder="1" applyAlignment="1">
      <alignment horizontal="center" vertical="center"/>
    </xf>
    <xf numFmtId="176" fontId="9" fillId="0" borderId="17" xfId="2" applyNumberFormat="1" applyFont="1" applyBorder="1" applyAlignment="1">
      <alignment horizontal="center" vertical="center"/>
    </xf>
    <xf numFmtId="176" fontId="9" fillId="0" borderId="17" xfId="2" applyNumberFormat="1" applyFont="1" applyBorder="1" applyAlignment="1">
      <alignment vertical="center"/>
    </xf>
    <xf numFmtId="0" fontId="9" fillId="0" borderId="18" xfId="1" applyNumberFormat="1" applyFont="1" applyBorder="1" applyAlignment="1">
      <alignment horizontal="center" vertical="center"/>
    </xf>
    <xf numFmtId="176" fontId="9" fillId="0" borderId="18" xfId="2" applyNumberFormat="1" applyFont="1" applyBorder="1" applyAlignment="1">
      <alignment horizontal="center" vertical="center"/>
    </xf>
    <xf numFmtId="176" fontId="9" fillId="0" borderId="18" xfId="2" applyNumberFormat="1" applyFont="1" applyBorder="1" applyAlignment="1">
      <alignment vertical="center"/>
    </xf>
    <xf numFmtId="0" fontId="9" fillId="0" borderId="19" xfId="1" applyNumberFormat="1" applyFont="1" applyBorder="1" applyAlignment="1">
      <alignment horizontal="center" vertical="center"/>
    </xf>
    <xf numFmtId="176" fontId="9" fillId="0" borderId="19" xfId="2" applyNumberFormat="1" applyFont="1" applyBorder="1" applyAlignment="1">
      <alignment horizontal="center" vertical="center"/>
    </xf>
    <xf numFmtId="0" fontId="9" fillId="10" borderId="1" xfId="0" applyFont="1" applyFill="1" applyBorder="1" applyAlignment="1">
      <alignment horizontal="centerContinuous" vertical="center"/>
    </xf>
    <xf numFmtId="0" fontId="9" fillId="10" borderId="60" xfId="0" applyFont="1" applyFill="1" applyBorder="1" applyAlignment="1">
      <alignment horizontal="center" vertical="center"/>
    </xf>
    <xf numFmtId="0" fontId="9" fillId="10" borderId="55" xfId="0" applyFont="1" applyFill="1" applyBorder="1" applyAlignment="1">
      <alignment horizontal="center" vertical="center"/>
    </xf>
    <xf numFmtId="0" fontId="9" fillId="10" borderId="55" xfId="0" applyFont="1" applyFill="1" applyBorder="1">
      <alignment vertical="center"/>
    </xf>
    <xf numFmtId="0" fontId="9" fillId="10" borderId="27" xfId="0" applyFont="1" applyFill="1" applyBorder="1" applyAlignment="1">
      <alignment horizontal="center" vertical="center"/>
    </xf>
    <xf numFmtId="0" fontId="9" fillId="10" borderId="56" xfId="0" applyFont="1" applyFill="1" applyBorder="1" applyAlignment="1">
      <alignment horizontal="center" vertical="center"/>
    </xf>
    <xf numFmtId="0" fontId="9" fillId="10" borderId="30" xfId="0" applyFont="1" applyFill="1" applyBorder="1" applyAlignment="1">
      <alignment horizontal="center" vertical="center"/>
    </xf>
    <xf numFmtId="0" fontId="9" fillId="10" borderId="30" xfId="0" applyFont="1" applyFill="1" applyBorder="1">
      <alignment vertical="center"/>
    </xf>
    <xf numFmtId="0" fontId="59" fillId="5" borderId="0" xfId="2" applyFont="1" applyFill="1" applyAlignment="1">
      <alignment horizontal="center" vertical="center"/>
    </xf>
    <xf numFmtId="177" fontId="59" fillId="5" borderId="0" xfId="2" applyNumberFormat="1" applyFont="1" applyFill="1" applyAlignment="1">
      <alignment horizontal="center" vertical="center"/>
    </xf>
    <xf numFmtId="177" fontId="25" fillId="0" borderId="0" xfId="2" applyNumberFormat="1" applyFont="1" applyAlignment="1">
      <alignment vertical="center"/>
    </xf>
    <xf numFmtId="177" fontId="12" fillId="0" borderId="0" xfId="2" applyNumberFormat="1" applyFont="1" applyAlignment="1">
      <alignment horizontal="center" vertical="center"/>
    </xf>
    <xf numFmtId="177" fontId="25" fillId="0" borderId="0" xfId="2" applyNumberFormat="1" applyFont="1" applyAlignment="1">
      <alignment horizontal="center" vertical="center"/>
    </xf>
    <xf numFmtId="177" fontId="25" fillId="0" borderId="0" xfId="2" applyNumberFormat="1" applyFont="1" applyAlignment="1">
      <alignment horizontal="left" vertical="center"/>
    </xf>
    <xf numFmtId="184" fontId="25" fillId="0" borderId="0" xfId="2" applyNumberFormat="1" applyFont="1" applyAlignment="1">
      <alignment horizontal="left" vertical="center"/>
    </xf>
    <xf numFmtId="177" fontId="25" fillId="0" borderId="1" xfId="2" applyNumberFormat="1" applyFont="1" applyBorder="1" applyAlignment="1">
      <alignment horizontal="center" vertical="center"/>
    </xf>
    <xf numFmtId="177" fontId="25" fillId="0" borderId="1" xfId="2" applyNumberFormat="1" applyFont="1" applyBorder="1" applyAlignment="1">
      <alignment vertical="center"/>
    </xf>
    <xf numFmtId="0" fontId="20" fillId="3" borderId="17" xfId="2" applyFont="1" applyFill="1" applyBorder="1" applyAlignment="1">
      <alignment horizontal="center" vertical="center"/>
    </xf>
    <xf numFmtId="0" fontId="9" fillId="3" borderId="17" xfId="2" applyFont="1" applyFill="1" applyBorder="1" applyAlignment="1">
      <alignment horizontal="center" vertical="center"/>
    </xf>
    <xf numFmtId="177" fontId="20" fillId="3" borderId="18" xfId="2" applyNumberFormat="1" applyFont="1" applyFill="1" applyBorder="1" applyAlignment="1">
      <alignment horizontal="center" vertical="center"/>
    </xf>
    <xf numFmtId="177" fontId="20" fillId="0" borderId="18" xfId="2" applyNumberFormat="1" applyFont="1" applyBorder="1" applyAlignment="1">
      <alignment horizontal="center" vertical="center"/>
    </xf>
    <xf numFmtId="177" fontId="20" fillId="3" borderId="19" xfId="2" applyNumberFormat="1" applyFont="1" applyFill="1" applyBorder="1" applyAlignment="1">
      <alignment horizontal="center" vertical="center"/>
    </xf>
    <xf numFmtId="177" fontId="20" fillId="0" borderId="19" xfId="2" applyNumberFormat="1" applyFont="1" applyBorder="1" applyAlignment="1">
      <alignment horizontal="center" vertical="center"/>
    </xf>
    <xf numFmtId="177" fontId="20" fillId="3" borderId="17" xfId="2" applyNumberFormat="1" applyFont="1" applyFill="1" applyBorder="1" applyAlignment="1">
      <alignment horizontal="center" vertical="center"/>
    </xf>
    <xf numFmtId="177" fontId="20" fillId="0" borderId="17" xfId="2" applyNumberFormat="1" applyFont="1" applyBorder="1" applyAlignment="1">
      <alignment horizontal="center" vertical="center"/>
    </xf>
    <xf numFmtId="177" fontId="20" fillId="3" borderId="22" xfId="2" applyNumberFormat="1" applyFont="1" applyFill="1" applyBorder="1" applyAlignment="1">
      <alignment horizontal="center" vertical="center"/>
    </xf>
    <xf numFmtId="177" fontId="20" fillId="0" borderId="22" xfId="2" applyNumberFormat="1" applyFont="1" applyBorder="1" applyAlignment="1">
      <alignment horizontal="center" vertical="center"/>
    </xf>
    <xf numFmtId="177" fontId="20" fillId="3" borderId="61" xfId="2" applyNumberFormat="1" applyFont="1" applyFill="1" applyBorder="1" applyAlignment="1">
      <alignment horizontal="center" vertical="center"/>
    </xf>
    <xf numFmtId="177" fontId="20" fillId="0" borderId="61" xfId="2" applyNumberFormat="1" applyFont="1" applyBorder="1" applyAlignment="1">
      <alignment horizontal="center" vertical="center"/>
    </xf>
    <xf numFmtId="0" fontId="20" fillId="3" borderId="48" xfId="2" applyFont="1" applyFill="1" applyBorder="1" applyAlignment="1">
      <alignment horizontal="center" vertical="center"/>
    </xf>
    <xf numFmtId="0" fontId="20" fillId="3" borderId="47" xfId="2" applyFont="1" applyFill="1" applyBorder="1" applyAlignment="1">
      <alignment horizontal="center" vertical="center"/>
    </xf>
    <xf numFmtId="177" fontId="9" fillId="3" borderId="50" xfId="2" applyNumberFormat="1" applyFont="1" applyFill="1" applyBorder="1" applyAlignment="1">
      <alignment horizontal="center" vertical="center"/>
    </xf>
    <xf numFmtId="177" fontId="9" fillId="3" borderId="49" xfId="2" applyNumberFormat="1" applyFont="1" applyFill="1" applyBorder="1" applyAlignment="1">
      <alignment horizontal="center" vertical="center"/>
    </xf>
    <xf numFmtId="0" fontId="20" fillId="0" borderId="48" xfId="2" applyFont="1" applyBorder="1" applyAlignment="1">
      <alignment horizontal="center" vertical="center"/>
    </xf>
    <xf numFmtId="0" fontId="20" fillId="0" borderId="47" xfId="2" applyFont="1" applyBorder="1" applyAlignment="1">
      <alignment horizontal="center" vertical="center"/>
    </xf>
    <xf numFmtId="0" fontId="20" fillId="0" borderId="50" xfId="2" applyFont="1" applyBorder="1" applyAlignment="1">
      <alignment horizontal="center" vertical="center"/>
    </xf>
    <xf numFmtId="0" fontId="20" fillId="0" borderId="49" xfId="2" applyFont="1" applyBorder="1" applyAlignment="1">
      <alignment horizontal="center" vertical="center"/>
    </xf>
    <xf numFmtId="0" fontId="20" fillId="0" borderId="46" xfId="2" applyFont="1" applyBorder="1" applyAlignment="1">
      <alignment horizontal="center" vertical="center"/>
    </xf>
    <xf numFmtId="0" fontId="20" fillId="0" borderId="45" xfId="2" applyFont="1" applyBorder="1" applyAlignment="1">
      <alignment horizontal="center" vertical="center"/>
    </xf>
    <xf numFmtId="0" fontId="20" fillId="0" borderId="62" xfId="2" applyFont="1" applyBorder="1" applyAlignment="1">
      <alignment horizontal="center" vertical="center"/>
    </xf>
    <xf numFmtId="0" fontId="20" fillId="0" borderId="63" xfId="2" applyFont="1" applyBorder="1" applyAlignment="1">
      <alignment horizontal="center" vertical="center"/>
    </xf>
    <xf numFmtId="0" fontId="20" fillId="0" borderId="52" xfId="2" applyFont="1" applyBorder="1" applyAlignment="1">
      <alignment horizontal="center" vertical="center"/>
    </xf>
    <xf numFmtId="0" fontId="20" fillId="0" borderId="51" xfId="2" applyFont="1" applyBorder="1" applyAlignment="1">
      <alignment horizontal="center" vertical="center"/>
    </xf>
    <xf numFmtId="177" fontId="20" fillId="3" borderId="50" xfId="2" applyNumberFormat="1" applyFont="1" applyFill="1" applyBorder="1" applyAlignment="1">
      <alignment horizontal="center" vertical="center"/>
    </xf>
    <xf numFmtId="0" fontId="20" fillId="14" borderId="49" xfId="2" applyFont="1" applyFill="1" applyBorder="1" applyAlignment="1">
      <alignment horizontal="center" vertical="center"/>
    </xf>
    <xf numFmtId="0" fontId="20" fillId="14" borderId="47" xfId="2" applyFont="1" applyFill="1" applyBorder="1" applyAlignment="1">
      <alignment horizontal="center" vertical="center"/>
    </xf>
    <xf numFmtId="178" fontId="20" fillId="0" borderId="46" xfId="2" applyNumberFormat="1" applyFont="1" applyBorder="1" applyAlignment="1">
      <alignment horizontal="center" vertical="center"/>
    </xf>
    <xf numFmtId="178" fontId="20" fillId="0" borderId="45" xfId="2" applyNumberFormat="1" applyFont="1" applyBorder="1" applyAlignment="1">
      <alignment horizontal="center" vertical="center"/>
    </xf>
    <xf numFmtId="177" fontId="20" fillId="3" borderId="37" xfId="2" applyNumberFormat="1" applyFont="1" applyFill="1" applyBorder="1" applyAlignment="1">
      <alignment horizontal="center" vertical="center"/>
    </xf>
    <xf numFmtId="177" fontId="9" fillId="3" borderId="34" xfId="2" applyNumberFormat="1" applyFont="1" applyFill="1" applyBorder="1" applyAlignment="1">
      <alignment horizontal="center" vertical="center"/>
    </xf>
    <xf numFmtId="177" fontId="25" fillId="0" borderId="37" xfId="2" applyNumberFormat="1" applyFont="1" applyBorder="1" applyAlignment="1">
      <alignment vertical="center"/>
    </xf>
    <xf numFmtId="177" fontId="25" fillId="0" borderId="34" xfId="2" applyNumberFormat="1" applyFont="1" applyBorder="1" applyAlignment="1">
      <alignment vertical="center"/>
    </xf>
    <xf numFmtId="0" fontId="10" fillId="15" borderId="0" xfId="0" applyFont="1" applyFill="1">
      <alignment vertical="center"/>
    </xf>
    <xf numFmtId="38" fontId="10" fillId="0" borderId="1" xfId="1" applyFont="1" applyBorder="1">
      <alignment vertical="center"/>
    </xf>
    <xf numFmtId="38" fontId="10" fillId="0" borderId="1" xfId="1" applyFont="1" applyBorder="1" applyAlignment="1">
      <alignment horizontal="center" vertical="center"/>
    </xf>
    <xf numFmtId="38" fontId="10" fillId="0" borderId="17" xfId="1" applyFont="1" applyBorder="1">
      <alignment vertical="center"/>
    </xf>
    <xf numFmtId="38" fontId="9" fillId="0" borderId="17" xfId="1" applyFont="1" applyBorder="1" applyAlignment="1">
      <alignment horizontal="right" vertical="center"/>
    </xf>
    <xf numFmtId="0" fontId="10" fillId="0" borderId="17" xfId="0" applyFont="1" applyBorder="1">
      <alignment vertical="center"/>
    </xf>
    <xf numFmtId="38" fontId="10" fillId="0" borderId="18" xfId="1" applyFont="1" applyBorder="1">
      <alignment vertical="center"/>
    </xf>
    <xf numFmtId="38" fontId="9" fillId="0" borderId="18" xfId="1" applyFont="1" applyBorder="1" applyAlignment="1">
      <alignment horizontal="right" vertical="center"/>
    </xf>
    <xf numFmtId="38" fontId="10" fillId="0" borderId="19" xfId="1" applyFont="1" applyBorder="1">
      <alignment vertical="center"/>
    </xf>
    <xf numFmtId="0" fontId="10" fillId="0" borderId="1" xfId="1" applyNumberFormat="1" applyFont="1" applyBorder="1" applyAlignment="1">
      <alignment horizontal="center" vertical="center"/>
    </xf>
    <xf numFmtId="0" fontId="10" fillId="0" borderId="37" xfId="1" applyNumberFormat="1" applyFont="1" applyBorder="1" applyAlignment="1">
      <alignment horizontal="center" vertical="center"/>
    </xf>
    <xf numFmtId="0" fontId="10" fillId="0" borderId="54" xfId="1" applyNumberFormat="1" applyFont="1" applyBorder="1" applyAlignment="1">
      <alignment horizontal="center" vertical="center"/>
    </xf>
    <xf numFmtId="0" fontId="10" fillId="0" borderId="34" xfId="1" applyNumberFormat="1" applyFont="1" applyBorder="1" applyAlignment="1">
      <alignment horizontal="center" vertical="center"/>
    </xf>
    <xf numFmtId="38" fontId="10" fillId="0" borderId="37" xfId="1" applyFont="1" applyBorder="1" applyAlignment="1">
      <alignment horizontal="center" vertical="center"/>
    </xf>
    <xf numFmtId="38" fontId="10" fillId="0" borderId="54" xfId="1" applyFont="1" applyBorder="1" applyAlignment="1">
      <alignment horizontal="center" vertical="center"/>
    </xf>
    <xf numFmtId="38" fontId="10" fillId="0" borderId="34" xfId="1" applyFont="1" applyBorder="1" applyAlignment="1">
      <alignment horizontal="center" vertical="center"/>
    </xf>
    <xf numFmtId="38" fontId="10" fillId="0" borderId="48" xfId="1" applyFont="1" applyBorder="1">
      <alignment vertical="center"/>
    </xf>
    <xf numFmtId="38" fontId="10" fillId="0" borderId="65" xfId="1" applyFont="1" applyBorder="1">
      <alignment vertical="center"/>
    </xf>
    <xf numFmtId="38" fontId="10" fillId="0" borderId="47" xfId="1" applyFont="1" applyBorder="1">
      <alignment vertical="center"/>
    </xf>
    <xf numFmtId="38" fontId="10" fillId="0" borderId="50" xfId="1" applyFont="1" applyBorder="1">
      <alignment vertical="center"/>
    </xf>
    <xf numFmtId="38" fontId="10" fillId="0" borderId="31" xfId="1" applyFont="1" applyBorder="1">
      <alignment vertical="center"/>
    </xf>
    <xf numFmtId="38" fontId="10" fillId="0" borderId="49" xfId="1" applyFont="1" applyBorder="1">
      <alignment vertical="center"/>
    </xf>
    <xf numFmtId="38" fontId="10" fillId="0" borderId="46" xfId="1" applyFont="1" applyBorder="1">
      <alignment vertical="center"/>
    </xf>
    <xf numFmtId="38" fontId="10" fillId="0" borderId="66" xfId="1" applyFont="1" applyBorder="1">
      <alignment vertical="center"/>
    </xf>
    <xf numFmtId="38" fontId="10" fillId="0" borderId="45" xfId="1" applyFont="1" applyBorder="1">
      <alignment vertical="center"/>
    </xf>
    <xf numFmtId="38" fontId="10" fillId="0" borderId="37" xfId="1" applyFont="1" applyBorder="1">
      <alignment vertical="center"/>
    </xf>
    <xf numFmtId="38" fontId="10" fillId="0" borderId="54" xfId="1" applyFont="1" applyBorder="1">
      <alignment vertical="center"/>
    </xf>
    <xf numFmtId="38" fontId="10" fillId="0" borderId="34" xfId="1" applyFont="1" applyBorder="1">
      <alignment vertical="center"/>
    </xf>
    <xf numFmtId="38" fontId="9" fillId="0" borderId="48" xfId="1" applyFont="1" applyBorder="1" applyAlignment="1">
      <alignment horizontal="right" vertical="center"/>
    </xf>
    <xf numFmtId="38" fontId="9" fillId="0" borderId="65" xfId="1" applyFont="1" applyBorder="1" applyAlignment="1">
      <alignment horizontal="right" vertical="center"/>
    </xf>
    <xf numFmtId="38" fontId="9" fillId="0" borderId="47" xfId="1" applyFont="1" applyBorder="1" applyAlignment="1">
      <alignment horizontal="right" vertical="center"/>
    </xf>
    <xf numFmtId="38" fontId="9" fillId="0" borderId="50" xfId="1" applyFont="1" applyBorder="1" applyAlignment="1">
      <alignment horizontal="right" vertical="center"/>
    </xf>
    <xf numFmtId="38" fontId="9" fillId="0" borderId="31" xfId="1" applyFont="1" applyBorder="1" applyAlignment="1">
      <alignment horizontal="right" vertical="center"/>
    </xf>
    <xf numFmtId="38" fontId="9" fillId="0" borderId="49" xfId="1" applyFont="1" applyBorder="1" applyAlignment="1">
      <alignment horizontal="right" vertical="center"/>
    </xf>
    <xf numFmtId="38" fontId="10" fillId="0" borderId="1" xfId="1" applyFont="1" applyBorder="1" applyAlignment="1">
      <alignment horizontal="right" vertical="center"/>
    </xf>
    <xf numFmtId="0" fontId="10" fillId="0" borderId="11" xfId="0" applyFont="1" applyBorder="1">
      <alignment vertical="center"/>
    </xf>
    <xf numFmtId="0" fontId="10" fillId="0" borderId="32" xfId="0" applyFont="1" applyBorder="1">
      <alignment vertical="center"/>
    </xf>
    <xf numFmtId="0" fontId="10" fillId="0" borderId="28" xfId="0" applyFont="1" applyBorder="1">
      <alignment vertical="center"/>
    </xf>
    <xf numFmtId="0" fontId="10" fillId="0" borderId="29" xfId="0" applyFont="1" applyBorder="1" applyAlignment="1">
      <alignment vertical="center" shrinkToFit="1"/>
    </xf>
    <xf numFmtId="0" fontId="10" fillId="0" borderId="57" xfId="0" applyFont="1" applyBorder="1">
      <alignment vertical="center"/>
    </xf>
    <xf numFmtId="0" fontId="10" fillId="0" borderId="56" xfId="0" applyFont="1" applyBorder="1">
      <alignment vertical="center"/>
    </xf>
    <xf numFmtId="0" fontId="10" fillId="0" borderId="30" xfId="0" applyFont="1" applyBorder="1" applyAlignment="1">
      <alignment vertical="center" shrinkToFit="1"/>
    </xf>
    <xf numFmtId="0" fontId="10" fillId="0" borderId="2" xfId="0" applyFont="1" applyBorder="1">
      <alignment vertical="center"/>
    </xf>
    <xf numFmtId="0" fontId="10" fillId="0" borderId="4" xfId="0" applyFont="1" applyBorder="1">
      <alignment vertical="center"/>
    </xf>
    <xf numFmtId="38" fontId="10" fillId="0" borderId="17" xfId="1" applyFont="1" applyBorder="1" applyAlignment="1">
      <alignment horizontal="right" vertical="center"/>
    </xf>
    <xf numFmtId="0" fontId="10" fillId="0" borderId="7" xfId="0" applyFont="1" applyBorder="1">
      <alignment vertical="center"/>
    </xf>
    <xf numFmtId="38" fontId="10" fillId="0" borderId="18" xfId="1" applyFont="1" applyBorder="1" applyAlignment="1">
      <alignment horizontal="right" vertical="center"/>
    </xf>
    <xf numFmtId="0" fontId="10" fillId="0" borderId="10" xfId="0" applyFont="1" applyBorder="1">
      <alignment vertical="center"/>
    </xf>
    <xf numFmtId="38" fontId="10" fillId="0" borderId="19" xfId="1" applyFont="1" applyBorder="1" applyAlignment="1">
      <alignment horizontal="right" vertical="center"/>
    </xf>
    <xf numFmtId="0" fontId="10" fillId="0" borderId="32" xfId="0" applyFont="1" applyBorder="1" applyAlignment="1">
      <alignment vertical="center" shrinkToFit="1"/>
    </xf>
    <xf numFmtId="0" fontId="10" fillId="0" borderId="64" xfId="0" applyFont="1" applyBorder="1" applyAlignment="1">
      <alignment vertical="center" shrinkToFit="1"/>
    </xf>
    <xf numFmtId="0" fontId="10" fillId="0" borderId="28" xfId="0" applyFont="1" applyBorder="1" applyAlignment="1">
      <alignment vertical="center" shrinkToFit="1"/>
    </xf>
    <xf numFmtId="38" fontId="10" fillId="0" borderId="48" xfId="1" applyFont="1" applyBorder="1" applyAlignment="1">
      <alignment horizontal="right" vertical="center"/>
    </xf>
    <xf numFmtId="38" fontId="10" fillId="0" borderId="47" xfId="1" applyFont="1" applyBorder="1" applyAlignment="1">
      <alignment horizontal="right" vertical="center"/>
    </xf>
    <xf numFmtId="38" fontId="10" fillId="0" borderId="50" xfId="1" applyFont="1" applyBorder="1" applyAlignment="1">
      <alignment horizontal="right" vertical="center"/>
    </xf>
    <xf numFmtId="38" fontId="10" fillId="0" borderId="49" xfId="1" applyFont="1" applyBorder="1" applyAlignment="1">
      <alignment horizontal="right" vertical="center"/>
    </xf>
    <xf numFmtId="38" fontId="10" fillId="0" borderId="46" xfId="1" applyFont="1" applyBorder="1" applyAlignment="1">
      <alignment horizontal="right" vertical="center"/>
    </xf>
    <xf numFmtId="38" fontId="10" fillId="0" borderId="45" xfId="1" applyFont="1" applyBorder="1" applyAlignment="1">
      <alignment horizontal="right" vertical="center"/>
    </xf>
    <xf numFmtId="38" fontId="10" fillId="0" borderId="37" xfId="1" applyFont="1" applyBorder="1" applyAlignment="1">
      <alignment horizontal="right" vertical="center"/>
    </xf>
    <xf numFmtId="38" fontId="10" fillId="0" borderId="34" xfId="1" applyFont="1" applyBorder="1" applyAlignment="1">
      <alignment horizontal="right" vertical="center"/>
    </xf>
    <xf numFmtId="0" fontId="10" fillId="0" borderId="37" xfId="0" applyFont="1" applyBorder="1" applyAlignment="1">
      <alignment vertical="center" shrinkToFit="1"/>
    </xf>
    <xf numFmtId="0" fontId="10" fillId="0" borderId="34" xfId="0" applyFont="1" applyBorder="1" applyAlignment="1">
      <alignment vertical="center" shrinkToFit="1"/>
    </xf>
    <xf numFmtId="38" fontId="10" fillId="0" borderId="1" xfId="0" applyNumberFormat="1" applyFont="1" applyBorder="1">
      <alignment vertical="center"/>
    </xf>
    <xf numFmtId="0" fontId="10" fillId="0" borderId="37" xfId="0" applyFont="1" applyBorder="1">
      <alignment vertical="center"/>
    </xf>
    <xf numFmtId="0" fontId="10" fillId="0" borderId="34" xfId="0" applyFont="1" applyBorder="1">
      <alignment vertical="center"/>
    </xf>
    <xf numFmtId="0" fontId="15" fillId="0" borderId="0" xfId="2" applyFont="1" applyAlignment="1">
      <alignment vertical="center"/>
    </xf>
    <xf numFmtId="3" fontId="9" fillId="0" borderId="1" xfId="2" applyNumberFormat="1" applyFont="1" applyBorder="1" applyAlignment="1">
      <alignment horizontal="right" vertical="center"/>
    </xf>
    <xf numFmtId="3" fontId="9" fillId="0" borderId="17" xfId="2" applyNumberFormat="1" applyFont="1" applyBorder="1" applyAlignment="1">
      <alignment horizontal="right" vertical="center"/>
    </xf>
    <xf numFmtId="3" fontId="9" fillId="0" borderId="18" xfId="2" applyNumberFormat="1" applyFont="1" applyBorder="1" applyAlignment="1">
      <alignment horizontal="right" vertical="center"/>
    </xf>
    <xf numFmtId="3" fontId="9" fillId="0" borderId="19" xfId="2" applyNumberFormat="1" applyFont="1" applyBorder="1" applyAlignment="1">
      <alignment horizontal="right" vertical="center"/>
    </xf>
    <xf numFmtId="0" fontId="9" fillId="0" borderId="29" xfId="2" applyFont="1" applyBorder="1" applyAlignment="1">
      <alignment horizontal="center" vertical="center"/>
    </xf>
    <xf numFmtId="0" fontId="9" fillId="0" borderId="30" xfId="2" applyFont="1" applyBorder="1" applyAlignment="1">
      <alignment horizontal="center" vertical="center"/>
    </xf>
    <xf numFmtId="0" fontId="9" fillId="0" borderId="32" xfId="2" applyFont="1" applyBorder="1" applyAlignment="1">
      <alignment horizontal="center" vertical="center"/>
    </xf>
    <xf numFmtId="0" fontId="9" fillId="0" borderId="28" xfId="2" applyFont="1" applyBorder="1" applyAlignment="1">
      <alignment horizontal="center" vertical="center"/>
    </xf>
    <xf numFmtId="0" fontId="9" fillId="0" borderId="57" xfId="2" applyFont="1" applyBorder="1" applyAlignment="1">
      <alignment horizontal="center" vertical="center"/>
    </xf>
    <xf numFmtId="0" fontId="9" fillId="0" borderId="56" xfId="2" applyFont="1" applyBorder="1" applyAlignment="1">
      <alignment horizontal="center" vertical="center"/>
    </xf>
    <xf numFmtId="0" fontId="9" fillId="0" borderId="2" xfId="2" applyFont="1" applyBorder="1" applyAlignment="1">
      <alignment horizontal="center" vertical="center"/>
    </xf>
    <xf numFmtId="14" fontId="10" fillId="0" borderId="4" xfId="0" applyNumberFormat="1" applyFont="1" applyBorder="1" applyAlignment="1">
      <alignment horizontal="center" vertical="center"/>
    </xf>
    <xf numFmtId="14" fontId="10" fillId="0" borderId="7" xfId="0" applyNumberFormat="1" applyFont="1" applyBorder="1" applyAlignment="1">
      <alignment horizontal="center" vertical="center"/>
    </xf>
    <xf numFmtId="14" fontId="10" fillId="0" borderId="10" xfId="0" applyNumberFormat="1" applyFont="1" applyBorder="1" applyAlignment="1">
      <alignment horizontal="center" vertical="center"/>
    </xf>
    <xf numFmtId="14" fontId="10" fillId="0" borderId="13" xfId="0" applyNumberFormat="1" applyFont="1" applyBorder="1" applyAlignment="1">
      <alignment horizontal="center" vertical="center"/>
    </xf>
    <xf numFmtId="0" fontId="21" fillId="0" borderId="1" xfId="0" applyFont="1" applyBorder="1" applyAlignment="1">
      <alignment horizontal="center" vertical="center" shrinkToFit="1"/>
    </xf>
    <xf numFmtId="0" fontId="32" fillId="10" borderId="0" xfId="0" applyFont="1" applyFill="1" applyAlignment="1">
      <alignment horizontal="center" vertical="center"/>
    </xf>
    <xf numFmtId="185" fontId="21" fillId="0" borderId="17" xfId="0" applyNumberFormat="1" applyFont="1" applyBorder="1">
      <alignment vertical="center"/>
    </xf>
    <xf numFmtId="185" fontId="21" fillId="0" borderId="18" xfId="0" applyNumberFormat="1" applyFont="1" applyBorder="1">
      <alignment vertical="center"/>
    </xf>
    <xf numFmtId="185" fontId="21" fillId="0" borderId="19" xfId="0" applyNumberFormat="1" applyFont="1" applyBorder="1">
      <alignment vertical="center"/>
    </xf>
    <xf numFmtId="185" fontId="10" fillId="0" borderId="1" xfId="0" applyNumberFormat="1" applyFont="1" applyBorder="1">
      <alignment vertical="center"/>
    </xf>
    <xf numFmtId="185" fontId="10" fillId="0" borderId="19" xfId="0" applyNumberFormat="1" applyFont="1" applyBorder="1">
      <alignment vertical="center"/>
    </xf>
    <xf numFmtId="0" fontId="21" fillId="5" borderId="0" xfId="0" applyFont="1" applyFill="1">
      <alignment vertical="center"/>
    </xf>
    <xf numFmtId="0" fontId="21" fillId="0" borderId="17" xfId="0" applyFont="1" applyBorder="1" applyAlignment="1">
      <alignment horizontal="center" vertical="center"/>
    </xf>
    <xf numFmtId="0" fontId="21" fillId="0" borderId="19" xfId="0" applyFont="1" applyBorder="1" applyAlignment="1">
      <alignment horizontal="center" vertical="center"/>
    </xf>
    <xf numFmtId="0" fontId="20" fillId="0" borderId="17" xfId="10" applyFont="1" applyBorder="1" applyAlignment="1">
      <alignment horizontal="center" vertical="center"/>
    </xf>
    <xf numFmtId="0" fontId="20" fillId="0" borderId="19" xfId="10" applyFont="1" applyBorder="1" applyAlignment="1">
      <alignment horizontal="center" vertical="center"/>
    </xf>
    <xf numFmtId="185" fontId="10" fillId="0" borderId="30" xfId="0" applyNumberFormat="1" applyFont="1" applyBorder="1">
      <alignment vertical="center"/>
    </xf>
    <xf numFmtId="0" fontId="10" fillId="5" borderId="1" xfId="0" applyFont="1" applyFill="1" applyBorder="1">
      <alignment vertical="center"/>
    </xf>
    <xf numFmtId="38" fontId="10" fillId="0" borderId="0" xfId="1" applyFont="1">
      <alignment vertical="center"/>
    </xf>
    <xf numFmtId="0" fontId="10" fillId="0" borderId="0" xfId="0" applyFont="1" applyAlignment="1">
      <alignment horizontal="right" vertical="center"/>
    </xf>
    <xf numFmtId="0" fontId="60" fillId="0" borderId="1" xfId="0" applyFont="1" applyBorder="1" applyAlignment="1">
      <alignment horizontal="centerContinuous" vertical="center"/>
    </xf>
    <xf numFmtId="14" fontId="10" fillId="0" borderId="11" xfId="0" applyNumberFormat="1" applyFont="1" applyBorder="1" applyAlignment="1">
      <alignment horizontal="right" vertical="center"/>
    </xf>
    <xf numFmtId="38" fontId="10" fillId="0" borderId="13" xfId="1" applyFont="1" applyBorder="1" applyAlignment="1">
      <alignment horizontal="right" vertical="center"/>
    </xf>
    <xf numFmtId="0" fontId="10" fillId="0" borderId="11" xfId="0" applyFont="1" applyBorder="1" applyAlignment="1">
      <alignment horizontal="right" vertical="center"/>
    </xf>
    <xf numFmtId="38" fontId="10" fillId="0" borderId="13" xfId="1" applyFont="1" applyBorder="1">
      <alignment vertical="center"/>
    </xf>
    <xf numFmtId="14" fontId="10" fillId="0" borderId="32" xfId="0" applyNumberFormat="1" applyFont="1" applyBorder="1" applyAlignment="1">
      <alignment horizontal="right" vertical="center"/>
    </xf>
    <xf numFmtId="38" fontId="10" fillId="0" borderId="28" xfId="1" applyFont="1" applyBorder="1">
      <alignment vertical="center"/>
    </xf>
    <xf numFmtId="14" fontId="10" fillId="0" borderId="57" xfId="0" applyNumberFormat="1" applyFont="1" applyBorder="1" applyAlignment="1">
      <alignment horizontal="right" vertical="center"/>
    </xf>
    <xf numFmtId="38" fontId="10" fillId="0" borderId="56" xfId="1" applyFont="1" applyBorder="1">
      <alignment vertical="center"/>
    </xf>
    <xf numFmtId="38" fontId="10" fillId="0" borderId="29" xfId="1" applyFont="1" applyBorder="1" applyAlignment="1">
      <alignment horizontal="center" vertical="center"/>
    </xf>
    <xf numFmtId="0" fontId="10" fillId="0" borderId="0" xfId="0" applyFont="1" applyAlignment="1">
      <alignment vertical="center" wrapText="1"/>
    </xf>
    <xf numFmtId="49" fontId="9" fillId="16" borderId="17" xfId="2" applyNumberFormat="1" applyFont="1" applyFill="1" applyBorder="1" applyAlignment="1">
      <alignment horizontal="left" vertical="center" wrapText="1"/>
    </xf>
    <xf numFmtId="49" fontId="9" fillId="16" borderId="18" xfId="2" applyNumberFormat="1" applyFont="1" applyFill="1" applyBorder="1" applyAlignment="1">
      <alignment horizontal="left" vertical="center" wrapText="1"/>
    </xf>
    <xf numFmtId="0" fontId="9" fillId="16" borderId="18" xfId="2" applyFont="1" applyFill="1" applyBorder="1" applyAlignment="1">
      <alignment horizontal="left" vertical="center" wrapText="1"/>
    </xf>
    <xf numFmtId="0" fontId="58" fillId="0" borderId="18" xfId="7" applyFont="1" applyFill="1" applyBorder="1" applyAlignment="1">
      <alignment horizontal="left" vertical="center" wrapText="1"/>
    </xf>
    <xf numFmtId="178" fontId="58" fillId="0" borderId="18" xfId="7" applyNumberFormat="1" applyFont="1" applyFill="1" applyBorder="1" applyAlignment="1">
      <alignment horizontal="left" vertical="center" wrapText="1"/>
    </xf>
    <xf numFmtId="178" fontId="58" fillId="0" borderId="18" xfId="7" applyNumberFormat="1" applyFont="1" applyBorder="1" applyAlignment="1">
      <alignment horizontal="left"/>
    </xf>
    <xf numFmtId="0" fontId="58" fillId="0" borderId="18" xfId="7" applyFont="1" applyBorder="1" applyAlignment="1">
      <alignment horizontal="left"/>
    </xf>
    <xf numFmtId="0" fontId="58" fillId="0" borderId="18" xfId="7" applyFont="1" applyBorder="1" applyAlignment="1">
      <alignment horizontal="left" vertical="center" wrapText="1"/>
    </xf>
    <xf numFmtId="0" fontId="58" fillId="0" borderId="18" xfId="7" applyFont="1" applyBorder="1" applyAlignment="1">
      <alignment horizontal="left" vertical="center"/>
    </xf>
    <xf numFmtId="0" fontId="58" fillId="2" borderId="18" xfId="7" applyFont="1" applyFill="1" applyBorder="1" applyAlignment="1">
      <alignment horizontal="left" vertical="center"/>
    </xf>
    <xf numFmtId="0" fontId="58" fillId="0" borderId="19" xfId="7" applyFont="1" applyBorder="1" applyAlignment="1">
      <alignment horizontal="left" vertical="center"/>
    </xf>
    <xf numFmtId="0" fontId="58" fillId="0" borderId="0" xfId="7" applyFont="1" applyAlignment="1">
      <alignment vertical="center"/>
    </xf>
    <xf numFmtId="0" fontId="58" fillId="0" borderId="0" xfId="7" applyFont="1" applyFill="1">
      <alignment vertical="center"/>
    </xf>
    <xf numFmtId="0" fontId="32" fillId="0" borderId="0" xfId="0" applyFont="1" applyAlignment="1">
      <alignment horizontal="center" vertical="center"/>
    </xf>
    <xf numFmtId="0" fontId="9" fillId="0" borderId="0" xfId="0" applyFont="1" applyAlignment="1">
      <alignment horizontal="center" vertical="center"/>
    </xf>
    <xf numFmtId="0" fontId="15" fillId="0" borderId="0" xfId="4" applyFont="1" applyAlignment="1">
      <alignment horizontal="centerContinuous" vertical="center"/>
    </xf>
    <xf numFmtId="0" fontId="12" fillId="0" borderId="20" xfId="4" applyFont="1" applyBorder="1" applyAlignment="1">
      <alignment horizontal="centerContinuous" vertical="center"/>
    </xf>
    <xf numFmtId="0" fontId="12" fillId="0" borderId="0" xfId="4" applyFont="1" applyAlignment="1">
      <alignment horizontal="centerContinuous" vertical="center"/>
    </xf>
    <xf numFmtId="0" fontId="58" fillId="0" borderId="0" xfId="7" applyFont="1" applyFill="1" applyAlignment="1">
      <alignment horizontal="right" vertical="center"/>
    </xf>
    <xf numFmtId="0" fontId="15" fillId="0" borderId="0" xfId="2" applyFont="1"/>
    <xf numFmtId="0" fontId="61" fillId="0" borderId="0" xfId="2" applyFont="1"/>
    <xf numFmtId="0" fontId="62" fillId="0" borderId="0" xfId="0" applyFont="1">
      <alignment vertical="center"/>
    </xf>
    <xf numFmtId="0" fontId="10" fillId="0" borderId="1" xfId="0" applyFont="1" applyBorder="1" applyAlignment="1">
      <alignment vertical="center" wrapText="1"/>
    </xf>
    <xf numFmtId="0" fontId="10" fillId="0" borderId="29" xfId="0" applyFont="1" applyBorder="1">
      <alignment vertical="center"/>
    </xf>
    <xf numFmtId="0" fontId="9" fillId="0" borderId="1" xfId="0" applyFont="1" applyBorder="1">
      <alignment vertical="center"/>
    </xf>
    <xf numFmtId="14" fontId="9" fillId="0" borderId="1" xfId="0" applyNumberFormat="1" applyFont="1" applyBorder="1">
      <alignment vertical="center"/>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10" fillId="10" borderId="18" xfId="0" applyFont="1" applyFill="1" applyBorder="1">
      <alignment vertical="center"/>
    </xf>
    <xf numFmtId="179" fontId="10" fillId="10" borderId="18" xfId="0" applyNumberFormat="1" applyFont="1" applyFill="1" applyBorder="1">
      <alignment vertical="center"/>
    </xf>
    <xf numFmtId="0" fontId="10" fillId="0" borderId="1" xfId="0" applyFont="1" applyBorder="1" applyAlignment="1">
      <alignment horizontal="center"/>
    </xf>
    <xf numFmtId="0" fontId="10" fillId="0" borderId="17" xfId="0" applyFont="1" applyBorder="1" applyAlignment="1"/>
    <xf numFmtId="0" fontId="10" fillId="0" borderId="18" xfId="0" applyFont="1" applyBorder="1" applyAlignment="1"/>
    <xf numFmtId="38" fontId="10" fillId="0" borderId="18" xfId="3" applyFont="1" applyBorder="1"/>
    <xf numFmtId="0" fontId="10" fillId="0" borderId="19" xfId="0" applyFont="1" applyBorder="1" applyAlignment="1"/>
    <xf numFmtId="38" fontId="10" fillId="0" borderId="19" xfId="3" applyFont="1" applyBorder="1"/>
    <xf numFmtId="38" fontId="10" fillId="0" borderId="1" xfId="3" applyFont="1" applyBorder="1"/>
    <xf numFmtId="38" fontId="10" fillId="0" borderId="17" xfId="3" applyFont="1" applyBorder="1" applyAlignment="1">
      <alignment horizontal="right" vertical="center"/>
    </xf>
    <xf numFmtId="38" fontId="10" fillId="0" borderId="18" xfId="3" applyFont="1" applyBorder="1" applyAlignment="1">
      <alignment horizontal="right" vertical="center"/>
    </xf>
    <xf numFmtId="38" fontId="10" fillId="0" borderId="1" xfId="0" applyNumberFormat="1" applyFont="1" applyBorder="1" applyAlignment="1"/>
    <xf numFmtId="0" fontId="10" fillId="0" borderId="22" xfId="0" applyFont="1" applyBorder="1" applyAlignment="1"/>
    <xf numFmtId="38" fontId="10" fillId="0" borderId="22" xfId="3" applyFont="1" applyBorder="1"/>
    <xf numFmtId="0" fontId="10" fillId="0" borderId="30" xfId="0" applyFont="1" applyBorder="1" applyAlignment="1">
      <alignment horizontal="center"/>
    </xf>
    <xf numFmtId="185" fontId="10" fillId="0" borderId="0" xfId="0" applyNumberFormat="1" applyFont="1">
      <alignment vertical="center"/>
    </xf>
    <xf numFmtId="185" fontId="10" fillId="0" borderId="17" xfId="0" applyNumberFormat="1" applyFont="1" applyBorder="1">
      <alignment vertical="center"/>
    </xf>
    <xf numFmtId="185" fontId="10" fillId="0" borderId="18" xfId="0" applyNumberFormat="1" applyFont="1" applyBorder="1">
      <alignment vertical="center"/>
    </xf>
    <xf numFmtId="179" fontId="10" fillId="18" borderId="18" xfId="0" applyNumberFormat="1" applyFont="1" applyFill="1" applyBorder="1">
      <alignment vertical="center"/>
    </xf>
    <xf numFmtId="0" fontId="33" fillId="17" borderId="1" xfId="0" applyFont="1" applyFill="1" applyBorder="1" applyAlignment="1">
      <alignment horizontal="center" vertical="center"/>
    </xf>
    <xf numFmtId="0" fontId="10" fillId="0" borderId="0" xfId="0" applyFont="1" applyAlignment="1">
      <alignment horizontal="center" vertical="center"/>
    </xf>
    <xf numFmtId="186" fontId="10" fillId="0" borderId="0" xfId="1" applyNumberFormat="1" applyFont="1">
      <alignment vertical="center"/>
    </xf>
    <xf numFmtId="179" fontId="10" fillId="0" borderId="0" xfId="0" applyNumberFormat="1" applyFont="1">
      <alignment vertical="center"/>
    </xf>
    <xf numFmtId="40" fontId="21" fillId="0" borderId="0" xfId="0" applyNumberFormat="1" applyFont="1">
      <alignment vertical="center"/>
    </xf>
    <xf numFmtId="0" fontId="22" fillId="0" borderId="0" xfId="7" applyNumberFormat="1" applyAlignment="1"/>
    <xf numFmtId="0" fontId="58" fillId="0" borderId="0" xfId="7" applyFont="1" applyAlignment="1">
      <alignment horizontal="right" vertical="center"/>
    </xf>
    <xf numFmtId="0" fontId="21" fillId="0" borderId="19" xfId="0" applyFont="1" applyBorder="1" applyAlignment="1"/>
    <xf numFmtId="38" fontId="20" fillId="0" borderId="17" xfId="12" applyFont="1" applyFill="1" applyBorder="1">
      <alignment vertical="center"/>
    </xf>
    <xf numFmtId="38" fontId="20" fillId="0" borderId="18" xfId="12" applyFont="1" applyFill="1" applyBorder="1">
      <alignment vertical="center"/>
    </xf>
    <xf numFmtId="38" fontId="20" fillId="0" borderId="19" xfId="12" applyFont="1" applyFill="1" applyBorder="1">
      <alignment vertical="center"/>
    </xf>
    <xf numFmtId="0" fontId="20" fillId="0" borderId="46" xfId="10" applyFont="1" applyBorder="1" applyAlignment="1">
      <alignment horizontal="center" vertical="center"/>
    </xf>
    <xf numFmtId="0" fontId="20" fillId="0" borderId="45" xfId="10" applyFont="1" applyBorder="1" applyAlignment="1">
      <alignment horizontal="center" vertical="center"/>
    </xf>
    <xf numFmtId="0" fontId="51" fillId="0" borderId="19" xfId="10" applyFont="1" applyBorder="1" applyAlignment="1">
      <alignment horizontal="center" vertical="center" shrinkToFit="1"/>
    </xf>
    <xf numFmtId="0" fontId="20" fillId="0" borderId="19" xfId="10" applyFont="1" applyBorder="1" applyAlignment="1">
      <alignment horizontal="center" vertical="center" shrinkToFit="1"/>
    </xf>
    <xf numFmtId="38" fontId="51" fillId="0" borderId="19" xfId="11" applyFont="1" applyFill="1" applyBorder="1" applyAlignment="1">
      <alignment horizontal="center" vertical="center" shrinkToFit="1"/>
    </xf>
    <xf numFmtId="0" fontId="52" fillId="0" borderId="10" xfId="10" applyFont="1" applyBorder="1" applyAlignment="1">
      <alignment horizontal="left" vertical="center" shrinkToFit="1"/>
    </xf>
    <xf numFmtId="176" fontId="12" fillId="0" borderId="1" xfId="4" applyNumberFormat="1" applyFont="1" applyBorder="1">
      <alignment vertical="center"/>
    </xf>
    <xf numFmtId="0" fontId="12" fillId="0" borderId="1" xfId="5" applyFont="1" applyBorder="1" applyAlignment="1">
      <alignment horizontal="left" vertical="center"/>
    </xf>
    <xf numFmtId="55" fontId="12" fillId="0" borderId="1" xfId="4" applyNumberFormat="1" applyFont="1" applyBorder="1" applyAlignment="1">
      <alignment horizontal="center" vertical="center"/>
    </xf>
    <xf numFmtId="176" fontId="12" fillId="0" borderId="1" xfId="4" applyNumberFormat="1" applyFont="1" applyBorder="1" applyAlignment="1">
      <alignment horizontal="right" vertical="center"/>
    </xf>
    <xf numFmtId="0" fontId="12" fillId="0" borderId="1" xfId="4" applyFont="1" applyBorder="1" applyAlignment="1">
      <alignment horizontal="left" vertical="center"/>
    </xf>
    <xf numFmtId="176" fontId="12" fillId="0" borderId="13" xfId="4" applyNumberFormat="1" applyFont="1" applyBorder="1">
      <alignment vertical="center"/>
    </xf>
    <xf numFmtId="0" fontId="12" fillId="0" borderId="13" xfId="4" applyFont="1" applyBorder="1" applyAlignment="1">
      <alignment horizontal="left" vertical="center"/>
    </xf>
    <xf numFmtId="0" fontId="63" fillId="0" borderId="0" xfId="7" applyFont="1" applyFill="1" applyAlignment="1">
      <alignment horizontal="right" vertical="center"/>
    </xf>
    <xf numFmtId="0" fontId="20" fillId="0" borderId="0" xfId="0" applyFont="1">
      <alignment vertical="center"/>
    </xf>
    <xf numFmtId="0" fontId="20" fillId="0" borderId="1" xfId="0" applyFont="1" applyBorder="1">
      <alignment vertical="center"/>
    </xf>
    <xf numFmtId="38" fontId="20" fillId="0" borderId="1" xfId="1" applyFont="1" applyFill="1" applyBorder="1">
      <alignment vertical="center"/>
    </xf>
    <xf numFmtId="38" fontId="20" fillId="0" borderId="0" xfId="1" applyFont="1" applyFill="1">
      <alignment vertical="center"/>
    </xf>
    <xf numFmtId="0" fontId="9" fillId="0" borderId="19" xfId="2" applyFont="1" applyBorder="1" applyAlignment="1">
      <alignment vertical="center"/>
    </xf>
    <xf numFmtId="0" fontId="21" fillId="0" borderId="65" xfId="0" applyFont="1" applyBorder="1">
      <alignment vertical="center"/>
    </xf>
    <xf numFmtId="0" fontId="21" fillId="0" borderId="31" xfId="0" applyFont="1" applyBorder="1">
      <alignment vertical="center"/>
    </xf>
    <xf numFmtId="0" fontId="21" fillId="0" borderId="37" xfId="0" applyFont="1" applyBorder="1">
      <alignment vertical="center"/>
    </xf>
    <xf numFmtId="0" fontId="21" fillId="0" borderId="54" xfId="0" applyFont="1" applyBorder="1">
      <alignment vertical="center"/>
    </xf>
    <xf numFmtId="38" fontId="21" fillId="0" borderId="34" xfId="1" applyFont="1" applyBorder="1">
      <alignment vertical="center"/>
    </xf>
    <xf numFmtId="38" fontId="21" fillId="0" borderId="1" xfId="1" applyFont="1" applyFill="1" applyBorder="1">
      <alignment vertical="center"/>
    </xf>
    <xf numFmtId="0" fontId="20" fillId="0" borderId="68" xfId="10" applyFont="1" applyBorder="1" applyAlignment="1">
      <alignment horizontal="center" vertical="center"/>
    </xf>
    <xf numFmtId="0" fontId="20" fillId="0" borderId="69" xfId="10" applyFont="1" applyBorder="1" applyAlignment="1">
      <alignment horizontal="center" vertical="center"/>
    </xf>
    <xf numFmtId="0" fontId="51" fillId="0" borderId="21" xfId="10" applyFont="1" applyBorder="1" applyAlignment="1">
      <alignment horizontal="center" vertical="center" shrinkToFit="1"/>
    </xf>
    <xf numFmtId="0" fontId="20" fillId="0" borderId="21" xfId="10" applyFont="1" applyBorder="1" applyAlignment="1">
      <alignment horizontal="center" vertical="center" shrinkToFit="1"/>
    </xf>
    <xf numFmtId="38" fontId="51" fillId="0" borderId="21" xfId="11" applyFont="1" applyFill="1" applyBorder="1" applyAlignment="1">
      <alignment horizontal="center" vertical="center" shrinkToFit="1"/>
    </xf>
    <xf numFmtId="0" fontId="52" fillId="0" borderId="16" xfId="10" applyFont="1" applyBorder="1" applyAlignment="1">
      <alignment horizontal="left" vertical="center" shrinkToFit="1"/>
    </xf>
    <xf numFmtId="14" fontId="10" fillId="0" borderId="1" xfId="0" applyNumberFormat="1" applyFont="1" applyBorder="1" applyAlignment="1">
      <alignment horizontal="center" vertical="center"/>
    </xf>
    <xf numFmtId="38" fontId="9" fillId="0" borderId="48" xfId="1" applyFont="1" applyFill="1" applyBorder="1" applyAlignment="1">
      <alignment horizontal="right" vertical="center"/>
    </xf>
    <xf numFmtId="38" fontId="9" fillId="0" borderId="65" xfId="1" applyFont="1" applyFill="1" applyBorder="1" applyAlignment="1">
      <alignment horizontal="right" vertical="center"/>
    </xf>
    <xf numFmtId="38" fontId="9" fillId="0" borderId="47" xfId="1" applyFont="1" applyFill="1" applyBorder="1" applyAlignment="1">
      <alignment horizontal="right" vertical="center"/>
    </xf>
    <xf numFmtId="38" fontId="9" fillId="0" borderId="50" xfId="1" applyFont="1" applyFill="1" applyBorder="1" applyAlignment="1">
      <alignment horizontal="right" vertical="center"/>
    </xf>
    <xf numFmtId="38" fontId="9" fillId="0" borderId="31" xfId="1" applyFont="1" applyFill="1" applyBorder="1" applyAlignment="1">
      <alignment horizontal="right" vertical="center"/>
    </xf>
    <xf numFmtId="38" fontId="9" fillId="0" borderId="49" xfId="1" applyFont="1" applyFill="1" applyBorder="1" applyAlignment="1">
      <alignment horizontal="right" vertical="center"/>
    </xf>
    <xf numFmtId="38" fontId="10" fillId="0" borderId="46" xfId="1" applyFont="1" applyFill="1" applyBorder="1">
      <alignment vertical="center"/>
    </xf>
    <xf numFmtId="38" fontId="10" fillId="0" borderId="66" xfId="1" applyFont="1" applyFill="1" applyBorder="1">
      <alignment vertical="center"/>
    </xf>
    <xf numFmtId="38" fontId="10" fillId="0" borderId="45" xfId="1" applyFont="1" applyFill="1" applyBorder="1">
      <alignment vertical="center"/>
    </xf>
    <xf numFmtId="38" fontId="10" fillId="0" borderId="37" xfId="1" applyFont="1" applyFill="1" applyBorder="1">
      <alignment vertical="center"/>
    </xf>
    <xf numFmtId="38" fontId="10" fillId="0" borderId="54" xfId="1" applyFont="1" applyFill="1" applyBorder="1">
      <alignment vertical="center"/>
    </xf>
    <xf numFmtId="38" fontId="10" fillId="0" borderId="34" xfId="1" applyFont="1" applyFill="1" applyBorder="1">
      <alignment vertical="center"/>
    </xf>
    <xf numFmtId="180" fontId="12" fillId="0" borderId="17" xfId="0" applyNumberFormat="1" applyFont="1" applyBorder="1" applyAlignment="1">
      <alignment horizontal="center" vertical="center" wrapText="1"/>
    </xf>
    <xf numFmtId="57" fontId="12" fillId="0" borderId="17" xfId="0" applyNumberFormat="1" applyFont="1" applyBorder="1" applyAlignment="1">
      <alignment horizontal="center" vertical="center" wrapText="1" shrinkToFit="1"/>
    </xf>
    <xf numFmtId="1" fontId="12" fillId="0" borderId="17" xfId="0" applyNumberFormat="1" applyFont="1" applyBorder="1" applyAlignment="1">
      <alignment horizontal="center" vertical="center" wrapText="1" shrinkToFit="1"/>
    </xf>
    <xf numFmtId="49" fontId="12" fillId="0" borderId="17" xfId="0" applyNumberFormat="1" applyFont="1" applyBorder="1">
      <alignment vertical="center"/>
    </xf>
    <xf numFmtId="0" fontId="12" fillId="0" borderId="17" xfId="0" applyFont="1" applyBorder="1">
      <alignment vertical="center"/>
    </xf>
    <xf numFmtId="3" fontId="9" fillId="0" borderId="17" xfId="0" applyNumberFormat="1" applyFont="1" applyBorder="1" applyAlignment="1">
      <alignment horizontal="center" vertical="center"/>
    </xf>
    <xf numFmtId="3" fontId="9" fillId="0" borderId="17" xfId="0" applyNumberFormat="1" applyFont="1" applyBorder="1" applyAlignment="1">
      <alignment horizontal="right" vertical="center"/>
    </xf>
    <xf numFmtId="180" fontId="12" fillId="0" borderId="18" xfId="0" applyNumberFormat="1" applyFont="1" applyBorder="1" applyAlignment="1">
      <alignment horizontal="center" vertical="center" wrapText="1"/>
    </xf>
    <xf numFmtId="57" fontId="12" fillId="0" borderId="18" xfId="0" applyNumberFormat="1" applyFont="1" applyBorder="1" applyAlignment="1">
      <alignment horizontal="center" vertical="center" wrapText="1" shrinkToFit="1"/>
    </xf>
    <xf numFmtId="1" fontId="12" fillId="0" borderId="18" xfId="0" applyNumberFormat="1" applyFont="1" applyBorder="1" applyAlignment="1">
      <alignment horizontal="center" vertical="center" wrapText="1" shrinkToFit="1"/>
    </xf>
    <xf numFmtId="49" fontId="12" fillId="0" borderId="18" xfId="0" applyNumberFormat="1" applyFont="1" applyBorder="1">
      <alignment vertical="center"/>
    </xf>
    <xf numFmtId="0" fontId="12" fillId="0" borderId="18" xfId="0" applyFont="1" applyBorder="1">
      <alignment vertical="center"/>
    </xf>
    <xf numFmtId="3" fontId="9" fillId="0" borderId="18" xfId="0" applyNumberFormat="1" applyFont="1" applyBorder="1" applyAlignment="1">
      <alignment horizontal="center" vertical="center"/>
    </xf>
    <xf numFmtId="3" fontId="9" fillId="0" borderId="18" xfId="0" applyNumberFormat="1" applyFont="1" applyBorder="1" applyAlignment="1">
      <alignment horizontal="right" vertical="center"/>
    </xf>
    <xf numFmtId="0" fontId="12" fillId="0" borderId="18" xfId="0" applyFont="1" applyBorder="1" applyAlignment="1">
      <alignment horizontal="center" vertical="center" wrapText="1" shrinkToFit="1"/>
    </xf>
    <xf numFmtId="180" fontId="9" fillId="0" borderId="18" xfId="0" applyNumberFormat="1" applyFont="1" applyBorder="1" applyAlignment="1">
      <alignment horizontal="center" vertical="center"/>
    </xf>
    <xf numFmtId="0" fontId="9" fillId="0" borderId="18" xfId="0" applyFont="1" applyBorder="1" applyAlignment="1">
      <alignment horizontal="right" vertical="center"/>
    </xf>
    <xf numFmtId="0" fontId="37" fillId="0" borderId="18" xfId="0" applyFont="1" applyBorder="1" applyAlignment="1">
      <alignment horizontal="center" vertical="center" wrapText="1" shrinkToFit="1"/>
    </xf>
    <xf numFmtId="49" fontId="37" fillId="0" borderId="18" xfId="0" applyNumberFormat="1" applyFont="1" applyBorder="1">
      <alignment vertical="center"/>
    </xf>
    <xf numFmtId="0" fontId="38" fillId="0" borderId="18" xfId="0" applyFont="1" applyBorder="1" applyAlignment="1">
      <alignment horizontal="right" vertical="center"/>
    </xf>
    <xf numFmtId="3" fontId="38" fillId="0" borderId="18" xfId="0" applyNumberFormat="1" applyFont="1" applyBorder="1" applyAlignment="1">
      <alignment horizontal="right" vertical="center"/>
    </xf>
    <xf numFmtId="0" fontId="9" fillId="0" borderId="18" xfId="0" applyFont="1" applyBorder="1" applyAlignment="1">
      <alignment horizontal="center" vertical="center" wrapText="1" shrinkToFit="1"/>
    </xf>
    <xf numFmtId="3" fontId="9" fillId="0" borderId="18" xfId="0" applyNumberFormat="1" applyFont="1" applyBorder="1">
      <alignment vertical="center"/>
    </xf>
    <xf numFmtId="49" fontId="9" fillId="0" borderId="18" xfId="0" applyNumberFormat="1" applyFont="1" applyBorder="1" applyAlignment="1">
      <alignment horizontal="center" vertical="center" wrapText="1" shrinkToFit="1"/>
    </xf>
    <xf numFmtId="0" fontId="12" fillId="0" borderId="18" xfId="0" applyFont="1" applyBorder="1" applyAlignment="1">
      <alignment horizontal="center" vertical="center"/>
    </xf>
    <xf numFmtId="0" fontId="9" fillId="0" borderId="18" xfId="0" applyFont="1" applyBorder="1" applyAlignment="1">
      <alignment horizontal="center" vertical="center"/>
    </xf>
    <xf numFmtId="0" fontId="9" fillId="0" borderId="18" xfId="0" applyFont="1" applyBorder="1" applyAlignment="1">
      <alignment horizontal="center" vertical="center" wrapText="1"/>
    </xf>
    <xf numFmtId="0" fontId="9" fillId="0" borderId="18" xfId="0" applyFont="1" applyBorder="1" applyAlignment="1">
      <alignment vertical="center" wrapText="1"/>
    </xf>
    <xf numFmtId="49" fontId="9" fillId="0" borderId="18" xfId="0" applyNumberFormat="1" applyFont="1" applyBorder="1" applyAlignment="1">
      <alignment horizontal="right" vertical="center" wrapText="1" shrinkToFit="1"/>
    </xf>
    <xf numFmtId="0" fontId="12" fillId="0" borderId="18" xfId="0" applyFont="1" applyBorder="1" applyAlignment="1">
      <alignment horizontal="right" vertical="center"/>
    </xf>
    <xf numFmtId="0" fontId="12" fillId="0" borderId="18" xfId="0" applyFont="1" applyBorder="1" applyAlignment="1">
      <alignment horizontal="center" vertical="center" wrapText="1"/>
    </xf>
    <xf numFmtId="49" fontId="12" fillId="0" borderId="18" xfId="0" applyNumberFormat="1" applyFont="1" applyBorder="1" applyAlignment="1">
      <alignment vertical="top"/>
    </xf>
    <xf numFmtId="49" fontId="12" fillId="0" borderId="18" xfId="0" applyNumberFormat="1" applyFont="1" applyBorder="1" applyAlignment="1">
      <alignment horizontal="center" vertical="center" wrapText="1"/>
    </xf>
    <xf numFmtId="0" fontId="12" fillId="0" borderId="18" xfId="5" applyFont="1" applyBorder="1" applyAlignment="1">
      <alignment horizontal="center" vertical="center" wrapText="1" shrinkToFit="1"/>
    </xf>
    <xf numFmtId="49" fontId="12" fillId="0" borderId="18" xfId="5" applyNumberFormat="1" applyFont="1" applyBorder="1" applyAlignment="1">
      <alignment vertical="center"/>
    </xf>
    <xf numFmtId="0" fontId="12" fillId="0" borderId="18" xfId="5" applyFont="1" applyBorder="1" applyAlignment="1">
      <alignment horizontal="right" vertical="center"/>
    </xf>
    <xf numFmtId="0" fontId="12" fillId="0" borderId="18" xfId="0" applyFont="1" applyBorder="1" applyAlignment="1"/>
    <xf numFmtId="49" fontId="12" fillId="0" borderId="18" xfId="0" applyNumberFormat="1" applyFont="1" applyBorder="1" applyAlignment="1">
      <alignment horizontal="center" vertical="center" wrapText="1" shrinkToFit="1"/>
    </xf>
    <xf numFmtId="0" fontId="12" fillId="0" borderId="18" xfId="0" applyFont="1" applyBorder="1" applyAlignment="1">
      <alignment horizontal="right" vertical="center" wrapText="1"/>
    </xf>
    <xf numFmtId="49" fontId="12" fillId="0" borderId="18" xfId="0" applyNumberFormat="1" applyFont="1" applyBorder="1" applyAlignment="1">
      <alignment horizontal="left" vertical="center"/>
    </xf>
    <xf numFmtId="0" fontId="40" fillId="0" borderId="18" xfId="0" applyFont="1" applyBorder="1" applyAlignment="1">
      <alignment horizontal="center" vertical="center" wrapText="1" shrinkToFit="1"/>
    </xf>
    <xf numFmtId="0" fontId="39" fillId="0" borderId="18" xfId="0" applyFont="1" applyBorder="1" applyAlignment="1">
      <alignment horizontal="center" vertical="center" wrapText="1" shrinkToFit="1"/>
    </xf>
    <xf numFmtId="49" fontId="12" fillId="0" borderId="18" xfId="0" applyNumberFormat="1" applyFont="1" applyBorder="1" applyAlignment="1">
      <alignment horizontal="right" vertical="center" wrapText="1" shrinkToFit="1"/>
    </xf>
    <xf numFmtId="49" fontId="12" fillId="0" borderId="18" xfId="0" applyNumberFormat="1" applyFont="1" applyBorder="1" applyAlignment="1">
      <alignment horizontal="right" vertical="center" wrapText="1"/>
    </xf>
    <xf numFmtId="0" fontId="12" fillId="0" borderId="0" xfId="0" applyFont="1" applyAlignment="1">
      <alignment horizontal="center" vertical="center"/>
    </xf>
    <xf numFmtId="55" fontId="12" fillId="0" borderId="0" xfId="8" applyNumberFormat="1" applyFont="1" applyAlignment="1">
      <alignment horizontal="center" vertical="center"/>
    </xf>
    <xf numFmtId="0" fontId="12" fillId="0" borderId="18" xfId="0" applyFont="1" applyBorder="1" applyAlignment="1">
      <alignment horizontal="left" vertical="center"/>
    </xf>
    <xf numFmtId="49" fontId="12" fillId="0" borderId="18" xfId="0" applyNumberFormat="1" applyFont="1" applyBorder="1" applyAlignment="1">
      <alignment horizontal="right" vertical="center"/>
    </xf>
    <xf numFmtId="180" fontId="9" fillId="0" borderId="0" xfId="0" applyNumberFormat="1" applyFont="1" applyAlignment="1">
      <alignment horizontal="center" vertical="center"/>
    </xf>
    <xf numFmtId="0" fontId="40" fillId="0" borderId="18" xfId="0" applyFont="1" applyBorder="1" applyAlignment="1">
      <alignment horizontal="center" vertical="center"/>
    </xf>
    <xf numFmtId="0" fontId="12" fillId="0" borderId="18" xfId="8" applyFont="1" applyBorder="1" applyAlignment="1">
      <alignment horizontal="left" vertical="center"/>
    </xf>
    <xf numFmtId="0" fontId="12" fillId="0" borderId="18" xfId="8" applyFont="1" applyBorder="1" applyAlignment="1">
      <alignment horizontal="right" vertical="center"/>
    </xf>
    <xf numFmtId="0" fontId="12" fillId="0" borderId="18" xfId="2" applyFont="1" applyBorder="1" applyAlignment="1">
      <alignment horizontal="center" vertical="center"/>
    </xf>
    <xf numFmtId="49" fontId="12" fillId="0" borderId="18" xfId="2" applyNumberFormat="1" applyFont="1" applyBorder="1" applyAlignment="1">
      <alignment vertical="center"/>
    </xf>
    <xf numFmtId="0" fontId="32" fillId="0" borderId="18" xfId="0" applyFont="1" applyBorder="1" applyAlignment="1">
      <alignment horizontal="center" vertical="center" wrapText="1" shrinkToFit="1"/>
    </xf>
    <xf numFmtId="49" fontId="32" fillId="0" borderId="18" xfId="0" applyNumberFormat="1" applyFont="1" applyBorder="1" applyAlignment="1">
      <alignment horizontal="center" vertical="center" wrapText="1" shrinkToFit="1"/>
    </xf>
    <xf numFmtId="49" fontId="32" fillId="0" borderId="18" xfId="0" applyNumberFormat="1" applyFont="1" applyBorder="1" applyAlignment="1">
      <alignment horizontal="right" vertical="center" wrapText="1"/>
    </xf>
    <xf numFmtId="0" fontId="32" fillId="0" borderId="18" xfId="0" applyFont="1" applyBorder="1" applyAlignment="1">
      <alignment horizontal="right" vertical="center"/>
    </xf>
    <xf numFmtId="49" fontId="32" fillId="0" borderId="18" xfId="0" applyNumberFormat="1" applyFont="1" applyBorder="1" applyAlignment="1">
      <alignment horizontal="center" vertical="center"/>
    </xf>
    <xf numFmtId="0" fontId="33" fillId="0" borderId="18" xfId="0" applyFont="1" applyBorder="1" applyAlignment="1">
      <alignment horizontal="center" vertical="center" wrapText="1" shrinkToFit="1"/>
    </xf>
    <xf numFmtId="0" fontId="43" fillId="0" borderId="18" xfId="0" applyFont="1" applyBorder="1" applyAlignment="1">
      <alignment horizontal="center" vertical="center" wrapText="1" shrinkToFit="1"/>
    </xf>
    <xf numFmtId="49" fontId="12" fillId="0" borderId="18" xfId="0" applyNumberFormat="1" applyFont="1" applyBorder="1" applyAlignment="1">
      <alignment horizontal="left" vertical="top"/>
    </xf>
    <xf numFmtId="0" fontId="32" fillId="0" borderId="18" xfId="0" applyFont="1" applyBorder="1" applyAlignment="1">
      <alignment horizontal="right" vertical="center" wrapText="1"/>
    </xf>
    <xf numFmtId="0" fontId="12" fillId="0" borderId="18" xfId="0" applyFont="1" applyBorder="1" applyAlignment="1">
      <alignment vertical="top"/>
    </xf>
    <xf numFmtId="0" fontId="32" fillId="0" borderId="18" xfId="0" applyFont="1" applyBorder="1">
      <alignment vertical="center"/>
    </xf>
    <xf numFmtId="49" fontId="32" fillId="0" borderId="18" xfId="0" applyNumberFormat="1" applyFont="1" applyBorder="1" applyAlignment="1">
      <alignment horizontal="center" vertical="center" wrapText="1"/>
    </xf>
    <xf numFmtId="55" fontId="32" fillId="0" borderId="0" xfId="8" applyNumberFormat="1" applyFont="1" applyAlignment="1">
      <alignment horizontal="center" vertical="center"/>
    </xf>
    <xf numFmtId="49" fontId="32" fillId="0" borderId="18" xfId="0" applyNumberFormat="1" applyFont="1" applyBorder="1" applyAlignment="1">
      <alignment horizontal="left" vertical="center"/>
    </xf>
    <xf numFmtId="0" fontId="32" fillId="0" borderId="18" xfId="0" applyFont="1" applyBorder="1" applyAlignment="1">
      <alignment horizontal="left" vertical="center"/>
    </xf>
    <xf numFmtId="0" fontId="32" fillId="0" borderId="18" xfId="8" applyFont="1" applyBorder="1" applyAlignment="1">
      <alignment horizontal="left" vertical="center"/>
    </xf>
    <xf numFmtId="0" fontId="32" fillId="0" borderId="18" xfId="8" applyFont="1" applyBorder="1" applyAlignment="1">
      <alignment horizontal="right" vertical="center"/>
    </xf>
    <xf numFmtId="0" fontId="12" fillId="0" borderId="18" xfId="0" applyFont="1" applyBorder="1" applyAlignment="1">
      <alignment horizontal="center" vertical="center" shrinkToFit="1"/>
    </xf>
    <xf numFmtId="49" fontId="12" fillId="0" borderId="18" xfId="0" applyNumberFormat="1" applyFont="1" applyBorder="1" applyAlignment="1">
      <alignment horizontal="center" vertical="center" shrinkToFit="1"/>
    </xf>
    <xf numFmtId="0" fontId="39" fillId="0" borderId="18" xfId="0" applyFont="1" applyBorder="1" applyAlignment="1">
      <alignment horizontal="center" vertical="center" shrinkToFit="1"/>
    </xf>
    <xf numFmtId="49" fontId="12" fillId="0" borderId="18" xfId="0" applyNumberFormat="1" applyFont="1" applyBorder="1" applyAlignment="1">
      <alignment horizontal="center" vertical="center"/>
    </xf>
    <xf numFmtId="0" fontId="40" fillId="0" borderId="18" xfId="0" applyFont="1" applyBorder="1" applyAlignment="1">
      <alignment horizontal="center" vertical="center" shrinkToFit="1"/>
    </xf>
    <xf numFmtId="0" fontId="44" fillId="0" borderId="18" xfId="0" applyFont="1" applyBorder="1" applyAlignment="1">
      <alignment horizontal="center" vertical="center" shrinkToFit="1"/>
    </xf>
    <xf numFmtId="0" fontId="12" fillId="0" borderId="18" xfId="0" applyFont="1" applyBorder="1" applyAlignment="1">
      <alignment horizontal="right" vertical="center" shrinkToFit="1"/>
    </xf>
    <xf numFmtId="0" fontId="39" fillId="0" borderId="18" xfId="0" applyFont="1" applyBorder="1" applyAlignment="1">
      <alignment horizontal="right" vertical="center"/>
    </xf>
    <xf numFmtId="0" fontId="32" fillId="0" borderId="18" xfId="0" applyFont="1" applyBorder="1" applyAlignment="1">
      <alignment horizontal="center" vertical="center" shrinkToFit="1"/>
    </xf>
    <xf numFmtId="49" fontId="32" fillId="0" borderId="18" xfId="0" applyNumberFormat="1" applyFont="1" applyBorder="1" applyAlignment="1">
      <alignment horizontal="center" vertical="center" shrinkToFit="1"/>
    </xf>
    <xf numFmtId="3" fontId="32" fillId="0" borderId="18" xfId="0" applyNumberFormat="1" applyFont="1" applyBorder="1">
      <alignment vertical="center"/>
    </xf>
    <xf numFmtId="49" fontId="32" fillId="0" borderId="18" xfId="0" applyNumberFormat="1" applyFont="1" applyBorder="1" applyAlignment="1">
      <alignment horizontal="right" vertical="center"/>
    </xf>
    <xf numFmtId="49" fontId="32" fillId="0" borderId="18" xfId="0" applyNumberFormat="1" applyFont="1" applyBorder="1">
      <alignment vertical="center"/>
    </xf>
    <xf numFmtId="181" fontId="32" fillId="0" borderId="18" xfId="0" quotePrefix="1" applyNumberFormat="1" applyFont="1" applyBorder="1" applyAlignment="1">
      <alignment horizontal="left" vertical="center"/>
    </xf>
    <xf numFmtId="0" fontId="32" fillId="0" borderId="18" xfId="0" applyFont="1" applyBorder="1" applyAlignment="1"/>
    <xf numFmtId="0" fontId="32" fillId="0" borderId="18" xfId="0" applyFont="1" applyBorder="1" applyAlignment="1">
      <alignment horizontal="right" vertical="center" wrapText="1" shrinkToFit="1"/>
    </xf>
    <xf numFmtId="49" fontId="32" fillId="0" borderId="18" xfId="0" applyNumberFormat="1" applyFont="1" applyBorder="1" applyAlignment="1">
      <alignment horizontal="left" vertical="top"/>
    </xf>
    <xf numFmtId="181" fontId="12" fillId="0" borderId="18" xfId="0" quotePrefix="1" applyNumberFormat="1" applyFont="1" applyBorder="1" applyAlignment="1">
      <alignment horizontal="left" vertical="center"/>
    </xf>
    <xf numFmtId="0" fontId="12" fillId="0" borderId="0" xfId="8" applyFont="1" applyAlignment="1">
      <alignment horizontal="center" vertical="center"/>
    </xf>
    <xf numFmtId="180" fontId="12" fillId="0" borderId="19" xfId="0" applyNumberFormat="1" applyFont="1" applyBorder="1" applyAlignment="1">
      <alignment horizontal="center" vertical="center" wrapText="1"/>
    </xf>
    <xf numFmtId="57" fontId="12" fillId="0" borderId="19" xfId="0" applyNumberFormat="1" applyFont="1" applyBorder="1" applyAlignment="1">
      <alignment horizontal="center" vertical="center" wrapText="1" shrinkToFit="1"/>
    </xf>
    <xf numFmtId="0" fontId="12" fillId="0" borderId="19" xfId="0" applyFont="1" applyBorder="1" applyAlignment="1">
      <alignment horizontal="center" vertical="center"/>
    </xf>
    <xf numFmtId="49" fontId="12" fillId="0" borderId="19" xfId="0" applyNumberFormat="1" applyFont="1" applyBorder="1">
      <alignment vertical="center"/>
    </xf>
    <xf numFmtId="0" fontId="12" fillId="0" borderId="19" xfId="0" applyFont="1" applyBorder="1">
      <alignment vertical="center"/>
    </xf>
    <xf numFmtId="0" fontId="32" fillId="0" borderId="67" xfId="0" applyFont="1" applyBorder="1" applyAlignment="1">
      <alignment horizontal="center" vertical="center"/>
    </xf>
    <xf numFmtId="14" fontId="12" fillId="0" borderId="18" xfId="0" applyNumberFormat="1" applyFont="1" applyBorder="1" applyAlignment="1">
      <alignment horizontal="center" vertical="center" wrapText="1" shrinkToFit="1"/>
    </xf>
    <xf numFmtId="0" fontId="9" fillId="0" borderId="17" xfId="0" applyFont="1" applyBorder="1" applyAlignment="1">
      <alignment horizontal="center" vertical="center"/>
    </xf>
    <xf numFmtId="0" fontId="32" fillId="0" borderId="6" xfId="0" applyFont="1" applyBorder="1" applyAlignment="1">
      <alignment horizontal="center" vertical="center"/>
    </xf>
    <xf numFmtId="0" fontId="32" fillId="0" borderId="15" xfId="0" applyFont="1" applyBorder="1" applyAlignment="1">
      <alignment horizontal="center" vertical="center"/>
    </xf>
    <xf numFmtId="0" fontId="9" fillId="0" borderId="19" xfId="0" applyFont="1" applyBorder="1" applyAlignment="1">
      <alignment horizontal="center" vertical="center"/>
    </xf>
    <xf numFmtId="0" fontId="0" fillId="5" borderId="0" xfId="0" applyFill="1">
      <alignment vertical="center"/>
    </xf>
    <xf numFmtId="0" fontId="21" fillId="5" borderId="0" xfId="0" applyFont="1" applyFill="1" applyAlignment="1">
      <alignment horizontal="center" vertical="center"/>
    </xf>
    <xf numFmtId="0" fontId="21" fillId="0" borderId="51" xfId="0" applyFont="1" applyBorder="1" applyAlignment="1">
      <alignment horizontal="center" vertical="center"/>
    </xf>
    <xf numFmtId="14" fontId="21" fillId="0" borderId="49" xfId="0" applyNumberFormat="1" applyFont="1" applyBorder="1" applyAlignment="1">
      <alignment horizontal="center" vertical="center"/>
    </xf>
    <xf numFmtId="14" fontId="10" fillId="0" borderId="16" xfId="0" applyNumberFormat="1" applyFont="1" applyBorder="1" applyAlignment="1">
      <alignment horizontal="center" vertical="center"/>
    </xf>
    <xf numFmtId="38" fontId="10" fillId="0" borderId="0" xfId="1" applyFont="1" applyBorder="1">
      <alignment vertical="center"/>
    </xf>
    <xf numFmtId="38" fontId="9" fillId="0" borderId="18" xfId="1" applyFont="1" applyFill="1" applyBorder="1" applyAlignment="1"/>
    <xf numFmtId="182" fontId="20" fillId="3" borderId="55" xfId="12" applyNumberFormat="1" applyFont="1" applyFill="1" applyBorder="1">
      <alignment vertical="center"/>
    </xf>
    <xf numFmtId="182" fontId="20" fillId="3" borderId="30" xfId="12" applyNumberFormat="1" applyFont="1" applyFill="1" applyBorder="1">
      <alignment vertical="center"/>
    </xf>
    <xf numFmtId="14" fontId="10" fillId="0" borderId="0" xfId="0" applyNumberFormat="1" applyFont="1" applyAlignment="1">
      <alignment horizontal="right" vertical="center"/>
    </xf>
    <xf numFmtId="38" fontId="10" fillId="0" borderId="22" xfId="3" applyFont="1" applyFill="1" applyBorder="1"/>
    <xf numFmtId="38" fontId="10" fillId="0" borderId="18" xfId="3" applyFont="1" applyFill="1" applyBorder="1"/>
    <xf numFmtId="38" fontId="10" fillId="0" borderId="19" xfId="3" applyFont="1" applyFill="1" applyBorder="1"/>
    <xf numFmtId="38" fontId="10" fillId="0" borderId="1" xfId="3" applyFont="1" applyFill="1" applyBorder="1"/>
    <xf numFmtId="38" fontId="10" fillId="0" borderId="17" xfId="3" applyFont="1" applyFill="1" applyBorder="1" applyAlignment="1">
      <alignment horizontal="right" vertical="center"/>
    </xf>
    <xf numFmtId="38" fontId="10" fillId="0" borderId="18" xfId="3" applyFont="1" applyFill="1" applyBorder="1" applyAlignment="1">
      <alignment horizontal="right" vertical="center"/>
    </xf>
    <xf numFmtId="0" fontId="22" fillId="0" borderId="0" xfId="7">
      <alignment vertical="center"/>
    </xf>
    <xf numFmtId="3" fontId="9" fillId="0" borderId="19" xfId="2" applyNumberFormat="1" applyFont="1" applyBorder="1" applyAlignment="1">
      <alignment vertical="center"/>
    </xf>
    <xf numFmtId="49" fontId="10" fillId="0" borderId="19" xfId="6" applyNumberFormat="1" applyFont="1" applyBorder="1">
      <alignment vertical="center"/>
    </xf>
    <xf numFmtId="41" fontId="9" fillId="0" borderId="19" xfId="6" applyNumberFormat="1" applyFont="1" applyBorder="1">
      <alignment vertical="center"/>
    </xf>
    <xf numFmtId="0" fontId="9" fillId="0" borderId="19" xfId="6" applyFont="1" applyBorder="1">
      <alignment vertical="center"/>
    </xf>
    <xf numFmtId="0" fontId="10" fillId="10" borderId="17" xfId="0" applyFont="1" applyFill="1" applyBorder="1">
      <alignment vertical="center"/>
    </xf>
    <xf numFmtId="0" fontId="3" fillId="0" borderId="48" xfId="13" applyBorder="1">
      <alignment vertical="center"/>
    </xf>
    <xf numFmtId="0" fontId="3" fillId="0" borderId="65" xfId="13" applyBorder="1">
      <alignment vertical="center"/>
    </xf>
    <xf numFmtId="0" fontId="3" fillId="0" borderId="65" xfId="13" applyBorder="1" applyAlignment="1">
      <alignment vertical="center" wrapText="1"/>
    </xf>
    <xf numFmtId="0" fontId="3" fillId="0" borderId="47" xfId="13" applyBorder="1" applyAlignment="1">
      <alignment horizontal="left" vertical="center"/>
    </xf>
    <xf numFmtId="0" fontId="3" fillId="0" borderId="0" xfId="13">
      <alignment vertical="center"/>
    </xf>
    <xf numFmtId="0" fontId="3" fillId="9" borderId="48" xfId="13" applyFill="1" applyBorder="1">
      <alignment vertical="center"/>
    </xf>
    <xf numFmtId="55" fontId="3" fillId="9" borderId="65" xfId="13" applyNumberFormat="1" applyFill="1" applyBorder="1">
      <alignment vertical="center"/>
    </xf>
    <xf numFmtId="0" fontId="3" fillId="9" borderId="65" xfId="13" applyFill="1" applyBorder="1">
      <alignment vertical="center"/>
    </xf>
    <xf numFmtId="0" fontId="3" fillId="9" borderId="65" xfId="13" applyFill="1" applyBorder="1" applyAlignment="1">
      <alignment vertical="center" wrapText="1"/>
    </xf>
    <xf numFmtId="0" fontId="3" fillId="9" borderId="50" xfId="13" applyFill="1" applyBorder="1">
      <alignment vertical="center"/>
    </xf>
    <xf numFmtId="55" fontId="3" fillId="9" borderId="31" xfId="13" applyNumberFormat="1" applyFill="1" applyBorder="1">
      <alignment vertical="center"/>
    </xf>
    <xf numFmtId="0" fontId="3" fillId="9" borderId="31" xfId="13" applyFill="1" applyBorder="1">
      <alignment vertical="center"/>
    </xf>
    <xf numFmtId="0" fontId="3" fillId="9" borderId="31" xfId="13" applyFill="1" applyBorder="1" applyAlignment="1">
      <alignment vertical="center" wrapText="1"/>
    </xf>
    <xf numFmtId="0" fontId="3" fillId="9" borderId="46" xfId="13" applyFill="1" applyBorder="1">
      <alignment vertical="center"/>
    </xf>
    <xf numFmtId="55" fontId="3" fillId="9" borderId="66" xfId="13" applyNumberFormat="1" applyFill="1" applyBorder="1">
      <alignment vertical="center"/>
    </xf>
    <xf numFmtId="0" fontId="3" fillId="9" borderId="66" xfId="13" applyFill="1" applyBorder="1">
      <alignment vertical="center"/>
    </xf>
    <xf numFmtId="0" fontId="3" fillId="9" borderId="66" xfId="13" applyFill="1" applyBorder="1" applyAlignment="1">
      <alignment vertical="center" wrapText="1"/>
    </xf>
    <xf numFmtId="0" fontId="3" fillId="5" borderId="48" xfId="13" applyFill="1" applyBorder="1">
      <alignment vertical="center"/>
    </xf>
    <xf numFmtId="55" fontId="3" fillId="5" borderId="65" xfId="13" applyNumberFormat="1" applyFill="1" applyBorder="1">
      <alignment vertical="center"/>
    </xf>
    <xf numFmtId="0" fontId="3" fillId="5" borderId="65" xfId="13" applyFill="1" applyBorder="1">
      <alignment vertical="center"/>
    </xf>
    <xf numFmtId="0" fontId="3" fillId="5" borderId="65" xfId="13" applyFill="1" applyBorder="1" applyAlignment="1">
      <alignment vertical="center" wrapText="1"/>
    </xf>
    <xf numFmtId="0" fontId="3" fillId="5" borderId="50" xfId="13" applyFill="1" applyBorder="1">
      <alignment vertical="center"/>
    </xf>
    <xf numFmtId="55" fontId="3" fillId="5" borderId="31" xfId="13" applyNumberFormat="1" applyFill="1" applyBorder="1">
      <alignment vertical="center"/>
    </xf>
    <xf numFmtId="0" fontId="3" fillId="5" borderId="31" xfId="13" applyFill="1" applyBorder="1">
      <alignment vertical="center"/>
    </xf>
    <xf numFmtId="0" fontId="3" fillId="5" borderId="31" xfId="13" applyFill="1" applyBorder="1" applyAlignment="1">
      <alignment vertical="center" wrapText="1"/>
    </xf>
    <xf numFmtId="0" fontId="3" fillId="5" borderId="46" xfId="13" applyFill="1" applyBorder="1">
      <alignment vertical="center"/>
    </xf>
    <xf numFmtId="55" fontId="3" fillId="5" borderId="66" xfId="13" applyNumberFormat="1" applyFill="1" applyBorder="1">
      <alignment vertical="center"/>
    </xf>
    <xf numFmtId="0" fontId="3" fillId="5" borderId="66" xfId="13" applyFill="1" applyBorder="1">
      <alignment vertical="center"/>
    </xf>
    <xf numFmtId="0" fontId="3" fillId="5" borderId="66" xfId="13" applyFill="1" applyBorder="1" applyAlignment="1">
      <alignment vertical="center" wrapText="1"/>
    </xf>
    <xf numFmtId="0" fontId="3" fillId="0" borderId="0" xfId="13" applyAlignment="1">
      <alignment vertical="center" wrapText="1"/>
    </xf>
    <xf numFmtId="0" fontId="3" fillId="0" borderId="0" xfId="13" applyAlignment="1">
      <alignment horizontal="left" vertical="center"/>
    </xf>
    <xf numFmtId="0" fontId="9" fillId="16" borderId="0" xfId="2" applyFont="1" applyFill="1"/>
    <xf numFmtId="38" fontId="9" fillId="16" borderId="0" xfId="1" applyFont="1" applyFill="1" applyAlignment="1"/>
    <xf numFmtId="3" fontId="9" fillId="16" borderId="0" xfId="2" applyNumberFormat="1" applyFont="1" applyFill="1"/>
    <xf numFmtId="0" fontId="9" fillId="0" borderId="21" xfId="2" applyFont="1" applyBorder="1" applyAlignment="1">
      <alignment horizontal="center" vertical="center" wrapText="1"/>
    </xf>
    <xf numFmtId="0" fontId="9" fillId="0" borderId="21" xfId="2" applyFont="1" applyBorder="1" applyAlignment="1">
      <alignment horizontal="center" vertical="center"/>
    </xf>
    <xf numFmtId="0" fontId="9" fillId="0" borderId="21" xfId="2" applyFont="1" applyBorder="1" applyAlignment="1">
      <alignment horizontal="left" vertical="center"/>
    </xf>
    <xf numFmtId="0" fontId="58" fillId="0" borderId="21" xfId="7" applyFont="1" applyFill="1" applyBorder="1" applyAlignment="1">
      <alignment horizontal="left" vertical="center"/>
    </xf>
    <xf numFmtId="0" fontId="51" fillId="14" borderId="21" xfId="10" applyFont="1" applyFill="1" applyBorder="1" applyAlignment="1">
      <alignment horizontal="center" vertical="center" shrinkToFit="1"/>
    </xf>
    <xf numFmtId="0" fontId="20" fillId="0" borderId="21" xfId="2" applyFont="1" applyBorder="1" applyAlignment="1">
      <alignment horizontal="center" vertical="center"/>
    </xf>
    <xf numFmtId="0" fontId="66" fillId="0" borderId="0" xfId="0" applyFont="1">
      <alignment vertical="center"/>
    </xf>
    <xf numFmtId="38" fontId="10" fillId="0" borderId="1" xfId="1" applyFont="1" applyFill="1" applyBorder="1">
      <alignment vertical="center"/>
    </xf>
    <xf numFmtId="0" fontId="10" fillId="0" borderId="0" xfId="0" applyFont="1" applyAlignment="1">
      <alignment vertical="center" shrinkToFit="1"/>
    </xf>
    <xf numFmtId="0" fontId="10" fillId="0" borderId="1" xfId="0" applyFont="1" applyBorder="1" applyAlignment="1">
      <alignment shrinkToFit="1"/>
    </xf>
    <xf numFmtId="0" fontId="9" fillId="0" borderId="1" xfId="0" applyFont="1" applyBorder="1" applyAlignment="1">
      <alignment shrinkToFit="1"/>
    </xf>
    <xf numFmtId="0" fontId="9" fillId="0" borderId="29" xfId="0" applyFont="1" applyBorder="1" applyAlignment="1"/>
    <xf numFmtId="0" fontId="10" fillId="0" borderId="1" xfId="0" applyFont="1" applyBorder="1" applyAlignment="1">
      <alignment vertical="center" shrinkToFit="1"/>
    </xf>
    <xf numFmtId="0" fontId="9" fillId="0" borderId="22" xfId="0" applyFont="1" applyBorder="1" applyAlignment="1">
      <alignment horizontal="center"/>
    </xf>
    <xf numFmtId="38" fontId="9" fillId="0" borderId="22" xfId="1" applyFont="1" applyFill="1" applyBorder="1" applyAlignment="1">
      <alignment shrinkToFit="1"/>
    </xf>
    <xf numFmtId="38" fontId="9" fillId="0" borderId="22" xfId="1" applyFont="1" applyBorder="1" applyAlignment="1"/>
    <xf numFmtId="38" fontId="9" fillId="0" borderId="70" xfId="1" applyFont="1" applyFill="1" applyBorder="1" applyAlignment="1">
      <alignment shrinkToFit="1"/>
    </xf>
    <xf numFmtId="38" fontId="9" fillId="0" borderId="1" xfId="1" applyFont="1" applyFill="1" applyBorder="1" applyAlignment="1"/>
    <xf numFmtId="38" fontId="9" fillId="0" borderId="18" xfId="1" applyFont="1" applyFill="1" applyBorder="1" applyAlignment="1">
      <alignment shrinkToFit="1"/>
    </xf>
    <xf numFmtId="38" fontId="9" fillId="0" borderId="5" xfId="1" applyFont="1" applyFill="1" applyBorder="1" applyAlignment="1">
      <alignment shrinkToFit="1"/>
    </xf>
    <xf numFmtId="0" fontId="9" fillId="0" borderId="21" xfId="0" applyFont="1" applyBorder="1" applyAlignment="1">
      <alignment horizontal="center"/>
    </xf>
    <xf numFmtId="38" fontId="9" fillId="0" borderId="21" xfId="1" applyFont="1" applyFill="1" applyBorder="1" applyAlignment="1">
      <alignment shrinkToFit="1"/>
    </xf>
    <xf numFmtId="38" fontId="9" fillId="0" borderId="21" xfId="1" applyFont="1" applyBorder="1" applyAlignment="1"/>
    <xf numFmtId="38" fontId="9" fillId="0" borderId="14" xfId="1" applyFont="1" applyFill="1" applyBorder="1" applyAlignment="1">
      <alignment shrinkToFit="1"/>
    </xf>
    <xf numFmtId="38" fontId="10" fillId="0" borderId="18" xfId="1" applyFont="1" applyFill="1" applyBorder="1" applyAlignment="1">
      <alignment shrinkToFit="1"/>
    </xf>
    <xf numFmtId="0" fontId="10" fillId="0" borderId="1" xfId="0" applyFont="1" applyBorder="1" applyAlignment="1">
      <alignment horizontal="left" vertical="center" shrinkToFit="1"/>
    </xf>
    <xf numFmtId="0" fontId="10" fillId="0" borderId="0" xfId="0" applyFont="1" applyAlignment="1">
      <alignment horizontal="left" vertical="center"/>
    </xf>
    <xf numFmtId="38" fontId="9" fillId="0" borderId="19" xfId="1" applyFont="1" applyFill="1" applyBorder="1" applyAlignment="1">
      <alignment shrinkToFit="1"/>
    </xf>
    <xf numFmtId="38" fontId="9" fillId="0" borderId="8" xfId="1" applyFont="1" applyFill="1" applyBorder="1" applyAlignment="1">
      <alignment shrinkToFit="1"/>
    </xf>
    <xf numFmtId="0" fontId="9" fillId="0" borderId="30" xfId="0" applyFont="1" applyBorder="1" applyAlignment="1">
      <alignment horizontal="center"/>
    </xf>
    <xf numFmtId="38" fontId="9" fillId="0" borderId="30" xfId="1" applyFont="1" applyFill="1" applyBorder="1" applyAlignment="1">
      <alignment shrinkToFit="1"/>
    </xf>
    <xf numFmtId="38" fontId="9" fillId="0" borderId="30" xfId="1" applyFont="1" applyBorder="1" applyAlignment="1"/>
    <xf numFmtId="38" fontId="10" fillId="0" borderId="1" xfId="1" applyFont="1" applyFill="1" applyBorder="1" applyAlignment="1">
      <alignment horizontal="right" vertical="center"/>
    </xf>
    <xf numFmtId="177" fontId="20" fillId="0" borderId="55" xfId="2" applyNumberFormat="1" applyFont="1" applyBorder="1" applyAlignment="1">
      <alignment horizontal="center" vertical="center"/>
    </xf>
    <xf numFmtId="0" fontId="20" fillId="0" borderId="71" xfId="2" applyFont="1" applyBorder="1" applyAlignment="1">
      <alignment horizontal="center" vertical="center"/>
    </xf>
    <xf numFmtId="0" fontId="20" fillId="0" borderId="72" xfId="2" applyFont="1" applyBorder="1" applyAlignment="1">
      <alignment horizontal="center" vertical="center"/>
    </xf>
    <xf numFmtId="0" fontId="20" fillId="14" borderId="45" xfId="2" applyFont="1" applyFill="1" applyBorder="1" applyAlignment="1">
      <alignment horizontal="center" vertical="center"/>
    </xf>
    <xf numFmtId="177" fontId="59" fillId="0" borderId="0" xfId="2" applyNumberFormat="1" applyFont="1" applyAlignment="1">
      <alignment vertical="center"/>
    </xf>
    <xf numFmtId="3" fontId="9" fillId="0" borderId="21" xfId="2" applyNumberFormat="1" applyFont="1" applyBorder="1" applyAlignment="1">
      <alignment horizontal="right" vertical="center"/>
    </xf>
    <xf numFmtId="180" fontId="12" fillId="0" borderId="55" xfId="0" applyNumberFormat="1" applyFont="1" applyBorder="1" applyAlignment="1">
      <alignment horizontal="center" vertical="center" wrapText="1"/>
    </xf>
    <xf numFmtId="0" fontId="67" fillId="0" borderId="55" xfId="0" applyFont="1" applyBorder="1">
      <alignment vertical="center"/>
    </xf>
    <xf numFmtId="14" fontId="68" fillId="0" borderId="27" xfId="0" applyNumberFormat="1" applyFont="1" applyBorder="1" applyAlignment="1">
      <alignment horizontal="left" vertical="center"/>
    </xf>
    <xf numFmtId="14" fontId="68" fillId="0" borderId="55" xfId="0" applyNumberFormat="1" applyFont="1" applyBorder="1" applyAlignment="1">
      <alignment horizontal="left" vertical="center"/>
    </xf>
    <xf numFmtId="49" fontId="67" fillId="0" borderId="0" xfId="0" applyNumberFormat="1" applyFont="1" applyAlignment="1">
      <alignment horizontal="center" vertical="center" wrapText="1" shrinkToFit="1"/>
    </xf>
    <xf numFmtId="49" fontId="67" fillId="0" borderId="55" xfId="0" applyNumberFormat="1" applyFont="1" applyBorder="1" applyAlignment="1">
      <alignment vertical="center" wrapText="1" shrinkToFit="1"/>
    </xf>
    <xf numFmtId="49" fontId="67" fillId="0" borderId="55" xfId="0" applyNumberFormat="1" applyFont="1" applyBorder="1" applyAlignment="1">
      <alignment horizontal="center" vertical="center" wrapText="1" shrinkToFit="1"/>
    </xf>
    <xf numFmtId="0" fontId="68" fillId="0" borderId="55" xfId="0" applyFont="1" applyBorder="1" applyAlignment="1">
      <alignment horizontal="right" vertical="center"/>
    </xf>
    <xf numFmtId="0" fontId="67" fillId="0" borderId="55" xfId="0" applyFont="1" applyBorder="1" applyAlignment="1">
      <alignment horizontal="right" vertical="center"/>
    </xf>
    <xf numFmtId="0" fontId="67" fillId="0" borderId="18" xfId="0" applyFont="1" applyBorder="1">
      <alignment vertical="center"/>
    </xf>
    <xf numFmtId="14" fontId="68" fillId="0" borderId="5" xfId="0" applyNumberFormat="1" applyFont="1" applyBorder="1" applyAlignment="1">
      <alignment horizontal="left" vertical="center"/>
    </xf>
    <xf numFmtId="14" fontId="68" fillId="0" borderId="18" xfId="0" quotePrefix="1" applyNumberFormat="1" applyFont="1" applyBorder="1" applyAlignment="1">
      <alignment horizontal="left" vertical="center"/>
    </xf>
    <xf numFmtId="49" fontId="67" fillId="0" borderId="6" xfId="0" applyNumberFormat="1" applyFont="1" applyBorder="1" applyAlignment="1">
      <alignment horizontal="center" vertical="center" wrapText="1" shrinkToFit="1"/>
    </xf>
    <xf numFmtId="49" fontId="67" fillId="0" borderId="7" xfId="0" applyNumberFormat="1" applyFont="1" applyBorder="1" applyAlignment="1">
      <alignment vertical="center" wrapText="1" shrinkToFit="1"/>
    </xf>
    <xf numFmtId="49" fontId="67" fillId="0" borderId="18" xfId="0" applyNumberFormat="1" applyFont="1" applyBorder="1" applyAlignment="1">
      <alignment vertical="center" wrapText="1" shrinkToFit="1"/>
    </xf>
    <xf numFmtId="49" fontId="67" fillId="0" borderId="7" xfId="0" applyNumberFormat="1" applyFont="1" applyBorder="1" applyAlignment="1">
      <alignment horizontal="center" vertical="center" wrapText="1" shrinkToFit="1"/>
    </xf>
    <xf numFmtId="0" fontId="68" fillId="0" borderId="18" xfId="0" applyFont="1" applyBorder="1" applyAlignment="1">
      <alignment horizontal="right" vertical="center"/>
    </xf>
    <xf numFmtId="0" fontId="67" fillId="0" borderId="18" xfId="0" applyFont="1" applyBorder="1" applyAlignment="1">
      <alignment horizontal="right" vertical="center"/>
    </xf>
    <xf numFmtId="14" fontId="68" fillId="0" borderId="18" xfId="0" applyNumberFormat="1" applyFont="1" applyBorder="1" applyAlignment="1">
      <alignment horizontal="left" vertical="center"/>
    </xf>
    <xf numFmtId="49" fontId="67" fillId="0" borderId="6" xfId="0" applyNumberFormat="1" applyFont="1" applyBorder="1" applyAlignment="1">
      <alignment horizontal="center" vertical="center"/>
    </xf>
    <xf numFmtId="0" fontId="67" fillId="0" borderId="7" xfId="0" applyFont="1" applyBorder="1" applyAlignment="1">
      <alignment horizontal="left" vertical="center"/>
    </xf>
    <xf numFmtId="0" fontId="67" fillId="0" borderId="18" xfId="0" applyFont="1" applyBorder="1" applyAlignment="1">
      <alignment horizontal="left" vertical="center"/>
    </xf>
    <xf numFmtId="0" fontId="67" fillId="0" borderId="6" xfId="0" applyFont="1" applyBorder="1" applyAlignment="1">
      <alignment horizontal="center" vertical="center" wrapText="1" shrinkToFit="1"/>
    </xf>
    <xf numFmtId="0" fontId="67" fillId="0" borderId="6" xfId="0" applyFont="1" applyBorder="1">
      <alignment vertical="center"/>
    </xf>
    <xf numFmtId="0" fontId="67" fillId="0" borderId="7" xfId="0" applyFont="1" applyBorder="1" applyAlignment="1">
      <alignment horizontal="left" vertical="center" wrapText="1"/>
    </xf>
    <xf numFmtId="0" fontId="67" fillId="0" borderId="18" xfId="0" applyFont="1" applyBorder="1" applyAlignment="1">
      <alignment horizontal="right" vertical="center" wrapText="1"/>
    </xf>
    <xf numFmtId="0" fontId="67" fillId="0" borderId="7" xfId="0" applyFont="1" applyBorder="1" applyAlignment="1"/>
    <xf numFmtId="49" fontId="67" fillId="0" borderId="18" xfId="0" applyNumberFormat="1" applyFont="1" applyBorder="1" applyAlignment="1">
      <alignment horizontal="left" vertical="center"/>
    </xf>
    <xf numFmtId="49" fontId="67" fillId="0" borderId="18" xfId="0" applyNumberFormat="1" applyFont="1" applyBorder="1" applyAlignment="1">
      <alignment horizontal="center" vertical="center" wrapText="1" shrinkToFit="1"/>
    </xf>
    <xf numFmtId="14" fontId="68" fillId="0" borderId="5" xfId="0" applyNumberFormat="1" applyFont="1" applyBorder="1">
      <alignment vertical="center"/>
    </xf>
    <xf numFmtId="14" fontId="68" fillId="0" borderId="18" xfId="0" applyNumberFormat="1" applyFont="1" applyBorder="1">
      <alignment vertical="center"/>
    </xf>
    <xf numFmtId="0" fontId="67" fillId="0" borderId="6" xfId="0" applyFont="1" applyBorder="1" applyAlignment="1">
      <alignment horizontal="center" vertical="center"/>
    </xf>
    <xf numFmtId="49" fontId="67" fillId="0" borderId="7" xfId="0" applyNumberFormat="1" applyFont="1" applyBorder="1" applyAlignment="1">
      <alignment vertical="center" wrapText="1"/>
    </xf>
    <xf numFmtId="49" fontId="67" fillId="0" borderId="18" xfId="0" applyNumberFormat="1" applyFont="1" applyBorder="1">
      <alignment vertical="center"/>
    </xf>
    <xf numFmtId="49" fontId="67" fillId="0" borderId="18" xfId="0" applyNumberFormat="1" applyFont="1" applyBorder="1" applyAlignment="1">
      <alignment horizontal="center" vertical="center"/>
    </xf>
    <xf numFmtId="0" fontId="69" fillId="0" borderId="18" xfId="0" applyFont="1" applyBorder="1">
      <alignment vertical="center"/>
    </xf>
    <xf numFmtId="49" fontId="67" fillId="0" borderId="6" xfId="0" applyNumberFormat="1" applyFont="1" applyBorder="1" applyAlignment="1">
      <alignment horizontal="center" vertical="center" shrinkToFit="1"/>
    </xf>
    <xf numFmtId="49" fontId="67" fillId="0" borderId="18" xfId="0" applyNumberFormat="1" applyFont="1" applyBorder="1" applyAlignment="1">
      <alignment horizontal="left" vertical="center" wrapText="1"/>
    </xf>
    <xf numFmtId="49" fontId="68" fillId="0" borderId="18" xfId="0" applyNumberFormat="1" applyFont="1" applyBorder="1" applyAlignment="1">
      <alignment horizontal="right" vertical="center" wrapText="1"/>
    </xf>
    <xf numFmtId="0" fontId="67" fillId="0" borderId="18" xfId="0" applyFont="1" applyBorder="1" applyAlignment="1"/>
    <xf numFmtId="0" fontId="67" fillId="0" borderId="7" xfId="0" applyFont="1" applyBorder="1" applyAlignment="1">
      <alignment vertical="center" wrapText="1"/>
    </xf>
    <xf numFmtId="49" fontId="67" fillId="0" borderId="7" xfId="0" applyNumberFormat="1" applyFont="1" applyBorder="1" applyAlignment="1">
      <alignment horizontal="center" vertical="center"/>
    </xf>
    <xf numFmtId="0" fontId="67" fillId="0" borderId="18" xfId="8" applyFont="1" applyBorder="1" applyAlignment="1">
      <alignment horizontal="left" vertical="center"/>
    </xf>
    <xf numFmtId="0" fontId="67" fillId="0" borderId="7" xfId="0" applyFont="1" applyBorder="1" applyAlignment="1">
      <alignment horizontal="center" vertical="center"/>
    </xf>
    <xf numFmtId="0" fontId="67" fillId="0" borderId="18" xfId="8" applyFont="1" applyBorder="1" applyAlignment="1">
      <alignment horizontal="right" vertical="center"/>
    </xf>
    <xf numFmtId="0" fontId="67" fillId="0" borderId="18" xfId="0" applyFont="1" applyBorder="1" applyAlignment="1">
      <alignment vertical="center" wrapText="1"/>
    </xf>
    <xf numFmtId="0" fontId="68" fillId="0" borderId="18" xfId="0" applyFont="1" applyBorder="1">
      <alignment vertical="center"/>
    </xf>
    <xf numFmtId="49" fontId="67" fillId="0" borderId="7" xfId="0" applyNumberFormat="1" applyFont="1" applyBorder="1" applyAlignment="1">
      <alignment horizontal="center" vertical="center" shrinkToFit="1"/>
    </xf>
    <xf numFmtId="49" fontId="67" fillId="0" borderId="18" xfId="0" applyNumberFormat="1" applyFont="1" applyBorder="1" applyAlignment="1">
      <alignment vertical="center" shrinkToFit="1"/>
    </xf>
    <xf numFmtId="49" fontId="67" fillId="0" borderId="18" xfId="0" applyNumberFormat="1" applyFont="1" applyBorder="1" applyAlignment="1">
      <alignment horizontal="center" vertical="center" shrinkToFit="1"/>
    </xf>
    <xf numFmtId="49" fontId="69" fillId="0" borderId="18" xfId="0" applyNumberFormat="1" applyFont="1" applyBorder="1" applyAlignment="1">
      <alignment horizontal="right" vertical="center"/>
    </xf>
    <xf numFmtId="0" fontId="67" fillId="0" borderId="7" xfId="0" applyFont="1" applyBorder="1" applyAlignment="1">
      <alignment horizontal="center" vertical="center" shrinkToFit="1"/>
    </xf>
    <xf numFmtId="0" fontId="69" fillId="0" borderId="18" xfId="0" applyFont="1" applyBorder="1" applyAlignment="1">
      <alignment horizontal="right" vertical="center"/>
    </xf>
    <xf numFmtId="49" fontId="67" fillId="0" borderId="18" xfId="0" applyNumberFormat="1" applyFont="1" applyBorder="1" applyAlignment="1">
      <alignment vertical="center" wrapText="1"/>
    </xf>
    <xf numFmtId="49" fontId="69" fillId="0" borderId="18" xfId="0" applyNumberFormat="1" applyFont="1" applyBorder="1" applyAlignment="1">
      <alignment horizontal="right" vertical="center" wrapText="1"/>
    </xf>
    <xf numFmtId="0" fontId="67" fillId="0" borderId="19" xfId="0" applyFont="1" applyBorder="1">
      <alignment vertical="center"/>
    </xf>
    <xf numFmtId="14" fontId="68" fillId="0" borderId="8" xfId="0" applyNumberFormat="1" applyFont="1" applyBorder="1" applyAlignment="1">
      <alignment horizontal="left" vertical="center"/>
    </xf>
    <xf numFmtId="14" fontId="68" fillId="0" borderId="19" xfId="0" applyNumberFormat="1" applyFont="1" applyBorder="1" applyAlignment="1">
      <alignment horizontal="left" vertical="center"/>
    </xf>
    <xf numFmtId="0" fontId="67" fillId="0" borderId="10" xfId="0" applyFont="1" applyBorder="1" applyAlignment="1">
      <alignment horizontal="center" vertical="center"/>
    </xf>
    <xf numFmtId="49" fontId="67" fillId="0" borderId="19" xfId="0" applyNumberFormat="1" applyFont="1" applyBorder="1">
      <alignment vertical="center"/>
    </xf>
    <xf numFmtId="49" fontId="67" fillId="0" borderId="19" xfId="0" applyNumberFormat="1" applyFont="1" applyBorder="1" applyAlignment="1">
      <alignment horizontal="center" vertical="center"/>
    </xf>
    <xf numFmtId="0" fontId="69" fillId="0" borderId="19" xfId="0" applyFont="1" applyBorder="1">
      <alignment vertical="center"/>
    </xf>
    <xf numFmtId="14" fontId="40" fillId="0" borderId="55" xfId="0" applyNumberFormat="1" applyFont="1" applyBorder="1">
      <alignment vertical="center"/>
    </xf>
    <xf numFmtId="0" fontId="70" fillId="0" borderId="29" xfId="0" applyFont="1" applyBorder="1" applyAlignment="1">
      <alignment horizontal="center" vertical="center"/>
    </xf>
    <xf numFmtId="49" fontId="70" fillId="0" borderId="28" xfId="0" applyNumberFormat="1" applyFont="1" applyBorder="1" applyAlignment="1">
      <alignment horizontal="left" vertical="top" wrapText="1" shrinkToFit="1"/>
    </xf>
    <xf numFmtId="49" fontId="70" fillId="0" borderId="29" xfId="0" applyNumberFormat="1" applyFont="1" applyBorder="1" applyAlignment="1">
      <alignment vertical="center" wrapText="1" shrinkToFit="1"/>
    </xf>
    <xf numFmtId="49" fontId="70" fillId="0" borderId="28" xfId="0" applyNumberFormat="1" applyFont="1" applyBorder="1" applyAlignment="1">
      <alignment horizontal="center" vertical="center" wrapText="1" shrinkToFit="1"/>
    </xf>
    <xf numFmtId="0" fontId="71" fillId="0" borderId="29" xfId="0" applyFont="1" applyBorder="1" applyAlignment="1">
      <alignment horizontal="right" vertical="center"/>
    </xf>
    <xf numFmtId="0" fontId="70" fillId="0" borderId="29" xfId="0" applyFont="1" applyBorder="1" applyAlignment="1">
      <alignment horizontal="right" vertical="center"/>
    </xf>
    <xf numFmtId="0" fontId="9" fillId="0" borderId="55" xfId="0" applyFont="1" applyBorder="1">
      <alignment vertical="center"/>
    </xf>
    <xf numFmtId="14" fontId="40" fillId="0" borderId="18" xfId="0" applyNumberFormat="1" applyFont="1" applyBorder="1">
      <alignment vertical="center"/>
    </xf>
    <xf numFmtId="49" fontId="9" fillId="0" borderId="18" xfId="0" applyNumberFormat="1" applyFont="1" applyBorder="1" applyAlignment="1">
      <alignment vertical="center" wrapText="1" shrinkToFit="1"/>
    </xf>
    <xf numFmtId="49" fontId="9" fillId="0" borderId="7" xfId="0" applyNumberFormat="1" applyFont="1" applyBorder="1" applyAlignment="1">
      <alignment vertical="center" wrapText="1" shrinkToFit="1"/>
    </xf>
    <xf numFmtId="49" fontId="9" fillId="0" borderId="7" xfId="0" applyNumberFormat="1" applyFont="1" applyBorder="1" applyAlignment="1">
      <alignment horizontal="center" vertical="center" wrapText="1" shrinkToFit="1"/>
    </xf>
    <xf numFmtId="0" fontId="70" fillId="0" borderId="18" xfId="0" applyFont="1" applyBorder="1" applyAlignment="1">
      <alignment horizontal="center" vertical="center"/>
    </xf>
    <xf numFmtId="49" fontId="70" fillId="0" borderId="18" xfId="0" applyNumberFormat="1" applyFont="1" applyBorder="1" applyAlignment="1">
      <alignment vertical="center" wrapText="1" shrinkToFit="1"/>
    </xf>
    <xf numFmtId="49" fontId="70" fillId="0" borderId="18" xfId="0" applyNumberFormat="1" applyFont="1" applyBorder="1" applyAlignment="1">
      <alignment horizontal="center" vertical="center" wrapText="1" shrinkToFit="1"/>
    </xf>
    <xf numFmtId="0" fontId="71" fillId="0" borderId="18" xfId="0" applyFont="1" applyBorder="1" applyAlignment="1">
      <alignment horizontal="right" vertical="center"/>
    </xf>
    <xf numFmtId="0" fontId="70" fillId="0" borderId="18" xfId="0" applyFont="1" applyBorder="1" applyAlignment="1">
      <alignment horizontal="right" vertical="center"/>
    </xf>
    <xf numFmtId="0" fontId="9" fillId="0" borderId="18" xfId="0" applyFont="1" applyBorder="1" applyAlignment="1">
      <alignment horizontal="right" vertical="center" wrapText="1"/>
    </xf>
    <xf numFmtId="49" fontId="70" fillId="0" borderId="7" xfId="0" applyNumberFormat="1" applyFont="1" applyBorder="1" applyAlignment="1">
      <alignment vertical="center" wrapText="1" shrinkToFit="1"/>
    </xf>
    <xf numFmtId="49" fontId="70" fillId="0" borderId="7" xfId="0" applyNumberFormat="1" applyFont="1" applyBorder="1" applyAlignment="1">
      <alignment horizontal="center" vertical="center" wrapText="1" shrinkToFit="1"/>
    </xf>
    <xf numFmtId="49" fontId="9" fillId="0" borderId="18" xfId="0" applyNumberFormat="1" applyFont="1" applyBorder="1" applyAlignment="1">
      <alignment horizontal="left" vertical="center" wrapText="1"/>
    </xf>
    <xf numFmtId="49" fontId="70" fillId="0" borderId="18" xfId="0" applyNumberFormat="1" applyFont="1" applyBorder="1" applyAlignment="1">
      <alignment horizontal="left" vertical="center"/>
    </xf>
    <xf numFmtId="0" fontId="9" fillId="0" borderId="7" xfId="0" applyFont="1" applyBorder="1" applyAlignment="1">
      <alignment vertical="center" wrapText="1"/>
    </xf>
    <xf numFmtId="0" fontId="9" fillId="0" borderId="18" xfId="0" applyFont="1" applyBorder="1" applyAlignment="1"/>
    <xf numFmtId="0" fontId="9" fillId="0" borderId="18" xfId="0" applyFont="1" applyBorder="1" applyAlignment="1">
      <alignment horizontal="left" vertical="center"/>
    </xf>
    <xf numFmtId="0" fontId="9" fillId="0" borderId="7" xfId="0" applyFont="1" applyBorder="1">
      <alignment vertical="center"/>
    </xf>
    <xf numFmtId="49" fontId="70" fillId="0" borderId="18" xfId="0" applyNumberFormat="1" applyFont="1" applyBorder="1">
      <alignment vertical="center"/>
    </xf>
    <xf numFmtId="49" fontId="70" fillId="0" borderId="18" xfId="0" applyNumberFormat="1" applyFont="1" applyBorder="1" applyAlignment="1">
      <alignment horizontal="center" vertical="center"/>
    </xf>
    <xf numFmtId="0" fontId="72" fillId="0" borderId="18" xfId="0" applyFont="1" applyBorder="1">
      <alignment vertical="center"/>
    </xf>
    <xf numFmtId="0" fontId="70" fillId="0" borderId="18" xfId="0" applyFont="1" applyBorder="1">
      <alignment vertical="center"/>
    </xf>
    <xf numFmtId="49" fontId="9" fillId="0" borderId="18" xfId="0" applyNumberFormat="1" applyFont="1" applyBorder="1">
      <alignment vertical="center"/>
    </xf>
    <xf numFmtId="49" fontId="9" fillId="0" borderId="18" xfId="0" applyNumberFormat="1" applyFont="1" applyBorder="1" applyAlignment="1">
      <alignment horizontal="center" vertical="center"/>
    </xf>
    <xf numFmtId="49" fontId="9" fillId="0" borderId="5" xfId="0" applyNumberFormat="1" applyFont="1" applyBorder="1">
      <alignment vertical="center"/>
    </xf>
    <xf numFmtId="49" fontId="9" fillId="0" borderId="7" xfId="0" applyNumberFormat="1" applyFont="1" applyBorder="1">
      <alignment vertical="center"/>
    </xf>
    <xf numFmtId="180" fontId="12" fillId="0" borderId="30" xfId="0" applyNumberFormat="1" applyFont="1" applyBorder="1" applyAlignment="1">
      <alignment horizontal="center" vertical="center" wrapText="1"/>
    </xf>
    <xf numFmtId="14" fontId="40" fillId="0" borderId="30" xfId="0" applyNumberFormat="1" applyFont="1" applyBorder="1">
      <alignment vertical="center"/>
    </xf>
    <xf numFmtId="0" fontId="9" fillId="0" borderId="30" xfId="0" applyFont="1" applyBorder="1" applyAlignment="1">
      <alignment horizontal="center" vertical="center"/>
    </xf>
    <xf numFmtId="49" fontId="9" fillId="0" borderId="56" xfId="0" applyNumberFormat="1" applyFont="1" applyBorder="1">
      <alignment vertical="center"/>
    </xf>
    <xf numFmtId="49" fontId="9" fillId="0" borderId="30" xfId="0" applyNumberFormat="1" applyFont="1" applyBorder="1">
      <alignment vertical="center"/>
    </xf>
    <xf numFmtId="49" fontId="9" fillId="0" borderId="30" xfId="0" applyNumberFormat="1" applyFont="1" applyBorder="1" applyAlignment="1">
      <alignment vertical="center" wrapText="1" shrinkToFit="1"/>
    </xf>
    <xf numFmtId="49" fontId="9" fillId="0" borderId="56" xfId="0" applyNumberFormat="1" applyFont="1" applyBorder="1" applyAlignment="1">
      <alignment horizontal="center" vertical="center" wrapText="1" shrinkToFit="1"/>
    </xf>
    <xf numFmtId="49" fontId="32" fillId="0" borderId="30" xfId="0" applyNumberFormat="1" applyFont="1" applyBorder="1" applyAlignment="1">
      <alignment horizontal="right" vertical="center" wrapText="1"/>
    </xf>
    <xf numFmtId="0" fontId="9" fillId="0" borderId="30" xfId="0" applyFont="1" applyBorder="1" applyAlignment="1">
      <alignment horizontal="right" vertical="center"/>
    </xf>
    <xf numFmtId="180" fontId="12" fillId="0" borderId="22" xfId="0" applyNumberFormat="1" applyFont="1" applyBorder="1" applyAlignment="1">
      <alignment horizontal="center" vertical="center" wrapText="1"/>
    </xf>
    <xf numFmtId="14" fontId="40" fillId="0" borderId="22" xfId="0" applyNumberFormat="1" applyFont="1" applyBorder="1">
      <alignment vertical="center"/>
    </xf>
    <xf numFmtId="0" fontId="70" fillId="0" borderId="22" xfId="0" applyFont="1" applyBorder="1" applyAlignment="1">
      <alignment horizontal="center" vertical="center"/>
    </xf>
    <xf numFmtId="49" fontId="70" fillId="0" borderId="22" xfId="0" applyNumberFormat="1" applyFont="1" applyBorder="1" applyAlignment="1">
      <alignment vertical="center" wrapText="1" shrinkToFit="1"/>
    </xf>
    <xf numFmtId="49" fontId="70" fillId="0" borderId="22" xfId="0" applyNumberFormat="1" applyFont="1" applyBorder="1" applyAlignment="1">
      <alignment horizontal="center" vertical="center" wrapText="1" shrinkToFit="1"/>
    </xf>
    <xf numFmtId="0" fontId="71" fillId="0" borderId="22" xfId="0" applyFont="1" applyBorder="1" applyAlignment="1">
      <alignment horizontal="right" vertical="center"/>
    </xf>
    <xf numFmtId="0" fontId="70" fillId="0" borderId="22" xfId="0" applyFont="1" applyBorder="1" applyAlignment="1">
      <alignment horizontal="right" vertical="center"/>
    </xf>
    <xf numFmtId="0" fontId="70" fillId="0" borderId="18" xfId="0" applyFont="1" applyBorder="1" applyAlignment="1">
      <alignment horizontal="left" vertical="center"/>
    </xf>
    <xf numFmtId="49" fontId="9" fillId="0" borderId="18" xfId="0" applyNumberFormat="1" applyFont="1" applyBorder="1" applyAlignment="1">
      <alignment horizontal="left" vertical="center" wrapText="1" shrinkToFit="1"/>
    </xf>
    <xf numFmtId="49" fontId="9" fillId="0" borderId="18" xfId="0" applyNumberFormat="1" applyFont="1" applyBorder="1" applyAlignment="1">
      <alignment vertical="center" shrinkToFit="1"/>
    </xf>
    <xf numFmtId="49" fontId="70" fillId="0" borderId="18" xfId="14" applyNumberFormat="1" applyFont="1" applyFill="1" applyBorder="1" applyAlignment="1">
      <alignment vertical="center" wrapText="1" shrinkToFit="1"/>
    </xf>
    <xf numFmtId="0" fontId="70" fillId="0" borderId="18" xfId="0" applyFont="1" applyBorder="1" applyAlignment="1">
      <alignment vertical="center" wrapText="1"/>
    </xf>
    <xf numFmtId="0" fontId="9" fillId="0" borderId="22" xfId="0" applyFont="1" applyBorder="1" applyAlignment="1">
      <alignment horizontal="center" vertical="center"/>
    </xf>
    <xf numFmtId="49" fontId="9" fillId="0" borderId="22" xfId="0" applyNumberFormat="1" applyFont="1" applyBorder="1">
      <alignment vertical="center"/>
    </xf>
    <xf numFmtId="49" fontId="9" fillId="0" borderId="22" xfId="0" applyNumberFormat="1" applyFont="1" applyBorder="1" applyAlignment="1">
      <alignment horizontal="center" vertical="center"/>
    </xf>
    <xf numFmtId="0" fontId="9" fillId="0" borderId="22" xfId="0" applyFont="1" applyBorder="1">
      <alignment vertical="center"/>
    </xf>
    <xf numFmtId="14" fontId="12" fillId="0" borderId="18" xfId="0" applyNumberFormat="1" applyFont="1" applyBorder="1">
      <alignment vertical="center"/>
    </xf>
    <xf numFmtId="14" fontId="39" fillId="0" borderId="18" xfId="0" applyNumberFormat="1" applyFont="1" applyBorder="1">
      <alignment vertical="center"/>
    </xf>
    <xf numFmtId="49" fontId="9" fillId="0" borderId="18" xfId="0" applyNumberFormat="1" applyFont="1" applyBorder="1" applyAlignment="1">
      <alignment vertical="center" wrapText="1"/>
    </xf>
    <xf numFmtId="14" fontId="40" fillId="0" borderId="19" xfId="0" applyNumberFormat="1" applyFont="1" applyBorder="1">
      <alignment vertical="center"/>
    </xf>
    <xf numFmtId="49" fontId="9" fillId="0" borderId="19" xfId="0" applyNumberFormat="1" applyFont="1" applyBorder="1">
      <alignment vertical="center"/>
    </xf>
    <xf numFmtId="49" fontId="9" fillId="0" borderId="19" xfId="0" applyNumberFormat="1" applyFont="1" applyBorder="1" applyAlignment="1">
      <alignment horizontal="center" vertical="center"/>
    </xf>
    <xf numFmtId="0" fontId="28" fillId="0" borderId="1" xfId="2" applyFont="1" applyBorder="1" applyAlignment="1">
      <alignment vertical="top" wrapText="1"/>
    </xf>
    <xf numFmtId="187" fontId="9" fillId="0" borderId="1" xfId="2" applyNumberFormat="1" applyFont="1" applyBorder="1"/>
    <xf numFmtId="187" fontId="9" fillId="5" borderId="1" xfId="2" applyNumberFormat="1" applyFont="1" applyFill="1" applyBorder="1"/>
    <xf numFmtId="0" fontId="10" fillId="5" borderId="0" xfId="0" applyFont="1" applyFill="1">
      <alignment vertical="center"/>
    </xf>
    <xf numFmtId="0" fontId="10" fillId="0" borderId="0" xfId="0" applyFont="1" applyAlignment="1">
      <alignment horizontal="right" vertical="center" wrapText="1"/>
    </xf>
    <xf numFmtId="187" fontId="21" fillId="5" borderId="0" xfId="0" applyNumberFormat="1" applyFont="1" applyFill="1">
      <alignment vertical="center"/>
    </xf>
    <xf numFmtId="188" fontId="21" fillId="0" borderId="17" xfId="1" applyNumberFormat="1" applyFont="1" applyBorder="1">
      <alignment vertical="center"/>
    </xf>
    <xf numFmtId="188" fontId="21" fillId="0" borderId="18" xfId="1" applyNumberFormat="1" applyFont="1" applyBorder="1">
      <alignment vertical="center"/>
    </xf>
    <xf numFmtId="188" fontId="21" fillId="0" borderId="19" xfId="1" applyNumberFormat="1" applyFont="1" applyBorder="1">
      <alignment vertical="center"/>
    </xf>
    <xf numFmtId="188" fontId="21" fillId="0" borderId="30" xfId="1" applyNumberFormat="1" applyFont="1" applyBorder="1">
      <alignment vertical="center"/>
    </xf>
    <xf numFmtId="0" fontId="2" fillId="9" borderId="31" xfId="13" applyFont="1" applyFill="1" applyBorder="1">
      <alignment vertical="center"/>
    </xf>
    <xf numFmtId="0" fontId="2" fillId="5" borderId="31" xfId="13" applyFont="1" applyFill="1" applyBorder="1">
      <alignment vertical="center"/>
    </xf>
    <xf numFmtId="0" fontId="21" fillId="5" borderId="17" xfId="0" applyFont="1" applyFill="1" applyBorder="1">
      <alignment vertical="center"/>
    </xf>
    <xf numFmtId="0" fontId="21" fillId="5" borderId="18" xfId="0" applyFont="1" applyFill="1" applyBorder="1">
      <alignment vertical="center"/>
    </xf>
    <xf numFmtId="0" fontId="21" fillId="5" borderId="19" xfId="0" applyFont="1" applyFill="1" applyBorder="1">
      <alignment vertical="center"/>
    </xf>
    <xf numFmtId="2" fontId="21" fillId="0" borderId="17" xfId="0" applyNumberFormat="1" applyFont="1" applyBorder="1">
      <alignment vertical="center"/>
    </xf>
    <xf numFmtId="2" fontId="21" fillId="0" borderId="18" xfId="0" applyNumberFormat="1" applyFont="1" applyBorder="1">
      <alignment vertical="center"/>
    </xf>
    <xf numFmtId="2" fontId="21" fillId="0" borderId="19" xfId="0" applyNumberFormat="1" applyFont="1" applyBorder="1">
      <alignment vertical="center"/>
    </xf>
    <xf numFmtId="0" fontId="9" fillId="10" borderId="0" xfId="0" applyFont="1" applyFill="1" applyAlignment="1">
      <alignment horizontal="center" vertical="center"/>
    </xf>
    <xf numFmtId="177" fontId="25" fillId="0" borderId="73" xfId="2" applyNumberFormat="1" applyFont="1" applyBorder="1" applyAlignment="1">
      <alignment horizontal="center" vertical="center"/>
    </xf>
    <xf numFmtId="0" fontId="25" fillId="0" borderId="73" xfId="1" applyNumberFormat="1" applyFont="1" applyBorder="1" applyAlignment="1">
      <alignment horizontal="center" vertical="center"/>
    </xf>
    <xf numFmtId="177" fontId="25" fillId="0" borderId="74" xfId="2" applyNumberFormat="1" applyFont="1" applyBorder="1" applyAlignment="1">
      <alignment vertical="center"/>
    </xf>
    <xf numFmtId="177" fontId="25" fillId="0" borderId="18" xfId="2" applyNumberFormat="1" applyFont="1" applyBorder="1" applyAlignment="1">
      <alignment vertical="center"/>
    </xf>
    <xf numFmtId="177" fontId="25" fillId="0" borderId="19" xfId="2" applyNumberFormat="1" applyFont="1" applyBorder="1" applyAlignment="1">
      <alignment vertical="center"/>
    </xf>
    <xf numFmtId="0" fontId="20" fillId="5" borderId="0" xfId="0" applyFont="1" applyFill="1">
      <alignment vertical="center"/>
    </xf>
    <xf numFmtId="9" fontId="20" fillId="0" borderId="1" xfId="0" applyNumberFormat="1" applyFont="1" applyBorder="1">
      <alignment vertical="center"/>
    </xf>
    <xf numFmtId="9" fontId="20" fillId="0" borderId="1" xfId="1" applyNumberFormat="1" applyFont="1" applyBorder="1" applyAlignment="1">
      <alignment horizontal="right" vertical="center"/>
    </xf>
    <xf numFmtId="9" fontId="20" fillId="0" borderId="0" xfId="1" applyNumberFormat="1" applyFont="1" applyAlignment="1">
      <alignment horizontal="right" vertical="center"/>
    </xf>
    <xf numFmtId="9" fontId="9" fillId="0" borderId="1" xfId="1" applyNumberFormat="1" applyFont="1" applyBorder="1" applyAlignment="1">
      <alignment horizontal="right" vertical="center"/>
    </xf>
    <xf numFmtId="41" fontId="20" fillId="0" borderId="1" xfId="1" applyNumberFormat="1" applyFont="1" applyBorder="1" applyAlignment="1">
      <alignment horizontal="right" vertical="center"/>
    </xf>
    <xf numFmtId="41" fontId="20" fillId="0" borderId="0" xfId="1" applyNumberFormat="1" applyFont="1" applyAlignment="1">
      <alignment horizontal="right" vertical="center"/>
    </xf>
    <xf numFmtId="41" fontId="9" fillId="0" borderId="1" xfId="1" applyNumberFormat="1" applyFont="1" applyBorder="1" applyAlignment="1">
      <alignment horizontal="right" vertical="center"/>
    </xf>
    <xf numFmtId="0" fontId="20" fillId="0" borderId="1" xfId="10" applyFont="1" applyBorder="1" applyAlignment="1">
      <alignment horizontal="center" vertical="center"/>
    </xf>
    <xf numFmtId="0" fontId="20" fillId="0" borderId="1" xfId="10" applyFont="1" applyBorder="1" applyAlignment="1">
      <alignment horizontal="center" vertical="center" wrapText="1"/>
    </xf>
    <xf numFmtId="0" fontId="32" fillId="0" borderId="18" xfId="0" applyFont="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left"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54" fillId="0" borderId="0" xfId="0" applyFont="1" applyAlignment="1">
      <alignment horizontal="left" vertical="center" indent="1" readingOrder="1"/>
    </xf>
    <xf numFmtId="0" fontId="74" fillId="0" borderId="0" xfId="0" applyFont="1" applyAlignment="1">
      <alignment horizontal="left" vertical="center" readingOrder="1"/>
    </xf>
    <xf numFmtId="0" fontId="10" fillId="0" borderId="17" xfId="0" applyFont="1" applyBorder="1" applyAlignment="1">
      <alignment vertical="center" wrapText="1"/>
    </xf>
    <xf numFmtId="0" fontId="10" fillId="0" borderId="18" xfId="0" applyFont="1" applyBorder="1" applyAlignment="1">
      <alignment vertical="center" wrapText="1"/>
    </xf>
    <xf numFmtId="0" fontId="10" fillId="0" borderId="19" xfId="0" applyFont="1" applyBorder="1" applyAlignment="1">
      <alignment vertical="center" wrapText="1"/>
    </xf>
    <xf numFmtId="0" fontId="78" fillId="0" borderId="0" xfId="0" applyFont="1">
      <alignment vertical="center"/>
    </xf>
    <xf numFmtId="0" fontId="21" fillId="0" borderId="0" xfId="0" applyFont="1" applyAlignment="1">
      <alignment horizontal="center" vertical="center" shrinkToFit="1"/>
    </xf>
    <xf numFmtId="0" fontId="20" fillId="19" borderId="1" xfId="0" applyFont="1" applyFill="1" applyBorder="1">
      <alignment vertical="center"/>
    </xf>
    <xf numFmtId="0" fontId="20" fillId="19" borderId="1" xfId="0" applyFont="1" applyFill="1" applyBorder="1" applyAlignment="1">
      <alignment horizontal="center" vertical="center"/>
    </xf>
    <xf numFmtId="49" fontId="10" fillId="0" borderId="0" xfId="0" applyNumberFormat="1" applyFont="1" applyAlignment="1">
      <alignment horizontal="center" vertical="center"/>
    </xf>
    <xf numFmtId="0" fontId="10" fillId="14" borderId="0" xfId="0" applyFont="1" applyFill="1" applyAlignment="1">
      <alignment horizontal="center" vertical="center"/>
    </xf>
    <xf numFmtId="49" fontId="10" fillId="0" borderId="0" xfId="0" applyNumberFormat="1" applyFont="1" applyAlignment="1">
      <alignment horizontal="left" vertical="center"/>
    </xf>
    <xf numFmtId="49" fontId="10" fillId="0" borderId="1" xfId="0" applyNumberFormat="1" applyFont="1" applyBorder="1" applyAlignment="1">
      <alignment horizontal="center" vertical="center"/>
    </xf>
    <xf numFmtId="49" fontId="10" fillId="0" borderId="1" xfId="0" applyNumberFormat="1" applyFont="1" applyBorder="1">
      <alignment vertical="center"/>
    </xf>
    <xf numFmtId="0" fontId="10" fillId="0" borderId="17" xfId="0" applyFont="1" applyBorder="1" applyAlignment="1">
      <alignment horizontal="center" vertical="center"/>
    </xf>
    <xf numFmtId="49" fontId="10" fillId="0" borderId="17" xfId="0" applyNumberFormat="1" applyFont="1" applyBorder="1" applyAlignment="1">
      <alignment horizontal="center" vertical="center"/>
    </xf>
    <xf numFmtId="14" fontId="10" fillId="0" borderId="17" xfId="0" applyNumberFormat="1" applyFont="1" applyBorder="1" applyAlignment="1">
      <alignment horizontal="center" vertical="center"/>
    </xf>
    <xf numFmtId="49" fontId="10" fillId="0" borderId="17" xfId="0" applyNumberFormat="1" applyFont="1" applyBorder="1">
      <alignment vertical="center"/>
    </xf>
    <xf numFmtId="0" fontId="10" fillId="0" borderId="18" xfId="0" applyFont="1" applyBorder="1" applyAlignment="1">
      <alignment horizontal="center" vertical="center"/>
    </xf>
    <xf numFmtId="49" fontId="10" fillId="0" borderId="18" xfId="0" applyNumberFormat="1" applyFont="1" applyBorder="1" applyAlignment="1">
      <alignment horizontal="center" vertical="center"/>
    </xf>
    <xf numFmtId="14" fontId="10" fillId="0" borderId="18" xfId="0" applyNumberFormat="1" applyFont="1" applyBorder="1" applyAlignment="1">
      <alignment horizontal="center" vertical="center"/>
    </xf>
    <xf numFmtId="49" fontId="10" fillId="0" borderId="18" xfId="0" applyNumberFormat="1" applyFont="1" applyBorder="1">
      <alignment vertical="center"/>
    </xf>
    <xf numFmtId="49" fontId="10" fillId="0" borderId="18" xfId="0" applyNumberFormat="1" applyFont="1" applyBorder="1" applyAlignment="1">
      <alignment vertical="center" wrapText="1"/>
    </xf>
    <xf numFmtId="0" fontId="9" fillId="0" borderId="18" xfId="1" applyNumberFormat="1" applyFont="1" applyFill="1" applyBorder="1" applyAlignment="1">
      <alignment horizontal="center" vertical="center"/>
    </xf>
    <xf numFmtId="0" fontId="24" fillId="0" borderId="0" xfId="1" applyNumberFormat="1" applyFont="1" applyFill="1" applyAlignment="1"/>
    <xf numFmtId="176" fontId="24" fillId="0" borderId="55" xfId="2" applyNumberFormat="1" applyFont="1" applyBorder="1" applyAlignment="1">
      <alignment horizontal="left" vertical="center"/>
    </xf>
    <xf numFmtId="0" fontId="24" fillId="0" borderId="0" xfId="2" applyFont="1"/>
    <xf numFmtId="0" fontId="22" fillId="0" borderId="1" xfId="7" applyBorder="1">
      <alignment vertical="center"/>
    </xf>
    <xf numFmtId="0" fontId="22" fillId="0" borderId="17" xfId="7" applyBorder="1">
      <alignment vertical="center"/>
    </xf>
    <xf numFmtId="0" fontId="10" fillId="0" borderId="18" xfId="0" applyFont="1" applyBorder="1" applyAlignment="1">
      <alignment horizontal="left" vertical="center"/>
    </xf>
    <xf numFmtId="0" fontId="10" fillId="20" borderId="0" xfId="0" applyFont="1" applyFill="1">
      <alignment vertical="center"/>
    </xf>
    <xf numFmtId="0" fontId="79" fillId="0" borderId="0" xfId="0" applyFont="1" applyAlignment="1">
      <alignment horizontal="left" vertical="center" wrapText="1"/>
    </xf>
    <xf numFmtId="0" fontId="80" fillId="0" borderId="1" xfId="7" applyFont="1" applyBorder="1">
      <alignment vertical="center"/>
    </xf>
    <xf numFmtId="0" fontId="80" fillId="0" borderId="1" xfId="7" applyFont="1" applyFill="1" applyBorder="1">
      <alignment vertical="center"/>
    </xf>
    <xf numFmtId="0" fontId="80" fillId="0" borderId="18" xfId="7" applyFont="1" applyBorder="1">
      <alignment vertical="center"/>
    </xf>
    <xf numFmtId="0" fontId="9" fillId="0" borderId="6" xfId="2" applyFont="1" applyBorder="1" applyAlignment="1">
      <alignment vertical="center" wrapText="1"/>
    </xf>
    <xf numFmtId="0" fontId="58" fillId="0" borderId="6" xfId="7" applyFont="1" applyBorder="1" applyAlignment="1">
      <alignment vertical="center"/>
    </xf>
    <xf numFmtId="0" fontId="58" fillId="0" borderId="15" xfId="7" applyFont="1" applyBorder="1" applyAlignment="1">
      <alignment vertical="center"/>
    </xf>
    <xf numFmtId="189" fontId="10" fillId="0" borderId="1" xfId="0" applyNumberFormat="1" applyFont="1" applyBorder="1" applyAlignment="1">
      <alignment horizontal="center" vertical="center"/>
    </xf>
    <xf numFmtId="189" fontId="10" fillId="0" borderId="17" xfId="0" applyNumberFormat="1" applyFont="1" applyBorder="1" applyAlignment="1">
      <alignment horizontal="center" vertical="center"/>
    </xf>
    <xf numFmtId="189" fontId="10" fillId="0" borderId="18" xfId="0" applyNumberFormat="1" applyFont="1" applyBorder="1" applyAlignment="1">
      <alignment horizontal="center" vertical="center"/>
    </xf>
    <xf numFmtId="189" fontId="10" fillId="0" borderId="19" xfId="0" applyNumberFormat="1" applyFont="1" applyBorder="1" applyAlignment="1">
      <alignment horizontal="center" vertical="center"/>
    </xf>
    <xf numFmtId="189" fontId="10" fillId="0" borderId="0" xfId="0" applyNumberFormat="1" applyFont="1" applyAlignment="1">
      <alignment horizontal="center" vertical="center"/>
    </xf>
    <xf numFmtId="176" fontId="9" fillId="0" borderId="19" xfId="2" applyNumberFormat="1" applyFont="1" applyBorder="1" applyAlignment="1">
      <alignment vertical="center"/>
    </xf>
    <xf numFmtId="0" fontId="22" fillId="0" borderId="18" xfId="7" applyFill="1" applyBorder="1">
      <alignment vertical="center"/>
    </xf>
    <xf numFmtId="0" fontId="9" fillId="0" borderId="0" xfId="7" applyFont="1" applyFill="1">
      <alignment vertical="center"/>
    </xf>
    <xf numFmtId="0" fontId="9" fillId="0" borderId="1"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1" xfId="0" applyFont="1" applyBorder="1" applyAlignment="1">
      <alignment horizontal="center" vertical="center" shrinkToFit="1"/>
    </xf>
    <xf numFmtId="0" fontId="9" fillId="0" borderId="17" xfId="0" applyFont="1" applyBorder="1" applyAlignment="1">
      <alignment horizontal="distributed" vertical="center"/>
    </xf>
    <xf numFmtId="38" fontId="9" fillId="0" borderId="17" xfId="1" applyFont="1" applyFill="1" applyBorder="1" applyAlignment="1">
      <alignment vertical="center"/>
    </xf>
    <xf numFmtId="38" fontId="9" fillId="0" borderId="29" xfId="1" applyFont="1" applyFill="1" applyBorder="1" applyAlignment="1">
      <alignment vertical="center"/>
    </xf>
    <xf numFmtId="0" fontId="9" fillId="0" borderId="18" xfId="0" applyFont="1" applyBorder="1" applyAlignment="1">
      <alignment horizontal="distributed" vertical="center"/>
    </xf>
    <xf numFmtId="38" fontId="9" fillId="0" borderId="18" xfId="1" applyFont="1" applyFill="1" applyBorder="1" applyAlignment="1">
      <alignment vertical="center"/>
    </xf>
    <xf numFmtId="0" fontId="9" fillId="0" borderId="19" xfId="0" applyFont="1" applyBorder="1" applyAlignment="1">
      <alignment horizontal="distributed" vertical="center"/>
    </xf>
    <xf numFmtId="38" fontId="9" fillId="0" borderId="19" xfId="1" applyFont="1" applyFill="1" applyBorder="1" applyAlignment="1">
      <alignment vertical="center"/>
    </xf>
    <xf numFmtId="0" fontId="9" fillId="0" borderId="1" xfId="0" applyFont="1" applyBorder="1" applyAlignment="1">
      <alignment horizontal="distributed" vertical="center"/>
    </xf>
    <xf numFmtId="38" fontId="9" fillId="0" borderId="11" xfId="1" applyFont="1" applyFill="1" applyBorder="1" applyAlignment="1">
      <alignment vertical="center"/>
    </xf>
    <xf numFmtId="38" fontId="9" fillId="0" borderId="12" xfId="1" applyFont="1" applyFill="1" applyBorder="1" applyAlignment="1">
      <alignment vertical="center"/>
    </xf>
    <xf numFmtId="38" fontId="9" fillId="0" borderId="1" xfId="1" applyFont="1" applyFill="1" applyBorder="1" applyAlignment="1">
      <alignment vertical="center"/>
    </xf>
    <xf numFmtId="0" fontId="63" fillId="0" borderId="0" xfId="7" applyFont="1" applyFill="1">
      <alignment vertical="center"/>
    </xf>
    <xf numFmtId="9" fontId="9" fillId="0" borderId="2" xfId="1" applyNumberFormat="1" applyFont="1" applyFill="1" applyBorder="1" applyAlignment="1">
      <alignment vertical="center"/>
    </xf>
    <xf numFmtId="9" fontId="9" fillId="0" borderId="3" xfId="1" applyNumberFormat="1" applyFont="1" applyFill="1" applyBorder="1" applyAlignment="1">
      <alignment vertical="center"/>
    </xf>
    <xf numFmtId="9" fontId="9" fillId="0" borderId="4" xfId="1" applyNumberFormat="1" applyFont="1" applyFill="1" applyBorder="1" applyAlignment="1">
      <alignment vertical="center"/>
    </xf>
    <xf numFmtId="9" fontId="9" fillId="0" borderId="5" xfId="1" applyNumberFormat="1" applyFont="1" applyFill="1" applyBorder="1" applyAlignment="1">
      <alignment vertical="center"/>
    </xf>
    <xf numFmtId="9" fontId="9" fillId="0" borderId="6" xfId="1" applyNumberFormat="1" applyFont="1" applyFill="1" applyBorder="1" applyAlignment="1">
      <alignment vertical="center"/>
    </xf>
    <xf numFmtId="9" fontId="9" fillId="0" borderId="7" xfId="1" applyNumberFormat="1" applyFont="1" applyFill="1" applyBorder="1" applyAlignment="1">
      <alignment vertical="center"/>
    </xf>
    <xf numFmtId="9" fontId="9" fillId="0" borderId="8" xfId="1" applyNumberFormat="1" applyFont="1" applyFill="1" applyBorder="1" applyAlignment="1">
      <alignment vertical="center"/>
    </xf>
    <xf numFmtId="9" fontId="9" fillId="0" borderId="9" xfId="1" applyNumberFormat="1" applyFont="1" applyFill="1" applyBorder="1" applyAlignment="1">
      <alignment vertical="center"/>
    </xf>
    <xf numFmtId="9" fontId="9" fillId="0" borderId="10" xfId="1" applyNumberFormat="1" applyFont="1" applyFill="1" applyBorder="1" applyAlignment="1">
      <alignment vertical="center"/>
    </xf>
    <xf numFmtId="9" fontId="9" fillId="0" borderId="11" xfId="1" applyNumberFormat="1" applyFont="1" applyFill="1" applyBorder="1" applyAlignment="1">
      <alignment vertical="center"/>
    </xf>
    <xf numFmtId="9" fontId="9" fillId="0" borderId="12" xfId="1" applyNumberFormat="1" applyFont="1" applyFill="1" applyBorder="1" applyAlignment="1">
      <alignment vertical="center"/>
    </xf>
    <xf numFmtId="9" fontId="9" fillId="0" borderId="13" xfId="1" applyNumberFormat="1" applyFont="1" applyFill="1" applyBorder="1" applyAlignment="1">
      <alignment vertical="center"/>
    </xf>
    <xf numFmtId="0" fontId="58" fillId="0" borderId="21" xfId="14" applyFont="1" applyFill="1" applyBorder="1" applyAlignment="1">
      <alignment horizontal="left" vertical="center"/>
    </xf>
    <xf numFmtId="38" fontId="20" fillId="0" borderId="0" xfId="12" applyFont="1" applyFill="1">
      <alignment vertical="center"/>
    </xf>
    <xf numFmtId="38" fontId="20" fillId="0" borderId="29" xfId="12" applyFont="1" applyFill="1" applyBorder="1">
      <alignment vertical="center"/>
    </xf>
    <xf numFmtId="38" fontId="20" fillId="0" borderId="55" xfId="12" applyFont="1" applyFill="1" applyBorder="1">
      <alignment vertical="center"/>
    </xf>
    <xf numFmtId="38" fontId="20" fillId="0" borderId="30" xfId="12" applyFont="1" applyFill="1" applyBorder="1">
      <alignment vertical="center"/>
    </xf>
    <xf numFmtId="41" fontId="20" fillId="0" borderId="1" xfId="1" applyNumberFormat="1" applyFont="1" applyFill="1" applyBorder="1" applyAlignment="1">
      <alignment horizontal="right" vertical="center"/>
    </xf>
    <xf numFmtId="9" fontId="20" fillId="0" borderId="1" xfId="1" applyNumberFormat="1" applyFont="1" applyFill="1" applyBorder="1" applyAlignment="1">
      <alignment horizontal="right" vertical="center"/>
    </xf>
    <xf numFmtId="0" fontId="10" fillId="9" borderId="0" xfId="0" applyFont="1" applyFill="1">
      <alignment vertical="center"/>
    </xf>
    <xf numFmtId="38" fontId="10" fillId="9" borderId="0" xfId="1" applyFont="1" applyFill="1" applyBorder="1">
      <alignment vertical="center"/>
    </xf>
    <xf numFmtId="0" fontId="10" fillId="21" borderId="0" xfId="0" applyFont="1" applyFill="1">
      <alignment vertical="center"/>
    </xf>
    <xf numFmtId="38" fontId="10" fillId="21" borderId="0" xfId="1" applyFont="1" applyFill="1" applyBorder="1">
      <alignment vertical="center"/>
    </xf>
    <xf numFmtId="0" fontId="10" fillId="0" borderId="20" xfId="0" applyFont="1" applyBorder="1">
      <alignment vertical="center"/>
    </xf>
    <xf numFmtId="38" fontId="10" fillId="0" borderId="20" xfId="1" applyFont="1" applyBorder="1">
      <alignment vertical="center"/>
    </xf>
    <xf numFmtId="2" fontId="10" fillId="0" borderId="0" xfId="0" applyNumberFormat="1" applyFont="1">
      <alignment vertical="center"/>
    </xf>
    <xf numFmtId="0" fontId="20" fillId="0" borderId="21" xfId="2" applyFont="1" applyBorder="1" applyAlignment="1">
      <alignment vertical="center"/>
    </xf>
    <xf numFmtId="0" fontId="20" fillId="0" borderId="14" xfId="2" applyFont="1" applyBorder="1" applyAlignment="1">
      <alignment vertical="center"/>
    </xf>
    <xf numFmtId="0" fontId="20" fillId="0" borderId="15" xfId="2" applyFont="1" applyBorder="1" applyAlignment="1">
      <alignment vertical="center"/>
    </xf>
    <xf numFmtId="0" fontId="20" fillId="0" borderId="16" xfId="2" applyFont="1" applyBorder="1" applyAlignment="1">
      <alignment vertical="center"/>
    </xf>
    <xf numFmtId="0" fontId="82" fillId="22" borderId="1" xfId="0" applyFont="1" applyFill="1" applyBorder="1">
      <alignment vertical="center"/>
    </xf>
    <xf numFmtId="0" fontId="82" fillId="22" borderId="1" xfId="0" applyFont="1" applyFill="1" applyBorder="1" applyAlignment="1">
      <alignment vertical="center" wrapText="1"/>
    </xf>
    <xf numFmtId="0" fontId="58" fillId="0" borderId="1" xfId="7" applyFont="1" applyBorder="1" applyAlignment="1">
      <alignment vertical="center" wrapText="1"/>
    </xf>
    <xf numFmtId="0" fontId="58" fillId="0" borderId="1" xfId="7" applyFont="1" applyBorder="1">
      <alignment vertical="center"/>
    </xf>
    <xf numFmtId="0" fontId="12" fillId="0" borderId="22" xfId="0" applyFont="1" applyBorder="1">
      <alignment vertical="center"/>
    </xf>
    <xf numFmtId="0" fontId="32" fillId="0" borderId="9" xfId="0" applyFont="1" applyBorder="1" applyAlignment="1">
      <alignment horizontal="center" vertical="center"/>
    </xf>
    <xf numFmtId="0" fontId="9" fillId="0" borderId="50" xfId="0" applyFont="1" applyBorder="1">
      <alignment vertical="center"/>
    </xf>
    <xf numFmtId="0" fontId="9" fillId="0" borderId="50" xfId="0" applyFont="1" applyBorder="1" applyAlignment="1">
      <alignment horizontal="center" vertical="center"/>
    </xf>
    <xf numFmtId="0" fontId="12" fillId="0" borderId="50" xfId="0" applyFont="1" applyBorder="1" applyAlignment="1">
      <alignment horizontal="center" vertical="center"/>
    </xf>
    <xf numFmtId="55" fontId="12" fillId="0" borderId="50" xfId="8" applyNumberFormat="1" applyFont="1" applyBorder="1" applyAlignment="1">
      <alignment horizontal="center" vertical="center"/>
    </xf>
    <xf numFmtId="180" fontId="9" fillId="0" borderId="50" xfId="0" applyNumberFormat="1" applyFont="1" applyBorder="1" applyAlignment="1">
      <alignment horizontal="center" vertical="center"/>
    </xf>
    <xf numFmtId="0" fontId="9" fillId="0" borderId="50" xfId="2" applyFont="1" applyBorder="1" applyAlignment="1">
      <alignment horizontal="center" vertical="center"/>
    </xf>
    <xf numFmtId="0" fontId="32" fillId="0" borderId="50" xfId="0" applyFont="1" applyBorder="1" applyAlignment="1">
      <alignment horizontal="center" vertical="center"/>
    </xf>
    <xf numFmtId="0" fontId="32" fillId="0" borderId="50" xfId="0" applyFont="1" applyBorder="1">
      <alignment vertical="center"/>
    </xf>
    <xf numFmtId="55" fontId="32" fillId="0" borderId="50" xfId="8" applyNumberFormat="1" applyFont="1" applyBorder="1" applyAlignment="1">
      <alignment horizontal="center" vertical="center"/>
    </xf>
    <xf numFmtId="0" fontId="12" fillId="0" borderId="50" xfId="0" applyFont="1" applyBorder="1">
      <alignment vertical="center"/>
    </xf>
    <xf numFmtId="0" fontId="9" fillId="0" borderId="46" xfId="0" applyFont="1" applyBorder="1" applyAlignment="1">
      <alignment horizontal="center" vertical="center"/>
    </xf>
    <xf numFmtId="0" fontId="67" fillId="0" borderId="50" xfId="0" applyFont="1" applyBorder="1" applyAlignment="1">
      <alignment horizontal="center" vertical="center"/>
    </xf>
    <xf numFmtId="55" fontId="67" fillId="0" borderId="50" xfId="8" applyNumberFormat="1" applyFont="1" applyBorder="1" applyAlignment="1">
      <alignment horizontal="center" vertical="center"/>
    </xf>
    <xf numFmtId="0" fontId="70" fillId="0" borderId="50" xfId="0" applyFont="1" applyBorder="1" applyAlignment="1">
      <alignment horizontal="center" vertical="center"/>
    </xf>
    <xf numFmtId="55" fontId="70" fillId="0" borderId="50" xfId="8" applyNumberFormat="1" applyFont="1" applyBorder="1" applyAlignment="1">
      <alignment horizontal="center" vertical="center"/>
    </xf>
    <xf numFmtId="0" fontId="24" fillId="0" borderId="50" xfId="0" applyFont="1" applyBorder="1" applyAlignment="1">
      <alignment horizontal="center" vertical="center"/>
    </xf>
    <xf numFmtId="0" fontId="9" fillId="10" borderId="52" xfId="0" applyFont="1" applyFill="1" applyBorder="1" applyAlignment="1">
      <alignment horizontal="center" vertical="center"/>
    </xf>
    <xf numFmtId="0" fontId="9" fillId="10" borderId="51" xfId="0" applyFont="1" applyFill="1" applyBorder="1" applyAlignment="1">
      <alignment horizontal="center" vertical="center"/>
    </xf>
    <xf numFmtId="0" fontId="20" fillId="0" borderId="50" xfId="0" applyFont="1" applyBorder="1" applyAlignment="1">
      <alignment horizontal="center" vertical="center"/>
    </xf>
    <xf numFmtId="14" fontId="20" fillId="0" borderId="49" xfId="0" applyNumberFormat="1" applyFont="1" applyBorder="1" applyAlignment="1">
      <alignment horizontal="center" vertical="center"/>
    </xf>
    <xf numFmtId="0" fontId="20" fillId="2" borderId="50" xfId="0" applyFont="1" applyFill="1" applyBorder="1" applyAlignment="1">
      <alignment horizontal="center" vertical="center"/>
    </xf>
    <xf numFmtId="14" fontId="20" fillId="2" borderId="49" xfId="0" applyNumberFormat="1" applyFont="1" applyFill="1" applyBorder="1" applyAlignment="1">
      <alignment horizontal="center" vertical="center"/>
    </xf>
    <xf numFmtId="0" fontId="20" fillId="2" borderId="18" xfId="0" applyFont="1" applyFill="1" applyBorder="1" applyAlignment="1">
      <alignment horizontal="left" vertical="center"/>
    </xf>
    <xf numFmtId="0" fontId="20" fillId="2" borderId="18" xfId="0" applyFont="1" applyFill="1" applyBorder="1">
      <alignment vertical="center"/>
    </xf>
    <xf numFmtId="40" fontId="21" fillId="0" borderId="1" xfId="1" applyNumberFormat="1" applyFont="1" applyBorder="1">
      <alignment vertical="center"/>
    </xf>
    <xf numFmtId="0" fontId="9" fillId="0" borderId="49" xfId="0" applyFont="1" applyBorder="1" applyAlignment="1">
      <alignment horizontal="center" vertical="center"/>
    </xf>
    <xf numFmtId="0" fontId="9" fillId="0" borderId="45" xfId="0" applyFont="1" applyBorder="1" applyAlignment="1">
      <alignment horizontal="center" vertical="center"/>
    </xf>
    <xf numFmtId="38" fontId="10" fillId="0" borderId="0" xfId="0" applyNumberFormat="1" applyFont="1">
      <alignment vertical="center"/>
    </xf>
    <xf numFmtId="0" fontId="1" fillId="5" borderId="50" xfId="13" applyFont="1" applyFill="1" applyBorder="1">
      <alignment vertical="center"/>
    </xf>
    <xf numFmtId="0" fontId="1" fillId="5" borderId="31" xfId="13" applyFont="1" applyFill="1" applyBorder="1" applyAlignment="1">
      <alignment vertical="center" wrapText="1"/>
    </xf>
    <xf numFmtId="0" fontId="1" fillId="5" borderId="31" xfId="13" applyFont="1" applyFill="1" applyBorder="1">
      <alignment vertical="center"/>
    </xf>
    <xf numFmtId="0" fontId="1" fillId="9" borderId="48" xfId="13" applyFont="1" applyFill="1" applyBorder="1">
      <alignment vertical="center"/>
    </xf>
    <xf numFmtId="0" fontId="1" fillId="9" borderId="50" xfId="13" applyFont="1" applyFill="1" applyBorder="1">
      <alignment vertical="center"/>
    </xf>
    <xf numFmtId="0" fontId="1" fillId="9" borderId="65" xfId="13" applyFont="1" applyFill="1" applyBorder="1" applyAlignment="1">
      <alignment vertical="center" wrapText="1"/>
    </xf>
    <xf numFmtId="0" fontId="1" fillId="9" borderId="31" xfId="13" applyFont="1" applyFill="1" applyBorder="1" applyAlignment="1">
      <alignment vertical="center" wrapText="1"/>
    </xf>
    <xf numFmtId="0" fontId="1" fillId="9" borderId="31" xfId="13" applyFont="1" applyFill="1" applyBorder="1">
      <alignment vertical="center"/>
    </xf>
    <xf numFmtId="0" fontId="1" fillId="9" borderId="65" xfId="13" applyFont="1" applyFill="1" applyBorder="1">
      <alignment vertical="center"/>
    </xf>
    <xf numFmtId="0" fontId="80" fillId="0" borderId="19" xfId="7" applyFont="1" applyFill="1" applyBorder="1">
      <alignment vertical="center"/>
    </xf>
    <xf numFmtId="0" fontId="22" fillId="0" borderId="19" xfId="7" applyFill="1" applyBorder="1">
      <alignment vertical="center"/>
    </xf>
    <xf numFmtId="179" fontId="10" fillId="8" borderId="18" xfId="0" applyNumberFormat="1" applyFont="1" applyFill="1" applyBorder="1">
      <alignment vertical="center"/>
    </xf>
    <xf numFmtId="3" fontId="9" fillId="0" borderId="0" xfId="2" applyNumberFormat="1" applyFont="1" applyAlignment="1">
      <alignment vertical="center"/>
    </xf>
    <xf numFmtId="38" fontId="10" fillId="8" borderId="22" xfId="3" applyFont="1" applyFill="1" applyBorder="1"/>
    <xf numFmtId="38" fontId="10" fillId="8" borderId="18" xfId="3" applyFont="1" applyFill="1" applyBorder="1"/>
    <xf numFmtId="38" fontId="10" fillId="8" borderId="19" xfId="3" applyFont="1" applyFill="1" applyBorder="1"/>
    <xf numFmtId="38" fontId="10" fillId="8" borderId="1" xfId="3" applyFont="1" applyFill="1" applyBorder="1"/>
    <xf numFmtId="38" fontId="10" fillId="8" borderId="17" xfId="3" applyFont="1" applyFill="1" applyBorder="1" applyAlignment="1">
      <alignment horizontal="right" vertical="center"/>
    </xf>
    <xf numFmtId="38" fontId="10" fillId="8" borderId="18" xfId="3" applyFont="1" applyFill="1" applyBorder="1" applyAlignment="1">
      <alignment horizontal="right" vertical="center"/>
    </xf>
    <xf numFmtId="185" fontId="10" fillId="0" borderId="18" xfId="15" applyNumberFormat="1" applyFont="1" applyBorder="1">
      <alignment vertical="center"/>
    </xf>
    <xf numFmtId="185" fontId="9" fillId="0" borderId="18" xfId="15" applyNumberFormat="1" applyFont="1" applyBorder="1">
      <alignment vertical="center"/>
    </xf>
    <xf numFmtId="38" fontId="10" fillId="8" borderId="0" xfId="1" applyFont="1" applyFill="1" applyBorder="1">
      <alignment vertical="center"/>
    </xf>
    <xf numFmtId="38" fontId="10" fillId="8" borderId="20" xfId="1" applyFont="1" applyFill="1" applyBorder="1">
      <alignment vertical="center"/>
    </xf>
    <xf numFmtId="38" fontId="12" fillId="5" borderId="37" xfId="3" applyFont="1" applyFill="1" applyBorder="1" applyAlignment="1">
      <alignment horizontal="centerContinuous" vertical="center"/>
    </xf>
    <xf numFmtId="0" fontId="12" fillId="5" borderId="34" xfId="2" applyFont="1" applyFill="1" applyBorder="1" applyAlignment="1">
      <alignment horizontal="centerContinuous" vertical="center"/>
    </xf>
    <xf numFmtId="0" fontId="20" fillId="5" borderId="48" xfId="2" applyFont="1" applyFill="1" applyBorder="1" applyAlignment="1">
      <alignment horizontal="center" vertical="center"/>
    </xf>
    <xf numFmtId="0" fontId="20" fillId="5" borderId="47" xfId="2" applyFont="1" applyFill="1" applyBorder="1" applyAlignment="1">
      <alignment horizontal="center" vertical="center"/>
    </xf>
    <xf numFmtId="0" fontId="20" fillId="5" borderId="50" xfId="2" applyFont="1" applyFill="1" applyBorder="1" applyAlignment="1">
      <alignment horizontal="center" vertical="center"/>
    </xf>
    <xf numFmtId="0" fontId="20" fillId="5" borderId="49" xfId="2" applyFont="1" applyFill="1" applyBorder="1" applyAlignment="1">
      <alignment horizontal="center" vertical="center"/>
    </xf>
    <xf numFmtId="0" fontId="20" fillId="5" borderId="46" xfId="2" applyFont="1" applyFill="1" applyBorder="1" applyAlignment="1">
      <alignment horizontal="center" vertical="center"/>
    </xf>
    <xf numFmtId="0" fontId="20" fillId="5" borderId="45" xfId="2" applyFont="1" applyFill="1" applyBorder="1" applyAlignment="1">
      <alignment horizontal="center" vertical="center"/>
    </xf>
    <xf numFmtId="0" fontId="20" fillId="5" borderId="71" xfId="2" applyFont="1" applyFill="1" applyBorder="1" applyAlignment="1">
      <alignment horizontal="center" vertical="center"/>
    </xf>
    <xf numFmtId="0" fontId="20" fillId="5" borderId="72" xfId="2" applyFont="1" applyFill="1" applyBorder="1" applyAlignment="1">
      <alignment horizontal="center" vertical="center"/>
    </xf>
    <xf numFmtId="178" fontId="20" fillId="5" borderId="46" xfId="2" applyNumberFormat="1" applyFont="1" applyFill="1" applyBorder="1" applyAlignment="1">
      <alignment horizontal="center" vertical="center"/>
    </xf>
    <xf numFmtId="178" fontId="20" fillId="5" borderId="45" xfId="2" applyNumberFormat="1" applyFont="1" applyFill="1" applyBorder="1" applyAlignment="1">
      <alignment horizontal="center" vertical="center"/>
    </xf>
    <xf numFmtId="0" fontId="20" fillId="5" borderId="52" xfId="2" applyFont="1" applyFill="1" applyBorder="1" applyAlignment="1">
      <alignment horizontal="center" vertical="center"/>
    </xf>
    <xf numFmtId="0" fontId="20" fillId="5" borderId="51" xfId="2" applyFont="1" applyFill="1" applyBorder="1" applyAlignment="1">
      <alignment horizontal="center" vertical="center"/>
    </xf>
    <xf numFmtId="0" fontId="20" fillId="5" borderId="62" xfId="2" applyFont="1" applyFill="1" applyBorder="1" applyAlignment="1">
      <alignment horizontal="center" vertical="center"/>
    </xf>
    <xf numFmtId="0" fontId="20" fillId="5" borderId="63" xfId="2" applyFont="1" applyFill="1" applyBorder="1" applyAlignment="1">
      <alignment horizontal="center" vertical="center"/>
    </xf>
    <xf numFmtId="0" fontId="9" fillId="0" borderId="21" xfId="1" applyNumberFormat="1" applyFont="1" applyBorder="1" applyAlignment="1">
      <alignment horizontal="center" vertical="center"/>
    </xf>
    <xf numFmtId="176" fontId="9" fillId="0" borderId="21" xfId="2" applyNumberFormat="1" applyFont="1" applyBorder="1" applyAlignment="1">
      <alignment horizontal="center" vertical="center"/>
    </xf>
    <xf numFmtId="176" fontId="9" fillId="0" borderId="21" xfId="2" applyNumberFormat="1" applyFont="1" applyBorder="1" applyAlignment="1">
      <alignment vertical="center"/>
    </xf>
    <xf numFmtId="0" fontId="10" fillId="5" borderId="5" xfId="0" applyFont="1" applyFill="1" applyBorder="1">
      <alignment vertical="center"/>
    </xf>
    <xf numFmtId="0" fontId="10" fillId="5" borderId="6" xfId="0" applyFont="1" applyFill="1" applyBorder="1">
      <alignment vertical="center"/>
    </xf>
    <xf numFmtId="0" fontId="12" fillId="5" borderId="1" xfId="2" applyFont="1" applyFill="1" applyBorder="1" applyAlignment="1">
      <alignment horizontal="center" vertical="top"/>
    </xf>
    <xf numFmtId="0" fontId="31" fillId="5" borderId="1" xfId="2" applyFont="1" applyFill="1" applyBorder="1" applyAlignment="1">
      <alignment vertical="top"/>
    </xf>
    <xf numFmtId="0" fontId="12" fillId="5" borderId="1" xfId="2" applyFont="1" applyFill="1" applyBorder="1" applyAlignment="1">
      <alignment vertical="top"/>
    </xf>
    <xf numFmtId="0" fontId="12" fillId="5" borderId="1" xfId="2" applyFont="1" applyFill="1" applyBorder="1" applyAlignment="1">
      <alignment vertical="top" wrapText="1"/>
    </xf>
    <xf numFmtId="0" fontId="9" fillId="5" borderId="21" xfId="2" applyFont="1" applyFill="1" applyBorder="1" applyAlignment="1">
      <alignment horizontal="center" vertical="center" wrapText="1"/>
    </xf>
    <xf numFmtId="0" fontId="9" fillId="5" borderId="21" xfId="2" applyFont="1" applyFill="1" applyBorder="1" applyAlignment="1">
      <alignment horizontal="center" vertical="center"/>
    </xf>
    <xf numFmtId="0" fontId="9" fillId="5" borderId="21" xfId="2" applyFont="1" applyFill="1" applyBorder="1" applyAlignment="1">
      <alignment horizontal="left" vertical="center"/>
    </xf>
    <xf numFmtId="0" fontId="58" fillId="5" borderId="21" xfId="7" applyFont="1" applyFill="1" applyBorder="1" applyAlignment="1">
      <alignment horizontal="left" vertical="center"/>
    </xf>
    <xf numFmtId="38" fontId="9" fillId="0" borderId="17" xfId="1" applyFont="1" applyFill="1" applyBorder="1" applyAlignment="1"/>
    <xf numFmtId="38" fontId="9" fillId="5" borderId="18" xfId="1" applyFont="1" applyFill="1" applyBorder="1" applyAlignment="1">
      <alignment shrinkToFit="1"/>
    </xf>
    <xf numFmtId="38" fontId="9" fillId="5" borderId="5" xfId="1" applyFont="1" applyFill="1" applyBorder="1" applyAlignment="1">
      <alignment shrinkToFit="1"/>
    </xf>
    <xf numFmtId="38" fontId="9" fillId="0" borderId="19" xfId="1" applyFont="1" applyFill="1" applyBorder="1" applyAlignment="1"/>
    <xf numFmtId="38" fontId="20" fillId="5" borderId="17" xfId="12" applyFont="1" applyFill="1" applyBorder="1">
      <alignment vertical="center"/>
    </xf>
    <xf numFmtId="38" fontId="20" fillId="5" borderId="18" xfId="12" applyFont="1" applyFill="1" applyBorder="1">
      <alignment vertical="center"/>
    </xf>
    <xf numFmtId="38" fontId="20" fillId="5" borderId="19" xfId="12" applyFont="1" applyFill="1" applyBorder="1">
      <alignment vertical="center"/>
    </xf>
    <xf numFmtId="55" fontId="1" fillId="9" borderId="31" xfId="13" applyNumberFormat="1" applyFont="1" applyFill="1" applyBorder="1">
      <alignment vertical="center"/>
    </xf>
    <xf numFmtId="38" fontId="10" fillId="0" borderId="37" xfId="1" applyFont="1" applyFill="1" applyBorder="1" applyAlignment="1">
      <alignment horizontal="right" vertical="center"/>
    </xf>
    <xf numFmtId="38" fontId="10" fillId="0" borderId="34" xfId="1" applyFont="1" applyFill="1" applyBorder="1" applyAlignment="1">
      <alignment horizontal="right" vertical="center"/>
    </xf>
    <xf numFmtId="0" fontId="14" fillId="0" borderId="19" xfId="0" applyFont="1" applyBorder="1" applyAlignment="1">
      <alignment horizontal="center" vertical="center"/>
    </xf>
    <xf numFmtId="0" fontId="14" fillId="0" borderId="8" xfId="0" applyFont="1" applyBorder="1" applyAlignment="1">
      <alignment horizontal="center" vertical="center"/>
    </xf>
    <xf numFmtId="0" fontId="10" fillId="5" borderId="8" xfId="0" applyFont="1" applyFill="1" applyBorder="1">
      <alignment vertical="center"/>
    </xf>
    <xf numFmtId="0" fontId="10" fillId="5" borderId="9" xfId="0" applyFont="1" applyFill="1" applyBorder="1">
      <alignment vertical="center"/>
    </xf>
    <xf numFmtId="38" fontId="10" fillId="0" borderId="10" xfId="1" applyFont="1" applyBorder="1">
      <alignment vertical="center"/>
    </xf>
    <xf numFmtId="0" fontId="10" fillId="0" borderId="23" xfId="0" applyFont="1" applyBorder="1">
      <alignment vertical="center"/>
    </xf>
    <xf numFmtId="0" fontId="10" fillId="0" borderId="25" xfId="0" applyFont="1" applyBorder="1">
      <alignment vertical="center"/>
    </xf>
    <xf numFmtId="179" fontId="10" fillId="0" borderId="19" xfId="0" applyNumberFormat="1" applyFont="1" applyBorder="1">
      <alignment vertical="center"/>
    </xf>
    <xf numFmtId="0" fontId="9" fillId="5" borderId="1" xfId="0" applyFont="1" applyFill="1" applyBorder="1">
      <alignment vertical="center"/>
    </xf>
    <xf numFmtId="0" fontId="21" fillId="8" borderId="1" xfId="0" applyFont="1" applyFill="1" applyBorder="1">
      <alignment vertical="center"/>
    </xf>
    <xf numFmtId="0" fontId="22" fillId="23" borderId="75" xfId="7" applyFill="1" applyBorder="1" applyAlignment="1">
      <alignment vertical="center" wrapText="1"/>
    </xf>
    <xf numFmtId="0" fontId="21" fillId="20" borderId="1" xfId="0" applyFont="1" applyFill="1" applyBorder="1">
      <alignment vertical="center"/>
    </xf>
    <xf numFmtId="0" fontId="12" fillId="0" borderId="76" xfId="2" applyFont="1" applyBorder="1" applyAlignment="1">
      <alignment horizontal="centerContinuous" vertical="center"/>
    </xf>
    <xf numFmtId="0" fontId="12" fillId="0" borderId="77" xfId="2" applyFont="1" applyBorder="1" applyAlignment="1">
      <alignment horizontal="centerContinuous" vertical="center"/>
    </xf>
    <xf numFmtId="38" fontId="9" fillId="0" borderId="0" xfId="1" applyFont="1" applyBorder="1">
      <alignment vertical="center"/>
    </xf>
    <xf numFmtId="9" fontId="9" fillId="0" borderId="0" xfId="1" applyNumberFormat="1" applyFont="1" applyBorder="1">
      <alignment vertical="center"/>
    </xf>
    <xf numFmtId="0" fontId="1" fillId="5" borderId="46" xfId="13" applyFont="1" applyFill="1" applyBorder="1">
      <alignment vertical="center"/>
    </xf>
    <xf numFmtId="0" fontId="1" fillId="5" borderId="66" xfId="13" applyFont="1" applyFill="1" applyBorder="1" applyAlignment="1">
      <alignment vertical="center" wrapText="1"/>
    </xf>
    <xf numFmtId="0" fontId="1" fillId="5" borderId="66" xfId="13" applyFont="1" applyFill="1" applyBorder="1">
      <alignment vertical="center"/>
    </xf>
    <xf numFmtId="0" fontId="83" fillId="22" borderId="1" xfId="0" applyFont="1" applyFill="1" applyBorder="1">
      <alignment vertical="center"/>
    </xf>
    <xf numFmtId="0" fontId="20" fillId="0" borderId="21" xfId="0" applyFont="1" applyBorder="1" applyAlignment="1">
      <alignment horizontal="center" vertical="center"/>
    </xf>
    <xf numFmtId="0" fontId="21" fillId="0" borderId="21" xfId="0" applyFont="1" applyBorder="1" applyAlignment="1"/>
    <xf numFmtId="38" fontId="10" fillId="0" borderId="7" xfId="1" applyFont="1" applyFill="1" applyBorder="1">
      <alignment vertical="center"/>
    </xf>
    <xf numFmtId="0" fontId="10" fillId="0" borderId="37" xfId="1" applyNumberFormat="1" applyFont="1" applyFill="1" applyBorder="1" applyAlignment="1">
      <alignment horizontal="center" vertical="center"/>
    </xf>
    <xf numFmtId="0" fontId="10" fillId="0" borderId="54" xfId="1" applyNumberFormat="1" applyFont="1" applyFill="1" applyBorder="1" applyAlignment="1">
      <alignment horizontal="center" vertical="center"/>
    </xf>
    <xf numFmtId="0" fontId="10" fillId="0" borderId="34" xfId="1" applyNumberFormat="1" applyFont="1" applyFill="1" applyBorder="1" applyAlignment="1">
      <alignment horizontal="center" vertical="center"/>
    </xf>
    <xf numFmtId="38" fontId="10" fillId="0" borderId="37" xfId="1" applyFont="1" applyFill="1" applyBorder="1" applyAlignment="1">
      <alignment horizontal="center" vertical="center"/>
    </xf>
    <xf numFmtId="38" fontId="10" fillId="0" borderId="54" xfId="1" applyFont="1" applyFill="1" applyBorder="1" applyAlignment="1">
      <alignment horizontal="center" vertical="center"/>
    </xf>
    <xf numFmtId="38" fontId="10" fillId="0" borderId="34" xfId="1" applyFont="1" applyFill="1" applyBorder="1" applyAlignment="1">
      <alignment horizontal="center" vertical="center"/>
    </xf>
    <xf numFmtId="0" fontId="9" fillId="0" borderId="0" xfId="0" applyFont="1" applyAlignment="1">
      <alignment horizontal="right" vertical="center"/>
    </xf>
    <xf numFmtId="38" fontId="10" fillId="0" borderId="0" xfId="1" applyFont="1" applyFill="1" applyBorder="1">
      <alignment vertical="center"/>
    </xf>
    <xf numFmtId="38" fontId="10" fillId="0" borderId="20" xfId="1" applyFont="1" applyFill="1" applyBorder="1">
      <alignment vertical="center"/>
    </xf>
    <xf numFmtId="38" fontId="9" fillId="0" borderId="2" xfId="1" applyFont="1" applyFill="1" applyBorder="1" applyAlignment="1">
      <alignment vertical="center"/>
    </xf>
    <xf numFmtId="38" fontId="9" fillId="0" borderId="3" xfId="1" applyFont="1" applyFill="1" applyBorder="1" applyAlignment="1">
      <alignment vertical="center"/>
    </xf>
    <xf numFmtId="38" fontId="9" fillId="0" borderId="4" xfId="1" applyFont="1" applyFill="1" applyBorder="1" applyAlignment="1">
      <alignment vertical="center"/>
    </xf>
    <xf numFmtId="38" fontId="9" fillId="0" borderId="5" xfId="1" applyFont="1" applyFill="1" applyBorder="1" applyAlignment="1">
      <alignment vertical="center"/>
    </xf>
    <xf numFmtId="38" fontId="9" fillId="0" borderId="6" xfId="1" applyFont="1" applyFill="1" applyBorder="1" applyAlignment="1">
      <alignment vertical="center"/>
    </xf>
    <xf numFmtId="38" fontId="9" fillId="0" borderId="7" xfId="1" applyFont="1" applyFill="1" applyBorder="1" applyAlignment="1">
      <alignment vertical="center"/>
    </xf>
    <xf numFmtId="38" fontId="9" fillId="0" borderId="8" xfId="1" applyFont="1" applyFill="1" applyBorder="1" applyAlignment="1">
      <alignment vertical="center"/>
    </xf>
    <xf numFmtId="38" fontId="9" fillId="0" borderId="9" xfId="1" applyFont="1" applyFill="1" applyBorder="1" applyAlignment="1">
      <alignment vertical="center"/>
    </xf>
    <xf numFmtId="38" fontId="9" fillId="0" borderId="10" xfId="1" applyFont="1" applyFill="1" applyBorder="1" applyAlignment="1">
      <alignment vertical="center"/>
    </xf>
    <xf numFmtId="0" fontId="84" fillId="23" borderId="75" xfId="0" applyFont="1" applyFill="1" applyBorder="1" applyAlignment="1">
      <alignment vertical="center" wrapText="1"/>
    </xf>
    <xf numFmtId="49" fontId="12" fillId="2" borderId="1" xfId="4" applyNumberFormat="1" applyFont="1" applyFill="1" applyBorder="1" applyAlignment="1">
      <alignment horizontal="center" vertical="center"/>
    </xf>
    <xf numFmtId="0" fontId="12" fillId="2" borderId="1" xfId="4" applyFont="1" applyFill="1" applyBorder="1" applyAlignment="1">
      <alignment horizontal="center" vertical="center" wrapText="1"/>
    </xf>
    <xf numFmtId="0" fontId="12" fillId="2" borderId="1" xfId="4" applyFont="1" applyFill="1" applyBorder="1" applyAlignment="1">
      <alignment horizontal="center" vertical="center"/>
    </xf>
    <xf numFmtId="176" fontId="12" fillId="2" borderId="1" xfId="4" applyNumberFormat="1" applyFont="1" applyFill="1" applyBorder="1" applyAlignment="1">
      <alignment horizontal="center" vertical="center" wrapText="1"/>
    </xf>
    <xf numFmtId="176" fontId="12" fillId="2" borderId="1" xfId="4" applyNumberFormat="1" applyFont="1" applyFill="1" applyBorder="1" applyAlignment="1">
      <alignment vertical="center" wrapText="1"/>
    </xf>
    <xf numFmtId="0" fontId="12" fillId="2" borderId="1" xfId="4" applyFont="1" applyFill="1" applyBorder="1" applyAlignment="1">
      <alignment horizontal="left" vertical="center" wrapText="1"/>
    </xf>
    <xf numFmtId="9" fontId="9" fillId="0" borderId="0" xfId="0" applyNumberFormat="1" applyFont="1">
      <alignment vertical="center"/>
    </xf>
    <xf numFmtId="0" fontId="10" fillId="24" borderId="1" xfId="0" applyFont="1" applyFill="1" applyBorder="1">
      <alignment vertical="center"/>
    </xf>
    <xf numFmtId="0" fontId="10" fillId="24" borderId="0" xfId="0" applyFont="1" applyFill="1">
      <alignment vertical="center"/>
    </xf>
    <xf numFmtId="0" fontId="22" fillId="8" borderId="18" xfId="7" applyFill="1" applyBorder="1">
      <alignment vertical="center"/>
    </xf>
    <xf numFmtId="189" fontId="10" fillId="8" borderId="18" xfId="0" applyNumberFormat="1" applyFont="1" applyFill="1" applyBorder="1" applyAlignment="1">
      <alignment horizontal="center" vertical="center"/>
    </xf>
    <xf numFmtId="0" fontId="10" fillId="8" borderId="18" xfId="0" applyFont="1" applyFill="1" applyBorder="1">
      <alignment vertical="center"/>
    </xf>
    <xf numFmtId="0" fontId="22" fillId="8" borderId="1" xfId="7" applyFill="1" applyBorder="1">
      <alignment vertical="center"/>
    </xf>
    <xf numFmtId="189" fontId="10" fillId="8" borderId="1" xfId="0" applyNumberFormat="1" applyFont="1" applyFill="1" applyBorder="1" applyAlignment="1">
      <alignment horizontal="center" vertical="center"/>
    </xf>
    <xf numFmtId="0" fontId="10" fillId="8" borderId="1" xfId="0" applyFont="1" applyFill="1" applyBorder="1">
      <alignment vertical="center"/>
    </xf>
    <xf numFmtId="0" fontId="10" fillId="0" borderId="3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1" xfId="0" applyFont="1" applyBorder="1" applyAlignment="1">
      <alignment horizontal="center"/>
    </xf>
    <xf numFmtId="0" fontId="10" fillId="0" borderId="13" xfId="0" applyFont="1" applyBorder="1" applyAlignment="1">
      <alignment horizontal="center"/>
    </xf>
    <xf numFmtId="0" fontId="20" fillId="0" borderId="1" xfId="10" applyFont="1" applyBorder="1" applyAlignment="1">
      <alignment horizontal="center" vertical="center"/>
    </xf>
    <xf numFmtId="0" fontId="20" fillId="0" borderId="1" xfId="10" applyFont="1" applyBorder="1" applyAlignment="1">
      <alignment horizontal="center" vertical="center" wrapText="1"/>
    </xf>
    <xf numFmtId="0" fontId="20" fillId="0" borderId="32" xfId="10" applyFont="1" applyBorder="1" applyAlignment="1">
      <alignment horizontal="center" vertical="center"/>
    </xf>
    <xf numFmtId="0" fontId="20" fillId="0" borderId="28" xfId="10" applyFont="1" applyBorder="1" applyAlignment="1">
      <alignment horizontal="center" vertical="center"/>
    </xf>
    <xf numFmtId="0" fontId="20" fillId="0" borderId="57" xfId="10" applyFont="1" applyBorder="1" applyAlignment="1">
      <alignment horizontal="center" vertical="center"/>
    </xf>
    <xf numFmtId="0" fontId="20" fillId="0" borderId="56" xfId="10" applyFont="1" applyBorder="1" applyAlignment="1">
      <alignment horizontal="center" vertical="center"/>
    </xf>
    <xf numFmtId="0" fontId="20" fillId="0" borderId="11" xfId="10" applyFont="1" applyBorder="1" applyAlignment="1">
      <alignment horizontal="center" vertical="center" wrapText="1"/>
    </xf>
    <xf numFmtId="0" fontId="20" fillId="0" borderId="12" xfId="10" applyFont="1" applyBorder="1" applyAlignment="1">
      <alignment horizontal="center" vertical="center" wrapText="1"/>
    </xf>
    <xf numFmtId="0" fontId="20" fillId="0" borderId="13" xfId="10" applyFont="1" applyBorder="1" applyAlignment="1">
      <alignment horizontal="center" vertical="center" wrapText="1"/>
    </xf>
    <xf numFmtId="0" fontId="32" fillId="0" borderId="50" xfId="0" applyFont="1" applyBorder="1" applyAlignment="1">
      <alignment horizontal="center" vertical="center"/>
    </xf>
    <xf numFmtId="0" fontId="12" fillId="0" borderId="29" xfId="2" applyFont="1" applyBorder="1" applyAlignment="1">
      <alignment horizontal="center" vertical="center"/>
    </xf>
    <xf numFmtId="0" fontId="12" fillId="0" borderId="33" xfId="2" applyFont="1" applyBorder="1" applyAlignment="1">
      <alignment vertical="center"/>
    </xf>
    <xf numFmtId="0" fontId="12" fillId="0" borderId="0" xfId="4" applyFont="1" applyAlignment="1">
      <alignment horizontal="left" vertical="center" wrapText="1"/>
    </xf>
    <xf numFmtId="38" fontId="10" fillId="0" borderId="11" xfId="1" applyFont="1" applyFill="1" applyBorder="1" applyAlignment="1">
      <alignment horizontal="center" vertical="center"/>
    </xf>
    <xf numFmtId="38" fontId="10" fillId="0" borderId="12" xfId="1" applyFont="1" applyFill="1" applyBorder="1" applyAlignment="1">
      <alignment horizontal="center" vertical="center"/>
    </xf>
    <xf numFmtId="38" fontId="10" fillId="0" borderId="13" xfId="1" applyFont="1" applyFill="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left" vertical="center"/>
    </xf>
    <xf numFmtId="0" fontId="10" fillId="0" borderId="29" xfId="0" applyFont="1" applyBorder="1" applyAlignment="1">
      <alignment horizontal="center" vertical="center"/>
    </xf>
    <xf numFmtId="0" fontId="10" fillId="0" borderId="55" xfId="0" applyFont="1" applyBorder="1" applyAlignment="1">
      <alignment horizontal="center" vertical="center"/>
    </xf>
    <xf numFmtId="0" fontId="10" fillId="0" borderId="30" xfId="0" applyFont="1" applyBorder="1" applyAlignment="1">
      <alignment horizontal="center" vertical="center"/>
    </xf>
    <xf numFmtId="0" fontId="3" fillId="9" borderId="47" xfId="13" applyFill="1" applyBorder="1" applyAlignment="1">
      <alignment horizontal="left" vertical="center" wrapText="1"/>
    </xf>
    <xf numFmtId="0" fontId="3" fillId="9" borderId="49" xfId="13" applyFill="1" applyBorder="1" applyAlignment="1">
      <alignment horizontal="left" vertical="center"/>
    </xf>
    <xf numFmtId="0" fontId="3" fillId="9" borderId="45" xfId="13" applyFill="1" applyBorder="1" applyAlignment="1">
      <alignment horizontal="left" vertical="center"/>
    </xf>
    <xf numFmtId="0" fontId="3" fillId="5" borderId="47" xfId="13" applyFill="1" applyBorder="1" applyAlignment="1">
      <alignment horizontal="left" vertical="center" wrapText="1"/>
    </xf>
    <xf numFmtId="0" fontId="3" fillId="5" borderId="49" xfId="13" applyFill="1" applyBorder="1" applyAlignment="1">
      <alignment horizontal="left" vertical="center"/>
    </xf>
    <xf numFmtId="0" fontId="3" fillId="5" borderId="45" xfId="13" applyFill="1" applyBorder="1" applyAlignment="1">
      <alignment horizontal="left" vertical="center"/>
    </xf>
    <xf numFmtId="0" fontId="1" fillId="9" borderId="47" xfId="13" applyFont="1" applyFill="1" applyBorder="1" applyAlignment="1">
      <alignment horizontal="left" vertical="center" wrapText="1"/>
    </xf>
    <xf numFmtId="0" fontId="3" fillId="5" borderId="49" xfId="13" applyFill="1" applyBorder="1" applyAlignment="1">
      <alignment horizontal="left" vertical="center" wrapText="1"/>
    </xf>
    <xf numFmtId="0" fontId="2" fillId="9" borderId="47" xfId="13" applyFont="1" applyFill="1" applyBorder="1" applyAlignment="1">
      <alignment horizontal="left" vertical="center" wrapText="1"/>
    </xf>
    <xf numFmtId="0" fontId="2" fillId="5" borderId="47" xfId="13" applyFont="1" applyFill="1" applyBorder="1" applyAlignment="1">
      <alignment horizontal="left" vertical="center" wrapText="1"/>
    </xf>
    <xf numFmtId="0" fontId="1" fillId="5" borderId="42" xfId="13" applyFont="1" applyFill="1" applyBorder="1" applyAlignment="1">
      <alignment horizontal="left" vertical="center" wrapText="1"/>
    </xf>
    <xf numFmtId="0" fontId="3" fillId="5" borderId="72" xfId="13" applyFill="1" applyBorder="1" applyAlignment="1">
      <alignment horizontal="left" vertical="center" wrapText="1"/>
    </xf>
    <xf numFmtId="0" fontId="3" fillId="5" borderId="44" xfId="13" applyFill="1" applyBorder="1" applyAlignment="1">
      <alignment horizontal="left" vertical="center" wrapText="1"/>
    </xf>
  </cellXfs>
  <cellStyles count="16">
    <cellStyle name="Hyperlink" xfId="14" xr:uid="{2BB5133E-8829-4F70-B8DC-DFB30EA8272F}"/>
    <cellStyle name="パーセント" xfId="15" builtinId="5"/>
    <cellStyle name="ハイパーリンク" xfId="7" builtinId="8"/>
    <cellStyle name="桁区切り" xfId="1" builtinId="6"/>
    <cellStyle name="桁区切り 2" xfId="3" xr:uid="{00000000-0005-0000-0000-000002000000}"/>
    <cellStyle name="桁区切り 3" xfId="11" xr:uid="{00000000-0005-0000-0000-000003000000}"/>
    <cellStyle name="桁区切り 4" xfId="12" xr:uid="{00000000-0005-0000-0000-000004000000}"/>
    <cellStyle name="標準" xfId="0" builtinId="0"/>
    <cellStyle name="標準 2" xfId="2" xr:uid="{00000000-0005-0000-0000-000006000000}"/>
    <cellStyle name="標準 3" xfId="4" xr:uid="{00000000-0005-0000-0000-000007000000}"/>
    <cellStyle name="標準 4" xfId="6" xr:uid="{00000000-0005-0000-0000-000008000000}"/>
    <cellStyle name="標準 5" xfId="10" xr:uid="{00000000-0005-0000-0000-000009000000}"/>
    <cellStyle name="標準 6" xfId="13" xr:uid="{CB0B115E-1F75-4E99-9286-4194A9A206D7}"/>
    <cellStyle name="標準_22年度行事コード" xfId="8" xr:uid="{00000000-0005-0000-0000-00000A000000}"/>
    <cellStyle name="標準_Sheet1" xfId="5" xr:uid="{00000000-0005-0000-0000-00000B000000}"/>
    <cellStyle name="良い 2" xfId="9" xr:uid="{00000000-0005-0000-0000-00000C000000}"/>
  </cellStyles>
  <dxfs count="64">
    <dxf>
      <fill>
        <patternFill>
          <bgColor theme="8" tint="0.79998168889431442"/>
        </patternFill>
      </fill>
    </dxf>
    <dxf>
      <fill>
        <patternFill>
          <bgColor theme="9" tint="0.79998168889431442"/>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top style="thin">
          <color auto="1"/>
        </top>
        <vertical/>
        <horizontal/>
      </border>
    </dxf>
    <dxf>
      <border>
        <bottom style="thin">
          <color auto="1"/>
        </bottom>
        <vertical/>
        <horizontal/>
      </border>
    </dxf>
    <dxf>
      <border>
        <top style="thin">
          <color auto="1"/>
        </top>
        <vertical/>
        <horizontal/>
      </border>
    </dxf>
    <dxf>
      <border>
        <bottom style="thin">
          <color auto="1"/>
        </bottom>
        <vertical/>
        <horizontal/>
      </border>
    </dxf>
    <dxf>
      <fill>
        <patternFill>
          <bgColor theme="5" tint="0.39994506668294322"/>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border>
        <bottom style="hair">
          <color auto="1"/>
        </bottom>
        <vertical/>
        <horizontal/>
      </border>
    </dxf>
    <dxf>
      <fill>
        <patternFill>
          <bgColor theme="5" tint="0.59996337778862885"/>
        </patternFill>
      </fill>
    </dxf>
  </dxfs>
  <tableStyles count="0" defaultTableStyle="TableStyleMedium2" defaultPivotStyle="PivotStyleLight16"/>
  <colors>
    <mruColors>
      <color rgb="FFFFCC99"/>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5975371888073"/>
          <c:y val="0.13014052289254044"/>
          <c:w val="0.61628070573358429"/>
          <c:h val="0.73971818660989785"/>
        </c:manualLayout>
      </c:layout>
      <c:doughnut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EAF5-4DA7-AC16-33792B749EFF}"/>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EAF5-4DA7-AC16-33792B749EFF}"/>
              </c:ext>
            </c:extLst>
          </c:dPt>
          <c:cat>
            <c:strRef>
              <c:f>会員数!$D$120:$D$121</c:f>
              <c:strCache>
                <c:ptCount val="2"/>
                <c:pt idx="0">
                  <c:v>会員総数</c:v>
                </c:pt>
                <c:pt idx="1">
                  <c:v>女性個人会員</c:v>
                </c:pt>
              </c:strCache>
            </c:strRef>
          </c:cat>
          <c:val>
            <c:numRef>
              <c:f>会員数!$E$120:$E$121</c:f>
              <c:numCache>
                <c:formatCode>#,##0\ "人"</c:formatCode>
                <c:ptCount val="2"/>
                <c:pt idx="0">
                  <c:v>35909</c:v>
                </c:pt>
                <c:pt idx="1">
                  <c:v>2739</c:v>
                </c:pt>
              </c:numCache>
            </c:numRef>
          </c:val>
          <c:extLst>
            <c:ext xmlns:c16="http://schemas.microsoft.com/office/drawing/2014/chart" uri="{C3380CC4-5D6E-409C-BE32-E72D297353CC}">
              <c16:uniqueId val="{00000004-EAF5-4DA7-AC16-33792B749EF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layout>
        <c:manualLayout>
          <c:xMode val="edge"/>
          <c:yMode val="edge"/>
          <c:x val="0.36961678028501471"/>
          <c:y val="0.45572516245386679"/>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7997775768965435"/>
          <c:y val="1.1331444759206799E-2"/>
          <c:w val="0.65281973816717032"/>
          <c:h val="0.97941454202077449"/>
        </c:manualLayout>
      </c:layout>
      <c:doughnutChart>
        <c:varyColors val="1"/>
        <c:ser>
          <c:idx val="0"/>
          <c:order val="0"/>
          <c:tx>
            <c:strRef>
              <c:f>年齢別会員数!$R$13</c:f>
              <c:strCache>
                <c:ptCount val="1"/>
                <c:pt idx="0">
                  <c:v>2004 年度</c:v>
                </c:pt>
              </c:strCache>
            </c:strRef>
          </c:tx>
          <c:explosion val="1"/>
          <c:dPt>
            <c:idx val="0"/>
            <c:bubble3D val="0"/>
            <c:spPr>
              <a:solidFill>
                <a:schemeClr val="accent3">
                  <a:shade val="50000"/>
                </a:schemeClr>
              </a:solidFill>
              <a:ln w="19050">
                <a:solidFill>
                  <a:schemeClr val="lt1"/>
                </a:solidFill>
              </a:ln>
              <a:effectLst/>
            </c:spPr>
            <c:extLst>
              <c:ext xmlns:c16="http://schemas.microsoft.com/office/drawing/2014/chart" uri="{C3380CC4-5D6E-409C-BE32-E72D297353CC}">
                <c16:uniqueId val="{00000001-C16D-436B-AEF8-3C29681124CD}"/>
              </c:ext>
            </c:extLst>
          </c:dPt>
          <c:dPt>
            <c:idx val="1"/>
            <c:bubble3D val="0"/>
            <c:spPr>
              <a:solidFill>
                <a:schemeClr val="accent3">
                  <a:shade val="70000"/>
                </a:schemeClr>
              </a:solidFill>
              <a:ln w="19050">
                <a:solidFill>
                  <a:schemeClr val="lt1"/>
                </a:solidFill>
              </a:ln>
              <a:effectLst/>
            </c:spPr>
            <c:extLst>
              <c:ext xmlns:c16="http://schemas.microsoft.com/office/drawing/2014/chart" uri="{C3380CC4-5D6E-409C-BE32-E72D297353CC}">
                <c16:uniqueId val="{00000003-C16D-436B-AEF8-3C29681124CD}"/>
              </c:ext>
            </c:extLst>
          </c:dPt>
          <c:dPt>
            <c:idx val="2"/>
            <c:bubble3D val="0"/>
            <c:spPr>
              <a:solidFill>
                <a:schemeClr val="accent3">
                  <a:shade val="90000"/>
                </a:schemeClr>
              </a:solidFill>
              <a:ln w="19050">
                <a:solidFill>
                  <a:schemeClr val="lt1"/>
                </a:solidFill>
              </a:ln>
              <a:effectLst/>
            </c:spPr>
            <c:extLst>
              <c:ext xmlns:c16="http://schemas.microsoft.com/office/drawing/2014/chart" uri="{C3380CC4-5D6E-409C-BE32-E72D297353CC}">
                <c16:uniqueId val="{00000005-C16D-436B-AEF8-3C29681124CD}"/>
              </c:ext>
            </c:extLst>
          </c:dPt>
          <c:dPt>
            <c:idx val="3"/>
            <c:bubble3D val="0"/>
            <c:spPr>
              <a:solidFill>
                <a:schemeClr val="accent3">
                  <a:tint val="90000"/>
                </a:schemeClr>
              </a:solidFill>
              <a:ln w="19050">
                <a:solidFill>
                  <a:schemeClr val="lt1"/>
                </a:solidFill>
              </a:ln>
              <a:effectLst/>
            </c:spPr>
            <c:extLst>
              <c:ext xmlns:c16="http://schemas.microsoft.com/office/drawing/2014/chart" uri="{C3380CC4-5D6E-409C-BE32-E72D297353CC}">
                <c16:uniqueId val="{00000007-C16D-436B-AEF8-3C29681124CD}"/>
              </c:ext>
            </c:extLst>
          </c:dPt>
          <c:dPt>
            <c:idx val="4"/>
            <c:bubble3D val="0"/>
            <c:spPr>
              <a:solidFill>
                <a:schemeClr val="accent3">
                  <a:tint val="70000"/>
                </a:schemeClr>
              </a:solidFill>
              <a:ln w="19050">
                <a:solidFill>
                  <a:schemeClr val="lt1"/>
                </a:solidFill>
              </a:ln>
              <a:effectLst/>
            </c:spPr>
            <c:extLst>
              <c:ext xmlns:c16="http://schemas.microsoft.com/office/drawing/2014/chart" uri="{C3380CC4-5D6E-409C-BE32-E72D297353CC}">
                <c16:uniqueId val="{00000009-C16D-436B-AEF8-3C29681124CD}"/>
              </c:ext>
            </c:extLst>
          </c:dPt>
          <c:dPt>
            <c:idx val="5"/>
            <c:bubble3D val="0"/>
            <c:spPr>
              <a:solidFill>
                <a:schemeClr val="accent3">
                  <a:tint val="50000"/>
                </a:schemeClr>
              </a:solidFill>
              <a:ln w="19050">
                <a:solidFill>
                  <a:schemeClr val="lt1"/>
                </a:solidFill>
              </a:ln>
              <a:effectLst/>
            </c:spPr>
            <c:extLst>
              <c:ext xmlns:c16="http://schemas.microsoft.com/office/drawing/2014/chart" uri="{C3380CC4-5D6E-409C-BE32-E72D297353CC}">
                <c16:uniqueId val="{0000000B-C16D-436B-AEF8-3C29681124CD}"/>
              </c:ext>
            </c:extLst>
          </c:dPt>
          <c:dLbls>
            <c:dLbl>
              <c:idx val="5"/>
              <c:layout>
                <c:manualLayout>
                  <c:x val="-7.5414781297134239E-3"/>
                  <c:y val="-6.06060606060606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6D-436B-AEF8-3C29681124C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effectLst>
                      <a:glow rad="38100">
                        <a:schemeClr val="bg1"/>
                      </a:glow>
                    </a:effectLst>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年齢別会員数!$S$10:$X$10</c:f>
              <c:strCache>
                <c:ptCount val="6"/>
                <c:pt idx="0">
                  <c:v>～20代</c:v>
                </c:pt>
                <c:pt idx="1">
                  <c:v>30代</c:v>
                </c:pt>
                <c:pt idx="2">
                  <c:v>40代</c:v>
                </c:pt>
                <c:pt idx="3">
                  <c:v>50代</c:v>
                </c:pt>
                <c:pt idx="4">
                  <c:v>60代</c:v>
                </c:pt>
                <c:pt idx="5">
                  <c:v>70代以上</c:v>
                </c:pt>
              </c:strCache>
            </c:strRef>
          </c:cat>
          <c:val>
            <c:numRef>
              <c:f>年齢別会員数!$S$13:$X$13</c:f>
              <c:numCache>
                <c:formatCode>General</c:formatCode>
                <c:ptCount val="6"/>
                <c:pt idx="0">
                  <c:v>2912</c:v>
                </c:pt>
                <c:pt idx="1">
                  <c:v>7587</c:v>
                </c:pt>
                <c:pt idx="2">
                  <c:v>8383</c:v>
                </c:pt>
                <c:pt idx="3">
                  <c:v>9659</c:v>
                </c:pt>
                <c:pt idx="4">
                  <c:v>3642</c:v>
                </c:pt>
                <c:pt idx="5">
                  <c:v>1447</c:v>
                </c:pt>
              </c:numCache>
            </c:numRef>
          </c:val>
          <c:extLst>
            <c:ext xmlns:c16="http://schemas.microsoft.com/office/drawing/2014/chart" uri="{C3380CC4-5D6E-409C-BE32-E72D297353CC}">
              <c16:uniqueId val="{00000000-91B0-47A6-9920-6210CD8E2409}"/>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99998866708485"/>
          <c:y val="0.14758907904203383"/>
          <c:w val="0.60000003777638389"/>
          <c:h val="0.83899373195414506"/>
        </c:manualLayout>
      </c:layout>
      <c:doughnutChart>
        <c:varyColors val="1"/>
        <c:ser>
          <c:idx val="0"/>
          <c:order val="0"/>
          <c:dPt>
            <c:idx val="0"/>
            <c:bubble3D val="0"/>
            <c:spPr>
              <a:solidFill>
                <a:schemeClr val="accent1">
                  <a:tint val="41000"/>
                </a:schemeClr>
              </a:solidFill>
              <a:ln>
                <a:noFill/>
              </a:ln>
              <a:effectLst/>
            </c:spPr>
            <c:extLst>
              <c:ext xmlns:c16="http://schemas.microsoft.com/office/drawing/2014/chart" uri="{C3380CC4-5D6E-409C-BE32-E72D297353CC}">
                <c16:uniqueId val="{00000001-0CF5-4E05-ADDD-047FFF354548}"/>
              </c:ext>
            </c:extLst>
          </c:dPt>
          <c:dPt>
            <c:idx val="1"/>
            <c:bubble3D val="0"/>
            <c:spPr>
              <a:solidFill>
                <a:schemeClr val="accent1">
                  <a:tint val="52000"/>
                </a:schemeClr>
              </a:solidFill>
              <a:ln>
                <a:noFill/>
              </a:ln>
              <a:effectLst/>
            </c:spPr>
            <c:extLst>
              <c:ext xmlns:c16="http://schemas.microsoft.com/office/drawing/2014/chart" uri="{C3380CC4-5D6E-409C-BE32-E72D297353CC}">
                <c16:uniqueId val="{00000003-0CF5-4E05-ADDD-047FFF354548}"/>
              </c:ext>
            </c:extLst>
          </c:dPt>
          <c:dPt>
            <c:idx val="2"/>
            <c:bubble3D val="0"/>
            <c:spPr>
              <a:solidFill>
                <a:schemeClr val="accent1">
                  <a:tint val="63000"/>
                </a:schemeClr>
              </a:solidFill>
              <a:ln>
                <a:noFill/>
              </a:ln>
              <a:effectLst/>
            </c:spPr>
            <c:extLst>
              <c:ext xmlns:c16="http://schemas.microsoft.com/office/drawing/2014/chart" uri="{C3380CC4-5D6E-409C-BE32-E72D297353CC}">
                <c16:uniqueId val="{00000005-0CF5-4E05-ADDD-047FFF354548}"/>
              </c:ext>
            </c:extLst>
          </c:dPt>
          <c:dPt>
            <c:idx val="3"/>
            <c:bubble3D val="0"/>
            <c:spPr>
              <a:solidFill>
                <a:schemeClr val="accent1">
                  <a:tint val="74000"/>
                </a:schemeClr>
              </a:solidFill>
              <a:ln>
                <a:noFill/>
              </a:ln>
              <a:effectLst/>
            </c:spPr>
            <c:extLst>
              <c:ext xmlns:c16="http://schemas.microsoft.com/office/drawing/2014/chart" uri="{C3380CC4-5D6E-409C-BE32-E72D297353CC}">
                <c16:uniqueId val="{00000007-0CF5-4E05-ADDD-047FFF354548}"/>
              </c:ext>
            </c:extLst>
          </c:dPt>
          <c:dPt>
            <c:idx val="4"/>
            <c:bubble3D val="0"/>
            <c:spPr>
              <a:solidFill>
                <a:schemeClr val="accent1">
                  <a:tint val="84000"/>
                </a:schemeClr>
              </a:solidFill>
              <a:ln>
                <a:noFill/>
              </a:ln>
              <a:effectLst/>
            </c:spPr>
            <c:extLst>
              <c:ext xmlns:c16="http://schemas.microsoft.com/office/drawing/2014/chart" uri="{C3380CC4-5D6E-409C-BE32-E72D297353CC}">
                <c16:uniqueId val="{00000009-0CF5-4E05-ADDD-047FFF354548}"/>
              </c:ext>
            </c:extLst>
          </c:dPt>
          <c:dPt>
            <c:idx val="5"/>
            <c:bubble3D val="0"/>
            <c:spPr>
              <a:solidFill>
                <a:schemeClr val="accent1">
                  <a:tint val="95000"/>
                </a:schemeClr>
              </a:solidFill>
              <a:ln>
                <a:noFill/>
              </a:ln>
              <a:effectLst/>
            </c:spPr>
            <c:extLst>
              <c:ext xmlns:c16="http://schemas.microsoft.com/office/drawing/2014/chart" uri="{C3380CC4-5D6E-409C-BE32-E72D297353CC}">
                <c16:uniqueId val="{0000000B-0CF5-4E05-ADDD-047FFF354548}"/>
              </c:ext>
            </c:extLst>
          </c:dPt>
          <c:dPt>
            <c:idx val="6"/>
            <c:bubble3D val="0"/>
            <c:spPr>
              <a:solidFill>
                <a:schemeClr val="accent1">
                  <a:shade val="94000"/>
                </a:schemeClr>
              </a:solidFill>
              <a:ln>
                <a:noFill/>
              </a:ln>
              <a:effectLst/>
            </c:spPr>
            <c:extLst>
              <c:ext xmlns:c16="http://schemas.microsoft.com/office/drawing/2014/chart" uri="{C3380CC4-5D6E-409C-BE32-E72D297353CC}">
                <c16:uniqueId val="{0000000D-0CF5-4E05-ADDD-047FFF354548}"/>
              </c:ext>
            </c:extLst>
          </c:dPt>
          <c:dPt>
            <c:idx val="7"/>
            <c:bubble3D val="0"/>
            <c:spPr>
              <a:solidFill>
                <a:schemeClr val="accent1">
                  <a:shade val="83000"/>
                </a:schemeClr>
              </a:solidFill>
              <a:ln>
                <a:noFill/>
              </a:ln>
              <a:effectLst/>
            </c:spPr>
            <c:extLst>
              <c:ext xmlns:c16="http://schemas.microsoft.com/office/drawing/2014/chart" uri="{C3380CC4-5D6E-409C-BE32-E72D297353CC}">
                <c16:uniqueId val="{0000000F-0CF5-4E05-ADDD-047FFF354548}"/>
              </c:ext>
            </c:extLst>
          </c:dPt>
          <c:dPt>
            <c:idx val="8"/>
            <c:bubble3D val="0"/>
            <c:spPr>
              <a:solidFill>
                <a:schemeClr val="accent1">
                  <a:shade val="73000"/>
                </a:schemeClr>
              </a:solidFill>
              <a:ln>
                <a:noFill/>
              </a:ln>
              <a:effectLst/>
            </c:spPr>
            <c:extLst>
              <c:ext xmlns:c16="http://schemas.microsoft.com/office/drawing/2014/chart" uri="{C3380CC4-5D6E-409C-BE32-E72D297353CC}">
                <c16:uniqueId val="{00000011-0CF5-4E05-ADDD-047FFF354548}"/>
              </c:ext>
            </c:extLst>
          </c:dPt>
          <c:dPt>
            <c:idx val="9"/>
            <c:bubble3D val="0"/>
            <c:spPr>
              <a:solidFill>
                <a:schemeClr val="accent1">
                  <a:shade val="62000"/>
                </a:schemeClr>
              </a:solidFill>
              <a:ln>
                <a:noFill/>
              </a:ln>
              <a:effectLst/>
            </c:spPr>
            <c:extLst>
              <c:ext xmlns:c16="http://schemas.microsoft.com/office/drawing/2014/chart" uri="{C3380CC4-5D6E-409C-BE32-E72D297353CC}">
                <c16:uniqueId val="{00000013-0CF5-4E05-ADDD-047FFF354548}"/>
              </c:ext>
            </c:extLst>
          </c:dPt>
          <c:dPt>
            <c:idx val="10"/>
            <c:bubble3D val="0"/>
            <c:spPr>
              <a:solidFill>
                <a:schemeClr val="accent1">
                  <a:shade val="51000"/>
                </a:schemeClr>
              </a:solidFill>
              <a:ln>
                <a:noFill/>
              </a:ln>
              <a:effectLst/>
            </c:spPr>
            <c:extLst>
              <c:ext xmlns:c16="http://schemas.microsoft.com/office/drawing/2014/chart" uri="{C3380CC4-5D6E-409C-BE32-E72D297353CC}">
                <c16:uniqueId val="{00000015-0CF5-4E05-ADDD-047FFF354548}"/>
              </c:ext>
            </c:extLst>
          </c:dPt>
          <c:dPt>
            <c:idx val="11"/>
            <c:bubble3D val="0"/>
            <c:spPr>
              <a:solidFill>
                <a:schemeClr val="accent1">
                  <a:shade val="40000"/>
                </a:schemeClr>
              </a:solidFill>
              <a:ln>
                <a:noFill/>
              </a:ln>
              <a:effectLst/>
            </c:spPr>
            <c:extLst>
              <c:ext xmlns:c16="http://schemas.microsoft.com/office/drawing/2014/chart" uri="{C3380CC4-5D6E-409C-BE32-E72D297353CC}">
                <c16:uniqueId val="{00000017-0CF5-4E05-ADDD-047FFF354548}"/>
              </c:ext>
            </c:extLst>
          </c:dPt>
          <c:dLbls>
            <c:dLbl>
              <c:idx val="0"/>
              <c:layout>
                <c:manualLayout>
                  <c:x val="0.11381341513219127"/>
                  <c:y val="-0.1751159902133602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CF5-4E05-ADDD-047FFF354548}"/>
                </c:ext>
              </c:extLst>
            </c:dLbl>
            <c:dLbl>
              <c:idx val="2"/>
              <c:layout>
                <c:manualLayout>
                  <c:x val="0.13007247443678993"/>
                  <c:y val="3.50231980426714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F5-4E05-ADDD-047FFF354548}"/>
                </c:ext>
              </c:extLst>
            </c:dLbl>
            <c:dLbl>
              <c:idx val="3"/>
              <c:layout>
                <c:manualLayout>
                  <c:x val="9.7554355827592518E-2"/>
                  <c:y val="7.70510356938783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F5-4E05-ADDD-047FFF354548}"/>
                </c:ext>
              </c:extLst>
            </c:dLbl>
            <c:dLbl>
              <c:idx val="6"/>
              <c:layout>
                <c:manualLayout>
                  <c:x val="-0.1707201226982869"/>
                  <c:y val="-3.1520878238404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CF5-4E05-ADDD-047FFF354548}"/>
                </c:ext>
              </c:extLst>
            </c:dLbl>
            <c:dLbl>
              <c:idx val="8"/>
              <c:layout>
                <c:manualLayout>
                  <c:x val="-0.19781855487261815"/>
                  <c:y val="-8.05533554981456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CF5-4E05-ADDD-047FFF354548}"/>
                </c:ext>
              </c:extLst>
            </c:dLbl>
            <c:dLbl>
              <c:idx val="9"/>
              <c:layout>
                <c:manualLayout>
                  <c:x val="-0.10568388547989195"/>
                  <c:y val="-0.1435951119749553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CF5-4E05-ADDD-047FFF354548}"/>
                </c:ext>
              </c:extLst>
            </c:dLbl>
            <c:dLbl>
              <c:idx val="10"/>
              <c:layout>
                <c:manualLayout>
                  <c:x val="-0.21272269256850035"/>
                  <c:y val="-0.200994548515126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8724338104791131"/>
                      <c:h val="0.15266612026800744"/>
                    </c:manualLayout>
                  </c15:layout>
                </c:ext>
                <c:ext xmlns:c16="http://schemas.microsoft.com/office/drawing/2014/chart" uri="{C3380CC4-5D6E-409C-BE32-E72D297353CC}">
                  <c16:uniqueId val="{00000015-0CF5-4E05-ADDD-047FFF354548}"/>
                </c:ext>
              </c:extLst>
            </c:dLbl>
            <c:dLbl>
              <c:idx val="11"/>
              <c:layout>
                <c:manualLayout>
                  <c:x val="-2.7098432174331257E-3"/>
                  <c:y val="-0.2136415080602994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CF5-4E05-ADDD-047FFF354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業種別会員数!$S$4:$S$15</c:f>
              <c:strCache>
                <c:ptCount val="12"/>
                <c:pt idx="0">
                  <c:v>学校・学会</c:v>
                </c:pt>
                <c:pt idx="1">
                  <c:v>官庁・
独立行政法人</c:v>
                </c:pt>
                <c:pt idx="2">
                  <c:v>地方公共団体</c:v>
                </c:pt>
                <c:pt idx="3">
                  <c:v>協会</c:v>
                </c:pt>
                <c:pt idx="4">
                  <c:v>建設業</c:v>
                </c:pt>
                <c:pt idx="5">
                  <c:v>建設
コンサルタント</c:v>
                </c:pt>
                <c:pt idx="6">
                  <c:v>電力・ガス</c:v>
                </c:pt>
                <c:pt idx="7">
                  <c:v>製造業・
その他民間</c:v>
                </c:pt>
                <c:pt idx="8">
                  <c:v>私鉄</c:v>
                </c:pt>
                <c:pt idx="9">
                  <c:v>ＪＲ</c:v>
                </c:pt>
                <c:pt idx="10">
                  <c:v>高速道路会社関係</c:v>
                </c:pt>
                <c:pt idx="11">
                  <c:v>その他</c:v>
                </c:pt>
              </c:strCache>
            </c:strRef>
          </c:cat>
          <c:val>
            <c:numRef>
              <c:f>業種別会員数!$U$4:$U$15</c:f>
              <c:numCache>
                <c:formatCode>0.0%</c:formatCode>
                <c:ptCount val="12"/>
                <c:pt idx="0">
                  <c:v>3.4662045060658578E-2</c:v>
                </c:pt>
                <c:pt idx="1">
                  <c:v>0.17244367417677642</c:v>
                </c:pt>
                <c:pt idx="2">
                  <c:v>4.6793760831889082E-2</c:v>
                </c:pt>
                <c:pt idx="3">
                  <c:v>4.9393414211438474E-2</c:v>
                </c:pt>
                <c:pt idx="4">
                  <c:v>0.28336221837088388</c:v>
                </c:pt>
                <c:pt idx="5">
                  <c:v>0.19844020797227035</c:v>
                </c:pt>
                <c:pt idx="6">
                  <c:v>1.9064124783362217E-2</c:v>
                </c:pt>
                <c:pt idx="7">
                  <c:v>0.14904679376083188</c:v>
                </c:pt>
                <c:pt idx="8">
                  <c:v>1.1265164644714038E-2</c:v>
                </c:pt>
                <c:pt idx="9">
                  <c:v>8.6655112651646445E-3</c:v>
                </c:pt>
                <c:pt idx="10">
                  <c:v>2.6863084922010397E-2</c:v>
                </c:pt>
                <c:pt idx="11">
                  <c:v>0</c:v>
                </c:pt>
              </c:numCache>
            </c:numRef>
          </c:val>
          <c:extLst>
            <c:ext xmlns:c16="http://schemas.microsoft.com/office/drawing/2014/chart" uri="{C3380CC4-5D6E-409C-BE32-E72D297353CC}">
              <c16:uniqueId val="{00000018-0CF5-4E05-ADDD-047FFF35454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1"/>
      </a:solidFill>
      <a:prstDash val="solid"/>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99998866708485"/>
          <c:y val="0.14758907904203383"/>
          <c:w val="0.60000003777638389"/>
          <c:h val="0.83899373195414506"/>
        </c:manualLayout>
      </c:layout>
      <c:doughnutChart>
        <c:varyColors val="1"/>
        <c:ser>
          <c:idx val="0"/>
          <c:order val="0"/>
          <c:dPt>
            <c:idx val="0"/>
            <c:bubble3D val="0"/>
            <c:spPr>
              <a:solidFill>
                <a:schemeClr val="accent1">
                  <a:tint val="41000"/>
                </a:schemeClr>
              </a:solidFill>
              <a:ln>
                <a:noFill/>
              </a:ln>
              <a:effectLst/>
            </c:spPr>
            <c:extLst>
              <c:ext xmlns:c16="http://schemas.microsoft.com/office/drawing/2014/chart" uri="{C3380CC4-5D6E-409C-BE32-E72D297353CC}">
                <c16:uniqueId val="{00000001-0CF5-4E05-ADDD-047FFF354548}"/>
              </c:ext>
            </c:extLst>
          </c:dPt>
          <c:dPt>
            <c:idx val="1"/>
            <c:bubble3D val="0"/>
            <c:spPr>
              <a:solidFill>
                <a:schemeClr val="accent1">
                  <a:tint val="52000"/>
                </a:schemeClr>
              </a:solidFill>
              <a:ln>
                <a:noFill/>
              </a:ln>
              <a:effectLst/>
            </c:spPr>
            <c:extLst>
              <c:ext xmlns:c16="http://schemas.microsoft.com/office/drawing/2014/chart" uri="{C3380CC4-5D6E-409C-BE32-E72D297353CC}">
                <c16:uniqueId val="{00000003-0CF5-4E05-ADDD-047FFF354548}"/>
              </c:ext>
            </c:extLst>
          </c:dPt>
          <c:dPt>
            <c:idx val="2"/>
            <c:bubble3D val="0"/>
            <c:spPr>
              <a:solidFill>
                <a:schemeClr val="accent1">
                  <a:tint val="63000"/>
                </a:schemeClr>
              </a:solidFill>
              <a:ln>
                <a:noFill/>
              </a:ln>
              <a:effectLst/>
            </c:spPr>
            <c:extLst>
              <c:ext xmlns:c16="http://schemas.microsoft.com/office/drawing/2014/chart" uri="{C3380CC4-5D6E-409C-BE32-E72D297353CC}">
                <c16:uniqueId val="{00000005-0CF5-4E05-ADDD-047FFF354548}"/>
              </c:ext>
            </c:extLst>
          </c:dPt>
          <c:dPt>
            <c:idx val="3"/>
            <c:bubble3D val="0"/>
            <c:spPr>
              <a:solidFill>
                <a:schemeClr val="accent1">
                  <a:tint val="74000"/>
                </a:schemeClr>
              </a:solidFill>
              <a:ln>
                <a:noFill/>
              </a:ln>
              <a:effectLst/>
            </c:spPr>
            <c:extLst>
              <c:ext xmlns:c16="http://schemas.microsoft.com/office/drawing/2014/chart" uri="{C3380CC4-5D6E-409C-BE32-E72D297353CC}">
                <c16:uniqueId val="{00000007-0CF5-4E05-ADDD-047FFF354548}"/>
              </c:ext>
            </c:extLst>
          </c:dPt>
          <c:dPt>
            <c:idx val="4"/>
            <c:bubble3D val="0"/>
            <c:spPr>
              <a:solidFill>
                <a:schemeClr val="accent1">
                  <a:tint val="84000"/>
                </a:schemeClr>
              </a:solidFill>
              <a:ln>
                <a:noFill/>
              </a:ln>
              <a:effectLst/>
            </c:spPr>
            <c:extLst>
              <c:ext xmlns:c16="http://schemas.microsoft.com/office/drawing/2014/chart" uri="{C3380CC4-5D6E-409C-BE32-E72D297353CC}">
                <c16:uniqueId val="{00000009-0CF5-4E05-ADDD-047FFF354548}"/>
              </c:ext>
            </c:extLst>
          </c:dPt>
          <c:dPt>
            <c:idx val="5"/>
            <c:bubble3D val="0"/>
            <c:spPr>
              <a:solidFill>
                <a:schemeClr val="accent1">
                  <a:tint val="95000"/>
                </a:schemeClr>
              </a:solidFill>
              <a:ln>
                <a:noFill/>
              </a:ln>
              <a:effectLst/>
            </c:spPr>
            <c:extLst>
              <c:ext xmlns:c16="http://schemas.microsoft.com/office/drawing/2014/chart" uri="{C3380CC4-5D6E-409C-BE32-E72D297353CC}">
                <c16:uniqueId val="{0000000B-0CF5-4E05-ADDD-047FFF354548}"/>
              </c:ext>
            </c:extLst>
          </c:dPt>
          <c:dPt>
            <c:idx val="6"/>
            <c:bubble3D val="0"/>
            <c:spPr>
              <a:solidFill>
                <a:schemeClr val="accent1">
                  <a:shade val="94000"/>
                </a:schemeClr>
              </a:solidFill>
              <a:ln>
                <a:noFill/>
              </a:ln>
              <a:effectLst/>
            </c:spPr>
            <c:extLst>
              <c:ext xmlns:c16="http://schemas.microsoft.com/office/drawing/2014/chart" uri="{C3380CC4-5D6E-409C-BE32-E72D297353CC}">
                <c16:uniqueId val="{0000000D-0CF5-4E05-ADDD-047FFF354548}"/>
              </c:ext>
            </c:extLst>
          </c:dPt>
          <c:dPt>
            <c:idx val="7"/>
            <c:bubble3D val="0"/>
            <c:spPr>
              <a:solidFill>
                <a:schemeClr val="accent1">
                  <a:shade val="83000"/>
                </a:schemeClr>
              </a:solidFill>
              <a:ln>
                <a:noFill/>
              </a:ln>
              <a:effectLst/>
            </c:spPr>
            <c:extLst>
              <c:ext xmlns:c16="http://schemas.microsoft.com/office/drawing/2014/chart" uri="{C3380CC4-5D6E-409C-BE32-E72D297353CC}">
                <c16:uniqueId val="{0000000F-0CF5-4E05-ADDD-047FFF354548}"/>
              </c:ext>
            </c:extLst>
          </c:dPt>
          <c:dPt>
            <c:idx val="8"/>
            <c:bubble3D val="0"/>
            <c:spPr>
              <a:solidFill>
                <a:schemeClr val="accent1">
                  <a:shade val="73000"/>
                </a:schemeClr>
              </a:solidFill>
              <a:ln>
                <a:noFill/>
              </a:ln>
              <a:effectLst/>
            </c:spPr>
            <c:extLst>
              <c:ext xmlns:c16="http://schemas.microsoft.com/office/drawing/2014/chart" uri="{C3380CC4-5D6E-409C-BE32-E72D297353CC}">
                <c16:uniqueId val="{00000011-0CF5-4E05-ADDD-047FFF354548}"/>
              </c:ext>
            </c:extLst>
          </c:dPt>
          <c:dPt>
            <c:idx val="9"/>
            <c:bubble3D val="0"/>
            <c:spPr>
              <a:solidFill>
                <a:schemeClr val="accent1">
                  <a:shade val="62000"/>
                </a:schemeClr>
              </a:solidFill>
              <a:ln>
                <a:noFill/>
              </a:ln>
              <a:effectLst/>
            </c:spPr>
            <c:extLst>
              <c:ext xmlns:c16="http://schemas.microsoft.com/office/drawing/2014/chart" uri="{C3380CC4-5D6E-409C-BE32-E72D297353CC}">
                <c16:uniqueId val="{00000013-0CF5-4E05-ADDD-047FFF354548}"/>
              </c:ext>
            </c:extLst>
          </c:dPt>
          <c:dPt>
            <c:idx val="10"/>
            <c:bubble3D val="0"/>
            <c:spPr>
              <a:solidFill>
                <a:schemeClr val="accent1">
                  <a:shade val="51000"/>
                </a:schemeClr>
              </a:solidFill>
              <a:ln>
                <a:noFill/>
              </a:ln>
              <a:effectLst/>
            </c:spPr>
            <c:extLst>
              <c:ext xmlns:c16="http://schemas.microsoft.com/office/drawing/2014/chart" uri="{C3380CC4-5D6E-409C-BE32-E72D297353CC}">
                <c16:uniqueId val="{00000015-0CF5-4E05-ADDD-047FFF354548}"/>
              </c:ext>
            </c:extLst>
          </c:dPt>
          <c:dPt>
            <c:idx val="11"/>
            <c:bubble3D val="0"/>
            <c:spPr>
              <a:solidFill>
                <a:schemeClr val="accent1">
                  <a:shade val="40000"/>
                </a:schemeClr>
              </a:solidFill>
              <a:ln>
                <a:noFill/>
              </a:ln>
              <a:effectLst/>
            </c:spPr>
            <c:extLst>
              <c:ext xmlns:c16="http://schemas.microsoft.com/office/drawing/2014/chart" uri="{C3380CC4-5D6E-409C-BE32-E72D297353CC}">
                <c16:uniqueId val="{00000017-0CF5-4E05-ADDD-047FFF354548}"/>
              </c:ext>
            </c:extLst>
          </c:dPt>
          <c:dLbls>
            <c:dLbl>
              <c:idx val="1"/>
              <c:layout>
                <c:manualLayout>
                  <c:x val="0.13278231765422305"/>
                  <c:y val="-0.1155765535408177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F5-4E05-ADDD-047FFF354548}"/>
                </c:ext>
              </c:extLst>
            </c:dLbl>
            <c:dLbl>
              <c:idx val="2"/>
              <c:layout>
                <c:manualLayout>
                  <c:x val="0.16259059304598764"/>
                  <c:y val="-5.953943667254247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F5-4E05-ADDD-047FFF354548}"/>
                </c:ext>
              </c:extLst>
            </c:dLbl>
            <c:dLbl>
              <c:idx val="3"/>
              <c:layout>
                <c:manualLayout>
                  <c:x val="0.16259059304598772"/>
                  <c:y val="1.05069594128016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F5-4E05-ADDD-047FFF354548}"/>
                </c:ext>
              </c:extLst>
            </c:dLbl>
            <c:dLbl>
              <c:idx val="6"/>
              <c:layout>
                <c:manualLayout>
                  <c:x val="-0.17613980913315316"/>
                  <c:y val="-3.15208782384049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CF5-4E05-ADDD-047FFF354548}"/>
                </c:ext>
              </c:extLst>
            </c:dLbl>
            <c:dLbl>
              <c:idx val="8"/>
              <c:layout>
                <c:manualLayout>
                  <c:x val="-0.20323824130748447"/>
                  <c:y val="-8.75579951066801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CF5-4E05-ADDD-047FFF354548}"/>
                </c:ext>
              </c:extLst>
            </c:dLbl>
            <c:dLbl>
              <c:idx val="9"/>
              <c:layout>
                <c:manualLayout>
                  <c:x val="-0.10026419904502565"/>
                  <c:y val="-0.1190788733450849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CF5-4E05-ADDD-047FFF354548}"/>
                </c:ext>
              </c:extLst>
            </c:dLbl>
            <c:dLbl>
              <c:idx val="10"/>
              <c:layout>
                <c:manualLayout>
                  <c:x val="-0.1056838854798919"/>
                  <c:y val="-0.2241484674731010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8858895689813"/>
                      <c:h val="0.12464756183386982"/>
                    </c:manualLayout>
                  </c15:layout>
                </c:ext>
                <c:ext xmlns:c16="http://schemas.microsoft.com/office/drawing/2014/chart" uri="{C3380CC4-5D6E-409C-BE32-E72D297353CC}">
                  <c16:uniqueId val="{00000015-0CF5-4E05-ADDD-047FFF354548}"/>
                </c:ext>
              </c:extLst>
            </c:dLbl>
            <c:dLbl>
              <c:idx val="11"/>
              <c:layout>
                <c:manualLayout>
                  <c:x val="0"/>
                  <c:y val="-0.1891252694304290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CF5-4E05-ADDD-047FFF354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業種別会員数!$O$4:$O$15</c:f>
              <c:strCache>
                <c:ptCount val="12"/>
                <c:pt idx="0">
                  <c:v>学校・学会</c:v>
                </c:pt>
                <c:pt idx="1">
                  <c:v>官庁・
独立行政法人</c:v>
                </c:pt>
                <c:pt idx="2">
                  <c:v>地方公共団体</c:v>
                </c:pt>
                <c:pt idx="3">
                  <c:v>協会</c:v>
                </c:pt>
                <c:pt idx="4">
                  <c:v>建設業</c:v>
                </c:pt>
                <c:pt idx="5">
                  <c:v>建設
コンサルタント</c:v>
                </c:pt>
                <c:pt idx="6">
                  <c:v>電力・ガス</c:v>
                </c:pt>
                <c:pt idx="7">
                  <c:v>製造業・
その他民間</c:v>
                </c:pt>
                <c:pt idx="8">
                  <c:v>私鉄</c:v>
                </c:pt>
                <c:pt idx="9">
                  <c:v>ＪＲ</c:v>
                </c:pt>
                <c:pt idx="10">
                  <c:v>高速道路会社関係</c:v>
                </c:pt>
                <c:pt idx="11">
                  <c:v>その他</c:v>
                </c:pt>
              </c:strCache>
            </c:strRef>
          </c:cat>
          <c:val>
            <c:numRef>
              <c:f>業種別会員数!$Q$4:$Q$15</c:f>
              <c:numCache>
                <c:formatCode>0.0%</c:formatCode>
                <c:ptCount val="12"/>
                <c:pt idx="0">
                  <c:v>0.1257027750217973</c:v>
                </c:pt>
                <c:pt idx="1">
                  <c:v>4.7052103063648119E-2</c:v>
                </c:pt>
                <c:pt idx="2">
                  <c:v>3.2440395658579119E-2</c:v>
                </c:pt>
                <c:pt idx="3">
                  <c:v>1.1424791798202098E-2</c:v>
                </c:pt>
                <c:pt idx="4">
                  <c:v>0.35591232975556958</c:v>
                </c:pt>
                <c:pt idx="5">
                  <c:v>0.20690899251375486</c:v>
                </c:pt>
                <c:pt idx="6">
                  <c:v>1.8790775983885032E-2</c:v>
                </c:pt>
                <c:pt idx="7">
                  <c:v>7.4050689997294125E-2</c:v>
                </c:pt>
                <c:pt idx="8">
                  <c:v>4.2692643035386786E-3</c:v>
                </c:pt>
                <c:pt idx="9">
                  <c:v>5.5861218844893416E-2</c:v>
                </c:pt>
                <c:pt idx="10">
                  <c:v>3.8453443973422326E-2</c:v>
                </c:pt>
                <c:pt idx="11">
                  <c:v>2.913321908541535E-2</c:v>
                </c:pt>
              </c:numCache>
            </c:numRef>
          </c:val>
          <c:extLst>
            <c:ext xmlns:c16="http://schemas.microsoft.com/office/drawing/2014/chart" uri="{C3380CC4-5D6E-409C-BE32-E72D297353CC}">
              <c16:uniqueId val="{00000018-0CF5-4E05-ADDD-047FFF35454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1"/>
      </a:solidFill>
      <a:prstDash val="solid"/>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支部別会員数</a:t>
            </a:r>
            <a:r>
              <a:rPr lang="ja-JP" altLang="en-US"/>
              <a:t>（</a:t>
            </a:r>
            <a:r>
              <a:rPr lang="en-US" altLang="ja-JP"/>
              <a:t>2024</a:t>
            </a:r>
            <a:r>
              <a:rPr lang="ja-JP" altLang="en-US"/>
              <a:t>） 単位：人</a:t>
            </a:r>
            <a:endParaRPr lang="ja-JP"/>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支部別会員数!$F$4</c:f>
              <c:strCache>
                <c:ptCount val="1"/>
                <c:pt idx="0">
                  <c:v>計</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支部別会員数!$A$5:$A$13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支部別会員数!$F$5:$F$13</c:f>
              <c:numCache>
                <c:formatCode>#,##0_);[Red]\(#,##0\)</c:formatCode>
                <c:ptCount val="9"/>
                <c:pt idx="0">
                  <c:v>1759</c:v>
                </c:pt>
                <c:pt idx="1">
                  <c:v>1818</c:v>
                </c:pt>
                <c:pt idx="2">
                  <c:v>18994</c:v>
                </c:pt>
                <c:pt idx="3">
                  <c:v>3763</c:v>
                </c:pt>
                <c:pt idx="4">
                  <c:v>5608</c:v>
                </c:pt>
                <c:pt idx="5">
                  <c:v>1721</c:v>
                </c:pt>
                <c:pt idx="6">
                  <c:v>1021</c:v>
                </c:pt>
                <c:pt idx="7">
                  <c:v>2698</c:v>
                </c:pt>
                <c:pt idx="8">
                  <c:v>112</c:v>
                </c:pt>
              </c:numCache>
            </c:numRef>
          </c:val>
          <c:extLst>
            <c:ext xmlns:c16="http://schemas.microsoft.com/office/drawing/2014/chart" uri="{C3380CC4-5D6E-409C-BE32-E72D297353CC}">
              <c16:uniqueId val="{00000000-E487-4489-875C-3F72CD3DD2FC}"/>
            </c:ext>
          </c:extLst>
        </c:ser>
        <c:dLbls>
          <c:showLegendKey val="0"/>
          <c:showVal val="0"/>
          <c:showCatName val="0"/>
          <c:showSerName val="0"/>
          <c:showPercent val="0"/>
          <c:showBubbleSize val="0"/>
        </c:dLbls>
        <c:gapWidth val="50"/>
        <c:axId val="729807184"/>
        <c:axId val="729807544"/>
      </c:barChart>
      <c:catAx>
        <c:axId val="72980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07544"/>
        <c:crosses val="autoZero"/>
        <c:auto val="1"/>
        <c:lblAlgn val="ctr"/>
        <c:lblOffset val="100"/>
        <c:noMultiLvlLbl val="0"/>
      </c:catAx>
      <c:valAx>
        <c:axId val="7298075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07184"/>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支部別の業種別会員構成比</a:t>
            </a:r>
            <a:r>
              <a:rPr lang="ja-JP" altLang="en-US"/>
              <a:t>（</a:t>
            </a:r>
            <a:r>
              <a:rPr lang="en-US" altLang="ja-JP"/>
              <a:t>2024</a:t>
            </a:r>
            <a:r>
              <a:rPr lang="ja-JP" altLang="en-US"/>
              <a:t>）</a:t>
            </a:r>
            <a:endParaRPr lang="ja-JP"/>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支部別会員数!$Z$4</c:f>
              <c:strCache>
                <c:ptCount val="1"/>
                <c:pt idx="0">
                  <c:v>産</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支部別会員数!$Y$5:$Y$13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支部別会員数!$Z$5:$Z$13</c:f>
              <c:numCache>
                <c:formatCode>0%</c:formatCode>
                <c:ptCount val="9"/>
                <c:pt idx="0">
                  <c:v>0.56452529846503696</c:v>
                </c:pt>
                <c:pt idx="1">
                  <c:v>0.61771177117711773</c:v>
                </c:pt>
                <c:pt idx="2">
                  <c:v>0.72928293145203749</c:v>
                </c:pt>
                <c:pt idx="3">
                  <c:v>0.6106829657188414</c:v>
                </c:pt>
                <c:pt idx="4">
                  <c:v>0.68170470756062762</c:v>
                </c:pt>
                <c:pt idx="5">
                  <c:v>0.58512492736780941</c:v>
                </c:pt>
                <c:pt idx="6">
                  <c:v>0.57688540646425068</c:v>
                </c:pt>
                <c:pt idx="7">
                  <c:v>0.5178571428571429</c:v>
                </c:pt>
                <c:pt idx="8">
                  <c:v>0.67005387528671256</c:v>
                </c:pt>
              </c:numCache>
            </c:numRef>
          </c:val>
          <c:extLst>
            <c:ext xmlns:c16="http://schemas.microsoft.com/office/drawing/2014/chart" uri="{C3380CC4-5D6E-409C-BE32-E72D297353CC}">
              <c16:uniqueId val="{00000000-8614-40AE-8DD4-B4F36A20CC2F}"/>
            </c:ext>
          </c:extLst>
        </c:ser>
        <c:ser>
          <c:idx val="1"/>
          <c:order val="1"/>
          <c:tx>
            <c:strRef>
              <c:f>支部別会員数!$AA$4</c:f>
              <c:strCache>
                <c:ptCount val="1"/>
                <c:pt idx="0">
                  <c:v>官</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支部別会員数!$Y$5:$Y$13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支部別会員数!$AA$5:$AA$13</c:f>
              <c:numCache>
                <c:formatCode>0%</c:formatCode>
                <c:ptCount val="9"/>
                <c:pt idx="0">
                  <c:v>0.14724275156338829</c:v>
                </c:pt>
                <c:pt idx="1">
                  <c:v>6.9306930693069313E-2</c:v>
                </c:pt>
                <c:pt idx="2">
                  <c:v>7.8656417816152471E-2</c:v>
                </c:pt>
                <c:pt idx="3">
                  <c:v>6.0855700239170876E-2</c:v>
                </c:pt>
                <c:pt idx="4">
                  <c:v>5.6526390870185447E-2</c:v>
                </c:pt>
                <c:pt idx="5">
                  <c:v>7.0889018012783259E-2</c:v>
                </c:pt>
                <c:pt idx="6">
                  <c:v>8.2272282076395684E-2</c:v>
                </c:pt>
                <c:pt idx="7">
                  <c:v>4.4642857142857144E-2</c:v>
                </c:pt>
                <c:pt idx="8">
                  <c:v>7.3371739478316531E-2</c:v>
                </c:pt>
              </c:numCache>
            </c:numRef>
          </c:val>
          <c:extLst>
            <c:ext xmlns:c16="http://schemas.microsoft.com/office/drawing/2014/chart" uri="{C3380CC4-5D6E-409C-BE32-E72D297353CC}">
              <c16:uniqueId val="{00000001-8614-40AE-8DD4-B4F36A20CC2F}"/>
            </c:ext>
          </c:extLst>
        </c:ser>
        <c:ser>
          <c:idx val="2"/>
          <c:order val="2"/>
          <c:tx>
            <c:strRef>
              <c:f>支部別会員数!$AB$4</c:f>
              <c:strCache>
                <c:ptCount val="1"/>
                <c:pt idx="0">
                  <c:v>学</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支部別会員数!$Y$5:$Y$13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支部別会員数!$AB$5:$AB$13</c:f>
              <c:numCache>
                <c:formatCode>0%</c:formatCode>
                <c:ptCount val="9"/>
                <c:pt idx="0">
                  <c:v>0.25582717453098353</c:v>
                </c:pt>
                <c:pt idx="1">
                  <c:v>0.29207920792079206</c:v>
                </c:pt>
                <c:pt idx="2">
                  <c:v>0.16584184479309255</c:v>
                </c:pt>
                <c:pt idx="3">
                  <c:v>0.3037470103640712</c:v>
                </c:pt>
                <c:pt idx="4">
                  <c:v>0.23234664764621968</c:v>
                </c:pt>
                <c:pt idx="5">
                  <c:v>0.31958163858221966</c:v>
                </c:pt>
                <c:pt idx="6">
                  <c:v>0.29774730656219395</c:v>
                </c:pt>
                <c:pt idx="7">
                  <c:v>0.4107142857142857</c:v>
                </c:pt>
                <c:pt idx="8">
                  <c:v>0.22993012215287778</c:v>
                </c:pt>
              </c:numCache>
            </c:numRef>
          </c:val>
          <c:extLst>
            <c:ext xmlns:c16="http://schemas.microsoft.com/office/drawing/2014/chart" uri="{C3380CC4-5D6E-409C-BE32-E72D297353CC}">
              <c16:uniqueId val="{00000002-8614-40AE-8DD4-B4F36A20CC2F}"/>
            </c:ext>
          </c:extLst>
        </c:ser>
        <c:ser>
          <c:idx val="3"/>
          <c:order val="3"/>
          <c:tx>
            <c:strRef>
              <c:f>支部別会員数!$AC$4</c:f>
              <c:strCache>
                <c:ptCount val="1"/>
                <c:pt idx="0">
                  <c:v>その他</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支部別会員数!$Y$5:$Y$13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支部別会員数!$AC$5:$AC$13</c:f>
              <c:numCache>
                <c:formatCode>0%</c:formatCode>
                <c:ptCount val="9"/>
                <c:pt idx="0">
                  <c:v>3.2404775440591248E-2</c:v>
                </c:pt>
                <c:pt idx="1">
                  <c:v>2.0902090209020903E-2</c:v>
                </c:pt>
                <c:pt idx="2">
                  <c:v>2.621880593871749E-2</c:v>
                </c:pt>
                <c:pt idx="3">
                  <c:v>2.4714323677916556E-2</c:v>
                </c:pt>
                <c:pt idx="4">
                  <c:v>2.9422253922967191E-2</c:v>
                </c:pt>
                <c:pt idx="5">
                  <c:v>2.4404416037187682E-2</c:v>
                </c:pt>
                <c:pt idx="6">
                  <c:v>4.3095004897159644E-2</c:v>
                </c:pt>
                <c:pt idx="7">
                  <c:v>2.6785714285714284E-2</c:v>
                </c:pt>
                <c:pt idx="8">
                  <c:v>2.6644263082093136E-2</c:v>
                </c:pt>
              </c:numCache>
            </c:numRef>
          </c:val>
          <c:extLst>
            <c:ext xmlns:c16="http://schemas.microsoft.com/office/drawing/2014/chart" uri="{C3380CC4-5D6E-409C-BE32-E72D297353CC}">
              <c16:uniqueId val="{00000003-8614-40AE-8DD4-B4F36A20CC2F}"/>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816184"/>
        <c:axId val="729815464"/>
      </c:barChart>
      <c:catAx>
        <c:axId val="72981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5464"/>
        <c:crosses val="autoZero"/>
        <c:auto val="1"/>
        <c:lblAlgn val="ctr"/>
        <c:lblOffset val="100"/>
        <c:noMultiLvlLbl val="0"/>
      </c:catAx>
      <c:valAx>
        <c:axId val="72981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支部別の年齢別会員構成比</a:t>
            </a:r>
            <a:r>
              <a:rPr lang="ja-JP" altLang="en-US"/>
              <a:t>（</a:t>
            </a:r>
            <a:r>
              <a:rPr lang="en-US" altLang="ja-JP"/>
              <a:t>2024</a:t>
            </a:r>
            <a:r>
              <a:rPr lang="ja-JP" altLang="en-US"/>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en-US"/>
        </a:p>
      </c:txPr>
    </c:title>
    <c:autoTitleDeleted val="0"/>
    <c:plotArea>
      <c:layout/>
      <c:barChart>
        <c:barDir val="col"/>
        <c:grouping val="percentStacked"/>
        <c:varyColors val="0"/>
        <c:ser>
          <c:idx val="0"/>
          <c:order val="0"/>
          <c:tx>
            <c:strRef>
              <c:f>支部別会員数!$Z$33</c:f>
              <c:strCache>
                <c:ptCount val="1"/>
                <c:pt idx="0">
                  <c:v>10代</c:v>
                </c:pt>
              </c:strCache>
            </c:strRef>
          </c:tx>
          <c:spPr>
            <a:solidFill>
              <a:schemeClr val="accent1">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支部別会員数!$Z$34:$Z$42</c:f>
              <c:numCache>
                <c:formatCode>0%</c:formatCode>
                <c:ptCount val="9"/>
                <c:pt idx="0">
                  <c:v>5.6850483229107444E-4</c:v>
                </c:pt>
                <c:pt idx="1">
                  <c:v>0</c:v>
                </c:pt>
                <c:pt idx="2">
                  <c:v>1.5794461408865957E-4</c:v>
                </c:pt>
                <c:pt idx="3">
                  <c:v>4.5176720701567896E-3</c:v>
                </c:pt>
                <c:pt idx="4">
                  <c:v>8.9158345221112699E-4</c:v>
                </c:pt>
                <c:pt idx="5">
                  <c:v>0</c:v>
                </c:pt>
                <c:pt idx="6">
                  <c:v>9.7943192948090111E-4</c:v>
                </c:pt>
                <c:pt idx="7">
                  <c:v>0</c:v>
                </c:pt>
                <c:pt idx="8">
                  <c:v>7.7345708646716813E-4</c:v>
                </c:pt>
              </c:numCache>
            </c:numRef>
          </c:val>
          <c:extLst>
            <c:ext xmlns:c16="http://schemas.microsoft.com/office/drawing/2014/chart" uri="{C3380CC4-5D6E-409C-BE32-E72D297353CC}">
              <c16:uniqueId val="{00000000-57E7-494C-AD75-DC51579BC44A}"/>
            </c:ext>
          </c:extLst>
        </c:ser>
        <c:ser>
          <c:idx val="1"/>
          <c:order val="1"/>
          <c:tx>
            <c:strRef>
              <c:f>支部別会員数!$AA$33</c:f>
              <c:strCache>
                <c:ptCount val="1"/>
                <c:pt idx="0">
                  <c:v>20代</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支部別会員数!$AA$34:$AA$42</c:f>
              <c:numCache>
                <c:formatCode>0%</c:formatCode>
                <c:ptCount val="9"/>
                <c:pt idx="0">
                  <c:v>0.20579874928936895</c:v>
                </c:pt>
                <c:pt idx="1">
                  <c:v>0.23322332233223322</c:v>
                </c:pt>
                <c:pt idx="2">
                  <c:v>0.16668421606823208</c:v>
                </c:pt>
                <c:pt idx="3">
                  <c:v>0.24900345469040658</c:v>
                </c:pt>
                <c:pt idx="4">
                  <c:v>0.18099144079885876</c:v>
                </c:pt>
                <c:pt idx="5">
                  <c:v>0.24636839047065659</c:v>
                </c:pt>
                <c:pt idx="6">
                  <c:v>0.21939275220372184</c:v>
                </c:pt>
                <c:pt idx="7">
                  <c:v>7.1428571428571425E-2</c:v>
                </c:pt>
                <c:pt idx="8">
                  <c:v>0.20027204352696432</c:v>
                </c:pt>
              </c:numCache>
            </c:numRef>
          </c:val>
          <c:extLst>
            <c:ext xmlns:c16="http://schemas.microsoft.com/office/drawing/2014/chart" uri="{C3380CC4-5D6E-409C-BE32-E72D297353CC}">
              <c16:uniqueId val="{00000001-57E7-494C-AD75-DC51579BC44A}"/>
            </c:ext>
          </c:extLst>
        </c:ser>
        <c:ser>
          <c:idx val="2"/>
          <c:order val="2"/>
          <c:tx>
            <c:strRef>
              <c:f>支部別会員数!$AB$33</c:f>
              <c:strCache>
                <c:ptCount val="1"/>
                <c:pt idx="0">
                  <c:v>30代</c:v>
                </c:pt>
              </c:strCache>
            </c:strRef>
          </c:tx>
          <c:spPr>
            <a:solidFill>
              <a:schemeClr val="accent1">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支部別会員数!$AB$34:$AB$42</c:f>
              <c:numCache>
                <c:formatCode>0%</c:formatCode>
                <c:ptCount val="9"/>
                <c:pt idx="0">
                  <c:v>0.11483797612279704</c:v>
                </c:pt>
                <c:pt idx="1">
                  <c:v>0.15126512651265125</c:v>
                </c:pt>
                <c:pt idx="2">
                  <c:v>0.17015899757818259</c:v>
                </c:pt>
                <c:pt idx="3">
                  <c:v>0.15067765081052351</c:v>
                </c:pt>
                <c:pt idx="4">
                  <c:v>0.14818116975748929</c:v>
                </c:pt>
                <c:pt idx="5">
                  <c:v>0.1348053457292272</c:v>
                </c:pt>
                <c:pt idx="6">
                  <c:v>0.12144955925563174</c:v>
                </c:pt>
                <c:pt idx="7">
                  <c:v>0.24107142857142858</c:v>
                </c:pt>
                <c:pt idx="8">
                  <c:v>0.15365125086680537</c:v>
                </c:pt>
              </c:numCache>
            </c:numRef>
          </c:val>
          <c:extLst>
            <c:ext xmlns:c16="http://schemas.microsoft.com/office/drawing/2014/chart" uri="{C3380CC4-5D6E-409C-BE32-E72D297353CC}">
              <c16:uniqueId val="{00000002-57E7-494C-AD75-DC51579BC44A}"/>
            </c:ext>
          </c:extLst>
        </c:ser>
        <c:ser>
          <c:idx val="3"/>
          <c:order val="3"/>
          <c:tx>
            <c:strRef>
              <c:f>支部別会員数!$AC$33</c:f>
              <c:strCache>
                <c:ptCount val="1"/>
                <c:pt idx="0">
                  <c:v>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支部別会員数!$AC$34:$AC$42</c:f>
              <c:numCache>
                <c:formatCode>0%</c:formatCode>
                <c:ptCount val="9"/>
                <c:pt idx="0">
                  <c:v>0.1557703240477544</c:v>
                </c:pt>
                <c:pt idx="1">
                  <c:v>0.17931793179317931</c:v>
                </c:pt>
                <c:pt idx="2">
                  <c:v>0.16210382225966094</c:v>
                </c:pt>
                <c:pt idx="3">
                  <c:v>0.15944724953494552</c:v>
                </c:pt>
                <c:pt idx="4">
                  <c:v>0.15745363766048504</c:v>
                </c:pt>
                <c:pt idx="5">
                  <c:v>0.16269610691458455</c:v>
                </c:pt>
                <c:pt idx="6">
                  <c:v>0.15866797257590598</c:v>
                </c:pt>
                <c:pt idx="7">
                  <c:v>0.21428571428571427</c:v>
                </c:pt>
                <c:pt idx="8">
                  <c:v>0.16122579612738039</c:v>
                </c:pt>
              </c:numCache>
            </c:numRef>
          </c:val>
          <c:extLst>
            <c:ext xmlns:c16="http://schemas.microsoft.com/office/drawing/2014/chart" uri="{C3380CC4-5D6E-409C-BE32-E72D297353CC}">
              <c16:uniqueId val="{00000003-57E7-494C-AD75-DC51579BC44A}"/>
            </c:ext>
          </c:extLst>
        </c:ser>
        <c:ser>
          <c:idx val="4"/>
          <c:order val="4"/>
          <c:tx>
            <c:strRef>
              <c:f>支部別会員数!$AD$33</c:f>
              <c:strCache>
                <c:ptCount val="1"/>
                <c:pt idx="0">
                  <c:v>50代</c:v>
                </c:pt>
              </c:strCache>
            </c:strRef>
          </c:tx>
          <c:spPr>
            <a:solidFill>
              <a:schemeClr val="accent1">
                <a:shade val="82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支部別会員数!$AD$34:$AD$42</c:f>
              <c:numCache>
                <c:formatCode>0%</c:formatCode>
                <c:ptCount val="9"/>
                <c:pt idx="0">
                  <c:v>0.27970437748720867</c:v>
                </c:pt>
                <c:pt idx="1">
                  <c:v>0.22442244224422442</c:v>
                </c:pt>
                <c:pt idx="2">
                  <c:v>0.26871643676950618</c:v>
                </c:pt>
                <c:pt idx="3">
                  <c:v>0.24847196385862344</c:v>
                </c:pt>
                <c:pt idx="4">
                  <c:v>0.28566333808844507</c:v>
                </c:pt>
                <c:pt idx="5">
                  <c:v>0.24230098779779199</c:v>
                </c:pt>
                <c:pt idx="6">
                  <c:v>0.24191968658178256</c:v>
                </c:pt>
                <c:pt idx="7">
                  <c:v>0.20535714285714285</c:v>
                </c:pt>
                <c:pt idx="8">
                  <c:v>0.26140182429188669</c:v>
                </c:pt>
              </c:numCache>
            </c:numRef>
          </c:val>
          <c:extLst>
            <c:ext xmlns:c16="http://schemas.microsoft.com/office/drawing/2014/chart" uri="{C3380CC4-5D6E-409C-BE32-E72D297353CC}">
              <c16:uniqueId val="{00000004-57E7-494C-AD75-DC51579BC44A}"/>
            </c:ext>
          </c:extLst>
        </c:ser>
        <c:ser>
          <c:idx val="5"/>
          <c:order val="5"/>
          <c:tx>
            <c:strRef>
              <c:f>支部別会員数!$AE$33</c:f>
              <c:strCache>
                <c:ptCount val="1"/>
                <c:pt idx="0">
                  <c:v>60代</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支部別会員数!$AE$34:$AE$42</c:f>
              <c:numCache>
                <c:formatCode>0%</c:formatCode>
                <c:ptCount val="9"/>
                <c:pt idx="0">
                  <c:v>0.16259238203524731</c:v>
                </c:pt>
                <c:pt idx="1">
                  <c:v>0.14356435643564355</c:v>
                </c:pt>
                <c:pt idx="2">
                  <c:v>0.15499631462567126</c:v>
                </c:pt>
                <c:pt idx="3">
                  <c:v>0.12835503587563116</c:v>
                </c:pt>
                <c:pt idx="4">
                  <c:v>0.15192582025677603</c:v>
                </c:pt>
                <c:pt idx="5">
                  <c:v>0.14119697850087159</c:v>
                </c:pt>
                <c:pt idx="6">
                  <c:v>0.1694417238001959</c:v>
                </c:pt>
                <c:pt idx="7">
                  <c:v>0.17857142857142858</c:v>
                </c:pt>
                <c:pt idx="8">
                  <c:v>0.1480503547234224</c:v>
                </c:pt>
              </c:numCache>
            </c:numRef>
          </c:val>
          <c:extLst>
            <c:ext xmlns:c16="http://schemas.microsoft.com/office/drawing/2014/chart" uri="{C3380CC4-5D6E-409C-BE32-E72D297353CC}">
              <c16:uniqueId val="{00000005-57E7-494C-AD75-DC51579BC44A}"/>
            </c:ext>
          </c:extLst>
        </c:ser>
        <c:ser>
          <c:idx val="6"/>
          <c:order val="6"/>
          <c:tx>
            <c:strRef>
              <c:f>支部別会員数!$AF$33</c:f>
              <c:strCache>
                <c:ptCount val="1"/>
                <c:pt idx="0">
                  <c:v>70代以上</c:v>
                </c:pt>
              </c:strCache>
            </c:strRef>
          </c:tx>
          <c:spPr>
            <a:solidFill>
              <a:schemeClr val="accent1">
                <a:shade val="4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支部別会員数!$Y$34:$Y$42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支部別会員数!$AF$34:$AF$42</c:f>
              <c:numCache>
                <c:formatCode>0%</c:formatCode>
                <c:ptCount val="9"/>
                <c:pt idx="0">
                  <c:v>8.0727686185332576E-2</c:v>
                </c:pt>
                <c:pt idx="1">
                  <c:v>6.8206820682068209E-2</c:v>
                </c:pt>
                <c:pt idx="2">
                  <c:v>7.7182268084658306E-2</c:v>
                </c:pt>
                <c:pt idx="3">
                  <c:v>5.9526973159712997E-2</c:v>
                </c:pt>
                <c:pt idx="4">
                  <c:v>7.4893009985734671E-2</c:v>
                </c:pt>
                <c:pt idx="5">
                  <c:v>7.2632190586868095E-2</c:v>
                </c:pt>
                <c:pt idx="6">
                  <c:v>8.8148873653281098E-2</c:v>
                </c:pt>
                <c:pt idx="7">
                  <c:v>8.9285714285714288E-2</c:v>
                </c:pt>
                <c:pt idx="8">
                  <c:v>7.462527337707367E-2</c:v>
                </c:pt>
              </c:numCache>
            </c:numRef>
          </c:val>
          <c:extLst>
            <c:ext xmlns:c16="http://schemas.microsoft.com/office/drawing/2014/chart" uri="{C3380CC4-5D6E-409C-BE32-E72D297353CC}">
              <c16:uniqueId val="{00000006-57E7-494C-AD75-DC51579BC44A}"/>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773704"/>
        <c:axId val="729774784"/>
      </c:barChart>
      <c:catAx>
        <c:axId val="72977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774784"/>
        <c:crosses val="autoZero"/>
        <c:auto val="1"/>
        <c:lblAlgn val="ctr"/>
        <c:lblOffset val="100"/>
        <c:noMultiLvlLbl val="0"/>
      </c:catAx>
      <c:valAx>
        <c:axId val="72977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77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支部別の会員種別構成比</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支部別会員数!$Z$18</c:f>
              <c:strCache>
                <c:ptCount val="1"/>
                <c:pt idx="0">
                  <c:v>正会員(個人)</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支部別会員数!$Y$19:$Y$27</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支部別会員数!$Z$19:$Z$27</c:f>
              <c:numCache>
                <c:formatCode>0%</c:formatCode>
                <c:ptCount val="9"/>
                <c:pt idx="0">
                  <c:v>0.87038089823763498</c:v>
                </c:pt>
                <c:pt idx="1">
                  <c:v>0.85698569856985696</c:v>
                </c:pt>
                <c:pt idx="2">
                  <c:v>0.92334421396230393</c:v>
                </c:pt>
                <c:pt idx="3">
                  <c:v>0.84347595003986187</c:v>
                </c:pt>
                <c:pt idx="4">
                  <c:v>0.9037089871611983</c:v>
                </c:pt>
                <c:pt idx="5">
                  <c:v>0.83556072051133057</c:v>
                </c:pt>
                <c:pt idx="6">
                  <c:v>0.83937316356513225</c:v>
                </c:pt>
                <c:pt idx="7">
                  <c:v>0.9464285714285714</c:v>
                </c:pt>
                <c:pt idx="8">
                  <c:v>0.8871019363098096</c:v>
                </c:pt>
              </c:numCache>
            </c:numRef>
          </c:val>
          <c:extLst>
            <c:ext xmlns:c16="http://schemas.microsoft.com/office/drawing/2014/chart" uri="{C3380CC4-5D6E-409C-BE32-E72D297353CC}">
              <c16:uniqueId val="{00000000-8614-40AE-8DD4-B4F36A20CC2F}"/>
            </c:ext>
          </c:extLst>
        </c:ser>
        <c:ser>
          <c:idx val="1"/>
          <c:order val="1"/>
          <c:tx>
            <c:strRef>
              <c:f>支部別会員数!$AA$18</c:f>
              <c:strCache>
                <c:ptCount val="1"/>
                <c:pt idx="0">
                  <c:v>フェロー会員</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支部別会員数!$Y$19:$Y$27</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支部別会員数!$AA$19:$AA$27</c:f>
              <c:numCache>
                <c:formatCode>0%</c:formatCode>
                <c:ptCount val="9"/>
                <c:pt idx="0">
                  <c:v>5.1165434906196704E-2</c:v>
                </c:pt>
                <c:pt idx="1">
                  <c:v>3.3553355335533552E-2</c:v>
                </c:pt>
                <c:pt idx="2">
                  <c:v>5.8070969779930502E-2</c:v>
                </c:pt>
                <c:pt idx="3">
                  <c:v>3.2420940738772254E-2</c:v>
                </c:pt>
                <c:pt idx="4">
                  <c:v>3.9764621968616264E-2</c:v>
                </c:pt>
                <c:pt idx="5">
                  <c:v>2.9052876234747241E-2</c:v>
                </c:pt>
                <c:pt idx="6">
                  <c:v>4.2115572967678747E-2</c:v>
                </c:pt>
                <c:pt idx="7">
                  <c:v>5.3571428571428568E-2</c:v>
                </c:pt>
                <c:pt idx="8">
                  <c:v>4.7367578812610014E-2</c:v>
                </c:pt>
              </c:numCache>
            </c:numRef>
          </c:val>
          <c:extLst>
            <c:ext xmlns:c16="http://schemas.microsoft.com/office/drawing/2014/chart" uri="{C3380CC4-5D6E-409C-BE32-E72D297353CC}">
              <c16:uniqueId val="{00000001-8614-40AE-8DD4-B4F36A20CC2F}"/>
            </c:ext>
          </c:extLst>
        </c:ser>
        <c:ser>
          <c:idx val="2"/>
          <c:order val="2"/>
          <c:tx>
            <c:strRef>
              <c:f>支部別会員数!$AB$18</c:f>
              <c:strCache>
                <c:ptCount val="1"/>
                <c:pt idx="0">
                  <c:v>学生会員</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支部別会員数!$Y$19:$Y$27</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支部別会員数!$AB$19:$AB$27</c:f>
              <c:numCache>
                <c:formatCode>0%</c:formatCode>
                <c:ptCount val="9"/>
                <c:pt idx="0">
                  <c:v>0.12961910176236499</c:v>
                </c:pt>
                <c:pt idx="1">
                  <c:v>0.14301430143014301</c:v>
                </c:pt>
                <c:pt idx="2">
                  <c:v>7.6655786037696114E-2</c:v>
                </c:pt>
                <c:pt idx="3">
                  <c:v>0.15652404996013819</c:v>
                </c:pt>
                <c:pt idx="4">
                  <c:v>9.6291012838801718E-2</c:v>
                </c:pt>
                <c:pt idx="5">
                  <c:v>0.16443927948866938</c:v>
                </c:pt>
                <c:pt idx="6">
                  <c:v>0.16062683643486778</c:v>
                </c:pt>
                <c:pt idx="7">
                  <c:v>5.3571428571428568E-2</c:v>
                </c:pt>
                <c:pt idx="8">
                  <c:v>0.11289806369019043</c:v>
                </c:pt>
              </c:numCache>
            </c:numRef>
          </c:val>
          <c:extLst>
            <c:ext xmlns:c16="http://schemas.microsoft.com/office/drawing/2014/chart" uri="{C3380CC4-5D6E-409C-BE32-E72D297353CC}">
              <c16:uniqueId val="{00000002-8614-40AE-8DD4-B4F36A20CC2F}"/>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816184"/>
        <c:axId val="729815464"/>
      </c:barChart>
      <c:catAx>
        <c:axId val="72981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5464"/>
        <c:crosses val="autoZero"/>
        <c:auto val="1"/>
        <c:lblAlgn val="ctr"/>
        <c:lblOffset val="100"/>
        <c:noMultiLvlLbl val="0"/>
      </c:catAx>
      <c:valAx>
        <c:axId val="72981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tx>
            <c:strRef>
              <c:f>収入!$S$3</c:f>
              <c:strCache>
                <c:ptCount val="1"/>
                <c:pt idx="0">
                  <c:v>構成比</c:v>
                </c:pt>
              </c:strCache>
            </c:strRef>
          </c:tx>
          <c:dPt>
            <c:idx val="0"/>
            <c:bubble3D val="0"/>
            <c:spPr>
              <a:solidFill>
                <a:schemeClr val="accent2">
                  <a:tint val="42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2">
                  <a:tint val="89000"/>
                </a:schemeClr>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2">
                  <a:shade val="88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1-36A2-45FB-94E8-59ECDEEB643A}"/>
              </c:ext>
            </c:extLst>
          </c:dPt>
          <c:dPt>
            <c:idx val="9"/>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13-36A2-45FB-94E8-59ECDEEB643A}"/>
              </c:ext>
            </c:extLst>
          </c:dPt>
          <c:dPt>
            <c:idx val="10"/>
            <c:bubble3D val="0"/>
            <c:spPr>
              <a:solidFill>
                <a:schemeClr val="accent2">
                  <a:shade val="41000"/>
                </a:schemeClr>
              </a:solidFill>
              <a:ln w="19050">
                <a:solidFill>
                  <a:schemeClr val="lt1"/>
                </a:solidFill>
              </a:ln>
              <a:effectLst/>
            </c:spPr>
            <c:extLst>
              <c:ext xmlns:c16="http://schemas.microsoft.com/office/drawing/2014/chart" uri="{C3380CC4-5D6E-409C-BE32-E72D297353CC}">
                <c16:uniqueId val="{00000015-36A2-45FB-94E8-59ECDEEB643A}"/>
              </c:ext>
            </c:extLst>
          </c:dPt>
          <c:dLbls>
            <c:dLbl>
              <c:idx val="0"/>
              <c:layout>
                <c:manualLayout>
                  <c:x val="5.1778694746263655E-2"/>
                  <c:y val="2.907591534429781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6A2-45FB-94E8-59ECDEEB643A}"/>
                </c:ext>
              </c:extLst>
            </c:dLbl>
            <c:dLbl>
              <c:idx val="2"/>
              <c:layout>
                <c:manualLayout>
                  <c:x val="8.0514320062602899E-3"/>
                  <c:y val="-1.0307978538295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6A2-45FB-94E8-59ECDEEB643A}"/>
                </c:ext>
              </c:extLst>
            </c:dLbl>
            <c:dLbl>
              <c:idx val="5"/>
              <c:layout>
                <c:manualLayout>
                  <c:x val="1.7873374276505124E-3"/>
                  <c:y val="4.59308384097306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7"/>
              <c:layout>
                <c:manualLayout>
                  <c:x val="-6.3317817996291705E-4"/>
                  <c:y val="2.742601710755939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729800738470099E-2"/>
                      <c:h val="0.13500568282000724"/>
                    </c:manualLayout>
                  </c15:layout>
                </c:ext>
                <c:ext xmlns:c16="http://schemas.microsoft.com/office/drawing/2014/chart" uri="{C3380CC4-5D6E-409C-BE32-E72D297353CC}">
                  <c16:uniqueId val="{0000000F-36A2-45FB-94E8-59ECDEEB643A}"/>
                </c:ext>
              </c:extLst>
            </c:dLbl>
            <c:dLbl>
              <c:idx val="8"/>
              <c:layout>
                <c:manualLayout>
                  <c:x val="-1.6719762464831263E-2"/>
                  <c:y val="-1.430064969919617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dLbl>
              <c:idx val="9"/>
              <c:layout>
                <c:manualLayout>
                  <c:x val="-1.2505832213038458E-2"/>
                  <c:y val="7.913015489408757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6A2-45FB-94E8-59ECDEEB643A}"/>
                </c:ext>
              </c:extLst>
            </c:dLbl>
            <c:dLbl>
              <c:idx val="10"/>
              <c:layout>
                <c:manualLayout>
                  <c:x val="-3.044084350296395E-2"/>
                  <c:y val="1.997949593606327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6A2-45FB-94E8-59ECDEEB643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収入!$Q$4:$Q$14</c:f>
              <c:strCache>
                <c:ptCount val="11"/>
                <c:pt idx="0">
                  <c:v>入会金</c:v>
                </c:pt>
                <c:pt idx="1">
                  <c:v>会費</c:v>
                </c:pt>
                <c:pt idx="2">
                  <c:v>支部賛助会費</c:v>
                </c:pt>
                <c:pt idx="3">
                  <c:v>講習会等行事</c:v>
                </c:pt>
                <c:pt idx="4">
                  <c:v>刊行物</c:v>
                </c:pt>
                <c:pt idx="5">
                  <c:v>論文集</c:v>
                </c:pt>
                <c:pt idx="6">
                  <c:v>受注研究</c:v>
                </c:pt>
                <c:pt idx="7">
                  <c:v>技術者資格・ＣＰＤ・技術評価</c:v>
                </c:pt>
                <c:pt idx="8">
                  <c:v>寄附金</c:v>
                </c:pt>
                <c:pt idx="9">
                  <c:v>特定預金取崩</c:v>
                </c:pt>
                <c:pt idx="10">
                  <c:v>その他</c:v>
                </c:pt>
              </c:strCache>
            </c:strRef>
          </c:cat>
          <c:val>
            <c:numRef>
              <c:f>収入!$S$4:$S$14</c:f>
              <c:numCache>
                <c:formatCode>0.0%</c:formatCode>
                <c:ptCount val="11"/>
                <c:pt idx="0">
                  <c:v>1.583045071870246E-3</c:v>
                </c:pt>
                <c:pt idx="1">
                  <c:v>0.40004432526201233</c:v>
                </c:pt>
                <c:pt idx="2">
                  <c:v>3.100780330775427E-2</c:v>
                </c:pt>
                <c:pt idx="3">
                  <c:v>0.18294552410572676</c:v>
                </c:pt>
                <c:pt idx="4">
                  <c:v>0.11263402501358472</c:v>
                </c:pt>
                <c:pt idx="5">
                  <c:v>2.7607569753383663E-2</c:v>
                </c:pt>
                <c:pt idx="6">
                  <c:v>2.9982873661222462E-2</c:v>
                </c:pt>
                <c:pt idx="7">
                  <c:v>3.5458000709793228E-2</c:v>
                </c:pt>
                <c:pt idx="8">
                  <c:v>3.8394365243104175E-2</c:v>
                </c:pt>
                <c:pt idx="9">
                  <c:v>0.10608242731614219</c:v>
                </c:pt>
                <c:pt idx="10">
                  <c:v>3.4260040555405838E-2</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6">
                  <a:tint val="44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6">
                  <a:tint val="58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6">
                  <a:tint val="72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6">
                  <a:tint val="86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6">
                  <a:tint val="94000"/>
                </a:schemeClr>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6">
                  <a:shade val="86000"/>
                </a:schemeClr>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6">
                  <a:shade val="72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6">
                  <a:shade val="58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6">
                  <a:shade val="44000"/>
                </a:schemeClr>
              </a:solidFill>
              <a:ln w="19050">
                <a:solidFill>
                  <a:schemeClr val="lt1"/>
                </a:solidFill>
              </a:ln>
              <a:effectLst/>
            </c:spPr>
            <c:extLst>
              <c:ext xmlns:c16="http://schemas.microsoft.com/office/drawing/2014/chart" uri="{C3380CC4-5D6E-409C-BE32-E72D297353CC}">
                <c16:uniqueId val="{00000011-36A2-45FB-94E8-59ECDEEB643A}"/>
              </c:ext>
            </c:extLst>
          </c:dPt>
          <c:dPt>
            <c:idx val="9"/>
            <c:bubble3D val="0"/>
            <c:spPr>
              <a:noFill/>
              <a:ln w="19050">
                <a:noFill/>
              </a:ln>
              <a:effectLst/>
            </c:spPr>
            <c:extLst>
              <c:ext xmlns:c16="http://schemas.microsoft.com/office/drawing/2014/chart" uri="{C3380CC4-5D6E-409C-BE32-E72D297353CC}">
                <c16:uniqueId val="{00000012-7E8C-4A21-80AD-B4D2F01FEF79}"/>
              </c:ext>
            </c:extLst>
          </c:dPt>
          <c:dLbls>
            <c:dLbl>
              <c:idx val="1"/>
              <c:layout>
                <c:manualLayout>
                  <c:x val="-3.3574141883266147E-3"/>
                  <c:y val="-4.12955755205030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6A2-45FB-94E8-59ECDEEB643A}"/>
                </c:ext>
              </c:extLst>
            </c:dLbl>
            <c:dLbl>
              <c:idx val="2"/>
              <c:layout>
                <c:manualLayout>
                  <c:x val="0"/>
                  <c:y val="1.588291366173195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6A2-45FB-94E8-59ECDEEB643A}"/>
                </c:ext>
              </c:extLst>
            </c:dLbl>
            <c:dLbl>
              <c:idx val="3"/>
              <c:layout>
                <c:manualLayout>
                  <c:x val="0.10459997467399376"/>
                  <c:y val="-0.198370838270168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6A2-45FB-94E8-59ECDEEB643A}"/>
                </c:ext>
              </c:extLst>
            </c:dLbl>
            <c:dLbl>
              <c:idx val="4"/>
              <c:layout>
                <c:manualLayout>
                  <c:x val="0.1722588761968058"/>
                  <c:y val="-0.2168012712333920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6A2-45FB-94E8-59ECDEEB643A}"/>
                </c:ext>
              </c:extLst>
            </c:dLbl>
            <c:dLbl>
              <c:idx val="5"/>
              <c:layout>
                <c:manualLayout>
                  <c:x val="0.20492704497586758"/>
                  <c:y val="-0.1404062073928335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6"/>
              <c:layout>
                <c:manualLayout>
                  <c:x val="0.15519382722217862"/>
                  <c:y val="-7.795271494021896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2870031172633203"/>
                      <c:h val="0.19221070245711755"/>
                    </c:manualLayout>
                  </c15:layout>
                </c:ext>
                <c:ext xmlns:c16="http://schemas.microsoft.com/office/drawing/2014/chart" uri="{C3380CC4-5D6E-409C-BE32-E72D297353CC}">
                  <c16:uniqueId val="{0000000D-36A2-45FB-94E8-59ECDEEB643A}"/>
                </c:ext>
              </c:extLst>
            </c:dLbl>
            <c:dLbl>
              <c:idx val="7"/>
              <c:layout>
                <c:manualLayout>
                  <c:x val="0.11112532063966395"/>
                  <c:y val="-4.09785425588299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567598162655591"/>
                      <c:h val="0.1302671100744926"/>
                    </c:manualLayout>
                  </c15:layout>
                </c:ext>
                <c:ext xmlns:c16="http://schemas.microsoft.com/office/drawing/2014/chart" uri="{C3380CC4-5D6E-409C-BE32-E72D297353CC}">
                  <c16:uniqueId val="{0000000F-36A2-45FB-94E8-59ECDEEB643A}"/>
                </c:ext>
              </c:extLst>
            </c:dLbl>
            <c:dLbl>
              <c:idx val="8"/>
              <c:layout>
                <c:manualLayout>
                  <c:x val="9.8475517599430351E-2"/>
                  <c:y val="-8.935533741406024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dLbl>
              <c:idx val="9"/>
              <c:delete val="1"/>
              <c:extLst>
                <c:ext xmlns:c15="http://schemas.microsoft.com/office/drawing/2012/chart" uri="{CE6537A1-D6FC-4f65-9D91-7224C49458BB}">
                  <c15:layout>
                    <c:manualLayout>
                      <c:w val="7.3090906879870396E-2"/>
                      <c:h val="9.2311494201986144E-2"/>
                    </c:manualLayout>
                  </c15:layout>
                </c:ext>
                <c:ext xmlns:c16="http://schemas.microsoft.com/office/drawing/2014/chart" uri="{C3380CC4-5D6E-409C-BE32-E72D297353CC}">
                  <c16:uniqueId val="{00000012-7E8C-4A21-80AD-B4D2F01FEF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収入!$X$4:$X$13</c:f>
              <c:strCache>
                <c:ptCount val="9"/>
                <c:pt idx="0">
                  <c:v>会費・入会金</c:v>
                </c:pt>
                <c:pt idx="1">
                  <c:v>刊行物・論文集</c:v>
                </c:pt>
                <c:pt idx="2">
                  <c:v>講習会等行事</c:v>
                </c:pt>
                <c:pt idx="3">
                  <c:v>寄附金</c:v>
                </c:pt>
                <c:pt idx="4">
                  <c:v>受注研究</c:v>
                </c:pt>
                <c:pt idx="5">
                  <c:v>技術者資格・ＣＰＤ・技術評価</c:v>
                </c:pt>
                <c:pt idx="6">
                  <c:v>支部賛助会費</c:v>
                </c:pt>
                <c:pt idx="7">
                  <c:v>特定預金取崩</c:v>
                </c:pt>
                <c:pt idx="8">
                  <c:v>その他</c:v>
                </c:pt>
              </c:strCache>
            </c:strRef>
          </c:cat>
          <c:val>
            <c:numRef>
              <c:f>収入!$Y$4:$Y$13</c:f>
              <c:numCache>
                <c:formatCode>0.0%</c:formatCode>
                <c:ptCount val="10"/>
                <c:pt idx="0">
                  <c:v>0.40162701943310714</c:v>
                </c:pt>
                <c:pt idx="1">
                  <c:v>0.14024133992321416</c:v>
                </c:pt>
                <c:pt idx="2">
                  <c:v>0.18294573475831338</c:v>
                </c:pt>
                <c:pt idx="3">
                  <c:v>3.8394494329436528E-2</c:v>
                </c:pt>
                <c:pt idx="4">
                  <c:v>2.9982981442493038E-2</c:v>
                </c:pt>
                <c:pt idx="5">
                  <c:v>3.5458087176980867E-2</c:v>
                </c:pt>
                <c:pt idx="6">
                  <c:v>3.10077868465784E-2</c:v>
                </c:pt>
                <c:pt idx="7">
                  <c:v>0.10608234522945988</c:v>
                </c:pt>
                <c:pt idx="8">
                  <c:v>3.4260210860416633E-2</c:v>
                </c:pt>
                <c:pt idx="9">
                  <c:v>1</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収入・支出の推移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197807202938584"/>
          <c:y val="0.11368972273317705"/>
          <c:w val="0.84970187091157923"/>
          <c:h val="0.803527181734629"/>
        </c:manualLayout>
      </c:layout>
      <c:lineChart>
        <c:grouping val="standard"/>
        <c:varyColors val="0"/>
        <c:ser>
          <c:idx val="0"/>
          <c:order val="0"/>
          <c:tx>
            <c:strRef>
              <c:f>収入!$Q$38</c:f>
              <c:strCache>
                <c:ptCount val="1"/>
                <c:pt idx="0">
                  <c:v>収入</c:v>
                </c:pt>
              </c:strCache>
            </c:strRef>
          </c:tx>
          <c:spPr>
            <a:ln w="28575" cap="rnd">
              <a:solidFill>
                <a:schemeClr val="accent6">
                  <a:lumMod val="75000"/>
                </a:schemeClr>
              </a:solidFill>
              <a:round/>
            </a:ln>
            <a:effectLst/>
          </c:spPr>
          <c:marker>
            <c:symbol val="none"/>
          </c:marker>
          <c:cat>
            <c:numRef>
              <c:f>収入!$O$39:$O$48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収入!$Q$39:$Q$48</c:f>
              <c:numCache>
                <c:formatCode>#,##0.00_);[Red]\(#,##0.00\)</c:formatCode>
                <c:ptCount val="10"/>
                <c:pt idx="0">
                  <c:v>13.519740000000001</c:v>
                </c:pt>
                <c:pt idx="1">
                  <c:v>13.41168995</c:v>
                </c:pt>
                <c:pt idx="2">
                  <c:v>13.63265996</c:v>
                </c:pt>
                <c:pt idx="3">
                  <c:v>14.501471840000001</c:v>
                </c:pt>
                <c:pt idx="4">
                  <c:v>13.573523270000001</c:v>
                </c:pt>
                <c:pt idx="5">
                  <c:v>11.89575451</c:v>
                </c:pt>
                <c:pt idx="6">
                  <c:v>12.09204149</c:v>
                </c:pt>
                <c:pt idx="7">
                  <c:v>15.55003219</c:v>
                </c:pt>
                <c:pt idx="8">
                  <c:v>15.40416619</c:v>
                </c:pt>
                <c:pt idx="9">
                  <c:v>13.581427209999999</c:v>
                </c:pt>
              </c:numCache>
            </c:numRef>
          </c:val>
          <c:smooth val="0"/>
          <c:extLst>
            <c:ext xmlns:c16="http://schemas.microsoft.com/office/drawing/2014/chart" uri="{C3380CC4-5D6E-409C-BE32-E72D297353CC}">
              <c16:uniqueId val="{00000000-4793-4E1A-821D-F4449B8FA27B}"/>
            </c:ext>
          </c:extLst>
        </c:ser>
        <c:ser>
          <c:idx val="1"/>
          <c:order val="1"/>
          <c:tx>
            <c:strRef>
              <c:f>収入!$R$38</c:f>
              <c:strCache>
                <c:ptCount val="1"/>
                <c:pt idx="0">
                  <c:v>支出</c:v>
                </c:pt>
              </c:strCache>
            </c:strRef>
          </c:tx>
          <c:spPr>
            <a:ln w="28575" cap="rnd">
              <a:solidFill>
                <a:schemeClr val="accent4"/>
              </a:solidFill>
              <a:round/>
            </a:ln>
            <a:effectLst/>
          </c:spPr>
          <c:marker>
            <c:symbol val="none"/>
          </c:marker>
          <c:cat>
            <c:numRef>
              <c:f>収入!$O$39:$O$48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収入!$R$39:$R$48</c:f>
              <c:numCache>
                <c:formatCode>#,##0.00_);[Red]\(#,##0.00\)</c:formatCode>
                <c:ptCount val="10"/>
                <c:pt idx="0">
                  <c:v>13.47756</c:v>
                </c:pt>
                <c:pt idx="1">
                  <c:v>13.335204620000001</c:v>
                </c:pt>
                <c:pt idx="2">
                  <c:v>13.552042180000001</c:v>
                </c:pt>
                <c:pt idx="3">
                  <c:v>14.332468459999999</c:v>
                </c:pt>
                <c:pt idx="4">
                  <c:v>13.465155490000001</c:v>
                </c:pt>
                <c:pt idx="5">
                  <c:v>11.567968349999999</c:v>
                </c:pt>
                <c:pt idx="6">
                  <c:v>11.98249268</c:v>
                </c:pt>
                <c:pt idx="7">
                  <c:v>15.40114297</c:v>
                </c:pt>
                <c:pt idx="8">
                  <c:v>14.83386999</c:v>
                </c:pt>
                <c:pt idx="9">
                  <c:v>13.41011093</c:v>
                </c:pt>
              </c:numCache>
            </c:numRef>
          </c:val>
          <c:smooth val="0"/>
          <c:extLst>
            <c:ext xmlns:c16="http://schemas.microsoft.com/office/drawing/2014/chart" uri="{C3380CC4-5D6E-409C-BE32-E72D297353CC}">
              <c16:uniqueId val="{00000001-4793-4E1A-821D-F4449B8FA27B}"/>
            </c:ext>
          </c:extLst>
        </c:ser>
        <c:dLbls>
          <c:showLegendKey val="0"/>
          <c:showVal val="0"/>
          <c:showCatName val="0"/>
          <c:showSerName val="0"/>
          <c:showPercent val="0"/>
          <c:showBubbleSize val="0"/>
        </c:dLbls>
        <c:smooth val="0"/>
        <c:axId val="1221853304"/>
        <c:axId val="1221854384"/>
      </c:lineChart>
      <c:catAx>
        <c:axId val="1221853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1221854384"/>
        <c:crosses val="autoZero"/>
        <c:auto val="1"/>
        <c:lblAlgn val="ctr"/>
        <c:lblOffset val="100"/>
        <c:noMultiLvlLbl val="0"/>
      </c:catAx>
      <c:valAx>
        <c:axId val="1221854384"/>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1221853304"/>
        <c:crosses val="autoZero"/>
        <c:crossBetween val="between"/>
      </c:valAx>
      <c:spPr>
        <a:noFill/>
        <a:ln>
          <a:noFill/>
        </a:ln>
        <a:effectLst/>
      </c:spPr>
    </c:plotArea>
    <c:legend>
      <c:legendPos val="t"/>
      <c:layout>
        <c:manualLayout>
          <c:xMode val="edge"/>
          <c:yMode val="edge"/>
          <c:x val="0.15803904574233515"/>
          <c:y val="0.72536728197950484"/>
          <c:w val="0.13107188185069804"/>
          <c:h val="0.1240272843505052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27169949232124"/>
          <c:y val="0.17330417413947263"/>
          <c:w val="0.57880937815312994"/>
          <c:h val="0.66663224382872588"/>
        </c:manualLayout>
      </c:layout>
      <c:doughnutChart>
        <c:varyColors val="1"/>
        <c:ser>
          <c:idx val="0"/>
          <c:order val="0"/>
          <c:spPr>
            <a:solidFill>
              <a:schemeClr val="accent5">
                <a:lumMod val="40000"/>
                <a:lumOff val="60000"/>
              </a:schemeClr>
            </a:solidFill>
          </c:spPr>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B597-484A-962C-D84494C1EA10}"/>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B597-484A-962C-D84494C1EA10}"/>
              </c:ext>
            </c:extLst>
          </c:dPt>
          <c:cat>
            <c:strRef>
              <c:f>会員数!$D$122:$D$123</c:f>
              <c:strCache>
                <c:ptCount val="2"/>
                <c:pt idx="0">
                  <c:v>正会員</c:v>
                </c:pt>
                <c:pt idx="1">
                  <c:v>うち女性</c:v>
                </c:pt>
              </c:strCache>
            </c:strRef>
          </c:cat>
          <c:val>
            <c:numRef>
              <c:f>会員数!$E$122:$E$123</c:f>
              <c:numCache>
                <c:formatCode>#,##0\ "人"</c:formatCode>
                <c:ptCount val="2"/>
                <c:pt idx="0">
                  <c:v>31918</c:v>
                </c:pt>
                <c:pt idx="1">
                  <c:v>2021</c:v>
                </c:pt>
              </c:numCache>
            </c:numRef>
          </c:val>
          <c:extLst>
            <c:ext xmlns:c16="http://schemas.microsoft.com/office/drawing/2014/chart" uri="{C3380CC4-5D6E-409C-BE32-E72D297353CC}">
              <c16:uniqueId val="{00000004-B597-484A-962C-D84494C1EA1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1">
                  <a:shade val="38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1">
                  <a:shade val="47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1">
                  <a:shade val="56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1">
                  <a:shade val="73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1">
                  <a:shade val="82000"/>
                </a:schemeClr>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1">
                  <a:shade val="91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1">
                  <a:tint val="92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1">
                  <a:tint val="83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accent1">
                  <a:tint val="74000"/>
                </a:schemeClr>
              </a:solidFill>
              <a:ln w="19050">
                <a:solidFill>
                  <a:schemeClr val="lt1"/>
                </a:solidFill>
              </a:ln>
              <a:effectLst/>
            </c:spPr>
            <c:extLst>
              <c:ext xmlns:c16="http://schemas.microsoft.com/office/drawing/2014/chart" uri="{C3380CC4-5D6E-409C-BE32-E72D297353CC}">
                <c16:uniqueId val="{00000015-B6E9-4244-9147-780251E69C40}"/>
              </c:ext>
            </c:extLst>
          </c:dPt>
          <c:dPt>
            <c:idx val="11"/>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17-B6E9-4244-9147-780251E69C40}"/>
              </c:ext>
            </c:extLst>
          </c:dPt>
          <c:dPt>
            <c:idx val="12"/>
            <c:bubble3D val="0"/>
            <c:spPr>
              <a:solidFill>
                <a:schemeClr val="accent1">
                  <a:tint val="57000"/>
                </a:schemeClr>
              </a:solidFill>
              <a:ln w="19050">
                <a:solidFill>
                  <a:schemeClr val="lt1"/>
                </a:solidFill>
              </a:ln>
              <a:effectLst/>
            </c:spPr>
            <c:extLst>
              <c:ext xmlns:c16="http://schemas.microsoft.com/office/drawing/2014/chart" uri="{C3380CC4-5D6E-409C-BE32-E72D297353CC}">
                <c16:uniqueId val="{00000019-B6E9-4244-9147-780251E69C40}"/>
              </c:ext>
            </c:extLst>
          </c:dPt>
          <c:dPt>
            <c:idx val="13"/>
            <c:bubble3D val="0"/>
            <c:spPr>
              <a:solidFill>
                <a:schemeClr val="accent1">
                  <a:tint val="48000"/>
                </a:schemeClr>
              </a:solidFill>
              <a:ln w="19050">
                <a:solidFill>
                  <a:schemeClr val="lt1"/>
                </a:solidFill>
              </a:ln>
              <a:effectLst/>
            </c:spPr>
            <c:extLst>
              <c:ext xmlns:c16="http://schemas.microsoft.com/office/drawing/2014/chart" uri="{C3380CC4-5D6E-409C-BE32-E72D297353CC}">
                <c16:uniqueId val="{0000001B-B6E9-4244-9147-780251E69C40}"/>
              </c:ext>
            </c:extLst>
          </c:dPt>
          <c:dPt>
            <c:idx val="14"/>
            <c:bubble3D val="0"/>
            <c:spPr>
              <a:solidFill>
                <a:schemeClr val="accent1">
                  <a:tint val="39000"/>
                </a:schemeClr>
              </a:solidFill>
              <a:ln w="19050">
                <a:solidFill>
                  <a:schemeClr val="lt1"/>
                </a:solidFill>
              </a:ln>
              <a:effectLst/>
            </c:spPr>
            <c:extLst>
              <c:ext xmlns:c16="http://schemas.microsoft.com/office/drawing/2014/chart" uri="{C3380CC4-5D6E-409C-BE32-E72D297353CC}">
                <c16:uniqueId val="{0000001D-B6E9-4244-9147-780251E69C40}"/>
              </c:ext>
            </c:extLst>
          </c:dPt>
          <c:dLbls>
            <c:dLbl>
              <c:idx val="0"/>
              <c:layout>
                <c:manualLayout>
                  <c:x val="5.7693320698816011E-2"/>
                  <c:y val="1.847573706021659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6E9-4244-9147-780251E69C40}"/>
                </c:ext>
              </c:extLst>
            </c:dLbl>
            <c:dLbl>
              <c:idx val="1"/>
              <c:layout>
                <c:manualLayout>
                  <c:x val="2.3564174705173462E-2"/>
                  <c:y val="-1.33678395849494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E9-4244-9147-780251E69C40}"/>
                </c:ext>
              </c:extLst>
            </c:dLbl>
            <c:dLbl>
              <c:idx val="2"/>
              <c:layout>
                <c:manualLayout>
                  <c:x val="2.367479501588178E-2"/>
                  <c:y val="-7.018536461169613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E9-4244-9147-780251E69C40}"/>
                </c:ext>
              </c:extLst>
            </c:dLbl>
            <c:dLbl>
              <c:idx val="3"/>
              <c:layout>
                <c:manualLayout>
                  <c:x val="4.6777027497633954E-2"/>
                  <c:y val="-8.22958005498336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E9-4244-9147-780251E69C40}"/>
                </c:ext>
              </c:extLst>
            </c:dLbl>
            <c:dLbl>
              <c:idx val="4"/>
              <c:layout>
                <c:manualLayout>
                  <c:x val="4.4272413928326093E-2"/>
                  <c:y val="-3.681197937916548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E9-4244-9147-780251E69C40}"/>
                </c:ext>
              </c:extLst>
            </c:dLbl>
            <c:dLbl>
              <c:idx val="5"/>
              <c:layout>
                <c:manualLayout>
                  <c:x val="4.9843083040735786E-2"/>
                  <c:y val="1.18490052342231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6E9-4244-9147-780251E69C40}"/>
                </c:ext>
              </c:extLst>
            </c:dLbl>
            <c:dLbl>
              <c:idx val="6"/>
              <c:layout>
                <c:manualLayout>
                  <c:x val="3.2010386603353612E-2"/>
                  <c:y val="6.181811885488474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089197429160568"/>
                      <c:h val="0.13500579073886609"/>
                    </c:manualLayout>
                  </c15:layout>
                </c:ext>
                <c:ext xmlns:c16="http://schemas.microsoft.com/office/drawing/2014/chart" uri="{C3380CC4-5D6E-409C-BE32-E72D297353CC}">
                  <c16:uniqueId val="{0000000D-B6E9-4244-9147-780251E69C40}"/>
                </c:ext>
              </c:extLst>
            </c:dLbl>
            <c:dLbl>
              <c:idx val="7"/>
              <c:layout>
                <c:manualLayout>
                  <c:x val="4.2689636281588977E-2"/>
                  <c:y val="4.88716899568419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6E9-4244-9147-780251E69C40}"/>
                </c:ext>
              </c:extLst>
            </c:dLbl>
            <c:dLbl>
              <c:idx val="8"/>
              <c:layout>
                <c:manualLayout>
                  <c:x val="6.669717016857013E-2"/>
                  <c:y val="4.674293192095607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6E9-4244-9147-780251E69C40}"/>
                </c:ext>
              </c:extLst>
            </c:dLbl>
            <c:dLbl>
              <c:idx val="9"/>
              <c:layout>
                <c:manualLayout>
                  <c:x val="8.0335366835094388E-2"/>
                  <c:y val="4.75974591471847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6E9-4244-9147-780251E69C40}"/>
                </c:ext>
              </c:extLst>
            </c:dLbl>
            <c:dLbl>
              <c:idx val="10"/>
              <c:layout>
                <c:manualLayout>
                  <c:x val="-0.11015193026589259"/>
                  <c:y val="7.763979775213479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B6E9-4244-9147-780251E69C40}"/>
                </c:ext>
              </c:extLst>
            </c:dLbl>
            <c:dLbl>
              <c:idx val="14"/>
              <c:layout>
                <c:manualLayout>
                  <c:x val="-5.521870337778241E-2"/>
                  <c:y val="4.187524829210386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6E9-4244-9147-780251E69C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支出!$T$4:$T$18</c:f>
              <c:strCache>
                <c:ptCount val="15"/>
                <c:pt idx="0">
                  <c:v>会誌発行費</c:v>
                </c:pt>
                <c:pt idx="1">
                  <c:v>講習会等行事費</c:v>
                </c:pt>
                <c:pt idx="2">
                  <c:v>調査研究関係費</c:v>
                </c:pt>
                <c:pt idx="3">
                  <c:v>刊行物製造原価</c:v>
                </c:pt>
                <c:pt idx="4">
                  <c:v>論文集製造原価</c:v>
                </c:pt>
                <c:pt idx="5">
                  <c:v>受注研究費</c:v>
                </c:pt>
                <c:pt idx="6">
                  <c:v>技術者資格・ＣＰＤ・技術評価</c:v>
                </c:pt>
                <c:pt idx="7">
                  <c:v>表彰・助成関係費</c:v>
                </c:pt>
                <c:pt idx="8">
                  <c:v>全国大会関係費</c:v>
                </c:pt>
                <c:pt idx="9">
                  <c:v>土木の日関係費</c:v>
                </c:pt>
                <c:pt idx="10">
                  <c:v>100周年継続事業関係費</c:v>
                </c:pt>
                <c:pt idx="11">
                  <c:v>事業管理費</c:v>
                </c:pt>
                <c:pt idx="12">
                  <c:v>管理費</c:v>
                </c:pt>
                <c:pt idx="13">
                  <c:v>特定預金積立</c:v>
                </c:pt>
                <c:pt idx="14">
                  <c:v>その他支出</c:v>
                </c:pt>
              </c:strCache>
            </c:strRef>
          </c:cat>
          <c:val>
            <c:numRef>
              <c:f>支出!$V$4:$V$18</c:f>
              <c:numCache>
                <c:formatCode>0.0%</c:formatCode>
                <c:ptCount val="15"/>
                <c:pt idx="0">
                  <c:v>5.740594223313604E-2</c:v>
                </c:pt>
                <c:pt idx="1">
                  <c:v>7.8588467954401553E-2</c:v>
                </c:pt>
                <c:pt idx="2">
                  <c:v>5.2885472229534283E-2</c:v>
                </c:pt>
                <c:pt idx="3">
                  <c:v>4.1930304822257236E-2</c:v>
                </c:pt>
                <c:pt idx="4">
                  <c:v>5.7128539586923594E-3</c:v>
                </c:pt>
                <c:pt idx="5">
                  <c:v>9.8835878303757396E-3</c:v>
                </c:pt>
                <c:pt idx="6">
                  <c:v>2.6712681700597533E-2</c:v>
                </c:pt>
                <c:pt idx="7">
                  <c:v>9.852491888582568E-2</c:v>
                </c:pt>
                <c:pt idx="8">
                  <c:v>4.3626040353136553E-2</c:v>
                </c:pt>
                <c:pt idx="9">
                  <c:v>9.7471236253841315E-3</c:v>
                </c:pt>
                <c:pt idx="10">
                  <c:v>2.9649272079050808E-3</c:v>
                </c:pt>
                <c:pt idx="11">
                  <c:v>0.26458768794588561</c:v>
                </c:pt>
                <c:pt idx="12">
                  <c:v>0.2014301150400705</c:v>
                </c:pt>
                <c:pt idx="13">
                  <c:v>5.4578970642298982E-2</c:v>
                </c:pt>
                <c:pt idx="14">
                  <c:v>5.1420159864460468E-2</c:v>
                </c:pt>
              </c:numCache>
            </c:numRef>
          </c:val>
          <c:extLst>
            <c:ext xmlns:c16="http://schemas.microsoft.com/office/drawing/2014/chart" uri="{C3380CC4-5D6E-409C-BE32-E72D297353CC}">
              <c16:uniqueId val="{0000001E-B6E9-4244-9147-780251E69C40}"/>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B6E9-4244-9147-780251E69C40}"/>
              </c:ext>
            </c:extLst>
          </c:dPt>
          <c:dPt>
            <c:idx val="11"/>
            <c:bubble3D val="0"/>
            <c:spPr>
              <a:noFill/>
              <a:ln w="19050">
                <a:noFill/>
              </a:ln>
              <a:effectLst/>
            </c:spPr>
            <c:extLst>
              <c:ext xmlns:c16="http://schemas.microsoft.com/office/drawing/2014/chart" uri="{C3380CC4-5D6E-409C-BE32-E72D297353CC}">
                <c16:uniqueId val="{00000016-6A3A-4585-9C70-E6FCA1F8E1CD}"/>
              </c:ext>
            </c:extLst>
          </c:dPt>
          <c:dLbls>
            <c:dLbl>
              <c:idx val="0"/>
              <c:layout>
                <c:manualLayout>
                  <c:x val="0.12289466769951379"/>
                  <c:y val="9.3700325651614579E-3"/>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5.2000427074049879E-2"/>
                      <c:h val="9.3014609230316431E-2"/>
                    </c:manualLayout>
                  </c15:layout>
                </c:ext>
                <c:ext xmlns:c16="http://schemas.microsoft.com/office/drawing/2014/chart" uri="{C3380CC4-5D6E-409C-BE32-E72D297353CC}">
                  <c16:uniqueId val="{00000001-B6E9-4244-9147-780251E69C40}"/>
                </c:ext>
              </c:extLst>
            </c:dLbl>
            <c:dLbl>
              <c:idx val="1"/>
              <c:layout>
                <c:manualLayout>
                  <c:x val="0.15814107595051394"/>
                  <c:y val="3.960971714474653E-2"/>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960154277249346"/>
                      <c:h val="9.3014609230316431E-2"/>
                    </c:manualLayout>
                  </c15:layout>
                </c:ext>
                <c:ext xmlns:c16="http://schemas.microsoft.com/office/drawing/2014/chart" uri="{C3380CC4-5D6E-409C-BE32-E72D297353CC}">
                  <c16:uniqueId val="{00000003-B6E9-4244-9147-780251E69C40}"/>
                </c:ext>
              </c:extLst>
            </c:dLbl>
            <c:dLbl>
              <c:idx val="2"/>
              <c:layout>
                <c:manualLayout>
                  <c:x val="0.14677097914373338"/>
                  <c:y val="5.622194218124197E-2"/>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8.4231383102198798E-2"/>
                      <c:h val="9.3014609230316431E-2"/>
                    </c:manualLayout>
                  </c15:layout>
                </c:ext>
                <c:ext xmlns:c16="http://schemas.microsoft.com/office/drawing/2014/chart" uri="{C3380CC4-5D6E-409C-BE32-E72D297353CC}">
                  <c16:uniqueId val="{00000005-B6E9-4244-9147-780251E69C40}"/>
                </c:ext>
              </c:extLst>
            </c:dLbl>
            <c:dLbl>
              <c:idx val="3"/>
              <c:layout>
                <c:manualLayout>
                  <c:x val="0.19220508725439833"/>
                  <c:y val="6.0389723278331656E-2"/>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6723239239626125"/>
                      <c:h val="9.3014609230316431E-2"/>
                    </c:manualLayout>
                  </c15:layout>
                </c:ext>
                <c:ext xmlns:c16="http://schemas.microsoft.com/office/drawing/2014/chart" uri="{C3380CC4-5D6E-409C-BE32-E72D297353CC}">
                  <c16:uniqueId val="{00000007-B6E9-4244-9147-780251E69C40}"/>
                </c:ext>
              </c:extLst>
            </c:dLbl>
            <c:dLbl>
              <c:idx val="4"/>
              <c:layout>
                <c:manualLayout>
                  <c:x val="0.17284298333805223"/>
                  <c:y val="6.8747307235882363E-2"/>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1396010655003366"/>
                      <c:h val="9.3014609230316431E-2"/>
                    </c:manualLayout>
                  </c15:layout>
                </c:ext>
                <c:ext xmlns:c16="http://schemas.microsoft.com/office/drawing/2014/chart" uri="{C3380CC4-5D6E-409C-BE32-E72D297353CC}">
                  <c16:uniqueId val="{00000009-B6E9-4244-9147-780251E69C40}"/>
                </c:ext>
              </c:extLst>
            </c:dLbl>
            <c:dLbl>
              <c:idx val="5"/>
              <c:layout>
                <c:manualLayout>
                  <c:x val="0.15076059025216998"/>
                  <c:y val="0.10721119081272963"/>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8.4231383102198798E-2"/>
                      <c:h val="9.3014609230316431E-2"/>
                    </c:manualLayout>
                  </c15:layout>
                </c:ext>
                <c:ext xmlns:c16="http://schemas.microsoft.com/office/drawing/2014/chart" uri="{C3380CC4-5D6E-409C-BE32-E72D297353CC}">
                  <c16:uniqueId val="{0000000B-B6E9-4244-9147-780251E69C40}"/>
                </c:ext>
              </c:extLst>
            </c:dLbl>
            <c:dLbl>
              <c:idx val="6"/>
              <c:layout>
                <c:manualLayout>
                  <c:x val="0.2163489605144106"/>
                  <c:y val="0.12566761653527236"/>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1396010655003366"/>
                      <c:h val="9.3014609230316431E-2"/>
                    </c:manualLayout>
                  </c15:layout>
                </c:ext>
                <c:ext xmlns:c16="http://schemas.microsoft.com/office/drawing/2014/chart" uri="{C3380CC4-5D6E-409C-BE32-E72D297353CC}">
                  <c16:uniqueId val="{0000000D-B6E9-4244-9147-780251E69C40}"/>
                </c:ext>
              </c:extLst>
            </c:dLbl>
            <c:dLbl>
              <c:idx val="7"/>
              <c:layout>
                <c:manualLayout>
                  <c:x val="0.23610899184563158"/>
                  <c:y val="0.13720007961763367"/>
                </c:manualLayout>
              </c:layout>
              <c:spPr>
                <a:noFill/>
                <a:ln>
                  <a:noFill/>
                </a:ln>
                <a:effectLst/>
              </c:spPr>
              <c:txPr>
                <a:bodyPr rot="0" spcFirstLastPara="1" vertOverflow="overflow" horzOverflow="overflow" vert="horz" wrap="none" lIns="38100" tIns="19050" rIns="38100" bIns="19050" anchor="b"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2263930722450896"/>
                      <c:h val="9.3014609230316431E-2"/>
                    </c:manualLayout>
                  </c15:layout>
                </c:ext>
                <c:ext xmlns:c16="http://schemas.microsoft.com/office/drawing/2014/chart" uri="{C3380CC4-5D6E-409C-BE32-E72D297353CC}">
                  <c16:uniqueId val="{0000000F-B6E9-4244-9147-780251E69C40}"/>
                </c:ext>
              </c:extLst>
            </c:dLbl>
            <c:dLbl>
              <c:idx val="8"/>
              <c:layout>
                <c:manualLayout>
                  <c:x val="6.075489084087355E-2"/>
                  <c:y val="0.14578215506793954"/>
                </c:manualLayout>
              </c:layout>
              <c:spPr>
                <a:noFill/>
                <a:ln>
                  <a:noFill/>
                </a:ln>
                <a:effectLst/>
              </c:spPr>
              <c:txPr>
                <a:bodyPr rot="0" spcFirstLastPara="1" vertOverflow="overflow" horzOverflow="overflow" vert="horz" wrap="none" lIns="38100" tIns="19050" rIns="38100" bIns="19050" anchor="ctr" anchorCtr="0">
                  <a:noAutofit/>
                </a:bodyPr>
                <a:lstStyle/>
                <a:p>
                  <a:pPr algn="l">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5.4502659654363926E-2"/>
                      <c:h val="9.3014609230316431E-2"/>
                    </c:manualLayout>
                  </c15:layout>
                </c:ext>
                <c:ext xmlns:c16="http://schemas.microsoft.com/office/drawing/2014/chart" uri="{C3380CC4-5D6E-409C-BE32-E72D297353CC}">
                  <c16:uniqueId val="{00000011-B6E9-4244-9147-780251E69C40}"/>
                </c:ext>
              </c:extLst>
            </c:dLbl>
            <c:dLbl>
              <c:idx val="9"/>
              <c:layout>
                <c:manualLayout>
                  <c:x val="-5.7977452145572626E-3"/>
                  <c:y val="0.1354749469005812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909574482611623E-2"/>
                      <c:h val="9.3014609230316431E-2"/>
                    </c:manualLayout>
                  </c15:layout>
                </c:ext>
                <c:ext xmlns:c16="http://schemas.microsoft.com/office/drawing/2014/chart" uri="{C3380CC4-5D6E-409C-BE32-E72D297353CC}">
                  <c16:uniqueId val="{00000013-B6E9-4244-9147-780251E69C40}"/>
                </c:ext>
              </c:extLst>
            </c:dLbl>
            <c:dLbl>
              <c:idx val="10"/>
              <c:layout>
                <c:manualLayout>
                  <c:x val="-2.3174359223115371E-3"/>
                  <c:y val="4.70260259731020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15-B6E9-4244-9147-780251E69C40}"/>
                </c:ext>
              </c:extLst>
            </c:dLbl>
            <c:dLbl>
              <c:idx val="11"/>
              <c:delete val="1"/>
              <c:extLst>
                <c:ext xmlns:c15="http://schemas.microsoft.com/office/drawing/2012/chart" uri="{CE6537A1-D6FC-4f65-9D91-7224C49458BB}"/>
                <c:ext xmlns:c16="http://schemas.microsoft.com/office/drawing/2014/chart" uri="{C3380CC4-5D6E-409C-BE32-E72D297353CC}">
                  <c16:uniqueId val="{00000016-6A3A-4585-9C70-E6FCA1F8E1CD}"/>
                </c:ext>
              </c:extLst>
            </c:dLbl>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支出!$AA$4:$AA$15</c:f>
              <c:strCache>
                <c:ptCount val="11"/>
                <c:pt idx="0">
                  <c:v>会誌発行費</c:v>
                </c:pt>
                <c:pt idx="1">
                  <c:v>刊行物・論文集製造原価</c:v>
                </c:pt>
                <c:pt idx="2">
                  <c:v>調査研究関係費</c:v>
                </c:pt>
                <c:pt idx="3">
                  <c:v>行事費</c:v>
                </c:pt>
                <c:pt idx="4">
                  <c:v>全国大会関係費</c:v>
                </c:pt>
                <c:pt idx="5">
                  <c:v>受注研究費</c:v>
                </c:pt>
                <c:pt idx="6">
                  <c:v>表彰・助成関係費</c:v>
                </c:pt>
                <c:pt idx="7">
                  <c:v>資格・ＣＰＤ・技術評価</c:v>
                </c:pt>
                <c:pt idx="8">
                  <c:v>特定預金積立</c:v>
                </c:pt>
                <c:pt idx="9">
                  <c:v>その他</c:v>
                </c:pt>
                <c:pt idx="10">
                  <c:v>一般管理費</c:v>
                </c:pt>
              </c:strCache>
            </c:strRef>
          </c:cat>
          <c:val>
            <c:numRef>
              <c:f>支出!$AB$4:$AB$15</c:f>
              <c:numCache>
                <c:formatCode>0.0%</c:formatCode>
                <c:ptCount val="12"/>
                <c:pt idx="0">
                  <c:v>5.7406184334971792E-2</c:v>
                </c:pt>
                <c:pt idx="1">
                  <c:v>4.7643205439166343E-2</c:v>
                </c:pt>
                <c:pt idx="2">
                  <c:v>5.2885365654465916E-2</c:v>
                </c:pt>
                <c:pt idx="3">
                  <c:v>8.8335882244637037E-2</c:v>
                </c:pt>
                <c:pt idx="4">
                  <c:v>4.3626167080483648E-2</c:v>
                </c:pt>
                <c:pt idx="5">
                  <c:v>9.8836013133561749E-3</c:v>
                </c:pt>
                <c:pt idx="6">
                  <c:v>9.8524687595555924E-2</c:v>
                </c:pt>
                <c:pt idx="7">
                  <c:v>2.6713015415749435E-2</c:v>
                </c:pt>
                <c:pt idx="8">
                  <c:v>5.4579177892005698E-2</c:v>
                </c:pt>
                <c:pt idx="9">
                  <c:v>5.4384782035505501E-2</c:v>
                </c:pt>
                <c:pt idx="10">
                  <c:v>0.46601793099410255</c:v>
                </c:pt>
                <c:pt idx="11">
                  <c:v>1</c:v>
                </c:pt>
              </c:numCache>
            </c:numRef>
          </c:val>
          <c:extLst>
            <c:ext xmlns:c16="http://schemas.microsoft.com/office/drawing/2014/chart" uri="{C3380CC4-5D6E-409C-BE32-E72D297353CC}">
              <c16:uniqueId val="{0000001E-B6E9-4244-9147-780251E69C40}"/>
            </c:ext>
          </c:extLst>
        </c:ser>
        <c:dLbls>
          <c:showLegendKey val="0"/>
          <c:showVal val="1"/>
          <c:showCatName val="0"/>
          <c:showSerName val="0"/>
          <c:showPercent val="0"/>
          <c:showBubbleSize val="0"/>
          <c:showLeaderLines val="1"/>
        </c:dLbls>
        <c:firstSliceAng val="9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a:t>公益目的事業別収支状況</a:t>
            </a:r>
          </a:p>
        </c:rich>
      </c:tx>
      <c:overlay val="0"/>
      <c:spPr>
        <a:noFill/>
        <a:ln>
          <a:noFill/>
        </a:ln>
        <a:effectLst/>
      </c:spPr>
    </c:title>
    <c:autoTitleDeleted val="0"/>
    <c:plotArea>
      <c:layout>
        <c:manualLayout>
          <c:layoutTarget val="inner"/>
          <c:xMode val="edge"/>
          <c:yMode val="edge"/>
          <c:x val="5.6997827773845239E-2"/>
          <c:y val="0.16226005070626584"/>
          <c:w val="0.81975570361397132"/>
          <c:h val="0.67502112761076905"/>
        </c:manualLayout>
      </c:layout>
      <c:lineChart>
        <c:grouping val="standard"/>
        <c:varyColors val="0"/>
        <c:ser>
          <c:idx val="7"/>
          <c:order val="0"/>
          <c:tx>
            <c:strRef>
              <c:f>事業別経常収支!$B$3</c:f>
              <c:strCache>
                <c:ptCount val="1"/>
                <c:pt idx="0">
                  <c:v>公1：調査研究事業</c:v>
                </c:pt>
              </c:strCache>
            </c:strRef>
          </c:tx>
          <c:spPr>
            <a:ln w="22225"/>
          </c:spPr>
          <c:marker>
            <c:symbol val="none"/>
          </c:marker>
          <c:dLbls>
            <c:dLbl>
              <c:idx val="1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事業別経常収支!$B$4:$B$17</c:f>
              <c:numCache>
                <c:formatCode>#,##0_);[Red]\(#,##0\)</c:formatCode>
                <c:ptCount val="14"/>
                <c:pt idx="0">
                  <c:v>29341.393100000001</c:v>
                </c:pt>
                <c:pt idx="1">
                  <c:v>32245.5893</c:v>
                </c:pt>
                <c:pt idx="2">
                  <c:v>40235.547700000003</c:v>
                </c:pt>
                <c:pt idx="3">
                  <c:v>30705.693500000001</c:v>
                </c:pt>
                <c:pt idx="4">
                  <c:v>29740.084200000001</c:v>
                </c:pt>
                <c:pt idx="5">
                  <c:v>28088.4215</c:v>
                </c:pt>
                <c:pt idx="6">
                  <c:v>28309.092499999999</c:v>
                </c:pt>
                <c:pt idx="7">
                  <c:v>37110.835200000001</c:v>
                </c:pt>
                <c:pt idx="8">
                  <c:v>24971.637299999999</c:v>
                </c:pt>
                <c:pt idx="9">
                  <c:v>19663.1466</c:v>
                </c:pt>
                <c:pt idx="10">
                  <c:v>18073.812999999998</c:v>
                </c:pt>
                <c:pt idx="11">
                  <c:v>17493.394700000001</c:v>
                </c:pt>
                <c:pt idx="12">
                  <c:v>33955.890099999997</c:v>
                </c:pt>
                <c:pt idx="13">
                  <c:v>22136.308000000001</c:v>
                </c:pt>
              </c:numCache>
            </c:numRef>
          </c:val>
          <c:smooth val="0"/>
          <c:extLst>
            <c:ext xmlns:c16="http://schemas.microsoft.com/office/drawing/2014/chart" uri="{C3380CC4-5D6E-409C-BE32-E72D297353CC}">
              <c16:uniqueId val="{0000001E-3CAE-4428-9BDD-737D3D0D3DED}"/>
            </c:ext>
          </c:extLst>
        </c:ser>
        <c:ser>
          <c:idx val="9"/>
          <c:order val="1"/>
          <c:tx>
            <c:strRef>
              <c:f>事業別経常収支!$C$3</c:f>
              <c:strCache>
                <c:ptCount val="1"/>
                <c:pt idx="0">
                  <c:v>公2：講演会等事業</c:v>
                </c:pt>
              </c:strCache>
            </c:strRef>
          </c:tx>
          <c:spPr>
            <a:ln w="22225"/>
          </c:spPr>
          <c:marker>
            <c:symbol val="none"/>
          </c:marker>
          <c:dLbls>
            <c:dLbl>
              <c:idx val="1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事業別経常収支!$C$4:$C$17</c:f>
              <c:numCache>
                <c:formatCode>#,##0_);[Red]\(#,##0\)</c:formatCode>
                <c:ptCount val="14"/>
                <c:pt idx="0">
                  <c:v>20665.8914</c:v>
                </c:pt>
                <c:pt idx="1">
                  <c:v>25190.580099999999</c:v>
                </c:pt>
                <c:pt idx="2">
                  <c:v>25885.124299999999</c:v>
                </c:pt>
                <c:pt idx="3">
                  <c:v>23872.0825</c:v>
                </c:pt>
                <c:pt idx="4">
                  <c:v>23465.634600000001</c:v>
                </c:pt>
                <c:pt idx="5">
                  <c:v>26434.694</c:v>
                </c:pt>
                <c:pt idx="6">
                  <c:v>25738.261200000001</c:v>
                </c:pt>
                <c:pt idx="7">
                  <c:v>29668.475600000002</c:v>
                </c:pt>
                <c:pt idx="8">
                  <c:v>24133.224099999999</c:v>
                </c:pt>
                <c:pt idx="9">
                  <c:v>15002.422399999999</c:v>
                </c:pt>
                <c:pt idx="10">
                  <c:v>16699.182700000001</c:v>
                </c:pt>
                <c:pt idx="11">
                  <c:v>20550.7814</c:v>
                </c:pt>
                <c:pt idx="12">
                  <c:v>29395.7971</c:v>
                </c:pt>
                <c:pt idx="13">
                  <c:v>25356.266</c:v>
                </c:pt>
              </c:numCache>
            </c:numRef>
          </c:val>
          <c:smooth val="0"/>
          <c:extLst>
            <c:ext xmlns:c16="http://schemas.microsoft.com/office/drawing/2014/chart" uri="{C3380CC4-5D6E-409C-BE32-E72D297353CC}">
              <c16:uniqueId val="{0000001F-3CAE-4428-9BDD-737D3D0D3DED}"/>
            </c:ext>
          </c:extLst>
        </c:ser>
        <c:ser>
          <c:idx val="10"/>
          <c:order val="2"/>
          <c:tx>
            <c:strRef>
              <c:f>事業別経常収支!$D$3</c:f>
              <c:strCache>
                <c:ptCount val="1"/>
                <c:pt idx="0">
                  <c:v>公3：表彰・助成事業</c:v>
                </c:pt>
              </c:strCache>
            </c:strRef>
          </c:tx>
          <c:spPr>
            <a:ln w="22225"/>
          </c:spPr>
          <c:marker>
            <c:symbol val="none"/>
          </c:marker>
          <c:dLbls>
            <c:dLbl>
              <c:idx val="1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事業別経常収支!$D$4:$D$17</c:f>
              <c:numCache>
                <c:formatCode>#,##0_);[Red]\(#,##0\)</c:formatCode>
                <c:ptCount val="14"/>
                <c:pt idx="0">
                  <c:v>7459.1684999999998</c:v>
                </c:pt>
                <c:pt idx="1">
                  <c:v>6887.5360000000001</c:v>
                </c:pt>
                <c:pt idx="2">
                  <c:v>5517.9264999999996</c:v>
                </c:pt>
                <c:pt idx="3">
                  <c:v>9047.6869000000006</c:v>
                </c:pt>
                <c:pt idx="4">
                  <c:v>6094.3761000000004</c:v>
                </c:pt>
                <c:pt idx="5">
                  <c:v>6918.8714</c:v>
                </c:pt>
                <c:pt idx="6">
                  <c:v>5796.9310999999998</c:v>
                </c:pt>
                <c:pt idx="7">
                  <c:v>6768.4294</c:v>
                </c:pt>
                <c:pt idx="8">
                  <c:v>10343.6495</c:v>
                </c:pt>
                <c:pt idx="9">
                  <c:v>9939.7075000000004</c:v>
                </c:pt>
                <c:pt idx="10">
                  <c:v>5548.7205999999996</c:v>
                </c:pt>
                <c:pt idx="11">
                  <c:v>10656.838100000001</c:v>
                </c:pt>
                <c:pt idx="12">
                  <c:v>10313.0599</c:v>
                </c:pt>
                <c:pt idx="13">
                  <c:v>8301.2425000000003</c:v>
                </c:pt>
              </c:numCache>
            </c:numRef>
          </c:val>
          <c:smooth val="0"/>
          <c:extLst>
            <c:ext xmlns:c16="http://schemas.microsoft.com/office/drawing/2014/chart" uri="{C3380CC4-5D6E-409C-BE32-E72D297353CC}">
              <c16:uniqueId val="{00000020-3CAE-4428-9BDD-737D3D0D3DED}"/>
            </c:ext>
          </c:extLst>
        </c:ser>
        <c:ser>
          <c:idx val="11"/>
          <c:order val="3"/>
          <c:tx>
            <c:strRef>
              <c:f>事業別経常収支!$E$3</c:f>
              <c:strCache>
                <c:ptCount val="1"/>
                <c:pt idx="0">
                  <c:v>公4：評価・資格事業</c:v>
                </c:pt>
              </c:strCache>
            </c:strRef>
          </c:tx>
          <c:spPr>
            <a:ln w="22225"/>
          </c:spPr>
          <c:marker>
            <c:symbol val="none"/>
          </c:marker>
          <c:dLbls>
            <c:dLbl>
              <c:idx val="1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事業別経常収支!$E$4:$E$17</c:f>
              <c:numCache>
                <c:formatCode>#,##0_);[Red]\(#,##0\)</c:formatCode>
                <c:ptCount val="14"/>
                <c:pt idx="0">
                  <c:v>6132.53</c:v>
                </c:pt>
                <c:pt idx="1">
                  <c:v>4608.6980000000003</c:v>
                </c:pt>
                <c:pt idx="2">
                  <c:v>4179.72</c:v>
                </c:pt>
                <c:pt idx="3">
                  <c:v>4554.4639999999999</c:v>
                </c:pt>
                <c:pt idx="4">
                  <c:v>4886.7897000000003</c:v>
                </c:pt>
                <c:pt idx="5">
                  <c:v>5324.9560000000001</c:v>
                </c:pt>
                <c:pt idx="6">
                  <c:v>4602.0472</c:v>
                </c:pt>
                <c:pt idx="7">
                  <c:v>4855.6559999999999</c:v>
                </c:pt>
                <c:pt idx="8">
                  <c:v>4978.6588000000002</c:v>
                </c:pt>
                <c:pt idx="9">
                  <c:v>5126.9151000000002</c:v>
                </c:pt>
                <c:pt idx="10">
                  <c:v>4797.8357999999998</c:v>
                </c:pt>
                <c:pt idx="11">
                  <c:v>5726.4593999999997</c:v>
                </c:pt>
                <c:pt idx="12">
                  <c:v>5173.2619999999997</c:v>
                </c:pt>
                <c:pt idx="13">
                  <c:v>5026.1761999999999</c:v>
                </c:pt>
              </c:numCache>
            </c:numRef>
          </c:val>
          <c:smooth val="0"/>
          <c:extLst>
            <c:ext xmlns:c16="http://schemas.microsoft.com/office/drawing/2014/chart" uri="{C3380CC4-5D6E-409C-BE32-E72D297353CC}">
              <c16:uniqueId val="{00000021-3CAE-4428-9BDD-737D3D0D3DED}"/>
            </c:ext>
          </c:extLst>
        </c:ser>
        <c:ser>
          <c:idx val="12"/>
          <c:order val="4"/>
          <c:tx>
            <c:strRef>
              <c:f>事業別経常収支!$F$3</c:f>
              <c:strCache>
                <c:ptCount val="1"/>
                <c:pt idx="0">
                  <c:v>公5：広報・啓発事業</c:v>
                </c:pt>
              </c:strCache>
            </c:strRef>
          </c:tx>
          <c:spPr>
            <a:ln w="22225"/>
          </c:spPr>
          <c:marker>
            <c:symbol val="none"/>
          </c:marker>
          <c:dLbls>
            <c:dLbl>
              <c:idx val="13"/>
              <c:layout>
                <c:manualLayout>
                  <c:x val="-1.9931368129427236E-16"/>
                  <c:y val="-1.690208861523620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事業別経常収支!$F$4:$F$17</c:f>
              <c:numCache>
                <c:formatCode>#,##0_);[Red]\(#,##0\)</c:formatCode>
                <c:ptCount val="14"/>
                <c:pt idx="0">
                  <c:v>1388.3126</c:v>
                </c:pt>
                <c:pt idx="1">
                  <c:v>1604.3300999999999</c:v>
                </c:pt>
                <c:pt idx="2">
                  <c:v>1140.1479999999999</c:v>
                </c:pt>
                <c:pt idx="3">
                  <c:v>2412.7727</c:v>
                </c:pt>
                <c:pt idx="4">
                  <c:v>1256.2840000000001</c:v>
                </c:pt>
                <c:pt idx="5">
                  <c:v>1623.3820000000001</c:v>
                </c:pt>
                <c:pt idx="6">
                  <c:v>1972.5804000000001</c:v>
                </c:pt>
                <c:pt idx="7">
                  <c:v>1391.6341</c:v>
                </c:pt>
                <c:pt idx="8">
                  <c:v>1294.5651</c:v>
                </c:pt>
                <c:pt idx="9">
                  <c:v>1039.0014000000001</c:v>
                </c:pt>
                <c:pt idx="10">
                  <c:v>1015.0038</c:v>
                </c:pt>
                <c:pt idx="11">
                  <c:v>301.48149999999998</c:v>
                </c:pt>
                <c:pt idx="12">
                  <c:v>328.33280000000002</c:v>
                </c:pt>
                <c:pt idx="13">
                  <c:v>278.93819999999999</c:v>
                </c:pt>
              </c:numCache>
            </c:numRef>
          </c:val>
          <c:smooth val="0"/>
          <c:extLst>
            <c:ext xmlns:c16="http://schemas.microsoft.com/office/drawing/2014/chart" uri="{C3380CC4-5D6E-409C-BE32-E72D297353CC}">
              <c16:uniqueId val="{00000022-3CAE-4428-9BDD-737D3D0D3DED}"/>
            </c:ext>
          </c:extLst>
        </c:ser>
        <c:ser>
          <c:idx val="13"/>
          <c:order val="5"/>
          <c:tx>
            <c:strRef>
              <c:f>事業別経常収支!$G$3</c:f>
              <c:strCache>
                <c:ptCount val="1"/>
                <c:pt idx="0">
                  <c:v>公6：図書館事業</c:v>
                </c:pt>
              </c:strCache>
            </c:strRef>
          </c:tx>
          <c:spPr>
            <a:ln w="22225"/>
          </c:spPr>
          <c:marker>
            <c:symbol val="none"/>
          </c:marker>
          <c:dLbls>
            <c:dLbl>
              <c:idx val="13"/>
              <c:layout>
                <c:manualLayout>
                  <c:x val="2.4461507100631722E-2"/>
                  <c:y val="3.13895931425811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事業別経常収支!$G$4:$G$17</c:f>
              <c:numCache>
                <c:formatCode>#,##0_);[Red]\(#,##0\)</c:formatCode>
                <c:ptCount val="14"/>
                <c:pt idx="0">
                  <c:v>85.418300000000002</c:v>
                </c:pt>
                <c:pt idx="1">
                  <c:v>1804.3735999999999</c:v>
                </c:pt>
                <c:pt idx="2">
                  <c:v>1351.7239</c:v>
                </c:pt>
                <c:pt idx="3">
                  <c:v>891.73059999999998</c:v>
                </c:pt>
                <c:pt idx="4">
                  <c:v>1557.4088999999999</c:v>
                </c:pt>
                <c:pt idx="5">
                  <c:v>1141.3425999999999</c:v>
                </c:pt>
                <c:pt idx="6">
                  <c:v>1089.0989999999999</c:v>
                </c:pt>
                <c:pt idx="7">
                  <c:v>583.08450000000005</c:v>
                </c:pt>
                <c:pt idx="8">
                  <c:v>74.691400000000002</c:v>
                </c:pt>
                <c:pt idx="9">
                  <c:v>62.520899999999997</c:v>
                </c:pt>
                <c:pt idx="10">
                  <c:v>75.133600000000001</c:v>
                </c:pt>
                <c:pt idx="11">
                  <c:v>75.840999999999994</c:v>
                </c:pt>
                <c:pt idx="12">
                  <c:v>37.3322</c:v>
                </c:pt>
                <c:pt idx="13">
                  <c:v>35.302</c:v>
                </c:pt>
              </c:numCache>
            </c:numRef>
          </c:val>
          <c:smooth val="0"/>
          <c:extLst>
            <c:ext xmlns:c16="http://schemas.microsoft.com/office/drawing/2014/chart" uri="{C3380CC4-5D6E-409C-BE32-E72D297353CC}">
              <c16:uniqueId val="{00000023-3CAE-4428-9BDD-737D3D0D3DED}"/>
            </c:ext>
          </c:extLst>
        </c:ser>
        <c:ser>
          <c:idx val="15"/>
          <c:order val="6"/>
          <c:tx>
            <c:strRef>
              <c:f>事業別経常収支!$H$3</c:f>
              <c:strCache>
                <c:ptCount val="1"/>
                <c:pt idx="0">
                  <c:v>公益目的事業共通</c:v>
                </c:pt>
              </c:strCache>
            </c:strRef>
          </c:tx>
          <c:spPr>
            <a:ln w="22225"/>
          </c:spPr>
          <c:marker>
            <c:symbol val="none"/>
          </c:marker>
          <c:dLbls>
            <c:dLbl>
              <c:idx val="1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6EE-4043-BEF9-0997974363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事業別経常収支!$A$4:$A$17</c:f>
              <c:strCache>
                <c:ptCount val="14"/>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pt idx="13">
                  <c:v>2024年度</c:v>
                </c:pt>
              </c:strCache>
            </c:strRef>
          </c:cat>
          <c:val>
            <c:numRef>
              <c:f>事業別経常収支!$H$4:$H$17</c:f>
              <c:numCache>
                <c:formatCode>#,##0_);[Red]\(#,##0\)</c:formatCode>
                <c:ptCount val="14"/>
                <c:pt idx="0">
                  <c:v>28913.3845</c:v>
                </c:pt>
                <c:pt idx="1">
                  <c:v>2450.8081999999999</c:v>
                </c:pt>
                <c:pt idx="2">
                  <c:v>24554.9575</c:v>
                </c:pt>
                <c:pt idx="3">
                  <c:v>25189.1132</c:v>
                </c:pt>
                <c:pt idx="4">
                  <c:v>30137.724300000002</c:v>
                </c:pt>
                <c:pt idx="5">
                  <c:v>33599.026100000003</c:v>
                </c:pt>
                <c:pt idx="6">
                  <c:v>33018.108099999998</c:v>
                </c:pt>
                <c:pt idx="7">
                  <c:v>30121.4012</c:v>
                </c:pt>
                <c:pt idx="8">
                  <c:v>30422.362499999999</c:v>
                </c:pt>
                <c:pt idx="9">
                  <c:v>31083.782200000001</c:v>
                </c:pt>
                <c:pt idx="10">
                  <c:v>30108.094799999999</c:v>
                </c:pt>
                <c:pt idx="11">
                  <c:v>31229.020199999999</c:v>
                </c:pt>
                <c:pt idx="12">
                  <c:v>28506.036700000001</c:v>
                </c:pt>
                <c:pt idx="13">
                  <c:v>31345.3377</c:v>
                </c:pt>
              </c:numCache>
            </c:numRef>
          </c:val>
          <c:smooth val="0"/>
          <c:extLst>
            <c:ext xmlns:c16="http://schemas.microsoft.com/office/drawing/2014/chart" uri="{C3380CC4-5D6E-409C-BE32-E72D297353CC}">
              <c16:uniqueId val="{00000025-3CAE-4428-9BDD-737D3D0D3DED}"/>
            </c:ext>
          </c:extLst>
        </c:ser>
        <c:dLbls>
          <c:showLegendKey val="0"/>
          <c:showVal val="0"/>
          <c:showCatName val="0"/>
          <c:showSerName val="0"/>
          <c:showPercent val="0"/>
          <c:showBubbleSize val="0"/>
        </c:dLbls>
        <c:smooth val="0"/>
        <c:axId val="462645288"/>
        <c:axId val="462644568"/>
      </c:lineChart>
      <c:catAx>
        <c:axId val="462645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62644568"/>
        <c:crosses val="autoZero"/>
        <c:auto val="1"/>
        <c:lblAlgn val="ctr"/>
        <c:lblOffset val="100"/>
        <c:noMultiLvlLbl val="0"/>
      </c:catAx>
      <c:valAx>
        <c:axId val="4626445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62645288"/>
        <c:crosses val="autoZero"/>
        <c:crossBetween val="between"/>
      </c:valAx>
      <c:spPr>
        <a:noFill/>
        <a:ln w="25400">
          <a:noFill/>
        </a:ln>
      </c:spPr>
    </c:plotArea>
    <c:legend>
      <c:legendPos val="b"/>
      <c:overlay val="0"/>
    </c:legend>
    <c:plotVisOnly val="1"/>
    <c:dispBlanksAs val="zero"/>
    <c:showDLblsOverMax val="0"/>
    <c:extLst/>
  </c:chart>
  <c:spPr>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6541845433168954"/>
          <c:y val="5.7729700003709854E-2"/>
          <c:w val="0.4946021453200703"/>
          <c:h val="0.79269569418300823"/>
        </c:manualLayout>
      </c:layout>
      <c:doughnutChart>
        <c:varyColors val="1"/>
        <c:ser>
          <c:idx val="0"/>
          <c:order val="0"/>
          <c:dPt>
            <c:idx val="0"/>
            <c:bubble3D val="0"/>
            <c:spPr>
              <a:solidFill>
                <a:schemeClr val="accent4">
                  <a:shade val="45000"/>
                </a:schemeClr>
              </a:solidFill>
              <a:ln w="19050">
                <a:solidFill>
                  <a:schemeClr val="lt1"/>
                </a:solidFill>
              </a:ln>
              <a:effectLst/>
            </c:spPr>
            <c:extLst>
              <c:ext xmlns:c16="http://schemas.microsoft.com/office/drawing/2014/chart" uri="{C3380CC4-5D6E-409C-BE32-E72D297353CC}">
                <c16:uniqueId val="{00000001-F4BC-4DCC-9F27-D314BAFAEC55}"/>
              </c:ext>
            </c:extLst>
          </c:dPt>
          <c:dPt>
            <c:idx val="1"/>
            <c:bubble3D val="0"/>
            <c:spPr>
              <a:solidFill>
                <a:schemeClr val="accent4">
                  <a:shade val="61000"/>
                </a:schemeClr>
              </a:solidFill>
              <a:ln w="19050">
                <a:solidFill>
                  <a:schemeClr val="lt1"/>
                </a:solidFill>
              </a:ln>
              <a:effectLst/>
            </c:spPr>
            <c:extLst>
              <c:ext xmlns:c16="http://schemas.microsoft.com/office/drawing/2014/chart" uri="{C3380CC4-5D6E-409C-BE32-E72D297353CC}">
                <c16:uniqueId val="{00000001-4B4F-4EE0-B45E-470D2B2B9796}"/>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2-4B4F-4EE0-B45E-470D2B2B9796}"/>
              </c:ext>
            </c:extLst>
          </c:dPt>
          <c:dPt>
            <c:idx val="3"/>
            <c:bubble3D val="0"/>
            <c:spPr>
              <a:solidFill>
                <a:schemeClr val="accent4">
                  <a:shade val="92000"/>
                </a:schemeClr>
              </a:solidFill>
              <a:ln w="19050">
                <a:solidFill>
                  <a:schemeClr val="lt1"/>
                </a:solidFill>
              </a:ln>
              <a:effectLst/>
            </c:spPr>
            <c:extLst>
              <c:ext xmlns:c16="http://schemas.microsoft.com/office/drawing/2014/chart" uri="{C3380CC4-5D6E-409C-BE32-E72D297353CC}">
                <c16:uniqueId val="{00000004-4B4F-4EE0-B45E-470D2B2B9796}"/>
              </c:ext>
            </c:extLst>
          </c:dPt>
          <c:dPt>
            <c:idx val="4"/>
            <c:bubble3D val="0"/>
            <c:spPr>
              <a:solidFill>
                <a:schemeClr val="accent4">
                  <a:tint val="93000"/>
                </a:schemeClr>
              </a:solidFill>
              <a:ln w="19050">
                <a:solidFill>
                  <a:schemeClr val="lt1"/>
                </a:solidFill>
              </a:ln>
              <a:effectLst/>
            </c:spPr>
            <c:extLst>
              <c:ext xmlns:c16="http://schemas.microsoft.com/office/drawing/2014/chart" uri="{C3380CC4-5D6E-409C-BE32-E72D297353CC}">
                <c16:uniqueId val="{00000003-4B4F-4EE0-B45E-470D2B2B9796}"/>
              </c:ext>
            </c:extLst>
          </c:dPt>
          <c:dPt>
            <c:idx val="5"/>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7-4B4F-4EE0-B45E-470D2B2B9796}"/>
              </c:ext>
            </c:extLst>
          </c:dPt>
          <c:dPt>
            <c:idx val="6"/>
            <c:bubble3D val="0"/>
            <c:spPr>
              <a:solidFill>
                <a:schemeClr val="accent4">
                  <a:tint val="62000"/>
                </a:schemeClr>
              </a:solidFill>
              <a:ln w="19050">
                <a:solidFill>
                  <a:schemeClr val="lt1"/>
                </a:solidFill>
              </a:ln>
              <a:effectLst/>
            </c:spPr>
            <c:extLst>
              <c:ext xmlns:c16="http://schemas.microsoft.com/office/drawing/2014/chart" uri="{C3380CC4-5D6E-409C-BE32-E72D297353CC}">
                <c16:uniqueId val="{00000006-4B4F-4EE0-B45E-470D2B2B9796}"/>
              </c:ext>
            </c:extLst>
          </c:dPt>
          <c:dPt>
            <c:idx val="7"/>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4B4F-4EE0-B45E-470D2B2B9796}"/>
              </c:ext>
            </c:extLst>
          </c:dPt>
          <c:dLbls>
            <c:dLbl>
              <c:idx val="2"/>
              <c:layout>
                <c:manualLayout>
                  <c:x val="0.23151993875384017"/>
                  <c:y val="7.373164284514023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B4F-4EE0-B45E-470D2B2B9796}"/>
                </c:ext>
              </c:extLst>
            </c:dLbl>
            <c:dLbl>
              <c:idx val="3"/>
              <c:layout>
                <c:manualLayout>
                  <c:x val="0.27189641354618582"/>
                  <c:y val="0.2169753587725430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B4F-4EE0-B45E-470D2B2B9796}"/>
                </c:ext>
              </c:extLst>
            </c:dLbl>
            <c:dLbl>
              <c:idx val="4"/>
              <c:layout>
                <c:manualLayout>
                  <c:x val="5.9810152127881405E-2"/>
                  <c:y val="0.17792119084457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66370380173061"/>
                      <c:h val="0.15185185185185185"/>
                    </c:manualLayout>
                  </c15:layout>
                </c:ext>
                <c:ext xmlns:c16="http://schemas.microsoft.com/office/drawing/2014/chart" uri="{C3380CC4-5D6E-409C-BE32-E72D297353CC}">
                  <c16:uniqueId val="{00000003-4B4F-4EE0-B45E-470D2B2B9796}"/>
                </c:ext>
              </c:extLst>
            </c:dLbl>
            <c:dLbl>
              <c:idx val="5"/>
              <c:layout>
                <c:manualLayout>
                  <c:x val="-0.18952557662149794"/>
                  <c:y val="0.180446074147832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B4F-4EE0-B45E-470D2B2B9796}"/>
                </c:ext>
              </c:extLst>
            </c:dLbl>
            <c:dLbl>
              <c:idx val="6"/>
              <c:layout>
                <c:manualLayout>
                  <c:x val="-2.1633058664390633E-2"/>
                  <c:y val="3.773763722174922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B4F-4EE0-B45E-470D2B2B9796}"/>
                </c:ext>
              </c:extLst>
            </c:dLbl>
            <c:dLbl>
              <c:idx val="7"/>
              <c:layout>
                <c:manualLayout>
                  <c:x val="-0.17978671783674099"/>
                  <c:y val="-3.7411148522259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B4F-4EE0-B45E-470D2B2B97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会費収入使途!$M$5:$M$12</c:f>
              <c:strCache>
                <c:ptCount val="8"/>
                <c:pt idx="0">
                  <c:v>調査研究</c:v>
                </c:pt>
                <c:pt idx="1">
                  <c:v>学会誌発行</c:v>
                </c:pt>
                <c:pt idx="2">
                  <c:v>学会賞表彰</c:v>
                </c:pt>
                <c:pt idx="3">
                  <c:v>論説等広報啓発</c:v>
                </c:pt>
                <c:pt idx="4">
                  <c:v>図書館、情報資料整備</c:v>
                </c:pt>
                <c:pt idx="5">
                  <c:v>土木の日負担金</c:v>
                </c:pt>
                <c:pt idx="6">
                  <c:v>支部交付金</c:v>
                </c:pt>
                <c:pt idx="7">
                  <c:v>本部管理費・その他</c:v>
                </c:pt>
              </c:strCache>
            </c:strRef>
          </c:cat>
          <c:val>
            <c:numRef>
              <c:f>会費収入使途!$N$5:$N$12</c:f>
              <c:numCache>
                <c:formatCode>0.0%</c:formatCode>
                <c:ptCount val="8"/>
                <c:pt idx="0">
                  <c:v>0.21627889427350883</c:v>
                </c:pt>
                <c:pt idx="1">
                  <c:v>0.12727928630983387</c:v>
                </c:pt>
                <c:pt idx="2">
                  <c:v>2.4330179250787298E-2</c:v>
                </c:pt>
                <c:pt idx="3">
                  <c:v>6.6918576079894432E-2</c:v>
                </c:pt>
                <c:pt idx="4">
                  <c:v>6.2766304017728133E-2</c:v>
                </c:pt>
                <c:pt idx="5">
                  <c:v>6.6406904256631032E-3</c:v>
                </c:pt>
                <c:pt idx="6">
                  <c:v>0.18264659489763804</c:v>
                </c:pt>
                <c:pt idx="7">
                  <c:v>0.3131413152910732</c:v>
                </c:pt>
              </c:numCache>
            </c:numRef>
          </c:val>
          <c:extLst>
            <c:ext xmlns:c16="http://schemas.microsoft.com/office/drawing/2014/chart" uri="{C3380CC4-5D6E-409C-BE32-E72D297353CC}">
              <c16:uniqueId val="{00000000-4B4F-4EE0-B45E-470D2B2B9796}"/>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土木学会年次学術講演会 講演数と参加延人数</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全国大会!$H$3</c:f>
              <c:strCache>
                <c:ptCount val="1"/>
                <c:pt idx="0">
                  <c:v>講演数</c:v>
                </c:pt>
              </c:strCache>
            </c:strRef>
          </c:tx>
          <c:spPr>
            <a:solidFill>
              <a:schemeClr val="accent2">
                <a:lumMod val="60000"/>
                <a:lumOff val="40000"/>
              </a:schemeClr>
            </a:solidFill>
            <a:ln>
              <a:solidFill>
                <a:schemeClr val="accent2">
                  <a:lumMod val="40000"/>
                  <a:lumOff val="60000"/>
                </a:schemeClr>
              </a:solidFill>
            </a:ln>
            <a:effectLst/>
          </c:spPr>
          <c:invertIfNegative val="0"/>
          <c:dLbls>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F0-4CE2-8728-0B27B138CC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全国大会!$H$4:$H$39</c:f>
              <c:numCache>
                <c:formatCode>#,##0_);[Red]\(#,##0\)</c:formatCode>
                <c:ptCount val="36"/>
                <c:pt idx="0">
                  <c:v>2332</c:v>
                </c:pt>
                <c:pt idx="1">
                  <c:v>2600</c:v>
                </c:pt>
                <c:pt idx="2">
                  <c:v>2768</c:v>
                </c:pt>
                <c:pt idx="3">
                  <c:v>3154</c:v>
                </c:pt>
                <c:pt idx="4">
                  <c:v>3268</c:v>
                </c:pt>
                <c:pt idx="5">
                  <c:v>3961</c:v>
                </c:pt>
                <c:pt idx="6">
                  <c:v>3960</c:v>
                </c:pt>
                <c:pt idx="7">
                  <c:v>4137</c:v>
                </c:pt>
                <c:pt idx="8">
                  <c:v>3682</c:v>
                </c:pt>
                <c:pt idx="9">
                  <c:v>4087</c:v>
                </c:pt>
                <c:pt idx="10">
                  <c:v>3921</c:v>
                </c:pt>
                <c:pt idx="11">
                  <c:v>3890</c:v>
                </c:pt>
                <c:pt idx="12">
                  <c:v>3743</c:v>
                </c:pt>
                <c:pt idx="13">
                  <c:v>4326</c:v>
                </c:pt>
                <c:pt idx="14">
                  <c:v>4011</c:v>
                </c:pt>
                <c:pt idx="15">
                  <c:v>3667</c:v>
                </c:pt>
                <c:pt idx="16">
                  <c:v>3272</c:v>
                </c:pt>
                <c:pt idx="17">
                  <c:v>3164</c:v>
                </c:pt>
                <c:pt idx="18">
                  <c:v>3217</c:v>
                </c:pt>
                <c:pt idx="19" formatCode="#,##0_ ;[Red]\-#,##0\ ">
                  <c:v>3151</c:v>
                </c:pt>
                <c:pt idx="20" formatCode="#,##0_ ;[Red]\-#,##0\ ">
                  <c:v>3311</c:v>
                </c:pt>
                <c:pt idx="21" formatCode="#,##0_ ;[Red]\-#,##0\ ">
                  <c:v>3627</c:v>
                </c:pt>
                <c:pt idx="22" formatCode="#,##0_ ;[Red]\-#,##0\ ">
                  <c:v>3173</c:v>
                </c:pt>
                <c:pt idx="23" formatCode="#,##0_ ;[Red]\-#,##0\ ">
                  <c:v>3138</c:v>
                </c:pt>
                <c:pt idx="24" formatCode="#,##0_ ;[Red]\-#,##0\ ">
                  <c:v>2919</c:v>
                </c:pt>
                <c:pt idx="25" formatCode="#,##0_ ;[Red]\-#,##0\ ">
                  <c:v>3101</c:v>
                </c:pt>
                <c:pt idx="26" formatCode="#,##0_ ;[Red]\-#,##0\ ">
                  <c:v>3294</c:v>
                </c:pt>
                <c:pt idx="27" formatCode="#,##0_ ;[Red]\-#,##0\ ">
                  <c:v>3588</c:v>
                </c:pt>
                <c:pt idx="28" formatCode="#,##0_ ;[Red]\-#,##0\ ">
                  <c:v>3659</c:v>
                </c:pt>
                <c:pt idx="29" formatCode="#,##0_ ;[Red]\-#,##0\ ">
                  <c:v>4039</c:v>
                </c:pt>
                <c:pt idx="30" formatCode="#,##0_ ;[Red]\-#,##0\ ">
                  <c:v>3622</c:v>
                </c:pt>
                <c:pt idx="31" formatCode="#,##0_ ;[Red]\-#,##0\ ">
                  <c:v>3826</c:v>
                </c:pt>
                <c:pt idx="32" formatCode="#,##0_ ;[Red]\-#,##0\ ">
                  <c:v>3236</c:v>
                </c:pt>
                <c:pt idx="33" formatCode="#,##0_ ;[Red]\-#,##0\ ">
                  <c:v>3466</c:v>
                </c:pt>
                <c:pt idx="34" formatCode="#,##0_ ;[Red]\-#,##0\ ">
                  <c:v>4189</c:v>
                </c:pt>
                <c:pt idx="35" formatCode="#,##0_ ;[Red]\-#,##0\ ">
                  <c:v>4509</c:v>
                </c:pt>
              </c:numCache>
            </c:numRef>
          </c:val>
          <c:extLst>
            <c:ext xmlns:c16="http://schemas.microsoft.com/office/drawing/2014/chart" uri="{C3380CC4-5D6E-409C-BE32-E72D297353CC}">
              <c16:uniqueId val="{00000000-F73B-4BCE-94ED-42F874791247}"/>
            </c:ext>
          </c:extLst>
        </c:ser>
        <c:dLbls>
          <c:showLegendKey val="0"/>
          <c:showVal val="0"/>
          <c:showCatName val="0"/>
          <c:showSerName val="0"/>
          <c:showPercent val="0"/>
          <c:showBubbleSize val="0"/>
        </c:dLbls>
        <c:gapWidth val="50"/>
        <c:axId val="895078120"/>
        <c:axId val="895075240"/>
      </c:barChart>
      <c:lineChart>
        <c:grouping val="standard"/>
        <c:varyColors val="0"/>
        <c:ser>
          <c:idx val="1"/>
          <c:order val="1"/>
          <c:tx>
            <c:strRef>
              <c:f>全国大会!$I$3</c:f>
              <c:strCache>
                <c:ptCount val="1"/>
                <c:pt idx="0">
                  <c:v>参加延人数</c:v>
                </c:pt>
              </c:strCache>
            </c:strRef>
          </c:tx>
          <c:spPr>
            <a:ln w="28575" cap="rnd">
              <a:solidFill>
                <a:schemeClr val="accent1"/>
              </a:solidFill>
              <a:round/>
            </a:ln>
            <a:effectLst/>
          </c:spPr>
          <c:marker>
            <c:symbol val="none"/>
          </c:marker>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F0-4CE2-8728-0B27B138CC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全国大会!$I$4:$I$39</c:f>
              <c:numCache>
                <c:formatCode>#,##0_);[Red]\(#,##0\)</c:formatCode>
                <c:ptCount val="36"/>
                <c:pt idx="0">
                  <c:v>10120</c:v>
                </c:pt>
                <c:pt idx="1">
                  <c:v>10557</c:v>
                </c:pt>
                <c:pt idx="2">
                  <c:v>19544</c:v>
                </c:pt>
                <c:pt idx="3">
                  <c:v>22185</c:v>
                </c:pt>
                <c:pt idx="4">
                  <c:v>22834</c:v>
                </c:pt>
                <c:pt idx="5">
                  <c:v>29040</c:v>
                </c:pt>
                <c:pt idx="6">
                  <c:v>28255</c:v>
                </c:pt>
                <c:pt idx="7">
                  <c:v>29308</c:v>
                </c:pt>
                <c:pt idx="8">
                  <c:v>22000</c:v>
                </c:pt>
                <c:pt idx="9">
                  <c:v>22903</c:v>
                </c:pt>
                <c:pt idx="10">
                  <c:v>13400</c:v>
                </c:pt>
                <c:pt idx="11">
                  <c:v>18680</c:v>
                </c:pt>
                <c:pt idx="12">
                  <c:v>20231</c:v>
                </c:pt>
                <c:pt idx="13">
                  <c:v>23501</c:v>
                </c:pt>
                <c:pt idx="14">
                  <c:v>20461</c:v>
                </c:pt>
                <c:pt idx="15">
                  <c:v>19487</c:v>
                </c:pt>
                <c:pt idx="16">
                  <c:v>14720</c:v>
                </c:pt>
                <c:pt idx="17">
                  <c:v>15868</c:v>
                </c:pt>
                <c:pt idx="18">
                  <c:v>16233</c:v>
                </c:pt>
                <c:pt idx="19" formatCode="#,##0_ ;[Red]\-#,##0\ ">
                  <c:v>17524</c:v>
                </c:pt>
                <c:pt idx="20" formatCode="#,##0_ ;[Red]\-#,##0\ ">
                  <c:v>16634</c:v>
                </c:pt>
                <c:pt idx="21" formatCode="#,##0_ ;[Red]\-#,##0\ ">
                  <c:v>17939</c:v>
                </c:pt>
                <c:pt idx="22" formatCode="#,##0_ ;[Red]\-#,##0\ ">
                  <c:v>15098</c:v>
                </c:pt>
                <c:pt idx="23" formatCode="#,##0_ ;[Red]\-#,##0\ ">
                  <c:v>15335</c:v>
                </c:pt>
                <c:pt idx="24" formatCode="#,##0_ ;[Red]\-#,##0\ ">
                  <c:v>12958</c:v>
                </c:pt>
                <c:pt idx="25" formatCode="#,##0_ ;[Red]\-#,##0\ ">
                  <c:v>14807</c:v>
                </c:pt>
                <c:pt idx="26" formatCode="#,##0_ ;[Red]\-#,##0\ ">
                  <c:v>16391</c:v>
                </c:pt>
                <c:pt idx="27" formatCode="#,##0_ ;[Red]\-#,##0\ ">
                  <c:v>18184</c:v>
                </c:pt>
                <c:pt idx="28" formatCode="#,##0_ ;[Red]\-#,##0\ ">
                  <c:v>17464</c:v>
                </c:pt>
                <c:pt idx="29" formatCode="#,##0_ ;[Red]\-#,##0\ ">
                  <c:v>21352</c:v>
                </c:pt>
                <c:pt idx="30" formatCode="#,##0_ ;[Red]\-#,##0\ ">
                  <c:v>20769</c:v>
                </c:pt>
                <c:pt idx="31" formatCode="#,##0_ ;[Red]\-#,##0\ ">
                  <c:v>13160</c:v>
                </c:pt>
                <c:pt idx="32" formatCode="#,##0_ ;[Red]\-#,##0\ ">
                  <c:v>16363</c:v>
                </c:pt>
                <c:pt idx="33" formatCode="#,##0_ ;[Red]\-#,##0\ ">
                  <c:v>22756</c:v>
                </c:pt>
                <c:pt idx="34" formatCode="#,##0_ ;[Red]\-#,##0\ ">
                  <c:v>24617</c:v>
                </c:pt>
                <c:pt idx="35" formatCode="#,##0_ ;[Red]\-#,##0\ ">
                  <c:v>31734</c:v>
                </c:pt>
              </c:numCache>
            </c:numRef>
          </c:val>
          <c:smooth val="0"/>
          <c:extLst>
            <c:ext xmlns:c16="http://schemas.microsoft.com/office/drawing/2014/chart" uri="{C3380CC4-5D6E-409C-BE32-E72D297353CC}">
              <c16:uniqueId val="{00000001-F73B-4BCE-94ED-42F874791247}"/>
            </c:ext>
          </c:extLst>
        </c:ser>
        <c:dLbls>
          <c:showLegendKey val="0"/>
          <c:showVal val="0"/>
          <c:showCatName val="0"/>
          <c:showSerName val="0"/>
          <c:showPercent val="0"/>
          <c:showBubbleSize val="0"/>
        </c:dLbls>
        <c:marker val="1"/>
        <c:smooth val="0"/>
        <c:axId val="907389608"/>
        <c:axId val="907388168"/>
      </c:line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max val="7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valAx>
        <c:axId val="907388168"/>
        <c:scaling>
          <c:orientation val="minMax"/>
          <c:max val="3500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参加延人数（人）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907389608"/>
        <c:crosses val="max"/>
        <c:crossBetween val="between"/>
      </c:valAx>
      <c:catAx>
        <c:axId val="907389608"/>
        <c:scaling>
          <c:orientation val="minMax"/>
        </c:scaling>
        <c:delete val="1"/>
        <c:axPos val="b"/>
        <c:numFmt formatCode="General" sourceLinked="1"/>
        <c:majorTickMark val="out"/>
        <c:minorTickMark val="none"/>
        <c:tickLblPos val="nextTo"/>
        <c:crossAx val="907388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講演数の推移と内訳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stacked"/>
        <c:varyColors val="0"/>
        <c:ser>
          <c:idx val="0"/>
          <c:order val="0"/>
          <c:tx>
            <c:strRef>
              <c:f>全国大会!$J$3</c:f>
              <c:strCache>
                <c:ptCount val="1"/>
                <c:pt idx="0">
                  <c:v>Ⅰ部門</c:v>
                </c:pt>
              </c:strCache>
            </c:strRef>
          </c:tx>
          <c:spPr>
            <a:solidFill>
              <a:schemeClr val="accent2"/>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全国大会!$J$4:$J$39</c:f>
              <c:numCache>
                <c:formatCode>#,##0_);[Red]\(#,##0\)</c:formatCode>
                <c:ptCount val="36"/>
                <c:pt idx="0">
                  <c:v>565</c:v>
                </c:pt>
                <c:pt idx="1">
                  <c:v>637</c:v>
                </c:pt>
                <c:pt idx="2" formatCode="General">
                  <c:v>701</c:v>
                </c:pt>
                <c:pt idx="3">
                  <c:v>759</c:v>
                </c:pt>
                <c:pt idx="4">
                  <c:v>708</c:v>
                </c:pt>
                <c:pt idx="5">
                  <c:v>855</c:v>
                </c:pt>
                <c:pt idx="6">
                  <c:v>856</c:v>
                </c:pt>
                <c:pt idx="7">
                  <c:v>957</c:v>
                </c:pt>
                <c:pt idx="8">
                  <c:v>817</c:v>
                </c:pt>
                <c:pt idx="9">
                  <c:v>816</c:v>
                </c:pt>
                <c:pt idx="10" formatCode="General">
                  <c:v>899</c:v>
                </c:pt>
                <c:pt idx="11">
                  <c:v>836</c:v>
                </c:pt>
                <c:pt idx="12">
                  <c:v>778</c:v>
                </c:pt>
                <c:pt idx="13">
                  <c:v>903</c:v>
                </c:pt>
                <c:pt idx="14">
                  <c:v>799</c:v>
                </c:pt>
                <c:pt idx="15">
                  <c:v>824</c:v>
                </c:pt>
                <c:pt idx="16">
                  <c:v>688</c:v>
                </c:pt>
                <c:pt idx="17" formatCode="General">
                  <c:v>669</c:v>
                </c:pt>
                <c:pt idx="18" formatCode="General">
                  <c:v>639</c:v>
                </c:pt>
                <c:pt idx="19" formatCode="General">
                  <c:v>624</c:v>
                </c:pt>
                <c:pt idx="20" formatCode="General">
                  <c:v>674</c:v>
                </c:pt>
                <c:pt idx="21" formatCode="General">
                  <c:v>681</c:v>
                </c:pt>
                <c:pt idx="22" formatCode="General">
                  <c:v>660</c:v>
                </c:pt>
                <c:pt idx="23" formatCode="General">
                  <c:v>636</c:v>
                </c:pt>
                <c:pt idx="24" formatCode="General">
                  <c:v>604</c:v>
                </c:pt>
                <c:pt idx="25" formatCode="General">
                  <c:v>623</c:v>
                </c:pt>
                <c:pt idx="26" formatCode="General">
                  <c:v>623</c:v>
                </c:pt>
                <c:pt idx="27" formatCode="General">
                  <c:v>628</c:v>
                </c:pt>
                <c:pt idx="28" formatCode="General">
                  <c:v>675</c:v>
                </c:pt>
                <c:pt idx="29" formatCode="General">
                  <c:v>609</c:v>
                </c:pt>
                <c:pt idx="30" formatCode="General">
                  <c:v>448</c:v>
                </c:pt>
                <c:pt idx="31" formatCode="General">
                  <c:v>473</c:v>
                </c:pt>
                <c:pt idx="32" formatCode="General">
                  <c:v>394</c:v>
                </c:pt>
                <c:pt idx="33" formatCode="General">
                  <c:v>339</c:v>
                </c:pt>
                <c:pt idx="34" formatCode="General">
                  <c:v>385</c:v>
                </c:pt>
                <c:pt idx="35" formatCode="General">
                  <c:v>420</c:v>
                </c:pt>
              </c:numCache>
            </c:numRef>
          </c:val>
          <c:extLst>
            <c:ext xmlns:c16="http://schemas.microsoft.com/office/drawing/2014/chart" uri="{C3380CC4-5D6E-409C-BE32-E72D297353CC}">
              <c16:uniqueId val="{00000000-F73B-4BCE-94ED-42F874791247}"/>
            </c:ext>
          </c:extLst>
        </c:ser>
        <c:ser>
          <c:idx val="1"/>
          <c:order val="1"/>
          <c:tx>
            <c:strRef>
              <c:f>全国大会!$K$3</c:f>
              <c:strCache>
                <c:ptCount val="1"/>
                <c:pt idx="0">
                  <c:v>Ⅱ部門</c:v>
                </c:pt>
              </c:strCache>
            </c:strRef>
          </c:tx>
          <c:spPr>
            <a:solidFill>
              <a:schemeClr val="accent4"/>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全国大会!$K$4:$K$39</c:f>
              <c:numCache>
                <c:formatCode>#,##0_);[Red]\(#,##0\)</c:formatCode>
                <c:ptCount val="36"/>
                <c:pt idx="0">
                  <c:v>521</c:v>
                </c:pt>
                <c:pt idx="1">
                  <c:v>543</c:v>
                </c:pt>
                <c:pt idx="2" formatCode="General">
                  <c:v>586</c:v>
                </c:pt>
                <c:pt idx="3">
                  <c:v>633</c:v>
                </c:pt>
                <c:pt idx="4">
                  <c:v>653</c:v>
                </c:pt>
                <c:pt idx="5">
                  <c:v>665</c:v>
                </c:pt>
                <c:pt idx="6">
                  <c:v>685</c:v>
                </c:pt>
                <c:pt idx="7">
                  <c:v>411</c:v>
                </c:pt>
                <c:pt idx="8">
                  <c:v>405</c:v>
                </c:pt>
                <c:pt idx="9">
                  <c:v>416</c:v>
                </c:pt>
                <c:pt idx="10" formatCode="General">
                  <c:v>369</c:v>
                </c:pt>
                <c:pt idx="11">
                  <c:v>340</c:v>
                </c:pt>
                <c:pt idx="12">
                  <c:v>282</c:v>
                </c:pt>
                <c:pt idx="13">
                  <c:v>294</c:v>
                </c:pt>
                <c:pt idx="14">
                  <c:v>343</c:v>
                </c:pt>
                <c:pt idx="15">
                  <c:v>303</c:v>
                </c:pt>
                <c:pt idx="16">
                  <c:v>287</c:v>
                </c:pt>
                <c:pt idx="17" formatCode="General">
                  <c:v>306</c:v>
                </c:pt>
                <c:pt idx="18" formatCode="General">
                  <c:v>295</c:v>
                </c:pt>
                <c:pt idx="19" formatCode="General">
                  <c:v>277</c:v>
                </c:pt>
                <c:pt idx="20" formatCode="General">
                  <c:v>287</c:v>
                </c:pt>
                <c:pt idx="21" formatCode="General">
                  <c:v>320</c:v>
                </c:pt>
                <c:pt idx="22" formatCode="General">
                  <c:v>281</c:v>
                </c:pt>
                <c:pt idx="23" formatCode="General">
                  <c:v>253</c:v>
                </c:pt>
                <c:pt idx="24" formatCode="General">
                  <c:v>208</c:v>
                </c:pt>
                <c:pt idx="25" formatCode="General">
                  <c:v>213</c:v>
                </c:pt>
                <c:pt idx="26" formatCode="General">
                  <c:v>240</c:v>
                </c:pt>
                <c:pt idx="27" formatCode="General">
                  <c:v>252</c:v>
                </c:pt>
                <c:pt idx="28" formatCode="General">
                  <c:v>227</c:v>
                </c:pt>
                <c:pt idx="29" formatCode="General">
                  <c:v>217</c:v>
                </c:pt>
                <c:pt idx="30" formatCode="General">
                  <c:v>221</c:v>
                </c:pt>
                <c:pt idx="31" formatCode="General">
                  <c:v>243</c:v>
                </c:pt>
                <c:pt idx="32" formatCode="General">
                  <c:v>188</c:v>
                </c:pt>
                <c:pt idx="33" formatCode="General">
                  <c:v>197</c:v>
                </c:pt>
                <c:pt idx="34" formatCode="General">
                  <c:v>217</c:v>
                </c:pt>
                <c:pt idx="35" formatCode="General">
                  <c:v>257</c:v>
                </c:pt>
              </c:numCache>
            </c:numRef>
          </c:val>
          <c:extLst>
            <c:ext xmlns:c16="http://schemas.microsoft.com/office/drawing/2014/chart" uri="{C3380CC4-5D6E-409C-BE32-E72D297353CC}">
              <c16:uniqueId val="{00000001-F73B-4BCE-94ED-42F874791247}"/>
            </c:ext>
          </c:extLst>
        </c:ser>
        <c:ser>
          <c:idx val="2"/>
          <c:order val="2"/>
          <c:tx>
            <c:strRef>
              <c:f>全国大会!$L$3</c:f>
              <c:strCache>
                <c:ptCount val="1"/>
                <c:pt idx="0">
                  <c:v>Ⅲ部門</c:v>
                </c:pt>
              </c:strCache>
            </c:strRef>
          </c:tx>
          <c:spPr>
            <a:solidFill>
              <a:schemeClr val="accent6"/>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全国大会!$L$4:$L$39</c:f>
              <c:numCache>
                <c:formatCode>#,##0_);[Red]\(#,##0\)</c:formatCode>
                <c:ptCount val="36"/>
                <c:pt idx="0">
                  <c:v>507</c:v>
                </c:pt>
                <c:pt idx="1">
                  <c:v>544</c:v>
                </c:pt>
                <c:pt idx="2" formatCode="General">
                  <c:v>548</c:v>
                </c:pt>
                <c:pt idx="3">
                  <c:v>621</c:v>
                </c:pt>
                <c:pt idx="4">
                  <c:v>736</c:v>
                </c:pt>
                <c:pt idx="5">
                  <c:v>860</c:v>
                </c:pt>
                <c:pt idx="6">
                  <c:v>829</c:v>
                </c:pt>
                <c:pt idx="7">
                  <c:v>829</c:v>
                </c:pt>
                <c:pt idx="8">
                  <c:v>709</c:v>
                </c:pt>
                <c:pt idx="9">
                  <c:v>866</c:v>
                </c:pt>
                <c:pt idx="10" formatCode="General">
                  <c:v>861</c:v>
                </c:pt>
                <c:pt idx="11">
                  <c:v>716</c:v>
                </c:pt>
                <c:pt idx="12">
                  <c:v>724</c:v>
                </c:pt>
                <c:pt idx="13">
                  <c:v>815</c:v>
                </c:pt>
                <c:pt idx="14">
                  <c:v>646</c:v>
                </c:pt>
                <c:pt idx="15">
                  <c:v>559</c:v>
                </c:pt>
                <c:pt idx="16">
                  <c:v>515</c:v>
                </c:pt>
                <c:pt idx="17" formatCode="General">
                  <c:v>442</c:v>
                </c:pt>
                <c:pt idx="18" formatCode="General">
                  <c:v>461</c:v>
                </c:pt>
                <c:pt idx="19" formatCode="General">
                  <c:v>483</c:v>
                </c:pt>
                <c:pt idx="20" formatCode="General">
                  <c:v>510</c:v>
                </c:pt>
                <c:pt idx="21" formatCode="General">
                  <c:v>528</c:v>
                </c:pt>
                <c:pt idx="22" formatCode="General">
                  <c:v>408</c:v>
                </c:pt>
                <c:pt idx="23" formatCode="General">
                  <c:v>436</c:v>
                </c:pt>
                <c:pt idx="24" formatCode="General">
                  <c:v>342</c:v>
                </c:pt>
                <c:pt idx="25" formatCode="General">
                  <c:v>379</c:v>
                </c:pt>
                <c:pt idx="26" formatCode="General">
                  <c:v>423</c:v>
                </c:pt>
                <c:pt idx="27" formatCode="General">
                  <c:v>458</c:v>
                </c:pt>
                <c:pt idx="28" formatCode="General">
                  <c:v>538</c:v>
                </c:pt>
                <c:pt idx="29" formatCode="General">
                  <c:v>590</c:v>
                </c:pt>
                <c:pt idx="30" formatCode="General">
                  <c:v>463</c:v>
                </c:pt>
                <c:pt idx="31" formatCode="General">
                  <c:v>478</c:v>
                </c:pt>
                <c:pt idx="32" formatCode="General">
                  <c:v>364</c:v>
                </c:pt>
                <c:pt idx="33" formatCode="General">
                  <c:v>425</c:v>
                </c:pt>
                <c:pt idx="34" formatCode="General">
                  <c:v>464</c:v>
                </c:pt>
                <c:pt idx="35" formatCode="General">
                  <c:v>466</c:v>
                </c:pt>
              </c:numCache>
            </c:numRef>
          </c:val>
          <c:extLst>
            <c:ext xmlns:c16="http://schemas.microsoft.com/office/drawing/2014/chart" uri="{C3380CC4-5D6E-409C-BE32-E72D297353CC}">
              <c16:uniqueId val="{00000000-0C69-4BBB-8398-FE1D6200DFB0}"/>
            </c:ext>
          </c:extLst>
        </c:ser>
        <c:ser>
          <c:idx val="3"/>
          <c:order val="3"/>
          <c:tx>
            <c:strRef>
              <c:f>全国大会!$M$3</c:f>
              <c:strCache>
                <c:ptCount val="1"/>
                <c:pt idx="0">
                  <c:v>Ⅳ部門</c:v>
                </c:pt>
              </c:strCache>
            </c:strRef>
          </c:tx>
          <c:spPr>
            <a:solidFill>
              <a:schemeClr val="accent2">
                <a:lumMod val="6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全国大会!$M$4:$M$39</c:f>
              <c:numCache>
                <c:formatCode>#,##0_);[Red]\(#,##0\)</c:formatCode>
                <c:ptCount val="36"/>
                <c:pt idx="0">
                  <c:v>273</c:v>
                </c:pt>
                <c:pt idx="1">
                  <c:v>331</c:v>
                </c:pt>
                <c:pt idx="2" formatCode="General">
                  <c:v>349</c:v>
                </c:pt>
                <c:pt idx="3">
                  <c:v>415</c:v>
                </c:pt>
                <c:pt idx="4">
                  <c:v>399</c:v>
                </c:pt>
                <c:pt idx="5">
                  <c:v>510</c:v>
                </c:pt>
                <c:pt idx="6">
                  <c:v>494</c:v>
                </c:pt>
                <c:pt idx="7">
                  <c:v>495</c:v>
                </c:pt>
                <c:pt idx="8">
                  <c:v>433</c:v>
                </c:pt>
                <c:pt idx="9">
                  <c:v>492</c:v>
                </c:pt>
                <c:pt idx="10" formatCode="General">
                  <c:v>432</c:v>
                </c:pt>
                <c:pt idx="11">
                  <c:v>492</c:v>
                </c:pt>
                <c:pt idx="12">
                  <c:v>413</c:v>
                </c:pt>
                <c:pt idx="13">
                  <c:v>472</c:v>
                </c:pt>
                <c:pt idx="14">
                  <c:v>437</c:v>
                </c:pt>
                <c:pt idx="15">
                  <c:v>414</c:v>
                </c:pt>
                <c:pt idx="16">
                  <c:v>365</c:v>
                </c:pt>
                <c:pt idx="17" formatCode="General">
                  <c:v>370</c:v>
                </c:pt>
                <c:pt idx="18" formatCode="General">
                  <c:v>356</c:v>
                </c:pt>
                <c:pt idx="19" formatCode="General">
                  <c:v>368</c:v>
                </c:pt>
                <c:pt idx="20" formatCode="General">
                  <c:v>364</c:v>
                </c:pt>
                <c:pt idx="21" formatCode="General">
                  <c:v>376</c:v>
                </c:pt>
                <c:pt idx="22" formatCode="General">
                  <c:v>366</c:v>
                </c:pt>
                <c:pt idx="23" formatCode="General">
                  <c:v>142</c:v>
                </c:pt>
                <c:pt idx="24" formatCode="General">
                  <c:v>147</c:v>
                </c:pt>
                <c:pt idx="25" formatCode="General">
                  <c:v>135</c:v>
                </c:pt>
                <c:pt idx="26" formatCode="General">
                  <c:v>137</c:v>
                </c:pt>
                <c:pt idx="27" formatCode="General">
                  <c:v>150</c:v>
                </c:pt>
                <c:pt idx="28" formatCode="General">
                  <c:v>151</c:v>
                </c:pt>
                <c:pt idx="29" formatCode="General">
                  <c:v>196</c:v>
                </c:pt>
                <c:pt idx="30" formatCode="General">
                  <c:v>149</c:v>
                </c:pt>
                <c:pt idx="31" formatCode="General">
                  <c:v>183</c:v>
                </c:pt>
                <c:pt idx="32" formatCode="General">
                  <c:v>163</c:v>
                </c:pt>
                <c:pt idx="33" formatCode="General">
                  <c:v>150</c:v>
                </c:pt>
                <c:pt idx="34" formatCode="General">
                  <c:v>174</c:v>
                </c:pt>
                <c:pt idx="35" formatCode="General">
                  <c:v>173</c:v>
                </c:pt>
              </c:numCache>
            </c:numRef>
          </c:val>
          <c:extLst>
            <c:ext xmlns:c16="http://schemas.microsoft.com/office/drawing/2014/chart" uri="{C3380CC4-5D6E-409C-BE32-E72D297353CC}">
              <c16:uniqueId val="{00000001-0C69-4BBB-8398-FE1D6200DFB0}"/>
            </c:ext>
          </c:extLst>
        </c:ser>
        <c:ser>
          <c:idx val="4"/>
          <c:order val="4"/>
          <c:tx>
            <c:strRef>
              <c:f>全国大会!$N$3</c:f>
              <c:strCache>
                <c:ptCount val="1"/>
                <c:pt idx="0">
                  <c:v>Ⅴ部門</c:v>
                </c:pt>
              </c:strCache>
            </c:strRef>
          </c:tx>
          <c:spPr>
            <a:solidFill>
              <a:schemeClr val="accent4">
                <a:lumMod val="6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全国大会!$N$4:$N$39</c:f>
              <c:numCache>
                <c:formatCode>#,##0_);[Red]\(#,##0\)</c:formatCode>
                <c:ptCount val="36"/>
                <c:pt idx="0">
                  <c:v>338</c:v>
                </c:pt>
                <c:pt idx="1">
                  <c:v>405</c:v>
                </c:pt>
                <c:pt idx="2" formatCode="General">
                  <c:v>391</c:v>
                </c:pt>
                <c:pt idx="3">
                  <c:v>476</c:v>
                </c:pt>
                <c:pt idx="4">
                  <c:v>493</c:v>
                </c:pt>
                <c:pt idx="5">
                  <c:v>573</c:v>
                </c:pt>
                <c:pt idx="6">
                  <c:v>583</c:v>
                </c:pt>
                <c:pt idx="7">
                  <c:v>614</c:v>
                </c:pt>
                <c:pt idx="8">
                  <c:v>565</c:v>
                </c:pt>
                <c:pt idx="9">
                  <c:v>602</c:v>
                </c:pt>
                <c:pt idx="10" formatCode="General">
                  <c:v>525</c:v>
                </c:pt>
                <c:pt idx="11">
                  <c:v>612</c:v>
                </c:pt>
                <c:pt idx="12">
                  <c:v>612</c:v>
                </c:pt>
                <c:pt idx="13">
                  <c:v>747</c:v>
                </c:pt>
                <c:pt idx="14">
                  <c:v>740</c:v>
                </c:pt>
                <c:pt idx="15">
                  <c:v>663</c:v>
                </c:pt>
                <c:pt idx="16">
                  <c:v>615</c:v>
                </c:pt>
                <c:pt idx="17" formatCode="General">
                  <c:v>598</c:v>
                </c:pt>
                <c:pt idx="18" formatCode="General">
                  <c:v>609</c:v>
                </c:pt>
                <c:pt idx="19" formatCode="General">
                  <c:v>599</c:v>
                </c:pt>
                <c:pt idx="20" formatCode="General">
                  <c:v>607</c:v>
                </c:pt>
                <c:pt idx="21" formatCode="General">
                  <c:v>720</c:v>
                </c:pt>
                <c:pt idx="22" formatCode="General">
                  <c:v>597</c:v>
                </c:pt>
                <c:pt idx="23" formatCode="General">
                  <c:v>621</c:v>
                </c:pt>
                <c:pt idx="24" formatCode="General">
                  <c:v>623</c:v>
                </c:pt>
                <c:pt idx="25" formatCode="General">
                  <c:v>641</c:v>
                </c:pt>
                <c:pt idx="26" formatCode="General">
                  <c:v>654</c:v>
                </c:pt>
                <c:pt idx="27" formatCode="General">
                  <c:v>670</c:v>
                </c:pt>
                <c:pt idx="28" formatCode="General">
                  <c:v>618</c:v>
                </c:pt>
                <c:pt idx="29" formatCode="General">
                  <c:v>717</c:v>
                </c:pt>
                <c:pt idx="30" formatCode="General">
                  <c:v>621</c:v>
                </c:pt>
                <c:pt idx="31" formatCode="General">
                  <c:v>674</c:v>
                </c:pt>
                <c:pt idx="32" formatCode="General">
                  <c:v>535</c:v>
                </c:pt>
                <c:pt idx="33" formatCode="General">
                  <c:v>636</c:v>
                </c:pt>
                <c:pt idx="34" formatCode="General">
                  <c:v>800</c:v>
                </c:pt>
                <c:pt idx="35" formatCode="General">
                  <c:v>849</c:v>
                </c:pt>
              </c:numCache>
            </c:numRef>
          </c:val>
          <c:extLst>
            <c:ext xmlns:c16="http://schemas.microsoft.com/office/drawing/2014/chart" uri="{C3380CC4-5D6E-409C-BE32-E72D297353CC}">
              <c16:uniqueId val="{00000002-0C69-4BBB-8398-FE1D6200DFB0}"/>
            </c:ext>
          </c:extLst>
        </c:ser>
        <c:ser>
          <c:idx val="5"/>
          <c:order val="5"/>
          <c:tx>
            <c:strRef>
              <c:f>全国大会!$O$3</c:f>
              <c:strCache>
                <c:ptCount val="1"/>
                <c:pt idx="0">
                  <c:v>Ⅵ部門</c:v>
                </c:pt>
              </c:strCache>
            </c:strRef>
          </c:tx>
          <c:spPr>
            <a:solidFill>
              <a:schemeClr val="accent6">
                <a:lumMod val="6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全国大会!$O$4:$O$39</c:f>
              <c:numCache>
                <c:formatCode>#,##0_);[Red]\(#,##0\)</c:formatCode>
                <c:ptCount val="36"/>
                <c:pt idx="0">
                  <c:v>128</c:v>
                </c:pt>
                <c:pt idx="1">
                  <c:v>140</c:v>
                </c:pt>
                <c:pt idx="2" formatCode="General">
                  <c:v>193</c:v>
                </c:pt>
                <c:pt idx="3">
                  <c:v>250</c:v>
                </c:pt>
                <c:pt idx="4">
                  <c:v>279</c:v>
                </c:pt>
                <c:pt idx="5">
                  <c:v>329</c:v>
                </c:pt>
                <c:pt idx="6">
                  <c:v>354</c:v>
                </c:pt>
                <c:pt idx="7">
                  <c:v>337</c:v>
                </c:pt>
                <c:pt idx="8">
                  <c:v>292</c:v>
                </c:pt>
                <c:pt idx="9">
                  <c:v>364</c:v>
                </c:pt>
                <c:pt idx="10" formatCode="General">
                  <c:v>298</c:v>
                </c:pt>
                <c:pt idx="11">
                  <c:v>303</c:v>
                </c:pt>
                <c:pt idx="12">
                  <c:v>332</c:v>
                </c:pt>
                <c:pt idx="13">
                  <c:v>470</c:v>
                </c:pt>
                <c:pt idx="14">
                  <c:v>438</c:v>
                </c:pt>
                <c:pt idx="15">
                  <c:v>396</c:v>
                </c:pt>
                <c:pt idx="16">
                  <c:v>333</c:v>
                </c:pt>
                <c:pt idx="17" formatCode="General">
                  <c:v>315</c:v>
                </c:pt>
                <c:pt idx="18" formatCode="General">
                  <c:v>346</c:v>
                </c:pt>
                <c:pt idx="19" formatCode="General">
                  <c:v>366</c:v>
                </c:pt>
                <c:pt idx="20" formatCode="General">
                  <c:v>427</c:v>
                </c:pt>
                <c:pt idx="21" formatCode="General">
                  <c:v>540</c:v>
                </c:pt>
                <c:pt idx="22" formatCode="General">
                  <c:v>426</c:v>
                </c:pt>
                <c:pt idx="23" formatCode="General">
                  <c:v>560</c:v>
                </c:pt>
                <c:pt idx="24" formatCode="General">
                  <c:v>576</c:v>
                </c:pt>
                <c:pt idx="25" formatCode="General">
                  <c:v>709</c:v>
                </c:pt>
                <c:pt idx="26" formatCode="General">
                  <c:v>794</c:v>
                </c:pt>
                <c:pt idx="27" formatCode="General">
                  <c:v>929</c:v>
                </c:pt>
                <c:pt idx="28" formatCode="General">
                  <c:v>979</c:v>
                </c:pt>
                <c:pt idx="29" formatCode="General">
                  <c:v>1065</c:v>
                </c:pt>
                <c:pt idx="30" formatCode="General">
                  <c:v>1102</c:v>
                </c:pt>
                <c:pt idx="31" formatCode="General">
                  <c:v>1151</c:v>
                </c:pt>
                <c:pt idx="32" formatCode="General">
                  <c:v>987</c:v>
                </c:pt>
                <c:pt idx="33" formatCode="General">
                  <c:v>1026</c:v>
                </c:pt>
                <c:pt idx="34" formatCode="General">
                  <c:v>1339</c:v>
                </c:pt>
                <c:pt idx="35" formatCode="General">
                  <c:v>1371</c:v>
                </c:pt>
              </c:numCache>
            </c:numRef>
          </c:val>
          <c:extLst>
            <c:ext xmlns:c16="http://schemas.microsoft.com/office/drawing/2014/chart" uri="{C3380CC4-5D6E-409C-BE32-E72D297353CC}">
              <c16:uniqueId val="{00000003-0C69-4BBB-8398-FE1D6200DFB0}"/>
            </c:ext>
          </c:extLst>
        </c:ser>
        <c:ser>
          <c:idx val="6"/>
          <c:order val="6"/>
          <c:tx>
            <c:strRef>
              <c:f>全国大会!$P$3</c:f>
              <c:strCache>
                <c:ptCount val="1"/>
                <c:pt idx="0">
                  <c:v>Ⅶ部門</c:v>
                </c:pt>
              </c:strCache>
            </c:strRef>
          </c:tx>
          <c:spPr>
            <a:solidFill>
              <a:schemeClr val="accent2">
                <a:lumMod val="80000"/>
                <a:lumOff val="2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全国大会!$P$4:$P$39</c:f>
              <c:numCache>
                <c:formatCode>#,##0_);[Red]\(#,##0\)</c:formatCode>
                <c:ptCount val="36"/>
                <c:pt idx="7">
                  <c:v>306</c:v>
                </c:pt>
                <c:pt idx="8">
                  <c:v>297</c:v>
                </c:pt>
                <c:pt idx="9">
                  <c:v>283</c:v>
                </c:pt>
                <c:pt idx="10" formatCode="General">
                  <c:v>296</c:v>
                </c:pt>
                <c:pt idx="11">
                  <c:v>306</c:v>
                </c:pt>
                <c:pt idx="12">
                  <c:v>322</c:v>
                </c:pt>
                <c:pt idx="13">
                  <c:v>331</c:v>
                </c:pt>
                <c:pt idx="14">
                  <c:v>321</c:v>
                </c:pt>
                <c:pt idx="15">
                  <c:v>317</c:v>
                </c:pt>
                <c:pt idx="16">
                  <c:v>227</c:v>
                </c:pt>
                <c:pt idx="17" formatCode="General">
                  <c:v>214</c:v>
                </c:pt>
                <c:pt idx="18" formatCode="General">
                  <c:v>248</c:v>
                </c:pt>
                <c:pt idx="19" formatCode="General">
                  <c:v>218</c:v>
                </c:pt>
                <c:pt idx="20" formatCode="General">
                  <c:v>211</c:v>
                </c:pt>
                <c:pt idx="21" formatCode="General">
                  <c:v>215</c:v>
                </c:pt>
                <c:pt idx="22" formatCode="General">
                  <c:v>197</c:v>
                </c:pt>
                <c:pt idx="23" formatCode="General">
                  <c:v>164</c:v>
                </c:pt>
                <c:pt idx="24" formatCode="General">
                  <c:v>136</c:v>
                </c:pt>
                <c:pt idx="25" formatCode="General">
                  <c:v>132</c:v>
                </c:pt>
                <c:pt idx="26" formatCode="General">
                  <c:v>141</c:v>
                </c:pt>
                <c:pt idx="27" formatCode="General">
                  <c:v>169</c:v>
                </c:pt>
                <c:pt idx="28" formatCode="General">
                  <c:v>199</c:v>
                </c:pt>
                <c:pt idx="29" formatCode="General">
                  <c:v>138</c:v>
                </c:pt>
                <c:pt idx="30" formatCode="General">
                  <c:v>164</c:v>
                </c:pt>
                <c:pt idx="31" formatCode="General">
                  <c:v>112</c:v>
                </c:pt>
                <c:pt idx="32" formatCode="General">
                  <c:v>93</c:v>
                </c:pt>
                <c:pt idx="33" formatCode="General">
                  <c:v>107</c:v>
                </c:pt>
                <c:pt idx="34" formatCode="General">
                  <c:v>138</c:v>
                </c:pt>
                <c:pt idx="35" formatCode="General">
                  <c:v>123</c:v>
                </c:pt>
              </c:numCache>
            </c:numRef>
          </c:val>
          <c:extLst>
            <c:ext xmlns:c16="http://schemas.microsoft.com/office/drawing/2014/chart" uri="{C3380CC4-5D6E-409C-BE32-E72D297353CC}">
              <c16:uniqueId val="{00000004-0C69-4BBB-8398-FE1D6200DFB0}"/>
            </c:ext>
          </c:extLst>
        </c:ser>
        <c:ser>
          <c:idx val="7"/>
          <c:order val="7"/>
          <c:tx>
            <c:strRef>
              <c:f>全国大会!$Q$3</c:f>
              <c:strCache>
                <c:ptCount val="1"/>
                <c:pt idx="0">
                  <c:v>CS部門</c:v>
                </c:pt>
              </c:strCache>
            </c:strRef>
          </c:tx>
          <c:spPr>
            <a:solidFill>
              <a:schemeClr val="accent4">
                <a:lumMod val="80000"/>
                <a:lumOff val="2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全国大会!$Q$4:$Q$39</c:f>
              <c:numCache>
                <c:formatCode>#,##0_);[Red]\(#,##0\)</c:formatCode>
                <c:ptCount val="36"/>
                <c:pt idx="5">
                  <c:v>169</c:v>
                </c:pt>
                <c:pt idx="6">
                  <c:v>159</c:v>
                </c:pt>
                <c:pt idx="7">
                  <c:v>188</c:v>
                </c:pt>
                <c:pt idx="8">
                  <c:v>164</c:v>
                </c:pt>
                <c:pt idx="9">
                  <c:v>248</c:v>
                </c:pt>
                <c:pt idx="10" formatCode="General">
                  <c:v>241</c:v>
                </c:pt>
                <c:pt idx="11">
                  <c:v>285</c:v>
                </c:pt>
                <c:pt idx="12">
                  <c:v>280</c:v>
                </c:pt>
                <c:pt idx="13">
                  <c:v>256</c:v>
                </c:pt>
                <c:pt idx="14">
                  <c:v>281</c:v>
                </c:pt>
                <c:pt idx="15">
                  <c:v>181</c:v>
                </c:pt>
                <c:pt idx="16">
                  <c:v>235</c:v>
                </c:pt>
                <c:pt idx="17" formatCode="General">
                  <c:v>250</c:v>
                </c:pt>
                <c:pt idx="18" formatCode="General">
                  <c:v>263</c:v>
                </c:pt>
                <c:pt idx="19" formatCode="General">
                  <c:v>216</c:v>
                </c:pt>
                <c:pt idx="20" formatCode="General">
                  <c:v>231</c:v>
                </c:pt>
                <c:pt idx="21" formatCode="General">
                  <c:v>267</c:v>
                </c:pt>
                <c:pt idx="22" formatCode="General">
                  <c:v>238</c:v>
                </c:pt>
                <c:pt idx="23" formatCode="General">
                  <c:v>326</c:v>
                </c:pt>
                <c:pt idx="24" formatCode="General">
                  <c:v>284</c:v>
                </c:pt>
                <c:pt idx="25" formatCode="General">
                  <c:v>269</c:v>
                </c:pt>
                <c:pt idx="26" formatCode="General">
                  <c:v>282</c:v>
                </c:pt>
                <c:pt idx="27" formatCode="General">
                  <c:v>332</c:v>
                </c:pt>
                <c:pt idx="28" formatCode="General">
                  <c:v>272</c:v>
                </c:pt>
                <c:pt idx="29" formatCode="General">
                  <c:v>507</c:v>
                </c:pt>
                <c:pt idx="30" formatCode="General">
                  <c:v>454</c:v>
                </c:pt>
                <c:pt idx="31" formatCode="General">
                  <c:v>512</c:v>
                </c:pt>
                <c:pt idx="32" formatCode="General">
                  <c:v>512</c:v>
                </c:pt>
                <c:pt idx="33" formatCode="General">
                  <c:v>586</c:v>
                </c:pt>
                <c:pt idx="34" formatCode="General">
                  <c:v>672</c:v>
                </c:pt>
                <c:pt idx="35" formatCode="General">
                  <c:v>850</c:v>
                </c:pt>
              </c:numCache>
            </c:numRef>
          </c:val>
          <c:extLst>
            <c:ext xmlns:c16="http://schemas.microsoft.com/office/drawing/2014/chart" uri="{C3380CC4-5D6E-409C-BE32-E72D297353CC}">
              <c16:uniqueId val="{00000005-0C69-4BBB-8398-FE1D6200DFB0}"/>
            </c:ext>
          </c:extLst>
        </c:ser>
        <c:ser>
          <c:idx val="8"/>
          <c:order val="8"/>
          <c:tx>
            <c:strRef>
              <c:f>全国大会!$R$3</c:f>
              <c:strCache>
                <c:ptCount val="1"/>
                <c:pt idx="0">
                  <c:v>SS部門</c:v>
                </c:pt>
              </c:strCache>
            </c:strRef>
          </c:tx>
          <c:spPr>
            <a:solidFill>
              <a:schemeClr val="accent6">
                <a:lumMod val="80000"/>
                <a:lumOff val="2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全国大会!$R$4:$R$39</c:f>
              <c:numCache>
                <c:formatCode>#,##0_);[Red]\(#,##0\)</c:formatCode>
                <c:ptCount val="36"/>
                <c:pt idx="0">
                  <c:v>0</c:v>
                </c:pt>
                <c:pt idx="1">
                  <c:v>0</c:v>
                </c:pt>
                <c:pt idx="2">
                  <c:v>0</c:v>
                </c:pt>
                <c:pt idx="3">
                  <c:v>0</c:v>
                </c:pt>
                <c:pt idx="4">
                  <c:v>0</c:v>
                </c:pt>
                <c:pt idx="5">
                  <c:v>0</c:v>
                </c:pt>
                <c:pt idx="6">
                  <c:v>0</c:v>
                </c:pt>
                <c:pt idx="7">
                  <c:v>0</c:v>
                </c:pt>
                <c:pt idx="8">
                  <c:v>0</c:v>
                </c:pt>
                <c:pt idx="9">
                  <c:v>0</c:v>
                </c:pt>
                <c:pt idx="10" formatCode="General">
                  <c:v>0</c:v>
                </c:pt>
                <c:pt idx="11">
                  <c:v>0</c:v>
                </c:pt>
                <c:pt idx="12">
                  <c:v>0</c:v>
                </c:pt>
                <c:pt idx="13">
                  <c:v>38</c:v>
                </c:pt>
                <c:pt idx="14">
                  <c:v>6</c:v>
                </c:pt>
                <c:pt idx="15">
                  <c:v>10</c:v>
                </c:pt>
                <c:pt idx="16">
                  <c:v>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6-0C69-4BBB-8398-FE1D6200DFB0}"/>
            </c:ext>
          </c:extLst>
        </c:ser>
        <c:dLbls>
          <c:showLegendKey val="0"/>
          <c:showVal val="0"/>
          <c:showCatName val="0"/>
          <c:showSerName val="0"/>
          <c:showPercent val="0"/>
          <c:showBubbleSize val="0"/>
        </c:dLbls>
        <c:gapWidth val="50"/>
        <c:overlap val="100"/>
        <c:axId val="895078120"/>
        <c:axId val="895075240"/>
      </c:bar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部門別講演数（件）</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234188086653485"/>
          <c:y val="8.6308662151923732E-2"/>
          <c:w val="0.75542540050744589"/>
          <c:h val="0.76954765003773318"/>
        </c:manualLayout>
      </c:layout>
      <c:lineChart>
        <c:grouping val="standard"/>
        <c:varyColors val="0"/>
        <c:ser>
          <c:idx val="0"/>
          <c:order val="0"/>
          <c:tx>
            <c:strRef>
              <c:f>全国大会!$J$3</c:f>
              <c:strCache>
                <c:ptCount val="1"/>
                <c:pt idx="0">
                  <c:v>Ⅰ部門</c:v>
                </c:pt>
              </c:strCache>
            </c:strRef>
          </c:tx>
          <c:spPr>
            <a:ln w="28575" cap="rnd">
              <a:solidFill>
                <a:schemeClr val="accent2"/>
              </a:solidFill>
              <a:round/>
            </a:ln>
            <a:effectLst/>
          </c:spPr>
          <c:marker>
            <c:symbol val="none"/>
          </c:marker>
          <c:dLbls>
            <c:dLbl>
              <c:idx val="0"/>
              <c:dLblPos val="l"/>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CED1-4D4E-AC70-D80361CE161B}"/>
                </c:ext>
              </c:extLst>
            </c:dLbl>
            <c:dLbl>
              <c:idx val="3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全国大会!$J$4:$J$39</c:f>
              <c:numCache>
                <c:formatCode>#,##0_);[Red]\(#,##0\)</c:formatCode>
                <c:ptCount val="36"/>
                <c:pt idx="0">
                  <c:v>565</c:v>
                </c:pt>
                <c:pt idx="1">
                  <c:v>637</c:v>
                </c:pt>
                <c:pt idx="2" formatCode="General">
                  <c:v>701</c:v>
                </c:pt>
                <c:pt idx="3">
                  <c:v>759</c:v>
                </c:pt>
                <c:pt idx="4">
                  <c:v>708</c:v>
                </c:pt>
                <c:pt idx="5">
                  <c:v>855</c:v>
                </c:pt>
                <c:pt idx="6">
                  <c:v>856</c:v>
                </c:pt>
                <c:pt idx="7">
                  <c:v>957</c:v>
                </c:pt>
                <c:pt idx="8">
                  <c:v>817</c:v>
                </c:pt>
                <c:pt idx="9">
                  <c:v>816</c:v>
                </c:pt>
                <c:pt idx="10" formatCode="General">
                  <c:v>899</c:v>
                </c:pt>
                <c:pt idx="11">
                  <c:v>836</c:v>
                </c:pt>
                <c:pt idx="12">
                  <c:v>778</c:v>
                </c:pt>
                <c:pt idx="13">
                  <c:v>903</c:v>
                </c:pt>
                <c:pt idx="14">
                  <c:v>799</c:v>
                </c:pt>
                <c:pt idx="15">
                  <c:v>824</c:v>
                </c:pt>
                <c:pt idx="16">
                  <c:v>688</c:v>
                </c:pt>
                <c:pt idx="17" formatCode="General">
                  <c:v>669</c:v>
                </c:pt>
                <c:pt idx="18" formatCode="General">
                  <c:v>639</c:v>
                </c:pt>
                <c:pt idx="19" formatCode="General">
                  <c:v>624</c:v>
                </c:pt>
                <c:pt idx="20" formatCode="General">
                  <c:v>674</c:v>
                </c:pt>
                <c:pt idx="21" formatCode="General">
                  <c:v>681</c:v>
                </c:pt>
                <c:pt idx="22" formatCode="General">
                  <c:v>660</c:v>
                </c:pt>
                <c:pt idx="23" formatCode="General">
                  <c:v>636</c:v>
                </c:pt>
                <c:pt idx="24" formatCode="General">
                  <c:v>604</c:v>
                </c:pt>
                <c:pt idx="25" formatCode="General">
                  <c:v>623</c:v>
                </c:pt>
                <c:pt idx="26" formatCode="General">
                  <c:v>623</c:v>
                </c:pt>
                <c:pt idx="27" formatCode="General">
                  <c:v>628</c:v>
                </c:pt>
                <c:pt idx="28" formatCode="General">
                  <c:v>675</c:v>
                </c:pt>
                <c:pt idx="29" formatCode="General">
                  <c:v>609</c:v>
                </c:pt>
                <c:pt idx="30" formatCode="General">
                  <c:v>448</c:v>
                </c:pt>
                <c:pt idx="31" formatCode="General">
                  <c:v>473</c:v>
                </c:pt>
                <c:pt idx="32" formatCode="General">
                  <c:v>394</c:v>
                </c:pt>
                <c:pt idx="33" formatCode="General">
                  <c:v>339</c:v>
                </c:pt>
                <c:pt idx="34" formatCode="General">
                  <c:v>385</c:v>
                </c:pt>
                <c:pt idx="35" formatCode="General">
                  <c:v>420</c:v>
                </c:pt>
              </c:numCache>
            </c:numRef>
          </c:val>
          <c:smooth val="0"/>
          <c:extLst>
            <c:ext xmlns:c16="http://schemas.microsoft.com/office/drawing/2014/chart" uri="{C3380CC4-5D6E-409C-BE32-E72D297353CC}">
              <c16:uniqueId val="{00000000-F73B-4BCE-94ED-42F874791247}"/>
            </c:ext>
          </c:extLst>
        </c:ser>
        <c:ser>
          <c:idx val="1"/>
          <c:order val="1"/>
          <c:tx>
            <c:strRef>
              <c:f>全国大会!$K$3</c:f>
              <c:strCache>
                <c:ptCount val="1"/>
                <c:pt idx="0">
                  <c:v>Ⅱ部門</c:v>
                </c:pt>
              </c:strCache>
            </c:strRef>
          </c:tx>
          <c:spPr>
            <a:ln w="28575" cap="rnd">
              <a:solidFill>
                <a:schemeClr val="accent4"/>
              </a:solidFill>
              <a:round/>
            </a:ln>
            <a:effectLst/>
          </c:spPr>
          <c:marker>
            <c:symbol val="none"/>
          </c:marker>
          <c:dLbls>
            <c:dLbl>
              <c:idx val="0"/>
              <c:dLblPos val="l"/>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ED1-4D4E-AC70-D80361CE161B}"/>
                </c:ext>
              </c:extLst>
            </c:dLbl>
            <c:dLbl>
              <c:idx val="3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全国大会!$K$4:$K$39</c:f>
              <c:numCache>
                <c:formatCode>#,##0_);[Red]\(#,##0\)</c:formatCode>
                <c:ptCount val="36"/>
                <c:pt idx="0">
                  <c:v>521</c:v>
                </c:pt>
                <c:pt idx="1">
                  <c:v>543</c:v>
                </c:pt>
                <c:pt idx="2" formatCode="General">
                  <c:v>586</c:v>
                </c:pt>
                <c:pt idx="3">
                  <c:v>633</c:v>
                </c:pt>
                <c:pt idx="4">
                  <c:v>653</c:v>
                </c:pt>
                <c:pt idx="5">
                  <c:v>665</c:v>
                </c:pt>
                <c:pt idx="6">
                  <c:v>685</c:v>
                </c:pt>
                <c:pt idx="7">
                  <c:v>411</c:v>
                </c:pt>
                <c:pt idx="8">
                  <c:v>405</c:v>
                </c:pt>
                <c:pt idx="9">
                  <c:v>416</c:v>
                </c:pt>
                <c:pt idx="10" formatCode="General">
                  <c:v>369</c:v>
                </c:pt>
                <c:pt idx="11">
                  <c:v>340</c:v>
                </c:pt>
                <c:pt idx="12">
                  <c:v>282</c:v>
                </c:pt>
                <c:pt idx="13">
                  <c:v>294</c:v>
                </c:pt>
                <c:pt idx="14">
                  <c:v>343</c:v>
                </c:pt>
                <c:pt idx="15">
                  <c:v>303</c:v>
                </c:pt>
                <c:pt idx="16">
                  <c:v>287</c:v>
                </c:pt>
                <c:pt idx="17" formatCode="General">
                  <c:v>306</c:v>
                </c:pt>
                <c:pt idx="18" formatCode="General">
                  <c:v>295</c:v>
                </c:pt>
                <c:pt idx="19" formatCode="General">
                  <c:v>277</c:v>
                </c:pt>
                <c:pt idx="20" formatCode="General">
                  <c:v>287</c:v>
                </c:pt>
                <c:pt idx="21" formatCode="General">
                  <c:v>320</c:v>
                </c:pt>
                <c:pt idx="22" formatCode="General">
                  <c:v>281</c:v>
                </c:pt>
                <c:pt idx="23" formatCode="General">
                  <c:v>253</c:v>
                </c:pt>
                <c:pt idx="24" formatCode="General">
                  <c:v>208</c:v>
                </c:pt>
                <c:pt idx="25" formatCode="General">
                  <c:v>213</c:v>
                </c:pt>
                <c:pt idx="26" formatCode="General">
                  <c:v>240</c:v>
                </c:pt>
                <c:pt idx="27" formatCode="General">
                  <c:v>252</c:v>
                </c:pt>
                <c:pt idx="28" formatCode="General">
                  <c:v>227</c:v>
                </c:pt>
                <c:pt idx="29" formatCode="General">
                  <c:v>217</c:v>
                </c:pt>
                <c:pt idx="30" formatCode="General">
                  <c:v>221</c:v>
                </c:pt>
                <c:pt idx="31" formatCode="General">
                  <c:v>243</c:v>
                </c:pt>
                <c:pt idx="32" formatCode="General">
                  <c:v>188</c:v>
                </c:pt>
                <c:pt idx="33" formatCode="General">
                  <c:v>197</c:v>
                </c:pt>
                <c:pt idx="34" formatCode="General">
                  <c:v>217</c:v>
                </c:pt>
                <c:pt idx="35" formatCode="General">
                  <c:v>257</c:v>
                </c:pt>
              </c:numCache>
            </c:numRef>
          </c:val>
          <c:smooth val="0"/>
          <c:extLst>
            <c:ext xmlns:c16="http://schemas.microsoft.com/office/drawing/2014/chart" uri="{C3380CC4-5D6E-409C-BE32-E72D297353CC}">
              <c16:uniqueId val="{00000001-F73B-4BCE-94ED-42F874791247}"/>
            </c:ext>
          </c:extLst>
        </c:ser>
        <c:ser>
          <c:idx val="2"/>
          <c:order val="2"/>
          <c:tx>
            <c:strRef>
              <c:f>全国大会!$L$3</c:f>
              <c:strCache>
                <c:ptCount val="1"/>
                <c:pt idx="0">
                  <c:v>Ⅲ部門</c:v>
                </c:pt>
              </c:strCache>
            </c:strRef>
          </c:tx>
          <c:spPr>
            <a:ln w="28575" cap="rnd">
              <a:solidFill>
                <a:schemeClr val="accent6"/>
              </a:solidFill>
              <a:round/>
            </a:ln>
            <a:effectLst/>
          </c:spPr>
          <c:marker>
            <c:symbol val="none"/>
          </c:marker>
          <c:dLbls>
            <c:dLbl>
              <c:idx val="0"/>
              <c:layout>
                <c:manualLayout>
                  <c:x val="-0.1124527594893807"/>
                  <c:y val="1.7091659068504579E-2"/>
                </c:manualLayout>
              </c:layout>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CED1-4D4E-AC70-D80361CE161B}"/>
                </c:ext>
              </c:extLst>
            </c:dLbl>
            <c:dLbl>
              <c:idx val="3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全国大会!$L$4:$L$39</c:f>
              <c:numCache>
                <c:formatCode>#,##0_);[Red]\(#,##0\)</c:formatCode>
                <c:ptCount val="36"/>
                <c:pt idx="0">
                  <c:v>507</c:v>
                </c:pt>
                <c:pt idx="1">
                  <c:v>544</c:v>
                </c:pt>
                <c:pt idx="2" formatCode="General">
                  <c:v>548</c:v>
                </c:pt>
                <c:pt idx="3">
                  <c:v>621</c:v>
                </c:pt>
                <c:pt idx="4">
                  <c:v>736</c:v>
                </c:pt>
                <c:pt idx="5">
                  <c:v>860</c:v>
                </c:pt>
                <c:pt idx="6">
                  <c:v>829</c:v>
                </c:pt>
                <c:pt idx="7">
                  <c:v>829</c:v>
                </c:pt>
                <c:pt idx="8">
                  <c:v>709</c:v>
                </c:pt>
                <c:pt idx="9">
                  <c:v>866</c:v>
                </c:pt>
                <c:pt idx="10" formatCode="General">
                  <c:v>861</c:v>
                </c:pt>
                <c:pt idx="11">
                  <c:v>716</c:v>
                </c:pt>
                <c:pt idx="12">
                  <c:v>724</c:v>
                </c:pt>
                <c:pt idx="13">
                  <c:v>815</c:v>
                </c:pt>
                <c:pt idx="14">
                  <c:v>646</c:v>
                </c:pt>
                <c:pt idx="15">
                  <c:v>559</c:v>
                </c:pt>
                <c:pt idx="16">
                  <c:v>515</c:v>
                </c:pt>
                <c:pt idx="17" formatCode="General">
                  <c:v>442</c:v>
                </c:pt>
                <c:pt idx="18" formatCode="General">
                  <c:v>461</c:v>
                </c:pt>
                <c:pt idx="19" formatCode="General">
                  <c:v>483</c:v>
                </c:pt>
                <c:pt idx="20" formatCode="General">
                  <c:v>510</c:v>
                </c:pt>
                <c:pt idx="21" formatCode="General">
                  <c:v>528</c:v>
                </c:pt>
                <c:pt idx="22" formatCode="General">
                  <c:v>408</c:v>
                </c:pt>
                <c:pt idx="23" formatCode="General">
                  <c:v>436</c:v>
                </c:pt>
                <c:pt idx="24" formatCode="General">
                  <c:v>342</c:v>
                </c:pt>
                <c:pt idx="25" formatCode="General">
                  <c:v>379</c:v>
                </c:pt>
                <c:pt idx="26" formatCode="General">
                  <c:v>423</c:v>
                </c:pt>
                <c:pt idx="27" formatCode="General">
                  <c:v>458</c:v>
                </c:pt>
                <c:pt idx="28" formatCode="General">
                  <c:v>538</c:v>
                </c:pt>
                <c:pt idx="29" formatCode="General">
                  <c:v>590</c:v>
                </c:pt>
                <c:pt idx="30" formatCode="General">
                  <c:v>463</c:v>
                </c:pt>
                <c:pt idx="31" formatCode="General">
                  <c:v>478</c:v>
                </c:pt>
                <c:pt idx="32" formatCode="General">
                  <c:v>364</c:v>
                </c:pt>
                <c:pt idx="33" formatCode="General">
                  <c:v>425</c:v>
                </c:pt>
                <c:pt idx="34" formatCode="General">
                  <c:v>464</c:v>
                </c:pt>
                <c:pt idx="35" formatCode="General">
                  <c:v>466</c:v>
                </c:pt>
              </c:numCache>
            </c:numRef>
          </c:val>
          <c:smooth val="0"/>
          <c:extLst>
            <c:ext xmlns:c16="http://schemas.microsoft.com/office/drawing/2014/chart" uri="{C3380CC4-5D6E-409C-BE32-E72D297353CC}">
              <c16:uniqueId val="{00000000-0C69-4BBB-8398-FE1D6200DFB0}"/>
            </c:ext>
          </c:extLst>
        </c:ser>
        <c:ser>
          <c:idx val="3"/>
          <c:order val="3"/>
          <c:tx>
            <c:strRef>
              <c:f>全国大会!$M$3</c:f>
              <c:strCache>
                <c:ptCount val="1"/>
                <c:pt idx="0">
                  <c:v>Ⅳ部門</c:v>
                </c:pt>
              </c:strCache>
            </c:strRef>
          </c:tx>
          <c:spPr>
            <a:ln w="28575" cap="rnd">
              <a:solidFill>
                <a:schemeClr val="accent2">
                  <a:lumMod val="60000"/>
                </a:schemeClr>
              </a:solidFill>
              <a:round/>
            </a:ln>
            <a:effectLst/>
          </c:spPr>
          <c:marker>
            <c:symbol val="none"/>
          </c:marker>
          <c:dLbls>
            <c:dLbl>
              <c:idx val="0"/>
              <c:dLblPos val="l"/>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CED1-4D4E-AC70-D80361CE161B}"/>
                </c:ext>
              </c:extLst>
            </c:dLbl>
            <c:dLbl>
              <c:idx val="3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全国大会!$M$4:$M$39</c:f>
              <c:numCache>
                <c:formatCode>#,##0_);[Red]\(#,##0\)</c:formatCode>
                <c:ptCount val="36"/>
                <c:pt idx="0">
                  <c:v>273</c:v>
                </c:pt>
                <c:pt idx="1">
                  <c:v>331</c:v>
                </c:pt>
                <c:pt idx="2" formatCode="General">
                  <c:v>349</c:v>
                </c:pt>
                <c:pt idx="3">
                  <c:v>415</c:v>
                </c:pt>
                <c:pt idx="4">
                  <c:v>399</c:v>
                </c:pt>
                <c:pt idx="5">
                  <c:v>510</c:v>
                </c:pt>
                <c:pt idx="6">
                  <c:v>494</c:v>
                </c:pt>
                <c:pt idx="7">
                  <c:v>495</c:v>
                </c:pt>
                <c:pt idx="8">
                  <c:v>433</c:v>
                </c:pt>
                <c:pt idx="9">
                  <c:v>492</c:v>
                </c:pt>
                <c:pt idx="10" formatCode="General">
                  <c:v>432</c:v>
                </c:pt>
                <c:pt idx="11">
                  <c:v>492</c:v>
                </c:pt>
                <c:pt idx="12">
                  <c:v>413</c:v>
                </c:pt>
                <c:pt idx="13">
                  <c:v>472</c:v>
                </c:pt>
                <c:pt idx="14">
                  <c:v>437</c:v>
                </c:pt>
                <c:pt idx="15">
                  <c:v>414</c:v>
                </c:pt>
                <c:pt idx="16">
                  <c:v>365</c:v>
                </c:pt>
                <c:pt idx="17" formatCode="General">
                  <c:v>370</c:v>
                </c:pt>
                <c:pt idx="18" formatCode="General">
                  <c:v>356</c:v>
                </c:pt>
                <c:pt idx="19" formatCode="General">
                  <c:v>368</c:v>
                </c:pt>
                <c:pt idx="20" formatCode="General">
                  <c:v>364</c:v>
                </c:pt>
                <c:pt idx="21" formatCode="General">
                  <c:v>376</c:v>
                </c:pt>
                <c:pt idx="22" formatCode="General">
                  <c:v>366</c:v>
                </c:pt>
                <c:pt idx="23" formatCode="General">
                  <c:v>142</c:v>
                </c:pt>
                <c:pt idx="24" formatCode="General">
                  <c:v>147</c:v>
                </c:pt>
                <c:pt idx="25" formatCode="General">
                  <c:v>135</c:v>
                </c:pt>
                <c:pt idx="26" formatCode="General">
                  <c:v>137</c:v>
                </c:pt>
                <c:pt idx="27" formatCode="General">
                  <c:v>150</c:v>
                </c:pt>
                <c:pt idx="28" formatCode="General">
                  <c:v>151</c:v>
                </c:pt>
                <c:pt idx="29" formatCode="General">
                  <c:v>196</c:v>
                </c:pt>
                <c:pt idx="30" formatCode="General">
                  <c:v>149</c:v>
                </c:pt>
                <c:pt idx="31" formatCode="General">
                  <c:v>183</c:v>
                </c:pt>
                <c:pt idx="32" formatCode="General">
                  <c:v>163</c:v>
                </c:pt>
                <c:pt idx="33" formatCode="General">
                  <c:v>150</c:v>
                </c:pt>
                <c:pt idx="34" formatCode="General">
                  <c:v>174</c:v>
                </c:pt>
                <c:pt idx="35" formatCode="General">
                  <c:v>173</c:v>
                </c:pt>
              </c:numCache>
            </c:numRef>
          </c:val>
          <c:smooth val="0"/>
          <c:extLst>
            <c:ext xmlns:c16="http://schemas.microsoft.com/office/drawing/2014/chart" uri="{C3380CC4-5D6E-409C-BE32-E72D297353CC}">
              <c16:uniqueId val="{00000001-0C69-4BBB-8398-FE1D6200DFB0}"/>
            </c:ext>
          </c:extLst>
        </c:ser>
        <c:ser>
          <c:idx val="4"/>
          <c:order val="4"/>
          <c:tx>
            <c:strRef>
              <c:f>全国大会!$N$3</c:f>
              <c:strCache>
                <c:ptCount val="1"/>
                <c:pt idx="0">
                  <c:v>Ⅴ部門</c:v>
                </c:pt>
              </c:strCache>
            </c:strRef>
          </c:tx>
          <c:spPr>
            <a:ln w="28575" cap="rnd">
              <a:solidFill>
                <a:schemeClr val="accent4">
                  <a:lumMod val="60000"/>
                </a:schemeClr>
              </a:solidFill>
              <a:round/>
            </a:ln>
            <a:effectLst/>
          </c:spPr>
          <c:marker>
            <c:symbol val="none"/>
          </c:marker>
          <c:dLbls>
            <c:dLbl>
              <c:idx val="0"/>
              <c:dLblPos val="l"/>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ED1-4D4E-AC70-D80361CE161B}"/>
                </c:ext>
              </c:extLst>
            </c:dLbl>
            <c:dLbl>
              <c:idx val="35"/>
              <c:layout>
                <c:manualLayout>
                  <c:x val="1.5778414408500168E-3"/>
                  <c:y val="2.050999088220556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全国大会!$N$4:$N$39</c:f>
              <c:numCache>
                <c:formatCode>#,##0_);[Red]\(#,##0\)</c:formatCode>
                <c:ptCount val="36"/>
                <c:pt idx="0">
                  <c:v>338</c:v>
                </c:pt>
                <c:pt idx="1">
                  <c:v>405</c:v>
                </c:pt>
                <c:pt idx="2" formatCode="General">
                  <c:v>391</c:v>
                </c:pt>
                <c:pt idx="3">
                  <c:v>476</c:v>
                </c:pt>
                <c:pt idx="4">
                  <c:v>493</c:v>
                </c:pt>
                <c:pt idx="5">
                  <c:v>573</c:v>
                </c:pt>
                <c:pt idx="6">
                  <c:v>583</c:v>
                </c:pt>
                <c:pt idx="7">
                  <c:v>614</c:v>
                </c:pt>
                <c:pt idx="8">
                  <c:v>565</c:v>
                </c:pt>
                <c:pt idx="9">
                  <c:v>602</c:v>
                </c:pt>
                <c:pt idx="10" formatCode="General">
                  <c:v>525</c:v>
                </c:pt>
                <c:pt idx="11">
                  <c:v>612</c:v>
                </c:pt>
                <c:pt idx="12">
                  <c:v>612</c:v>
                </c:pt>
                <c:pt idx="13">
                  <c:v>747</c:v>
                </c:pt>
                <c:pt idx="14">
                  <c:v>740</c:v>
                </c:pt>
                <c:pt idx="15">
                  <c:v>663</c:v>
                </c:pt>
                <c:pt idx="16">
                  <c:v>615</c:v>
                </c:pt>
                <c:pt idx="17" formatCode="General">
                  <c:v>598</c:v>
                </c:pt>
                <c:pt idx="18" formatCode="General">
                  <c:v>609</c:v>
                </c:pt>
                <c:pt idx="19" formatCode="General">
                  <c:v>599</c:v>
                </c:pt>
                <c:pt idx="20" formatCode="General">
                  <c:v>607</c:v>
                </c:pt>
                <c:pt idx="21" formatCode="General">
                  <c:v>720</c:v>
                </c:pt>
                <c:pt idx="22" formatCode="General">
                  <c:v>597</c:v>
                </c:pt>
                <c:pt idx="23" formatCode="General">
                  <c:v>621</c:v>
                </c:pt>
                <c:pt idx="24" formatCode="General">
                  <c:v>623</c:v>
                </c:pt>
                <c:pt idx="25" formatCode="General">
                  <c:v>641</c:v>
                </c:pt>
                <c:pt idx="26" formatCode="General">
                  <c:v>654</c:v>
                </c:pt>
                <c:pt idx="27" formatCode="General">
                  <c:v>670</c:v>
                </c:pt>
                <c:pt idx="28" formatCode="General">
                  <c:v>618</c:v>
                </c:pt>
                <c:pt idx="29" formatCode="General">
                  <c:v>717</c:v>
                </c:pt>
                <c:pt idx="30" formatCode="General">
                  <c:v>621</c:v>
                </c:pt>
                <c:pt idx="31" formatCode="General">
                  <c:v>674</c:v>
                </c:pt>
                <c:pt idx="32" formatCode="General">
                  <c:v>535</c:v>
                </c:pt>
                <c:pt idx="33" formatCode="General">
                  <c:v>636</c:v>
                </c:pt>
                <c:pt idx="34" formatCode="General">
                  <c:v>800</c:v>
                </c:pt>
                <c:pt idx="35" formatCode="General">
                  <c:v>849</c:v>
                </c:pt>
              </c:numCache>
            </c:numRef>
          </c:val>
          <c:smooth val="0"/>
          <c:extLst>
            <c:ext xmlns:c16="http://schemas.microsoft.com/office/drawing/2014/chart" uri="{C3380CC4-5D6E-409C-BE32-E72D297353CC}">
              <c16:uniqueId val="{00000002-0C69-4BBB-8398-FE1D6200DFB0}"/>
            </c:ext>
          </c:extLst>
        </c:ser>
        <c:ser>
          <c:idx val="5"/>
          <c:order val="5"/>
          <c:tx>
            <c:strRef>
              <c:f>全国大会!$O$3</c:f>
              <c:strCache>
                <c:ptCount val="1"/>
                <c:pt idx="0">
                  <c:v>Ⅵ部門</c:v>
                </c:pt>
              </c:strCache>
            </c:strRef>
          </c:tx>
          <c:spPr>
            <a:ln w="28575" cap="rnd">
              <a:solidFill>
                <a:schemeClr val="accent6">
                  <a:lumMod val="60000"/>
                </a:schemeClr>
              </a:solidFill>
              <a:round/>
            </a:ln>
            <a:effectLst/>
          </c:spPr>
          <c:marker>
            <c:symbol val="none"/>
          </c:marker>
          <c:dLbls>
            <c:dLbl>
              <c:idx val="0"/>
              <c:dLblPos val="l"/>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ED1-4D4E-AC70-D80361CE161B}"/>
                </c:ext>
              </c:extLst>
            </c:dLbl>
            <c:dLbl>
              <c:idx val="3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全国大会!$O$4:$O$39</c:f>
              <c:numCache>
                <c:formatCode>#,##0_);[Red]\(#,##0\)</c:formatCode>
                <c:ptCount val="36"/>
                <c:pt idx="0">
                  <c:v>128</c:v>
                </c:pt>
                <c:pt idx="1">
                  <c:v>140</c:v>
                </c:pt>
                <c:pt idx="2" formatCode="General">
                  <c:v>193</c:v>
                </c:pt>
                <c:pt idx="3">
                  <c:v>250</c:v>
                </c:pt>
                <c:pt idx="4">
                  <c:v>279</c:v>
                </c:pt>
                <c:pt idx="5">
                  <c:v>329</c:v>
                </c:pt>
                <c:pt idx="6">
                  <c:v>354</c:v>
                </c:pt>
                <c:pt idx="7">
                  <c:v>337</c:v>
                </c:pt>
                <c:pt idx="8">
                  <c:v>292</c:v>
                </c:pt>
                <c:pt idx="9">
                  <c:v>364</c:v>
                </c:pt>
                <c:pt idx="10" formatCode="General">
                  <c:v>298</c:v>
                </c:pt>
                <c:pt idx="11">
                  <c:v>303</c:v>
                </c:pt>
                <c:pt idx="12">
                  <c:v>332</c:v>
                </c:pt>
                <c:pt idx="13">
                  <c:v>470</c:v>
                </c:pt>
                <c:pt idx="14">
                  <c:v>438</c:v>
                </c:pt>
                <c:pt idx="15">
                  <c:v>396</c:v>
                </c:pt>
                <c:pt idx="16">
                  <c:v>333</c:v>
                </c:pt>
                <c:pt idx="17" formatCode="General">
                  <c:v>315</c:v>
                </c:pt>
                <c:pt idx="18" formatCode="General">
                  <c:v>346</c:v>
                </c:pt>
                <c:pt idx="19" formatCode="General">
                  <c:v>366</c:v>
                </c:pt>
                <c:pt idx="20" formatCode="General">
                  <c:v>427</c:v>
                </c:pt>
                <c:pt idx="21" formatCode="General">
                  <c:v>540</c:v>
                </c:pt>
                <c:pt idx="22" formatCode="General">
                  <c:v>426</c:v>
                </c:pt>
                <c:pt idx="23" formatCode="General">
                  <c:v>560</c:v>
                </c:pt>
                <c:pt idx="24" formatCode="General">
                  <c:v>576</c:v>
                </c:pt>
                <c:pt idx="25" formatCode="General">
                  <c:v>709</c:v>
                </c:pt>
                <c:pt idx="26" formatCode="General">
                  <c:v>794</c:v>
                </c:pt>
                <c:pt idx="27" formatCode="General">
                  <c:v>929</c:v>
                </c:pt>
                <c:pt idx="28" formatCode="General">
                  <c:v>979</c:v>
                </c:pt>
                <c:pt idx="29" formatCode="General">
                  <c:v>1065</c:v>
                </c:pt>
                <c:pt idx="30" formatCode="General">
                  <c:v>1102</c:v>
                </c:pt>
                <c:pt idx="31" formatCode="General">
                  <c:v>1151</c:v>
                </c:pt>
                <c:pt idx="32" formatCode="General">
                  <c:v>987</c:v>
                </c:pt>
                <c:pt idx="33" formatCode="General">
                  <c:v>1026</c:v>
                </c:pt>
                <c:pt idx="34" formatCode="General">
                  <c:v>1339</c:v>
                </c:pt>
                <c:pt idx="35" formatCode="General">
                  <c:v>1371</c:v>
                </c:pt>
              </c:numCache>
            </c:numRef>
          </c:val>
          <c:smooth val="0"/>
          <c:extLst>
            <c:ext xmlns:c16="http://schemas.microsoft.com/office/drawing/2014/chart" uri="{C3380CC4-5D6E-409C-BE32-E72D297353CC}">
              <c16:uniqueId val="{00000003-0C69-4BBB-8398-FE1D6200DFB0}"/>
            </c:ext>
          </c:extLst>
        </c:ser>
        <c:ser>
          <c:idx val="6"/>
          <c:order val="6"/>
          <c:tx>
            <c:strRef>
              <c:f>全国大会!$P$3</c:f>
              <c:strCache>
                <c:ptCount val="1"/>
                <c:pt idx="0">
                  <c:v>Ⅶ部門</c:v>
                </c:pt>
              </c:strCache>
            </c:strRef>
          </c:tx>
          <c:spPr>
            <a:ln w="28575" cap="rnd">
              <a:solidFill>
                <a:schemeClr val="accent2">
                  <a:lumMod val="80000"/>
                  <a:lumOff val="20000"/>
                </a:schemeClr>
              </a:solidFill>
              <a:round/>
            </a:ln>
            <a:effectLst/>
          </c:spPr>
          <c:marker>
            <c:symbol val="none"/>
          </c:marker>
          <c:dLbls>
            <c:dLbl>
              <c:idx val="7"/>
              <c:dLblPos val="b"/>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CED1-4D4E-AC70-D80361CE161B}"/>
                </c:ext>
              </c:extLst>
            </c:dLbl>
            <c:dLbl>
              <c:idx val="3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全国大会!$P$4:$P$39</c:f>
              <c:numCache>
                <c:formatCode>#,##0_);[Red]\(#,##0\)</c:formatCode>
                <c:ptCount val="36"/>
                <c:pt idx="7">
                  <c:v>306</c:v>
                </c:pt>
                <c:pt idx="8">
                  <c:v>297</c:v>
                </c:pt>
                <c:pt idx="9">
                  <c:v>283</c:v>
                </c:pt>
                <c:pt idx="10" formatCode="General">
                  <c:v>296</c:v>
                </c:pt>
                <c:pt idx="11">
                  <c:v>306</c:v>
                </c:pt>
                <c:pt idx="12">
                  <c:v>322</c:v>
                </c:pt>
                <c:pt idx="13">
                  <c:v>331</c:v>
                </c:pt>
                <c:pt idx="14">
                  <c:v>321</c:v>
                </c:pt>
                <c:pt idx="15">
                  <c:v>317</c:v>
                </c:pt>
                <c:pt idx="16">
                  <c:v>227</c:v>
                </c:pt>
                <c:pt idx="17" formatCode="General">
                  <c:v>214</c:v>
                </c:pt>
                <c:pt idx="18" formatCode="General">
                  <c:v>248</c:v>
                </c:pt>
                <c:pt idx="19" formatCode="General">
                  <c:v>218</c:v>
                </c:pt>
                <c:pt idx="20" formatCode="General">
                  <c:v>211</c:v>
                </c:pt>
                <c:pt idx="21" formatCode="General">
                  <c:v>215</c:v>
                </c:pt>
                <c:pt idx="22" formatCode="General">
                  <c:v>197</c:v>
                </c:pt>
                <c:pt idx="23" formatCode="General">
                  <c:v>164</c:v>
                </c:pt>
                <c:pt idx="24" formatCode="General">
                  <c:v>136</c:v>
                </c:pt>
                <c:pt idx="25" formatCode="General">
                  <c:v>132</c:v>
                </c:pt>
                <c:pt idx="26" formatCode="General">
                  <c:v>141</c:v>
                </c:pt>
                <c:pt idx="27" formatCode="General">
                  <c:v>169</c:v>
                </c:pt>
                <c:pt idx="28" formatCode="General">
                  <c:v>199</c:v>
                </c:pt>
                <c:pt idx="29" formatCode="General">
                  <c:v>138</c:v>
                </c:pt>
                <c:pt idx="30" formatCode="General">
                  <c:v>164</c:v>
                </c:pt>
                <c:pt idx="31" formatCode="General">
                  <c:v>112</c:v>
                </c:pt>
                <c:pt idx="32" formatCode="General">
                  <c:v>93</c:v>
                </c:pt>
                <c:pt idx="33" formatCode="General">
                  <c:v>107</c:v>
                </c:pt>
                <c:pt idx="34" formatCode="General">
                  <c:v>138</c:v>
                </c:pt>
                <c:pt idx="35" formatCode="General">
                  <c:v>123</c:v>
                </c:pt>
              </c:numCache>
            </c:numRef>
          </c:val>
          <c:smooth val="0"/>
          <c:extLst>
            <c:ext xmlns:c16="http://schemas.microsoft.com/office/drawing/2014/chart" uri="{C3380CC4-5D6E-409C-BE32-E72D297353CC}">
              <c16:uniqueId val="{00000004-0C69-4BBB-8398-FE1D6200DFB0}"/>
            </c:ext>
          </c:extLst>
        </c:ser>
        <c:ser>
          <c:idx val="7"/>
          <c:order val="7"/>
          <c:tx>
            <c:strRef>
              <c:f>全国大会!$Q$3</c:f>
              <c:strCache>
                <c:ptCount val="1"/>
                <c:pt idx="0">
                  <c:v>CS部門</c:v>
                </c:pt>
              </c:strCache>
            </c:strRef>
          </c:tx>
          <c:spPr>
            <a:ln w="28575" cap="rnd">
              <a:solidFill>
                <a:schemeClr val="accent4">
                  <a:lumMod val="80000"/>
                  <a:lumOff val="20000"/>
                </a:schemeClr>
              </a:solidFill>
              <a:round/>
            </a:ln>
            <a:effectLst/>
          </c:spPr>
          <c:marker>
            <c:symbol val="none"/>
          </c:marker>
          <c:dLbls>
            <c:dLbl>
              <c:idx val="5"/>
              <c:dLblPos val="b"/>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ED1-4D4E-AC70-D80361CE161B}"/>
                </c:ext>
              </c:extLst>
            </c:dLbl>
            <c:dLbl>
              <c:idx val="35"/>
              <c:layout>
                <c:manualLayout>
                  <c:x val="-1.1570703567145148E-16"/>
                  <c:y val="-2.9055820416457788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ED1-4D4E-AC70-D80361CE16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全国大会!$Q$4:$Q$39</c:f>
              <c:numCache>
                <c:formatCode>#,##0_);[Red]\(#,##0\)</c:formatCode>
                <c:ptCount val="36"/>
                <c:pt idx="5">
                  <c:v>169</c:v>
                </c:pt>
                <c:pt idx="6">
                  <c:v>159</c:v>
                </c:pt>
                <c:pt idx="7">
                  <c:v>188</c:v>
                </c:pt>
                <c:pt idx="8">
                  <c:v>164</c:v>
                </c:pt>
                <c:pt idx="9">
                  <c:v>248</c:v>
                </c:pt>
                <c:pt idx="10" formatCode="General">
                  <c:v>241</c:v>
                </c:pt>
                <c:pt idx="11">
                  <c:v>285</c:v>
                </c:pt>
                <c:pt idx="12">
                  <c:v>280</c:v>
                </c:pt>
                <c:pt idx="13">
                  <c:v>256</c:v>
                </c:pt>
                <c:pt idx="14">
                  <c:v>281</c:v>
                </c:pt>
                <c:pt idx="15">
                  <c:v>181</c:v>
                </c:pt>
                <c:pt idx="16">
                  <c:v>235</c:v>
                </c:pt>
                <c:pt idx="17" formatCode="General">
                  <c:v>250</c:v>
                </c:pt>
                <c:pt idx="18" formatCode="General">
                  <c:v>263</c:v>
                </c:pt>
                <c:pt idx="19" formatCode="General">
                  <c:v>216</c:v>
                </c:pt>
                <c:pt idx="20" formatCode="General">
                  <c:v>231</c:v>
                </c:pt>
                <c:pt idx="21" formatCode="General">
                  <c:v>267</c:v>
                </c:pt>
                <c:pt idx="22" formatCode="General">
                  <c:v>238</c:v>
                </c:pt>
                <c:pt idx="23" formatCode="General">
                  <c:v>326</c:v>
                </c:pt>
                <c:pt idx="24" formatCode="General">
                  <c:v>284</c:v>
                </c:pt>
                <c:pt idx="25" formatCode="General">
                  <c:v>269</c:v>
                </c:pt>
                <c:pt idx="26" formatCode="General">
                  <c:v>282</c:v>
                </c:pt>
                <c:pt idx="27" formatCode="General">
                  <c:v>332</c:v>
                </c:pt>
                <c:pt idx="28" formatCode="General">
                  <c:v>272</c:v>
                </c:pt>
                <c:pt idx="29" formatCode="General">
                  <c:v>507</c:v>
                </c:pt>
                <c:pt idx="30" formatCode="General">
                  <c:v>454</c:v>
                </c:pt>
                <c:pt idx="31" formatCode="General">
                  <c:v>512</c:v>
                </c:pt>
                <c:pt idx="32" formatCode="General">
                  <c:v>512</c:v>
                </c:pt>
                <c:pt idx="33" formatCode="General">
                  <c:v>586</c:v>
                </c:pt>
                <c:pt idx="34" formatCode="General">
                  <c:v>672</c:v>
                </c:pt>
                <c:pt idx="35" formatCode="General">
                  <c:v>850</c:v>
                </c:pt>
              </c:numCache>
            </c:numRef>
          </c:val>
          <c:smooth val="0"/>
          <c:extLst>
            <c:ext xmlns:c16="http://schemas.microsoft.com/office/drawing/2014/chart" uri="{C3380CC4-5D6E-409C-BE32-E72D297353CC}">
              <c16:uniqueId val="{00000005-0C69-4BBB-8398-FE1D6200DFB0}"/>
            </c:ext>
          </c:extLst>
        </c:ser>
        <c:dLbls>
          <c:showLegendKey val="0"/>
          <c:showVal val="0"/>
          <c:showCatName val="0"/>
          <c:showSerName val="0"/>
          <c:showPercent val="0"/>
          <c:showBubbleSize val="0"/>
        </c:dLbls>
        <c:smooth val="0"/>
        <c:axId val="895078120"/>
        <c:axId val="895075240"/>
      </c:line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895075240"/>
        <c:crosses val="autoZero"/>
        <c:auto val="1"/>
        <c:lblAlgn val="ctr"/>
        <c:lblOffset val="100"/>
        <c:noMultiLvlLbl val="0"/>
      </c:catAx>
      <c:valAx>
        <c:axId val="89507524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895078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atin typeface="UD デジタル 教科書体 NK-B" panose="02020700000000000000" pitchFamily="18" charset="-128"/>
                <a:ea typeface="UD デジタル 教科書体 NK-B" panose="02020700000000000000" pitchFamily="18" charset="-128"/>
              </a:rPr>
              <a:t>行事開催件数と参加者数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調査研究行事数!$S$3</c:f>
              <c:strCache>
                <c:ptCount val="1"/>
                <c:pt idx="0">
                  <c:v>1</c:v>
                </c:pt>
              </c:strCache>
            </c:strRef>
          </c:tx>
          <c:spPr>
            <a:solidFill>
              <a:schemeClr val="accent1"/>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調査研究行事数!$S$4:$S$39</c:f>
            </c:numRef>
          </c:val>
          <c:extLst>
            <c:ext xmlns:c16="http://schemas.microsoft.com/office/drawing/2014/chart" uri="{C3380CC4-5D6E-409C-BE32-E72D297353CC}">
              <c16:uniqueId val="{00000000-91C1-4C0B-9FFA-F5A5F4A39125}"/>
            </c:ext>
          </c:extLst>
        </c:ser>
        <c:ser>
          <c:idx val="1"/>
          <c:order val="1"/>
          <c:tx>
            <c:strRef>
              <c:f>調査研究行事数!$T$3</c:f>
              <c:strCache>
                <c:ptCount val="1"/>
                <c:pt idx="0">
                  <c:v>2</c:v>
                </c:pt>
              </c:strCache>
            </c:strRef>
          </c:tx>
          <c:spPr>
            <a:solidFill>
              <a:schemeClr val="accent2"/>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調査研究行事数!$T$4:$T$39</c:f>
            </c:numRef>
          </c:val>
          <c:extLst>
            <c:ext xmlns:c16="http://schemas.microsoft.com/office/drawing/2014/chart" uri="{C3380CC4-5D6E-409C-BE32-E72D297353CC}">
              <c16:uniqueId val="{00000001-91C1-4C0B-9FFA-F5A5F4A39125}"/>
            </c:ext>
          </c:extLst>
        </c:ser>
        <c:ser>
          <c:idx val="5"/>
          <c:order val="5"/>
          <c:tx>
            <c:strRef>
              <c:f>調査研究行事数!$X$3</c:f>
              <c:strCache>
                <c:ptCount val="1"/>
                <c:pt idx="0">
                  <c:v>1</c:v>
                </c:pt>
              </c:strCache>
            </c:strRef>
          </c:tx>
          <c:spPr>
            <a:solidFill>
              <a:schemeClr val="accent6"/>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調査研究行事数!$X$4:$X$39</c:f>
            </c:numRef>
          </c:val>
          <c:extLst>
            <c:ext xmlns:c16="http://schemas.microsoft.com/office/drawing/2014/chart" uri="{C3380CC4-5D6E-409C-BE32-E72D297353CC}">
              <c16:uniqueId val="{00000005-91C1-4C0B-9FFA-F5A5F4A39125}"/>
            </c:ext>
          </c:extLst>
        </c:ser>
        <c:ser>
          <c:idx val="6"/>
          <c:order val="6"/>
          <c:tx>
            <c:strRef>
              <c:f>調査研究行事数!$Y$3</c:f>
              <c:strCache>
                <c:ptCount val="1"/>
                <c:pt idx="0">
                  <c:v>2</c:v>
                </c:pt>
              </c:strCache>
            </c:strRef>
          </c:tx>
          <c:spPr>
            <a:solidFill>
              <a:schemeClr val="accent1">
                <a:lumMod val="60000"/>
              </a:schemeClr>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調査研究行事数!$Y$4:$Y$39</c:f>
            </c:numRef>
          </c:val>
          <c:extLst>
            <c:ext xmlns:c16="http://schemas.microsoft.com/office/drawing/2014/chart" uri="{C3380CC4-5D6E-409C-BE32-E72D297353CC}">
              <c16:uniqueId val="{00000006-91C1-4C0B-9FFA-F5A5F4A39125}"/>
            </c:ext>
          </c:extLst>
        </c:ser>
        <c:ser>
          <c:idx val="8"/>
          <c:order val="7"/>
          <c:tx>
            <c:strRef>
              <c:f>調査研究行事数!$AA$3</c:f>
              <c:strCache>
                <c:ptCount val="1"/>
                <c:pt idx="0">
                  <c:v>1</c:v>
                </c:pt>
              </c:strCache>
            </c:strRef>
          </c:tx>
          <c:spPr>
            <a:solidFill>
              <a:schemeClr val="accent3">
                <a:lumMod val="60000"/>
              </a:schemeClr>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調査研究行事数!$AA$4:$AA$39</c:f>
            </c:numRef>
          </c:val>
          <c:extLst>
            <c:ext xmlns:c16="http://schemas.microsoft.com/office/drawing/2014/chart" uri="{C3380CC4-5D6E-409C-BE32-E72D297353CC}">
              <c16:uniqueId val="{00000008-91C1-4C0B-9FFA-F5A5F4A39125}"/>
            </c:ext>
          </c:extLst>
        </c:ser>
        <c:ser>
          <c:idx val="9"/>
          <c:order val="8"/>
          <c:tx>
            <c:strRef>
              <c:f>調査研究行事数!$AB$3</c:f>
              <c:strCache>
                <c:ptCount val="1"/>
                <c:pt idx="0">
                  <c:v>2</c:v>
                </c:pt>
              </c:strCache>
            </c:strRef>
          </c:tx>
          <c:spPr>
            <a:solidFill>
              <a:schemeClr val="accent4">
                <a:lumMod val="60000"/>
              </a:schemeClr>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調査研究行事数!$AB$4:$AB$39</c:f>
            </c:numRef>
          </c:val>
          <c:extLst>
            <c:ext xmlns:c16="http://schemas.microsoft.com/office/drawing/2014/chart" uri="{C3380CC4-5D6E-409C-BE32-E72D297353CC}">
              <c16:uniqueId val="{00000009-91C1-4C0B-9FFA-F5A5F4A39125}"/>
            </c:ext>
          </c:extLst>
        </c:ser>
        <c:dLbls>
          <c:showLegendKey val="0"/>
          <c:showVal val="0"/>
          <c:showCatName val="0"/>
          <c:showSerName val="0"/>
          <c:showPercent val="0"/>
          <c:showBubbleSize val="0"/>
        </c:dLbls>
        <c:gapWidth val="150"/>
        <c:axId val="382159712"/>
        <c:axId val="382166912"/>
      </c:barChart>
      <c:barChart>
        <c:barDir val="col"/>
        <c:grouping val="stacked"/>
        <c:varyColors val="0"/>
        <c:ser>
          <c:idx val="3"/>
          <c:order val="3"/>
          <c:tx>
            <c:strRef>
              <c:f>調査研究行事数!$V$3</c:f>
              <c:strCache>
                <c:ptCount val="1"/>
                <c:pt idx="0">
                  <c:v>オンライン※ハイブリッド含む（件）</c:v>
                </c:pt>
              </c:strCache>
            </c:strRef>
          </c:tx>
          <c:spPr>
            <a:solidFill>
              <a:schemeClr val="tx2">
                <a:lumMod val="40000"/>
                <a:lumOff val="60000"/>
              </a:schemeClr>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調査研究行事数!$V$4:$V$39</c:f>
              <c:numCache>
                <c:formatCode>#,##0_);[Red]\(#,##0\)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104</c:v>
                </c:pt>
                <c:pt idx="32">
                  <c:v>146</c:v>
                </c:pt>
                <c:pt idx="33">
                  <c:v>115</c:v>
                </c:pt>
                <c:pt idx="34">
                  <c:v>109</c:v>
                </c:pt>
                <c:pt idx="35">
                  <c:v>104</c:v>
                </c:pt>
              </c:numCache>
            </c:numRef>
          </c:val>
          <c:extLst>
            <c:ext xmlns:c16="http://schemas.microsoft.com/office/drawing/2014/chart" uri="{C3380CC4-5D6E-409C-BE32-E72D297353CC}">
              <c16:uniqueId val="{00000003-91C1-4C0B-9FFA-F5A5F4A39125}"/>
            </c:ext>
          </c:extLst>
        </c:ser>
        <c:ser>
          <c:idx val="4"/>
          <c:order val="4"/>
          <c:tx>
            <c:strRef>
              <c:f>調査研究行事数!$W$3</c:f>
              <c:strCache>
                <c:ptCount val="1"/>
                <c:pt idx="0">
                  <c:v>対面（件）</c:v>
                </c:pt>
              </c:strCache>
            </c:strRef>
          </c:tx>
          <c:spPr>
            <a:solidFill>
              <a:schemeClr val="tx2"/>
            </a:solidFill>
            <a:ln>
              <a:noFill/>
            </a:ln>
            <a:effectLst/>
          </c:spPr>
          <c:invertIfNegative val="0"/>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調査研究行事数!$W$4:$W$39</c:f>
              <c:numCache>
                <c:formatCode>#,##0_);[Red]\(#,##0\)</c:formatCode>
                <c:ptCount val="36"/>
                <c:pt idx="0">
                  <c:v>41</c:v>
                </c:pt>
                <c:pt idx="1">
                  <c:v>34</c:v>
                </c:pt>
                <c:pt idx="2">
                  <c:v>51</c:v>
                </c:pt>
                <c:pt idx="3">
                  <c:v>43</c:v>
                </c:pt>
                <c:pt idx="4">
                  <c:v>58</c:v>
                </c:pt>
                <c:pt idx="5">
                  <c:v>83</c:v>
                </c:pt>
                <c:pt idx="6">
                  <c:v>100</c:v>
                </c:pt>
                <c:pt idx="7">
                  <c:v>84</c:v>
                </c:pt>
                <c:pt idx="8">
                  <c:v>81</c:v>
                </c:pt>
                <c:pt idx="9">
                  <c:v>89</c:v>
                </c:pt>
                <c:pt idx="10">
                  <c:v>86</c:v>
                </c:pt>
                <c:pt idx="11">
                  <c:v>93</c:v>
                </c:pt>
                <c:pt idx="12">
                  <c:v>86</c:v>
                </c:pt>
                <c:pt idx="13">
                  <c:v>85</c:v>
                </c:pt>
                <c:pt idx="14">
                  <c:v>99</c:v>
                </c:pt>
                <c:pt idx="15">
                  <c:v>107</c:v>
                </c:pt>
                <c:pt idx="16">
                  <c:v>123</c:v>
                </c:pt>
                <c:pt idx="17">
                  <c:v>120</c:v>
                </c:pt>
                <c:pt idx="18">
                  <c:v>129</c:v>
                </c:pt>
                <c:pt idx="19">
                  <c:v>121</c:v>
                </c:pt>
                <c:pt idx="20">
                  <c:v>124</c:v>
                </c:pt>
                <c:pt idx="21">
                  <c:v>141</c:v>
                </c:pt>
                <c:pt idx="22">
                  <c:v>123</c:v>
                </c:pt>
                <c:pt idx="23">
                  <c:v>165</c:v>
                </c:pt>
                <c:pt idx="24">
                  <c:v>152</c:v>
                </c:pt>
                <c:pt idx="25">
                  <c:v>148</c:v>
                </c:pt>
                <c:pt idx="26">
                  <c:v>173</c:v>
                </c:pt>
                <c:pt idx="27">
                  <c:v>178</c:v>
                </c:pt>
                <c:pt idx="28">
                  <c:v>181</c:v>
                </c:pt>
                <c:pt idx="29">
                  <c:v>185</c:v>
                </c:pt>
                <c:pt idx="30">
                  <c:v>166</c:v>
                </c:pt>
                <c:pt idx="31">
                  <c:v>12</c:v>
                </c:pt>
                <c:pt idx="32">
                  <c:v>1</c:v>
                </c:pt>
                <c:pt idx="33">
                  <c:v>41</c:v>
                </c:pt>
                <c:pt idx="34">
                  <c:v>62</c:v>
                </c:pt>
                <c:pt idx="35">
                  <c:v>77</c:v>
                </c:pt>
              </c:numCache>
            </c:numRef>
          </c:val>
          <c:extLst>
            <c:ext xmlns:c16="http://schemas.microsoft.com/office/drawing/2014/chart" uri="{C3380CC4-5D6E-409C-BE32-E72D297353CC}">
              <c16:uniqueId val="{00000004-91C1-4C0B-9FFA-F5A5F4A39125}"/>
            </c:ext>
          </c:extLst>
        </c:ser>
        <c:dLbls>
          <c:showLegendKey val="0"/>
          <c:showVal val="0"/>
          <c:showCatName val="0"/>
          <c:showSerName val="0"/>
          <c:showPercent val="0"/>
          <c:showBubbleSize val="0"/>
        </c:dLbls>
        <c:gapWidth val="50"/>
        <c:overlap val="100"/>
        <c:axId val="382159712"/>
        <c:axId val="382166912"/>
      </c:barChart>
      <c:lineChart>
        <c:grouping val="standard"/>
        <c:varyColors val="0"/>
        <c:ser>
          <c:idx val="2"/>
          <c:order val="2"/>
          <c:tx>
            <c:strRef>
              <c:f>調査研究行事数!$U$3</c:f>
              <c:strCache>
                <c:ptCount val="1"/>
                <c:pt idx="0">
                  <c:v>開催件数（件）</c:v>
                </c:pt>
              </c:strCache>
            </c:strRef>
          </c:tx>
          <c:spPr>
            <a:ln w="28575" cap="rnd">
              <a:noFill/>
              <a:round/>
            </a:ln>
            <a:effectLst/>
          </c:spPr>
          <c:marker>
            <c:symbol val="none"/>
          </c:marker>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62-43E2-9340-DFB206F7E571}"/>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調査研究行事数!$U$4:$U$39</c:f>
              <c:numCache>
                <c:formatCode>#,##0_);[Red]\(#,##0\)</c:formatCode>
                <c:ptCount val="36"/>
                <c:pt idx="0">
                  <c:v>41</c:v>
                </c:pt>
                <c:pt idx="1">
                  <c:v>34</c:v>
                </c:pt>
                <c:pt idx="2">
                  <c:v>51</c:v>
                </c:pt>
                <c:pt idx="3">
                  <c:v>43</c:v>
                </c:pt>
                <c:pt idx="4">
                  <c:v>58</c:v>
                </c:pt>
                <c:pt idx="5">
                  <c:v>83</c:v>
                </c:pt>
                <c:pt idx="6">
                  <c:v>100</c:v>
                </c:pt>
                <c:pt idx="7">
                  <c:v>84</c:v>
                </c:pt>
                <c:pt idx="8">
                  <c:v>81</c:v>
                </c:pt>
                <c:pt idx="9">
                  <c:v>89</c:v>
                </c:pt>
                <c:pt idx="10">
                  <c:v>86</c:v>
                </c:pt>
                <c:pt idx="11">
                  <c:v>93</c:v>
                </c:pt>
                <c:pt idx="12">
                  <c:v>86</c:v>
                </c:pt>
                <c:pt idx="13">
                  <c:v>85</c:v>
                </c:pt>
                <c:pt idx="14">
                  <c:v>99</c:v>
                </c:pt>
                <c:pt idx="15">
                  <c:v>107</c:v>
                </c:pt>
                <c:pt idx="16">
                  <c:v>123</c:v>
                </c:pt>
                <c:pt idx="17">
                  <c:v>120</c:v>
                </c:pt>
                <c:pt idx="18">
                  <c:v>129</c:v>
                </c:pt>
                <c:pt idx="19">
                  <c:v>121</c:v>
                </c:pt>
                <c:pt idx="20">
                  <c:v>124</c:v>
                </c:pt>
                <c:pt idx="21">
                  <c:v>141</c:v>
                </c:pt>
                <c:pt idx="22">
                  <c:v>123</c:v>
                </c:pt>
                <c:pt idx="23">
                  <c:v>165</c:v>
                </c:pt>
                <c:pt idx="24">
                  <c:v>152</c:v>
                </c:pt>
                <c:pt idx="25">
                  <c:v>148</c:v>
                </c:pt>
                <c:pt idx="26">
                  <c:v>173</c:v>
                </c:pt>
                <c:pt idx="27">
                  <c:v>178</c:v>
                </c:pt>
                <c:pt idx="28">
                  <c:v>181</c:v>
                </c:pt>
                <c:pt idx="29">
                  <c:v>185</c:v>
                </c:pt>
                <c:pt idx="30">
                  <c:v>166</c:v>
                </c:pt>
                <c:pt idx="31">
                  <c:v>116</c:v>
                </c:pt>
                <c:pt idx="32">
                  <c:v>147</c:v>
                </c:pt>
                <c:pt idx="33">
                  <c:v>156</c:v>
                </c:pt>
                <c:pt idx="34">
                  <c:v>171</c:v>
                </c:pt>
                <c:pt idx="35">
                  <c:v>181</c:v>
                </c:pt>
              </c:numCache>
            </c:numRef>
          </c:val>
          <c:smooth val="0"/>
          <c:extLst>
            <c:ext xmlns:c16="http://schemas.microsoft.com/office/drawing/2014/chart" uri="{C3380CC4-5D6E-409C-BE32-E72D297353CC}">
              <c16:uniqueId val="{00000002-91C1-4C0B-9FFA-F5A5F4A39125}"/>
            </c:ext>
          </c:extLst>
        </c:ser>
        <c:dLbls>
          <c:showLegendKey val="0"/>
          <c:showVal val="0"/>
          <c:showCatName val="0"/>
          <c:showSerName val="0"/>
          <c:showPercent val="0"/>
          <c:showBubbleSize val="0"/>
        </c:dLbls>
        <c:marker val="1"/>
        <c:smooth val="0"/>
        <c:axId val="382159712"/>
        <c:axId val="382166912"/>
      </c:lineChart>
      <c:lineChart>
        <c:grouping val="standard"/>
        <c:varyColors val="0"/>
        <c:ser>
          <c:idx val="10"/>
          <c:order val="9"/>
          <c:tx>
            <c:strRef>
              <c:f>調査研究行事数!$AC$3</c:f>
              <c:strCache>
                <c:ptCount val="1"/>
                <c:pt idx="0">
                  <c:v>参加者数（人）</c:v>
                </c:pt>
              </c:strCache>
            </c:strRef>
          </c:tx>
          <c:spPr>
            <a:ln w="28575" cap="rnd">
              <a:solidFill>
                <a:schemeClr val="accent2"/>
              </a:solidFill>
              <a:round/>
            </a:ln>
            <a:effectLst/>
          </c:spPr>
          <c:marker>
            <c:symbol val="none"/>
          </c:marker>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62-43E2-9340-DFB206F7E571}"/>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調査研究行事数!$R$4:$R$39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調査研究行事数!$AC$4:$AC$39</c:f>
              <c:numCache>
                <c:formatCode>#,##0_);[Red]\(#,##0\)</c:formatCode>
                <c:ptCount val="36"/>
                <c:pt idx="0">
                  <c:v>8466</c:v>
                </c:pt>
                <c:pt idx="1">
                  <c:v>7296</c:v>
                </c:pt>
                <c:pt idx="2">
                  <c:v>11615</c:v>
                </c:pt>
                <c:pt idx="3">
                  <c:v>9400</c:v>
                </c:pt>
                <c:pt idx="4">
                  <c:v>10860</c:v>
                </c:pt>
                <c:pt idx="5">
                  <c:v>11475</c:v>
                </c:pt>
                <c:pt idx="6">
                  <c:v>13447</c:v>
                </c:pt>
                <c:pt idx="7">
                  <c:v>14868</c:v>
                </c:pt>
                <c:pt idx="8">
                  <c:v>14768</c:v>
                </c:pt>
                <c:pt idx="9">
                  <c:v>13712</c:v>
                </c:pt>
                <c:pt idx="10">
                  <c:v>14582</c:v>
                </c:pt>
                <c:pt idx="11">
                  <c:v>16508</c:v>
                </c:pt>
                <c:pt idx="12">
                  <c:v>14397</c:v>
                </c:pt>
                <c:pt idx="13">
                  <c:v>12835</c:v>
                </c:pt>
                <c:pt idx="14">
                  <c:v>15702</c:v>
                </c:pt>
                <c:pt idx="15">
                  <c:v>16240</c:v>
                </c:pt>
                <c:pt idx="16">
                  <c:v>18171</c:v>
                </c:pt>
                <c:pt idx="17">
                  <c:v>17027</c:v>
                </c:pt>
                <c:pt idx="18">
                  <c:v>17485</c:v>
                </c:pt>
                <c:pt idx="19">
                  <c:v>14256</c:v>
                </c:pt>
                <c:pt idx="20">
                  <c:v>13352</c:v>
                </c:pt>
                <c:pt idx="21">
                  <c:v>16026</c:v>
                </c:pt>
                <c:pt idx="22">
                  <c:v>13989</c:v>
                </c:pt>
                <c:pt idx="23">
                  <c:v>15346</c:v>
                </c:pt>
                <c:pt idx="24">
                  <c:v>15367</c:v>
                </c:pt>
                <c:pt idx="25">
                  <c:v>17167</c:v>
                </c:pt>
                <c:pt idx="26">
                  <c:v>19061</c:v>
                </c:pt>
                <c:pt idx="27">
                  <c:v>19755</c:v>
                </c:pt>
                <c:pt idx="28">
                  <c:v>20814</c:v>
                </c:pt>
                <c:pt idx="29">
                  <c:v>22159</c:v>
                </c:pt>
                <c:pt idx="30">
                  <c:v>20890</c:v>
                </c:pt>
                <c:pt idx="31">
                  <c:v>27247</c:v>
                </c:pt>
                <c:pt idx="32">
                  <c:v>36150</c:v>
                </c:pt>
                <c:pt idx="33">
                  <c:v>36578</c:v>
                </c:pt>
                <c:pt idx="34">
                  <c:v>46865</c:v>
                </c:pt>
                <c:pt idx="35">
                  <c:v>49205.333333333336</c:v>
                </c:pt>
              </c:numCache>
            </c:numRef>
          </c:val>
          <c:smooth val="0"/>
          <c:extLst>
            <c:ext xmlns:c16="http://schemas.microsoft.com/office/drawing/2014/chart" uri="{C3380CC4-5D6E-409C-BE32-E72D297353CC}">
              <c16:uniqueId val="{0000000A-91C1-4C0B-9FFA-F5A5F4A39125}"/>
            </c:ext>
          </c:extLst>
        </c:ser>
        <c:dLbls>
          <c:showLegendKey val="0"/>
          <c:showVal val="0"/>
          <c:showCatName val="0"/>
          <c:showSerName val="0"/>
          <c:showPercent val="0"/>
          <c:showBubbleSize val="0"/>
        </c:dLbls>
        <c:marker val="1"/>
        <c:smooth val="0"/>
        <c:axId val="382153952"/>
        <c:axId val="382165952"/>
      </c:lineChart>
      <c:catAx>
        <c:axId val="3821597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382166912"/>
        <c:crosses val="autoZero"/>
        <c:auto val="1"/>
        <c:lblAlgn val="ctr"/>
        <c:lblOffset val="100"/>
        <c:noMultiLvlLbl val="0"/>
      </c:catAx>
      <c:valAx>
        <c:axId val="382166912"/>
        <c:scaling>
          <c:orientation val="minMax"/>
          <c:max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開催件数（（件）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Red]\(#,##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382159712"/>
        <c:crosses val="autoZero"/>
        <c:crossBetween val="between"/>
      </c:valAx>
      <c:valAx>
        <c:axId val="382165952"/>
        <c:scaling>
          <c:orientation val="minMax"/>
          <c:max val="5000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参加者数（人）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Red]\(#,##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382153952"/>
        <c:crosses val="max"/>
        <c:crossBetween val="between"/>
      </c:valAx>
      <c:catAx>
        <c:axId val="382153952"/>
        <c:scaling>
          <c:orientation val="minMax"/>
        </c:scaling>
        <c:delete val="1"/>
        <c:axPos val="b"/>
        <c:numFmt formatCode="General" sourceLinked="1"/>
        <c:majorTickMark val="none"/>
        <c:minorTickMark val="none"/>
        <c:tickLblPos val="nextTo"/>
        <c:crossAx val="382165952"/>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108045929700502"/>
          <c:y val="9.7642178332467147E-2"/>
          <c:w val="0.32970884517178295"/>
          <c:h val="0.1013268909465992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論文集（通常号）掲載本数</a:t>
            </a:r>
          </a:p>
        </c:rich>
      </c:tx>
      <c:layout>
        <c:manualLayout>
          <c:xMode val="edge"/>
          <c:yMode val="edge"/>
          <c:x val="0.31397213255358747"/>
          <c:y val="2.2388150659806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6.6414978766506857E-2"/>
          <c:y val="9.502498729774822E-2"/>
          <c:w val="0.72325995020832168"/>
          <c:h val="0.84548930014020462"/>
        </c:manualLayout>
      </c:layout>
      <c:barChart>
        <c:barDir val="col"/>
        <c:grouping val="stacked"/>
        <c:varyColors val="0"/>
        <c:ser>
          <c:idx val="1"/>
          <c:order val="0"/>
          <c:tx>
            <c:strRef>
              <c:f>論文集通常号!$AP$4</c:f>
              <c:strCache>
                <c:ptCount val="1"/>
                <c:pt idx="0">
                  <c:v>構造工学，地震工学（旧A1）</c:v>
                </c:pt>
              </c:strCache>
            </c:strRef>
          </c:tx>
          <c:spPr>
            <a:solidFill>
              <a:schemeClr val="accent3"/>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論文集通常号!$AQ$4:$BE$4</c:f>
              <c:numCache>
                <c:formatCode>#,##0_);[Red]\(#,##0\)</c:formatCode>
                <c:ptCount val="15"/>
                <c:pt idx="0">
                  <c:v>54</c:v>
                </c:pt>
                <c:pt idx="1">
                  <c:v>57</c:v>
                </c:pt>
                <c:pt idx="2">
                  <c:v>55</c:v>
                </c:pt>
                <c:pt idx="3">
                  <c:v>42</c:v>
                </c:pt>
                <c:pt idx="4">
                  <c:v>41</c:v>
                </c:pt>
                <c:pt idx="5">
                  <c:v>36</c:v>
                </c:pt>
                <c:pt idx="6">
                  <c:v>45</c:v>
                </c:pt>
                <c:pt idx="7">
                  <c:v>41</c:v>
                </c:pt>
                <c:pt idx="8">
                  <c:v>33</c:v>
                </c:pt>
                <c:pt idx="9">
                  <c:v>50</c:v>
                </c:pt>
                <c:pt idx="10">
                  <c:v>39</c:v>
                </c:pt>
                <c:pt idx="11">
                  <c:v>42</c:v>
                </c:pt>
                <c:pt idx="12">
                  <c:v>31</c:v>
                </c:pt>
                <c:pt idx="13">
                  <c:v>20</c:v>
                </c:pt>
                <c:pt idx="14">
                  <c:v>18.181818181818183</c:v>
                </c:pt>
              </c:numCache>
            </c:numRef>
          </c:val>
          <c:extLst>
            <c:ext xmlns:c16="http://schemas.microsoft.com/office/drawing/2014/chart" uri="{C3380CC4-5D6E-409C-BE32-E72D297353CC}">
              <c16:uniqueId val="{00000001-9765-4D59-80C3-363D4E4AFB42}"/>
            </c:ext>
          </c:extLst>
        </c:ser>
        <c:ser>
          <c:idx val="2"/>
          <c:order val="1"/>
          <c:tx>
            <c:strRef>
              <c:f>論文集通常号!$AP$5</c:f>
              <c:strCache>
                <c:ptCount val="1"/>
                <c:pt idx="0">
                  <c:v>応用力学（旧A2）</c:v>
                </c:pt>
              </c:strCache>
            </c:strRef>
          </c:tx>
          <c:spPr>
            <a:solidFill>
              <a:schemeClr val="accent5"/>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論文集通常号!$AQ$5:$BE$5</c:f>
              <c:numCache>
                <c:formatCode>#,##0_);[Red]\(#,##0\)</c:formatCode>
                <c:ptCount val="15"/>
                <c:pt idx="0">
                  <c:v>12</c:v>
                </c:pt>
                <c:pt idx="1">
                  <c:v>8</c:v>
                </c:pt>
                <c:pt idx="2">
                  <c:v>5</c:v>
                </c:pt>
                <c:pt idx="3">
                  <c:v>3</c:v>
                </c:pt>
                <c:pt idx="4">
                  <c:v>4</c:v>
                </c:pt>
                <c:pt idx="5">
                  <c:v>7</c:v>
                </c:pt>
                <c:pt idx="6">
                  <c:v>4</c:v>
                </c:pt>
                <c:pt idx="7">
                  <c:v>11</c:v>
                </c:pt>
                <c:pt idx="8">
                  <c:v>7</c:v>
                </c:pt>
                <c:pt idx="9">
                  <c:v>7</c:v>
                </c:pt>
                <c:pt idx="10">
                  <c:v>7</c:v>
                </c:pt>
                <c:pt idx="11">
                  <c:v>4</c:v>
                </c:pt>
                <c:pt idx="12">
                  <c:v>5</c:v>
                </c:pt>
                <c:pt idx="13">
                  <c:v>2</c:v>
                </c:pt>
                <c:pt idx="14">
                  <c:v>18.181818181818183</c:v>
                </c:pt>
              </c:numCache>
            </c:numRef>
          </c:val>
          <c:extLst>
            <c:ext xmlns:c16="http://schemas.microsoft.com/office/drawing/2014/chart" uri="{C3380CC4-5D6E-409C-BE32-E72D297353CC}">
              <c16:uniqueId val="{00000002-9765-4D59-80C3-363D4E4AFB42}"/>
            </c:ext>
          </c:extLst>
        </c:ser>
        <c:ser>
          <c:idx val="3"/>
          <c:order val="2"/>
          <c:tx>
            <c:strRef>
              <c:f>論文集通常号!$AP$6</c:f>
              <c:strCache>
                <c:ptCount val="1"/>
                <c:pt idx="0">
                  <c:v>水工学（旧B1）</c:v>
                </c:pt>
              </c:strCache>
            </c:strRef>
          </c:tx>
          <c:spPr>
            <a:solidFill>
              <a:schemeClr val="accent1">
                <a:lumMod val="6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論文集通常号!$AQ$6:$BE$6</c:f>
              <c:numCache>
                <c:formatCode>#,##0_);[Red]\(#,##0\)</c:formatCode>
                <c:ptCount val="15"/>
                <c:pt idx="0">
                  <c:v>14</c:v>
                </c:pt>
                <c:pt idx="1">
                  <c:v>12</c:v>
                </c:pt>
                <c:pt idx="2">
                  <c:v>19</c:v>
                </c:pt>
                <c:pt idx="3">
                  <c:v>15</c:v>
                </c:pt>
                <c:pt idx="4">
                  <c:v>13</c:v>
                </c:pt>
                <c:pt idx="5">
                  <c:v>15</c:v>
                </c:pt>
                <c:pt idx="6">
                  <c:v>10</c:v>
                </c:pt>
                <c:pt idx="7">
                  <c:v>10</c:v>
                </c:pt>
                <c:pt idx="8">
                  <c:v>16</c:v>
                </c:pt>
                <c:pt idx="9">
                  <c:v>24</c:v>
                </c:pt>
                <c:pt idx="10">
                  <c:v>16</c:v>
                </c:pt>
                <c:pt idx="11">
                  <c:v>19</c:v>
                </c:pt>
                <c:pt idx="12">
                  <c:v>13</c:v>
                </c:pt>
                <c:pt idx="13">
                  <c:v>22</c:v>
                </c:pt>
                <c:pt idx="14">
                  <c:v>18.181818181818183</c:v>
                </c:pt>
              </c:numCache>
            </c:numRef>
          </c:val>
          <c:extLst>
            <c:ext xmlns:c16="http://schemas.microsoft.com/office/drawing/2014/chart" uri="{C3380CC4-5D6E-409C-BE32-E72D297353CC}">
              <c16:uniqueId val="{00000003-9765-4D59-80C3-363D4E4AFB42}"/>
            </c:ext>
          </c:extLst>
        </c:ser>
        <c:ser>
          <c:idx val="4"/>
          <c:order val="3"/>
          <c:tx>
            <c:strRef>
              <c:f>論文集通常号!$AP$7</c:f>
              <c:strCache>
                <c:ptCount val="1"/>
                <c:pt idx="0">
                  <c:v>海岸工学（旧B2）</c:v>
                </c:pt>
              </c:strCache>
            </c:strRef>
          </c:tx>
          <c:spPr>
            <a:solidFill>
              <a:schemeClr val="accent3">
                <a:lumMod val="6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論文集通常号!$AQ$7:$BE$7</c:f>
              <c:numCache>
                <c:formatCode>#,##0_);[Red]\(#,##0\)</c:formatCode>
                <c:ptCount val="15"/>
                <c:pt idx="0">
                  <c:v>8</c:v>
                </c:pt>
                <c:pt idx="1">
                  <c:v>6</c:v>
                </c:pt>
                <c:pt idx="2">
                  <c:v>8</c:v>
                </c:pt>
                <c:pt idx="3">
                  <c:v>8</c:v>
                </c:pt>
                <c:pt idx="4">
                  <c:v>8</c:v>
                </c:pt>
                <c:pt idx="5">
                  <c:v>9</c:v>
                </c:pt>
                <c:pt idx="6">
                  <c:v>4</c:v>
                </c:pt>
                <c:pt idx="7">
                  <c:v>3</c:v>
                </c:pt>
                <c:pt idx="8">
                  <c:v>4</c:v>
                </c:pt>
                <c:pt idx="9">
                  <c:v>5</c:v>
                </c:pt>
                <c:pt idx="10">
                  <c:v>7</c:v>
                </c:pt>
                <c:pt idx="11">
                  <c:v>6</c:v>
                </c:pt>
                <c:pt idx="12">
                  <c:v>3</c:v>
                </c:pt>
                <c:pt idx="13">
                  <c:v>13</c:v>
                </c:pt>
                <c:pt idx="14">
                  <c:v>18.181818181818183</c:v>
                </c:pt>
              </c:numCache>
            </c:numRef>
          </c:val>
          <c:extLst>
            <c:ext xmlns:c16="http://schemas.microsoft.com/office/drawing/2014/chart" uri="{C3380CC4-5D6E-409C-BE32-E72D297353CC}">
              <c16:uniqueId val="{00000004-9765-4D59-80C3-363D4E4AFB42}"/>
            </c:ext>
          </c:extLst>
        </c:ser>
        <c:ser>
          <c:idx val="5"/>
          <c:order val="4"/>
          <c:tx>
            <c:strRef>
              <c:f>論文集通常号!$AP$8</c:f>
              <c:strCache>
                <c:ptCount val="1"/>
                <c:pt idx="0">
                  <c:v>海洋開発（旧B3）</c:v>
                </c:pt>
              </c:strCache>
            </c:strRef>
          </c:tx>
          <c:spPr>
            <a:solidFill>
              <a:schemeClr val="accent5">
                <a:lumMod val="6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論文集通常号!$AQ$8:$BE$8</c:f>
              <c:numCache>
                <c:formatCode>#,##0_);[Red]\(#,##0\)</c:formatCode>
                <c:ptCount val="15"/>
                <c:pt idx="0">
                  <c:v>1</c:v>
                </c:pt>
                <c:pt idx="1">
                  <c:v>2</c:v>
                </c:pt>
                <c:pt idx="2">
                  <c:v>4</c:v>
                </c:pt>
                <c:pt idx="3">
                  <c:v>5</c:v>
                </c:pt>
                <c:pt idx="4">
                  <c:v>2</c:v>
                </c:pt>
                <c:pt idx="5">
                  <c:v>1</c:v>
                </c:pt>
                <c:pt idx="6">
                  <c:v>6</c:v>
                </c:pt>
                <c:pt idx="7">
                  <c:v>2</c:v>
                </c:pt>
                <c:pt idx="8">
                  <c:v>3</c:v>
                </c:pt>
                <c:pt idx="9">
                  <c:v>7</c:v>
                </c:pt>
                <c:pt idx="10">
                  <c:v>2</c:v>
                </c:pt>
                <c:pt idx="11">
                  <c:v>1</c:v>
                </c:pt>
                <c:pt idx="12">
                  <c:v>2</c:v>
                </c:pt>
                <c:pt idx="13">
                  <c:v>6</c:v>
                </c:pt>
                <c:pt idx="14">
                  <c:v>18.181818181818183</c:v>
                </c:pt>
              </c:numCache>
            </c:numRef>
          </c:val>
          <c:extLst>
            <c:ext xmlns:c16="http://schemas.microsoft.com/office/drawing/2014/chart" uri="{C3380CC4-5D6E-409C-BE32-E72D297353CC}">
              <c16:uniqueId val="{00000005-9765-4D59-80C3-363D4E4AFB42}"/>
            </c:ext>
          </c:extLst>
        </c:ser>
        <c:ser>
          <c:idx val="6"/>
          <c:order val="5"/>
          <c:tx>
            <c:strRef>
              <c:f>論文集通常号!$AP$9</c:f>
              <c:strCache>
                <c:ptCount val="1"/>
                <c:pt idx="0">
                  <c:v>地圏工学（旧C）</c:v>
                </c:pt>
              </c:strCache>
            </c:strRef>
          </c:tx>
          <c:spPr>
            <a:solidFill>
              <a:schemeClr val="accent1">
                <a:lumMod val="80000"/>
                <a:lumOff val="2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論文集通常号!$AQ$9:$BE$9</c:f>
              <c:numCache>
                <c:formatCode>#,##0_);[Red]\(#,##0\)</c:formatCode>
                <c:ptCount val="15"/>
                <c:pt idx="0">
                  <c:v>45</c:v>
                </c:pt>
                <c:pt idx="1">
                  <c:v>57</c:v>
                </c:pt>
                <c:pt idx="2">
                  <c:v>42</c:v>
                </c:pt>
                <c:pt idx="3">
                  <c:v>37</c:v>
                </c:pt>
                <c:pt idx="4">
                  <c:v>38</c:v>
                </c:pt>
                <c:pt idx="5">
                  <c:v>36</c:v>
                </c:pt>
                <c:pt idx="6">
                  <c:v>38</c:v>
                </c:pt>
                <c:pt idx="7">
                  <c:v>40</c:v>
                </c:pt>
                <c:pt idx="8">
                  <c:v>32</c:v>
                </c:pt>
                <c:pt idx="9">
                  <c:v>37</c:v>
                </c:pt>
                <c:pt idx="10">
                  <c:v>34</c:v>
                </c:pt>
                <c:pt idx="11">
                  <c:v>27</c:v>
                </c:pt>
                <c:pt idx="12">
                  <c:v>22</c:v>
                </c:pt>
                <c:pt idx="13">
                  <c:v>16</c:v>
                </c:pt>
                <c:pt idx="14">
                  <c:v>18.181818181818183</c:v>
                </c:pt>
              </c:numCache>
            </c:numRef>
          </c:val>
          <c:extLst>
            <c:ext xmlns:c16="http://schemas.microsoft.com/office/drawing/2014/chart" uri="{C3380CC4-5D6E-409C-BE32-E72D297353CC}">
              <c16:uniqueId val="{00000006-9765-4D59-80C3-363D4E4AFB42}"/>
            </c:ext>
          </c:extLst>
        </c:ser>
        <c:ser>
          <c:idx val="7"/>
          <c:order val="6"/>
          <c:tx>
            <c:strRef>
              <c:f>論文集通常号!$AP$10</c:f>
              <c:strCache>
                <c:ptCount val="1"/>
                <c:pt idx="0">
                  <c:v>トンネル工学（旧F1）</c:v>
                </c:pt>
              </c:strCache>
            </c:strRef>
          </c:tx>
          <c:spPr>
            <a:solidFill>
              <a:schemeClr val="accent3">
                <a:lumMod val="80000"/>
                <a:lumOff val="2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論文集通常号!$AQ$10:$BE$10</c:f>
              <c:numCache>
                <c:formatCode>#,##0_);[Red]\(#,##0\)</c:formatCode>
                <c:ptCount val="15"/>
                <c:pt idx="0">
                  <c:v>9</c:v>
                </c:pt>
                <c:pt idx="1">
                  <c:v>5</c:v>
                </c:pt>
                <c:pt idx="2">
                  <c:v>10</c:v>
                </c:pt>
                <c:pt idx="3">
                  <c:v>7</c:v>
                </c:pt>
                <c:pt idx="4">
                  <c:v>9</c:v>
                </c:pt>
                <c:pt idx="5">
                  <c:v>7</c:v>
                </c:pt>
                <c:pt idx="6">
                  <c:v>7</c:v>
                </c:pt>
                <c:pt idx="7">
                  <c:v>6</c:v>
                </c:pt>
                <c:pt idx="8">
                  <c:v>10</c:v>
                </c:pt>
                <c:pt idx="9">
                  <c:v>9</c:v>
                </c:pt>
                <c:pt idx="10">
                  <c:v>7</c:v>
                </c:pt>
                <c:pt idx="11">
                  <c:v>12</c:v>
                </c:pt>
                <c:pt idx="12">
                  <c:v>3</c:v>
                </c:pt>
                <c:pt idx="13">
                  <c:v>4</c:v>
                </c:pt>
                <c:pt idx="14">
                  <c:v>18.181818181818183</c:v>
                </c:pt>
              </c:numCache>
            </c:numRef>
          </c:val>
          <c:extLst>
            <c:ext xmlns:c16="http://schemas.microsoft.com/office/drawing/2014/chart" uri="{C3380CC4-5D6E-409C-BE32-E72D297353CC}">
              <c16:uniqueId val="{00000007-9765-4D59-80C3-363D4E4AFB42}"/>
            </c:ext>
          </c:extLst>
        </c:ser>
        <c:ser>
          <c:idx val="8"/>
          <c:order val="7"/>
          <c:tx>
            <c:strRef>
              <c:f>論文集通常号!$AP$11</c:f>
              <c:strCache>
                <c:ptCount val="1"/>
                <c:pt idx="0">
                  <c:v>地下空間（旧F2）</c:v>
                </c:pt>
              </c:strCache>
            </c:strRef>
          </c:tx>
          <c:spPr>
            <a:solidFill>
              <a:schemeClr val="accent5">
                <a:lumMod val="80000"/>
                <a:lumOff val="2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論文集通常号!$AQ$11:$BE$11</c:f>
              <c:numCache>
                <c:formatCode>#,##0_);[Red]\(#,##0\)</c:formatCode>
                <c:ptCount val="15"/>
                <c:pt idx="0">
                  <c:v>4</c:v>
                </c:pt>
                <c:pt idx="1">
                  <c:v>1</c:v>
                </c:pt>
                <c:pt idx="2">
                  <c:v>1</c:v>
                </c:pt>
                <c:pt idx="3">
                  <c:v>2</c:v>
                </c:pt>
                <c:pt idx="4">
                  <c:v>4</c:v>
                </c:pt>
                <c:pt idx="5">
                  <c:v>1</c:v>
                </c:pt>
                <c:pt idx="6">
                  <c:v>4</c:v>
                </c:pt>
                <c:pt idx="7">
                  <c:v>1</c:v>
                </c:pt>
                <c:pt idx="8">
                  <c:v>3</c:v>
                </c:pt>
                <c:pt idx="9">
                  <c:v>2</c:v>
                </c:pt>
                <c:pt idx="10">
                  <c:v>6</c:v>
                </c:pt>
                <c:pt idx="11">
                  <c:v>5</c:v>
                </c:pt>
                <c:pt idx="12">
                  <c:v>2</c:v>
                </c:pt>
                <c:pt idx="13">
                  <c:v>1</c:v>
                </c:pt>
                <c:pt idx="14">
                  <c:v>18.181818181818183</c:v>
                </c:pt>
              </c:numCache>
            </c:numRef>
          </c:val>
          <c:extLst>
            <c:ext xmlns:c16="http://schemas.microsoft.com/office/drawing/2014/chart" uri="{C3380CC4-5D6E-409C-BE32-E72D297353CC}">
              <c16:uniqueId val="{00000008-9765-4D59-80C3-363D4E4AFB42}"/>
            </c:ext>
          </c:extLst>
        </c:ser>
        <c:ser>
          <c:idx val="9"/>
          <c:order val="8"/>
          <c:tx>
            <c:strRef>
              <c:f>論文集通常号!$AP$12</c:f>
              <c:strCache>
                <c:ptCount val="1"/>
                <c:pt idx="0">
                  <c:v>土木計画学（方法と技術）（旧D3）</c:v>
                </c:pt>
              </c:strCache>
            </c:strRef>
          </c:tx>
          <c:spPr>
            <a:solidFill>
              <a:schemeClr val="accent1">
                <a:lumMod val="8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論文集通常号!$AQ$12:$BE$12</c:f>
              <c:numCache>
                <c:formatCode>#,##0_);[Red]\(#,##0\)</c:formatCode>
                <c:ptCount val="15"/>
                <c:pt idx="0">
                  <c:v>38</c:v>
                </c:pt>
                <c:pt idx="1">
                  <c:v>31</c:v>
                </c:pt>
                <c:pt idx="2">
                  <c:v>29</c:v>
                </c:pt>
                <c:pt idx="3">
                  <c:v>18</c:v>
                </c:pt>
                <c:pt idx="4">
                  <c:v>15</c:v>
                </c:pt>
                <c:pt idx="5">
                  <c:v>28</c:v>
                </c:pt>
                <c:pt idx="6">
                  <c:v>19</c:v>
                </c:pt>
                <c:pt idx="7">
                  <c:v>30</c:v>
                </c:pt>
                <c:pt idx="8">
                  <c:v>26</c:v>
                </c:pt>
                <c:pt idx="9">
                  <c:v>26</c:v>
                </c:pt>
                <c:pt idx="10">
                  <c:v>35</c:v>
                </c:pt>
                <c:pt idx="11">
                  <c:v>16</c:v>
                </c:pt>
                <c:pt idx="12">
                  <c:v>15</c:v>
                </c:pt>
                <c:pt idx="13">
                  <c:v>14</c:v>
                </c:pt>
                <c:pt idx="14">
                  <c:v>18.181818181818183</c:v>
                </c:pt>
              </c:numCache>
            </c:numRef>
          </c:val>
          <c:extLst>
            <c:ext xmlns:c16="http://schemas.microsoft.com/office/drawing/2014/chart" uri="{C3380CC4-5D6E-409C-BE32-E72D297353CC}">
              <c16:uniqueId val="{00000009-9765-4D59-80C3-363D4E4AFB42}"/>
            </c:ext>
          </c:extLst>
        </c:ser>
        <c:ser>
          <c:idx val="10"/>
          <c:order val="9"/>
          <c:tx>
            <c:strRef>
              <c:f>論文集通常号!$AP$13</c:f>
              <c:strCache>
                <c:ptCount val="1"/>
                <c:pt idx="0">
                  <c:v>土木計画学（政策と実践）</c:v>
                </c:pt>
              </c:strCache>
            </c:strRef>
          </c:tx>
          <c:spPr>
            <a:solidFill>
              <a:schemeClr val="accent3">
                <a:lumMod val="8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論文集通常号!$AQ$13:$BE$13</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52</c:v>
                </c:pt>
                <c:pt idx="13">
                  <c:v>34</c:v>
                </c:pt>
                <c:pt idx="14">
                  <c:v>18.181818181818183</c:v>
                </c:pt>
              </c:numCache>
            </c:numRef>
          </c:val>
          <c:extLst>
            <c:ext xmlns:c16="http://schemas.microsoft.com/office/drawing/2014/chart" uri="{C3380CC4-5D6E-409C-BE32-E72D297353CC}">
              <c16:uniqueId val="{0000000A-9765-4D59-80C3-363D4E4AFB42}"/>
            </c:ext>
          </c:extLst>
        </c:ser>
        <c:ser>
          <c:idx val="11"/>
          <c:order val="10"/>
          <c:tx>
            <c:strRef>
              <c:f>論文集通常号!$AP$14</c:f>
              <c:strCache>
                <c:ptCount val="1"/>
                <c:pt idx="0">
                  <c:v>土木史（旧D2）</c:v>
                </c:pt>
              </c:strCache>
            </c:strRef>
          </c:tx>
          <c:spPr>
            <a:solidFill>
              <a:schemeClr val="accent5">
                <a:lumMod val="8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論文集通常号!$AQ$14:$BE$14</c:f>
              <c:numCache>
                <c:formatCode>#,##0_);[Red]\(#,##0\)</c:formatCode>
                <c:ptCount val="15"/>
                <c:pt idx="0">
                  <c:v>5</c:v>
                </c:pt>
                <c:pt idx="1">
                  <c:v>10</c:v>
                </c:pt>
                <c:pt idx="2">
                  <c:v>10</c:v>
                </c:pt>
                <c:pt idx="3">
                  <c:v>8</c:v>
                </c:pt>
                <c:pt idx="4">
                  <c:v>5</c:v>
                </c:pt>
                <c:pt idx="5">
                  <c:v>9</c:v>
                </c:pt>
                <c:pt idx="6">
                  <c:v>5</c:v>
                </c:pt>
                <c:pt idx="7">
                  <c:v>5</c:v>
                </c:pt>
                <c:pt idx="8">
                  <c:v>7</c:v>
                </c:pt>
                <c:pt idx="9">
                  <c:v>10</c:v>
                </c:pt>
                <c:pt idx="10">
                  <c:v>11</c:v>
                </c:pt>
                <c:pt idx="11">
                  <c:v>9</c:v>
                </c:pt>
                <c:pt idx="12">
                  <c:v>3</c:v>
                </c:pt>
                <c:pt idx="13">
                  <c:v>6</c:v>
                </c:pt>
                <c:pt idx="14">
                  <c:v>18.181818181818183</c:v>
                </c:pt>
              </c:numCache>
            </c:numRef>
          </c:val>
          <c:extLst>
            <c:ext xmlns:c16="http://schemas.microsoft.com/office/drawing/2014/chart" uri="{C3380CC4-5D6E-409C-BE32-E72D297353CC}">
              <c16:uniqueId val="{0000000B-9765-4D59-80C3-363D4E4AFB42}"/>
            </c:ext>
          </c:extLst>
        </c:ser>
        <c:ser>
          <c:idx val="12"/>
          <c:order val="11"/>
          <c:tx>
            <c:strRef>
              <c:f>論文集通常号!$AP$15</c:f>
              <c:strCache>
                <c:ptCount val="1"/>
                <c:pt idx="0">
                  <c:v>景観・デザイン（旧D1）</c:v>
                </c:pt>
              </c:strCache>
            </c:strRef>
          </c:tx>
          <c:spPr>
            <a:solidFill>
              <a:schemeClr val="accent1">
                <a:lumMod val="60000"/>
                <a:lumOff val="4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論文集通常号!$AQ$15:$BE$15</c:f>
              <c:numCache>
                <c:formatCode>#,##0_);[Red]\(#,##0\)</c:formatCode>
                <c:ptCount val="15"/>
                <c:pt idx="0">
                  <c:v>1</c:v>
                </c:pt>
                <c:pt idx="1">
                  <c:v>6</c:v>
                </c:pt>
                <c:pt idx="2">
                  <c:v>10</c:v>
                </c:pt>
                <c:pt idx="3">
                  <c:v>2</c:v>
                </c:pt>
                <c:pt idx="4">
                  <c:v>11</c:v>
                </c:pt>
                <c:pt idx="5">
                  <c:v>5</c:v>
                </c:pt>
                <c:pt idx="6">
                  <c:v>5</c:v>
                </c:pt>
                <c:pt idx="7">
                  <c:v>8</c:v>
                </c:pt>
                <c:pt idx="8">
                  <c:v>3</c:v>
                </c:pt>
                <c:pt idx="9">
                  <c:v>10</c:v>
                </c:pt>
                <c:pt idx="10">
                  <c:v>8</c:v>
                </c:pt>
                <c:pt idx="11">
                  <c:v>6</c:v>
                </c:pt>
                <c:pt idx="12">
                  <c:v>6</c:v>
                </c:pt>
                <c:pt idx="13">
                  <c:v>6</c:v>
                </c:pt>
                <c:pt idx="14">
                  <c:v>18.181818181818183</c:v>
                </c:pt>
              </c:numCache>
            </c:numRef>
          </c:val>
          <c:extLst>
            <c:ext xmlns:c16="http://schemas.microsoft.com/office/drawing/2014/chart" uri="{C3380CC4-5D6E-409C-BE32-E72D297353CC}">
              <c16:uniqueId val="{0000000C-9765-4D59-80C3-363D4E4AFB42}"/>
            </c:ext>
          </c:extLst>
        </c:ser>
        <c:ser>
          <c:idx val="13"/>
          <c:order val="12"/>
          <c:tx>
            <c:strRef>
              <c:f>論文集通常号!$AP$16</c:f>
              <c:strCache>
                <c:ptCount val="1"/>
                <c:pt idx="0">
                  <c:v>コンクリート工学（旧E2）</c:v>
                </c:pt>
              </c:strCache>
            </c:strRef>
          </c:tx>
          <c:spPr>
            <a:solidFill>
              <a:schemeClr val="accent3">
                <a:lumMod val="60000"/>
                <a:lumOff val="4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論文集通常号!$AQ$16:$BE$16</c:f>
              <c:numCache>
                <c:formatCode>#,##0_);[Red]\(#,##0\)</c:formatCode>
                <c:ptCount val="15"/>
                <c:pt idx="0">
                  <c:v>47</c:v>
                </c:pt>
                <c:pt idx="1">
                  <c:v>33</c:v>
                </c:pt>
                <c:pt idx="2">
                  <c:v>36</c:v>
                </c:pt>
                <c:pt idx="3">
                  <c:v>34</c:v>
                </c:pt>
                <c:pt idx="4">
                  <c:v>30</c:v>
                </c:pt>
                <c:pt idx="5">
                  <c:v>31</c:v>
                </c:pt>
                <c:pt idx="6">
                  <c:v>28</c:v>
                </c:pt>
                <c:pt idx="7">
                  <c:v>22</c:v>
                </c:pt>
                <c:pt idx="8">
                  <c:v>22</c:v>
                </c:pt>
                <c:pt idx="9">
                  <c:v>31</c:v>
                </c:pt>
                <c:pt idx="10">
                  <c:v>19</c:v>
                </c:pt>
                <c:pt idx="11">
                  <c:v>19</c:v>
                </c:pt>
                <c:pt idx="12">
                  <c:v>19</c:v>
                </c:pt>
                <c:pt idx="13">
                  <c:v>11</c:v>
                </c:pt>
                <c:pt idx="14">
                  <c:v>18.181818181818183</c:v>
                </c:pt>
              </c:numCache>
            </c:numRef>
          </c:val>
          <c:extLst>
            <c:ext xmlns:c16="http://schemas.microsoft.com/office/drawing/2014/chart" uri="{C3380CC4-5D6E-409C-BE32-E72D297353CC}">
              <c16:uniqueId val="{0000000D-9765-4D59-80C3-363D4E4AFB42}"/>
            </c:ext>
          </c:extLst>
        </c:ser>
        <c:ser>
          <c:idx val="14"/>
          <c:order val="13"/>
          <c:tx>
            <c:strRef>
              <c:f>論文集通常号!$AP$17</c:f>
              <c:strCache>
                <c:ptCount val="1"/>
                <c:pt idx="0">
                  <c:v>舗装工学（旧E1）</c:v>
                </c:pt>
              </c:strCache>
            </c:strRef>
          </c:tx>
          <c:spPr>
            <a:solidFill>
              <a:schemeClr val="accent5">
                <a:lumMod val="60000"/>
                <a:lumOff val="4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論文集通常号!$AQ$17:$BE$17</c:f>
              <c:numCache>
                <c:formatCode>#,##0_);[Red]\(#,##0\)</c:formatCode>
                <c:ptCount val="15"/>
                <c:pt idx="0">
                  <c:v>11</c:v>
                </c:pt>
                <c:pt idx="1">
                  <c:v>6</c:v>
                </c:pt>
                <c:pt idx="2">
                  <c:v>4</c:v>
                </c:pt>
                <c:pt idx="3">
                  <c:v>5</c:v>
                </c:pt>
                <c:pt idx="4">
                  <c:v>9</c:v>
                </c:pt>
                <c:pt idx="5">
                  <c:v>6</c:v>
                </c:pt>
                <c:pt idx="6">
                  <c:v>2</c:v>
                </c:pt>
                <c:pt idx="7">
                  <c:v>7</c:v>
                </c:pt>
                <c:pt idx="8">
                  <c:v>6</c:v>
                </c:pt>
                <c:pt idx="9">
                  <c:v>6</c:v>
                </c:pt>
                <c:pt idx="10">
                  <c:v>6</c:v>
                </c:pt>
                <c:pt idx="11">
                  <c:v>7</c:v>
                </c:pt>
                <c:pt idx="12">
                  <c:v>6</c:v>
                </c:pt>
                <c:pt idx="13">
                  <c:v>2</c:v>
                </c:pt>
                <c:pt idx="14">
                  <c:v>18.181818181818183</c:v>
                </c:pt>
              </c:numCache>
            </c:numRef>
          </c:val>
          <c:extLst>
            <c:ext xmlns:c16="http://schemas.microsoft.com/office/drawing/2014/chart" uri="{C3380CC4-5D6E-409C-BE32-E72D297353CC}">
              <c16:uniqueId val="{0000000E-9765-4D59-80C3-363D4E4AFB42}"/>
            </c:ext>
          </c:extLst>
        </c:ser>
        <c:ser>
          <c:idx val="15"/>
          <c:order val="14"/>
          <c:tx>
            <c:strRef>
              <c:f>論文集通常号!$AP$18</c:f>
              <c:strCache>
                <c:ptCount val="1"/>
                <c:pt idx="0">
                  <c:v>木材工学</c:v>
                </c:pt>
              </c:strCache>
            </c:strRef>
          </c:tx>
          <c:spPr>
            <a:solidFill>
              <a:schemeClr val="accent1">
                <a:lumMod val="5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論文集通常号!$AQ$18:$BE$18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c:v>
                </c:pt>
                <c:pt idx="13">
                  <c:v>1</c:v>
                </c:pt>
                <c:pt idx="14">
                  <c:v>18.181818181818183</c:v>
                </c:pt>
              </c:numCache>
            </c:numRef>
          </c:val>
          <c:extLst>
            <c:ext xmlns:c16="http://schemas.microsoft.com/office/drawing/2014/chart" uri="{C3380CC4-5D6E-409C-BE32-E72D297353CC}">
              <c16:uniqueId val="{0000000F-9765-4D59-80C3-363D4E4AFB42}"/>
            </c:ext>
          </c:extLst>
        </c:ser>
        <c:ser>
          <c:idx val="16"/>
          <c:order val="15"/>
          <c:tx>
            <c:strRef>
              <c:f>論文集通常号!$AP$19</c:f>
              <c:strCache>
                <c:ptCount val="1"/>
                <c:pt idx="0">
                  <c:v>土木情報学（旧F3）</c:v>
                </c:pt>
              </c:strCache>
            </c:strRef>
          </c:tx>
          <c:spPr>
            <a:solidFill>
              <a:schemeClr val="accent3">
                <a:lumMod val="5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論文集通常号!$AQ$19:$BE$19</c:f>
              <c:numCache>
                <c:formatCode>#,##0_);[Red]\(#,##0\)</c:formatCode>
                <c:ptCount val="15"/>
                <c:pt idx="0">
                  <c:v>2</c:v>
                </c:pt>
                <c:pt idx="1">
                  <c:v>6</c:v>
                </c:pt>
                <c:pt idx="2">
                  <c:v>7</c:v>
                </c:pt>
                <c:pt idx="3">
                  <c:v>6</c:v>
                </c:pt>
                <c:pt idx="4">
                  <c:v>4</c:v>
                </c:pt>
                <c:pt idx="5">
                  <c:v>5</c:v>
                </c:pt>
                <c:pt idx="6">
                  <c:v>4</c:v>
                </c:pt>
                <c:pt idx="7">
                  <c:v>8</c:v>
                </c:pt>
                <c:pt idx="8">
                  <c:v>5</c:v>
                </c:pt>
                <c:pt idx="9">
                  <c:v>7</c:v>
                </c:pt>
                <c:pt idx="10">
                  <c:v>7</c:v>
                </c:pt>
                <c:pt idx="11">
                  <c:v>4</c:v>
                </c:pt>
                <c:pt idx="12">
                  <c:v>8</c:v>
                </c:pt>
                <c:pt idx="13">
                  <c:v>9</c:v>
                </c:pt>
                <c:pt idx="14">
                  <c:v>18.181818181818183</c:v>
                </c:pt>
              </c:numCache>
            </c:numRef>
          </c:val>
          <c:extLst>
            <c:ext xmlns:c16="http://schemas.microsoft.com/office/drawing/2014/chart" uri="{C3380CC4-5D6E-409C-BE32-E72D297353CC}">
              <c16:uniqueId val="{00000010-9765-4D59-80C3-363D4E4AFB42}"/>
            </c:ext>
          </c:extLst>
        </c:ser>
        <c:ser>
          <c:idx val="17"/>
          <c:order val="16"/>
          <c:tx>
            <c:strRef>
              <c:f>論文集通常号!$AP$20</c:f>
              <c:strCache>
                <c:ptCount val="1"/>
                <c:pt idx="0">
                  <c:v>建設マネジメント（旧F4）</c:v>
                </c:pt>
              </c:strCache>
            </c:strRef>
          </c:tx>
          <c:spPr>
            <a:solidFill>
              <a:schemeClr val="accent5">
                <a:lumMod val="5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論文集通常号!$AQ$20:$BE$20</c:f>
              <c:numCache>
                <c:formatCode>#,##0_);[Red]\(#,##0\)</c:formatCode>
                <c:ptCount val="15"/>
                <c:pt idx="0">
                  <c:v>8</c:v>
                </c:pt>
                <c:pt idx="1">
                  <c:v>16</c:v>
                </c:pt>
                <c:pt idx="2">
                  <c:v>15</c:v>
                </c:pt>
                <c:pt idx="3">
                  <c:v>11</c:v>
                </c:pt>
                <c:pt idx="4">
                  <c:v>13</c:v>
                </c:pt>
                <c:pt idx="5">
                  <c:v>7</c:v>
                </c:pt>
                <c:pt idx="6">
                  <c:v>6</c:v>
                </c:pt>
                <c:pt idx="7">
                  <c:v>2</c:v>
                </c:pt>
                <c:pt idx="8">
                  <c:v>7</c:v>
                </c:pt>
                <c:pt idx="9">
                  <c:v>8</c:v>
                </c:pt>
                <c:pt idx="10">
                  <c:v>17</c:v>
                </c:pt>
                <c:pt idx="11">
                  <c:v>12</c:v>
                </c:pt>
                <c:pt idx="12">
                  <c:v>9</c:v>
                </c:pt>
                <c:pt idx="13">
                  <c:v>8</c:v>
                </c:pt>
                <c:pt idx="14">
                  <c:v>18.181818181818183</c:v>
                </c:pt>
              </c:numCache>
            </c:numRef>
          </c:val>
          <c:extLst>
            <c:ext xmlns:c16="http://schemas.microsoft.com/office/drawing/2014/chart" uri="{C3380CC4-5D6E-409C-BE32-E72D297353CC}">
              <c16:uniqueId val="{00000011-9765-4D59-80C3-363D4E4AFB42}"/>
            </c:ext>
          </c:extLst>
        </c:ser>
        <c:ser>
          <c:idx val="18"/>
          <c:order val="17"/>
          <c:tx>
            <c:strRef>
              <c:f>論文集通常号!$AP$21</c:f>
              <c:strCache>
                <c:ptCount val="1"/>
                <c:pt idx="0">
                  <c:v>土木技術者実践（旧F5）</c:v>
                </c:pt>
              </c:strCache>
            </c:strRef>
          </c:tx>
          <c:spPr>
            <a:solidFill>
              <a:schemeClr val="accent1">
                <a:lumMod val="70000"/>
                <a:lumOff val="3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論文集通常号!$AQ$21:$BE$21</c:f>
              <c:numCache>
                <c:formatCode>#,##0_);[Red]\(#,##0\)</c:formatCode>
                <c:ptCount val="15"/>
                <c:pt idx="0">
                  <c:v>13</c:v>
                </c:pt>
                <c:pt idx="1">
                  <c:v>6</c:v>
                </c:pt>
                <c:pt idx="2">
                  <c:v>4</c:v>
                </c:pt>
                <c:pt idx="3">
                  <c:v>5</c:v>
                </c:pt>
                <c:pt idx="4">
                  <c:v>5</c:v>
                </c:pt>
                <c:pt idx="5">
                  <c:v>5</c:v>
                </c:pt>
                <c:pt idx="6">
                  <c:v>1</c:v>
                </c:pt>
                <c:pt idx="7">
                  <c:v>2</c:v>
                </c:pt>
                <c:pt idx="8">
                  <c:v>3</c:v>
                </c:pt>
                <c:pt idx="9">
                  <c:v>10</c:v>
                </c:pt>
                <c:pt idx="10">
                  <c:v>11</c:v>
                </c:pt>
                <c:pt idx="11">
                  <c:v>9</c:v>
                </c:pt>
                <c:pt idx="12">
                  <c:v>6</c:v>
                </c:pt>
                <c:pt idx="13">
                  <c:v>5</c:v>
                </c:pt>
                <c:pt idx="14">
                  <c:v>18.181818181818183</c:v>
                </c:pt>
              </c:numCache>
            </c:numRef>
          </c:val>
          <c:extLst>
            <c:ext xmlns:c16="http://schemas.microsoft.com/office/drawing/2014/chart" uri="{C3380CC4-5D6E-409C-BE32-E72D297353CC}">
              <c16:uniqueId val="{00000012-9765-4D59-80C3-363D4E4AFB42}"/>
            </c:ext>
          </c:extLst>
        </c:ser>
        <c:ser>
          <c:idx val="19"/>
          <c:order val="18"/>
          <c:tx>
            <c:strRef>
              <c:f>論文集通常号!$AP$22</c:f>
              <c:strCache>
                <c:ptCount val="1"/>
                <c:pt idx="0">
                  <c:v>安全問題（旧F6）</c:v>
                </c:pt>
              </c:strCache>
            </c:strRef>
          </c:tx>
          <c:spPr>
            <a:solidFill>
              <a:schemeClr val="accent3">
                <a:lumMod val="70000"/>
                <a:lumOff val="3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論文集通常号!$AQ$22:$BE$22</c:f>
              <c:numCache>
                <c:formatCode>#,##0_);[Red]\(#,##0\)</c:formatCode>
                <c:ptCount val="15"/>
                <c:pt idx="0">
                  <c:v>4</c:v>
                </c:pt>
                <c:pt idx="1">
                  <c:v>3</c:v>
                </c:pt>
                <c:pt idx="2">
                  <c:v>8</c:v>
                </c:pt>
                <c:pt idx="3">
                  <c:v>3</c:v>
                </c:pt>
                <c:pt idx="4">
                  <c:v>7</c:v>
                </c:pt>
                <c:pt idx="5">
                  <c:v>2</c:v>
                </c:pt>
                <c:pt idx="6">
                  <c:v>8</c:v>
                </c:pt>
                <c:pt idx="7">
                  <c:v>2</c:v>
                </c:pt>
                <c:pt idx="8">
                  <c:v>5</c:v>
                </c:pt>
                <c:pt idx="9">
                  <c:v>4</c:v>
                </c:pt>
                <c:pt idx="10">
                  <c:v>4</c:v>
                </c:pt>
                <c:pt idx="11">
                  <c:v>2</c:v>
                </c:pt>
                <c:pt idx="12">
                  <c:v>4</c:v>
                </c:pt>
                <c:pt idx="13">
                  <c:v>1</c:v>
                </c:pt>
                <c:pt idx="14">
                  <c:v>18.181818181818183</c:v>
                </c:pt>
              </c:numCache>
            </c:numRef>
          </c:val>
          <c:extLst>
            <c:ext xmlns:c16="http://schemas.microsoft.com/office/drawing/2014/chart" uri="{C3380CC4-5D6E-409C-BE32-E72D297353CC}">
              <c16:uniqueId val="{00000013-9765-4D59-80C3-363D4E4AFB42}"/>
            </c:ext>
          </c:extLst>
        </c:ser>
        <c:ser>
          <c:idx val="20"/>
          <c:order val="19"/>
          <c:tx>
            <c:strRef>
              <c:f>論文集通常号!$AP$23</c:f>
              <c:strCache>
                <c:ptCount val="1"/>
                <c:pt idx="0">
                  <c:v>環境・資源（旧G）</c:v>
                </c:pt>
              </c:strCache>
            </c:strRef>
          </c:tx>
          <c:spPr>
            <a:solidFill>
              <a:schemeClr val="accent5">
                <a:lumMod val="70000"/>
                <a:lumOff val="3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論文集通常号!$AQ$23:$BE$23</c:f>
              <c:numCache>
                <c:formatCode>#,##0_);[Red]\(#,##0\)</c:formatCode>
                <c:ptCount val="15"/>
                <c:pt idx="0">
                  <c:v>23</c:v>
                </c:pt>
                <c:pt idx="1">
                  <c:v>22</c:v>
                </c:pt>
                <c:pt idx="2">
                  <c:v>19</c:v>
                </c:pt>
                <c:pt idx="3">
                  <c:v>13</c:v>
                </c:pt>
                <c:pt idx="4">
                  <c:v>15</c:v>
                </c:pt>
                <c:pt idx="5">
                  <c:v>6</c:v>
                </c:pt>
                <c:pt idx="6">
                  <c:v>16</c:v>
                </c:pt>
                <c:pt idx="7">
                  <c:v>20</c:v>
                </c:pt>
                <c:pt idx="8">
                  <c:v>13</c:v>
                </c:pt>
                <c:pt idx="9">
                  <c:v>13</c:v>
                </c:pt>
                <c:pt idx="10">
                  <c:v>15</c:v>
                </c:pt>
                <c:pt idx="11">
                  <c:v>14</c:v>
                </c:pt>
                <c:pt idx="12">
                  <c:v>11</c:v>
                </c:pt>
                <c:pt idx="13">
                  <c:v>10</c:v>
                </c:pt>
                <c:pt idx="14">
                  <c:v>18.181818181818183</c:v>
                </c:pt>
              </c:numCache>
            </c:numRef>
          </c:val>
          <c:extLst>
            <c:ext xmlns:c16="http://schemas.microsoft.com/office/drawing/2014/chart" uri="{C3380CC4-5D6E-409C-BE32-E72D297353CC}">
              <c16:uniqueId val="{00000014-9765-4D59-80C3-363D4E4AFB42}"/>
            </c:ext>
          </c:extLst>
        </c:ser>
        <c:ser>
          <c:idx val="21"/>
          <c:order val="20"/>
          <c:tx>
            <c:strRef>
              <c:f>論文集通常号!$AP$24</c:f>
              <c:strCache>
                <c:ptCount val="1"/>
                <c:pt idx="0">
                  <c:v>教育・人材（旧H）</c:v>
                </c:pt>
              </c:strCache>
            </c:strRef>
          </c:tx>
          <c:spPr>
            <a:solidFill>
              <a:schemeClr val="accent1">
                <a:lumMod val="7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論文集通常号!$AQ$24:$BE$24</c:f>
              <c:numCache>
                <c:formatCode>#,##0_);[Red]\(#,##0\)</c:formatCode>
                <c:ptCount val="15"/>
                <c:pt idx="0">
                  <c:v>6</c:v>
                </c:pt>
                <c:pt idx="1">
                  <c:v>3</c:v>
                </c:pt>
                <c:pt idx="2">
                  <c:v>3</c:v>
                </c:pt>
                <c:pt idx="3">
                  <c:v>6</c:v>
                </c:pt>
                <c:pt idx="4">
                  <c:v>10</c:v>
                </c:pt>
                <c:pt idx="5">
                  <c:v>4</c:v>
                </c:pt>
                <c:pt idx="6">
                  <c:v>9</c:v>
                </c:pt>
                <c:pt idx="7">
                  <c:v>4</c:v>
                </c:pt>
                <c:pt idx="8">
                  <c:v>7</c:v>
                </c:pt>
                <c:pt idx="9">
                  <c:v>5</c:v>
                </c:pt>
                <c:pt idx="10">
                  <c:v>4</c:v>
                </c:pt>
                <c:pt idx="11">
                  <c:v>6</c:v>
                </c:pt>
                <c:pt idx="12">
                  <c:v>2</c:v>
                </c:pt>
                <c:pt idx="13">
                  <c:v>0</c:v>
                </c:pt>
                <c:pt idx="14">
                  <c:v>18.181818181818183</c:v>
                </c:pt>
              </c:numCache>
            </c:numRef>
          </c:val>
          <c:extLst>
            <c:ext xmlns:c16="http://schemas.microsoft.com/office/drawing/2014/chart" uri="{C3380CC4-5D6E-409C-BE32-E72D297353CC}">
              <c16:uniqueId val="{00000015-9765-4D59-80C3-363D4E4AFB42}"/>
            </c:ext>
          </c:extLst>
        </c:ser>
        <c:ser>
          <c:idx val="22"/>
          <c:order val="21"/>
          <c:tx>
            <c:strRef>
              <c:f>論文集通常号!$AP$25</c:f>
              <c:strCache>
                <c:ptCount val="1"/>
                <c:pt idx="0">
                  <c:v>特別企画</c:v>
                </c:pt>
              </c:strCache>
            </c:strRef>
          </c:tx>
          <c:spPr>
            <a:solidFill>
              <a:schemeClr val="accent3">
                <a:lumMod val="70000"/>
              </a:schemeClr>
            </a:solidFill>
            <a:ln>
              <a:noFill/>
            </a:ln>
            <a:effectLst/>
          </c:spPr>
          <c:invertIfNegative val="0"/>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論文集通常号!$AQ$25:$BE$25</c:f>
              <c:numCache>
                <c:formatCode>#,##0_);[Red]\(#,##0\)</c:formatCode>
                <c:ptCount val="15"/>
                <c:pt idx="0">
                  <c:v>0</c:v>
                </c:pt>
                <c:pt idx="1">
                  <c:v>0</c:v>
                </c:pt>
                <c:pt idx="2">
                  <c:v>0</c:v>
                </c:pt>
                <c:pt idx="3">
                  <c:v>0</c:v>
                </c:pt>
                <c:pt idx="4">
                  <c:v>0</c:v>
                </c:pt>
                <c:pt idx="5">
                  <c:v>0</c:v>
                </c:pt>
                <c:pt idx="6">
                  <c:v>24</c:v>
                </c:pt>
                <c:pt idx="7">
                  <c:v>0</c:v>
                </c:pt>
                <c:pt idx="8">
                  <c:v>20</c:v>
                </c:pt>
                <c:pt idx="9">
                  <c:v>28</c:v>
                </c:pt>
                <c:pt idx="10">
                  <c:v>24</c:v>
                </c:pt>
                <c:pt idx="11">
                  <c:v>91</c:v>
                </c:pt>
                <c:pt idx="12">
                  <c:v>0</c:v>
                </c:pt>
                <c:pt idx="13">
                  <c:v>0</c:v>
                </c:pt>
                <c:pt idx="14">
                  <c:v>18.181818181818183</c:v>
                </c:pt>
              </c:numCache>
            </c:numRef>
          </c:val>
          <c:extLst>
            <c:ext xmlns:c16="http://schemas.microsoft.com/office/drawing/2014/chart" uri="{C3380CC4-5D6E-409C-BE32-E72D297353CC}">
              <c16:uniqueId val="{00000016-9765-4D59-80C3-363D4E4AFB42}"/>
            </c:ext>
          </c:extLst>
        </c:ser>
        <c:dLbls>
          <c:showLegendKey val="0"/>
          <c:showVal val="0"/>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1185200367"/>
        <c:axId val="1181023936"/>
      </c:barChart>
      <c:lineChart>
        <c:grouping val="standard"/>
        <c:varyColors val="0"/>
        <c:ser>
          <c:idx val="23"/>
          <c:order val="22"/>
          <c:tx>
            <c:strRef>
              <c:f>論文集通常号!$AP$26</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論文集通常号!$AQ$3:$BE$3</c:f>
              <c:strCach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凡例</c:v>
                </c:pt>
              </c:strCache>
            </c:strRef>
          </c:cat>
          <c:val>
            <c:numRef>
              <c:f>論文集通常号!$AQ$26:$BE$26</c:f>
              <c:numCache>
                <c:formatCode>#,##0_);[Red]\(#,##0\)</c:formatCode>
                <c:ptCount val="15"/>
                <c:pt idx="0">
                  <c:v>305</c:v>
                </c:pt>
                <c:pt idx="1">
                  <c:v>290</c:v>
                </c:pt>
                <c:pt idx="2">
                  <c:v>289</c:v>
                </c:pt>
                <c:pt idx="3">
                  <c:v>230</c:v>
                </c:pt>
                <c:pt idx="4">
                  <c:v>243</c:v>
                </c:pt>
                <c:pt idx="5">
                  <c:v>220</c:v>
                </c:pt>
                <c:pt idx="6">
                  <c:v>245</c:v>
                </c:pt>
                <c:pt idx="7">
                  <c:v>224</c:v>
                </c:pt>
                <c:pt idx="8">
                  <c:v>232</c:v>
                </c:pt>
                <c:pt idx="9">
                  <c:v>299</c:v>
                </c:pt>
                <c:pt idx="10">
                  <c:v>279</c:v>
                </c:pt>
                <c:pt idx="11">
                  <c:v>311</c:v>
                </c:pt>
                <c:pt idx="12">
                  <c:v>224</c:v>
                </c:pt>
                <c:pt idx="13">
                  <c:v>191</c:v>
                </c:pt>
              </c:numCache>
            </c:numRef>
          </c:val>
          <c:smooth val="0"/>
          <c:extLst>
            <c:ext xmlns:c16="http://schemas.microsoft.com/office/drawing/2014/chart" uri="{C3380CC4-5D6E-409C-BE32-E72D297353CC}">
              <c16:uniqueId val="{00000017-9765-4D59-80C3-363D4E4AFB42}"/>
            </c:ext>
          </c:extLst>
        </c:ser>
        <c:dLbls>
          <c:showLegendKey val="0"/>
          <c:showVal val="0"/>
          <c:showCatName val="0"/>
          <c:showSerName val="0"/>
          <c:showPercent val="0"/>
          <c:showBubbleSize val="0"/>
        </c:dLbls>
        <c:marker val="1"/>
        <c:smooth val="0"/>
        <c:axId val="1185200367"/>
        <c:axId val="1181023936"/>
      </c:lineChart>
      <c:catAx>
        <c:axId val="118520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81023936"/>
        <c:crosses val="autoZero"/>
        <c:auto val="1"/>
        <c:lblAlgn val="ctr"/>
        <c:lblOffset val="100"/>
        <c:noMultiLvlLbl val="0"/>
      </c:catAx>
      <c:valAx>
        <c:axId val="1181023936"/>
        <c:scaling>
          <c:orientation val="minMax"/>
          <c:max val="4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852003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論文集（特集号）掲載本数</a:t>
            </a:r>
          </a:p>
        </c:rich>
      </c:tx>
      <c:layout>
        <c:manualLayout>
          <c:xMode val="edge"/>
          <c:yMode val="edge"/>
          <c:x val="0.38510114247553118"/>
          <c:y val="1.72117296391201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9.6784126553820835E-2"/>
          <c:y val="0.11777135688493938"/>
          <c:w val="0.80648842994782144"/>
          <c:h val="0.70907866662871954"/>
        </c:manualLayout>
      </c:layout>
      <c:barChart>
        <c:barDir val="col"/>
        <c:grouping val="clustered"/>
        <c:varyColors val="0"/>
        <c:ser>
          <c:idx val="0"/>
          <c:order val="0"/>
          <c:tx>
            <c:strRef>
              <c:f>論文集特集号!$N$3</c:f>
              <c:strCache>
                <c:ptCount val="1"/>
                <c:pt idx="0">
                  <c:v>題数</c:v>
                </c:pt>
              </c:strCache>
            </c:strRef>
          </c:tx>
          <c:spPr>
            <a:solidFill>
              <a:schemeClr val="accent1">
                <a:lumMod val="40000"/>
                <a:lumOff val="60000"/>
              </a:schemeClr>
            </a:solidFill>
            <a:ln>
              <a:noFill/>
            </a:ln>
            <a:effectLst/>
          </c:spPr>
          <c:invertIfNegative val="0"/>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45-4D43-8893-36CDCE4EE2F2}"/>
                </c:ext>
              </c:extLst>
            </c:dLbl>
            <c:dLbl>
              <c:idx val="3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82-42EF-89F3-F11788E9B3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論文集特集号!$J$4:$J$39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論文集特集号!$N$4:$N$39</c:f>
              <c:numCache>
                <c:formatCode>#,##0_);[Red]\(#,##0\)</c:formatCode>
                <c:ptCount val="36"/>
                <c:pt idx="0">
                  <c:v>953</c:v>
                </c:pt>
                <c:pt idx="1">
                  <c:v>763</c:v>
                </c:pt>
                <c:pt idx="2">
                  <c:v>1028</c:v>
                </c:pt>
                <c:pt idx="3">
                  <c:v>987</c:v>
                </c:pt>
                <c:pt idx="4">
                  <c:v>1199</c:v>
                </c:pt>
                <c:pt idx="5">
                  <c:v>1010</c:v>
                </c:pt>
                <c:pt idx="6">
                  <c:v>1547</c:v>
                </c:pt>
                <c:pt idx="7">
                  <c:v>1451</c:v>
                </c:pt>
                <c:pt idx="8">
                  <c:v>1765</c:v>
                </c:pt>
                <c:pt idx="9">
                  <c:v>1610</c:v>
                </c:pt>
                <c:pt idx="10">
                  <c:v>1971</c:v>
                </c:pt>
                <c:pt idx="11">
                  <c:v>1661</c:v>
                </c:pt>
                <c:pt idx="12">
                  <c:v>1858</c:v>
                </c:pt>
                <c:pt idx="13">
                  <c:v>1774</c:v>
                </c:pt>
                <c:pt idx="14">
                  <c:v>2220</c:v>
                </c:pt>
                <c:pt idx="15">
                  <c:v>2157</c:v>
                </c:pt>
                <c:pt idx="16">
                  <c:v>1906</c:v>
                </c:pt>
                <c:pt idx="17">
                  <c:v>1977</c:v>
                </c:pt>
                <c:pt idx="18">
                  <c:v>1986</c:v>
                </c:pt>
                <c:pt idx="19">
                  <c:v>1870</c:v>
                </c:pt>
                <c:pt idx="20">
                  <c:v>1998</c:v>
                </c:pt>
                <c:pt idx="21">
                  <c:v>1913</c:v>
                </c:pt>
                <c:pt idx="22">
                  <c:v>2021</c:v>
                </c:pt>
                <c:pt idx="23">
                  <c:v>1969</c:v>
                </c:pt>
                <c:pt idx="24">
                  <c:v>1906</c:v>
                </c:pt>
                <c:pt idx="25">
                  <c:v>2186</c:v>
                </c:pt>
                <c:pt idx="26">
                  <c:v>1845</c:v>
                </c:pt>
                <c:pt idx="27">
                  <c:v>1866</c:v>
                </c:pt>
                <c:pt idx="28">
                  <c:v>1891</c:v>
                </c:pt>
                <c:pt idx="29">
                  <c:v>1847</c:v>
                </c:pt>
                <c:pt idx="30">
                  <c:v>1732</c:v>
                </c:pt>
                <c:pt idx="31">
                  <c:v>1733</c:v>
                </c:pt>
                <c:pt idx="32">
                  <c:v>1582</c:v>
                </c:pt>
                <c:pt idx="33">
                  <c:v>1458</c:v>
                </c:pt>
                <c:pt idx="34">
                  <c:v>1264</c:v>
                </c:pt>
                <c:pt idx="35">
                  <c:v>1566</c:v>
                </c:pt>
              </c:numCache>
            </c:numRef>
          </c:val>
          <c:extLst>
            <c:ext xmlns:c16="http://schemas.microsoft.com/office/drawing/2014/chart" uri="{C3380CC4-5D6E-409C-BE32-E72D297353CC}">
              <c16:uniqueId val="{00000000-5645-4D43-8893-36CDCE4EE2F2}"/>
            </c:ext>
          </c:extLst>
        </c:ser>
        <c:dLbls>
          <c:showLegendKey val="0"/>
          <c:showVal val="0"/>
          <c:showCatName val="0"/>
          <c:showSerName val="0"/>
          <c:showPercent val="0"/>
          <c:showBubbleSize val="0"/>
        </c:dLbls>
        <c:gapWidth val="50"/>
        <c:overlap val="-27"/>
        <c:axId val="1371475679"/>
        <c:axId val="1359441279"/>
      </c:barChart>
      <c:lineChart>
        <c:grouping val="stacked"/>
        <c:varyColors val="0"/>
        <c:ser>
          <c:idx val="1"/>
          <c:order val="1"/>
          <c:tx>
            <c:strRef>
              <c:f>論文集特集号!$O$3</c:f>
              <c:strCache>
                <c:ptCount val="1"/>
                <c:pt idx="0">
                  <c:v>発行数</c:v>
                </c:pt>
              </c:strCache>
            </c:strRef>
          </c:tx>
          <c:spPr>
            <a:ln w="28575" cap="rnd">
              <a:solidFill>
                <a:schemeClr val="accent2"/>
              </a:solidFill>
              <a:round/>
            </a:ln>
            <a:effectLst/>
          </c:spPr>
          <c:marker>
            <c:symbol val="none"/>
          </c:marker>
          <c:dLbls>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45-4D43-8893-36CDCE4EE2F2}"/>
                </c:ext>
              </c:extLst>
            </c:dLbl>
            <c:dLbl>
              <c:idx val="2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45-4D43-8893-36CDCE4EE2F2}"/>
                </c:ext>
              </c:extLst>
            </c:dLbl>
            <c:dLbl>
              <c:idx val="2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A9-4ADC-9CC1-581B51A23F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論文集特集号!$J$4:$J$39</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論文集特集号!$O$4:$O$39</c:f>
              <c:numCache>
                <c:formatCode>#,##0_);[Red]\(#,##0\)</c:formatCode>
                <c:ptCount val="36"/>
                <c:pt idx="0">
                  <c:v>13</c:v>
                </c:pt>
                <c:pt idx="1">
                  <c:v>12</c:v>
                </c:pt>
                <c:pt idx="2">
                  <c:v>13</c:v>
                </c:pt>
                <c:pt idx="3">
                  <c:v>13</c:v>
                </c:pt>
                <c:pt idx="4">
                  <c:v>16</c:v>
                </c:pt>
                <c:pt idx="5">
                  <c:v>14</c:v>
                </c:pt>
                <c:pt idx="6">
                  <c:v>20</c:v>
                </c:pt>
                <c:pt idx="7">
                  <c:v>21</c:v>
                </c:pt>
                <c:pt idx="8">
                  <c:v>19</c:v>
                </c:pt>
                <c:pt idx="9">
                  <c:v>23</c:v>
                </c:pt>
                <c:pt idx="10">
                  <c:v>24</c:v>
                </c:pt>
                <c:pt idx="11">
                  <c:v>24</c:v>
                </c:pt>
                <c:pt idx="12">
                  <c:v>22</c:v>
                </c:pt>
                <c:pt idx="13">
                  <c:v>24</c:v>
                </c:pt>
                <c:pt idx="14">
                  <c:v>26</c:v>
                </c:pt>
                <c:pt idx="15">
                  <c:v>26</c:v>
                </c:pt>
                <c:pt idx="16">
                  <c:v>26</c:v>
                </c:pt>
                <c:pt idx="17">
                  <c:v>29</c:v>
                </c:pt>
                <c:pt idx="18">
                  <c:v>28</c:v>
                </c:pt>
                <c:pt idx="19">
                  <c:v>28</c:v>
                </c:pt>
                <c:pt idx="20">
                  <c:v>27</c:v>
                </c:pt>
                <c:pt idx="21">
                  <c:v>28</c:v>
                </c:pt>
                <c:pt idx="22">
                  <c:v>27</c:v>
                </c:pt>
                <c:pt idx="23">
                  <c:v>27</c:v>
                </c:pt>
                <c:pt idx="24">
                  <c:v>27</c:v>
                </c:pt>
                <c:pt idx="25">
                  <c:v>29</c:v>
                </c:pt>
                <c:pt idx="26">
                  <c:v>26</c:v>
                </c:pt>
                <c:pt idx="27">
                  <c:v>27</c:v>
                </c:pt>
                <c:pt idx="28">
                  <c:v>27</c:v>
                </c:pt>
                <c:pt idx="29">
                  <c:v>27</c:v>
                </c:pt>
                <c:pt idx="30">
                  <c:v>27</c:v>
                </c:pt>
                <c:pt idx="31">
                  <c:v>27</c:v>
                </c:pt>
                <c:pt idx="32">
                  <c:v>27</c:v>
                </c:pt>
                <c:pt idx="33">
                  <c:v>27</c:v>
                </c:pt>
                <c:pt idx="34">
                  <c:v>27</c:v>
                </c:pt>
                <c:pt idx="35">
                  <c:v>27</c:v>
                </c:pt>
              </c:numCache>
            </c:numRef>
          </c:val>
          <c:smooth val="0"/>
          <c:extLst>
            <c:ext xmlns:c16="http://schemas.microsoft.com/office/drawing/2014/chart" uri="{C3380CC4-5D6E-409C-BE32-E72D297353CC}">
              <c16:uniqueId val="{00000004-5645-4D43-8893-36CDCE4EE2F2}"/>
            </c:ext>
          </c:extLst>
        </c:ser>
        <c:dLbls>
          <c:showLegendKey val="0"/>
          <c:showVal val="0"/>
          <c:showCatName val="0"/>
          <c:showSerName val="0"/>
          <c:showPercent val="0"/>
          <c:showBubbleSize val="0"/>
        </c:dLbls>
        <c:marker val="1"/>
        <c:smooth val="0"/>
        <c:axId val="1236651823"/>
        <c:axId val="1359425903"/>
      </c:lineChart>
      <c:catAx>
        <c:axId val="1371475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441279"/>
        <c:crosses val="autoZero"/>
        <c:auto val="1"/>
        <c:lblAlgn val="ctr"/>
        <c:lblOffset val="100"/>
        <c:noMultiLvlLbl val="0"/>
      </c:catAx>
      <c:valAx>
        <c:axId val="1359441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論文題数</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71475679"/>
        <c:crosses val="autoZero"/>
        <c:crossBetween val="between"/>
      </c:valAx>
      <c:valAx>
        <c:axId val="1359425903"/>
        <c:scaling>
          <c:orientation val="minMax"/>
          <c:max val="5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発行数</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236651823"/>
        <c:crosses val="max"/>
        <c:crossBetween val="between"/>
      </c:valAx>
      <c:catAx>
        <c:axId val="1236651823"/>
        <c:scaling>
          <c:orientation val="minMax"/>
        </c:scaling>
        <c:delete val="1"/>
        <c:axPos val="b"/>
        <c:numFmt formatCode="General" sourceLinked="1"/>
        <c:majorTickMark val="out"/>
        <c:minorTickMark val="none"/>
        <c:tickLblPos val="nextTo"/>
        <c:crossAx val="1359425903"/>
        <c:crosses val="autoZero"/>
        <c:auto val="1"/>
        <c:lblAlgn val="ctr"/>
        <c:lblOffset val="100"/>
        <c:noMultiLvlLbl val="0"/>
      </c:catAx>
      <c:spPr>
        <a:noFill/>
        <a:ln>
          <a:noFill/>
        </a:ln>
        <a:effectLst/>
      </c:spPr>
    </c:plotArea>
    <c:legend>
      <c:legendPos val="t"/>
      <c:layout>
        <c:manualLayout>
          <c:xMode val="edge"/>
          <c:yMode val="edge"/>
          <c:x val="0.10041731872717788"/>
          <c:y val="0.1349830841698639"/>
          <c:w val="0.19405320813771518"/>
          <c:h val="4.6775240591487098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17449097880182"/>
          <c:y val="0.34523046145597019"/>
          <c:w val="0.28061120205910461"/>
          <c:h val="0.30994880027928068"/>
        </c:manualLayout>
      </c:layout>
      <c:pieChart>
        <c:varyColors val="1"/>
        <c:ser>
          <c:idx val="0"/>
          <c:order val="0"/>
          <c:spPr>
            <a:solidFill>
              <a:schemeClr val="accent5">
                <a:lumMod val="40000"/>
                <a:lumOff val="60000"/>
              </a:schemeClr>
            </a:solidFill>
          </c:spPr>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95C2-41CE-B5F6-6DE27E11EAF5}"/>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95C2-41CE-B5F6-6DE27E11EAF5}"/>
              </c:ext>
            </c:extLst>
          </c:dPt>
          <c:cat>
            <c:strRef>
              <c:f>会員数!$D$124:$D$125</c:f>
              <c:strCache>
                <c:ptCount val="2"/>
                <c:pt idx="0">
                  <c:v>学生会員</c:v>
                </c:pt>
                <c:pt idx="1">
                  <c:v>女性</c:v>
                </c:pt>
              </c:strCache>
            </c:strRef>
          </c:cat>
          <c:val>
            <c:numRef>
              <c:f>会員数!$E$124:$E$125</c:f>
              <c:numCache>
                <c:formatCode>#,##0\ "人"</c:formatCode>
                <c:ptCount val="2"/>
                <c:pt idx="0">
                  <c:v>3515</c:v>
                </c:pt>
                <c:pt idx="1">
                  <c:v>718</c:v>
                </c:pt>
              </c:numCache>
            </c:numRef>
          </c:val>
          <c:extLst>
            <c:ext xmlns:c16="http://schemas.microsoft.com/office/drawing/2014/chart" uri="{C3380CC4-5D6E-409C-BE32-E72D297353CC}">
              <c16:uniqueId val="{00000004-95C2-41CE-B5F6-6DE27E11EA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刊行物取扱実績</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0.15244555028447532"/>
          <c:y val="0.10543153407827104"/>
          <c:w val="0.70355859050227421"/>
          <c:h val="0.71673683316549996"/>
        </c:manualLayout>
      </c:layout>
      <c:barChart>
        <c:barDir val="col"/>
        <c:grouping val="clustered"/>
        <c:varyColors val="0"/>
        <c:ser>
          <c:idx val="0"/>
          <c:order val="0"/>
          <c:tx>
            <c:strRef>
              <c:f>刊行物販売!$F$2</c:f>
              <c:strCache>
                <c:ptCount val="1"/>
                <c:pt idx="0">
                  <c:v>年間販売点数</c:v>
                </c:pt>
              </c:strCache>
            </c:strRef>
          </c:tx>
          <c:spPr>
            <a:solidFill>
              <a:schemeClr val="accent1">
                <a:lumMod val="40000"/>
                <a:lumOff val="60000"/>
              </a:schemeClr>
            </a:solidFill>
            <a:ln>
              <a:noFill/>
            </a:ln>
            <a:effectLst/>
          </c:spPr>
          <c:invertIfNegative val="0"/>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09-4128-83A0-E2F3B7FC2D2E}"/>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09-4128-83A0-E2F3B7FC2D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刊行物販売!$A$8:$A$39</c:f>
              <c:numCache>
                <c:formatCode>General</c:formatCode>
                <c:ptCount val="3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刊行物販売!$F$8:$F$39</c:f>
              <c:numCache>
                <c:formatCode>#,##0_ ;[Red]\-#,##0\ </c:formatCode>
                <c:ptCount val="32"/>
                <c:pt idx="0">
                  <c:v>228</c:v>
                </c:pt>
                <c:pt idx="1">
                  <c:v>271</c:v>
                </c:pt>
                <c:pt idx="2">
                  <c:v>206</c:v>
                </c:pt>
                <c:pt idx="3">
                  <c:v>176</c:v>
                </c:pt>
                <c:pt idx="4">
                  <c:v>182</c:v>
                </c:pt>
                <c:pt idx="5">
                  <c:v>201</c:v>
                </c:pt>
                <c:pt idx="6">
                  <c:v>197</c:v>
                </c:pt>
                <c:pt idx="7">
                  <c:v>185</c:v>
                </c:pt>
                <c:pt idx="8">
                  <c:v>171</c:v>
                </c:pt>
                <c:pt idx="9">
                  <c:v>165</c:v>
                </c:pt>
                <c:pt idx="10">
                  <c:v>179</c:v>
                </c:pt>
                <c:pt idx="11">
                  <c:v>208</c:v>
                </c:pt>
                <c:pt idx="12">
                  <c:v>231</c:v>
                </c:pt>
                <c:pt idx="13">
                  <c:v>348</c:v>
                </c:pt>
                <c:pt idx="14">
                  <c:v>354</c:v>
                </c:pt>
                <c:pt idx="15">
                  <c:v>344</c:v>
                </c:pt>
                <c:pt idx="16">
                  <c:v>367</c:v>
                </c:pt>
                <c:pt idx="17">
                  <c:v>360</c:v>
                </c:pt>
                <c:pt idx="18">
                  <c:v>358</c:v>
                </c:pt>
                <c:pt idx="19">
                  <c:v>360</c:v>
                </c:pt>
                <c:pt idx="20">
                  <c:v>358</c:v>
                </c:pt>
                <c:pt idx="21">
                  <c:v>394</c:v>
                </c:pt>
                <c:pt idx="22">
                  <c:v>387</c:v>
                </c:pt>
                <c:pt idx="23">
                  <c:v>386</c:v>
                </c:pt>
                <c:pt idx="24">
                  <c:v>393</c:v>
                </c:pt>
                <c:pt idx="25">
                  <c:v>366</c:v>
                </c:pt>
                <c:pt idx="26">
                  <c:v>268</c:v>
                </c:pt>
                <c:pt idx="27">
                  <c:v>266</c:v>
                </c:pt>
                <c:pt idx="28">
                  <c:v>284</c:v>
                </c:pt>
                <c:pt idx="29">
                  <c:v>194</c:v>
                </c:pt>
                <c:pt idx="30">
                  <c:v>190</c:v>
                </c:pt>
              </c:numCache>
            </c:numRef>
          </c:val>
          <c:extLst>
            <c:ext xmlns:c16="http://schemas.microsoft.com/office/drawing/2014/chart" uri="{C3380CC4-5D6E-409C-BE32-E72D297353CC}">
              <c16:uniqueId val="{00000000-490F-4B54-823D-D4C784CAC35C}"/>
            </c:ext>
          </c:extLst>
        </c:ser>
        <c:dLbls>
          <c:showLegendKey val="0"/>
          <c:showVal val="0"/>
          <c:showCatName val="0"/>
          <c:showSerName val="0"/>
          <c:showPercent val="0"/>
          <c:showBubbleSize val="0"/>
        </c:dLbls>
        <c:gapWidth val="50"/>
        <c:axId val="1367300639"/>
        <c:axId val="1359365391"/>
      </c:barChart>
      <c:lineChart>
        <c:grouping val="standard"/>
        <c:varyColors val="0"/>
        <c:ser>
          <c:idx val="1"/>
          <c:order val="1"/>
          <c:tx>
            <c:strRef>
              <c:f>刊行物販売!$G$2</c:f>
              <c:strCache>
                <c:ptCount val="1"/>
                <c:pt idx="0">
                  <c:v>年間売上部数</c:v>
                </c:pt>
              </c:strCache>
            </c:strRef>
          </c:tx>
          <c:spPr>
            <a:ln w="28575" cap="rnd">
              <a:solidFill>
                <a:schemeClr val="accent2"/>
              </a:solidFill>
              <a:round/>
            </a:ln>
            <a:effectLst/>
          </c:spPr>
          <c:marker>
            <c:symbol val="none"/>
          </c:marker>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0F-4B54-823D-D4C784CAC35C}"/>
                </c:ext>
              </c:extLst>
            </c:dLbl>
            <c:dLbl>
              <c:idx val="3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09-4128-83A0-E2F3B7FC2D2E}"/>
                </c:ext>
              </c:extLst>
            </c:dLbl>
            <c:dLbl>
              <c:idx val="3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B4-43BA-9873-4F8641ECFF6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刊行物販売!$A$8:$A$39</c:f>
              <c:numCache>
                <c:formatCode>General</c:formatCode>
                <c:ptCount val="3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刊行物販売!$G$8:$G$39</c:f>
              <c:numCache>
                <c:formatCode>#,##0_ ;[Red]\-#,##0\ </c:formatCode>
                <c:ptCount val="32"/>
                <c:pt idx="0">
                  <c:v>77065</c:v>
                </c:pt>
                <c:pt idx="1">
                  <c:v>92235</c:v>
                </c:pt>
                <c:pt idx="2">
                  <c:v>139309</c:v>
                </c:pt>
                <c:pt idx="3">
                  <c:v>79078</c:v>
                </c:pt>
                <c:pt idx="4">
                  <c:v>63372</c:v>
                </c:pt>
                <c:pt idx="5">
                  <c:v>72268</c:v>
                </c:pt>
                <c:pt idx="6">
                  <c:v>87710</c:v>
                </c:pt>
                <c:pt idx="7">
                  <c:v>101631</c:v>
                </c:pt>
                <c:pt idx="8">
                  <c:v>97387</c:v>
                </c:pt>
                <c:pt idx="9">
                  <c:v>72260</c:v>
                </c:pt>
                <c:pt idx="10">
                  <c:v>57801</c:v>
                </c:pt>
                <c:pt idx="11">
                  <c:v>62149</c:v>
                </c:pt>
                <c:pt idx="12">
                  <c:v>55230</c:v>
                </c:pt>
                <c:pt idx="13">
                  <c:v>60931</c:v>
                </c:pt>
                <c:pt idx="14">
                  <c:v>86008</c:v>
                </c:pt>
                <c:pt idx="15">
                  <c:v>82248</c:v>
                </c:pt>
                <c:pt idx="16">
                  <c:v>95651</c:v>
                </c:pt>
                <c:pt idx="17">
                  <c:v>35800</c:v>
                </c:pt>
                <c:pt idx="18">
                  <c:v>83080</c:v>
                </c:pt>
                <c:pt idx="19">
                  <c:v>64129</c:v>
                </c:pt>
                <c:pt idx="20">
                  <c:v>56466</c:v>
                </c:pt>
                <c:pt idx="21">
                  <c:v>44486</c:v>
                </c:pt>
                <c:pt idx="22">
                  <c:v>46961</c:v>
                </c:pt>
                <c:pt idx="23">
                  <c:v>41062</c:v>
                </c:pt>
                <c:pt idx="24">
                  <c:v>55761</c:v>
                </c:pt>
                <c:pt idx="25">
                  <c:v>34695</c:v>
                </c:pt>
                <c:pt idx="26">
                  <c:v>37375</c:v>
                </c:pt>
                <c:pt idx="27">
                  <c:v>28705</c:v>
                </c:pt>
                <c:pt idx="28">
                  <c:v>25178</c:v>
                </c:pt>
                <c:pt idx="29">
                  <c:v>99350</c:v>
                </c:pt>
                <c:pt idx="30">
                  <c:v>33083</c:v>
                </c:pt>
              </c:numCache>
            </c:numRef>
          </c:val>
          <c:smooth val="0"/>
          <c:extLst>
            <c:ext xmlns:c16="http://schemas.microsoft.com/office/drawing/2014/chart" uri="{C3380CC4-5D6E-409C-BE32-E72D297353CC}">
              <c16:uniqueId val="{00000001-490F-4B54-823D-D4C784CAC35C}"/>
            </c:ext>
          </c:extLst>
        </c:ser>
        <c:dLbls>
          <c:showLegendKey val="0"/>
          <c:showVal val="0"/>
          <c:showCatName val="0"/>
          <c:showSerName val="0"/>
          <c:showPercent val="0"/>
          <c:showBubbleSize val="0"/>
        </c:dLbls>
        <c:marker val="1"/>
        <c:smooth val="0"/>
        <c:axId val="1190147855"/>
        <c:axId val="1359523119"/>
      </c:lineChart>
      <c:catAx>
        <c:axId val="136730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65391"/>
        <c:crosses val="autoZero"/>
        <c:auto val="1"/>
        <c:lblAlgn val="ctr"/>
        <c:lblOffset val="100"/>
        <c:noMultiLvlLbl val="0"/>
      </c:catAx>
      <c:valAx>
        <c:axId val="13593653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年間販売点数（点）</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67300639"/>
        <c:crosses val="autoZero"/>
        <c:crossBetween val="between"/>
      </c:valAx>
      <c:valAx>
        <c:axId val="1359523119"/>
        <c:scaling>
          <c:orientation val="minMax"/>
          <c:max val="150000"/>
          <c:min val="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年間売上部数（冊）</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90147855"/>
        <c:crosses val="max"/>
        <c:crossBetween val="between"/>
        <c:majorUnit val="50000"/>
        <c:dispUnits>
          <c:builtInUnit val="hundreds"/>
          <c:dispUnitsLbl>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ispUnitsLbl>
        </c:dispUnits>
      </c:valAx>
      <c:catAx>
        <c:axId val="1190147855"/>
        <c:scaling>
          <c:orientation val="minMax"/>
        </c:scaling>
        <c:delete val="1"/>
        <c:axPos val="b"/>
        <c:numFmt formatCode="General" sourceLinked="1"/>
        <c:majorTickMark val="out"/>
        <c:minorTickMark val="none"/>
        <c:tickLblPos val="nextTo"/>
        <c:crossAx val="1359523119"/>
        <c:crosses val="autoZero"/>
        <c:auto val="1"/>
        <c:lblAlgn val="ctr"/>
        <c:lblOffset val="100"/>
        <c:noMultiLvlLbl val="0"/>
      </c:catAx>
      <c:spPr>
        <a:noFill/>
        <a:ln>
          <a:noFill/>
        </a:ln>
        <a:effectLst/>
      </c:spPr>
    </c:plotArea>
    <c:legend>
      <c:legendPos val="b"/>
      <c:layout>
        <c:manualLayout>
          <c:xMode val="edge"/>
          <c:yMode val="edge"/>
          <c:x val="0.17236024844720493"/>
          <c:y val="0.72059796873216941"/>
          <c:w val="0.29554865424430643"/>
          <c:h val="7.7826981950830876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新刊発行点数</a:t>
            </a:r>
            <a:endParaRPr lang="ja-JP"/>
          </a:p>
        </c:rich>
      </c:tx>
      <c:layout>
        <c:manualLayout>
          <c:xMode val="edge"/>
          <c:yMode val="edge"/>
          <c:x val="0.36801242236024839"/>
          <c:y val="1.67224080267558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0.10327370763437178"/>
          <c:y val="0.10543153407827104"/>
          <c:w val="0.79122572707220362"/>
          <c:h val="0.71673683316549996"/>
        </c:manualLayout>
      </c:layout>
      <c:barChart>
        <c:barDir val="col"/>
        <c:grouping val="clustered"/>
        <c:varyColors val="0"/>
        <c:ser>
          <c:idx val="0"/>
          <c:order val="0"/>
          <c:tx>
            <c:strRef>
              <c:f>刊行物販売!$E$2</c:f>
              <c:strCache>
                <c:ptCount val="1"/>
                <c:pt idx="0">
                  <c:v>新刊発行点数</c:v>
                </c:pt>
              </c:strCache>
            </c:strRef>
          </c:tx>
          <c:spPr>
            <a:solidFill>
              <a:schemeClr val="accent5">
                <a:lumMod val="60000"/>
                <a:lumOff val="40000"/>
              </a:schemeClr>
            </a:solidFill>
            <a:ln>
              <a:noFill/>
            </a:ln>
            <a:effectLst/>
          </c:spPr>
          <c:invertIfNegative val="0"/>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16-469A-BD7F-D39B06006FDF}"/>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14-46E9-A2A2-272628DBC3C1}"/>
                </c:ext>
              </c:extLst>
            </c:dLbl>
            <c:dLbl>
              <c:idx val="3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A-4BB2-9729-719E193B55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刊行物販売!$A$8:$A$39</c:f>
              <c:numCache>
                <c:formatCode>General</c:formatCode>
                <c:ptCount val="3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pt idx="30">
                  <c:v>2024</c:v>
                </c:pt>
              </c:numCache>
            </c:numRef>
          </c:cat>
          <c:val>
            <c:numRef>
              <c:f>刊行物販売!$E$8:$E$39</c:f>
              <c:numCache>
                <c:formatCode>#,##0_ ;[Red]\-#,##0\ </c:formatCode>
                <c:ptCount val="32"/>
                <c:pt idx="0">
                  <c:v>29</c:v>
                </c:pt>
                <c:pt idx="1">
                  <c:v>29</c:v>
                </c:pt>
                <c:pt idx="2">
                  <c:v>24</c:v>
                </c:pt>
                <c:pt idx="3">
                  <c:v>13</c:v>
                </c:pt>
                <c:pt idx="4">
                  <c:v>11</c:v>
                </c:pt>
                <c:pt idx="5">
                  <c:v>15</c:v>
                </c:pt>
                <c:pt idx="6">
                  <c:v>27</c:v>
                </c:pt>
                <c:pt idx="7">
                  <c:v>24</c:v>
                </c:pt>
                <c:pt idx="8">
                  <c:v>18</c:v>
                </c:pt>
                <c:pt idx="9">
                  <c:v>17</c:v>
                </c:pt>
                <c:pt idx="10">
                  <c:v>23</c:v>
                </c:pt>
                <c:pt idx="11">
                  <c:v>32</c:v>
                </c:pt>
                <c:pt idx="12">
                  <c:v>29</c:v>
                </c:pt>
                <c:pt idx="13">
                  <c:v>24</c:v>
                </c:pt>
                <c:pt idx="14">
                  <c:v>21</c:v>
                </c:pt>
                <c:pt idx="15">
                  <c:v>14</c:v>
                </c:pt>
                <c:pt idx="16">
                  <c:v>20</c:v>
                </c:pt>
                <c:pt idx="17">
                  <c:v>10</c:v>
                </c:pt>
                <c:pt idx="18">
                  <c:v>23</c:v>
                </c:pt>
                <c:pt idx="19">
                  <c:v>16</c:v>
                </c:pt>
                <c:pt idx="20">
                  <c:v>38</c:v>
                </c:pt>
                <c:pt idx="21">
                  <c:v>18</c:v>
                </c:pt>
                <c:pt idx="22">
                  <c:v>28</c:v>
                </c:pt>
                <c:pt idx="23">
                  <c:v>16</c:v>
                </c:pt>
                <c:pt idx="24">
                  <c:v>21</c:v>
                </c:pt>
                <c:pt idx="25">
                  <c:v>10</c:v>
                </c:pt>
                <c:pt idx="26">
                  <c:v>14</c:v>
                </c:pt>
                <c:pt idx="27">
                  <c:v>11</c:v>
                </c:pt>
                <c:pt idx="28">
                  <c:v>16</c:v>
                </c:pt>
                <c:pt idx="29">
                  <c:v>15</c:v>
                </c:pt>
                <c:pt idx="30">
                  <c:v>15</c:v>
                </c:pt>
              </c:numCache>
            </c:numRef>
          </c:val>
          <c:extLst>
            <c:ext xmlns:c16="http://schemas.microsoft.com/office/drawing/2014/chart" uri="{C3380CC4-5D6E-409C-BE32-E72D297353CC}">
              <c16:uniqueId val="{00000000-490F-4B54-823D-D4C784CAC35C}"/>
            </c:ext>
          </c:extLst>
        </c:ser>
        <c:dLbls>
          <c:showLegendKey val="0"/>
          <c:showVal val="0"/>
          <c:showCatName val="0"/>
          <c:showSerName val="0"/>
          <c:showPercent val="0"/>
          <c:showBubbleSize val="0"/>
        </c:dLbls>
        <c:gapWidth val="50"/>
        <c:axId val="1367300639"/>
        <c:axId val="1359365391"/>
      </c:barChart>
      <c:catAx>
        <c:axId val="136730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65391"/>
        <c:crosses val="autoZero"/>
        <c:auto val="1"/>
        <c:lblAlgn val="ctr"/>
        <c:lblOffset val="100"/>
        <c:noMultiLvlLbl val="0"/>
      </c:catAx>
      <c:valAx>
        <c:axId val="1359365391"/>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6730063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土木学会認定土木技術者 認定者数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tx>
            <c:strRef>
              <c:f>土木技術者資格!$S$3</c:f>
              <c:strCache>
                <c:ptCount val="1"/>
                <c:pt idx="0">
                  <c:v>特別上級</c:v>
                </c:pt>
              </c:strCache>
            </c:strRef>
          </c:tx>
          <c:spPr>
            <a:solidFill>
              <a:schemeClr val="accent1"/>
            </a:solidFill>
            <a:ln>
              <a:noFill/>
            </a:ln>
            <a:effectLst/>
          </c:spPr>
          <c:invertIfNegative val="0"/>
          <c:cat>
            <c:numRef>
              <c:f>土木技術者資格!$Q$4:$Q$27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土木技術者資格!$S$4:$S$27</c:f>
              <c:numCache>
                <c:formatCode>#,##0_);[Red]\(#,##0\)</c:formatCode>
                <c:ptCount val="24"/>
                <c:pt idx="0">
                  <c:v>290</c:v>
                </c:pt>
                <c:pt idx="1">
                  <c:v>106</c:v>
                </c:pt>
                <c:pt idx="2">
                  <c:v>81</c:v>
                </c:pt>
                <c:pt idx="3">
                  <c:v>61</c:v>
                </c:pt>
                <c:pt idx="4">
                  <c:v>253</c:v>
                </c:pt>
                <c:pt idx="5">
                  <c:v>3</c:v>
                </c:pt>
                <c:pt idx="6">
                  <c:v>8</c:v>
                </c:pt>
                <c:pt idx="7">
                  <c:v>6</c:v>
                </c:pt>
                <c:pt idx="8">
                  <c:v>5</c:v>
                </c:pt>
                <c:pt idx="9">
                  <c:v>12</c:v>
                </c:pt>
                <c:pt idx="10">
                  <c:v>38</c:v>
                </c:pt>
                <c:pt idx="11">
                  <c:v>27</c:v>
                </c:pt>
                <c:pt idx="12">
                  <c:v>22</c:v>
                </c:pt>
                <c:pt idx="13">
                  <c:v>20</c:v>
                </c:pt>
                <c:pt idx="14">
                  <c:v>17</c:v>
                </c:pt>
                <c:pt idx="15">
                  <c:v>16</c:v>
                </c:pt>
                <c:pt idx="16">
                  <c:v>11</c:v>
                </c:pt>
                <c:pt idx="17">
                  <c:v>15</c:v>
                </c:pt>
                <c:pt idx="18">
                  <c:v>10</c:v>
                </c:pt>
                <c:pt idx="19">
                  <c:v>2</c:v>
                </c:pt>
                <c:pt idx="20">
                  <c:v>11</c:v>
                </c:pt>
                <c:pt idx="21">
                  <c:v>8</c:v>
                </c:pt>
                <c:pt idx="22">
                  <c:v>9</c:v>
                </c:pt>
                <c:pt idx="23">
                  <c:v>13</c:v>
                </c:pt>
              </c:numCache>
            </c:numRef>
          </c:val>
          <c:extLst>
            <c:ext xmlns:c16="http://schemas.microsoft.com/office/drawing/2014/chart" uri="{C3380CC4-5D6E-409C-BE32-E72D297353CC}">
              <c16:uniqueId val="{00000000-7CF9-410C-BC52-8428599FE3E5}"/>
            </c:ext>
          </c:extLst>
        </c:ser>
        <c:ser>
          <c:idx val="1"/>
          <c:order val="1"/>
          <c:tx>
            <c:strRef>
              <c:f>土木技術者資格!$T$3</c:f>
              <c:strCache>
                <c:ptCount val="1"/>
                <c:pt idx="0">
                  <c:v>上級</c:v>
                </c:pt>
              </c:strCache>
            </c:strRef>
          </c:tx>
          <c:spPr>
            <a:solidFill>
              <a:schemeClr val="accent3"/>
            </a:solidFill>
            <a:ln>
              <a:noFill/>
            </a:ln>
            <a:effectLst/>
          </c:spPr>
          <c:invertIfNegative val="0"/>
          <c:cat>
            <c:numRef>
              <c:f>土木技術者資格!$Q$4:$Q$27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土木技術者資格!$T$4:$T$27</c:f>
              <c:numCache>
                <c:formatCode>#,##0_);[Red]\(#,##0\)</c:formatCode>
                <c:ptCount val="24"/>
                <c:pt idx="1">
                  <c:v>85</c:v>
                </c:pt>
                <c:pt idx="2">
                  <c:v>51</c:v>
                </c:pt>
                <c:pt idx="3">
                  <c:v>49</c:v>
                </c:pt>
                <c:pt idx="4">
                  <c:v>96</c:v>
                </c:pt>
                <c:pt idx="5">
                  <c:v>67</c:v>
                </c:pt>
                <c:pt idx="6">
                  <c:v>77</c:v>
                </c:pt>
                <c:pt idx="7">
                  <c:v>181</c:v>
                </c:pt>
                <c:pt idx="8">
                  <c:v>107</c:v>
                </c:pt>
                <c:pt idx="9">
                  <c:v>156</c:v>
                </c:pt>
                <c:pt idx="10">
                  <c:v>220</c:v>
                </c:pt>
                <c:pt idx="11">
                  <c:v>137</c:v>
                </c:pt>
                <c:pt idx="12">
                  <c:v>118</c:v>
                </c:pt>
                <c:pt idx="13">
                  <c:v>132</c:v>
                </c:pt>
                <c:pt idx="14">
                  <c:v>99</c:v>
                </c:pt>
                <c:pt idx="15">
                  <c:v>168</c:v>
                </c:pt>
                <c:pt idx="16">
                  <c:v>139</c:v>
                </c:pt>
                <c:pt idx="17">
                  <c:v>114</c:v>
                </c:pt>
                <c:pt idx="18">
                  <c:v>102</c:v>
                </c:pt>
                <c:pt idx="19">
                  <c:v>94</c:v>
                </c:pt>
                <c:pt idx="20">
                  <c:v>95</c:v>
                </c:pt>
                <c:pt idx="21">
                  <c:v>130</c:v>
                </c:pt>
                <c:pt idx="22">
                  <c:v>99</c:v>
                </c:pt>
                <c:pt idx="23">
                  <c:v>78</c:v>
                </c:pt>
              </c:numCache>
            </c:numRef>
          </c:val>
          <c:extLst>
            <c:ext xmlns:c16="http://schemas.microsoft.com/office/drawing/2014/chart" uri="{C3380CC4-5D6E-409C-BE32-E72D297353CC}">
              <c16:uniqueId val="{00000001-7CF9-410C-BC52-8428599FE3E5}"/>
            </c:ext>
          </c:extLst>
        </c:ser>
        <c:ser>
          <c:idx val="2"/>
          <c:order val="2"/>
          <c:tx>
            <c:strRef>
              <c:f>土木技術者資格!$U$3</c:f>
              <c:strCache>
                <c:ptCount val="1"/>
                <c:pt idx="0">
                  <c:v>1級</c:v>
                </c:pt>
              </c:strCache>
            </c:strRef>
          </c:tx>
          <c:spPr>
            <a:solidFill>
              <a:schemeClr val="accent5"/>
            </a:solidFill>
            <a:ln>
              <a:noFill/>
            </a:ln>
            <a:effectLst/>
          </c:spPr>
          <c:invertIfNegative val="0"/>
          <c:cat>
            <c:numRef>
              <c:f>土木技術者資格!$Q$4:$Q$27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土木技術者資格!$U$4:$U$27</c:f>
              <c:numCache>
                <c:formatCode>#,##0_);[Red]\(#,##0\)</c:formatCode>
                <c:ptCount val="24"/>
                <c:pt idx="2">
                  <c:v>51</c:v>
                </c:pt>
                <c:pt idx="3">
                  <c:v>39</c:v>
                </c:pt>
                <c:pt idx="4">
                  <c:v>58</c:v>
                </c:pt>
                <c:pt idx="5">
                  <c:v>36</c:v>
                </c:pt>
                <c:pt idx="6">
                  <c:v>64</c:v>
                </c:pt>
                <c:pt idx="7">
                  <c:v>110</c:v>
                </c:pt>
                <c:pt idx="8">
                  <c:v>116</c:v>
                </c:pt>
                <c:pt idx="9">
                  <c:v>121</c:v>
                </c:pt>
                <c:pt idx="10">
                  <c:v>206</c:v>
                </c:pt>
                <c:pt idx="11">
                  <c:v>133</c:v>
                </c:pt>
                <c:pt idx="12">
                  <c:v>96</c:v>
                </c:pt>
                <c:pt idx="13">
                  <c:v>110</c:v>
                </c:pt>
                <c:pt idx="14">
                  <c:v>116</c:v>
                </c:pt>
                <c:pt idx="15">
                  <c:v>112</c:v>
                </c:pt>
                <c:pt idx="16">
                  <c:v>124</c:v>
                </c:pt>
                <c:pt idx="17">
                  <c:v>89</c:v>
                </c:pt>
                <c:pt idx="18">
                  <c:v>89</c:v>
                </c:pt>
                <c:pt idx="19">
                  <c:v>88</c:v>
                </c:pt>
                <c:pt idx="20">
                  <c:v>97</c:v>
                </c:pt>
                <c:pt idx="21">
                  <c:v>180</c:v>
                </c:pt>
                <c:pt idx="22">
                  <c:v>105</c:v>
                </c:pt>
                <c:pt idx="23">
                  <c:v>73</c:v>
                </c:pt>
              </c:numCache>
            </c:numRef>
          </c:val>
          <c:extLst>
            <c:ext xmlns:c16="http://schemas.microsoft.com/office/drawing/2014/chart" uri="{C3380CC4-5D6E-409C-BE32-E72D297353CC}">
              <c16:uniqueId val="{00000002-7CF9-410C-BC52-8428599FE3E5}"/>
            </c:ext>
          </c:extLst>
        </c:ser>
        <c:ser>
          <c:idx val="3"/>
          <c:order val="3"/>
          <c:tx>
            <c:strRef>
              <c:f>土木技術者資格!$V$3</c:f>
              <c:strCache>
                <c:ptCount val="1"/>
                <c:pt idx="0">
                  <c:v>2級</c:v>
                </c:pt>
              </c:strCache>
            </c:strRef>
          </c:tx>
          <c:spPr>
            <a:solidFill>
              <a:schemeClr val="accent1">
                <a:lumMod val="60000"/>
              </a:schemeClr>
            </a:solidFill>
            <a:ln>
              <a:noFill/>
            </a:ln>
            <a:effectLst/>
          </c:spPr>
          <c:invertIfNegative val="0"/>
          <c:cat>
            <c:numRef>
              <c:f>土木技術者資格!$Q$4:$Q$27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土木技術者資格!$V$4:$V$27</c:f>
              <c:numCache>
                <c:formatCode>#,##0_);[Red]\(#,##0\)</c:formatCode>
                <c:ptCount val="24"/>
                <c:pt idx="2">
                  <c:v>374</c:v>
                </c:pt>
                <c:pt idx="3">
                  <c:v>395</c:v>
                </c:pt>
                <c:pt idx="4">
                  <c:v>277</c:v>
                </c:pt>
                <c:pt idx="5">
                  <c:v>253</c:v>
                </c:pt>
                <c:pt idx="6">
                  <c:v>216</c:v>
                </c:pt>
                <c:pt idx="7">
                  <c:v>88</c:v>
                </c:pt>
                <c:pt idx="8">
                  <c:v>49</c:v>
                </c:pt>
                <c:pt idx="9">
                  <c:v>181</c:v>
                </c:pt>
                <c:pt idx="10">
                  <c:v>176</c:v>
                </c:pt>
                <c:pt idx="11">
                  <c:v>165</c:v>
                </c:pt>
                <c:pt idx="12">
                  <c:v>153</c:v>
                </c:pt>
                <c:pt idx="13">
                  <c:v>112</c:v>
                </c:pt>
                <c:pt idx="14">
                  <c:v>115</c:v>
                </c:pt>
                <c:pt idx="15">
                  <c:v>117</c:v>
                </c:pt>
                <c:pt idx="16">
                  <c:v>172</c:v>
                </c:pt>
                <c:pt idx="17">
                  <c:v>221</c:v>
                </c:pt>
                <c:pt idx="18">
                  <c:v>225</c:v>
                </c:pt>
                <c:pt idx="19">
                  <c:v>396</c:v>
                </c:pt>
                <c:pt idx="20">
                  <c:v>323</c:v>
                </c:pt>
                <c:pt idx="21">
                  <c:v>305</c:v>
                </c:pt>
                <c:pt idx="22">
                  <c:v>275</c:v>
                </c:pt>
                <c:pt idx="23">
                  <c:v>262</c:v>
                </c:pt>
              </c:numCache>
            </c:numRef>
          </c:val>
          <c:extLst>
            <c:ext xmlns:c16="http://schemas.microsoft.com/office/drawing/2014/chart" uri="{C3380CC4-5D6E-409C-BE32-E72D297353CC}">
              <c16:uniqueId val="{00000003-7CF9-410C-BC52-8428599FE3E5}"/>
            </c:ext>
          </c:extLst>
        </c:ser>
        <c:dLbls>
          <c:showLegendKey val="0"/>
          <c:showVal val="0"/>
          <c:showCatName val="0"/>
          <c:showSerName val="0"/>
          <c:showPercent val="0"/>
          <c:showBubbleSize val="0"/>
        </c:dLbls>
        <c:gapWidth val="50"/>
        <c:overlap val="100"/>
        <c:axId val="1394963407"/>
        <c:axId val="1440268767"/>
      </c:barChart>
      <c:lineChart>
        <c:grouping val="standard"/>
        <c:varyColors val="0"/>
        <c:ser>
          <c:idx val="4"/>
          <c:order val="4"/>
          <c:tx>
            <c:strRef>
              <c:f>土木技術者資格!$W$3</c:f>
              <c:strCache>
                <c:ptCount val="1"/>
                <c:pt idx="0">
                  <c:v>合計</c:v>
                </c:pt>
              </c:strCache>
            </c:strRef>
          </c:tx>
          <c:spPr>
            <a:ln w="28575" cap="rnd">
              <a:no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9-410C-BC52-8428599FE3E5}"/>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63-49C2-AEAE-3F56BE0F08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土木技術者資格!$R$4:$R$27</c:f>
              <c:strCache>
                <c:ptCount val="24"/>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pt idx="23">
                  <c:v>令和6</c:v>
                </c:pt>
              </c:strCache>
            </c:strRef>
          </c:cat>
          <c:val>
            <c:numRef>
              <c:f>土木技術者資格!$W$4:$W$27</c:f>
              <c:numCache>
                <c:formatCode>#,##0_);[Red]\(#,##0\)</c:formatCode>
                <c:ptCount val="24"/>
                <c:pt idx="0">
                  <c:v>290</c:v>
                </c:pt>
                <c:pt idx="1">
                  <c:v>191</c:v>
                </c:pt>
                <c:pt idx="2">
                  <c:v>557</c:v>
                </c:pt>
                <c:pt idx="3">
                  <c:v>544</c:v>
                </c:pt>
                <c:pt idx="4">
                  <c:v>684</c:v>
                </c:pt>
                <c:pt idx="5">
                  <c:v>359</c:v>
                </c:pt>
                <c:pt idx="6">
                  <c:v>365</c:v>
                </c:pt>
                <c:pt idx="7">
                  <c:v>385</c:v>
                </c:pt>
                <c:pt idx="8">
                  <c:v>277</c:v>
                </c:pt>
                <c:pt idx="9">
                  <c:v>470</c:v>
                </c:pt>
                <c:pt idx="10">
                  <c:v>640</c:v>
                </c:pt>
                <c:pt idx="11">
                  <c:v>462</c:v>
                </c:pt>
                <c:pt idx="12">
                  <c:v>389</c:v>
                </c:pt>
                <c:pt idx="13">
                  <c:v>374</c:v>
                </c:pt>
                <c:pt idx="14">
                  <c:v>347</c:v>
                </c:pt>
                <c:pt idx="15">
                  <c:v>413</c:v>
                </c:pt>
                <c:pt idx="16">
                  <c:v>446</c:v>
                </c:pt>
                <c:pt idx="17">
                  <c:v>439</c:v>
                </c:pt>
                <c:pt idx="18">
                  <c:v>426</c:v>
                </c:pt>
                <c:pt idx="19">
                  <c:v>580</c:v>
                </c:pt>
                <c:pt idx="20">
                  <c:v>526</c:v>
                </c:pt>
                <c:pt idx="21">
                  <c:v>623</c:v>
                </c:pt>
                <c:pt idx="22">
                  <c:v>488</c:v>
                </c:pt>
                <c:pt idx="23">
                  <c:v>426</c:v>
                </c:pt>
              </c:numCache>
            </c:numRef>
          </c:val>
          <c:smooth val="0"/>
          <c:extLst>
            <c:ext xmlns:c16="http://schemas.microsoft.com/office/drawing/2014/chart" uri="{C3380CC4-5D6E-409C-BE32-E72D297353CC}">
              <c16:uniqueId val="{00000004-7CF9-410C-BC52-8428599FE3E5}"/>
            </c:ext>
          </c:extLst>
        </c:ser>
        <c:dLbls>
          <c:showLegendKey val="0"/>
          <c:showVal val="0"/>
          <c:showCatName val="0"/>
          <c:showSerName val="0"/>
          <c:showPercent val="0"/>
          <c:showBubbleSize val="0"/>
        </c:dLbls>
        <c:marker val="1"/>
        <c:smooth val="0"/>
        <c:axId val="1394963407"/>
        <c:axId val="1440268767"/>
      </c:lineChart>
      <c:catAx>
        <c:axId val="139496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268767"/>
        <c:crosses val="autoZero"/>
        <c:auto val="1"/>
        <c:lblAlgn val="ctr"/>
        <c:lblOffset val="100"/>
        <c:noMultiLvlLbl val="0"/>
      </c:catAx>
      <c:valAx>
        <c:axId val="1440268767"/>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4963407"/>
        <c:crosses val="autoZero"/>
        <c:crossBetween val="between"/>
      </c:valAx>
      <c:spPr>
        <a:noFill/>
        <a:ln>
          <a:noFill/>
        </a:ln>
        <a:effectLst/>
      </c:spPr>
    </c:plotArea>
    <c:legend>
      <c:legendPos val="b"/>
      <c:legendEntry>
        <c:idx val="4"/>
        <c:delete val="1"/>
      </c:legendEntry>
      <c:layout>
        <c:manualLayout>
          <c:xMode val="edge"/>
          <c:yMode val="edge"/>
          <c:x val="0.64171193173045882"/>
          <c:y val="9.8599827799302819E-2"/>
          <c:w val="0.32318663663067299"/>
          <c:h val="3.7784215974080632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土木技術者資格!$AA$2</c:f>
          <c:strCache>
            <c:ptCount val="1"/>
            <c:pt idx="0">
              <c:v>特別上級</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barChart>
        <c:barDir val="col"/>
        <c:grouping val="clustered"/>
        <c:varyColors val="0"/>
        <c:ser>
          <c:idx val="0"/>
          <c:order val="0"/>
          <c:tx>
            <c:strRef>
              <c:f>土木技術者資格!$AB$3</c:f>
              <c:strCache>
                <c:ptCount val="1"/>
                <c:pt idx="0">
                  <c:v>受験申込者数</c:v>
                </c:pt>
              </c:strCache>
            </c:strRef>
          </c:tx>
          <c:spPr>
            <a:solidFill>
              <a:schemeClr val="accent1">
                <a:tint val="54000"/>
              </a:schemeClr>
            </a:solidFill>
            <a:ln>
              <a:noFill/>
            </a:ln>
            <a:effectLst/>
          </c:spPr>
          <c:invertIfNegative val="0"/>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B-4A91-AC74-FDEC9C94D7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土木技術者資格!$AB$4:$AB$27</c:f>
              <c:numCache>
                <c:formatCode>_(* #,##0_);_(* \(#,##0\);_(* "-"_);_(@_)</c:formatCode>
                <c:ptCount val="24"/>
                <c:pt idx="0">
                  <c:v>418</c:v>
                </c:pt>
                <c:pt idx="1">
                  <c:v>205</c:v>
                </c:pt>
                <c:pt idx="2">
                  <c:v>151</c:v>
                </c:pt>
                <c:pt idx="3">
                  <c:v>122</c:v>
                </c:pt>
                <c:pt idx="4">
                  <c:v>455</c:v>
                </c:pt>
                <c:pt idx="5">
                  <c:v>6</c:v>
                </c:pt>
                <c:pt idx="6">
                  <c:v>16</c:v>
                </c:pt>
                <c:pt idx="7">
                  <c:v>14</c:v>
                </c:pt>
                <c:pt idx="8">
                  <c:v>9</c:v>
                </c:pt>
                <c:pt idx="9">
                  <c:v>20</c:v>
                </c:pt>
                <c:pt idx="10">
                  <c:v>53</c:v>
                </c:pt>
                <c:pt idx="11">
                  <c:v>44</c:v>
                </c:pt>
                <c:pt idx="12">
                  <c:v>36</c:v>
                </c:pt>
                <c:pt idx="13">
                  <c:v>38</c:v>
                </c:pt>
                <c:pt idx="14">
                  <c:v>35</c:v>
                </c:pt>
                <c:pt idx="15">
                  <c:v>35</c:v>
                </c:pt>
                <c:pt idx="16">
                  <c:v>27</c:v>
                </c:pt>
                <c:pt idx="17">
                  <c:v>31</c:v>
                </c:pt>
                <c:pt idx="18">
                  <c:v>21</c:v>
                </c:pt>
                <c:pt idx="19">
                  <c:v>12</c:v>
                </c:pt>
                <c:pt idx="20">
                  <c:v>24</c:v>
                </c:pt>
                <c:pt idx="21">
                  <c:v>25</c:v>
                </c:pt>
                <c:pt idx="22">
                  <c:v>21</c:v>
                </c:pt>
                <c:pt idx="23">
                  <c:v>25</c:v>
                </c:pt>
              </c:numCache>
            </c:numRef>
          </c:val>
          <c:extLst>
            <c:ext xmlns:c16="http://schemas.microsoft.com/office/drawing/2014/chart" uri="{C3380CC4-5D6E-409C-BE32-E72D297353CC}">
              <c16:uniqueId val="{00000000-8D51-4E81-A0D5-C2DE07A1A30E}"/>
            </c:ext>
          </c:extLst>
        </c:ser>
        <c:ser>
          <c:idx val="1"/>
          <c:order val="1"/>
          <c:tx>
            <c:strRef>
              <c:f>土木技術者資格!$AC$3</c:f>
              <c:strCache>
                <c:ptCount val="1"/>
                <c:pt idx="0">
                  <c:v>合格者数</c:v>
                </c:pt>
              </c:strCache>
            </c:strRef>
          </c:tx>
          <c:spPr>
            <a:solidFill>
              <a:schemeClr val="accent1">
                <a:tint val="77000"/>
              </a:schemeClr>
            </a:solidFill>
            <a:ln>
              <a:noFill/>
            </a:ln>
            <a:effectLst/>
          </c:spPr>
          <c:invertIfNegative val="0"/>
          <c:cat>
            <c:numRef>
              <c:f>土木技術者資格!$Z$4:$Z$27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土木技術者資格!$AC$4:$AC$27</c:f>
              <c:numCache>
                <c:formatCode>_(* #,##0_);_(* \(#,##0\);_(* "-"_);_(@_)</c:formatCode>
                <c:ptCount val="24"/>
                <c:pt idx="0">
                  <c:v>292</c:v>
                </c:pt>
                <c:pt idx="1">
                  <c:v>106</c:v>
                </c:pt>
                <c:pt idx="2">
                  <c:v>81</c:v>
                </c:pt>
                <c:pt idx="3">
                  <c:v>61</c:v>
                </c:pt>
                <c:pt idx="4">
                  <c:v>253</c:v>
                </c:pt>
                <c:pt idx="5">
                  <c:v>3</c:v>
                </c:pt>
                <c:pt idx="6">
                  <c:v>9</c:v>
                </c:pt>
                <c:pt idx="7">
                  <c:v>10</c:v>
                </c:pt>
                <c:pt idx="8">
                  <c:v>7</c:v>
                </c:pt>
                <c:pt idx="9">
                  <c:v>14</c:v>
                </c:pt>
                <c:pt idx="10">
                  <c:v>39</c:v>
                </c:pt>
                <c:pt idx="11">
                  <c:v>27</c:v>
                </c:pt>
                <c:pt idx="12">
                  <c:v>22</c:v>
                </c:pt>
                <c:pt idx="13">
                  <c:v>20</c:v>
                </c:pt>
                <c:pt idx="14">
                  <c:v>17</c:v>
                </c:pt>
                <c:pt idx="15">
                  <c:v>17</c:v>
                </c:pt>
                <c:pt idx="16">
                  <c:v>11</c:v>
                </c:pt>
                <c:pt idx="17">
                  <c:v>15</c:v>
                </c:pt>
                <c:pt idx="18">
                  <c:v>10</c:v>
                </c:pt>
                <c:pt idx="19">
                  <c:v>2</c:v>
                </c:pt>
                <c:pt idx="20">
                  <c:v>11</c:v>
                </c:pt>
                <c:pt idx="21">
                  <c:v>8</c:v>
                </c:pt>
                <c:pt idx="22">
                  <c:v>9</c:v>
                </c:pt>
                <c:pt idx="23">
                  <c:v>13</c:v>
                </c:pt>
              </c:numCache>
            </c:numRef>
          </c:val>
          <c:extLst>
            <c:ext xmlns:c16="http://schemas.microsoft.com/office/drawing/2014/chart" uri="{C3380CC4-5D6E-409C-BE32-E72D297353CC}">
              <c16:uniqueId val="{00000001-8D51-4E81-A0D5-C2DE07A1A30E}"/>
            </c:ext>
          </c:extLst>
        </c:ser>
        <c:ser>
          <c:idx val="2"/>
          <c:order val="2"/>
          <c:tx>
            <c:strRef>
              <c:f>土木技術者資格!$AD$3</c:f>
              <c:strCache>
                <c:ptCount val="1"/>
                <c:pt idx="0">
                  <c:v>認定者数</c:v>
                </c:pt>
              </c:strCache>
            </c:strRef>
          </c:tx>
          <c:spPr>
            <a:solidFill>
              <a:schemeClr val="accent1"/>
            </a:solidFill>
            <a:ln>
              <a:noFill/>
            </a:ln>
            <a:effectLst/>
          </c:spPr>
          <c:invertIfNegative val="0"/>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EB-4A91-AC74-FDEC9C94D7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土木技術者資格!$AD$4:$AD$27</c:f>
              <c:numCache>
                <c:formatCode>_(* #,##0_);_(* \(#,##0\);_(* "-"_);_(@_)</c:formatCode>
                <c:ptCount val="24"/>
                <c:pt idx="0">
                  <c:v>290</c:v>
                </c:pt>
                <c:pt idx="1">
                  <c:v>106</c:v>
                </c:pt>
                <c:pt idx="2">
                  <c:v>81</c:v>
                </c:pt>
                <c:pt idx="3">
                  <c:v>61</c:v>
                </c:pt>
                <c:pt idx="4">
                  <c:v>253</c:v>
                </c:pt>
                <c:pt idx="5">
                  <c:v>3</c:v>
                </c:pt>
                <c:pt idx="6">
                  <c:v>8</c:v>
                </c:pt>
                <c:pt idx="7">
                  <c:v>6</c:v>
                </c:pt>
                <c:pt idx="8">
                  <c:v>5</c:v>
                </c:pt>
                <c:pt idx="9">
                  <c:v>12</c:v>
                </c:pt>
                <c:pt idx="10">
                  <c:v>38</c:v>
                </c:pt>
                <c:pt idx="11">
                  <c:v>27</c:v>
                </c:pt>
                <c:pt idx="12">
                  <c:v>22</c:v>
                </c:pt>
                <c:pt idx="13">
                  <c:v>20</c:v>
                </c:pt>
                <c:pt idx="14">
                  <c:v>17</c:v>
                </c:pt>
                <c:pt idx="15">
                  <c:v>16</c:v>
                </c:pt>
                <c:pt idx="16">
                  <c:v>11</c:v>
                </c:pt>
                <c:pt idx="17">
                  <c:v>15</c:v>
                </c:pt>
                <c:pt idx="18">
                  <c:v>10</c:v>
                </c:pt>
                <c:pt idx="19">
                  <c:v>2</c:v>
                </c:pt>
                <c:pt idx="20">
                  <c:v>11</c:v>
                </c:pt>
                <c:pt idx="21">
                  <c:v>8</c:v>
                </c:pt>
                <c:pt idx="22">
                  <c:v>9</c:v>
                </c:pt>
                <c:pt idx="23">
                  <c:v>13</c:v>
                </c:pt>
              </c:numCache>
            </c:numRef>
          </c:val>
          <c:extLst>
            <c:ext xmlns:c16="http://schemas.microsoft.com/office/drawing/2014/chart" uri="{C3380CC4-5D6E-409C-BE32-E72D297353CC}">
              <c16:uniqueId val="{00000002-8D51-4E81-A0D5-C2DE07A1A30E}"/>
            </c:ext>
          </c:extLst>
        </c:ser>
        <c:dLbls>
          <c:showLegendKey val="0"/>
          <c:showVal val="0"/>
          <c:showCatName val="0"/>
          <c:showSerName val="0"/>
          <c:showPercent val="0"/>
          <c:showBubbleSize val="0"/>
        </c:dLbls>
        <c:gapWidth val="50"/>
        <c:overlap val="25"/>
        <c:axId val="1354796015"/>
        <c:axId val="1359395647"/>
      </c:barChart>
      <c:lineChart>
        <c:grouping val="standard"/>
        <c:varyColors val="0"/>
        <c:ser>
          <c:idx val="3"/>
          <c:order val="3"/>
          <c:tx>
            <c:strRef>
              <c:f>土木技術者資格!$AE$3</c:f>
              <c:strCache>
                <c:ptCount val="1"/>
                <c:pt idx="0">
                  <c:v>合格率</c:v>
                </c:pt>
              </c:strCache>
            </c:strRef>
          </c:tx>
          <c:spPr>
            <a:ln w="22225" cap="rnd">
              <a:solidFill>
                <a:schemeClr val="tx2">
                  <a:lumMod val="50000"/>
                </a:schemeClr>
              </a:solidFill>
              <a:round/>
            </a:ln>
            <a:effectLst/>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8-4DE3-BE5F-0A6347F41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土木技術者資格!$AA$4:$AA$27</c:f>
              <c:strCache>
                <c:ptCount val="24"/>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pt idx="23">
                  <c:v>令和6</c:v>
                </c:pt>
              </c:strCache>
            </c:strRef>
          </c:cat>
          <c:val>
            <c:numRef>
              <c:f>土木技術者資格!$AE$4:$AE$27</c:f>
              <c:numCache>
                <c:formatCode>0%</c:formatCode>
                <c:ptCount val="24"/>
                <c:pt idx="0">
                  <c:v>0.69856459330143539</c:v>
                </c:pt>
                <c:pt idx="1">
                  <c:v>0.51707317073170733</c:v>
                </c:pt>
                <c:pt idx="2">
                  <c:v>0.53642384105960261</c:v>
                </c:pt>
                <c:pt idx="3">
                  <c:v>0.5</c:v>
                </c:pt>
                <c:pt idx="4">
                  <c:v>0.55604395604395607</c:v>
                </c:pt>
                <c:pt idx="5">
                  <c:v>0.5</c:v>
                </c:pt>
                <c:pt idx="6">
                  <c:v>0.5625</c:v>
                </c:pt>
                <c:pt idx="7">
                  <c:v>0.7142857142857143</c:v>
                </c:pt>
                <c:pt idx="8">
                  <c:v>0.77777777777777779</c:v>
                </c:pt>
                <c:pt idx="9">
                  <c:v>0.7</c:v>
                </c:pt>
                <c:pt idx="10">
                  <c:v>0.73584905660377353</c:v>
                </c:pt>
                <c:pt idx="11">
                  <c:v>0.61363636363636365</c:v>
                </c:pt>
                <c:pt idx="12">
                  <c:v>0.61111111111111116</c:v>
                </c:pt>
                <c:pt idx="13">
                  <c:v>0.52631578947368418</c:v>
                </c:pt>
                <c:pt idx="14">
                  <c:v>0.48571428571428571</c:v>
                </c:pt>
                <c:pt idx="15">
                  <c:v>0.48571428571428571</c:v>
                </c:pt>
                <c:pt idx="16">
                  <c:v>0.40740740740740738</c:v>
                </c:pt>
                <c:pt idx="17">
                  <c:v>0.4838709677419355</c:v>
                </c:pt>
                <c:pt idx="18">
                  <c:v>0.47619047619047616</c:v>
                </c:pt>
                <c:pt idx="19">
                  <c:v>0.16666666666666666</c:v>
                </c:pt>
                <c:pt idx="20">
                  <c:v>0.45833333333333331</c:v>
                </c:pt>
                <c:pt idx="21">
                  <c:v>0.32</c:v>
                </c:pt>
                <c:pt idx="22">
                  <c:v>0.42857142857142855</c:v>
                </c:pt>
                <c:pt idx="23">
                  <c:v>0.52</c:v>
                </c:pt>
              </c:numCache>
            </c:numRef>
          </c:val>
          <c:smooth val="0"/>
          <c:extLst>
            <c:ext xmlns:c16="http://schemas.microsoft.com/office/drawing/2014/chart" uri="{C3380CC4-5D6E-409C-BE32-E72D297353CC}">
              <c16:uniqueId val="{00000003-8D51-4E81-A0D5-C2DE07A1A30E}"/>
            </c:ext>
          </c:extLst>
        </c:ser>
        <c:ser>
          <c:idx val="4"/>
          <c:order val="4"/>
          <c:tx>
            <c:strRef>
              <c:f>土木技術者資格!$AF$3</c:f>
              <c:strCache>
                <c:ptCount val="1"/>
                <c:pt idx="0">
                  <c:v>認定率</c:v>
                </c:pt>
              </c:strCache>
            </c:strRef>
          </c:tx>
          <c:spPr>
            <a:ln w="19050" cap="rnd">
              <a:solidFill>
                <a:schemeClr val="accent2">
                  <a:lumMod val="60000"/>
                  <a:lumOff val="40000"/>
                </a:schemeClr>
              </a:solidFill>
              <a:round/>
            </a:ln>
            <a:effectLst/>
          </c:spPr>
          <c:marker>
            <c:symbol val="none"/>
          </c:marker>
          <c:dLbls>
            <c:dLbl>
              <c:idx val="23"/>
              <c:layout>
                <c:manualLayout>
                  <c:x val="-4.2770043995894076E-2"/>
                  <c:y val="-4.4238341654354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8-4DE3-BE5F-0A6347F41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土木技術者資格!$AA$4:$AA$27</c:f>
              <c:strCache>
                <c:ptCount val="24"/>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pt idx="23">
                  <c:v>令和6</c:v>
                </c:pt>
              </c:strCache>
            </c:strRef>
          </c:cat>
          <c:val>
            <c:numRef>
              <c:f>土木技術者資格!$AF$4:$AF$27</c:f>
              <c:numCache>
                <c:formatCode>0%</c:formatCode>
                <c:ptCount val="24"/>
                <c:pt idx="0">
                  <c:v>0.99315068493150682</c:v>
                </c:pt>
                <c:pt idx="1">
                  <c:v>1</c:v>
                </c:pt>
                <c:pt idx="2">
                  <c:v>1</c:v>
                </c:pt>
                <c:pt idx="3">
                  <c:v>1</c:v>
                </c:pt>
                <c:pt idx="4">
                  <c:v>1</c:v>
                </c:pt>
                <c:pt idx="5">
                  <c:v>1</c:v>
                </c:pt>
                <c:pt idx="6">
                  <c:v>0.88888888888888884</c:v>
                </c:pt>
                <c:pt idx="7">
                  <c:v>0.6</c:v>
                </c:pt>
                <c:pt idx="8">
                  <c:v>0.7142857142857143</c:v>
                </c:pt>
                <c:pt idx="9">
                  <c:v>0.8571428571428571</c:v>
                </c:pt>
                <c:pt idx="10">
                  <c:v>0.97435897435897434</c:v>
                </c:pt>
                <c:pt idx="11">
                  <c:v>1</c:v>
                </c:pt>
                <c:pt idx="12">
                  <c:v>1</c:v>
                </c:pt>
                <c:pt idx="13">
                  <c:v>1</c:v>
                </c:pt>
                <c:pt idx="14">
                  <c:v>1</c:v>
                </c:pt>
                <c:pt idx="15">
                  <c:v>0.94117647058823528</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4-8D51-4E81-A0D5-C2DE07A1A30E}"/>
            </c:ext>
          </c:extLst>
        </c:ser>
        <c:dLbls>
          <c:showLegendKey val="0"/>
          <c:showVal val="0"/>
          <c:showCatName val="0"/>
          <c:showSerName val="0"/>
          <c:showPercent val="0"/>
          <c:showBubbleSize val="0"/>
        </c:dLbls>
        <c:marker val="1"/>
        <c:smooth val="0"/>
        <c:axId val="1354797935"/>
        <c:axId val="1359384239"/>
      </c:lineChart>
      <c:catAx>
        <c:axId val="135479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95647"/>
        <c:crosses val="autoZero"/>
        <c:auto val="1"/>
        <c:lblAlgn val="ctr"/>
        <c:lblOffset val="100"/>
        <c:noMultiLvlLbl val="0"/>
      </c:catAx>
      <c:valAx>
        <c:axId val="1359395647"/>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申込者数・合格者数・認定者数（人）</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6015"/>
        <c:crosses val="autoZero"/>
        <c:crossBetween val="between"/>
      </c:valAx>
      <c:valAx>
        <c:axId val="1359384239"/>
        <c:scaling>
          <c:orientation val="minMax"/>
          <c:max val="1"/>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合格率・認定率</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7935"/>
        <c:crosses val="max"/>
        <c:crossBetween val="between"/>
        <c:majorUnit val="0.2"/>
      </c:valAx>
      <c:catAx>
        <c:axId val="1354797935"/>
        <c:scaling>
          <c:orientation val="minMax"/>
        </c:scaling>
        <c:delete val="1"/>
        <c:axPos val="b"/>
        <c:numFmt formatCode="General" sourceLinked="1"/>
        <c:majorTickMark val="out"/>
        <c:minorTickMark val="none"/>
        <c:tickLblPos val="nextTo"/>
        <c:crossAx val="13593842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土木技術者資格!$AA$2</c:f>
          <c:strCache>
            <c:ptCount val="1"/>
            <c:pt idx="0">
              <c:v>特別上級</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barChart>
        <c:barDir val="col"/>
        <c:grouping val="clustered"/>
        <c:varyColors val="0"/>
        <c:ser>
          <c:idx val="0"/>
          <c:order val="0"/>
          <c:tx>
            <c:strRef>
              <c:f>土木技術者資格!$AB$3</c:f>
              <c:strCache>
                <c:ptCount val="1"/>
                <c:pt idx="0">
                  <c:v>受験申込者数</c:v>
                </c:pt>
              </c:strCache>
            </c:strRef>
          </c:tx>
          <c:spPr>
            <a:solidFill>
              <a:schemeClr val="accent1">
                <a:tint val="54000"/>
              </a:schemeClr>
            </a:solidFill>
            <a:ln>
              <a:noFill/>
            </a:ln>
            <a:effectLst/>
          </c:spPr>
          <c:invertIfNegative val="0"/>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51-4B7B-8A99-215DC0411E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土木技術者資格!$AB$4:$AB$27</c:f>
              <c:numCache>
                <c:formatCode>_(* #,##0_);_(* \(#,##0\);_(* "-"_);_(@_)</c:formatCode>
                <c:ptCount val="24"/>
                <c:pt idx="0">
                  <c:v>418</c:v>
                </c:pt>
                <c:pt idx="1">
                  <c:v>205</c:v>
                </c:pt>
                <c:pt idx="2">
                  <c:v>151</c:v>
                </c:pt>
                <c:pt idx="3">
                  <c:v>122</c:v>
                </c:pt>
                <c:pt idx="4">
                  <c:v>455</c:v>
                </c:pt>
                <c:pt idx="5">
                  <c:v>6</c:v>
                </c:pt>
                <c:pt idx="6">
                  <c:v>16</c:v>
                </c:pt>
                <c:pt idx="7">
                  <c:v>14</c:v>
                </c:pt>
                <c:pt idx="8">
                  <c:v>9</c:v>
                </c:pt>
                <c:pt idx="9">
                  <c:v>20</c:v>
                </c:pt>
                <c:pt idx="10">
                  <c:v>53</c:v>
                </c:pt>
                <c:pt idx="11">
                  <c:v>44</c:v>
                </c:pt>
                <c:pt idx="12">
                  <c:v>36</c:v>
                </c:pt>
                <c:pt idx="13">
                  <c:v>38</c:v>
                </c:pt>
                <c:pt idx="14">
                  <c:v>35</c:v>
                </c:pt>
                <c:pt idx="15">
                  <c:v>35</c:v>
                </c:pt>
                <c:pt idx="16">
                  <c:v>27</c:v>
                </c:pt>
                <c:pt idx="17">
                  <c:v>31</c:v>
                </c:pt>
                <c:pt idx="18">
                  <c:v>21</c:v>
                </c:pt>
                <c:pt idx="19">
                  <c:v>12</c:v>
                </c:pt>
                <c:pt idx="20">
                  <c:v>24</c:v>
                </c:pt>
                <c:pt idx="21">
                  <c:v>25</c:v>
                </c:pt>
                <c:pt idx="22">
                  <c:v>21</c:v>
                </c:pt>
                <c:pt idx="23">
                  <c:v>25</c:v>
                </c:pt>
              </c:numCache>
            </c:numRef>
          </c:val>
          <c:extLst>
            <c:ext xmlns:c16="http://schemas.microsoft.com/office/drawing/2014/chart" uri="{C3380CC4-5D6E-409C-BE32-E72D297353CC}">
              <c16:uniqueId val="{00000000-8D51-4E81-A0D5-C2DE07A1A30E}"/>
            </c:ext>
          </c:extLst>
        </c:ser>
        <c:ser>
          <c:idx val="1"/>
          <c:order val="1"/>
          <c:tx>
            <c:strRef>
              <c:f>土木技術者資格!$AC$3</c:f>
              <c:strCache>
                <c:ptCount val="1"/>
                <c:pt idx="0">
                  <c:v>合格者数</c:v>
                </c:pt>
              </c:strCache>
            </c:strRef>
          </c:tx>
          <c:spPr>
            <a:solidFill>
              <a:schemeClr val="accent1">
                <a:tint val="77000"/>
              </a:schemeClr>
            </a:solidFill>
            <a:ln>
              <a:noFill/>
            </a:ln>
            <a:effectLst/>
          </c:spPr>
          <c:invertIfNegative val="0"/>
          <c:cat>
            <c:numRef>
              <c:f>土木技術者資格!$Z$4:$Z$27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土木技術者資格!$AC$4:$AC$27</c:f>
              <c:numCache>
                <c:formatCode>_(* #,##0_);_(* \(#,##0\);_(* "-"_);_(@_)</c:formatCode>
                <c:ptCount val="24"/>
                <c:pt idx="0">
                  <c:v>292</c:v>
                </c:pt>
                <c:pt idx="1">
                  <c:v>106</c:v>
                </c:pt>
                <c:pt idx="2">
                  <c:v>81</c:v>
                </c:pt>
                <c:pt idx="3">
                  <c:v>61</c:v>
                </c:pt>
                <c:pt idx="4">
                  <c:v>253</c:v>
                </c:pt>
                <c:pt idx="5">
                  <c:v>3</c:v>
                </c:pt>
                <c:pt idx="6">
                  <c:v>9</c:v>
                </c:pt>
                <c:pt idx="7">
                  <c:v>10</c:v>
                </c:pt>
                <c:pt idx="8">
                  <c:v>7</c:v>
                </c:pt>
                <c:pt idx="9">
                  <c:v>14</c:v>
                </c:pt>
                <c:pt idx="10">
                  <c:v>39</c:v>
                </c:pt>
                <c:pt idx="11">
                  <c:v>27</c:v>
                </c:pt>
                <c:pt idx="12">
                  <c:v>22</c:v>
                </c:pt>
                <c:pt idx="13">
                  <c:v>20</c:v>
                </c:pt>
                <c:pt idx="14">
                  <c:v>17</c:v>
                </c:pt>
                <c:pt idx="15">
                  <c:v>17</c:v>
                </c:pt>
                <c:pt idx="16">
                  <c:v>11</c:v>
                </c:pt>
                <c:pt idx="17">
                  <c:v>15</c:v>
                </c:pt>
                <c:pt idx="18">
                  <c:v>10</c:v>
                </c:pt>
                <c:pt idx="19">
                  <c:v>2</c:v>
                </c:pt>
                <c:pt idx="20">
                  <c:v>11</c:v>
                </c:pt>
                <c:pt idx="21">
                  <c:v>8</c:v>
                </c:pt>
                <c:pt idx="22">
                  <c:v>9</c:v>
                </c:pt>
                <c:pt idx="23">
                  <c:v>13</c:v>
                </c:pt>
              </c:numCache>
            </c:numRef>
          </c:val>
          <c:extLst>
            <c:ext xmlns:c16="http://schemas.microsoft.com/office/drawing/2014/chart" uri="{C3380CC4-5D6E-409C-BE32-E72D297353CC}">
              <c16:uniqueId val="{00000001-8D51-4E81-A0D5-C2DE07A1A30E}"/>
            </c:ext>
          </c:extLst>
        </c:ser>
        <c:ser>
          <c:idx val="2"/>
          <c:order val="2"/>
          <c:tx>
            <c:strRef>
              <c:f>土木技術者資格!$AD$3</c:f>
              <c:strCache>
                <c:ptCount val="1"/>
                <c:pt idx="0">
                  <c:v>認定者数</c:v>
                </c:pt>
              </c:strCache>
            </c:strRef>
          </c:tx>
          <c:spPr>
            <a:solidFill>
              <a:schemeClr val="accent1"/>
            </a:solidFill>
            <a:ln>
              <a:noFill/>
            </a:ln>
            <a:effectLst/>
          </c:spPr>
          <c:invertIfNegative val="0"/>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51-4B7B-8A99-215DC0411E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土木技術者資格!$AD$4:$AD$27</c:f>
              <c:numCache>
                <c:formatCode>_(* #,##0_);_(* \(#,##0\);_(* "-"_);_(@_)</c:formatCode>
                <c:ptCount val="24"/>
                <c:pt idx="0">
                  <c:v>290</c:v>
                </c:pt>
                <c:pt idx="1">
                  <c:v>106</c:v>
                </c:pt>
                <c:pt idx="2">
                  <c:v>81</c:v>
                </c:pt>
                <c:pt idx="3">
                  <c:v>61</c:v>
                </c:pt>
                <c:pt idx="4">
                  <c:v>253</c:v>
                </c:pt>
                <c:pt idx="5">
                  <c:v>3</c:v>
                </c:pt>
                <c:pt idx="6">
                  <c:v>8</c:v>
                </c:pt>
                <c:pt idx="7">
                  <c:v>6</c:v>
                </c:pt>
                <c:pt idx="8">
                  <c:v>5</c:v>
                </c:pt>
                <c:pt idx="9">
                  <c:v>12</c:v>
                </c:pt>
                <c:pt idx="10">
                  <c:v>38</c:v>
                </c:pt>
                <c:pt idx="11">
                  <c:v>27</c:v>
                </c:pt>
                <c:pt idx="12">
                  <c:v>22</c:v>
                </c:pt>
                <c:pt idx="13">
                  <c:v>20</c:v>
                </c:pt>
                <c:pt idx="14">
                  <c:v>17</c:v>
                </c:pt>
                <c:pt idx="15">
                  <c:v>16</c:v>
                </c:pt>
                <c:pt idx="16">
                  <c:v>11</c:v>
                </c:pt>
                <c:pt idx="17">
                  <c:v>15</c:v>
                </c:pt>
                <c:pt idx="18">
                  <c:v>10</c:v>
                </c:pt>
                <c:pt idx="19">
                  <c:v>2</c:v>
                </c:pt>
                <c:pt idx="20">
                  <c:v>11</c:v>
                </c:pt>
                <c:pt idx="21">
                  <c:v>8</c:v>
                </c:pt>
                <c:pt idx="22">
                  <c:v>9</c:v>
                </c:pt>
                <c:pt idx="23">
                  <c:v>13</c:v>
                </c:pt>
              </c:numCache>
            </c:numRef>
          </c:val>
          <c:extLst>
            <c:ext xmlns:c16="http://schemas.microsoft.com/office/drawing/2014/chart" uri="{C3380CC4-5D6E-409C-BE32-E72D297353CC}">
              <c16:uniqueId val="{00000002-8D51-4E81-A0D5-C2DE07A1A30E}"/>
            </c:ext>
          </c:extLst>
        </c:ser>
        <c:dLbls>
          <c:showLegendKey val="0"/>
          <c:showVal val="0"/>
          <c:showCatName val="0"/>
          <c:showSerName val="0"/>
          <c:showPercent val="0"/>
          <c:showBubbleSize val="0"/>
        </c:dLbls>
        <c:gapWidth val="50"/>
        <c:overlap val="25"/>
        <c:axId val="1354796015"/>
        <c:axId val="1359395647"/>
      </c:barChart>
      <c:lineChart>
        <c:grouping val="standard"/>
        <c:varyColors val="0"/>
        <c:ser>
          <c:idx val="3"/>
          <c:order val="3"/>
          <c:tx>
            <c:strRef>
              <c:f>土木技術者資格!$AE$3</c:f>
              <c:strCache>
                <c:ptCount val="1"/>
                <c:pt idx="0">
                  <c:v>合格率</c:v>
                </c:pt>
              </c:strCache>
            </c:strRef>
          </c:tx>
          <c:spPr>
            <a:ln w="22225" cap="rnd">
              <a:solidFill>
                <a:schemeClr val="tx2">
                  <a:lumMod val="50000"/>
                </a:schemeClr>
              </a:solidFill>
              <a:round/>
            </a:ln>
            <a:effectLst/>
          </c:spPr>
          <c:marker>
            <c:symbol val="none"/>
          </c:marker>
          <c:dLbls>
            <c:dLbl>
              <c:idx val="23"/>
              <c:layout>
                <c:manualLayout>
                  <c:x val="-4.5094091443734878E-2"/>
                  <c:y val="4.3391903732404681E-2"/>
                </c:manualLayout>
              </c:layout>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51-4B7B-8A99-215DC0411E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1"/>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土木技術者資格!$AA$4:$AA$27</c:f>
              <c:strCache>
                <c:ptCount val="24"/>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pt idx="23">
                  <c:v>令和6</c:v>
                </c:pt>
              </c:strCache>
            </c:strRef>
          </c:cat>
          <c:val>
            <c:numRef>
              <c:f>土木技術者資格!$AE$4:$AE$27</c:f>
              <c:numCache>
                <c:formatCode>0%</c:formatCode>
                <c:ptCount val="24"/>
                <c:pt idx="0">
                  <c:v>0.69856459330143539</c:v>
                </c:pt>
                <c:pt idx="1">
                  <c:v>0.51707317073170733</c:v>
                </c:pt>
                <c:pt idx="2">
                  <c:v>0.53642384105960261</c:v>
                </c:pt>
                <c:pt idx="3">
                  <c:v>0.5</c:v>
                </c:pt>
                <c:pt idx="4">
                  <c:v>0.55604395604395607</c:v>
                </c:pt>
                <c:pt idx="5">
                  <c:v>0.5</c:v>
                </c:pt>
                <c:pt idx="6">
                  <c:v>0.5625</c:v>
                </c:pt>
                <c:pt idx="7">
                  <c:v>0.7142857142857143</c:v>
                </c:pt>
                <c:pt idx="8">
                  <c:v>0.77777777777777779</c:v>
                </c:pt>
                <c:pt idx="9">
                  <c:v>0.7</c:v>
                </c:pt>
                <c:pt idx="10">
                  <c:v>0.73584905660377353</c:v>
                </c:pt>
                <c:pt idx="11">
                  <c:v>0.61363636363636365</c:v>
                </c:pt>
                <c:pt idx="12">
                  <c:v>0.61111111111111116</c:v>
                </c:pt>
                <c:pt idx="13">
                  <c:v>0.52631578947368418</c:v>
                </c:pt>
                <c:pt idx="14">
                  <c:v>0.48571428571428571</c:v>
                </c:pt>
                <c:pt idx="15">
                  <c:v>0.48571428571428571</c:v>
                </c:pt>
                <c:pt idx="16">
                  <c:v>0.40740740740740738</c:v>
                </c:pt>
                <c:pt idx="17">
                  <c:v>0.4838709677419355</c:v>
                </c:pt>
                <c:pt idx="18">
                  <c:v>0.47619047619047616</c:v>
                </c:pt>
                <c:pt idx="19">
                  <c:v>0.16666666666666666</c:v>
                </c:pt>
                <c:pt idx="20">
                  <c:v>0.45833333333333331</c:v>
                </c:pt>
                <c:pt idx="21">
                  <c:v>0.32</c:v>
                </c:pt>
                <c:pt idx="22">
                  <c:v>0.42857142857142855</c:v>
                </c:pt>
                <c:pt idx="23">
                  <c:v>0.52</c:v>
                </c:pt>
              </c:numCache>
            </c:numRef>
          </c:val>
          <c:smooth val="0"/>
          <c:extLst>
            <c:ext xmlns:c16="http://schemas.microsoft.com/office/drawing/2014/chart" uri="{C3380CC4-5D6E-409C-BE32-E72D297353CC}">
              <c16:uniqueId val="{00000003-8D51-4E81-A0D5-C2DE07A1A30E}"/>
            </c:ext>
          </c:extLst>
        </c:ser>
        <c:ser>
          <c:idx val="4"/>
          <c:order val="4"/>
          <c:tx>
            <c:strRef>
              <c:f>土木技術者資格!$AF$3</c:f>
              <c:strCache>
                <c:ptCount val="1"/>
                <c:pt idx="0">
                  <c:v>認定率</c:v>
                </c:pt>
              </c:strCache>
            </c:strRef>
          </c:tx>
          <c:spPr>
            <a:ln w="19050" cap="rnd">
              <a:solidFill>
                <a:schemeClr val="accent2">
                  <a:lumMod val="60000"/>
                  <a:lumOff val="40000"/>
                </a:schemeClr>
              </a:solidFill>
              <a:round/>
            </a:ln>
            <a:effectLst/>
          </c:spPr>
          <c:marker>
            <c:symbol val="none"/>
          </c:marker>
          <c:dLbls>
            <c:dLbl>
              <c:idx val="23"/>
              <c:layout>
                <c:manualLayout>
                  <c:x val="-6.8625163828985536E-2"/>
                  <c:y val="-4.4873249155449428E-2"/>
                </c:manualLayout>
              </c:layout>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51-4B7B-8A99-215DC0411E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1"/>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土木技術者資格!$AA$4:$AA$27</c:f>
              <c:strCache>
                <c:ptCount val="24"/>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pt idx="23">
                  <c:v>令和6</c:v>
                </c:pt>
              </c:strCache>
            </c:strRef>
          </c:cat>
          <c:val>
            <c:numRef>
              <c:f>土木技術者資格!$AF$4:$AF$27</c:f>
              <c:numCache>
                <c:formatCode>0%</c:formatCode>
                <c:ptCount val="24"/>
                <c:pt idx="0">
                  <c:v>0.99315068493150682</c:v>
                </c:pt>
                <c:pt idx="1">
                  <c:v>1</c:v>
                </c:pt>
                <c:pt idx="2">
                  <c:v>1</c:v>
                </c:pt>
                <c:pt idx="3">
                  <c:v>1</c:v>
                </c:pt>
                <c:pt idx="4">
                  <c:v>1</c:v>
                </c:pt>
                <c:pt idx="5">
                  <c:v>1</c:v>
                </c:pt>
                <c:pt idx="6">
                  <c:v>0.88888888888888884</c:v>
                </c:pt>
                <c:pt idx="7">
                  <c:v>0.6</c:v>
                </c:pt>
                <c:pt idx="8">
                  <c:v>0.7142857142857143</c:v>
                </c:pt>
                <c:pt idx="9">
                  <c:v>0.8571428571428571</c:v>
                </c:pt>
                <c:pt idx="10">
                  <c:v>0.97435897435897434</c:v>
                </c:pt>
                <c:pt idx="11">
                  <c:v>1</c:v>
                </c:pt>
                <c:pt idx="12">
                  <c:v>1</c:v>
                </c:pt>
                <c:pt idx="13">
                  <c:v>1</c:v>
                </c:pt>
                <c:pt idx="14">
                  <c:v>1</c:v>
                </c:pt>
                <c:pt idx="15">
                  <c:v>0.94117647058823528</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4-8D51-4E81-A0D5-C2DE07A1A30E}"/>
            </c:ext>
          </c:extLst>
        </c:ser>
        <c:dLbls>
          <c:showLegendKey val="0"/>
          <c:showVal val="0"/>
          <c:showCatName val="0"/>
          <c:showSerName val="0"/>
          <c:showPercent val="0"/>
          <c:showBubbleSize val="0"/>
        </c:dLbls>
        <c:marker val="1"/>
        <c:smooth val="0"/>
        <c:axId val="1354797935"/>
        <c:axId val="1359384239"/>
      </c:lineChart>
      <c:catAx>
        <c:axId val="135479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95647"/>
        <c:crosses val="autoZero"/>
        <c:auto val="1"/>
        <c:lblAlgn val="ctr"/>
        <c:lblOffset val="100"/>
        <c:noMultiLvlLbl val="0"/>
      </c:catAx>
      <c:valAx>
        <c:axId val="1359395647"/>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申込者数・合格者数・認定者数（人）</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6015"/>
        <c:crosses val="autoZero"/>
        <c:crossBetween val="between"/>
      </c:valAx>
      <c:valAx>
        <c:axId val="1359384239"/>
        <c:scaling>
          <c:orientation val="minMax"/>
          <c:max val="1"/>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合格率・認定率</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7935"/>
        <c:crosses val="max"/>
        <c:crossBetween val="between"/>
        <c:majorUnit val="0.2"/>
      </c:valAx>
      <c:catAx>
        <c:axId val="1354797935"/>
        <c:scaling>
          <c:orientation val="minMax"/>
        </c:scaling>
        <c:delete val="1"/>
        <c:axPos val="b"/>
        <c:numFmt formatCode="General" sourceLinked="1"/>
        <c:majorTickMark val="out"/>
        <c:minorTickMark val="none"/>
        <c:tickLblPos val="nextTo"/>
        <c:crossAx val="13593842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プログラム認定数（主催者別）</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manualLayout>
          <c:layoutTarget val="inner"/>
          <c:xMode val="edge"/>
          <c:yMode val="edge"/>
          <c:x val="0.16381958779470479"/>
          <c:y val="9.9890606739850951E-2"/>
          <c:w val="0.71613877446813812"/>
          <c:h val="0.69897599478897254"/>
        </c:manualLayout>
      </c:layout>
      <c:barChart>
        <c:barDir val="col"/>
        <c:grouping val="stacked"/>
        <c:varyColors val="0"/>
        <c:ser>
          <c:idx val="0"/>
          <c:order val="0"/>
          <c:tx>
            <c:strRef>
              <c:f>CPDプログラム!$C$4</c:f>
              <c:strCache>
                <c:ptCount val="1"/>
                <c:pt idx="0">
                  <c:v>本部</c:v>
                </c:pt>
              </c:strCache>
            </c:strRef>
          </c:tx>
          <c:spPr>
            <a:solidFill>
              <a:schemeClr val="accent1">
                <a:tint val="54000"/>
              </a:schemeClr>
            </a:solidFill>
            <a:ln>
              <a:noFill/>
            </a:ln>
            <a:effectLst/>
          </c:spPr>
          <c:invertIfNegative val="0"/>
          <c:cat>
            <c:numRef>
              <c:f>CPDプログラム!$A$5:$A$29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CPDプログラム!$C$5:$C$29</c:f>
              <c:numCache>
                <c:formatCode>General</c:formatCode>
                <c:ptCount val="25"/>
                <c:pt idx="0">
                  <c:v>0</c:v>
                </c:pt>
                <c:pt idx="1">
                  <c:v>0</c:v>
                </c:pt>
                <c:pt idx="2">
                  <c:v>48</c:v>
                </c:pt>
                <c:pt idx="3">
                  <c:v>80</c:v>
                </c:pt>
                <c:pt idx="4">
                  <c:v>97</c:v>
                </c:pt>
                <c:pt idx="5">
                  <c:v>89</c:v>
                </c:pt>
                <c:pt idx="6">
                  <c:v>51</c:v>
                </c:pt>
                <c:pt idx="7">
                  <c:v>103</c:v>
                </c:pt>
                <c:pt idx="8">
                  <c:v>101</c:v>
                </c:pt>
                <c:pt idx="9">
                  <c:v>118</c:v>
                </c:pt>
                <c:pt idx="10">
                  <c:v>107</c:v>
                </c:pt>
                <c:pt idx="11">
                  <c:v>122</c:v>
                </c:pt>
                <c:pt idx="12">
                  <c:v>131</c:v>
                </c:pt>
                <c:pt idx="13">
                  <c:v>116</c:v>
                </c:pt>
                <c:pt idx="14">
                  <c:v>172</c:v>
                </c:pt>
                <c:pt idx="15">
                  <c:v>223</c:v>
                </c:pt>
                <c:pt idx="16">
                  <c:v>197</c:v>
                </c:pt>
                <c:pt idx="17">
                  <c:v>203</c:v>
                </c:pt>
                <c:pt idx="18">
                  <c:v>208</c:v>
                </c:pt>
                <c:pt idx="19">
                  <c:v>149</c:v>
                </c:pt>
                <c:pt idx="20">
                  <c:v>230</c:v>
                </c:pt>
                <c:pt idx="21">
                  <c:v>265</c:v>
                </c:pt>
                <c:pt idx="22">
                  <c:v>261</c:v>
                </c:pt>
                <c:pt idx="23">
                  <c:v>263</c:v>
                </c:pt>
              </c:numCache>
            </c:numRef>
          </c:val>
          <c:extLst>
            <c:ext xmlns:c16="http://schemas.microsoft.com/office/drawing/2014/chart" uri="{C3380CC4-5D6E-409C-BE32-E72D297353CC}">
              <c16:uniqueId val="{00000000-CD84-4A70-930A-C302233E4A6F}"/>
            </c:ext>
          </c:extLst>
        </c:ser>
        <c:ser>
          <c:idx val="1"/>
          <c:order val="1"/>
          <c:tx>
            <c:strRef>
              <c:f>CPDプログラム!$D$4</c:f>
              <c:strCache>
                <c:ptCount val="1"/>
                <c:pt idx="0">
                  <c:v>支部</c:v>
                </c:pt>
              </c:strCache>
            </c:strRef>
          </c:tx>
          <c:spPr>
            <a:solidFill>
              <a:schemeClr val="accent1">
                <a:tint val="77000"/>
              </a:schemeClr>
            </a:solidFill>
            <a:ln>
              <a:noFill/>
            </a:ln>
            <a:effectLst/>
          </c:spPr>
          <c:invertIfNegative val="0"/>
          <c:cat>
            <c:numRef>
              <c:f>CPDプログラム!$A$5:$A$29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CPDプログラム!$D$5:$D$29</c:f>
              <c:numCache>
                <c:formatCode>General</c:formatCode>
                <c:ptCount val="25"/>
                <c:pt idx="0">
                  <c:v>0</c:v>
                </c:pt>
                <c:pt idx="1">
                  <c:v>3</c:v>
                </c:pt>
                <c:pt idx="2">
                  <c:v>36</c:v>
                </c:pt>
                <c:pt idx="3">
                  <c:v>54</c:v>
                </c:pt>
                <c:pt idx="4">
                  <c:v>59</c:v>
                </c:pt>
                <c:pt idx="5">
                  <c:v>68</c:v>
                </c:pt>
                <c:pt idx="6">
                  <c:v>68</c:v>
                </c:pt>
                <c:pt idx="7">
                  <c:v>75</c:v>
                </c:pt>
                <c:pt idx="8">
                  <c:v>76</c:v>
                </c:pt>
                <c:pt idx="9">
                  <c:v>78</c:v>
                </c:pt>
                <c:pt idx="10">
                  <c:v>91</c:v>
                </c:pt>
                <c:pt idx="11">
                  <c:v>109</c:v>
                </c:pt>
                <c:pt idx="12">
                  <c:v>108</c:v>
                </c:pt>
                <c:pt idx="13">
                  <c:v>85</c:v>
                </c:pt>
                <c:pt idx="14">
                  <c:v>87</c:v>
                </c:pt>
                <c:pt idx="15">
                  <c:v>116</c:v>
                </c:pt>
                <c:pt idx="16">
                  <c:v>114</c:v>
                </c:pt>
                <c:pt idx="17">
                  <c:v>120</c:v>
                </c:pt>
                <c:pt idx="18">
                  <c:v>108</c:v>
                </c:pt>
                <c:pt idx="19">
                  <c:v>44</c:v>
                </c:pt>
                <c:pt idx="20">
                  <c:v>69</c:v>
                </c:pt>
                <c:pt idx="21">
                  <c:v>86</c:v>
                </c:pt>
                <c:pt idx="22">
                  <c:v>96</c:v>
                </c:pt>
                <c:pt idx="23">
                  <c:v>79</c:v>
                </c:pt>
              </c:numCache>
            </c:numRef>
          </c:val>
          <c:extLst>
            <c:ext xmlns:c16="http://schemas.microsoft.com/office/drawing/2014/chart" uri="{C3380CC4-5D6E-409C-BE32-E72D297353CC}">
              <c16:uniqueId val="{00000001-CD84-4A70-930A-C302233E4A6F}"/>
            </c:ext>
          </c:extLst>
        </c:ser>
        <c:ser>
          <c:idx val="2"/>
          <c:order val="2"/>
          <c:tx>
            <c:strRef>
              <c:f>CPDプログラム!$E$4</c:f>
              <c:strCache>
                <c:ptCount val="1"/>
                <c:pt idx="0">
                  <c:v>官公庁</c:v>
                </c:pt>
              </c:strCache>
            </c:strRef>
          </c:tx>
          <c:spPr>
            <a:solidFill>
              <a:schemeClr val="accent1"/>
            </a:solidFill>
            <a:ln>
              <a:noFill/>
            </a:ln>
            <a:effectLst/>
          </c:spPr>
          <c:invertIfNegative val="0"/>
          <c:cat>
            <c:numRef>
              <c:f>CPDプログラム!$A$5:$A$29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CPDプログラム!$E$5:$E$29</c:f>
              <c:numCache>
                <c:formatCode>General</c:formatCode>
                <c:ptCount val="25"/>
                <c:pt idx="0">
                  <c:v>1</c:v>
                </c:pt>
                <c:pt idx="1">
                  <c:v>15</c:v>
                </c:pt>
                <c:pt idx="2">
                  <c:v>50</c:v>
                </c:pt>
                <c:pt idx="3">
                  <c:v>52</c:v>
                </c:pt>
                <c:pt idx="4">
                  <c:v>84</c:v>
                </c:pt>
                <c:pt idx="5">
                  <c:v>73</c:v>
                </c:pt>
                <c:pt idx="6">
                  <c:v>83</c:v>
                </c:pt>
                <c:pt idx="7">
                  <c:v>19</c:v>
                </c:pt>
                <c:pt idx="8">
                  <c:v>47</c:v>
                </c:pt>
                <c:pt idx="9">
                  <c:v>33</c:v>
                </c:pt>
                <c:pt idx="10">
                  <c:v>37</c:v>
                </c:pt>
                <c:pt idx="11">
                  <c:v>36</c:v>
                </c:pt>
                <c:pt idx="12">
                  <c:v>42</c:v>
                </c:pt>
                <c:pt idx="13">
                  <c:v>38</c:v>
                </c:pt>
                <c:pt idx="14">
                  <c:v>37</c:v>
                </c:pt>
                <c:pt idx="15">
                  <c:v>71</c:v>
                </c:pt>
                <c:pt idx="16">
                  <c:v>69</c:v>
                </c:pt>
                <c:pt idx="17">
                  <c:v>100</c:v>
                </c:pt>
                <c:pt idx="18">
                  <c:v>100</c:v>
                </c:pt>
                <c:pt idx="19">
                  <c:v>49</c:v>
                </c:pt>
                <c:pt idx="20">
                  <c:v>110</c:v>
                </c:pt>
                <c:pt idx="21">
                  <c:v>110</c:v>
                </c:pt>
                <c:pt idx="22">
                  <c:v>107</c:v>
                </c:pt>
                <c:pt idx="23">
                  <c:v>127</c:v>
                </c:pt>
              </c:numCache>
            </c:numRef>
          </c:val>
          <c:extLst>
            <c:ext xmlns:c16="http://schemas.microsoft.com/office/drawing/2014/chart" uri="{C3380CC4-5D6E-409C-BE32-E72D297353CC}">
              <c16:uniqueId val="{00000002-CD84-4A70-930A-C302233E4A6F}"/>
            </c:ext>
          </c:extLst>
        </c:ser>
        <c:ser>
          <c:idx val="3"/>
          <c:order val="3"/>
          <c:tx>
            <c:strRef>
              <c:f>CPDプログラム!$F$4</c:f>
              <c:strCache>
                <c:ptCount val="1"/>
                <c:pt idx="0">
                  <c:v>その他</c:v>
                </c:pt>
              </c:strCache>
            </c:strRef>
          </c:tx>
          <c:spPr>
            <a:solidFill>
              <a:schemeClr val="accent3"/>
            </a:solidFill>
            <a:ln>
              <a:noFill/>
            </a:ln>
            <a:effectLst/>
          </c:spPr>
          <c:invertIfNegative val="0"/>
          <c:cat>
            <c:numRef>
              <c:f>CPDプログラム!$A$5:$A$29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CPDプログラム!$F$5:$F$29</c:f>
              <c:numCache>
                <c:formatCode>General</c:formatCode>
                <c:ptCount val="25"/>
                <c:pt idx="0">
                  <c:v>138</c:v>
                </c:pt>
                <c:pt idx="1">
                  <c:v>271</c:v>
                </c:pt>
                <c:pt idx="2">
                  <c:v>221</c:v>
                </c:pt>
                <c:pt idx="3">
                  <c:v>248</c:v>
                </c:pt>
                <c:pt idx="4">
                  <c:v>322</c:v>
                </c:pt>
                <c:pt idx="5">
                  <c:v>444</c:v>
                </c:pt>
                <c:pt idx="6">
                  <c:v>506</c:v>
                </c:pt>
                <c:pt idx="7">
                  <c:v>618</c:v>
                </c:pt>
                <c:pt idx="8">
                  <c:v>723</c:v>
                </c:pt>
                <c:pt idx="9">
                  <c:v>783</c:v>
                </c:pt>
                <c:pt idx="10">
                  <c:v>964</c:v>
                </c:pt>
                <c:pt idx="11">
                  <c:v>1057</c:v>
                </c:pt>
                <c:pt idx="12">
                  <c:v>816</c:v>
                </c:pt>
                <c:pt idx="13">
                  <c:v>619</c:v>
                </c:pt>
                <c:pt idx="14">
                  <c:v>871</c:v>
                </c:pt>
                <c:pt idx="15">
                  <c:v>888</c:v>
                </c:pt>
                <c:pt idx="16">
                  <c:v>984</c:v>
                </c:pt>
                <c:pt idx="17">
                  <c:v>1069</c:v>
                </c:pt>
                <c:pt idx="18">
                  <c:v>1212</c:v>
                </c:pt>
                <c:pt idx="19">
                  <c:v>763</c:v>
                </c:pt>
                <c:pt idx="20">
                  <c:v>1082</c:v>
                </c:pt>
                <c:pt idx="21">
                  <c:v>1199</c:v>
                </c:pt>
                <c:pt idx="22">
                  <c:v>1238</c:v>
                </c:pt>
                <c:pt idx="23">
                  <c:v>1231</c:v>
                </c:pt>
              </c:numCache>
            </c:numRef>
          </c:val>
          <c:extLst>
            <c:ext xmlns:c16="http://schemas.microsoft.com/office/drawing/2014/chart" uri="{C3380CC4-5D6E-409C-BE32-E72D297353CC}">
              <c16:uniqueId val="{00000003-CD84-4A70-930A-C302233E4A6F}"/>
            </c:ext>
          </c:extLst>
        </c:ser>
        <c:dLbls>
          <c:showLegendKey val="0"/>
          <c:showVal val="0"/>
          <c:showCatName val="0"/>
          <c:showSerName val="0"/>
          <c:showPercent val="0"/>
          <c:showBubbleSize val="0"/>
        </c:dLbls>
        <c:gapWidth val="50"/>
        <c:overlap val="100"/>
        <c:axId val="1236653743"/>
        <c:axId val="1259633535"/>
      </c:barChart>
      <c:lineChart>
        <c:grouping val="standard"/>
        <c:varyColors val="0"/>
        <c:ser>
          <c:idx val="4"/>
          <c:order val="4"/>
          <c:tx>
            <c:strRef>
              <c:f>CPDプログラム!$G$4</c:f>
              <c:strCache>
                <c:ptCount val="1"/>
                <c:pt idx="0">
                  <c:v>計</c:v>
                </c:pt>
              </c:strCache>
            </c:strRef>
          </c:tx>
          <c:spPr>
            <a:ln w="28575" cap="rnd">
              <a:noFill/>
              <a:round/>
            </a:ln>
            <a:effectLst/>
          </c:spPr>
          <c:marker>
            <c:symbol val="none"/>
          </c:marker>
          <c:dLbls>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94-4333-89F2-C4C2ED554C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CPDプログラム!$B$5:$B$29</c:f>
              <c:strCache>
                <c:ptCount val="24"/>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pt idx="23">
                  <c:v>令和6</c:v>
                </c:pt>
              </c:strCache>
            </c:strRef>
          </c:cat>
          <c:val>
            <c:numRef>
              <c:f>CPDプログラム!$G$5:$G$29</c:f>
              <c:numCache>
                <c:formatCode>General</c:formatCode>
                <c:ptCount val="25"/>
                <c:pt idx="0">
                  <c:v>139</c:v>
                </c:pt>
                <c:pt idx="1">
                  <c:v>289</c:v>
                </c:pt>
                <c:pt idx="2">
                  <c:v>355</c:v>
                </c:pt>
                <c:pt idx="3">
                  <c:v>434</c:v>
                </c:pt>
                <c:pt idx="4">
                  <c:v>562</c:v>
                </c:pt>
                <c:pt idx="5">
                  <c:v>674</c:v>
                </c:pt>
                <c:pt idx="6">
                  <c:v>708</c:v>
                </c:pt>
                <c:pt idx="7">
                  <c:v>815</c:v>
                </c:pt>
                <c:pt idx="8">
                  <c:v>947</c:v>
                </c:pt>
                <c:pt idx="9">
                  <c:v>1012</c:v>
                </c:pt>
                <c:pt idx="10">
                  <c:v>1199</c:v>
                </c:pt>
                <c:pt idx="11">
                  <c:v>1324</c:v>
                </c:pt>
                <c:pt idx="12">
                  <c:v>1097</c:v>
                </c:pt>
                <c:pt idx="13">
                  <c:v>858</c:v>
                </c:pt>
                <c:pt idx="14">
                  <c:v>1167</c:v>
                </c:pt>
                <c:pt idx="15">
                  <c:v>1298</c:v>
                </c:pt>
                <c:pt idx="16">
                  <c:v>1364</c:v>
                </c:pt>
                <c:pt idx="17">
                  <c:v>1492</c:v>
                </c:pt>
                <c:pt idx="18">
                  <c:v>1628</c:v>
                </c:pt>
                <c:pt idx="19">
                  <c:v>1005</c:v>
                </c:pt>
                <c:pt idx="20">
                  <c:v>1491</c:v>
                </c:pt>
                <c:pt idx="21">
                  <c:v>1660</c:v>
                </c:pt>
                <c:pt idx="22">
                  <c:v>1702</c:v>
                </c:pt>
                <c:pt idx="23">
                  <c:v>1700</c:v>
                </c:pt>
                <c:pt idx="24">
                  <c:v>0</c:v>
                </c:pt>
              </c:numCache>
            </c:numRef>
          </c:val>
          <c:smooth val="0"/>
          <c:extLst>
            <c:ext xmlns:c16="http://schemas.microsoft.com/office/drawing/2014/chart" uri="{C3380CC4-5D6E-409C-BE32-E72D297353CC}">
              <c16:uniqueId val="{00000004-CD84-4A70-930A-C302233E4A6F}"/>
            </c:ext>
          </c:extLst>
        </c:ser>
        <c:dLbls>
          <c:showLegendKey val="0"/>
          <c:showVal val="0"/>
          <c:showCatName val="0"/>
          <c:showSerName val="0"/>
          <c:showPercent val="0"/>
          <c:showBubbleSize val="0"/>
        </c:dLbls>
        <c:marker val="1"/>
        <c:smooth val="0"/>
        <c:axId val="1236653743"/>
        <c:axId val="1259633535"/>
      </c:line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legend>
      <c:legendPos val="b"/>
      <c:legendEntry>
        <c:idx val="4"/>
        <c:delete val="1"/>
      </c:legendEntry>
      <c:layout>
        <c:manualLayout>
          <c:xMode val="edge"/>
          <c:yMode val="edge"/>
          <c:x val="0.17443409727995154"/>
          <c:y val="0.10911239741865281"/>
          <c:w val="0.10048553364240687"/>
          <c:h val="0.18210194072456271"/>
        </c:manualLayout>
      </c:layout>
      <c:overlay val="0"/>
      <c:spPr>
        <a:solidFill>
          <a:schemeClr val="bg1"/>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認定分野</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barChart>
        <c:barDir val="col"/>
        <c:grouping val="percentStacked"/>
        <c:varyColors val="0"/>
        <c:ser>
          <c:idx val="0"/>
          <c:order val="0"/>
          <c:tx>
            <c:strRef>
              <c:f>CPDプログラム!$I$4</c:f>
              <c:strCache>
                <c:ptCount val="1"/>
                <c:pt idx="0">
                  <c:v>A</c:v>
                </c:pt>
              </c:strCache>
            </c:strRef>
          </c:tx>
          <c:spPr>
            <a:solidFill>
              <a:schemeClr val="accent1"/>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CPDプログラム!$I$12:$I$30</c:f>
              <c:numCache>
                <c:formatCode>General</c:formatCode>
                <c:ptCount val="19"/>
                <c:pt idx="0">
                  <c:v>10</c:v>
                </c:pt>
                <c:pt idx="1">
                  <c:v>20</c:v>
                </c:pt>
                <c:pt idx="2">
                  <c:v>21</c:v>
                </c:pt>
                <c:pt idx="3">
                  <c:v>21</c:v>
                </c:pt>
                <c:pt idx="4">
                  <c:v>28</c:v>
                </c:pt>
                <c:pt idx="5">
                  <c:v>24</c:v>
                </c:pt>
                <c:pt idx="6">
                  <c:v>23</c:v>
                </c:pt>
                <c:pt idx="7">
                  <c:v>43</c:v>
                </c:pt>
                <c:pt idx="8">
                  <c:v>50</c:v>
                </c:pt>
                <c:pt idx="9">
                  <c:v>39</c:v>
                </c:pt>
                <c:pt idx="10">
                  <c:v>44</c:v>
                </c:pt>
                <c:pt idx="11">
                  <c:v>55</c:v>
                </c:pt>
                <c:pt idx="12">
                  <c:v>41</c:v>
                </c:pt>
                <c:pt idx="13">
                  <c:v>43</c:v>
                </c:pt>
                <c:pt idx="14">
                  <c:v>44</c:v>
                </c:pt>
                <c:pt idx="15">
                  <c:v>46</c:v>
                </c:pt>
                <c:pt idx="16">
                  <c:v>44</c:v>
                </c:pt>
                <c:pt idx="18">
                  <c:v>10</c:v>
                </c:pt>
              </c:numCache>
            </c:numRef>
          </c:val>
          <c:extLst>
            <c:ext xmlns:c16="http://schemas.microsoft.com/office/drawing/2014/chart" uri="{C3380CC4-5D6E-409C-BE32-E72D297353CC}">
              <c16:uniqueId val="{00000000-CD84-4A70-930A-C302233E4A6F}"/>
            </c:ext>
          </c:extLst>
        </c:ser>
        <c:ser>
          <c:idx val="1"/>
          <c:order val="1"/>
          <c:tx>
            <c:strRef>
              <c:f>CPDプログラム!$J$4</c:f>
              <c:strCache>
                <c:ptCount val="1"/>
                <c:pt idx="0">
                  <c:v>B</c:v>
                </c:pt>
              </c:strCache>
            </c:strRef>
          </c:tx>
          <c:spPr>
            <a:solidFill>
              <a:schemeClr val="accent3"/>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CPDプログラム!$J$12:$J$30</c:f>
              <c:numCache>
                <c:formatCode>General</c:formatCode>
                <c:ptCount val="19"/>
                <c:pt idx="0">
                  <c:v>31</c:v>
                </c:pt>
                <c:pt idx="1">
                  <c:v>41</c:v>
                </c:pt>
                <c:pt idx="2">
                  <c:v>44</c:v>
                </c:pt>
                <c:pt idx="3">
                  <c:v>32</c:v>
                </c:pt>
                <c:pt idx="4">
                  <c:v>30</c:v>
                </c:pt>
                <c:pt idx="5">
                  <c:v>35</c:v>
                </c:pt>
                <c:pt idx="6">
                  <c:v>18</c:v>
                </c:pt>
                <c:pt idx="7">
                  <c:v>29</c:v>
                </c:pt>
                <c:pt idx="8">
                  <c:v>32</c:v>
                </c:pt>
                <c:pt idx="9">
                  <c:v>28</c:v>
                </c:pt>
                <c:pt idx="10">
                  <c:v>23</c:v>
                </c:pt>
                <c:pt idx="11">
                  <c:v>47</c:v>
                </c:pt>
                <c:pt idx="12">
                  <c:v>24</c:v>
                </c:pt>
                <c:pt idx="13">
                  <c:v>28</c:v>
                </c:pt>
                <c:pt idx="14">
                  <c:v>27</c:v>
                </c:pt>
                <c:pt idx="15">
                  <c:v>49</c:v>
                </c:pt>
                <c:pt idx="16">
                  <c:v>38</c:v>
                </c:pt>
                <c:pt idx="18">
                  <c:v>10</c:v>
                </c:pt>
              </c:numCache>
            </c:numRef>
          </c:val>
          <c:extLst>
            <c:ext xmlns:c16="http://schemas.microsoft.com/office/drawing/2014/chart" uri="{C3380CC4-5D6E-409C-BE32-E72D297353CC}">
              <c16:uniqueId val="{00000001-CD84-4A70-930A-C302233E4A6F}"/>
            </c:ext>
          </c:extLst>
        </c:ser>
        <c:ser>
          <c:idx val="2"/>
          <c:order val="2"/>
          <c:tx>
            <c:strRef>
              <c:f>CPDプログラム!$K$4</c:f>
              <c:strCache>
                <c:ptCount val="1"/>
                <c:pt idx="0">
                  <c:v>C</c:v>
                </c:pt>
              </c:strCache>
            </c:strRef>
          </c:tx>
          <c:spPr>
            <a:solidFill>
              <a:schemeClr val="accent5"/>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CPDプログラム!$K$12:$K$30</c:f>
              <c:numCache>
                <c:formatCode>General</c:formatCode>
                <c:ptCount val="19"/>
                <c:pt idx="0">
                  <c:v>75</c:v>
                </c:pt>
                <c:pt idx="1">
                  <c:v>72</c:v>
                </c:pt>
                <c:pt idx="2">
                  <c:v>72</c:v>
                </c:pt>
                <c:pt idx="3">
                  <c:v>65</c:v>
                </c:pt>
                <c:pt idx="4">
                  <c:v>66</c:v>
                </c:pt>
                <c:pt idx="5">
                  <c:v>51</c:v>
                </c:pt>
                <c:pt idx="6">
                  <c:v>53</c:v>
                </c:pt>
                <c:pt idx="7">
                  <c:v>58</c:v>
                </c:pt>
                <c:pt idx="8">
                  <c:v>73</c:v>
                </c:pt>
                <c:pt idx="9">
                  <c:v>57</c:v>
                </c:pt>
                <c:pt idx="10">
                  <c:v>68</c:v>
                </c:pt>
                <c:pt idx="11">
                  <c:v>96</c:v>
                </c:pt>
                <c:pt idx="12">
                  <c:v>66</c:v>
                </c:pt>
                <c:pt idx="13">
                  <c:v>81</c:v>
                </c:pt>
                <c:pt idx="14">
                  <c:v>77</c:v>
                </c:pt>
                <c:pt idx="15">
                  <c:v>94</c:v>
                </c:pt>
                <c:pt idx="16">
                  <c:v>92</c:v>
                </c:pt>
                <c:pt idx="18">
                  <c:v>10</c:v>
                </c:pt>
              </c:numCache>
            </c:numRef>
          </c:val>
          <c:extLst>
            <c:ext xmlns:c16="http://schemas.microsoft.com/office/drawing/2014/chart" uri="{C3380CC4-5D6E-409C-BE32-E72D297353CC}">
              <c16:uniqueId val="{00000002-CD84-4A70-930A-C302233E4A6F}"/>
            </c:ext>
          </c:extLst>
        </c:ser>
        <c:ser>
          <c:idx val="3"/>
          <c:order val="3"/>
          <c:tx>
            <c:strRef>
              <c:f>CPDプログラム!$L$4</c:f>
              <c:strCache>
                <c:ptCount val="1"/>
                <c:pt idx="0">
                  <c:v>D</c:v>
                </c:pt>
              </c:strCache>
            </c:strRef>
          </c:tx>
          <c:spPr>
            <a:solidFill>
              <a:schemeClr val="accent1">
                <a:lumMod val="6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CPDプログラム!$L$12:$L$30</c:f>
              <c:numCache>
                <c:formatCode>General</c:formatCode>
                <c:ptCount val="19"/>
                <c:pt idx="0">
                  <c:v>77</c:v>
                </c:pt>
                <c:pt idx="1">
                  <c:v>93</c:v>
                </c:pt>
                <c:pt idx="2">
                  <c:v>88</c:v>
                </c:pt>
                <c:pt idx="3">
                  <c:v>75</c:v>
                </c:pt>
                <c:pt idx="4">
                  <c:v>74</c:v>
                </c:pt>
                <c:pt idx="5">
                  <c:v>71</c:v>
                </c:pt>
                <c:pt idx="6">
                  <c:v>57</c:v>
                </c:pt>
                <c:pt idx="7">
                  <c:v>128</c:v>
                </c:pt>
                <c:pt idx="8">
                  <c:v>122</c:v>
                </c:pt>
                <c:pt idx="9">
                  <c:v>143</c:v>
                </c:pt>
                <c:pt idx="10">
                  <c:v>173</c:v>
                </c:pt>
                <c:pt idx="11">
                  <c:v>163</c:v>
                </c:pt>
                <c:pt idx="12">
                  <c:v>90</c:v>
                </c:pt>
                <c:pt idx="13">
                  <c:v>179</c:v>
                </c:pt>
                <c:pt idx="14">
                  <c:v>215</c:v>
                </c:pt>
                <c:pt idx="15">
                  <c:v>178</c:v>
                </c:pt>
                <c:pt idx="16">
                  <c:v>144</c:v>
                </c:pt>
                <c:pt idx="18">
                  <c:v>10</c:v>
                </c:pt>
              </c:numCache>
            </c:numRef>
          </c:val>
          <c:extLst>
            <c:ext xmlns:c16="http://schemas.microsoft.com/office/drawing/2014/chart" uri="{C3380CC4-5D6E-409C-BE32-E72D297353CC}">
              <c16:uniqueId val="{00000003-CD84-4A70-930A-C302233E4A6F}"/>
            </c:ext>
          </c:extLst>
        </c:ser>
        <c:ser>
          <c:idx val="4"/>
          <c:order val="4"/>
          <c:tx>
            <c:strRef>
              <c:f>CPDプログラム!$M$4</c:f>
              <c:strCache>
                <c:ptCount val="1"/>
                <c:pt idx="0">
                  <c:v>E</c:v>
                </c:pt>
              </c:strCache>
            </c:strRef>
          </c:tx>
          <c:spPr>
            <a:solidFill>
              <a:schemeClr val="accent3">
                <a:lumMod val="6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CPDプログラム!$M$12:$M$30</c:f>
              <c:numCache>
                <c:formatCode>General</c:formatCode>
                <c:ptCount val="19"/>
                <c:pt idx="0">
                  <c:v>42</c:v>
                </c:pt>
                <c:pt idx="1">
                  <c:v>42</c:v>
                </c:pt>
                <c:pt idx="2">
                  <c:v>40</c:v>
                </c:pt>
                <c:pt idx="3">
                  <c:v>42</c:v>
                </c:pt>
                <c:pt idx="4">
                  <c:v>42</c:v>
                </c:pt>
                <c:pt idx="5">
                  <c:v>48</c:v>
                </c:pt>
                <c:pt idx="6">
                  <c:v>27</c:v>
                </c:pt>
                <c:pt idx="7">
                  <c:v>79</c:v>
                </c:pt>
                <c:pt idx="8">
                  <c:v>48</c:v>
                </c:pt>
                <c:pt idx="9">
                  <c:v>60</c:v>
                </c:pt>
                <c:pt idx="10">
                  <c:v>59</c:v>
                </c:pt>
                <c:pt idx="11">
                  <c:v>66</c:v>
                </c:pt>
                <c:pt idx="12">
                  <c:v>51</c:v>
                </c:pt>
                <c:pt idx="13">
                  <c:v>51</c:v>
                </c:pt>
                <c:pt idx="14">
                  <c:v>56</c:v>
                </c:pt>
                <c:pt idx="15">
                  <c:v>50</c:v>
                </c:pt>
                <c:pt idx="16">
                  <c:v>57</c:v>
                </c:pt>
                <c:pt idx="18">
                  <c:v>10</c:v>
                </c:pt>
              </c:numCache>
            </c:numRef>
          </c:val>
          <c:extLst>
            <c:ext xmlns:c16="http://schemas.microsoft.com/office/drawing/2014/chart" uri="{C3380CC4-5D6E-409C-BE32-E72D297353CC}">
              <c16:uniqueId val="{00000004-CD84-4A70-930A-C302233E4A6F}"/>
            </c:ext>
          </c:extLst>
        </c:ser>
        <c:ser>
          <c:idx val="5"/>
          <c:order val="5"/>
          <c:tx>
            <c:strRef>
              <c:f>CPDプログラム!$N$4</c:f>
              <c:strCache>
                <c:ptCount val="1"/>
                <c:pt idx="0">
                  <c:v>F</c:v>
                </c:pt>
              </c:strCache>
            </c:strRef>
          </c:tx>
          <c:spPr>
            <a:solidFill>
              <a:schemeClr val="accent5">
                <a:lumMod val="6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CPDプログラム!$N$12:$N$30</c:f>
              <c:numCache>
                <c:formatCode>General</c:formatCode>
                <c:ptCount val="19"/>
                <c:pt idx="0">
                  <c:v>16</c:v>
                </c:pt>
                <c:pt idx="1">
                  <c:v>32</c:v>
                </c:pt>
                <c:pt idx="2">
                  <c:v>23</c:v>
                </c:pt>
                <c:pt idx="3">
                  <c:v>24</c:v>
                </c:pt>
                <c:pt idx="4">
                  <c:v>34</c:v>
                </c:pt>
                <c:pt idx="5">
                  <c:v>27</c:v>
                </c:pt>
                <c:pt idx="6">
                  <c:v>29</c:v>
                </c:pt>
                <c:pt idx="7">
                  <c:v>32</c:v>
                </c:pt>
                <c:pt idx="8">
                  <c:v>48</c:v>
                </c:pt>
                <c:pt idx="9">
                  <c:v>50</c:v>
                </c:pt>
                <c:pt idx="10">
                  <c:v>72</c:v>
                </c:pt>
                <c:pt idx="11">
                  <c:v>65</c:v>
                </c:pt>
                <c:pt idx="12">
                  <c:v>33</c:v>
                </c:pt>
                <c:pt idx="13">
                  <c:v>50</c:v>
                </c:pt>
                <c:pt idx="14">
                  <c:v>61</c:v>
                </c:pt>
                <c:pt idx="15">
                  <c:v>65</c:v>
                </c:pt>
                <c:pt idx="16">
                  <c:v>74</c:v>
                </c:pt>
                <c:pt idx="18">
                  <c:v>10</c:v>
                </c:pt>
              </c:numCache>
            </c:numRef>
          </c:val>
          <c:extLst>
            <c:ext xmlns:c16="http://schemas.microsoft.com/office/drawing/2014/chart" uri="{C3380CC4-5D6E-409C-BE32-E72D297353CC}">
              <c16:uniqueId val="{00000000-65DA-406B-B2D5-032C8EB37454}"/>
            </c:ext>
          </c:extLst>
        </c:ser>
        <c:ser>
          <c:idx val="6"/>
          <c:order val="6"/>
          <c:tx>
            <c:strRef>
              <c:f>CPDプログラム!$O$4</c:f>
              <c:strCache>
                <c:ptCount val="1"/>
                <c:pt idx="0">
                  <c:v>G</c:v>
                </c:pt>
              </c:strCache>
            </c:strRef>
          </c:tx>
          <c:spPr>
            <a:solidFill>
              <a:schemeClr val="accent1">
                <a:lumMod val="80000"/>
                <a:lumOff val="2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CPDプログラム!$O$12:$O$30</c:f>
              <c:numCache>
                <c:formatCode>General</c:formatCode>
                <c:ptCount val="19"/>
                <c:pt idx="0">
                  <c:v>176</c:v>
                </c:pt>
                <c:pt idx="1">
                  <c:v>223</c:v>
                </c:pt>
                <c:pt idx="2">
                  <c:v>261</c:v>
                </c:pt>
                <c:pt idx="3">
                  <c:v>387</c:v>
                </c:pt>
                <c:pt idx="4">
                  <c:v>363</c:v>
                </c:pt>
                <c:pt idx="5">
                  <c:v>273</c:v>
                </c:pt>
                <c:pt idx="6">
                  <c:v>213</c:v>
                </c:pt>
                <c:pt idx="7">
                  <c:v>210</c:v>
                </c:pt>
                <c:pt idx="8">
                  <c:v>276</c:v>
                </c:pt>
                <c:pt idx="9">
                  <c:v>262</c:v>
                </c:pt>
                <c:pt idx="10">
                  <c:v>307</c:v>
                </c:pt>
                <c:pt idx="11">
                  <c:v>350</c:v>
                </c:pt>
                <c:pt idx="12">
                  <c:v>195</c:v>
                </c:pt>
                <c:pt idx="13">
                  <c:v>273</c:v>
                </c:pt>
                <c:pt idx="14">
                  <c:v>300</c:v>
                </c:pt>
                <c:pt idx="15">
                  <c:v>282</c:v>
                </c:pt>
                <c:pt idx="16">
                  <c:v>317</c:v>
                </c:pt>
                <c:pt idx="18">
                  <c:v>10</c:v>
                </c:pt>
              </c:numCache>
            </c:numRef>
          </c:val>
          <c:extLst>
            <c:ext xmlns:c16="http://schemas.microsoft.com/office/drawing/2014/chart" uri="{C3380CC4-5D6E-409C-BE32-E72D297353CC}">
              <c16:uniqueId val="{00000001-65DA-406B-B2D5-032C8EB37454}"/>
            </c:ext>
          </c:extLst>
        </c:ser>
        <c:ser>
          <c:idx val="7"/>
          <c:order val="7"/>
          <c:tx>
            <c:strRef>
              <c:f>CPDプログラム!$P$4</c:f>
              <c:strCache>
                <c:ptCount val="1"/>
                <c:pt idx="0">
                  <c:v>H</c:v>
                </c:pt>
              </c:strCache>
            </c:strRef>
          </c:tx>
          <c:spPr>
            <a:solidFill>
              <a:schemeClr val="accent3">
                <a:lumMod val="80000"/>
                <a:lumOff val="2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CPDプログラム!$P$12:$P$30</c:f>
              <c:numCache>
                <c:formatCode>General</c:formatCode>
                <c:ptCount val="19"/>
                <c:pt idx="0">
                  <c:v>135</c:v>
                </c:pt>
                <c:pt idx="1">
                  <c:v>166</c:v>
                </c:pt>
                <c:pt idx="2">
                  <c:v>167</c:v>
                </c:pt>
                <c:pt idx="3">
                  <c:v>234</c:v>
                </c:pt>
                <c:pt idx="4">
                  <c:v>232</c:v>
                </c:pt>
                <c:pt idx="5">
                  <c:v>202</c:v>
                </c:pt>
                <c:pt idx="6">
                  <c:v>168</c:v>
                </c:pt>
                <c:pt idx="7">
                  <c:v>242</c:v>
                </c:pt>
                <c:pt idx="8">
                  <c:v>245</c:v>
                </c:pt>
                <c:pt idx="9">
                  <c:v>239</c:v>
                </c:pt>
                <c:pt idx="10">
                  <c:v>305</c:v>
                </c:pt>
                <c:pt idx="11">
                  <c:v>320</c:v>
                </c:pt>
                <c:pt idx="12">
                  <c:v>207</c:v>
                </c:pt>
                <c:pt idx="13">
                  <c:v>295</c:v>
                </c:pt>
                <c:pt idx="14">
                  <c:v>330</c:v>
                </c:pt>
                <c:pt idx="15">
                  <c:v>316</c:v>
                </c:pt>
                <c:pt idx="16">
                  <c:v>342</c:v>
                </c:pt>
                <c:pt idx="18">
                  <c:v>10</c:v>
                </c:pt>
              </c:numCache>
            </c:numRef>
          </c:val>
          <c:extLst>
            <c:ext xmlns:c16="http://schemas.microsoft.com/office/drawing/2014/chart" uri="{C3380CC4-5D6E-409C-BE32-E72D297353CC}">
              <c16:uniqueId val="{00000002-65DA-406B-B2D5-032C8EB37454}"/>
            </c:ext>
          </c:extLst>
        </c:ser>
        <c:ser>
          <c:idx val="8"/>
          <c:order val="8"/>
          <c:tx>
            <c:strRef>
              <c:f>CPDプログラム!$Q$4</c:f>
              <c:strCache>
                <c:ptCount val="1"/>
                <c:pt idx="0">
                  <c:v>I</c:v>
                </c:pt>
              </c:strCache>
            </c:strRef>
          </c:tx>
          <c:spPr>
            <a:solidFill>
              <a:schemeClr val="accent5">
                <a:lumMod val="80000"/>
                <a:lumOff val="2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CPDプログラム!$Q$12:$Q$30</c:f>
              <c:numCache>
                <c:formatCode>General</c:formatCode>
                <c:ptCount val="19"/>
                <c:pt idx="0">
                  <c:v>147</c:v>
                </c:pt>
                <c:pt idx="1">
                  <c:v>132</c:v>
                </c:pt>
                <c:pt idx="2">
                  <c:v>141</c:v>
                </c:pt>
                <c:pt idx="3">
                  <c:v>216</c:v>
                </c:pt>
                <c:pt idx="4">
                  <c:v>205</c:v>
                </c:pt>
                <c:pt idx="5">
                  <c:v>152</c:v>
                </c:pt>
                <c:pt idx="6">
                  <c:v>127</c:v>
                </c:pt>
                <c:pt idx="7">
                  <c:v>209</c:v>
                </c:pt>
                <c:pt idx="8">
                  <c:v>201</c:v>
                </c:pt>
                <c:pt idx="9">
                  <c:v>198</c:v>
                </c:pt>
                <c:pt idx="10">
                  <c:v>217</c:v>
                </c:pt>
                <c:pt idx="11">
                  <c:v>239</c:v>
                </c:pt>
                <c:pt idx="12">
                  <c:v>168</c:v>
                </c:pt>
                <c:pt idx="13">
                  <c:v>254</c:v>
                </c:pt>
                <c:pt idx="14">
                  <c:v>284</c:v>
                </c:pt>
                <c:pt idx="15">
                  <c:v>276</c:v>
                </c:pt>
                <c:pt idx="16">
                  <c:v>284</c:v>
                </c:pt>
                <c:pt idx="18">
                  <c:v>10</c:v>
                </c:pt>
              </c:numCache>
            </c:numRef>
          </c:val>
          <c:extLst>
            <c:ext xmlns:c16="http://schemas.microsoft.com/office/drawing/2014/chart" uri="{C3380CC4-5D6E-409C-BE32-E72D297353CC}">
              <c16:uniqueId val="{00000003-65DA-406B-B2D5-032C8EB37454}"/>
            </c:ext>
          </c:extLst>
        </c:ser>
        <c:ser>
          <c:idx val="9"/>
          <c:order val="9"/>
          <c:tx>
            <c:strRef>
              <c:f>CPDプログラム!$R$4</c:f>
              <c:strCache>
                <c:ptCount val="1"/>
                <c:pt idx="0">
                  <c:v>J</c:v>
                </c:pt>
              </c:strCache>
            </c:strRef>
          </c:tx>
          <c:spPr>
            <a:solidFill>
              <a:schemeClr val="accent1">
                <a:lumMod val="8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CPDプログラム!$R$12:$R$30</c:f>
              <c:numCache>
                <c:formatCode>General</c:formatCode>
                <c:ptCount val="19"/>
                <c:pt idx="0">
                  <c:v>131</c:v>
                </c:pt>
                <c:pt idx="1">
                  <c:v>163</c:v>
                </c:pt>
                <c:pt idx="2">
                  <c:v>128</c:v>
                </c:pt>
                <c:pt idx="3">
                  <c:v>145</c:v>
                </c:pt>
                <c:pt idx="4">
                  <c:v>180</c:v>
                </c:pt>
                <c:pt idx="5">
                  <c:v>156</c:v>
                </c:pt>
                <c:pt idx="6">
                  <c:v>156</c:v>
                </c:pt>
                <c:pt idx="7">
                  <c:v>200</c:v>
                </c:pt>
                <c:pt idx="8">
                  <c:v>240</c:v>
                </c:pt>
                <c:pt idx="9">
                  <c:v>246</c:v>
                </c:pt>
                <c:pt idx="10">
                  <c:v>320</c:v>
                </c:pt>
                <c:pt idx="11">
                  <c:v>356</c:v>
                </c:pt>
                <c:pt idx="12">
                  <c:v>246</c:v>
                </c:pt>
                <c:pt idx="13">
                  <c:v>321</c:v>
                </c:pt>
                <c:pt idx="14">
                  <c:v>362</c:v>
                </c:pt>
                <c:pt idx="15">
                  <c:v>424</c:v>
                </c:pt>
                <c:pt idx="16">
                  <c:v>380</c:v>
                </c:pt>
                <c:pt idx="18">
                  <c:v>10</c:v>
                </c:pt>
              </c:numCache>
            </c:numRef>
          </c:val>
          <c:extLst>
            <c:ext xmlns:c16="http://schemas.microsoft.com/office/drawing/2014/chart" uri="{C3380CC4-5D6E-409C-BE32-E72D297353CC}">
              <c16:uniqueId val="{00000004-65DA-406B-B2D5-032C8EB37454}"/>
            </c:ext>
          </c:extLst>
        </c:ser>
        <c:ser>
          <c:idx val="10"/>
          <c:order val="10"/>
          <c:tx>
            <c:strRef>
              <c:f>CPDプログラム!$S$4</c:f>
              <c:strCache>
                <c:ptCount val="1"/>
                <c:pt idx="0">
                  <c:v>K</c:v>
                </c:pt>
              </c:strCache>
            </c:strRef>
          </c:tx>
          <c:spPr>
            <a:solidFill>
              <a:schemeClr val="accent3">
                <a:lumMod val="8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CPDプログラム!$S$12:$S$30</c:f>
              <c:numCache>
                <c:formatCode>General</c:formatCode>
                <c:ptCount val="19"/>
                <c:pt idx="0">
                  <c:v>211</c:v>
                </c:pt>
                <c:pt idx="1">
                  <c:v>231</c:v>
                </c:pt>
                <c:pt idx="2">
                  <c:v>230</c:v>
                </c:pt>
                <c:pt idx="3">
                  <c:v>199</c:v>
                </c:pt>
                <c:pt idx="4">
                  <c:v>250</c:v>
                </c:pt>
                <c:pt idx="5">
                  <c:v>238</c:v>
                </c:pt>
                <c:pt idx="6">
                  <c:v>166</c:v>
                </c:pt>
                <c:pt idx="7">
                  <c:v>254</c:v>
                </c:pt>
                <c:pt idx="8">
                  <c:v>325</c:v>
                </c:pt>
                <c:pt idx="9">
                  <c:v>389</c:v>
                </c:pt>
                <c:pt idx="10">
                  <c:v>397</c:v>
                </c:pt>
                <c:pt idx="11">
                  <c:v>452</c:v>
                </c:pt>
                <c:pt idx="12">
                  <c:v>241</c:v>
                </c:pt>
                <c:pt idx="13">
                  <c:v>346</c:v>
                </c:pt>
                <c:pt idx="14">
                  <c:v>324</c:v>
                </c:pt>
                <c:pt idx="15">
                  <c:v>390</c:v>
                </c:pt>
                <c:pt idx="16">
                  <c:v>436</c:v>
                </c:pt>
                <c:pt idx="18">
                  <c:v>10</c:v>
                </c:pt>
              </c:numCache>
            </c:numRef>
          </c:val>
          <c:extLst>
            <c:ext xmlns:c16="http://schemas.microsoft.com/office/drawing/2014/chart" uri="{C3380CC4-5D6E-409C-BE32-E72D297353CC}">
              <c16:uniqueId val="{00000005-65DA-406B-B2D5-032C8EB37454}"/>
            </c:ext>
          </c:extLst>
        </c:ser>
        <c:ser>
          <c:idx val="11"/>
          <c:order val="11"/>
          <c:tx>
            <c:strRef>
              <c:f>CPDプログラム!$T$4</c:f>
              <c:strCache>
                <c:ptCount val="1"/>
                <c:pt idx="0">
                  <c:v>L</c:v>
                </c:pt>
              </c:strCache>
            </c:strRef>
          </c:tx>
          <c:spPr>
            <a:solidFill>
              <a:schemeClr val="accent5">
                <a:lumMod val="8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CPDプログラム!$T$12:$T$30</c:f>
              <c:numCache>
                <c:formatCode>General</c:formatCode>
                <c:ptCount val="19"/>
                <c:pt idx="0">
                  <c:v>325</c:v>
                </c:pt>
                <c:pt idx="1">
                  <c:v>392</c:v>
                </c:pt>
                <c:pt idx="2">
                  <c:v>392</c:v>
                </c:pt>
                <c:pt idx="3">
                  <c:v>387</c:v>
                </c:pt>
                <c:pt idx="4">
                  <c:v>421</c:v>
                </c:pt>
                <c:pt idx="5">
                  <c:v>442</c:v>
                </c:pt>
                <c:pt idx="6">
                  <c:v>347</c:v>
                </c:pt>
                <c:pt idx="7">
                  <c:v>494</c:v>
                </c:pt>
                <c:pt idx="8">
                  <c:v>546</c:v>
                </c:pt>
                <c:pt idx="9">
                  <c:v>608</c:v>
                </c:pt>
                <c:pt idx="10">
                  <c:v>632</c:v>
                </c:pt>
                <c:pt idx="11">
                  <c:v>596</c:v>
                </c:pt>
                <c:pt idx="12">
                  <c:v>359</c:v>
                </c:pt>
                <c:pt idx="13">
                  <c:v>560</c:v>
                </c:pt>
                <c:pt idx="14">
                  <c:v>682</c:v>
                </c:pt>
                <c:pt idx="15">
                  <c:v>665</c:v>
                </c:pt>
                <c:pt idx="16">
                  <c:v>703</c:v>
                </c:pt>
                <c:pt idx="18">
                  <c:v>10</c:v>
                </c:pt>
              </c:numCache>
            </c:numRef>
          </c:val>
          <c:extLst>
            <c:ext xmlns:c16="http://schemas.microsoft.com/office/drawing/2014/chart" uri="{C3380CC4-5D6E-409C-BE32-E72D297353CC}">
              <c16:uniqueId val="{00000006-65DA-406B-B2D5-032C8EB37454}"/>
            </c:ext>
          </c:extLst>
        </c:ser>
        <c:ser>
          <c:idx val="12"/>
          <c:order val="12"/>
          <c:tx>
            <c:strRef>
              <c:f>CPDプログラム!$U$4</c:f>
              <c:strCache>
                <c:ptCount val="1"/>
                <c:pt idx="0">
                  <c:v>M</c:v>
                </c:pt>
              </c:strCache>
            </c:strRef>
          </c:tx>
          <c:spPr>
            <a:solidFill>
              <a:schemeClr val="accent1">
                <a:lumMod val="60000"/>
                <a:lumOff val="4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CPDプログラム!$U$12:$U$30</c:f>
              <c:numCache>
                <c:formatCode>General</c:formatCode>
                <c:ptCount val="19"/>
                <c:pt idx="0">
                  <c:v>136</c:v>
                </c:pt>
                <c:pt idx="1">
                  <c:v>147</c:v>
                </c:pt>
                <c:pt idx="2">
                  <c:v>121</c:v>
                </c:pt>
                <c:pt idx="3">
                  <c:v>99</c:v>
                </c:pt>
                <c:pt idx="4">
                  <c:v>114</c:v>
                </c:pt>
                <c:pt idx="5">
                  <c:v>117</c:v>
                </c:pt>
                <c:pt idx="6">
                  <c:v>80</c:v>
                </c:pt>
                <c:pt idx="7">
                  <c:v>113</c:v>
                </c:pt>
                <c:pt idx="8">
                  <c:v>129</c:v>
                </c:pt>
                <c:pt idx="9">
                  <c:v>114</c:v>
                </c:pt>
                <c:pt idx="10">
                  <c:v>138</c:v>
                </c:pt>
                <c:pt idx="11">
                  <c:v>133</c:v>
                </c:pt>
                <c:pt idx="12">
                  <c:v>88</c:v>
                </c:pt>
                <c:pt idx="13">
                  <c:v>117</c:v>
                </c:pt>
                <c:pt idx="14">
                  <c:v>101</c:v>
                </c:pt>
                <c:pt idx="15">
                  <c:v>112</c:v>
                </c:pt>
                <c:pt idx="16">
                  <c:v>111</c:v>
                </c:pt>
                <c:pt idx="18">
                  <c:v>10</c:v>
                </c:pt>
              </c:numCache>
            </c:numRef>
          </c:val>
          <c:extLst>
            <c:ext xmlns:c16="http://schemas.microsoft.com/office/drawing/2014/chart" uri="{C3380CC4-5D6E-409C-BE32-E72D297353CC}">
              <c16:uniqueId val="{00000007-65DA-406B-B2D5-032C8EB37454}"/>
            </c:ext>
          </c:extLst>
        </c:ser>
        <c:ser>
          <c:idx val="13"/>
          <c:order val="13"/>
          <c:tx>
            <c:strRef>
              <c:f>CPDプログラム!$V$4</c:f>
              <c:strCache>
                <c:ptCount val="1"/>
                <c:pt idx="0">
                  <c:v>N</c:v>
                </c:pt>
              </c:strCache>
            </c:strRef>
          </c:tx>
          <c:spPr>
            <a:solidFill>
              <a:schemeClr val="accent3">
                <a:lumMod val="60000"/>
                <a:lumOff val="4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CPDプログラム!$V$12:$V$30</c:f>
              <c:numCache>
                <c:formatCode>General</c:formatCode>
                <c:ptCount val="19"/>
                <c:pt idx="0">
                  <c:v>95</c:v>
                </c:pt>
                <c:pt idx="1">
                  <c:v>106</c:v>
                </c:pt>
                <c:pt idx="2">
                  <c:v>91</c:v>
                </c:pt>
                <c:pt idx="3">
                  <c:v>80</c:v>
                </c:pt>
                <c:pt idx="4">
                  <c:v>96</c:v>
                </c:pt>
                <c:pt idx="5">
                  <c:v>100</c:v>
                </c:pt>
                <c:pt idx="6">
                  <c:v>73</c:v>
                </c:pt>
                <c:pt idx="7">
                  <c:v>98</c:v>
                </c:pt>
                <c:pt idx="8">
                  <c:v>127</c:v>
                </c:pt>
                <c:pt idx="9">
                  <c:v>135</c:v>
                </c:pt>
                <c:pt idx="10">
                  <c:v>145</c:v>
                </c:pt>
                <c:pt idx="11">
                  <c:v>141</c:v>
                </c:pt>
                <c:pt idx="12">
                  <c:v>81</c:v>
                </c:pt>
                <c:pt idx="13">
                  <c:v>184</c:v>
                </c:pt>
                <c:pt idx="14">
                  <c:v>250</c:v>
                </c:pt>
                <c:pt idx="15">
                  <c:v>196</c:v>
                </c:pt>
                <c:pt idx="16">
                  <c:v>203</c:v>
                </c:pt>
                <c:pt idx="18">
                  <c:v>10</c:v>
                </c:pt>
              </c:numCache>
            </c:numRef>
          </c:val>
          <c:extLst>
            <c:ext xmlns:c16="http://schemas.microsoft.com/office/drawing/2014/chart" uri="{C3380CC4-5D6E-409C-BE32-E72D297353CC}">
              <c16:uniqueId val="{00000008-65DA-406B-B2D5-032C8EB37454}"/>
            </c:ext>
          </c:extLst>
        </c:ser>
        <c:ser>
          <c:idx val="14"/>
          <c:order val="14"/>
          <c:tx>
            <c:strRef>
              <c:f>CPDプログラム!$W$4</c:f>
              <c:strCache>
                <c:ptCount val="1"/>
                <c:pt idx="0">
                  <c:v>O</c:v>
                </c:pt>
              </c:strCache>
            </c:strRef>
          </c:tx>
          <c:spPr>
            <a:solidFill>
              <a:schemeClr val="accent5">
                <a:lumMod val="60000"/>
                <a:lumOff val="40000"/>
              </a:schemeClr>
            </a:solidFill>
            <a:ln>
              <a:noFill/>
            </a:ln>
            <a:effectLst/>
          </c:spPr>
          <c:invertIfNegative val="0"/>
          <c:dLbls>
            <c:dLbl>
              <c:idx val="18"/>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5595-498D-9D8C-0321530D2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CPDプログラム!$A$12:$A$30</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8">
                  <c:v>凡例</c:v>
                </c:pt>
              </c:strCache>
            </c:strRef>
          </c:cat>
          <c:val>
            <c:numRef>
              <c:f>CPDプログラム!$W$12:$W$30</c:f>
              <c:numCache>
                <c:formatCode>General</c:formatCode>
                <c:ptCount val="19"/>
                <c:pt idx="0">
                  <c:v>155</c:v>
                </c:pt>
                <c:pt idx="1">
                  <c:v>191</c:v>
                </c:pt>
                <c:pt idx="2">
                  <c:v>203</c:v>
                </c:pt>
                <c:pt idx="3">
                  <c:v>162</c:v>
                </c:pt>
                <c:pt idx="4">
                  <c:v>180</c:v>
                </c:pt>
                <c:pt idx="5">
                  <c:v>198</c:v>
                </c:pt>
                <c:pt idx="6">
                  <c:v>172</c:v>
                </c:pt>
                <c:pt idx="7">
                  <c:v>233</c:v>
                </c:pt>
                <c:pt idx="8">
                  <c:v>219</c:v>
                </c:pt>
                <c:pt idx="9">
                  <c:v>236</c:v>
                </c:pt>
                <c:pt idx="10">
                  <c:v>229</c:v>
                </c:pt>
                <c:pt idx="11">
                  <c:v>274</c:v>
                </c:pt>
                <c:pt idx="12">
                  <c:v>136</c:v>
                </c:pt>
                <c:pt idx="13">
                  <c:v>256</c:v>
                </c:pt>
                <c:pt idx="14">
                  <c:v>284</c:v>
                </c:pt>
                <c:pt idx="15">
                  <c:v>246</c:v>
                </c:pt>
                <c:pt idx="16">
                  <c:v>263</c:v>
                </c:pt>
                <c:pt idx="18">
                  <c:v>10</c:v>
                </c:pt>
              </c:numCache>
            </c:numRef>
          </c:val>
          <c:extLst>
            <c:ext xmlns:c16="http://schemas.microsoft.com/office/drawing/2014/chart" uri="{C3380CC4-5D6E-409C-BE32-E72D297353CC}">
              <c16:uniqueId val="{00000009-65DA-406B-B2D5-032C8EB37454}"/>
            </c:ext>
          </c:extLst>
        </c:ser>
        <c:dLbls>
          <c:showLegendKey val="0"/>
          <c:showVal val="0"/>
          <c:showCatName val="0"/>
          <c:showSerName val="0"/>
          <c:showPercent val="0"/>
          <c:showBubbleSize val="0"/>
        </c:dLbls>
        <c:gapWidth val="10"/>
        <c:overlap val="100"/>
        <c:axId val="1236653743"/>
        <c:axId val="1259633535"/>
      </c:bar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開催地域</a:t>
            </a:r>
            <a:endParaRPr lang="ja-JP"/>
          </a:p>
        </c:rich>
      </c:tx>
      <c:overlay val="0"/>
      <c:spPr>
        <a:noFill/>
        <a:ln>
          <a:noFill/>
        </a:ln>
        <a:effectLst/>
      </c:spPr>
    </c:title>
    <c:autoTitleDeleted val="0"/>
    <c:plotArea>
      <c:layout/>
      <c:barChart>
        <c:barDir val="col"/>
        <c:grouping val="percentStacked"/>
        <c:varyColors val="0"/>
        <c:ser>
          <c:idx val="0"/>
          <c:order val="0"/>
          <c:tx>
            <c:strRef>
              <c:f>CPDプログラム!$Z$4</c:f>
              <c:strCache>
                <c:ptCount val="1"/>
                <c:pt idx="0">
                  <c:v>北海道</c:v>
                </c:pt>
              </c:strCache>
            </c:strRef>
          </c:tx>
          <c:spPr>
            <a:solidFill>
              <a:schemeClr val="accent1"/>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CPDプログラム!$Z$11:$Z$30</c:f>
              <c:numCache>
                <c:formatCode>General</c:formatCode>
                <c:ptCount val="20"/>
                <c:pt idx="0">
                  <c:v>30</c:v>
                </c:pt>
                <c:pt idx="1">
                  <c:v>64</c:v>
                </c:pt>
                <c:pt idx="2">
                  <c:v>60</c:v>
                </c:pt>
                <c:pt idx="3">
                  <c:v>65</c:v>
                </c:pt>
                <c:pt idx="4">
                  <c:v>91</c:v>
                </c:pt>
                <c:pt idx="5">
                  <c:v>71</c:v>
                </c:pt>
                <c:pt idx="6">
                  <c:v>75</c:v>
                </c:pt>
                <c:pt idx="7">
                  <c:v>66</c:v>
                </c:pt>
                <c:pt idx="8">
                  <c:v>87</c:v>
                </c:pt>
                <c:pt idx="9">
                  <c:v>93</c:v>
                </c:pt>
                <c:pt idx="10">
                  <c:v>88</c:v>
                </c:pt>
                <c:pt idx="11">
                  <c:v>105</c:v>
                </c:pt>
                <c:pt idx="12">
                  <c:v>122</c:v>
                </c:pt>
                <c:pt idx="13">
                  <c:v>48</c:v>
                </c:pt>
                <c:pt idx="14">
                  <c:v>63</c:v>
                </c:pt>
                <c:pt idx="15">
                  <c:v>99</c:v>
                </c:pt>
                <c:pt idx="16">
                  <c:v>105</c:v>
                </c:pt>
                <c:pt idx="17">
                  <c:v>108</c:v>
                </c:pt>
                <c:pt idx="19">
                  <c:v>10</c:v>
                </c:pt>
              </c:numCache>
            </c:numRef>
          </c:val>
          <c:extLst>
            <c:ext xmlns:c16="http://schemas.microsoft.com/office/drawing/2014/chart" uri="{C3380CC4-5D6E-409C-BE32-E72D297353CC}">
              <c16:uniqueId val="{00000000-CD84-4A70-930A-C302233E4A6F}"/>
            </c:ext>
          </c:extLst>
        </c:ser>
        <c:ser>
          <c:idx val="1"/>
          <c:order val="1"/>
          <c:tx>
            <c:strRef>
              <c:f>CPDプログラム!$AA$4</c:f>
              <c:strCache>
                <c:ptCount val="1"/>
                <c:pt idx="0">
                  <c:v>東北</c:v>
                </c:pt>
              </c:strCache>
            </c:strRef>
          </c:tx>
          <c:spPr>
            <a:solidFill>
              <a:schemeClr val="accent3"/>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CPDプログラム!$AA$11:$AA$30</c:f>
              <c:numCache>
                <c:formatCode>General</c:formatCode>
                <c:ptCount val="20"/>
                <c:pt idx="0">
                  <c:v>17</c:v>
                </c:pt>
                <c:pt idx="1">
                  <c:v>37</c:v>
                </c:pt>
                <c:pt idx="2">
                  <c:v>52</c:v>
                </c:pt>
                <c:pt idx="3">
                  <c:v>53</c:v>
                </c:pt>
                <c:pt idx="4">
                  <c:v>73</c:v>
                </c:pt>
                <c:pt idx="5">
                  <c:v>105</c:v>
                </c:pt>
                <c:pt idx="6">
                  <c:v>64</c:v>
                </c:pt>
                <c:pt idx="7">
                  <c:v>43</c:v>
                </c:pt>
                <c:pt idx="8">
                  <c:v>83</c:v>
                </c:pt>
                <c:pt idx="9">
                  <c:v>100</c:v>
                </c:pt>
                <c:pt idx="10">
                  <c:v>83</c:v>
                </c:pt>
                <c:pt idx="11">
                  <c:v>110</c:v>
                </c:pt>
                <c:pt idx="12">
                  <c:v>105</c:v>
                </c:pt>
                <c:pt idx="13">
                  <c:v>52</c:v>
                </c:pt>
                <c:pt idx="14">
                  <c:v>63</c:v>
                </c:pt>
                <c:pt idx="15">
                  <c:v>80</c:v>
                </c:pt>
                <c:pt idx="16">
                  <c:v>150</c:v>
                </c:pt>
                <c:pt idx="17">
                  <c:v>89</c:v>
                </c:pt>
                <c:pt idx="19">
                  <c:v>10</c:v>
                </c:pt>
              </c:numCache>
            </c:numRef>
          </c:val>
          <c:extLst>
            <c:ext xmlns:c16="http://schemas.microsoft.com/office/drawing/2014/chart" uri="{C3380CC4-5D6E-409C-BE32-E72D297353CC}">
              <c16:uniqueId val="{00000001-CD84-4A70-930A-C302233E4A6F}"/>
            </c:ext>
          </c:extLst>
        </c:ser>
        <c:ser>
          <c:idx val="2"/>
          <c:order val="2"/>
          <c:tx>
            <c:strRef>
              <c:f>CPDプログラム!$AB$4</c:f>
              <c:strCache>
                <c:ptCount val="1"/>
                <c:pt idx="0">
                  <c:v>関東</c:v>
                </c:pt>
              </c:strCache>
            </c:strRef>
          </c:tx>
          <c:spPr>
            <a:solidFill>
              <a:schemeClr val="accent5"/>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CPDプログラム!$AB$11:$AB$30</c:f>
              <c:numCache>
                <c:formatCode>General</c:formatCode>
                <c:ptCount val="20"/>
                <c:pt idx="0">
                  <c:v>144</c:v>
                </c:pt>
                <c:pt idx="1">
                  <c:v>330</c:v>
                </c:pt>
                <c:pt idx="2">
                  <c:v>406</c:v>
                </c:pt>
                <c:pt idx="3">
                  <c:v>419</c:v>
                </c:pt>
                <c:pt idx="4">
                  <c:v>468</c:v>
                </c:pt>
                <c:pt idx="5">
                  <c:v>505</c:v>
                </c:pt>
                <c:pt idx="6">
                  <c:v>461</c:v>
                </c:pt>
                <c:pt idx="7">
                  <c:v>374</c:v>
                </c:pt>
                <c:pt idx="8">
                  <c:v>480</c:v>
                </c:pt>
                <c:pt idx="9">
                  <c:v>504</c:v>
                </c:pt>
                <c:pt idx="10">
                  <c:v>525</c:v>
                </c:pt>
                <c:pt idx="11">
                  <c:v>610</c:v>
                </c:pt>
                <c:pt idx="12">
                  <c:v>602</c:v>
                </c:pt>
                <c:pt idx="13">
                  <c:v>502</c:v>
                </c:pt>
                <c:pt idx="14">
                  <c:v>790</c:v>
                </c:pt>
                <c:pt idx="15">
                  <c:v>856</c:v>
                </c:pt>
                <c:pt idx="16">
                  <c:v>779</c:v>
                </c:pt>
                <c:pt idx="17">
                  <c:v>801</c:v>
                </c:pt>
                <c:pt idx="19">
                  <c:v>10</c:v>
                </c:pt>
              </c:numCache>
            </c:numRef>
          </c:val>
          <c:extLst>
            <c:ext xmlns:c16="http://schemas.microsoft.com/office/drawing/2014/chart" uri="{C3380CC4-5D6E-409C-BE32-E72D297353CC}">
              <c16:uniqueId val="{00000002-CD84-4A70-930A-C302233E4A6F}"/>
            </c:ext>
          </c:extLst>
        </c:ser>
        <c:ser>
          <c:idx val="3"/>
          <c:order val="3"/>
          <c:tx>
            <c:strRef>
              <c:f>CPDプログラム!$AC$4</c:f>
              <c:strCache>
                <c:ptCount val="1"/>
                <c:pt idx="0">
                  <c:v>中部</c:v>
                </c:pt>
              </c:strCache>
            </c:strRef>
          </c:tx>
          <c:spPr>
            <a:solidFill>
              <a:schemeClr val="accent1">
                <a:lumMod val="60000"/>
              </a:schemeClr>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CPDプログラム!$AC$11:$AC$30</c:f>
              <c:numCache>
                <c:formatCode>General</c:formatCode>
                <c:ptCount val="20"/>
                <c:pt idx="0">
                  <c:v>31</c:v>
                </c:pt>
                <c:pt idx="1">
                  <c:v>45</c:v>
                </c:pt>
                <c:pt idx="2">
                  <c:v>67</c:v>
                </c:pt>
                <c:pt idx="3">
                  <c:v>92</c:v>
                </c:pt>
                <c:pt idx="4">
                  <c:v>105</c:v>
                </c:pt>
                <c:pt idx="5">
                  <c:v>129</c:v>
                </c:pt>
                <c:pt idx="6">
                  <c:v>93</c:v>
                </c:pt>
                <c:pt idx="7">
                  <c:v>69</c:v>
                </c:pt>
                <c:pt idx="8">
                  <c:v>97</c:v>
                </c:pt>
                <c:pt idx="9">
                  <c:v>126</c:v>
                </c:pt>
                <c:pt idx="10">
                  <c:v>108</c:v>
                </c:pt>
                <c:pt idx="11">
                  <c:v>101</c:v>
                </c:pt>
                <c:pt idx="12">
                  <c:v>178</c:v>
                </c:pt>
                <c:pt idx="13">
                  <c:v>77</c:v>
                </c:pt>
                <c:pt idx="14">
                  <c:v>69</c:v>
                </c:pt>
                <c:pt idx="15">
                  <c:v>61</c:v>
                </c:pt>
                <c:pt idx="16">
                  <c:v>70</c:v>
                </c:pt>
                <c:pt idx="17">
                  <c:v>118</c:v>
                </c:pt>
                <c:pt idx="19">
                  <c:v>10</c:v>
                </c:pt>
              </c:numCache>
            </c:numRef>
          </c:val>
          <c:extLst>
            <c:ext xmlns:c16="http://schemas.microsoft.com/office/drawing/2014/chart" uri="{C3380CC4-5D6E-409C-BE32-E72D297353CC}">
              <c16:uniqueId val="{00000003-CD84-4A70-930A-C302233E4A6F}"/>
            </c:ext>
          </c:extLst>
        </c:ser>
        <c:ser>
          <c:idx val="4"/>
          <c:order val="4"/>
          <c:tx>
            <c:strRef>
              <c:f>CPDプログラム!$AD$4</c:f>
              <c:strCache>
                <c:ptCount val="1"/>
                <c:pt idx="0">
                  <c:v>関西</c:v>
                </c:pt>
              </c:strCache>
            </c:strRef>
          </c:tx>
          <c:spPr>
            <a:solidFill>
              <a:schemeClr val="accent3">
                <a:lumMod val="60000"/>
              </a:schemeClr>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CPDプログラム!$AD$11:$AD$30</c:f>
              <c:numCache>
                <c:formatCode>General</c:formatCode>
                <c:ptCount val="20"/>
                <c:pt idx="0">
                  <c:v>45</c:v>
                </c:pt>
                <c:pt idx="1">
                  <c:v>156</c:v>
                </c:pt>
                <c:pt idx="2">
                  <c:v>155</c:v>
                </c:pt>
                <c:pt idx="3">
                  <c:v>149</c:v>
                </c:pt>
                <c:pt idx="4">
                  <c:v>195</c:v>
                </c:pt>
                <c:pt idx="5">
                  <c:v>242</c:v>
                </c:pt>
                <c:pt idx="6">
                  <c:v>168</c:v>
                </c:pt>
                <c:pt idx="7">
                  <c:v>134</c:v>
                </c:pt>
                <c:pt idx="8">
                  <c:v>179</c:v>
                </c:pt>
                <c:pt idx="9">
                  <c:v>206</c:v>
                </c:pt>
                <c:pt idx="10">
                  <c:v>227</c:v>
                </c:pt>
                <c:pt idx="11">
                  <c:v>230</c:v>
                </c:pt>
                <c:pt idx="12">
                  <c:v>237</c:v>
                </c:pt>
                <c:pt idx="13">
                  <c:v>148</c:v>
                </c:pt>
                <c:pt idx="14">
                  <c:v>222</c:v>
                </c:pt>
                <c:pt idx="15">
                  <c:v>227</c:v>
                </c:pt>
                <c:pt idx="16">
                  <c:v>241</c:v>
                </c:pt>
                <c:pt idx="17">
                  <c:v>218</c:v>
                </c:pt>
                <c:pt idx="19">
                  <c:v>10</c:v>
                </c:pt>
              </c:numCache>
            </c:numRef>
          </c:val>
          <c:extLst>
            <c:ext xmlns:c16="http://schemas.microsoft.com/office/drawing/2014/chart" uri="{C3380CC4-5D6E-409C-BE32-E72D297353CC}">
              <c16:uniqueId val="{00000004-CD84-4A70-930A-C302233E4A6F}"/>
            </c:ext>
          </c:extLst>
        </c:ser>
        <c:ser>
          <c:idx val="5"/>
          <c:order val="5"/>
          <c:tx>
            <c:strRef>
              <c:f>CPDプログラム!$AE$4</c:f>
              <c:strCache>
                <c:ptCount val="1"/>
                <c:pt idx="0">
                  <c:v>中国</c:v>
                </c:pt>
              </c:strCache>
            </c:strRef>
          </c:tx>
          <c:spPr>
            <a:solidFill>
              <a:schemeClr val="accent5">
                <a:lumMod val="60000"/>
              </a:schemeClr>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CPDプログラム!$AE$11:$AE$30</c:f>
              <c:numCache>
                <c:formatCode>General</c:formatCode>
                <c:ptCount val="20"/>
                <c:pt idx="0">
                  <c:v>25</c:v>
                </c:pt>
                <c:pt idx="1">
                  <c:v>44</c:v>
                </c:pt>
                <c:pt idx="2">
                  <c:v>38</c:v>
                </c:pt>
                <c:pt idx="3">
                  <c:v>51</c:v>
                </c:pt>
                <c:pt idx="4">
                  <c:v>40</c:v>
                </c:pt>
                <c:pt idx="5">
                  <c:v>55</c:v>
                </c:pt>
                <c:pt idx="6">
                  <c:v>57</c:v>
                </c:pt>
                <c:pt idx="7">
                  <c:v>42</c:v>
                </c:pt>
                <c:pt idx="8">
                  <c:v>60</c:v>
                </c:pt>
                <c:pt idx="9">
                  <c:v>53</c:v>
                </c:pt>
                <c:pt idx="10">
                  <c:v>90</c:v>
                </c:pt>
                <c:pt idx="11">
                  <c:v>92</c:v>
                </c:pt>
                <c:pt idx="12">
                  <c:v>115</c:v>
                </c:pt>
                <c:pt idx="13">
                  <c:v>74</c:v>
                </c:pt>
                <c:pt idx="14">
                  <c:v>93</c:v>
                </c:pt>
                <c:pt idx="15">
                  <c:v>127</c:v>
                </c:pt>
                <c:pt idx="16">
                  <c:v>130</c:v>
                </c:pt>
                <c:pt idx="17">
                  <c:v>135</c:v>
                </c:pt>
                <c:pt idx="19">
                  <c:v>10</c:v>
                </c:pt>
              </c:numCache>
            </c:numRef>
          </c:val>
          <c:extLst>
            <c:ext xmlns:c16="http://schemas.microsoft.com/office/drawing/2014/chart" uri="{C3380CC4-5D6E-409C-BE32-E72D297353CC}">
              <c16:uniqueId val="{00000000-65DA-406B-B2D5-032C8EB37454}"/>
            </c:ext>
          </c:extLst>
        </c:ser>
        <c:ser>
          <c:idx val="6"/>
          <c:order val="6"/>
          <c:tx>
            <c:strRef>
              <c:f>CPDプログラム!$AF$4</c:f>
              <c:strCache>
                <c:ptCount val="1"/>
                <c:pt idx="0">
                  <c:v>四国</c:v>
                </c:pt>
              </c:strCache>
            </c:strRef>
          </c:tx>
          <c:spPr>
            <a:solidFill>
              <a:schemeClr val="accent1">
                <a:lumMod val="80000"/>
                <a:lumOff val="20000"/>
              </a:schemeClr>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CPDプログラム!$AF$11:$AF$30</c:f>
              <c:numCache>
                <c:formatCode>General</c:formatCode>
                <c:ptCount val="20"/>
                <c:pt idx="0">
                  <c:v>16</c:v>
                </c:pt>
                <c:pt idx="1">
                  <c:v>27</c:v>
                </c:pt>
                <c:pt idx="2">
                  <c:v>31</c:v>
                </c:pt>
                <c:pt idx="3">
                  <c:v>29</c:v>
                </c:pt>
                <c:pt idx="4">
                  <c:v>41</c:v>
                </c:pt>
                <c:pt idx="5">
                  <c:v>39</c:v>
                </c:pt>
                <c:pt idx="6">
                  <c:v>32</c:v>
                </c:pt>
                <c:pt idx="7">
                  <c:v>26</c:v>
                </c:pt>
                <c:pt idx="8">
                  <c:v>37</c:v>
                </c:pt>
                <c:pt idx="9">
                  <c:v>51</c:v>
                </c:pt>
                <c:pt idx="10">
                  <c:v>46</c:v>
                </c:pt>
                <c:pt idx="11">
                  <c:v>43</c:v>
                </c:pt>
                <c:pt idx="12">
                  <c:v>61</c:v>
                </c:pt>
                <c:pt idx="13">
                  <c:v>11</c:v>
                </c:pt>
                <c:pt idx="14">
                  <c:v>30</c:v>
                </c:pt>
                <c:pt idx="15">
                  <c:v>45</c:v>
                </c:pt>
                <c:pt idx="16">
                  <c:v>46</c:v>
                </c:pt>
                <c:pt idx="17">
                  <c:v>52</c:v>
                </c:pt>
                <c:pt idx="19">
                  <c:v>10</c:v>
                </c:pt>
              </c:numCache>
            </c:numRef>
          </c:val>
          <c:extLst>
            <c:ext xmlns:c16="http://schemas.microsoft.com/office/drawing/2014/chart" uri="{C3380CC4-5D6E-409C-BE32-E72D297353CC}">
              <c16:uniqueId val="{00000001-65DA-406B-B2D5-032C8EB37454}"/>
            </c:ext>
          </c:extLst>
        </c:ser>
        <c:ser>
          <c:idx val="7"/>
          <c:order val="7"/>
          <c:tx>
            <c:strRef>
              <c:f>CPDプログラム!$AG$4</c:f>
              <c:strCache>
                <c:ptCount val="1"/>
                <c:pt idx="0">
                  <c:v>九州・沖縄</c:v>
                </c:pt>
              </c:strCache>
            </c:strRef>
          </c:tx>
          <c:spPr>
            <a:solidFill>
              <a:schemeClr val="accent3">
                <a:lumMod val="80000"/>
                <a:lumOff val="20000"/>
              </a:schemeClr>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CPDプログラム!$AG$11:$AG$30</c:f>
              <c:numCache>
                <c:formatCode>General</c:formatCode>
                <c:ptCount val="20"/>
                <c:pt idx="0">
                  <c:v>41</c:v>
                </c:pt>
                <c:pt idx="1">
                  <c:v>112</c:v>
                </c:pt>
                <c:pt idx="2">
                  <c:v>136</c:v>
                </c:pt>
                <c:pt idx="3">
                  <c:v>154</c:v>
                </c:pt>
                <c:pt idx="4">
                  <c:v>185</c:v>
                </c:pt>
                <c:pt idx="5">
                  <c:v>178</c:v>
                </c:pt>
                <c:pt idx="6">
                  <c:v>147</c:v>
                </c:pt>
                <c:pt idx="7">
                  <c:v>103</c:v>
                </c:pt>
                <c:pt idx="8">
                  <c:v>144</c:v>
                </c:pt>
                <c:pt idx="9">
                  <c:v>165</c:v>
                </c:pt>
                <c:pt idx="10">
                  <c:v>197</c:v>
                </c:pt>
                <c:pt idx="11">
                  <c:v>199</c:v>
                </c:pt>
                <c:pt idx="12">
                  <c:v>207</c:v>
                </c:pt>
                <c:pt idx="13">
                  <c:v>94</c:v>
                </c:pt>
                <c:pt idx="14">
                  <c:v>161</c:v>
                </c:pt>
                <c:pt idx="15">
                  <c:v>168</c:v>
                </c:pt>
                <c:pt idx="16">
                  <c:v>190</c:v>
                </c:pt>
                <c:pt idx="17">
                  <c:v>183</c:v>
                </c:pt>
                <c:pt idx="19">
                  <c:v>10</c:v>
                </c:pt>
              </c:numCache>
            </c:numRef>
          </c:val>
          <c:extLst>
            <c:ext xmlns:c16="http://schemas.microsoft.com/office/drawing/2014/chart" uri="{C3380CC4-5D6E-409C-BE32-E72D297353CC}">
              <c16:uniqueId val="{00000002-65DA-406B-B2D5-032C8EB37454}"/>
            </c:ext>
          </c:extLst>
        </c:ser>
        <c:ser>
          <c:idx val="8"/>
          <c:order val="8"/>
          <c:tx>
            <c:strRef>
              <c:f>CPDプログラム!$AH$4</c:f>
              <c:strCache>
                <c:ptCount val="1"/>
                <c:pt idx="0">
                  <c:v>海外</c:v>
                </c:pt>
              </c:strCache>
            </c:strRef>
          </c:tx>
          <c:spPr>
            <a:solidFill>
              <a:schemeClr val="accent5">
                <a:lumMod val="80000"/>
                <a:lumOff val="20000"/>
              </a:schemeClr>
            </a:solidFill>
            <a:ln>
              <a:noFill/>
            </a:ln>
            <a:effectLst/>
          </c:spPr>
          <c:invertIfNegative val="0"/>
          <c:dLbls>
            <c:dLbl>
              <c:idx val="19"/>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A59-4BE0-A048-5DFA8E276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CPDプログラム!$A$11:$A$30</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9">
                  <c:v>凡例</c:v>
                </c:pt>
              </c:strCache>
            </c:strRef>
          </c:cat>
          <c:val>
            <c:numRef>
              <c:f>CPDプログラム!$AH$11:$AH$30</c:f>
              <c:numCache>
                <c:formatCode>General</c:formatCode>
                <c:ptCount val="20"/>
                <c:pt idx="0">
                  <c:v>0</c:v>
                </c:pt>
                <c:pt idx="1">
                  <c:v>0</c:v>
                </c:pt>
                <c:pt idx="2">
                  <c:v>2</c:v>
                </c:pt>
                <c:pt idx="3">
                  <c:v>0</c:v>
                </c:pt>
                <c:pt idx="4">
                  <c:v>1</c:v>
                </c:pt>
                <c:pt idx="5">
                  <c:v>0</c:v>
                </c:pt>
                <c:pt idx="6">
                  <c:v>0</c:v>
                </c:pt>
                <c:pt idx="7">
                  <c:v>1</c:v>
                </c:pt>
                <c:pt idx="8">
                  <c:v>0</c:v>
                </c:pt>
                <c:pt idx="9">
                  <c:v>0</c:v>
                </c:pt>
                <c:pt idx="10">
                  <c:v>0</c:v>
                </c:pt>
                <c:pt idx="11">
                  <c:v>2</c:v>
                </c:pt>
                <c:pt idx="12">
                  <c:v>1</c:v>
                </c:pt>
                <c:pt idx="13">
                  <c:v>0</c:v>
                </c:pt>
                <c:pt idx="14">
                  <c:v>0</c:v>
                </c:pt>
                <c:pt idx="15">
                  <c:v>0</c:v>
                </c:pt>
                <c:pt idx="16">
                  <c:v>0</c:v>
                </c:pt>
                <c:pt idx="17">
                  <c:v>0</c:v>
                </c:pt>
                <c:pt idx="19">
                  <c:v>10</c:v>
                </c:pt>
              </c:numCache>
            </c:numRef>
          </c:val>
          <c:extLst>
            <c:ext xmlns:c16="http://schemas.microsoft.com/office/drawing/2014/chart" uri="{C3380CC4-5D6E-409C-BE32-E72D297353CC}">
              <c16:uniqueId val="{00000003-65DA-406B-B2D5-032C8EB37454}"/>
            </c:ext>
          </c:extLst>
        </c:ser>
        <c:dLbls>
          <c:showLegendKey val="0"/>
          <c:showVal val="0"/>
          <c:showCatName val="0"/>
          <c:showSerName val="0"/>
          <c:showPercent val="0"/>
          <c:showBubbleSize val="0"/>
        </c:dLbls>
        <c:gapWidth val="10"/>
        <c:overlap val="100"/>
        <c:axId val="1236653743"/>
        <c:axId val="1259633535"/>
      </c:bar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メディア掲載数（件）</a:t>
            </a:r>
          </a:p>
        </c:rich>
      </c:tx>
      <c:overlay val="0"/>
      <c:spPr>
        <a:noFill/>
        <a:ln>
          <a:noFill/>
        </a:ln>
        <a:effectLst/>
      </c:spPr>
    </c:title>
    <c:autoTitleDeleted val="0"/>
    <c:plotArea>
      <c:layout>
        <c:manualLayout>
          <c:layoutTarget val="inner"/>
          <c:xMode val="edge"/>
          <c:yMode val="edge"/>
          <c:x val="5.6863537701798542E-2"/>
          <c:y val="0.11380402947694027"/>
          <c:w val="0.91790585823543325"/>
          <c:h val="0.76002471950816708"/>
        </c:manualLayout>
      </c:layout>
      <c:barChart>
        <c:barDir val="col"/>
        <c:grouping val="stacked"/>
        <c:varyColors val="0"/>
        <c:ser>
          <c:idx val="0"/>
          <c:order val="0"/>
          <c:tx>
            <c:strRef>
              <c:f>メディア掲載!$B$29</c:f>
              <c:strCache>
                <c:ptCount val="1"/>
                <c:pt idx="0">
                  <c:v>一般紙・スポーツ紙</c:v>
                </c:pt>
              </c:strCache>
            </c:strRef>
          </c:tx>
          <c:spPr>
            <a:solidFill>
              <a:schemeClr val="accent1"/>
            </a:solidFill>
            <a:ln>
              <a:noFill/>
            </a:ln>
            <a:effectLst/>
          </c:spPr>
          <c:invertIfNegative val="0"/>
          <c:dLbls>
            <c:dLbl>
              <c:idx val="22"/>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D97-45FF-8650-1BBEF685A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メディア掲載!$A$30:$A$52</c:f>
              <c:strCach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2">
                  <c:v>凡例</c:v>
                </c:pt>
              </c:strCache>
            </c:strRef>
          </c:cat>
          <c:val>
            <c:numRef>
              <c:f>メディア掲載!$B$30:$B$52</c:f>
              <c:numCache>
                <c:formatCode>#,##0_);[Red]\(#,##0\)</c:formatCode>
                <c:ptCount val="23"/>
                <c:pt idx="0">
                  <c:v>373</c:v>
                </c:pt>
                <c:pt idx="1">
                  <c:v>285</c:v>
                </c:pt>
                <c:pt idx="2">
                  <c:v>314</c:v>
                </c:pt>
                <c:pt idx="3">
                  <c:v>221</c:v>
                </c:pt>
                <c:pt idx="4">
                  <c:v>220</c:v>
                </c:pt>
                <c:pt idx="5">
                  <c:v>282</c:v>
                </c:pt>
                <c:pt idx="6">
                  <c:v>233</c:v>
                </c:pt>
                <c:pt idx="7">
                  <c:v>548</c:v>
                </c:pt>
                <c:pt idx="8">
                  <c:v>258</c:v>
                </c:pt>
                <c:pt idx="9">
                  <c:v>359</c:v>
                </c:pt>
                <c:pt idx="10">
                  <c:v>474</c:v>
                </c:pt>
                <c:pt idx="11">
                  <c:v>388</c:v>
                </c:pt>
                <c:pt idx="12">
                  <c:v>345</c:v>
                </c:pt>
                <c:pt idx="13">
                  <c:v>401</c:v>
                </c:pt>
                <c:pt idx="14">
                  <c:v>608</c:v>
                </c:pt>
                <c:pt idx="15">
                  <c:v>301</c:v>
                </c:pt>
                <c:pt idx="16">
                  <c:v>240</c:v>
                </c:pt>
                <c:pt idx="17">
                  <c:v>254</c:v>
                </c:pt>
                <c:pt idx="18">
                  <c:v>324</c:v>
                </c:pt>
                <c:pt idx="19">
                  <c:v>312</c:v>
                </c:pt>
                <c:pt idx="20">
                  <c:v>144</c:v>
                </c:pt>
                <c:pt idx="22">
                  <c:v>400</c:v>
                </c:pt>
              </c:numCache>
            </c:numRef>
          </c:val>
          <c:extLst>
            <c:ext xmlns:c16="http://schemas.microsoft.com/office/drawing/2014/chart" uri="{C3380CC4-5D6E-409C-BE32-E72D297353CC}">
              <c16:uniqueId val="{00000000-880A-4940-911C-927F50F16D83}"/>
            </c:ext>
          </c:extLst>
        </c:ser>
        <c:ser>
          <c:idx val="1"/>
          <c:order val="1"/>
          <c:tx>
            <c:strRef>
              <c:f>メディア掲載!$C$29</c:f>
              <c:strCache>
                <c:ptCount val="1"/>
                <c:pt idx="0">
                  <c:v>専門紙</c:v>
                </c:pt>
              </c:strCache>
            </c:strRef>
          </c:tx>
          <c:spPr>
            <a:solidFill>
              <a:schemeClr val="accent3"/>
            </a:solidFill>
            <a:ln>
              <a:noFill/>
            </a:ln>
            <a:effectLst/>
          </c:spPr>
          <c:invertIfNegative val="0"/>
          <c:dLbls>
            <c:dLbl>
              <c:idx val="22"/>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D97-45FF-8650-1BBEF685A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メディア掲載!$A$30:$A$52</c:f>
              <c:strCach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2">
                  <c:v>凡例</c:v>
                </c:pt>
              </c:strCache>
            </c:strRef>
          </c:cat>
          <c:val>
            <c:numRef>
              <c:f>メディア掲載!$C$30:$C$52</c:f>
              <c:numCache>
                <c:formatCode>#,##0_);[Red]\(#,##0\)</c:formatCode>
                <c:ptCount val="23"/>
                <c:pt idx="0">
                  <c:v>531</c:v>
                </c:pt>
                <c:pt idx="1">
                  <c:v>577</c:v>
                </c:pt>
                <c:pt idx="2">
                  <c:v>531</c:v>
                </c:pt>
                <c:pt idx="3">
                  <c:v>587</c:v>
                </c:pt>
                <c:pt idx="4">
                  <c:v>600</c:v>
                </c:pt>
                <c:pt idx="5">
                  <c:v>645</c:v>
                </c:pt>
                <c:pt idx="6">
                  <c:v>775</c:v>
                </c:pt>
                <c:pt idx="7">
                  <c:v>993</c:v>
                </c:pt>
                <c:pt idx="8">
                  <c:v>1104</c:v>
                </c:pt>
                <c:pt idx="9">
                  <c:v>1060</c:v>
                </c:pt>
                <c:pt idx="10">
                  <c:v>1009</c:v>
                </c:pt>
                <c:pt idx="11">
                  <c:v>890</c:v>
                </c:pt>
                <c:pt idx="12">
                  <c:v>885</c:v>
                </c:pt>
                <c:pt idx="13">
                  <c:v>1010</c:v>
                </c:pt>
                <c:pt idx="14">
                  <c:v>1011</c:v>
                </c:pt>
                <c:pt idx="15">
                  <c:v>900</c:v>
                </c:pt>
                <c:pt idx="16">
                  <c:v>738</c:v>
                </c:pt>
                <c:pt idx="17">
                  <c:v>879</c:v>
                </c:pt>
                <c:pt idx="18">
                  <c:v>713</c:v>
                </c:pt>
                <c:pt idx="19">
                  <c:v>766</c:v>
                </c:pt>
                <c:pt idx="20">
                  <c:v>779</c:v>
                </c:pt>
                <c:pt idx="22">
                  <c:v>400</c:v>
                </c:pt>
              </c:numCache>
            </c:numRef>
          </c:val>
          <c:extLst>
            <c:ext xmlns:c16="http://schemas.microsoft.com/office/drawing/2014/chart" uri="{C3380CC4-5D6E-409C-BE32-E72D297353CC}">
              <c16:uniqueId val="{00000001-880A-4940-911C-927F50F16D83}"/>
            </c:ext>
          </c:extLst>
        </c:ser>
        <c:ser>
          <c:idx val="2"/>
          <c:order val="2"/>
          <c:tx>
            <c:strRef>
              <c:f>メディア掲載!$D$29</c:f>
              <c:strCache>
                <c:ptCount val="1"/>
                <c:pt idx="0">
                  <c:v>雑誌</c:v>
                </c:pt>
              </c:strCache>
            </c:strRef>
          </c:tx>
          <c:spPr>
            <a:solidFill>
              <a:schemeClr val="accent5"/>
            </a:solidFill>
            <a:ln>
              <a:noFill/>
            </a:ln>
            <a:effectLst/>
          </c:spPr>
          <c:invertIfNegative val="0"/>
          <c:dLbls>
            <c:dLbl>
              <c:idx val="22"/>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D97-45FF-8650-1BBEF685A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メディア掲載!$A$30:$A$52</c:f>
              <c:strCach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2">
                  <c:v>凡例</c:v>
                </c:pt>
              </c:strCache>
            </c:strRef>
          </c:cat>
          <c:val>
            <c:numRef>
              <c:f>メディア掲載!$D$30:$D$52</c:f>
              <c:numCache>
                <c:formatCode>#,##0_);[Red]\(#,##0\)</c:formatCode>
                <c:ptCount val="23"/>
                <c:pt idx="0">
                  <c:v>64</c:v>
                </c:pt>
                <c:pt idx="1">
                  <c:v>76</c:v>
                </c:pt>
                <c:pt idx="2">
                  <c:v>65</c:v>
                </c:pt>
                <c:pt idx="3">
                  <c:v>71</c:v>
                </c:pt>
                <c:pt idx="4">
                  <c:v>69</c:v>
                </c:pt>
                <c:pt idx="5">
                  <c:v>51</c:v>
                </c:pt>
                <c:pt idx="6">
                  <c:v>72</c:v>
                </c:pt>
                <c:pt idx="7">
                  <c:v>78</c:v>
                </c:pt>
                <c:pt idx="8">
                  <c:v>65</c:v>
                </c:pt>
                <c:pt idx="9">
                  <c:v>61</c:v>
                </c:pt>
                <c:pt idx="10">
                  <c:v>67</c:v>
                </c:pt>
                <c:pt idx="11">
                  <c:v>57</c:v>
                </c:pt>
                <c:pt idx="12">
                  <c:v>72</c:v>
                </c:pt>
                <c:pt idx="13">
                  <c:v>60</c:v>
                </c:pt>
                <c:pt idx="14">
                  <c:v>75</c:v>
                </c:pt>
                <c:pt idx="15">
                  <c:v>84</c:v>
                </c:pt>
                <c:pt idx="16">
                  <c:v>73</c:v>
                </c:pt>
                <c:pt idx="17">
                  <c:v>75</c:v>
                </c:pt>
                <c:pt idx="18">
                  <c:v>60</c:v>
                </c:pt>
                <c:pt idx="19">
                  <c:v>61</c:v>
                </c:pt>
                <c:pt idx="20">
                  <c:v>54</c:v>
                </c:pt>
                <c:pt idx="22">
                  <c:v>400</c:v>
                </c:pt>
              </c:numCache>
            </c:numRef>
          </c:val>
          <c:extLst>
            <c:ext xmlns:c16="http://schemas.microsoft.com/office/drawing/2014/chart" uri="{C3380CC4-5D6E-409C-BE32-E72D297353CC}">
              <c16:uniqueId val="{00000002-880A-4940-911C-927F50F16D83}"/>
            </c:ext>
          </c:extLst>
        </c:ser>
        <c:ser>
          <c:idx val="3"/>
          <c:order val="3"/>
          <c:tx>
            <c:strRef>
              <c:f>メディア掲載!$E$29</c:f>
              <c:strCache>
                <c:ptCount val="1"/>
                <c:pt idx="0">
                  <c:v>テレビ</c:v>
                </c:pt>
              </c:strCache>
            </c:strRef>
          </c:tx>
          <c:spPr>
            <a:solidFill>
              <a:schemeClr val="accent1">
                <a:lumMod val="60000"/>
              </a:schemeClr>
            </a:solidFill>
            <a:ln>
              <a:noFill/>
            </a:ln>
            <a:effectLst/>
          </c:spPr>
          <c:invertIfNegative val="0"/>
          <c:dLbls>
            <c:dLbl>
              <c:idx val="22"/>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D97-45FF-8650-1BBEF685A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メディア掲載!$A$30:$A$52</c:f>
              <c:strCach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2">
                  <c:v>凡例</c:v>
                </c:pt>
              </c:strCache>
            </c:strRef>
          </c:cat>
          <c:val>
            <c:numRef>
              <c:f>メディア掲載!$E$30:$E$52</c:f>
              <c:numCache>
                <c:formatCode>#,##0_);[Red]\(#,##0\)</c:formatCode>
                <c:ptCount val="23"/>
                <c:pt idx="0">
                  <c:v>0</c:v>
                </c:pt>
                <c:pt idx="1">
                  <c:v>0</c:v>
                </c:pt>
                <c:pt idx="2">
                  <c:v>0</c:v>
                </c:pt>
                <c:pt idx="3">
                  <c:v>0</c:v>
                </c:pt>
                <c:pt idx="4">
                  <c:v>5</c:v>
                </c:pt>
                <c:pt idx="5">
                  <c:v>0</c:v>
                </c:pt>
                <c:pt idx="6">
                  <c:v>4</c:v>
                </c:pt>
                <c:pt idx="7">
                  <c:v>9</c:v>
                </c:pt>
                <c:pt idx="8">
                  <c:v>6</c:v>
                </c:pt>
                <c:pt idx="9">
                  <c:v>20</c:v>
                </c:pt>
                <c:pt idx="10">
                  <c:v>22</c:v>
                </c:pt>
                <c:pt idx="11">
                  <c:v>35</c:v>
                </c:pt>
                <c:pt idx="12">
                  <c:v>18</c:v>
                </c:pt>
                <c:pt idx="13">
                  <c:v>25</c:v>
                </c:pt>
                <c:pt idx="14">
                  <c:v>104</c:v>
                </c:pt>
                <c:pt idx="15">
                  <c:v>14</c:v>
                </c:pt>
                <c:pt idx="16">
                  <c:v>26</c:v>
                </c:pt>
                <c:pt idx="17">
                  <c:v>10</c:v>
                </c:pt>
                <c:pt idx="18">
                  <c:v>5</c:v>
                </c:pt>
                <c:pt idx="19">
                  <c:v>42</c:v>
                </c:pt>
                <c:pt idx="20">
                  <c:v>5</c:v>
                </c:pt>
                <c:pt idx="22">
                  <c:v>400</c:v>
                </c:pt>
              </c:numCache>
            </c:numRef>
          </c:val>
          <c:extLst>
            <c:ext xmlns:c16="http://schemas.microsoft.com/office/drawing/2014/chart" uri="{C3380CC4-5D6E-409C-BE32-E72D297353CC}">
              <c16:uniqueId val="{00000003-880A-4940-911C-927F50F16D83}"/>
            </c:ext>
          </c:extLst>
        </c:ser>
        <c:ser>
          <c:idx val="4"/>
          <c:order val="4"/>
          <c:tx>
            <c:strRef>
              <c:f>メディア掲載!$F$29</c:f>
              <c:strCache>
                <c:ptCount val="1"/>
                <c:pt idx="0">
                  <c:v>Webメディア</c:v>
                </c:pt>
              </c:strCache>
            </c:strRef>
          </c:tx>
          <c:spPr>
            <a:solidFill>
              <a:schemeClr val="accent3">
                <a:lumMod val="60000"/>
              </a:schemeClr>
            </a:solidFill>
            <a:ln>
              <a:noFill/>
            </a:ln>
            <a:effectLst/>
          </c:spPr>
          <c:invertIfNegative val="0"/>
          <c:dLbls>
            <c:dLbl>
              <c:idx val="22"/>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D97-45FF-8650-1BBEF685A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メディア掲載!$A$30:$A$52</c:f>
              <c:strCach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2">
                  <c:v>凡例</c:v>
                </c:pt>
              </c:strCache>
            </c:strRef>
          </c:cat>
          <c:val>
            <c:numRef>
              <c:f>メディア掲載!$F$30:$F$52</c:f>
              <c:numCache>
                <c:formatCode>#,##0_);[Red]\(#,##0\)</c:formatCode>
                <c:ptCount val="23"/>
                <c:pt idx="0">
                  <c:v>1</c:v>
                </c:pt>
                <c:pt idx="1">
                  <c:v>0</c:v>
                </c:pt>
                <c:pt idx="2">
                  <c:v>0</c:v>
                </c:pt>
                <c:pt idx="3">
                  <c:v>0</c:v>
                </c:pt>
                <c:pt idx="4">
                  <c:v>0</c:v>
                </c:pt>
                <c:pt idx="5">
                  <c:v>0</c:v>
                </c:pt>
                <c:pt idx="6">
                  <c:v>0</c:v>
                </c:pt>
                <c:pt idx="7">
                  <c:v>0</c:v>
                </c:pt>
                <c:pt idx="8">
                  <c:v>0</c:v>
                </c:pt>
                <c:pt idx="9">
                  <c:v>0</c:v>
                </c:pt>
                <c:pt idx="10">
                  <c:v>3</c:v>
                </c:pt>
                <c:pt idx="11">
                  <c:v>1</c:v>
                </c:pt>
                <c:pt idx="12">
                  <c:v>1</c:v>
                </c:pt>
                <c:pt idx="13">
                  <c:v>2</c:v>
                </c:pt>
                <c:pt idx="14">
                  <c:v>1</c:v>
                </c:pt>
                <c:pt idx="15">
                  <c:v>7</c:v>
                </c:pt>
                <c:pt idx="16">
                  <c:v>6</c:v>
                </c:pt>
                <c:pt idx="17">
                  <c:v>18</c:v>
                </c:pt>
                <c:pt idx="18">
                  <c:v>11</c:v>
                </c:pt>
                <c:pt idx="19">
                  <c:v>13</c:v>
                </c:pt>
                <c:pt idx="20">
                  <c:v>11</c:v>
                </c:pt>
                <c:pt idx="22">
                  <c:v>400</c:v>
                </c:pt>
              </c:numCache>
            </c:numRef>
          </c:val>
          <c:extLst>
            <c:ext xmlns:c16="http://schemas.microsoft.com/office/drawing/2014/chart" uri="{C3380CC4-5D6E-409C-BE32-E72D297353CC}">
              <c16:uniqueId val="{00000004-880A-4940-911C-927F50F16D83}"/>
            </c:ext>
          </c:extLst>
        </c:ser>
        <c:dLbls>
          <c:showLegendKey val="0"/>
          <c:showVal val="0"/>
          <c:showCatName val="0"/>
          <c:showSerName val="0"/>
          <c:showPercent val="0"/>
          <c:showBubbleSize val="0"/>
        </c:dLbls>
        <c:gapWidth val="50"/>
        <c:overlap val="100"/>
        <c:axId val="224833599"/>
        <c:axId val="398210623"/>
      </c:barChart>
      <c:catAx>
        <c:axId val="224833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398210623"/>
        <c:crosses val="autoZero"/>
        <c:auto val="1"/>
        <c:lblAlgn val="ctr"/>
        <c:lblOffset val="100"/>
        <c:noMultiLvlLbl val="0"/>
      </c:catAx>
      <c:valAx>
        <c:axId val="3982106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22483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bg1"/>
      </a:solid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記者発表件数の推移</a:t>
            </a:r>
            <a:r>
              <a:rPr lang="ja-JP" altLang="en-US"/>
              <a:t>（件）</a:t>
            </a:r>
            <a:endParaRPr lang="ja-JP"/>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manualLayout>
          <c:layoutTarget val="inner"/>
          <c:xMode val="edge"/>
          <c:yMode val="edge"/>
          <c:x val="5.5785882413044795E-2"/>
          <c:y val="0.11133990546009175"/>
          <c:w val="0.91945505670058858"/>
          <c:h val="0.70292091777225574"/>
        </c:manualLayout>
      </c:layout>
      <c:barChart>
        <c:barDir val="col"/>
        <c:grouping val="stacked"/>
        <c:varyColors val="0"/>
        <c:ser>
          <c:idx val="0"/>
          <c:order val="0"/>
          <c:tx>
            <c:strRef>
              <c:f>記者発表!$B$2</c:f>
              <c:strCache>
                <c:ptCount val="1"/>
                <c:pt idx="0">
                  <c:v>記者発表</c:v>
                </c:pt>
              </c:strCache>
            </c:strRef>
          </c:tx>
          <c:spPr>
            <a:solidFill>
              <a:schemeClr val="accent1">
                <a:tint val="65000"/>
              </a:schemeClr>
            </a:solidFill>
            <a:ln>
              <a:noFill/>
            </a:ln>
            <a:effectLst/>
          </c:spPr>
          <c:invertIfNegative val="0"/>
          <c:cat>
            <c:numRef>
              <c:f>記者発表!$A$3:$A$44</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記者発表!$B$3:$B$44</c:f>
              <c:numCache>
                <c:formatCode>General</c:formatCode>
                <c:ptCount val="42"/>
                <c:pt idx="6">
                  <c:v>2</c:v>
                </c:pt>
                <c:pt idx="7">
                  <c:v>3</c:v>
                </c:pt>
                <c:pt idx="8">
                  <c:v>2</c:v>
                </c:pt>
                <c:pt idx="9">
                  <c:v>1</c:v>
                </c:pt>
                <c:pt idx="10">
                  <c:v>2</c:v>
                </c:pt>
                <c:pt idx="11">
                  <c:v>4</c:v>
                </c:pt>
                <c:pt idx="12">
                  <c:v>6</c:v>
                </c:pt>
                <c:pt idx="13">
                  <c:v>7</c:v>
                </c:pt>
                <c:pt idx="14">
                  <c:v>9</c:v>
                </c:pt>
                <c:pt idx="15">
                  <c:v>7</c:v>
                </c:pt>
                <c:pt idx="16">
                  <c:v>4</c:v>
                </c:pt>
                <c:pt idx="17">
                  <c:v>6</c:v>
                </c:pt>
                <c:pt idx="18">
                  <c:v>7</c:v>
                </c:pt>
                <c:pt idx="19">
                  <c:v>9</c:v>
                </c:pt>
                <c:pt idx="20">
                  <c:v>10</c:v>
                </c:pt>
                <c:pt idx="21">
                  <c:v>9</c:v>
                </c:pt>
                <c:pt idx="22">
                  <c:v>12</c:v>
                </c:pt>
                <c:pt idx="23">
                  <c:v>7</c:v>
                </c:pt>
                <c:pt idx="24">
                  <c:v>3</c:v>
                </c:pt>
                <c:pt idx="25">
                  <c:v>4</c:v>
                </c:pt>
                <c:pt idx="26">
                  <c:v>5</c:v>
                </c:pt>
                <c:pt idx="27">
                  <c:v>10</c:v>
                </c:pt>
                <c:pt idx="28">
                  <c:v>14</c:v>
                </c:pt>
                <c:pt idx="29">
                  <c:v>9</c:v>
                </c:pt>
                <c:pt idx="30">
                  <c:v>21</c:v>
                </c:pt>
                <c:pt idx="31">
                  <c:v>17</c:v>
                </c:pt>
                <c:pt idx="32">
                  <c:v>17</c:v>
                </c:pt>
                <c:pt idx="33">
                  <c:v>24</c:v>
                </c:pt>
                <c:pt idx="34">
                  <c:v>37</c:v>
                </c:pt>
                <c:pt idx="35">
                  <c:v>49</c:v>
                </c:pt>
                <c:pt idx="36">
                  <c:v>70</c:v>
                </c:pt>
                <c:pt idx="37">
                  <c:v>57</c:v>
                </c:pt>
                <c:pt idx="38">
                  <c:v>63</c:v>
                </c:pt>
                <c:pt idx="39">
                  <c:v>24</c:v>
                </c:pt>
                <c:pt idx="40">
                  <c:v>20</c:v>
                </c:pt>
                <c:pt idx="41">
                  <c:v>17</c:v>
                </c:pt>
              </c:numCache>
            </c:numRef>
          </c:val>
          <c:extLst>
            <c:ext xmlns:c16="http://schemas.microsoft.com/office/drawing/2014/chart" uri="{C3380CC4-5D6E-409C-BE32-E72D297353CC}">
              <c16:uniqueId val="{00000000-6AB2-4AFD-8F32-C145D9C7F57F}"/>
            </c:ext>
          </c:extLst>
        </c:ser>
        <c:ser>
          <c:idx val="1"/>
          <c:order val="1"/>
          <c:tx>
            <c:strRef>
              <c:f>記者発表!$C$2</c:f>
              <c:strCache>
                <c:ptCount val="1"/>
                <c:pt idx="0">
                  <c:v>災害関連</c:v>
                </c:pt>
              </c:strCache>
            </c:strRef>
          </c:tx>
          <c:spPr>
            <a:solidFill>
              <a:schemeClr val="accent1"/>
            </a:solidFill>
            <a:ln>
              <a:noFill/>
            </a:ln>
            <a:effectLst/>
          </c:spPr>
          <c:invertIfNegative val="0"/>
          <c:cat>
            <c:numRef>
              <c:f>記者発表!$A$3:$A$44</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記者発表!$C$3:$C$44</c:f>
              <c:numCache>
                <c:formatCode>General</c:formatCode>
                <c:ptCount val="42"/>
                <c:pt idx="0">
                  <c:v>1</c:v>
                </c:pt>
                <c:pt idx="1">
                  <c:v>1</c:v>
                </c:pt>
                <c:pt idx="2">
                  <c:v>2</c:v>
                </c:pt>
                <c:pt idx="4">
                  <c:v>1</c:v>
                </c:pt>
                <c:pt idx="5">
                  <c:v>1</c:v>
                </c:pt>
                <c:pt idx="6">
                  <c:v>1</c:v>
                </c:pt>
                <c:pt idx="7">
                  <c:v>1</c:v>
                </c:pt>
                <c:pt idx="8">
                  <c:v>1</c:v>
                </c:pt>
                <c:pt idx="9">
                  <c:v>1</c:v>
                </c:pt>
                <c:pt idx="10">
                  <c:v>1</c:v>
                </c:pt>
                <c:pt idx="11">
                  <c:v>1</c:v>
                </c:pt>
                <c:pt idx="13">
                  <c:v>1</c:v>
                </c:pt>
                <c:pt idx="14">
                  <c:v>4</c:v>
                </c:pt>
                <c:pt idx="15">
                  <c:v>1</c:v>
                </c:pt>
                <c:pt idx="16">
                  <c:v>1</c:v>
                </c:pt>
                <c:pt idx="17">
                  <c:v>2</c:v>
                </c:pt>
                <c:pt idx="19">
                  <c:v>1</c:v>
                </c:pt>
                <c:pt idx="20">
                  <c:v>2</c:v>
                </c:pt>
                <c:pt idx="21">
                  <c:v>8</c:v>
                </c:pt>
                <c:pt idx="22">
                  <c:v>3</c:v>
                </c:pt>
                <c:pt idx="23">
                  <c:v>4</c:v>
                </c:pt>
                <c:pt idx="24">
                  <c:v>14</c:v>
                </c:pt>
                <c:pt idx="25">
                  <c:v>15</c:v>
                </c:pt>
                <c:pt idx="26">
                  <c:v>11</c:v>
                </c:pt>
                <c:pt idx="27">
                  <c:v>3</c:v>
                </c:pt>
                <c:pt idx="28">
                  <c:v>8</c:v>
                </c:pt>
                <c:pt idx="29">
                  <c:v>4</c:v>
                </c:pt>
                <c:pt idx="30">
                  <c:v>12</c:v>
                </c:pt>
                <c:pt idx="31">
                  <c:v>1</c:v>
                </c:pt>
                <c:pt idx="32">
                  <c:v>6</c:v>
                </c:pt>
                <c:pt idx="33">
                  <c:v>3</c:v>
                </c:pt>
                <c:pt idx="34">
                  <c:v>0</c:v>
                </c:pt>
                <c:pt idx="35">
                  <c:v>3</c:v>
                </c:pt>
                <c:pt idx="36">
                  <c:v>4</c:v>
                </c:pt>
                <c:pt idx="37">
                  <c:v>3</c:v>
                </c:pt>
                <c:pt idx="38">
                  <c:v>6</c:v>
                </c:pt>
                <c:pt idx="39">
                  <c:v>1</c:v>
                </c:pt>
                <c:pt idx="40">
                  <c:v>2</c:v>
                </c:pt>
                <c:pt idx="41">
                  <c:v>1</c:v>
                </c:pt>
              </c:numCache>
            </c:numRef>
          </c:val>
          <c:extLst>
            <c:ext xmlns:c16="http://schemas.microsoft.com/office/drawing/2014/chart" uri="{C3380CC4-5D6E-409C-BE32-E72D297353CC}">
              <c16:uniqueId val="{00000001-6AB2-4AFD-8F32-C145D9C7F57F}"/>
            </c:ext>
          </c:extLst>
        </c:ser>
        <c:dLbls>
          <c:showLegendKey val="0"/>
          <c:showVal val="0"/>
          <c:showCatName val="0"/>
          <c:showSerName val="0"/>
          <c:showPercent val="0"/>
          <c:showBubbleSize val="0"/>
        </c:dLbls>
        <c:gapWidth val="50"/>
        <c:overlap val="100"/>
        <c:axId val="408436160"/>
        <c:axId val="408438320"/>
      </c:barChart>
      <c:lineChart>
        <c:grouping val="standard"/>
        <c:varyColors val="0"/>
        <c:ser>
          <c:idx val="2"/>
          <c:order val="2"/>
          <c:tx>
            <c:strRef>
              <c:f>記者発表!$D$2</c:f>
              <c:strCache>
                <c:ptCount val="1"/>
                <c:pt idx="0">
                  <c:v>計</c:v>
                </c:pt>
              </c:strCache>
            </c:strRef>
          </c:tx>
          <c:spPr>
            <a:ln w="28575" cap="rnd">
              <a:noFill/>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B0-41C6-843E-27D2E038D46D}"/>
                </c:ext>
              </c:extLst>
            </c:dLbl>
            <c:dLbl>
              <c:idx val="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B0-41C6-843E-27D2E038D46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記者発表!$A$3:$A$44</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記者発表!$D$3:$D$44</c:f>
              <c:numCache>
                <c:formatCode>General</c:formatCode>
                <c:ptCount val="42"/>
                <c:pt idx="0">
                  <c:v>1</c:v>
                </c:pt>
                <c:pt idx="1">
                  <c:v>1</c:v>
                </c:pt>
                <c:pt idx="2">
                  <c:v>2</c:v>
                </c:pt>
                <c:pt idx="3">
                  <c:v>0</c:v>
                </c:pt>
                <c:pt idx="4">
                  <c:v>1</c:v>
                </c:pt>
                <c:pt idx="5">
                  <c:v>1</c:v>
                </c:pt>
                <c:pt idx="6">
                  <c:v>3</c:v>
                </c:pt>
                <c:pt idx="7">
                  <c:v>4</c:v>
                </c:pt>
                <c:pt idx="8">
                  <c:v>3</c:v>
                </c:pt>
                <c:pt idx="9">
                  <c:v>2</c:v>
                </c:pt>
                <c:pt idx="10">
                  <c:v>3</c:v>
                </c:pt>
                <c:pt idx="11">
                  <c:v>5</c:v>
                </c:pt>
                <c:pt idx="12">
                  <c:v>6</c:v>
                </c:pt>
                <c:pt idx="13">
                  <c:v>8</c:v>
                </c:pt>
                <c:pt idx="14">
                  <c:v>13</c:v>
                </c:pt>
                <c:pt idx="15">
                  <c:v>8</c:v>
                </c:pt>
                <c:pt idx="16">
                  <c:v>5</c:v>
                </c:pt>
                <c:pt idx="17">
                  <c:v>8</c:v>
                </c:pt>
                <c:pt idx="18">
                  <c:v>7</c:v>
                </c:pt>
                <c:pt idx="19">
                  <c:v>10</c:v>
                </c:pt>
                <c:pt idx="20">
                  <c:v>12</c:v>
                </c:pt>
                <c:pt idx="21">
                  <c:v>17</c:v>
                </c:pt>
                <c:pt idx="22">
                  <c:v>15</c:v>
                </c:pt>
                <c:pt idx="23">
                  <c:v>11</c:v>
                </c:pt>
                <c:pt idx="24">
                  <c:v>17</c:v>
                </c:pt>
                <c:pt idx="25">
                  <c:v>19</c:v>
                </c:pt>
                <c:pt idx="26">
                  <c:v>16</c:v>
                </c:pt>
                <c:pt idx="27">
                  <c:v>13</c:v>
                </c:pt>
                <c:pt idx="28">
                  <c:v>22</c:v>
                </c:pt>
                <c:pt idx="29">
                  <c:v>13</c:v>
                </c:pt>
                <c:pt idx="30">
                  <c:v>33</c:v>
                </c:pt>
                <c:pt idx="31">
                  <c:v>18</c:v>
                </c:pt>
                <c:pt idx="32">
                  <c:v>23</c:v>
                </c:pt>
                <c:pt idx="33">
                  <c:v>27</c:v>
                </c:pt>
                <c:pt idx="34">
                  <c:v>37</c:v>
                </c:pt>
                <c:pt idx="35">
                  <c:v>52</c:v>
                </c:pt>
                <c:pt idx="36">
                  <c:v>74</c:v>
                </c:pt>
                <c:pt idx="37">
                  <c:v>60</c:v>
                </c:pt>
                <c:pt idx="38">
                  <c:v>69</c:v>
                </c:pt>
                <c:pt idx="39">
                  <c:v>25</c:v>
                </c:pt>
                <c:pt idx="40">
                  <c:v>22</c:v>
                </c:pt>
                <c:pt idx="41">
                  <c:v>18</c:v>
                </c:pt>
              </c:numCache>
            </c:numRef>
          </c:val>
          <c:smooth val="0"/>
          <c:extLst>
            <c:ext xmlns:c16="http://schemas.microsoft.com/office/drawing/2014/chart" uri="{C3380CC4-5D6E-409C-BE32-E72D297353CC}">
              <c16:uniqueId val="{00000002-6AB2-4AFD-8F32-C145D9C7F57F}"/>
            </c:ext>
          </c:extLst>
        </c:ser>
        <c:dLbls>
          <c:showLegendKey val="0"/>
          <c:showVal val="0"/>
          <c:showCatName val="0"/>
          <c:showSerName val="0"/>
          <c:showPercent val="0"/>
          <c:showBubbleSize val="0"/>
        </c:dLbls>
        <c:marker val="1"/>
        <c:smooth val="0"/>
        <c:axId val="408436160"/>
        <c:axId val="408438320"/>
      </c:lineChart>
      <c:catAx>
        <c:axId val="4084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08438320"/>
        <c:crosses val="autoZero"/>
        <c:auto val="1"/>
        <c:lblAlgn val="ctr"/>
        <c:lblOffset val="100"/>
        <c:noMultiLvlLbl val="0"/>
      </c:catAx>
      <c:valAx>
        <c:axId val="408438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08436160"/>
        <c:crosses val="autoZero"/>
        <c:crossBetween val="between"/>
      </c:valAx>
      <c:spPr>
        <a:noFill/>
        <a:ln>
          <a:noFill/>
        </a:ln>
        <a:effectLst/>
      </c:spPr>
    </c:plotArea>
    <c:legend>
      <c:legendPos val="b"/>
      <c:legendEntry>
        <c:idx val="2"/>
        <c:delete val="1"/>
      </c:legendEntry>
      <c:layout>
        <c:manualLayout>
          <c:xMode val="edge"/>
          <c:yMode val="edge"/>
          <c:x val="5.7492041657443406E-2"/>
          <c:y val="0.13612337535964322"/>
          <c:w val="0.10547702621509661"/>
          <c:h val="0.11649356455693539"/>
        </c:manualLayout>
      </c:layout>
      <c:overlay val="0"/>
      <c:spPr>
        <a:solidFill>
          <a:schemeClr val="bg1"/>
        </a:solidFill>
        <a:ln>
          <a:solidFill>
            <a:schemeClr val="tx2"/>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54838061285"/>
          <c:y val="5.1565340720097025E-2"/>
          <c:w val="0.74468470784545582"/>
          <c:h val="0.8631700722383262"/>
        </c:manualLayout>
      </c:layout>
      <c:lineChart>
        <c:grouping val="standard"/>
        <c:varyColors val="0"/>
        <c:ser>
          <c:idx val="0"/>
          <c:order val="0"/>
          <c:tx>
            <c:strRef>
              <c:f>会員数!$W$86</c:f>
              <c:strCache>
                <c:ptCount val="1"/>
                <c:pt idx="0">
                  <c:v>正会員</c:v>
                </c:pt>
              </c:strCache>
            </c:strRef>
          </c:tx>
          <c:spPr>
            <a:ln w="25400" cap="rnd">
              <a:solidFill>
                <a:schemeClr val="accent1"/>
              </a:solidFill>
              <a:round/>
            </a:ln>
            <a:effectLst/>
          </c:spPr>
          <c:marker>
            <c:symbol val="square"/>
            <c:size val="6"/>
            <c:spPr>
              <a:solidFill>
                <a:schemeClr val="accent1"/>
              </a:solidFill>
              <a:ln w="9525">
                <a:solidFill>
                  <a:schemeClr val="accent1"/>
                </a:solidFill>
              </a:ln>
              <a:effectLst/>
            </c:spPr>
          </c:marker>
          <c:dLbls>
            <c:dLbl>
              <c:idx val="26"/>
              <c:layout>
                <c:manualLayout>
                  <c:x val="0"/>
                  <c:y val="-4.1416479845610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43-4D1F-AD40-F20E5D90C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会員数!$W$87:$W$113</c:f>
              <c:numCache>
                <c:formatCode>#,##0_ </c:formatCode>
                <c:ptCount val="27"/>
                <c:pt idx="0">
                  <c:v>100</c:v>
                </c:pt>
                <c:pt idx="5">
                  <c:v>98.8</c:v>
                </c:pt>
                <c:pt idx="7">
                  <c:v>96.8</c:v>
                </c:pt>
                <c:pt idx="8">
                  <c:v>93.6</c:v>
                </c:pt>
                <c:pt idx="9">
                  <c:v>91.6</c:v>
                </c:pt>
                <c:pt idx="10">
                  <c:v>91.4</c:v>
                </c:pt>
                <c:pt idx="11">
                  <c:v>91</c:v>
                </c:pt>
                <c:pt idx="12">
                  <c:v>90.2</c:v>
                </c:pt>
                <c:pt idx="13">
                  <c:v>90.5</c:v>
                </c:pt>
                <c:pt idx="14">
                  <c:v>94.7</c:v>
                </c:pt>
                <c:pt idx="15">
                  <c:v>98.2</c:v>
                </c:pt>
                <c:pt idx="16">
                  <c:v>98.2</c:v>
                </c:pt>
                <c:pt idx="17">
                  <c:v>100.1</c:v>
                </c:pt>
                <c:pt idx="18">
                  <c:v>100.6</c:v>
                </c:pt>
                <c:pt idx="19">
                  <c:v>100.4</c:v>
                </c:pt>
                <c:pt idx="20">
                  <c:v>99.2</c:v>
                </c:pt>
                <c:pt idx="21">
                  <c:v>98.7</c:v>
                </c:pt>
                <c:pt idx="22">
                  <c:v>97.9</c:v>
                </c:pt>
                <c:pt idx="23">
                  <c:v>97.9</c:v>
                </c:pt>
                <c:pt idx="24">
                  <c:v>98.1</c:v>
                </c:pt>
                <c:pt idx="25">
                  <c:v>98.2</c:v>
                </c:pt>
                <c:pt idx="26">
                  <c:v>98.4</c:v>
                </c:pt>
              </c:numCache>
            </c:numRef>
          </c:val>
          <c:smooth val="0"/>
          <c:extLst>
            <c:ext xmlns:c16="http://schemas.microsoft.com/office/drawing/2014/chart" uri="{C3380CC4-5D6E-409C-BE32-E72D297353CC}">
              <c16:uniqueId val="{00000000-1EC3-4D50-8525-4897A20B8243}"/>
            </c:ext>
          </c:extLst>
        </c:ser>
        <c:ser>
          <c:idx val="1"/>
          <c:order val="1"/>
          <c:tx>
            <c:strRef>
              <c:f>会員数!$X$86</c:f>
              <c:strCache>
                <c:ptCount val="1"/>
                <c:pt idx="0">
                  <c:v>女性正会員</c:v>
                </c:pt>
              </c:strCache>
            </c:strRef>
          </c:tx>
          <c:spPr>
            <a:ln w="25400" cap="rnd">
              <a:solidFill>
                <a:srgbClr val="FF8181"/>
              </a:solidFill>
              <a:round/>
            </a:ln>
            <a:effectLst/>
          </c:spPr>
          <c:marker>
            <c:symbol val="circle"/>
            <c:size val="7"/>
            <c:spPr>
              <a:solidFill>
                <a:srgbClr val="FF8181"/>
              </a:solidFill>
              <a:ln w="9525">
                <a:solidFill>
                  <a:srgbClr val="FF8181"/>
                </a:solidFill>
              </a:ln>
              <a:effectLst/>
            </c:spPr>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43-4D1F-AD40-F20E5D90C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会員数!$X$87:$X$113</c:f>
              <c:numCache>
                <c:formatCode>#,##0_ </c:formatCode>
                <c:ptCount val="27"/>
                <c:pt idx="0">
                  <c:v>100</c:v>
                </c:pt>
                <c:pt idx="5">
                  <c:v>160</c:v>
                </c:pt>
                <c:pt idx="7">
                  <c:v>145.80000000000001</c:v>
                </c:pt>
                <c:pt idx="8">
                  <c:v>168.9</c:v>
                </c:pt>
                <c:pt idx="9">
                  <c:v>193.2</c:v>
                </c:pt>
                <c:pt idx="10">
                  <c:v>212.6</c:v>
                </c:pt>
                <c:pt idx="11">
                  <c:v>208.9</c:v>
                </c:pt>
                <c:pt idx="12">
                  <c:v>226.2</c:v>
                </c:pt>
                <c:pt idx="13">
                  <c:v>239.7</c:v>
                </c:pt>
                <c:pt idx="14">
                  <c:v>257.8</c:v>
                </c:pt>
                <c:pt idx="15">
                  <c:v>292.3</c:v>
                </c:pt>
                <c:pt idx="16">
                  <c:v>310.2</c:v>
                </c:pt>
                <c:pt idx="17">
                  <c:v>337.5</c:v>
                </c:pt>
                <c:pt idx="18">
                  <c:v>359.1</c:v>
                </c:pt>
                <c:pt idx="19">
                  <c:v>392.3</c:v>
                </c:pt>
                <c:pt idx="20">
                  <c:v>404.6</c:v>
                </c:pt>
                <c:pt idx="21">
                  <c:v>424.6</c:v>
                </c:pt>
                <c:pt idx="22">
                  <c:v>446.5</c:v>
                </c:pt>
                <c:pt idx="23">
                  <c:v>498.8</c:v>
                </c:pt>
                <c:pt idx="24">
                  <c:v>536</c:v>
                </c:pt>
                <c:pt idx="25">
                  <c:v>582.20000000000005</c:v>
                </c:pt>
                <c:pt idx="26">
                  <c:v>621.79999999999995</c:v>
                </c:pt>
              </c:numCache>
            </c:numRef>
          </c:val>
          <c:smooth val="0"/>
          <c:extLst>
            <c:ext xmlns:c16="http://schemas.microsoft.com/office/drawing/2014/chart" uri="{C3380CC4-5D6E-409C-BE32-E72D297353CC}">
              <c16:uniqueId val="{00000001-1EC3-4D50-8525-4897A20B8243}"/>
            </c:ext>
          </c:extLst>
        </c:ser>
        <c:ser>
          <c:idx val="2"/>
          <c:order val="2"/>
          <c:tx>
            <c:strRef>
              <c:f>会員数!$Y$86</c:f>
              <c:strCache>
                <c:ptCount val="1"/>
                <c:pt idx="0">
                  <c:v>男性学生会員</c:v>
                </c:pt>
              </c:strCache>
            </c:strRef>
          </c:tx>
          <c:spPr>
            <a:ln w="25400" cap="rnd">
              <a:solidFill>
                <a:schemeClr val="accent1"/>
              </a:solidFill>
              <a:prstDash val="sysDot"/>
              <a:round/>
            </a:ln>
            <a:effectLst/>
          </c:spPr>
          <c:marker>
            <c:symbol val="square"/>
            <c:size val="6"/>
            <c:spPr>
              <a:solidFill>
                <a:schemeClr val="bg1"/>
              </a:solidFill>
              <a:ln w="9525">
                <a:solidFill>
                  <a:schemeClr val="accent1"/>
                </a:solidFill>
              </a:ln>
              <a:effectLst/>
            </c:spPr>
          </c:marker>
          <c:dLbls>
            <c:dLbl>
              <c:idx val="26"/>
              <c:layout>
                <c:manualLayout>
                  <c:x val="0"/>
                  <c:y val="4.1416479845610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43-4D1F-AD40-F20E5D90C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会員数!$Y$87:$Y$113</c:f>
              <c:numCache>
                <c:formatCode>#,##0_ </c:formatCode>
                <c:ptCount val="27"/>
                <c:pt idx="0">
                  <c:v>100</c:v>
                </c:pt>
                <c:pt idx="5">
                  <c:v>121.2</c:v>
                </c:pt>
                <c:pt idx="7">
                  <c:v>109.4</c:v>
                </c:pt>
                <c:pt idx="8">
                  <c:v>121.9</c:v>
                </c:pt>
                <c:pt idx="9">
                  <c:v>119.2</c:v>
                </c:pt>
                <c:pt idx="10">
                  <c:v>107.7</c:v>
                </c:pt>
                <c:pt idx="11">
                  <c:v>105.2</c:v>
                </c:pt>
                <c:pt idx="12">
                  <c:v>106.6</c:v>
                </c:pt>
                <c:pt idx="13">
                  <c:v>104.5</c:v>
                </c:pt>
                <c:pt idx="14">
                  <c:v>103.6</c:v>
                </c:pt>
                <c:pt idx="15">
                  <c:v>101.7</c:v>
                </c:pt>
                <c:pt idx="16">
                  <c:v>103.1</c:v>
                </c:pt>
                <c:pt idx="17">
                  <c:v>105</c:v>
                </c:pt>
                <c:pt idx="18">
                  <c:v>102.9</c:v>
                </c:pt>
                <c:pt idx="19">
                  <c:v>102.2</c:v>
                </c:pt>
                <c:pt idx="20">
                  <c:v>109.6</c:v>
                </c:pt>
                <c:pt idx="21">
                  <c:v>95.1</c:v>
                </c:pt>
                <c:pt idx="22">
                  <c:v>89.2</c:v>
                </c:pt>
                <c:pt idx="23">
                  <c:v>88.2</c:v>
                </c:pt>
                <c:pt idx="24">
                  <c:v>86</c:v>
                </c:pt>
                <c:pt idx="25">
                  <c:v>86.2</c:v>
                </c:pt>
                <c:pt idx="26">
                  <c:v>83.5</c:v>
                </c:pt>
              </c:numCache>
            </c:numRef>
          </c:val>
          <c:smooth val="0"/>
          <c:extLst>
            <c:ext xmlns:c16="http://schemas.microsoft.com/office/drawing/2014/chart" uri="{C3380CC4-5D6E-409C-BE32-E72D297353CC}">
              <c16:uniqueId val="{00000002-1EC3-4D50-8525-4897A20B8243}"/>
            </c:ext>
          </c:extLst>
        </c:ser>
        <c:ser>
          <c:idx val="3"/>
          <c:order val="3"/>
          <c:tx>
            <c:strRef>
              <c:f>会員数!$Z$86</c:f>
              <c:strCache>
                <c:ptCount val="1"/>
                <c:pt idx="0">
                  <c:v>女性学生会員</c:v>
                </c:pt>
              </c:strCache>
            </c:strRef>
          </c:tx>
          <c:spPr>
            <a:ln w="25400" cap="rnd">
              <a:solidFill>
                <a:srgbClr val="FF8181"/>
              </a:solidFill>
              <a:prstDash val="sysDot"/>
              <a:round/>
            </a:ln>
            <a:effectLst/>
          </c:spPr>
          <c:marker>
            <c:symbol val="circle"/>
            <c:size val="6"/>
            <c:spPr>
              <a:solidFill>
                <a:schemeClr val="bg1"/>
              </a:solidFill>
              <a:ln w="9525">
                <a:solidFill>
                  <a:srgbClr val="FF8181"/>
                </a:solidFill>
              </a:ln>
              <a:effectLst/>
            </c:spPr>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43-4D1F-AD40-F20E5D90C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会員数!$Z$87:$Z$113</c:f>
              <c:numCache>
                <c:formatCode>#,##0_ </c:formatCode>
                <c:ptCount val="27"/>
                <c:pt idx="0">
                  <c:v>100</c:v>
                </c:pt>
                <c:pt idx="5">
                  <c:v>153.5</c:v>
                </c:pt>
                <c:pt idx="7">
                  <c:v>141.6</c:v>
                </c:pt>
                <c:pt idx="8">
                  <c:v>111</c:v>
                </c:pt>
                <c:pt idx="9">
                  <c:v>208</c:v>
                </c:pt>
                <c:pt idx="10">
                  <c:v>166.7</c:v>
                </c:pt>
                <c:pt idx="11">
                  <c:v>168.8</c:v>
                </c:pt>
                <c:pt idx="12">
                  <c:v>172.8</c:v>
                </c:pt>
                <c:pt idx="13">
                  <c:v>170.9</c:v>
                </c:pt>
                <c:pt idx="14">
                  <c:v>175.5</c:v>
                </c:pt>
                <c:pt idx="15">
                  <c:v>178.9</c:v>
                </c:pt>
                <c:pt idx="16">
                  <c:v>178.6</c:v>
                </c:pt>
                <c:pt idx="17">
                  <c:v>203.4</c:v>
                </c:pt>
                <c:pt idx="18">
                  <c:v>213.1</c:v>
                </c:pt>
                <c:pt idx="19">
                  <c:v>215.9</c:v>
                </c:pt>
                <c:pt idx="20">
                  <c:v>235.2</c:v>
                </c:pt>
                <c:pt idx="21">
                  <c:v>225.7</c:v>
                </c:pt>
                <c:pt idx="22">
                  <c:v>196.6</c:v>
                </c:pt>
                <c:pt idx="23">
                  <c:v>237</c:v>
                </c:pt>
                <c:pt idx="24">
                  <c:v>198.8</c:v>
                </c:pt>
                <c:pt idx="25">
                  <c:v>205.2</c:v>
                </c:pt>
                <c:pt idx="26">
                  <c:v>219.6</c:v>
                </c:pt>
              </c:numCache>
            </c:numRef>
          </c:val>
          <c:smooth val="0"/>
          <c:extLst>
            <c:ext xmlns:c16="http://schemas.microsoft.com/office/drawing/2014/chart" uri="{C3380CC4-5D6E-409C-BE32-E72D297353CC}">
              <c16:uniqueId val="{00000003-1EC3-4D50-8525-4897A20B8243}"/>
            </c:ext>
          </c:extLst>
        </c:ser>
        <c:dLbls>
          <c:showLegendKey val="0"/>
          <c:showVal val="0"/>
          <c:showCatName val="0"/>
          <c:showSerName val="0"/>
          <c:showPercent val="0"/>
          <c:showBubbleSize val="0"/>
        </c:dLbls>
        <c:marker val="1"/>
        <c:smooth val="0"/>
        <c:axId val="476167376"/>
        <c:axId val="476162280"/>
      </c:lineChart>
      <c:catAx>
        <c:axId val="47616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2280"/>
        <c:crosses val="autoZero"/>
        <c:auto val="1"/>
        <c:lblAlgn val="ctr"/>
        <c:lblOffset val="100"/>
        <c:tickLblSkip val="4"/>
        <c:tickMarkSkip val="2"/>
        <c:noMultiLvlLbl val="0"/>
      </c:catAx>
      <c:valAx>
        <c:axId val="476162280"/>
        <c:scaling>
          <c:orientation val="minMax"/>
        </c:scaling>
        <c:delete val="0"/>
        <c:axPos val="l"/>
        <c:majorGridlines>
          <c:spPr>
            <a:ln w="635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en-US" altLang="ja-JP"/>
                  <a:t>1998</a:t>
                </a:r>
                <a:r>
                  <a:rPr lang="ja-JP" altLang="en-US"/>
                  <a:t>年を</a:t>
                </a:r>
                <a:r>
                  <a:rPr lang="en-US" altLang="ja-JP"/>
                  <a:t>100</a:t>
                </a:r>
                <a:r>
                  <a:rPr lang="ja-JP" altLang="en-US"/>
                  <a:t>とした会員数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7376"/>
        <c:crosses val="autoZero"/>
        <c:crossBetween val="midCat"/>
      </c:valAx>
      <c:spPr>
        <a:solidFill>
          <a:schemeClr val="bg1"/>
        </a:solidFill>
        <a:ln>
          <a:noFill/>
        </a:ln>
        <a:effectLst/>
      </c:spPr>
    </c:plotArea>
    <c:legend>
      <c:legendPos val="b"/>
      <c:layout>
        <c:manualLayout>
          <c:xMode val="edge"/>
          <c:yMode val="edge"/>
          <c:x val="0.11361783807946149"/>
          <c:y val="6.735383301801072E-2"/>
          <c:w val="0.74811099881604881"/>
          <c:h val="6.69362473112469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span"/>
    <c:showDLblsOverMax val="0"/>
  </c:chart>
  <c:spPr>
    <a:no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400" b="0" i="0" u="none" strike="noStrike" baseline="0"/>
              <a:t>土木学会</a:t>
            </a:r>
            <a:r>
              <a:rPr lang="en-US" altLang="ja-JP" sz="1400" b="0" i="0" u="none" strike="noStrike" baseline="0"/>
              <a:t>HP</a:t>
            </a:r>
            <a:r>
              <a:rPr lang="ja-JP" altLang="ja-JP" sz="1400" b="0" i="0" u="none" strike="noStrike" baseline="0"/>
              <a:t>アクセス数</a:t>
            </a:r>
            <a:r>
              <a:rPr lang="ja-JP" altLang="en-US" sz="1400" b="0" i="0" u="none" strike="noStrike" baseline="0"/>
              <a:t>の変遷（年単位）</a:t>
            </a:r>
            <a:endParaRPr lang="ja-JP" altLang="en-US" sz="1400"/>
          </a:p>
        </c:rich>
      </c:tx>
      <c:layout>
        <c:manualLayout>
          <c:xMode val="edge"/>
          <c:yMode val="edge"/>
          <c:x val="0.21111929557192452"/>
          <c:y val="2.465053623263979E-2"/>
        </c:manualLayout>
      </c:layout>
      <c:overlay val="0"/>
    </c:title>
    <c:autoTitleDeleted val="0"/>
    <c:plotArea>
      <c:layout/>
      <c:lineChart>
        <c:grouping val="standard"/>
        <c:varyColors val="0"/>
        <c:ser>
          <c:idx val="0"/>
          <c:order val="0"/>
          <c:tx>
            <c:strRef>
              <c:f>HPアクセス!$BT$2</c:f>
              <c:strCache>
                <c:ptCount val="1"/>
                <c:pt idx="0">
                  <c:v>HP訪問者数</c:v>
                </c:pt>
              </c:strCache>
            </c:strRef>
          </c:tx>
          <c:marker>
            <c:symbol val="square"/>
            <c:size val="5"/>
          </c:marker>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HPアクセス!$BT$3:$BT$11</c:f>
              <c:numCache>
                <c:formatCode>#,##0_);[Red]\(#,##0\)</c:formatCode>
                <c:ptCount val="9"/>
                <c:pt idx="0">
                  <c:v>2533913</c:v>
                </c:pt>
                <c:pt idx="1">
                  <c:v>2598926</c:v>
                </c:pt>
                <c:pt idx="2">
                  <c:v>8220273</c:v>
                </c:pt>
                <c:pt idx="3">
                  <c:v>3131092</c:v>
                </c:pt>
                <c:pt idx="4">
                  <c:v>2902907</c:v>
                </c:pt>
                <c:pt idx="5">
                  <c:v>3441109</c:v>
                </c:pt>
                <c:pt idx="6">
                  <c:v>4033482</c:v>
                </c:pt>
                <c:pt idx="7">
                  <c:v>3998862</c:v>
                </c:pt>
                <c:pt idx="8">
                  <c:v>3240145</c:v>
                </c:pt>
              </c:numCache>
            </c:numRef>
          </c:val>
          <c:smooth val="0"/>
          <c:extLst>
            <c:ext xmlns:c16="http://schemas.microsoft.com/office/drawing/2014/chart" uri="{C3380CC4-5D6E-409C-BE32-E72D297353CC}">
              <c16:uniqueId val="{00000000-6787-4EFF-9EEA-4A7E57758C9F}"/>
            </c:ext>
          </c:extLst>
        </c:ser>
        <c:ser>
          <c:idx val="1"/>
          <c:order val="1"/>
          <c:tx>
            <c:strRef>
              <c:f>HPアクセス!$BU$2</c:f>
              <c:strCache>
                <c:ptCount val="1"/>
                <c:pt idx="0">
                  <c:v>HPビュー数</c:v>
                </c:pt>
              </c:strCache>
            </c:strRef>
          </c:tx>
          <c:marker>
            <c:symbol val="square"/>
            <c:size val="5"/>
          </c:marker>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HPアクセス!$BU$3:$BU$11</c:f>
              <c:numCache>
                <c:formatCode>#,##0_);[Red]\(#,##0\)</c:formatCode>
                <c:ptCount val="9"/>
                <c:pt idx="0">
                  <c:v>11227326</c:v>
                </c:pt>
                <c:pt idx="1">
                  <c:v>10593253</c:v>
                </c:pt>
                <c:pt idx="2">
                  <c:v>10424712</c:v>
                </c:pt>
                <c:pt idx="3">
                  <c:v>9202208</c:v>
                </c:pt>
                <c:pt idx="4">
                  <c:v>8895432</c:v>
                </c:pt>
                <c:pt idx="5">
                  <c:v>8431743</c:v>
                </c:pt>
                <c:pt idx="6">
                  <c:v>6693330</c:v>
                </c:pt>
                <c:pt idx="7">
                  <c:v>7053974</c:v>
                </c:pt>
                <c:pt idx="8">
                  <c:v>8767468</c:v>
                </c:pt>
              </c:numCache>
            </c:numRef>
          </c:val>
          <c:smooth val="0"/>
          <c:extLst>
            <c:ext xmlns:c16="http://schemas.microsoft.com/office/drawing/2014/chart" uri="{C3380CC4-5D6E-409C-BE32-E72D297353CC}">
              <c16:uniqueId val="{00000001-6787-4EFF-9EEA-4A7E57758C9F}"/>
            </c:ext>
          </c:extLst>
        </c:ser>
        <c:ser>
          <c:idx val="2"/>
          <c:order val="2"/>
          <c:tx>
            <c:strRef>
              <c:f>HPアクセス!$BV$2</c:f>
              <c:strCache>
                <c:ptCount val="1"/>
                <c:pt idx="0">
                  <c:v>支援ツール訪問者数</c:v>
                </c:pt>
              </c:strCache>
            </c:strRef>
          </c:tx>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HPアクセス!$BV$3:$BV$11</c:f>
              <c:numCache>
                <c:formatCode>#,##0_);[Red]\(#,##0\)</c:formatCode>
                <c:ptCount val="9"/>
                <c:pt idx="2">
                  <c:v>579867</c:v>
                </c:pt>
                <c:pt idx="3">
                  <c:v>897798</c:v>
                </c:pt>
                <c:pt idx="4">
                  <c:v>1082702</c:v>
                </c:pt>
                <c:pt idx="5">
                  <c:v>1218858</c:v>
                </c:pt>
                <c:pt idx="6">
                  <c:v>1586893</c:v>
                </c:pt>
                <c:pt idx="7">
                  <c:v>1923904</c:v>
                </c:pt>
                <c:pt idx="8">
                  <c:v>4434049</c:v>
                </c:pt>
              </c:numCache>
            </c:numRef>
          </c:val>
          <c:smooth val="0"/>
          <c:extLst>
            <c:ext xmlns:c16="http://schemas.microsoft.com/office/drawing/2014/chart" uri="{C3380CC4-5D6E-409C-BE32-E72D297353CC}">
              <c16:uniqueId val="{00000002-6787-4EFF-9EEA-4A7E57758C9F}"/>
            </c:ext>
          </c:extLst>
        </c:ser>
        <c:ser>
          <c:idx val="3"/>
          <c:order val="3"/>
          <c:tx>
            <c:strRef>
              <c:f>HPアクセス!$BW$2</c:f>
              <c:strCache>
                <c:ptCount val="1"/>
                <c:pt idx="0">
                  <c:v>支援ツールビュー数</c:v>
                </c:pt>
              </c:strCache>
            </c:strRef>
          </c:tx>
          <c:marker>
            <c:symbol val="square"/>
            <c:size val="5"/>
          </c:marker>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HPアクセス!$BW$3:$BW$11</c:f>
              <c:numCache>
                <c:formatCode>#,##0_);[Red]\(#,##0\)</c:formatCode>
                <c:ptCount val="9"/>
                <c:pt idx="2">
                  <c:v>12250241</c:v>
                </c:pt>
                <c:pt idx="3">
                  <c:v>17406074</c:v>
                </c:pt>
                <c:pt idx="4">
                  <c:v>19553785</c:v>
                </c:pt>
                <c:pt idx="5">
                  <c:v>20332429</c:v>
                </c:pt>
                <c:pt idx="6">
                  <c:v>27313634</c:v>
                </c:pt>
                <c:pt idx="7">
                  <c:v>26768752</c:v>
                </c:pt>
                <c:pt idx="8">
                  <c:v>21995533</c:v>
                </c:pt>
              </c:numCache>
            </c:numRef>
          </c:val>
          <c:smooth val="0"/>
          <c:extLst>
            <c:ext xmlns:c16="http://schemas.microsoft.com/office/drawing/2014/chart" uri="{C3380CC4-5D6E-409C-BE32-E72D297353CC}">
              <c16:uniqueId val="{00000003-6787-4EFF-9EEA-4A7E57758C9F}"/>
            </c:ext>
          </c:extLst>
        </c:ser>
        <c:dLbls>
          <c:showLegendKey val="0"/>
          <c:showVal val="0"/>
          <c:showCatName val="0"/>
          <c:showSerName val="0"/>
          <c:showPercent val="0"/>
          <c:showBubbleSize val="0"/>
        </c:dLbls>
        <c:marker val="1"/>
        <c:smooth val="0"/>
        <c:axId val="476164240"/>
        <c:axId val="526812664"/>
      </c:lineChart>
      <c:catAx>
        <c:axId val="476164240"/>
        <c:scaling>
          <c:orientation val="minMax"/>
        </c:scaling>
        <c:delete val="0"/>
        <c:axPos val="b"/>
        <c:numFmt formatCode="General" sourceLinked="0"/>
        <c:majorTickMark val="none"/>
        <c:minorTickMark val="none"/>
        <c:tickLblPos val="nextTo"/>
        <c:crossAx val="526812664"/>
        <c:crosses val="autoZero"/>
        <c:auto val="1"/>
        <c:lblAlgn val="ctr"/>
        <c:lblOffset val="100"/>
        <c:noMultiLvlLbl val="0"/>
      </c:catAx>
      <c:valAx>
        <c:axId val="526812664"/>
        <c:scaling>
          <c:orientation val="minMax"/>
        </c:scaling>
        <c:delete val="0"/>
        <c:axPos val="l"/>
        <c:majorGridlines/>
        <c:numFmt formatCode="#,##0_);[Red]\(#,##0\)" sourceLinked="1"/>
        <c:majorTickMark val="none"/>
        <c:minorTickMark val="none"/>
        <c:tickLblPos val="nextTo"/>
        <c:spPr>
          <a:ln w="9525">
            <a:noFill/>
          </a:ln>
        </c:spPr>
        <c:crossAx val="47616424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sz="2400">
                <a:latin typeface="UD デジタル 教科書体 NK-B" panose="02020700000000000000" pitchFamily="18" charset="-128"/>
                <a:ea typeface="UD デジタル 教科書体 NK-B" panose="02020700000000000000" pitchFamily="18" charset="-128"/>
              </a:rPr>
              <a:t>会員数の推移</a:t>
            </a:r>
            <a:endParaRPr lang="ja-JP" sz="2400">
              <a:latin typeface="UD デジタル 教科書体 NK-B" panose="02020700000000000000" pitchFamily="18" charset="-128"/>
              <a:ea typeface="UD デジタル 教科書体 NK-B" panose="02020700000000000000" pitchFamily="18" charset="-128"/>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0547235242460606"/>
          <c:y val="5.3168343076887239E-2"/>
          <c:w val="0.81061048729996632"/>
          <c:h val="0.84807044018926292"/>
        </c:manualLayout>
      </c:layout>
      <c:areaChart>
        <c:grouping val="stacked"/>
        <c:varyColors val="0"/>
        <c:ser>
          <c:idx val="0"/>
          <c:order val="0"/>
          <c:tx>
            <c:strRef>
              <c:f>会員数!$E$2</c:f>
              <c:strCache>
                <c:ptCount val="1"/>
                <c:pt idx="0">
                  <c:v>正会員</c:v>
                </c:pt>
              </c:strCache>
            </c:strRef>
          </c:tx>
          <c:spPr>
            <a:solidFill>
              <a:schemeClr val="accent1">
                <a:lumMod val="60000"/>
                <a:lumOff val="40000"/>
              </a:schemeClr>
            </a:solidFill>
            <a:ln>
              <a:solidFill>
                <a:schemeClr val="accent1">
                  <a:lumMod val="50000"/>
                  <a:alpha val="0"/>
                </a:schemeClr>
              </a:solidFill>
            </a:ln>
            <a:effectLst/>
          </c:spPr>
          <c:cat>
            <c:numRef>
              <c:f>会員数!$A$3:$A$113</c:f>
              <c:numCache>
                <c:formatCode>General</c:formatCode>
                <c:ptCount val="111"/>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pt idx="110">
                  <c:v>2024</c:v>
                </c:pt>
              </c:numCache>
            </c:numRef>
          </c:cat>
          <c:val>
            <c:numRef>
              <c:f>会員数!$E$3:$E$113</c:f>
              <c:numCache>
                <c:formatCode>#,##0_ </c:formatCode>
                <c:ptCount val="111"/>
                <c:pt idx="0">
                  <c:v>443</c:v>
                </c:pt>
                <c:pt idx="1">
                  <c:v>526</c:v>
                </c:pt>
                <c:pt idx="2">
                  <c:v>545</c:v>
                </c:pt>
                <c:pt idx="3">
                  <c:v>560</c:v>
                </c:pt>
                <c:pt idx="4">
                  <c:v>573</c:v>
                </c:pt>
                <c:pt idx="5">
                  <c:v>595</c:v>
                </c:pt>
                <c:pt idx="6">
                  <c:v>616</c:v>
                </c:pt>
                <c:pt idx="7">
                  <c:v>712</c:v>
                </c:pt>
                <c:pt idx="8">
                  <c:v>743</c:v>
                </c:pt>
                <c:pt idx="9">
                  <c:v>750</c:v>
                </c:pt>
                <c:pt idx="10">
                  <c:v>764</c:v>
                </c:pt>
                <c:pt idx="11">
                  <c:v>883</c:v>
                </c:pt>
                <c:pt idx="12">
                  <c:v>1011</c:v>
                </c:pt>
                <c:pt idx="13">
                  <c:v>1027</c:v>
                </c:pt>
                <c:pt idx="14">
                  <c:v>1146</c:v>
                </c:pt>
                <c:pt idx="15">
                  <c:v>1151</c:v>
                </c:pt>
                <c:pt idx="16">
                  <c:v>1162</c:v>
                </c:pt>
                <c:pt idx="17">
                  <c:v>1173</c:v>
                </c:pt>
                <c:pt idx="18">
                  <c:v>1117</c:v>
                </c:pt>
                <c:pt idx="19">
                  <c:v>1119</c:v>
                </c:pt>
                <c:pt idx="20">
                  <c:v>2117</c:v>
                </c:pt>
                <c:pt idx="21">
                  <c:v>2636</c:v>
                </c:pt>
                <c:pt idx="22">
                  <c:v>2835</c:v>
                </c:pt>
                <c:pt idx="23">
                  <c:v>3104</c:v>
                </c:pt>
                <c:pt idx="24">
                  <c:v>3205</c:v>
                </c:pt>
                <c:pt idx="25">
                  <c:v>3351</c:v>
                </c:pt>
                <c:pt idx="26">
                  <c:v>3591</c:v>
                </c:pt>
                <c:pt idx="27">
                  <c:v>4038</c:v>
                </c:pt>
                <c:pt idx="28">
                  <c:v>4646</c:v>
                </c:pt>
                <c:pt idx="29">
                  <c:v>4677</c:v>
                </c:pt>
                <c:pt idx="30">
                  <c:v>4673</c:v>
                </c:pt>
                <c:pt idx="31">
                  <c:v>4668</c:v>
                </c:pt>
                <c:pt idx="32">
                  <c:v>4665</c:v>
                </c:pt>
                <c:pt idx="33">
                  <c:v>4769</c:v>
                </c:pt>
                <c:pt idx="34">
                  <c:v>4781</c:v>
                </c:pt>
                <c:pt idx="35">
                  <c:v>2644</c:v>
                </c:pt>
                <c:pt idx="36">
                  <c:v>3636</c:v>
                </c:pt>
                <c:pt idx="37">
                  <c:v>4539</c:v>
                </c:pt>
                <c:pt idx="38">
                  <c:v>4678</c:v>
                </c:pt>
                <c:pt idx="39">
                  <c:v>5022</c:v>
                </c:pt>
                <c:pt idx="40">
                  <c:v>5288</c:v>
                </c:pt>
                <c:pt idx="41">
                  <c:v>5391</c:v>
                </c:pt>
                <c:pt idx="42">
                  <c:v>5164</c:v>
                </c:pt>
                <c:pt idx="43">
                  <c:v>6765</c:v>
                </c:pt>
                <c:pt idx="44">
                  <c:v>7350</c:v>
                </c:pt>
                <c:pt idx="45">
                  <c:v>9046</c:v>
                </c:pt>
                <c:pt idx="46">
                  <c:v>13552</c:v>
                </c:pt>
                <c:pt idx="47">
                  <c:v>12672</c:v>
                </c:pt>
                <c:pt idx="48">
                  <c:v>13808</c:v>
                </c:pt>
                <c:pt idx="49">
                  <c:v>13521</c:v>
                </c:pt>
                <c:pt idx="50">
                  <c:v>14642</c:v>
                </c:pt>
                <c:pt idx="51">
                  <c:v>16390</c:v>
                </c:pt>
                <c:pt idx="52">
                  <c:v>17815</c:v>
                </c:pt>
                <c:pt idx="53">
                  <c:v>18843</c:v>
                </c:pt>
                <c:pt idx="54">
                  <c:v>19766</c:v>
                </c:pt>
                <c:pt idx="55">
                  <c:v>20775</c:v>
                </c:pt>
                <c:pt idx="56">
                  <c:v>22507</c:v>
                </c:pt>
                <c:pt idx="57">
                  <c:v>24094</c:v>
                </c:pt>
                <c:pt idx="58">
                  <c:v>20904</c:v>
                </c:pt>
                <c:pt idx="59">
                  <c:v>20870</c:v>
                </c:pt>
                <c:pt idx="60">
                  <c:v>22024</c:v>
                </c:pt>
                <c:pt idx="61">
                  <c:v>22360</c:v>
                </c:pt>
                <c:pt idx="62">
                  <c:v>21691</c:v>
                </c:pt>
                <c:pt idx="63">
                  <c:v>21566</c:v>
                </c:pt>
                <c:pt idx="64">
                  <c:v>21425</c:v>
                </c:pt>
                <c:pt idx="65">
                  <c:v>21603</c:v>
                </c:pt>
                <c:pt idx="66">
                  <c:v>22791</c:v>
                </c:pt>
                <c:pt idx="67">
                  <c:v>23433</c:v>
                </c:pt>
                <c:pt idx="68">
                  <c:v>23605</c:v>
                </c:pt>
                <c:pt idx="69">
                  <c:v>23886</c:v>
                </c:pt>
                <c:pt idx="70">
                  <c:v>24276</c:v>
                </c:pt>
                <c:pt idx="71">
                  <c:v>24450</c:v>
                </c:pt>
                <c:pt idx="72">
                  <c:v>24490</c:v>
                </c:pt>
                <c:pt idx="73">
                  <c:v>25013</c:v>
                </c:pt>
                <c:pt idx="74">
                  <c:v>25649</c:v>
                </c:pt>
                <c:pt idx="75">
                  <c:v>26890</c:v>
                </c:pt>
                <c:pt idx="76">
                  <c:v>27902</c:v>
                </c:pt>
                <c:pt idx="77">
                  <c:v>29448</c:v>
                </c:pt>
                <c:pt idx="78">
                  <c:v>30568</c:v>
                </c:pt>
                <c:pt idx="79">
                  <c:v>31990</c:v>
                </c:pt>
                <c:pt idx="80">
                  <c:v>32349</c:v>
                </c:pt>
                <c:pt idx="81">
                  <c:v>32228</c:v>
                </c:pt>
                <c:pt idx="82">
                  <c:v>32927</c:v>
                </c:pt>
                <c:pt idx="83">
                  <c:v>33218</c:v>
                </c:pt>
                <c:pt idx="84">
                  <c:v>32755</c:v>
                </c:pt>
                <c:pt idx="85">
                  <c:v>33559</c:v>
                </c:pt>
                <c:pt idx="86">
                  <c:v>34420</c:v>
                </c:pt>
                <c:pt idx="87">
                  <c:v>33555</c:v>
                </c:pt>
                <c:pt idx="88">
                  <c:v>32635</c:v>
                </c:pt>
                <c:pt idx="89">
                  <c:v>32558</c:v>
                </c:pt>
                <c:pt idx="90">
                  <c:v>32753</c:v>
                </c:pt>
                <c:pt idx="91">
                  <c:v>31862</c:v>
                </c:pt>
                <c:pt idx="92">
                  <c:v>30897</c:v>
                </c:pt>
                <c:pt idx="93">
                  <c:v>30338</c:v>
                </c:pt>
                <c:pt idx="94">
                  <c:v>30334</c:v>
                </c:pt>
                <c:pt idx="95">
                  <c:v>30203</c:v>
                </c:pt>
                <c:pt idx="96">
                  <c:v>29989</c:v>
                </c:pt>
                <c:pt idx="97">
                  <c:v>30126</c:v>
                </c:pt>
                <c:pt idx="98">
                  <c:v>31535</c:v>
                </c:pt>
                <c:pt idx="99">
                  <c:v>32785</c:v>
                </c:pt>
                <c:pt idx="100">
                  <c:v>32861</c:v>
                </c:pt>
                <c:pt idx="101">
                  <c:v>33568</c:v>
                </c:pt>
                <c:pt idx="102">
                  <c:v>33780</c:v>
                </c:pt>
                <c:pt idx="103">
                  <c:v>33848</c:v>
                </c:pt>
                <c:pt idx="104">
                  <c:v>33489</c:v>
                </c:pt>
                <c:pt idx="105">
                  <c:v>33384</c:v>
                </c:pt>
                <c:pt idx="106">
                  <c:v>33213</c:v>
                </c:pt>
                <c:pt idx="107">
                  <c:v>33380</c:v>
                </c:pt>
                <c:pt idx="108">
                  <c:v>33572</c:v>
                </c:pt>
                <c:pt idx="109">
                  <c:v>33749</c:v>
                </c:pt>
                <c:pt idx="110">
                  <c:v>33939</c:v>
                </c:pt>
              </c:numCache>
            </c:numRef>
          </c:val>
          <c:extLst>
            <c:ext xmlns:c16="http://schemas.microsoft.com/office/drawing/2014/chart" uri="{C3380CC4-5D6E-409C-BE32-E72D297353CC}">
              <c16:uniqueId val="{00000000-3D88-4807-9020-AF28B9482424}"/>
            </c:ext>
          </c:extLst>
        </c:ser>
        <c:ser>
          <c:idx val="1"/>
          <c:order val="1"/>
          <c:tx>
            <c:strRef>
              <c:f>会員数!$K$2</c:f>
              <c:strCache>
                <c:ptCount val="1"/>
                <c:pt idx="0">
                  <c:v>学生会員</c:v>
                </c:pt>
              </c:strCache>
            </c:strRef>
          </c:tx>
          <c:spPr>
            <a:solidFill>
              <a:schemeClr val="accent2">
                <a:lumMod val="20000"/>
                <a:lumOff val="80000"/>
              </a:schemeClr>
            </a:solidFill>
            <a:ln>
              <a:solidFill>
                <a:schemeClr val="bg1">
                  <a:alpha val="0"/>
                </a:schemeClr>
              </a:solidFill>
            </a:ln>
            <a:effectLst/>
          </c:spPr>
          <c:cat>
            <c:numRef>
              <c:f>会員数!$A$3:$A$113</c:f>
              <c:numCache>
                <c:formatCode>General</c:formatCode>
                <c:ptCount val="111"/>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pt idx="110">
                  <c:v>2024</c:v>
                </c:pt>
              </c:numCache>
            </c:numRef>
          </c:cat>
          <c:val>
            <c:numRef>
              <c:f>会員数!$K$3:$K$113</c:f>
              <c:numCache>
                <c:formatCode>#,##0_ </c:formatCode>
                <c:ptCount val="111"/>
                <c:pt idx="1">
                  <c:v>621</c:v>
                </c:pt>
                <c:pt idx="2">
                  <c:v>656</c:v>
                </c:pt>
                <c:pt idx="3">
                  <c:v>688</c:v>
                </c:pt>
                <c:pt idx="4">
                  <c:v>683</c:v>
                </c:pt>
                <c:pt idx="5">
                  <c:v>587</c:v>
                </c:pt>
                <c:pt idx="6">
                  <c:v>614</c:v>
                </c:pt>
                <c:pt idx="7">
                  <c:v>563</c:v>
                </c:pt>
                <c:pt idx="8">
                  <c:v>274</c:v>
                </c:pt>
                <c:pt idx="9">
                  <c:v>271</c:v>
                </c:pt>
                <c:pt idx="10">
                  <c:v>224</c:v>
                </c:pt>
                <c:pt idx="11">
                  <c:v>222</c:v>
                </c:pt>
                <c:pt idx="12">
                  <c:v>208</c:v>
                </c:pt>
                <c:pt idx="13">
                  <c:v>193</c:v>
                </c:pt>
                <c:pt idx="14">
                  <c:v>139</c:v>
                </c:pt>
                <c:pt idx="15">
                  <c:v>114</c:v>
                </c:pt>
                <c:pt idx="16">
                  <c:v>166</c:v>
                </c:pt>
                <c:pt idx="17">
                  <c:v>200</c:v>
                </c:pt>
                <c:pt idx="18">
                  <c:v>190</c:v>
                </c:pt>
                <c:pt idx="19">
                  <c:v>147</c:v>
                </c:pt>
                <c:pt idx="20">
                  <c:v>279</c:v>
                </c:pt>
                <c:pt idx="21">
                  <c:v>391</c:v>
                </c:pt>
                <c:pt idx="22">
                  <c:v>409</c:v>
                </c:pt>
                <c:pt idx="23">
                  <c:v>666</c:v>
                </c:pt>
                <c:pt idx="24">
                  <c:v>1093</c:v>
                </c:pt>
                <c:pt idx="25">
                  <c:v>1335</c:v>
                </c:pt>
                <c:pt idx="26">
                  <c:v>1381</c:v>
                </c:pt>
                <c:pt idx="27">
                  <c:v>1484</c:v>
                </c:pt>
                <c:pt idx="28">
                  <c:v>1616</c:v>
                </c:pt>
                <c:pt idx="29">
                  <c:v>2150</c:v>
                </c:pt>
                <c:pt idx="30">
                  <c:v>2007</c:v>
                </c:pt>
                <c:pt idx="31">
                  <c:v>1865</c:v>
                </c:pt>
                <c:pt idx="32">
                  <c:v>1723</c:v>
                </c:pt>
                <c:pt idx="33">
                  <c:v>1926</c:v>
                </c:pt>
                <c:pt idx="34">
                  <c:v>1868</c:v>
                </c:pt>
                <c:pt idx="35">
                  <c:v>913</c:v>
                </c:pt>
                <c:pt idx="36">
                  <c:v>982</c:v>
                </c:pt>
                <c:pt idx="37">
                  <c:v>1097</c:v>
                </c:pt>
                <c:pt idx="38">
                  <c:v>1250</c:v>
                </c:pt>
                <c:pt idx="39">
                  <c:v>1326</c:v>
                </c:pt>
                <c:pt idx="40">
                  <c:v>1442</c:v>
                </c:pt>
                <c:pt idx="41">
                  <c:v>1390</c:v>
                </c:pt>
                <c:pt idx="42">
                  <c:v>1345</c:v>
                </c:pt>
                <c:pt idx="43">
                  <c:v>1300</c:v>
                </c:pt>
                <c:pt idx="44">
                  <c:v>865</c:v>
                </c:pt>
                <c:pt idx="45">
                  <c:v>1137</c:v>
                </c:pt>
                <c:pt idx="46">
                  <c:v>1135</c:v>
                </c:pt>
                <c:pt idx="47">
                  <c:v>1141</c:v>
                </c:pt>
                <c:pt idx="48">
                  <c:v>960</c:v>
                </c:pt>
                <c:pt idx="49">
                  <c:v>1563</c:v>
                </c:pt>
                <c:pt idx="50">
                  <c:v>1927</c:v>
                </c:pt>
                <c:pt idx="51">
                  <c:v>2791</c:v>
                </c:pt>
                <c:pt idx="52">
                  <c:v>3741</c:v>
                </c:pt>
                <c:pt idx="53">
                  <c:v>4318</c:v>
                </c:pt>
                <c:pt idx="54">
                  <c:v>4802</c:v>
                </c:pt>
                <c:pt idx="55">
                  <c:v>5630</c:v>
                </c:pt>
                <c:pt idx="56">
                  <c:v>6500</c:v>
                </c:pt>
                <c:pt idx="57">
                  <c:v>6972</c:v>
                </c:pt>
                <c:pt idx="58">
                  <c:v>3395</c:v>
                </c:pt>
                <c:pt idx="59">
                  <c:v>3115</c:v>
                </c:pt>
                <c:pt idx="60">
                  <c:v>3704</c:v>
                </c:pt>
                <c:pt idx="61">
                  <c:v>3832</c:v>
                </c:pt>
                <c:pt idx="62">
                  <c:v>4394</c:v>
                </c:pt>
                <c:pt idx="63">
                  <c:v>4017</c:v>
                </c:pt>
                <c:pt idx="64">
                  <c:v>4207</c:v>
                </c:pt>
                <c:pt idx="65">
                  <c:v>4147</c:v>
                </c:pt>
                <c:pt idx="66">
                  <c:v>3277</c:v>
                </c:pt>
                <c:pt idx="67">
                  <c:v>2701</c:v>
                </c:pt>
                <c:pt idx="68">
                  <c:v>2297</c:v>
                </c:pt>
                <c:pt idx="69">
                  <c:v>2022</c:v>
                </c:pt>
                <c:pt idx="70">
                  <c:v>1882</c:v>
                </c:pt>
                <c:pt idx="71">
                  <c:v>1961</c:v>
                </c:pt>
                <c:pt idx="72">
                  <c:v>2123</c:v>
                </c:pt>
                <c:pt idx="73">
                  <c:v>2196</c:v>
                </c:pt>
                <c:pt idx="74">
                  <c:v>2100</c:v>
                </c:pt>
                <c:pt idx="75">
                  <c:v>2524</c:v>
                </c:pt>
                <c:pt idx="76">
                  <c:v>2525</c:v>
                </c:pt>
                <c:pt idx="77">
                  <c:v>2822</c:v>
                </c:pt>
                <c:pt idx="78">
                  <c:v>2584</c:v>
                </c:pt>
                <c:pt idx="79">
                  <c:v>2569</c:v>
                </c:pt>
                <c:pt idx="80">
                  <c:v>2606</c:v>
                </c:pt>
                <c:pt idx="81">
                  <c:v>3762</c:v>
                </c:pt>
                <c:pt idx="82">
                  <c:v>4623</c:v>
                </c:pt>
                <c:pt idx="83">
                  <c:v>4490</c:v>
                </c:pt>
                <c:pt idx="84">
                  <c:v>4539</c:v>
                </c:pt>
                <c:pt idx="85">
                  <c:v>5647</c:v>
                </c:pt>
                <c:pt idx="86">
                  <c:v>5244</c:v>
                </c:pt>
                <c:pt idx="87">
                  <c:v>5381</c:v>
                </c:pt>
                <c:pt idx="88">
                  <c:v>5214</c:v>
                </c:pt>
                <c:pt idx="89">
                  <c:v>5608</c:v>
                </c:pt>
                <c:pt idx="90">
                  <c:v>4281</c:v>
                </c:pt>
                <c:pt idx="91">
                  <c:v>5071</c:v>
                </c:pt>
                <c:pt idx="92">
                  <c:v>5497</c:v>
                </c:pt>
                <c:pt idx="93">
                  <c:v>5699</c:v>
                </c:pt>
                <c:pt idx="94">
                  <c:v>5081</c:v>
                </c:pt>
                <c:pt idx="95">
                  <c:v>4983</c:v>
                </c:pt>
                <c:pt idx="96">
                  <c:v>5056</c:v>
                </c:pt>
                <c:pt idx="97">
                  <c:v>4960</c:v>
                </c:pt>
                <c:pt idx="98">
                  <c:v>4936</c:v>
                </c:pt>
                <c:pt idx="99">
                  <c:v>4869</c:v>
                </c:pt>
                <c:pt idx="100">
                  <c:v>4925</c:v>
                </c:pt>
                <c:pt idx="101">
                  <c:v>5089</c:v>
                </c:pt>
                <c:pt idx="102">
                  <c:v>5032</c:v>
                </c:pt>
                <c:pt idx="103">
                  <c:v>5009</c:v>
                </c:pt>
                <c:pt idx="104">
                  <c:v>5384</c:v>
                </c:pt>
                <c:pt idx="105">
                  <c:v>4744</c:v>
                </c:pt>
                <c:pt idx="106">
                  <c:v>4399</c:v>
                </c:pt>
                <c:pt idx="107">
                  <c:v>4488</c:v>
                </c:pt>
                <c:pt idx="108">
                  <c:v>4273</c:v>
                </c:pt>
                <c:pt idx="109">
                  <c:v>4303</c:v>
                </c:pt>
                <c:pt idx="110">
                  <c:v>4233</c:v>
                </c:pt>
              </c:numCache>
            </c:numRef>
          </c:val>
          <c:extLst>
            <c:ext xmlns:c16="http://schemas.microsoft.com/office/drawing/2014/chart" uri="{C3380CC4-5D6E-409C-BE32-E72D297353CC}">
              <c16:uniqueId val="{00000001-3D88-4807-9020-AF28B9482424}"/>
            </c:ext>
          </c:extLst>
        </c:ser>
        <c:ser>
          <c:idx val="2"/>
          <c:order val="2"/>
          <c:tx>
            <c:strRef>
              <c:f>会員数!$Q$2</c:f>
              <c:strCache>
                <c:ptCount val="1"/>
                <c:pt idx="0">
                  <c:v>特別会員</c:v>
                </c:pt>
              </c:strCache>
            </c:strRef>
          </c:tx>
          <c:spPr>
            <a:solidFill>
              <a:schemeClr val="accent3"/>
            </a:solidFill>
            <a:ln>
              <a:solidFill>
                <a:schemeClr val="accent1">
                  <a:lumMod val="50000"/>
                  <a:alpha val="0"/>
                </a:schemeClr>
              </a:solidFill>
            </a:ln>
            <a:effectLst/>
          </c:spPr>
          <c:cat>
            <c:numRef>
              <c:f>会員数!$A$3:$A$113</c:f>
              <c:numCache>
                <c:formatCode>General</c:formatCode>
                <c:ptCount val="111"/>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pt idx="110">
                  <c:v>2024</c:v>
                </c:pt>
              </c:numCache>
            </c:numRef>
          </c:cat>
          <c:val>
            <c:numRef>
              <c:f>会員数!$Q$3:$Q$113</c:f>
              <c:numCache>
                <c:formatCode>#,##0_ </c:formatCode>
                <c:ptCount val="111"/>
                <c:pt idx="20">
                  <c:v>3</c:v>
                </c:pt>
                <c:pt idx="21">
                  <c:v>2</c:v>
                </c:pt>
                <c:pt idx="22">
                  <c:v>3</c:v>
                </c:pt>
                <c:pt idx="23">
                  <c:v>22</c:v>
                </c:pt>
                <c:pt idx="24">
                  <c:v>81</c:v>
                </c:pt>
                <c:pt idx="25">
                  <c:v>90</c:v>
                </c:pt>
                <c:pt idx="26">
                  <c:v>107</c:v>
                </c:pt>
                <c:pt idx="27">
                  <c:v>136</c:v>
                </c:pt>
                <c:pt idx="28">
                  <c:v>128</c:v>
                </c:pt>
                <c:pt idx="29">
                  <c:v>211</c:v>
                </c:pt>
                <c:pt idx="30">
                  <c:v>179</c:v>
                </c:pt>
                <c:pt idx="31">
                  <c:v>147</c:v>
                </c:pt>
                <c:pt idx="32">
                  <c:v>115</c:v>
                </c:pt>
                <c:pt idx="33">
                  <c:v>139</c:v>
                </c:pt>
                <c:pt idx="34">
                  <c:v>136</c:v>
                </c:pt>
                <c:pt idx="35">
                  <c:v>128</c:v>
                </c:pt>
                <c:pt idx="36">
                  <c:v>153</c:v>
                </c:pt>
                <c:pt idx="37">
                  <c:v>230</c:v>
                </c:pt>
                <c:pt idx="38">
                  <c:v>244</c:v>
                </c:pt>
                <c:pt idx="39">
                  <c:v>257</c:v>
                </c:pt>
                <c:pt idx="40">
                  <c:v>256</c:v>
                </c:pt>
                <c:pt idx="41">
                  <c:v>258</c:v>
                </c:pt>
                <c:pt idx="42">
                  <c:v>225</c:v>
                </c:pt>
                <c:pt idx="43">
                  <c:v>227</c:v>
                </c:pt>
                <c:pt idx="44">
                  <c:v>300</c:v>
                </c:pt>
                <c:pt idx="45">
                  <c:v>303</c:v>
                </c:pt>
                <c:pt idx="46">
                  <c:v>325</c:v>
                </c:pt>
                <c:pt idx="47">
                  <c:v>406</c:v>
                </c:pt>
                <c:pt idx="48">
                  <c:v>443</c:v>
                </c:pt>
                <c:pt idx="49">
                  <c:v>545</c:v>
                </c:pt>
                <c:pt idx="50">
                  <c:v>680</c:v>
                </c:pt>
                <c:pt idx="51">
                  <c:v>678</c:v>
                </c:pt>
                <c:pt idx="52">
                  <c:v>662</c:v>
                </c:pt>
                <c:pt idx="53">
                  <c:v>679</c:v>
                </c:pt>
                <c:pt idx="54">
                  <c:v>710</c:v>
                </c:pt>
                <c:pt idx="55">
                  <c:v>712</c:v>
                </c:pt>
                <c:pt idx="56">
                  <c:v>741</c:v>
                </c:pt>
                <c:pt idx="57">
                  <c:v>753</c:v>
                </c:pt>
                <c:pt idx="58">
                  <c:v>874</c:v>
                </c:pt>
                <c:pt idx="59">
                  <c:v>938</c:v>
                </c:pt>
                <c:pt idx="60">
                  <c:v>971</c:v>
                </c:pt>
                <c:pt idx="61">
                  <c:v>985</c:v>
                </c:pt>
                <c:pt idx="62">
                  <c:v>1002</c:v>
                </c:pt>
                <c:pt idx="63">
                  <c:v>1001</c:v>
                </c:pt>
                <c:pt idx="64">
                  <c:v>986</c:v>
                </c:pt>
                <c:pt idx="65">
                  <c:v>958</c:v>
                </c:pt>
                <c:pt idx="66">
                  <c:v>964</c:v>
                </c:pt>
                <c:pt idx="67">
                  <c:v>1002</c:v>
                </c:pt>
                <c:pt idx="68">
                  <c:v>1016</c:v>
                </c:pt>
                <c:pt idx="69">
                  <c:v>1013</c:v>
                </c:pt>
                <c:pt idx="70">
                  <c:v>486</c:v>
                </c:pt>
                <c:pt idx="71">
                  <c:v>483</c:v>
                </c:pt>
                <c:pt idx="72">
                  <c:v>478</c:v>
                </c:pt>
                <c:pt idx="73">
                  <c:v>452</c:v>
                </c:pt>
                <c:pt idx="74">
                  <c:v>469</c:v>
                </c:pt>
                <c:pt idx="75">
                  <c:v>470</c:v>
                </c:pt>
                <c:pt idx="76">
                  <c:v>474</c:v>
                </c:pt>
                <c:pt idx="77">
                  <c:v>516</c:v>
                </c:pt>
                <c:pt idx="78">
                  <c:v>532</c:v>
                </c:pt>
                <c:pt idx="79">
                  <c:v>538</c:v>
                </c:pt>
                <c:pt idx="80">
                  <c:v>550</c:v>
                </c:pt>
                <c:pt idx="81">
                  <c:v>576</c:v>
                </c:pt>
                <c:pt idx="82">
                  <c:v>575</c:v>
                </c:pt>
                <c:pt idx="83">
                  <c:v>570</c:v>
                </c:pt>
                <c:pt idx="84">
                  <c:v>557</c:v>
                </c:pt>
                <c:pt idx="85">
                  <c:v>563</c:v>
                </c:pt>
                <c:pt idx="86">
                  <c:v>661</c:v>
                </c:pt>
                <c:pt idx="87">
                  <c:v>745</c:v>
                </c:pt>
                <c:pt idx="88">
                  <c:v>720</c:v>
                </c:pt>
                <c:pt idx="89">
                  <c:v>701</c:v>
                </c:pt>
                <c:pt idx="90">
                  <c:v>765</c:v>
                </c:pt>
                <c:pt idx="91">
                  <c:v>729</c:v>
                </c:pt>
                <c:pt idx="92">
                  <c:v>706</c:v>
                </c:pt>
                <c:pt idx="93">
                  <c:v>635</c:v>
                </c:pt>
                <c:pt idx="94">
                  <c:v>564</c:v>
                </c:pt>
                <c:pt idx="95">
                  <c:v>532</c:v>
                </c:pt>
                <c:pt idx="96">
                  <c:v>508</c:v>
                </c:pt>
                <c:pt idx="97">
                  <c:v>481</c:v>
                </c:pt>
                <c:pt idx="98">
                  <c:v>462</c:v>
                </c:pt>
                <c:pt idx="99">
                  <c:v>461</c:v>
                </c:pt>
                <c:pt idx="100">
                  <c:v>455</c:v>
                </c:pt>
                <c:pt idx="101">
                  <c:v>449</c:v>
                </c:pt>
                <c:pt idx="102">
                  <c:v>472</c:v>
                </c:pt>
                <c:pt idx="103">
                  <c:v>473</c:v>
                </c:pt>
                <c:pt idx="104">
                  <c:v>480</c:v>
                </c:pt>
                <c:pt idx="105">
                  <c:v>477</c:v>
                </c:pt>
                <c:pt idx="106">
                  <c:v>477</c:v>
                </c:pt>
                <c:pt idx="107">
                  <c:v>475</c:v>
                </c:pt>
                <c:pt idx="108">
                  <c:v>477</c:v>
                </c:pt>
                <c:pt idx="109">
                  <c:v>476</c:v>
                </c:pt>
                <c:pt idx="110">
                  <c:v>476</c:v>
                </c:pt>
              </c:numCache>
            </c:numRef>
          </c:val>
          <c:extLst>
            <c:ext xmlns:c16="http://schemas.microsoft.com/office/drawing/2014/chart" uri="{C3380CC4-5D6E-409C-BE32-E72D297353CC}">
              <c16:uniqueId val="{00000002-3D88-4807-9020-AF28B9482424}"/>
            </c:ext>
          </c:extLst>
        </c:ser>
        <c:ser>
          <c:idx val="4"/>
          <c:order val="3"/>
          <c:tx>
            <c:strRef>
              <c:f>会員数!$J$2</c:f>
              <c:strCache>
                <c:ptCount val="1"/>
                <c:pt idx="0">
                  <c:v>准会員</c:v>
                </c:pt>
              </c:strCache>
            </c:strRef>
          </c:tx>
          <c:spPr>
            <a:solidFill>
              <a:schemeClr val="bg2">
                <a:lumMod val="90000"/>
              </a:schemeClr>
            </a:solidFill>
            <a:ln>
              <a:solidFill>
                <a:schemeClr val="accent1">
                  <a:lumMod val="50000"/>
                  <a:alpha val="0"/>
                </a:schemeClr>
              </a:solidFill>
            </a:ln>
            <a:effectLst/>
          </c:spPr>
          <c:cat>
            <c:numRef>
              <c:f>会員数!$A$3:$A$113</c:f>
              <c:numCache>
                <c:formatCode>General</c:formatCode>
                <c:ptCount val="111"/>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pt idx="110">
                  <c:v>2024</c:v>
                </c:pt>
              </c:numCache>
            </c:numRef>
          </c:cat>
          <c:val>
            <c:numRef>
              <c:f>会員数!$J$3:$J$113</c:f>
              <c:numCache>
                <c:formatCode>#,##0_ </c:formatCode>
                <c:ptCount val="111"/>
                <c:pt idx="1">
                  <c:v>388</c:v>
                </c:pt>
                <c:pt idx="2">
                  <c:v>526</c:v>
                </c:pt>
                <c:pt idx="3">
                  <c:v>608</c:v>
                </c:pt>
                <c:pt idx="4">
                  <c:v>708</c:v>
                </c:pt>
                <c:pt idx="5">
                  <c:v>865</c:v>
                </c:pt>
                <c:pt idx="6">
                  <c:v>1068</c:v>
                </c:pt>
                <c:pt idx="7">
                  <c:v>1136</c:v>
                </c:pt>
                <c:pt idx="8">
                  <c:v>1515</c:v>
                </c:pt>
                <c:pt idx="9">
                  <c:v>1602</c:v>
                </c:pt>
                <c:pt idx="10">
                  <c:v>1671</c:v>
                </c:pt>
                <c:pt idx="11">
                  <c:v>1636</c:v>
                </c:pt>
                <c:pt idx="12">
                  <c:v>1607</c:v>
                </c:pt>
                <c:pt idx="13">
                  <c:v>1736</c:v>
                </c:pt>
                <c:pt idx="14">
                  <c:v>1727</c:v>
                </c:pt>
                <c:pt idx="15">
                  <c:v>1830</c:v>
                </c:pt>
                <c:pt idx="16">
                  <c:v>1861</c:v>
                </c:pt>
                <c:pt idx="17">
                  <c:v>1802</c:v>
                </c:pt>
                <c:pt idx="18">
                  <c:v>1883</c:v>
                </c:pt>
                <c:pt idx="19">
                  <c:v>1871</c:v>
                </c:pt>
                <c:pt idx="20">
                  <c:v>1902</c:v>
                </c:pt>
                <c:pt idx="21">
                  <c:v>2245</c:v>
                </c:pt>
                <c:pt idx="22">
                  <c:v>2720</c:v>
                </c:pt>
                <c:pt idx="23">
                  <c:v>3083</c:v>
                </c:pt>
                <c:pt idx="24">
                  <c:v>3710</c:v>
                </c:pt>
                <c:pt idx="25">
                  <c:v>4350</c:v>
                </c:pt>
                <c:pt idx="26">
                  <c:v>5070</c:v>
                </c:pt>
                <c:pt idx="27">
                  <c:v>5533</c:v>
                </c:pt>
                <c:pt idx="28">
                  <c:v>6481</c:v>
                </c:pt>
                <c:pt idx="29">
                  <c:v>7334</c:v>
                </c:pt>
                <c:pt idx="30">
                  <c:v>7980</c:v>
                </c:pt>
                <c:pt idx="31">
                  <c:v>8626</c:v>
                </c:pt>
                <c:pt idx="32">
                  <c:v>9273</c:v>
                </c:pt>
                <c:pt idx="33">
                  <c:v>9769</c:v>
                </c:pt>
                <c:pt idx="34">
                  <c:v>10354</c:v>
                </c:pt>
                <c:pt idx="35">
                  <c:v>5202</c:v>
                </c:pt>
                <c:pt idx="36">
                  <c:v>5496</c:v>
                </c:pt>
                <c:pt idx="37">
                  <c:v>4930</c:v>
                </c:pt>
                <c:pt idx="38">
                  <c:v>4919</c:v>
                </c:pt>
                <c:pt idx="39">
                  <c:v>5588</c:v>
                </c:pt>
                <c:pt idx="40">
                  <c:v>6055</c:v>
                </c:pt>
                <c:pt idx="41">
                  <c:v>6520</c:v>
                </c:pt>
                <c:pt idx="42">
                  <c:v>5784</c:v>
                </c:pt>
                <c:pt idx="43">
                  <c:v>5030</c:v>
                </c:pt>
                <c:pt idx="44">
                  <c:v>5536</c:v>
                </c:pt>
                <c:pt idx="45">
                  <c:v>4213</c:v>
                </c:pt>
              </c:numCache>
            </c:numRef>
          </c:val>
          <c:extLst>
            <c:ext xmlns:c16="http://schemas.microsoft.com/office/drawing/2014/chart" uri="{C3380CC4-5D6E-409C-BE32-E72D297353CC}">
              <c16:uniqueId val="{00000004-3D88-4807-9020-AF28B9482424}"/>
            </c:ext>
          </c:extLst>
        </c:ser>
        <c:dLbls>
          <c:showLegendKey val="0"/>
          <c:showVal val="0"/>
          <c:showCatName val="0"/>
          <c:showSerName val="0"/>
          <c:showPercent val="0"/>
          <c:showBubbleSize val="0"/>
        </c:dLbls>
        <c:axId val="1163466936"/>
        <c:axId val="1163459376"/>
      </c:areaChart>
      <c:lineChart>
        <c:grouping val="standard"/>
        <c:varyColors val="0"/>
        <c:ser>
          <c:idx val="3"/>
          <c:order val="4"/>
          <c:tx>
            <c:strRef>
              <c:f>会員数!$R$2</c:f>
              <c:strCache>
                <c:ptCount val="1"/>
                <c:pt idx="0">
                  <c:v>合計</c:v>
                </c:pt>
              </c:strCache>
            </c:strRef>
          </c:tx>
          <c:spPr>
            <a:ln w="28575" cap="rnd">
              <a:solidFill>
                <a:srgbClr val="FF0000"/>
              </a:solidFill>
              <a:round/>
            </a:ln>
            <a:effectLst/>
          </c:spPr>
          <c:marker>
            <c:symbol val="none"/>
          </c:marker>
          <c:dLbls>
            <c:dLbl>
              <c:idx val="57"/>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3D88-4807-9020-AF28B9482424}"/>
                </c:ext>
              </c:extLst>
            </c:dLbl>
            <c:dLbl>
              <c:idx val="86"/>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D88-4807-9020-AF28B9482424}"/>
                </c:ext>
              </c:extLst>
            </c:dLbl>
            <c:dLbl>
              <c:idx val="97"/>
              <c:dLblPos val="b"/>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D88-4807-9020-AF28B9482424}"/>
                </c:ext>
              </c:extLst>
            </c:dLbl>
            <c:dLbl>
              <c:idx val="11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2B2-4CDD-872E-1944078FBF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会員数!$B$3:$B$111</c:f>
              <c:strCache>
                <c:ptCount val="109"/>
                <c:pt idx="0">
                  <c:v>大正3</c:v>
                </c:pt>
                <c:pt idx="1">
                  <c:v>大正4</c:v>
                </c:pt>
                <c:pt idx="2">
                  <c:v>大正5</c:v>
                </c:pt>
                <c:pt idx="3">
                  <c:v>大正6</c:v>
                </c:pt>
                <c:pt idx="4">
                  <c:v>大正7</c:v>
                </c:pt>
                <c:pt idx="5">
                  <c:v>大正8</c:v>
                </c:pt>
                <c:pt idx="6">
                  <c:v>大正9</c:v>
                </c:pt>
                <c:pt idx="7">
                  <c:v>大正10</c:v>
                </c:pt>
                <c:pt idx="8">
                  <c:v>大正11</c:v>
                </c:pt>
                <c:pt idx="9">
                  <c:v>大正12</c:v>
                </c:pt>
                <c:pt idx="10">
                  <c:v>大正13</c:v>
                </c:pt>
                <c:pt idx="11">
                  <c:v>大正14</c:v>
                </c:pt>
                <c:pt idx="12">
                  <c:v>大正15</c:v>
                </c:pt>
                <c:pt idx="13">
                  <c:v>昭和2</c:v>
                </c:pt>
                <c:pt idx="14">
                  <c:v>昭和3</c:v>
                </c:pt>
                <c:pt idx="15">
                  <c:v>昭和4</c:v>
                </c:pt>
                <c:pt idx="16">
                  <c:v>昭和5</c:v>
                </c:pt>
                <c:pt idx="17">
                  <c:v>昭和6</c:v>
                </c:pt>
                <c:pt idx="18">
                  <c:v>昭和7</c:v>
                </c:pt>
                <c:pt idx="19">
                  <c:v>昭和8</c:v>
                </c:pt>
                <c:pt idx="20">
                  <c:v>昭和9</c:v>
                </c:pt>
                <c:pt idx="21">
                  <c:v>昭和10</c:v>
                </c:pt>
                <c:pt idx="22">
                  <c:v>昭和11</c:v>
                </c:pt>
                <c:pt idx="23">
                  <c:v>昭和12</c:v>
                </c:pt>
                <c:pt idx="24">
                  <c:v>昭和13</c:v>
                </c:pt>
                <c:pt idx="25">
                  <c:v>昭和14</c:v>
                </c:pt>
                <c:pt idx="26">
                  <c:v>昭和15</c:v>
                </c:pt>
                <c:pt idx="27">
                  <c:v>昭和16</c:v>
                </c:pt>
                <c:pt idx="28">
                  <c:v>昭和17</c:v>
                </c:pt>
                <c:pt idx="29">
                  <c:v>昭和18</c:v>
                </c:pt>
                <c:pt idx="30">
                  <c:v>昭和19</c:v>
                </c:pt>
                <c:pt idx="31">
                  <c:v>昭和20</c:v>
                </c:pt>
                <c:pt idx="32">
                  <c:v>昭和21</c:v>
                </c:pt>
                <c:pt idx="33">
                  <c:v>昭和22</c:v>
                </c:pt>
                <c:pt idx="34">
                  <c:v>昭和23</c:v>
                </c:pt>
                <c:pt idx="35">
                  <c:v>昭和24</c:v>
                </c:pt>
                <c:pt idx="36">
                  <c:v>昭和25</c:v>
                </c:pt>
                <c:pt idx="37">
                  <c:v>昭和26</c:v>
                </c:pt>
                <c:pt idx="38">
                  <c:v>昭和27</c:v>
                </c:pt>
                <c:pt idx="39">
                  <c:v>昭和28</c:v>
                </c:pt>
                <c:pt idx="40">
                  <c:v>昭和29</c:v>
                </c:pt>
                <c:pt idx="41">
                  <c:v>昭和30</c:v>
                </c:pt>
                <c:pt idx="42">
                  <c:v>昭和31</c:v>
                </c:pt>
                <c:pt idx="43">
                  <c:v>昭和32</c:v>
                </c:pt>
                <c:pt idx="44">
                  <c:v>昭和33</c:v>
                </c:pt>
                <c:pt idx="45">
                  <c:v>昭和34</c:v>
                </c:pt>
                <c:pt idx="46">
                  <c:v>昭和35</c:v>
                </c:pt>
                <c:pt idx="47">
                  <c:v>昭和36</c:v>
                </c:pt>
                <c:pt idx="48">
                  <c:v>昭和37</c:v>
                </c:pt>
                <c:pt idx="49">
                  <c:v>昭和38</c:v>
                </c:pt>
                <c:pt idx="50">
                  <c:v>昭和39</c:v>
                </c:pt>
                <c:pt idx="51">
                  <c:v>昭和40</c:v>
                </c:pt>
                <c:pt idx="52">
                  <c:v>昭和41</c:v>
                </c:pt>
                <c:pt idx="53">
                  <c:v>昭和42</c:v>
                </c:pt>
                <c:pt idx="54">
                  <c:v>昭和43</c:v>
                </c:pt>
                <c:pt idx="55">
                  <c:v>昭和44</c:v>
                </c:pt>
                <c:pt idx="56">
                  <c:v>昭和45</c:v>
                </c:pt>
                <c:pt idx="57">
                  <c:v>昭和46</c:v>
                </c:pt>
                <c:pt idx="58">
                  <c:v>昭和47</c:v>
                </c:pt>
                <c:pt idx="59">
                  <c:v>昭和48</c:v>
                </c:pt>
                <c:pt idx="60">
                  <c:v>昭和49</c:v>
                </c:pt>
                <c:pt idx="61">
                  <c:v>昭和50</c:v>
                </c:pt>
                <c:pt idx="62">
                  <c:v>昭和51</c:v>
                </c:pt>
                <c:pt idx="63">
                  <c:v>昭和52</c:v>
                </c:pt>
                <c:pt idx="64">
                  <c:v>昭和53</c:v>
                </c:pt>
                <c:pt idx="65">
                  <c:v>昭和54</c:v>
                </c:pt>
                <c:pt idx="66">
                  <c:v>昭和55</c:v>
                </c:pt>
                <c:pt idx="67">
                  <c:v>昭和56</c:v>
                </c:pt>
                <c:pt idx="68">
                  <c:v>昭和57</c:v>
                </c:pt>
                <c:pt idx="69">
                  <c:v>昭和58</c:v>
                </c:pt>
                <c:pt idx="70">
                  <c:v>昭和59</c:v>
                </c:pt>
                <c:pt idx="71">
                  <c:v>昭和60</c:v>
                </c:pt>
                <c:pt idx="72">
                  <c:v>昭和61</c:v>
                </c:pt>
                <c:pt idx="73">
                  <c:v>昭和62</c:v>
                </c:pt>
                <c:pt idx="74">
                  <c:v>昭和63</c:v>
                </c:pt>
                <c:pt idx="75">
                  <c:v>平成1</c:v>
                </c:pt>
                <c:pt idx="76">
                  <c:v>平成2</c:v>
                </c:pt>
                <c:pt idx="77">
                  <c:v>平成3</c:v>
                </c:pt>
                <c:pt idx="78">
                  <c:v>平成4</c:v>
                </c:pt>
                <c:pt idx="79">
                  <c:v>平成5</c:v>
                </c:pt>
                <c:pt idx="80">
                  <c:v>平成6</c:v>
                </c:pt>
                <c:pt idx="81">
                  <c:v>平成7</c:v>
                </c:pt>
                <c:pt idx="82">
                  <c:v>平成8</c:v>
                </c:pt>
                <c:pt idx="83">
                  <c:v>平成9</c:v>
                </c:pt>
                <c:pt idx="84">
                  <c:v>平成10</c:v>
                </c:pt>
                <c:pt idx="85">
                  <c:v>平成11</c:v>
                </c:pt>
                <c:pt idx="86">
                  <c:v>平成12</c:v>
                </c:pt>
                <c:pt idx="87">
                  <c:v>平成13</c:v>
                </c:pt>
                <c:pt idx="88">
                  <c:v>平成14</c:v>
                </c:pt>
                <c:pt idx="89">
                  <c:v>平成15</c:v>
                </c:pt>
                <c:pt idx="90">
                  <c:v>平成16</c:v>
                </c:pt>
                <c:pt idx="91">
                  <c:v>平成17</c:v>
                </c:pt>
                <c:pt idx="92">
                  <c:v>平成18</c:v>
                </c:pt>
                <c:pt idx="93">
                  <c:v>平成19</c:v>
                </c:pt>
                <c:pt idx="94">
                  <c:v>平成20</c:v>
                </c:pt>
                <c:pt idx="95">
                  <c:v>平成21</c:v>
                </c:pt>
                <c:pt idx="96">
                  <c:v>平成22</c:v>
                </c:pt>
                <c:pt idx="97">
                  <c:v>平成23</c:v>
                </c:pt>
                <c:pt idx="98">
                  <c:v>平成24</c:v>
                </c:pt>
                <c:pt idx="99">
                  <c:v>平成25</c:v>
                </c:pt>
                <c:pt idx="100">
                  <c:v>平成26</c:v>
                </c:pt>
                <c:pt idx="101">
                  <c:v>平成27</c:v>
                </c:pt>
                <c:pt idx="102">
                  <c:v>平成28</c:v>
                </c:pt>
                <c:pt idx="103">
                  <c:v>平成29</c:v>
                </c:pt>
                <c:pt idx="104">
                  <c:v>平成30</c:v>
                </c:pt>
                <c:pt idx="105">
                  <c:v>令和1</c:v>
                </c:pt>
                <c:pt idx="106">
                  <c:v>令和2</c:v>
                </c:pt>
                <c:pt idx="107">
                  <c:v>令和3</c:v>
                </c:pt>
                <c:pt idx="108">
                  <c:v>令和4</c:v>
                </c:pt>
              </c:strCache>
            </c:strRef>
          </c:cat>
          <c:val>
            <c:numRef>
              <c:f>会員数!$R$3:$R$113</c:f>
              <c:numCache>
                <c:formatCode>#,##0_ </c:formatCode>
                <c:ptCount val="111"/>
                <c:pt idx="0">
                  <c:v>443</c:v>
                </c:pt>
                <c:pt idx="1">
                  <c:v>1535</c:v>
                </c:pt>
                <c:pt idx="2">
                  <c:v>1727</c:v>
                </c:pt>
                <c:pt idx="3">
                  <c:v>1856</c:v>
                </c:pt>
                <c:pt idx="4">
                  <c:v>1964</c:v>
                </c:pt>
                <c:pt idx="5">
                  <c:v>2047</c:v>
                </c:pt>
                <c:pt idx="6">
                  <c:v>2298</c:v>
                </c:pt>
                <c:pt idx="7">
                  <c:v>2411</c:v>
                </c:pt>
                <c:pt idx="8">
                  <c:v>2532</c:v>
                </c:pt>
                <c:pt idx="9">
                  <c:v>2623</c:v>
                </c:pt>
                <c:pt idx="10">
                  <c:v>2659</c:v>
                </c:pt>
                <c:pt idx="11">
                  <c:v>2741</c:v>
                </c:pt>
                <c:pt idx="12">
                  <c:v>2826</c:v>
                </c:pt>
                <c:pt idx="13">
                  <c:v>2957</c:v>
                </c:pt>
                <c:pt idx="14">
                  <c:v>3033</c:v>
                </c:pt>
                <c:pt idx="15">
                  <c:v>3116</c:v>
                </c:pt>
                <c:pt idx="16">
                  <c:v>3210</c:v>
                </c:pt>
                <c:pt idx="17">
                  <c:v>3196</c:v>
                </c:pt>
                <c:pt idx="18">
                  <c:v>3210</c:v>
                </c:pt>
                <c:pt idx="19">
                  <c:v>3158</c:v>
                </c:pt>
                <c:pt idx="20">
                  <c:v>4322</c:v>
                </c:pt>
                <c:pt idx="21">
                  <c:v>5294</c:v>
                </c:pt>
                <c:pt idx="22">
                  <c:v>5987</c:v>
                </c:pt>
                <c:pt idx="23">
                  <c:v>6896</c:v>
                </c:pt>
                <c:pt idx="24">
                  <c:v>8110</c:v>
                </c:pt>
                <c:pt idx="25">
                  <c:v>9154</c:v>
                </c:pt>
                <c:pt idx="26">
                  <c:v>10175</c:v>
                </c:pt>
                <c:pt idx="27">
                  <c:v>11216</c:v>
                </c:pt>
                <c:pt idx="28">
                  <c:v>12896</c:v>
                </c:pt>
                <c:pt idx="29">
                  <c:v>14397</c:v>
                </c:pt>
                <c:pt idx="30">
                  <c:v>14864</c:v>
                </c:pt>
                <c:pt idx="31">
                  <c:v>15331</c:v>
                </c:pt>
                <c:pt idx="32">
                  <c:v>15801</c:v>
                </c:pt>
                <c:pt idx="33">
                  <c:v>16625</c:v>
                </c:pt>
                <c:pt idx="34">
                  <c:v>17161</c:v>
                </c:pt>
                <c:pt idx="35">
                  <c:v>8902</c:v>
                </c:pt>
                <c:pt idx="36">
                  <c:v>10282</c:v>
                </c:pt>
                <c:pt idx="37">
                  <c:v>10809</c:v>
                </c:pt>
                <c:pt idx="38">
                  <c:v>11107</c:v>
                </c:pt>
                <c:pt idx="39">
                  <c:v>12209</c:v>
                </c:pt>
                <c:pt idx="40">
                  <c:v>13057</c:v>
                </c:pt>
                <c:pt idx="41">
                  <c:v>13575</c:v>
                </c:pt>
                <c:pt idx="42">
                  <c:v>12548</c:v>
                </c:pt>
                <c:pt idx="43">
                  <c:v>13352</c:v>
                </c:pt>
                <c:pt idx="44">
                  <c:v>14081</c:v>
                </c:pt>
                <c:pt idx="45">
                  <c:v>14729</c:v>
                </c:pt>
                <c:pt idx="46">
                  <c:v>15042</c:v>
                </c:pt>
                <c:pt idx="47">
                  <c:v>14249</c:v>
                </c:pt>
                <c:pt idx="48">
                  <c:v>15241</c:v>
                </c:pt>
                <c:pt idx="49">
                  <c:v>15659</c:v>
                </c:pt>
                <c:pt idx="50">
                  <c:v>17279</c:v>
                </c:pt>
                <c:pt idx="51">
                  <c:v>19889</c:v>
                </c:pt>
                <c:pt idx="52">
                  <c:v>22248</c:v>
                </c:pt>
                <c:pt idx="53">
                  <c:v>23870</c:v>
                </c:pt>
                <c:pt idx="54">
                  <c:v>25308</c:v>
                </c:pt>
                <c:pt idx="55">
                  <c:v>27147</c:v>
                </c:pt>
                <c:pt idx="56">
                  <c:v>29778</c:v>
                </c:pt>
                <c:pt idx="57">
                  <c:v>31849</c:v>
                </c:pt>
                <c:pt idx="58">
                  <c:v>25203</c:v>
                </c:pt>
                <c:pt idx="59">
                  <c:v>24953</c:v>
                </c:pt>
                <c:pt idx="60">
                  <c:v>26729</c:v>
                </c:pt>
                <c:pt idx="61">
                  <c:v>27207</c:v>
                </c:pt>
                <c:pt idx="62">
                  <c:v>27117</c:v>
                </c:pt>
                <c:pt idx="63">
                  <c:v>26614</c:v>
                </c:pt>
                <c:pt idx="64">
                  <c:v>26618</c:v>
                </c:pt>
                <c:pt idx="65">
                  <c:v>26708</c:v>
                </c:pt>
                <c:pt idx="66">
                  <c:v>27032</c:v>
                </c:pt>
                <c:pt idx="67">
                  <c:v>27136</c:v>
                </c:pt>
                <c:pt idx="68">
                  <c:v>26918</c:v>
                </c:pt>
                <c:pt idx="69">
                  <c:v>26921</c:v>
                </c:pt>
                <c:pt idx="70">
                  <c:v>26644</c:v>
                </c:pt>
                <c:pt idx="71">
                  <c:v>26894</c:v>
                </c:pt>
                <c:pt idx="72">
                  <c:v>27091</c:v>
                </c:pt>
                <c:pt idx="73">
                  <c:v>27661</c:v>
                </c:pt>
                <c:pt idx="74">
                  <c:v>28218</c:v>
                </c:pt>
                <c:pt idx="75">
                  <c:v>29884</c:v>
                </c:pt>
                <c:pt idx="76">
                  <c:v>30901</c:v>
                </c:pt>
                <c:pt idx="77">
                  <c:v>32786</c:v>
                </c:pt>
                <c:pt idx="78">
                  <c:v>33684</c:v>
                </c:pt>
                <c:pt idx="79">
                  <c:v>35097</c:v>
                </c:pt>
                <c:pt idx="80">
                  <c:v>35505</c:v>
                </c:pt>
                <c:pt idx="81">
                  <c:v>36566</c:v>
                </c:pt>
                <c:pt idx="82">
                  <c:v>38125</c:v>
                </c:pt>
                <c:pt idx="83">
                  <c:v>38278</c:v>
                </c:pt>
                <c:pt idx="84">
                  <c:v>37851</c:v>
                </c:pt>
                <c:pt idx="85">
                  <c:v>39769</c:v>
                </c:pt>
                <c:pt idx="86">
                  <c:v>40325</c:v>
                </c:pt>
                <c:pt idx="87">
                  <c:v>39681</c:v>
                </c:pt>
                <c:pt idx="88">
                  <c:v>38569</c:v>
                </c:pt>
                <c:pt idx="89">
                  <c:v>38867</c:v>
                </c:pt>
                <c:pt idx="90">
                  <c:v>37799</c:v>
                </c:pt>
                <c:pt idx="91">
                  <c:v>37662</c:v>
                </c:pt>
                <c:pt idx="92">
                  <c:v>37100</c:v>
                </c:pt>
                <c:pt idx="93">
                  <c:v>36672</c:v>
                </c:pt>
                <c:pt idx="94">
                  <c:v>35979</c:v>
                </c:pt>
                <c:pt idx="95">
                  <c:v>35718</c:v>
                </c:pt>
                <c:pt idx="96">
                  <c:v>35553</c:v>
                </c:pt>
                <c:pt idx="97">
                  <c:v>35567</c:v>
                </c:pt>
                <c:pt idx="98">
                  <c:v>36933</c:v>
                </c:pt>
                <c:pt idx="99">
                  <c:v>38115</c:v>
                </c:pt>
                <c:pt idx="100">
                  <c:v>38241</c:v>
                </c:pt>
                <c:pt idx="101">
                  <c:v>39106</c:v>
                </c:pt>
                <c:pt idx="102">
                  <c:v>39284</c:v>
                </c:pt>
                <c:pt idx="103">
                  <c:v>39330</c:v>
                </c:pt>
                <c:pt idx="104">
                  <c:v>39353</c:v>
                </c:pt>
                <c:pt idx="105">
                  <c:v>38605</c:v>
                </c:pt>
                <c:pt idx="106">
                  <c:v>38089</c:v>
                </c:pt>
                <c:pt idx="107">
                  <c:v>38343</c:v>
                </c:pt>
                <c:pt idx="108">
                  <c:v>38322</c:v>
                </c:pt>
                <c:pt idx="109">
                  <c:v>38528</c:v>
                </c:pt>
                <c:pt idx="110">
                  <c:v>38648</c:v>
                </c:pt>
              </c:numCache>
            </c:numRef>
          </c:val>
          <c:smooth val="0"/>
          <c:extLst>
            <c:ext xmlns:c16="http://schemas.microsoft.com/office/drawing/2014/chart" uri="{C3380CC4-5D6E-409C-BE32-E72D297353CC}">
              <c16:uniqueId val="{00000003-3D88-4807-9020-AF28B9482424}"/>
            </c:ext>
          </c:extLst>
        </c:ser>
        <c:dLbls>
          <c:showLegendKey val="0"/>
          <c:showVal val="0"/>
          <c:showCatName val="0"/>
          <c:showSerName val="0"/>
          <c:showPercent val="0"/>
          <c:showBubbleSize val="0"/>
        </c:dLbls>
        <c:marker val="1"/>
        <c:smooth val="0"/>
        <c:axId val="1163466936"/>
        <c:axId val="1163459376"/>
      </c:lineChart>
      <c:catAx>
        <c:axId val="1163466936"/>
        <c:scaling>
          <c:orientation val="minMax"/>
        </c:scaling>
        <c:delete val="0"/>
        <c:axPos val="b"/>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163459376"/>
        <c:crosses val="autoZero"/>
        <c:auto val="1"/>
        <c:lblAlgn val="ctr"/>
        <c:lblOffset val="100"/>
        <c:tickLblSkip val="10"/>
        <c:tickMarkSkip val="5"/>
        <c:noMultiLvlLbl val="0"/>
      </c:catAx>
      <c:valAx>
        <c:axId val="1163459376"/>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163466936"/>
        <c:crosses val="autoZero"/>
        <c:crossBetween val="between"/>
      </c:valAx>
      <c:spPr>
        <a:noFill/>
        <a:ln>
          <a:noFill/>
        </a:ln>
        <a:effectLst/>
      </c:spPr>
    </c:plotArea>
    <c:legend>
      <c:legendPos val="b"/>
      <c:legendEntry>
        <c:idx val="4"/>
        <c:delete val="1"/>
      </c:legendEntry>
      <c:layout>
        <c:manualLayout>
          <c:xMode val="edge"/>
          <c:yMode val="edge"/>
          <c:x val="0.1117491629369009"/>
          <c:y val="6.0407085652753247E-2"/>
          <c:w val="0.15009183613647631"/>
          <c:h val="0.1269961459224354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54838061285"/>
          <c:y val="5.1565340720097025E-2"/>
          <c:w val="0.81836207939444627"/>
          <c:h val="0.8631700722383262"/>
        </c:manualLayout>
      </c:layout>
      <c:lineChart>
        <c:grouping val="standard"/>
        <c:varyColors val="0"/>
        <c:ser>
          <c:idx val="0"/>
          <c:order val="0"/>
          <c:tx>
            <c:strRef>
              <c:f>会員数!$W$86</c:f>
              <c:strCache>
                <c:ptCount val="1"/>
                <c:pt idx="0">
                  <c:v>正会員</c:v>
                </c:pt>
              </c:strCache>
            </c:strRef>
          </c:tx>
          <c:spPr>
            <a:ln w="25400" cap="rnd">
              <a:solidFill>
                <a:schemeClr val="accent1"/>
              </a:solidFill>
              <a:round/>
            </a:ln>
            <a:effectLst/>
          </c:spPr>
          <c:marker>
            <c:symbol val="square"/>
            <c:size val="6"/>
            <c:spPr>
              <a:solidFill>
                <a:schemeClr val="accent1"/>
              </a:solidFill>
              <a:ln w="9525">
                <a:solidFill>
                  <a:schemeClr val="accent1"/>
                </a:solidFill>
              </a:ln>
              <a:effectLst/>
            </c:spPr>
          </c:marker>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会員数!$W$87:$W$113</c:f>
              <c:numCache>
                <c:formatCode>#,##0_ </c:formatCode>
                <c:ptCount val="27"/>
                <c:pt idx="0">
                  <c:v>100</c:v>
                </c:pt>
                <c:pt idx="5">
                  <c:v>98.8</c:v>
                </c:pt>
                <c:pt idx="7">
                  <c:v>96.8</c:v>
                </c:pt>
                <c:pt idx="8">
                  <c:v>93.6</c:v>
                </c:pt>
                <c:pt idx="9">
                  <c:v>91.6</c:v>
                </c:pt>
                <c:pt idx="10">
                  <c:v>91.4</c:v>
                </c:pt>
                <c:pt idx="11">
                  <c:v>91</c:v>
                </c:pt>
                <c:pt idx="12">
                  <c:v>90.2</c:v>
                </c:pt>
                <c:pt idx="13">
                  <c:v>90.5</c:v>
                </c:pt>
                <c:pt idx="14">
                  <c:v>94.7</c:v>
                </c:pt>
                <c:pt idx="15">
                  <c:v>98.2</c:v>
                </c:pt>
                <c:pt idx="16">
                  <c:v>98.2</c:v>
                </c:pt>
                <c:pt idx="17">
                  <c:v>100.1</c:v>
                </c:pt>
                <c:pt idx="18">
                  <c:v>100.6</c:v>
                </c:pt>
                <c:pt idx="19">
                  <c:v>100.4</c:v>
                </c:pt>
                <c:pt idx="20">
                  <c:v>99.2</c:v>
                </c:pt>
                <c:pt idx="21">
                  <c:v>98.7</c:v>
                </c:pt>
                <c:pt idx="22">
                  <c:v>97.9</c:v>
                </c:pt>
                <c:pt idx="23">
                  <c:v>97.9</c:v>
                </c:pt>
                <c:pt idx="24">
                  <c:v>98.1</c:v>
                </c:pt>
                <c:pt idx="25">
                  <c:v>98.2</c:v>
                </c:pt>
                <c:pt idx="26">
                  <c:v>98.4</c:v>
                </c:pt>
              </c:numCache>
            </c:numRef>
          </c:val>
          <c:smooth val="0"/>
          <c:extLst>
            <c:ext xmlns:c16="http://schemas.microsoft.com/office/drawing/2014/chart" uri="{C3380CC4-5D6E-409C-BE32-E72D297353CC}">
              <c16:uniqueId val="{00000000-1EC3-4D50-8525-4897A20B8243}"/>
            </c:ext>
          </c:extLst>
        </c:ser>
        <c:ser>
          <c:idx val="1"/>
          <c:order val="1"/>
          <c:tx>
            <c:strRef>
              <c:f>会員数!$X$86</c:f>
              <c:strCache>
                <c:ptCount val="1"/>
                <c:pt idx="0">
                  <c:v>女性正会員</c:v>
                </c:pt>
              </c:strCache>
            </c:strRef>
          </c:tx>
          <c:spPr>
            <a:ln w="25400" cap="rnd">
              <a:solidFill>
                <a:srgbClr val="FF8181"/>
              </a:solidFill>
              <a:round/>
            </a:ln>
            <a:effectLst/>
          </c:spPr>
          <c:marker>
            <c:symbol val="circle"/>
            <c:size val="7"/>
            <c:spPr>
              <a:solidFill>
                <a:srgbClr val="FF8181"/>
              </a:solidFill>
              <a:ln w="9525">
                <a:solidFill>
                  <a:srgbClr val="FF8181"/>
                </a:solidFill>
              </a:ln>
              <a:effectLst/>
            </c:spPr>
          </c:marker>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会員数!$X$87:$X$113</c:f>
              <c:numCache>
                <c:formatCode>#,##0_ </c:formatCode>
                <c:ptCount val="27"/>
                <c:pt idx="0">
                  <c:v>100</c:v>
                </c:pt>
                <c:pt idx="5">
                  <c:v>160</c:v>
                </c:pt>
                <c:pt idx="7">
                  <c:v>145.80000000000001</c:v>
                </c:pt>
                <c:pt idx="8">
                  <c:v>168.9</c:v>
                </c:pt>
                <c:pt idx="9">
                  <c:v>193.2</c:v>
                </c:pt>
                <c:pt idx="10">
                  <c:v>212.6</c:v>
                </c:pt>
                <c:pt idx="11">
                  <c:v>208.9</c:v>
                </c:pt>
                <c:pt idx="12">
                  <c:v>226.2</c:v>
                </c:pt>
                <c:pt idx="13">
                  <c:v>239.7</c:v>
                </c:pt>
                <c:pt idx="14">
                  <c:v>257.8</c:v>
                </c:pt>
                <c:pt idx="15">
                  <c:v>292.3</c:v>
                </c:pt>
                <c:pt idx="16">
                  <c:v>310.2</c:v>
                </c:pt>
                <c:pt idx="17">
                  <c:v>337.5</c:v>
                </c:pt>
                <c:pt idx="18">
                  <c:v>359.1</c:v>
                </c:pt>
                <c:pt idx="19">
                  <c:v>392.3</c:v>
                </c:pt>
                <c:pt idx="20">
                  <c:v>404.6</c:v>
                </c:pt>
                <c:pt idx="21">
                  <c:v>424.6</c:v>
                </c:pt>
                <c:pt idx="22">
                  <c:v>446.5</c:v>
                </c:pt>
                <c:pt idx="23">
                  <c:v>498.8</c:v>
                </c:pt>
                <c:pt idx="24">
                  <c:v>536</c:v>
                </c:pt>
                <c:pt idx="25">
                  <c:v>582.20000000000005</c:v>
                </c:pt>
                <c:pt idx="26">
                  <c:v>621.79999999999995</c:v>
                </c:pt>
              </c:numCache>
            </c:numRef>
          </c:val>
          <c:smooth val="0"/>
          <c:extLst>
            <c:ext xmlns:c16="http://schemas.microsoft.com/office/drawing/2014/chart" uri="{C3380CC4-5D6E-409C-BE32-E72D297353CC}">
              <c16:uniqueId val="{00000001-1EC3-4D50-8525-4897A20B8243}"/>
            </c:ext>
          </c:extLst>
        </c:ser>
        <c:ser>
          <c:idx val="2"/>
          <c:order val="2"/>
          <c:tx>
            <c:strRef>
              <c:f>会員数!$Y$86</c:f>
              <c:strCache>
                <c:ptCount val="1"/>
                <c:pt idx="0">
                  <c:v>男性学生会員</c:v>
                </c:pt>
              </c:strCache>
            </c:strRef>
          </c:tx>
          <c:spPr>
            <a:ln w="25400" cap="rnd">
              <a:solidFill>
                <a:schemeClr val="accent1"/>
              </a:solidFill>
              <a:prstDash val="sysDot"/>
              <a:round/>
            </a:ln>
            <a:effectLst/>
          </c:spPr>
          <c:marker>
            <c:symbol val="square"/>
            <c:size val="6"/>
            <c:spPr>
              <a:solidFill>
                <a:schemeClr val="bg1"/>
              </a:solidFill>
              <a:ln w="9525">
                <a:solidFill>
                  <a:schemeClr val="accent1"/>
                </a:solidFill>
              </a:ln>
              <a:effectLst/>
            </c:spPr>
          </c:marker>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会員数!$Y$87:$Y$113</c:f>
              <c:numCache>
                <c:formatCode>#,##0_ </c:formatCode>
                <c:ptCount val="27"/>
                <c:pt idx="0">
                  <c:v>100</c:v>
                </c:pt>
                <c:pt idx="5">
                  <c:v>121.2</c:v>
                </c:pt>
                <c:pt idx="7">
                  <c:v>109.4</c:v>
                </c:pt>
                <c:pt idx="8">
                  <c:v>121.9</c:v>
                </c:pt>
                <c:pt idx="9">
                  <c:v>119.2</c:v>
                </c:pt>
                <c:pt idx="10">
                  <c:v>107.7</c:v>
                </c:pt>
                <c:pt idx="11">
                  <c:v>105.2</c:v>
                </c:pt>
                <c:pt idx="12">
                  <c:v>106.6</c:v>
                </c:pt>
                <c:pt idx="13">
                  <c:v>104.5</c:v>
                </c:pt>
                <c:pt idx="14">
                  <c:v>103.6</c:v>
                </c:pt>
                <c:pt idx="15">
                  <c:v>101.7</c:v>
                </c:pt>
                <c:pt idx="16">
                  <c:v>103.1</c:v>
                </c:pt>
                <c:pt idx="17">
                  <c:v>105</c:v>
                </c:pt>
                <c:pt idx="18">
                  <c:v>102.9</c:v>
                </c:pt>
                <c:pt idx="19">
                  <c:v>102.2</c:v>
                </c:pt>
                <c:pt idx="20">
                  <c:v>109.6</c:v>
                </c:pt>
                <c:pt idx="21">
                  <c:v>95.1</c:v>
                </c:pt>
                <c:pt idx="22">
                  <c:v>89.2</c:v>
                </c:pt>
                <c:pt idx="23">
                  <c:v>88.2</c:v>
                </c:pt>
                <c:pt idx="24">
                  <c:v>86</c:v>
                </c:pt>
                <c:pt idx="25">
                  <c:v>86.2</c:v>
                </c:pt>
                <c:pt idx="26">
                  <c:v>83.5</c:v>
                </c:pt>
              </c:numCache>
            </c:numRef>
          </c:val>
          <c:smooth val="0"/>
          <c:extLst>
            <c:ext xmlns:c16="http://schemas.microsoft.com/office/drawing/2014/chart" uri="{C3380CC4-5D6E-409C-BE32-E72D297353CC}">
              <c16:uniqueId val="{00000002-1EC3-4D50-8525-4897A20B8243}"/>
            </c:ext>
          </c:extLst>
        </c:ser>
        <c:ser>
          <c:idx val="3"/>
          <c:order val="3"/>
          <c:tx>
            <c:strRef>
              <c:f>会員数!$Z$86</c:f>
              <c:strCache>
                <c:ptCount val="1"/>
                <c:pt idx="0">
                  <c:v>女性学生会員</c:v>
                </c:pt>
              </c:strCache>
            </c:strRef>
          </c:tx>
          <c:spPr>
            <a:ln w="25400" cap="rnd">
              <a:solidFill>
                <a:srgbClr val="FF8181"/>
              </a:solidFill>
              <a:prstDash val="sysDot"/>
              <a:round/>
            </a:ln>
            <a:effectLst/>
          </c:spPr>
          <c:marker>
            <c:symbol val="circle"/>
            <c:size val="6"/>
            <c:spPr>
              <a:solidFill>
                <a:schemeClr val="bg1"/>
              </a:solidFill>
              <a:ln w="9525">
                <a:solidFill>
                  <a:srgbClr val="FF8181"/>
                </a:solidFill>
              </a:ln>
              <a:effectLst/>
            </c:spPr>
          </c:marker>
          <c:cat>
            <c:numRef>
              <c:f>会員数!$V$87:$V$113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会員数!$Z$87:$Z$113</c:f>
              <c:numCache>
                <c:formatCode>#,##0_ </c:formatCode>
                <c:ptCount val="27"/>
                <c:pt idx="0">
                  <c:v>100</c:v>
                </c:pt>
                <c:pt idx="5">
                  <c:v>153.5</c:v>
                </c:pt>
                <c:pt idx="7">
                  <c:v>141.6</c:v>
                </c:pt>
                <c:pt idx="8">
                  <c:v>111</c:v>
                </c:pt>
                <c:pt idx="9">
                  <c:v>208</c:v>
                </c:pt>
                <c:pt idx="10">
                  <c:v>166.7</c:v>
                </c:pt>
                <c:pt idx="11">
                  <c:v>168.8</c:v>
                </c:pt>
                <c:pt idx="12">
                  <c:v>172.8</c:v>
                </c:pt>
                <c:pt idx="13">
                  <c:v>170.9</c:v>
                </c:pt>
                <c:pt idx="14">
                  <c:v>175.5</c:v>
                </c:pt>
                <c:pt idx="15">
                  <c:v>178.9</c:v>
                </c:pt>
                <c:pt idx="16">
                  <c:v>178.6</c:v>
                </c:pt>
                <c:pt idx="17">
                  <c:v>203.4</c:v>
                </c:pt>
                <c:pt idx="18">
                  <c:v>213.1</c:v>
                </c:pt>
                <c:pt idx="19">
                  <c:v>215.9</c:v>
                </c:pt>
                <c:pt idx="20">
                  <c:v>235.2</c:v>
                </c:pt>
                <c:pt idx="21">
                  <c:v>225.7</c:v>
                </c:pt>
                <c:pt idx="22">
                  <c:v>196.6</c:v>
                </c:pt>
                <c:pt idx="23">
                  <c:v>237</c:v>
                </c:pt>
                <c:pt idx="24">
                  <c:v>198.8</c:v>
                </c:pt>
                <c:pt idx="25">
                  <c:v>205.2</c:v>
                </c:pt>
                <c:pt idx="26">
                  <c:v>219.6</c:v>
                </c:pt>
              </c:numCache>
            </c:numRef>
          </c:val>
          <c:smooth val="0"/>
          <c:extLst>
            <c:ext xmlns:c16="http://schemas.microsoft.com/office/drawing/2014/chart" uri="{C3380CC4-5D6E-409C-BE32-E72D297353CC}">
              <c16:uniqueId val="{00000003-1EC3-4D50-8525-4897A20B8243}"/>
            </c:ext>
          </c:extLst>
        </c:ser>
        <c:dLbls>
          <c:showLegendKey val="0"/>
          <c:showVal val="0"/>
          <c:showCatName val="0"/>
          <c:showSerName val="0"/>
          <c:showPercent val="0"/>
          <c:showBubbleSize val="0"/>
        </c:dLbls>
        <c:marker val="1"/>
        <c:smooth val="0"/>
        <c:axId val="476167376"/>
        <c:axId val="476162280"/>
      </c:lineChart>
      <c:catAx>
        <c:axId val="47616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2280"/>
        <c:crosses val="autoZero"/>
        <c:auto val="1"/>
        <c:lblAlgn val="ctr"/>
        <c:lblOffset val="100"/>
        <c:tickLblSkip val="2"/>
        <c:tickMarkSkip val="2"/>
        <c:noMultiLvlLbl val="0"/>
      </c:catAx>
      <c:valAx>
        <c:axId val="476162280"/>
        <c:scaling>
          <c:orientation val="minMax"/>
        </c:scaling>
        <c:delete val="0"/>
        <c:axPos val="l"/>
        <c:majorGridlines>
          <c:spPr>
            <a:ln w="635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en-US" altLang="ja-JP"/>
                  <a:t>1998</a:t>
                </a:r>
                <a:r>
                  <a:rPr lang="ja-JP" altLang="en-US"/>
                  <a:t>年を</a:t>
                </a:r>
                <a:r>
                  <a:rPr lang="en-US" altLang="ja-JP"/>
                  <a:t>100</a:t>
                </a:r>
                <a:r>
                  <a:rPr lang="ja-JP" altLang="en-US"/>
                  <a:t>とした会員数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7376"/>
        <c:crosses val="autoZero"/>
        <c:crossBetween val="midCat"/>
      </c:valAx>
      <c:spPr>
        <a:solidFill>
          <a:schemeClr val="bg1"/>
        </a:solidFill>
        <a:ln>
          <a:noFill/>
        </a:ln>
        <a:effectLst/>
      </c:spPr>
    </c:plotArea>
    <c:legend>
      <c:legendPos val="b"/>
      <c:layout>
        <c:manualLayout>
          <c:xMode val="edge"/>
          <c:yMode val="edge"/>
          <c:x val="0.11361783807946149"/>
          <c:y val="6.735383301801072E-2"/>
          <c:w val="0.74811099881604881"/>
          <c:h val="6.69362473112469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span"/>
    <c:showDLblsOverMax val="0"/>
  </c:chart>
  <c:spPr>
    <a:no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6961678028501471"/>
          <c:y val="0.45572516245386679"/>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7997775768965435"/>
          <c:y val="1.1331444759206799E-2"/>
          <c:w val="0.65281973816717032"/>
          <c:h val="0.97941454202077449"/>
        </c:manualLayout>
      </c:layout>
      <c:doughnutChart>
        <c:varyColors val="1"/>
        <c:ser>
          <c:idx val="0"/>
          <c:order val="0"/>
          <c:tx>
            <c:strRef>
              <c:f>年齢別会員数!$R$11</c:f>
              <c:strCache>
                <c:ptCount val="1"/>
                <c:pt idx="0">
                  <c:v>2024 年度</c:v>
                </c:pt>
              </c:strCache>
            </c:strRef>
          </c:tx>
          <c:explosion val="1"/>
          <c:dPt>
            <c:idx val="0"/>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1-C16D-436B-AEF8-3C29681124CD}"/>
              </c:ext>
            </c:extLst>
          </c:dPt>
          <c:dPt>
            <c:idx val="1"/>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3-C16D-436B-AEF8-3C29681124CD}"/>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C16D-436B-AEF8-3C29681124CD}"/>
              </c:ext>
            </c:extLst>
          </c:dPt>
          <c:dPt>
            <c:idx val="3"/>
            <c:bubble3D val="0"/>
            <c:spPr>
              <a:solidFill>
                <a:schemeClr val="accent1">
                  <a:tint val="90000"/>
                </a:schemeClr>
              </a:solidFill>
              <a:ln w="19050">
                <a:solidFill>
                  <a:schemeClr val="lt1"/>
                </a:solidFill>
              </a:ln>
              <a:effectLst/>
            </c:spPr>
            <c:extLst>
              <c:ext xmlns:c16="http://schemas.microsoft.com/office/drawing/2014/chart" uri="{C3380CC4-5D6E-409C-BE32-E72D297353CC}">
                <c16:uniqueId val="{00000007-C16D-436B-AEF8-3C29681124CD}"/>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C16D-436B-AEF8-3C29681124CD}"/>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C16D-436B-AEF8-3C29681124CD}"/>
              </c:ext>
            </c:extLst>
          </c:dPt>
          <c:dLbls>
            <c:dLbl>
              <c:idx val="5"/>
              <c:layout>
                <c:manualLayout>
                  <c:x val="-5.0352467270896274E-3"/>
                  <c:y val="-4.91029272898961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6D-436B-AEF8-3C29681124C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effectLst>
                      <a:glow rad="38100">
                        <a:schemeClr val="bg1"/>
                      </a:glow>
                    </a:effectLst>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年齢別会員数!$S$10:$X$10</c:f>
              <c:strCache>
                <c:ptCount val="6"/>
                <c:pt idx="0">
                  <c:v>～20代</c:v>
                </c:pt>
                <c:pt idx="1">
                  <c:v>30代</c:v>
                </c:pt>
                <c:pt idx="2">
                  <c:v>40代</c:v>
                </c:pt>
                <c:pt idx="3">
                  <c:v>50代</c:v>
                </c:pt>
                <c:pt idx="4">
                  <c:v>60代</c:v>
                </c:pt>
                <c:pt idx="5">
                  <c:v>70代以上</c:v>
                </c:pt>
              </c:strCache>
            </c:strRef>
          </c:cat>
          <c:val>
            <c:numRef>
              <c:f>年齢別会員数!$S$11:$X$11</c:f>
              <c:numCache>
                <c:formatCode>General</c:formatCode>
                <c:ptCount val="6"/>
                <c:pt idx="0">
                  <c:v>3576</c:v>
                </c:pt>
                <c:pt idx="1">
                  <c:v>5559</c:v>
                </c:pt>
                <c:pt idx="2">
                  <c:v>6009</c:v>
                </c:pt>
                <c:pt idx="3">
                  <c:v>9781</c:v>
                </c:pt>
                <c:pt idx="4">
                  <c:v>5540</c:v>
                </c:pt>
                <c:pt idx="5">
                  <c:v>2796</c:v>
                </c:pt>
              </c:numCache>
            </c:numRef>
          </c:val>
          <c:extLst>
            <c:ext xmlns:c16="http://schemas.microsoft.com/office/drawing/2014/chart" uri="{C3380CC4-5D6E-409C-BE32-E72D297353CC}">
              <c16:uniqueId val="{00000000-91B0-47A6-9920-6210CD8E2409}"/>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年齢別会員数!$R$9</c:f>
          <c:strCache>
            <c:ptCount val="1"/>
            <c:pt idx="0">
              <c:v>2024年度・2014年度・2004年度の正会員数</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2963888888888889"/>
          <c:y val="0.13538901527752042"/>
          <c:w val="0.83980555555555558"/>
          <c:h val="0.7781675794183246"/>
        </c:manualLayout>
      </c:layout>
      <c:barChart>
        <c:barDir val="col"/>
        <c:grouping val="clustered"/>
        <c:varyColors val="0"/>
        <c:ser>
          <c:idx val="0"/>
          <c:order val="0"/>
          <c:tx>
            <c:strRef>
              <c:f>年齢別会員数!$R$11</c:f>
              <c:strCache>
                <c:ptCount val="1"/>
                <c:pt idx="0">
                  <c:v>2024 年度</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年齢別会員数!$S$10:$X$10</c:f>
              <c:strCache>
                <c:ptCount val="6"/>
                <c:pt idx="0">
                  <c:v>～20代</c:v>
                </c:pt>
                <c:pt idx="1">
                  <c:v>30代</c:v>
                </c:pt>
                <c:pt idx="2">
                  <c:v>40代</c:v>
                </c:pt>
                <c:pt idx="3">
                  <c:v>50代</c:v>
                </c:pt>
                <c:pt idx="4">
                  <c:v>60代</c:v>
                </c:pt>
                <c:pt idx="5">
                  <c:v>70代以上</c:v>
                </c:pt>
              </c:strCache>
            </c:strRef>
          </c:cat>
          <c:val>
            <c:numRef>
              <c:f>年齢別会員数!$S$11:$X$11</c:f>
              <c:numCache>
                <c:formatCode>General</c:formatCode>
                <c:ptCount val="6"/>
                <c:pt idx="0">
                  <c:v>3576</c:v>
                </c:pt>
                <c:pt idx="1">
                  <c:v>5559</c:v>
                </c:pt>
                <c:pt idx="2">
                  <c:v>6009</c:v>
                </c:pt>
                <c:pt idx="3">
                  <c:v>9781</c:v>
                </c:pt>
                <c:pt idx="4">
                  <c:v>5540</c:v>
                </c:pt>
                <c:pt idx="5">
                  <c:v>2796</c:v>
                </c:pt>
              </c:numCache>
            </c:numRef>
          </c:val>
          <c:extLst>
            <c:ext xmlns:c16="http://schemas.microsoft.com/office/drawing/2014/chart" uri="{C3380CC4-5D6E-409C-BE32-E72D297353CC}">
              <c16:uniqueId val="{00000000-1766-4FE2-A3E7-0BE1DA8C703D}"/>
            </c:ext>
          </c:extLst>
        </c:ser>
        <c:ser>
          <c:idx val="1"/>
          <c:order val="1"/>
          <c:tx>
            <c:strRef>
              <c:f>年齢別会員数!$R$12</c:f>
              <c:strCache>
                <c:ptCount val="1"/>
                <c:pt idx="0">
                  <c:v>2014 年度</c:v>
                </c:pt>
              </c:strCache>
            </c:strRef>
          </c:tx>
          <c:spPr>
            <a:solidFill>
              <a:schemeClr val="accent5"/>
            </a:solidFill>
            <a:ln>
              <a:noFill/>
            </a:ln>
            <a:effectLst/>
          </c:spPr>
          <c:invertIfNegative val="0"/>
          <c:dLbls>
            <c:dLbl>
              <c:idx val="0"/>
              <c:layout>
                <c:manualLayout>
                  <c:x val="0"/>
                  <c:y val="4.6074795775072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66-4FE2-A3E7-0BE1DA8C703D}"/>
                </c:ext>
              </c:extLst>
            </c:dLbl>
            <c:dLbl>
              <c:idx val="1"/>
              <c:layout>
                <c:manualLayout>
                  <c:x val="0"/>
                  <c:y val="2.8353720476967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66-4FE2-A3E7-0BE1DA8C703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年齢別会員数!$S$10:$X$10</c:f>
              <c:strCache>
                <c:ptCount val="6"/>
                <c:pt idx="0">
                  <c:v>～20代</c:v>
                </c:pt>
                <c:pt idx="1">
                  <c:v>30代</c:v>
                </c:pt>
                <c:pt idx="2">
                  <c:v>40代</c:v>
                </c:pt>
                <c:pt idx="3">
                  <c:v>50代</c:v>
                </c:pt>
                <c:pt idx="4">
                  <c:v>60代</c:v>
                </c:pt>
                <c:pt idx="5">
                  <c:v>70代以上</c:v>
                </c:pt>
              </c:strCache>
            </c:strRef>
          </c:cat>
          <c:val>
            <c:numRef>
              <c:f>年齢別会員数!$S$12:$X$12</c:f>
              <c:numCache>
                <c:formatCode>General</c:formatCode>
                <c:ptCount val="6"/>
                <c:pt idx="0">
                  <c:v>2812</c:v>
                </c:pt>
                <c:pt idx="1">
                  <c:v>5400</c:v>
                </c:pt>
                <c:pt idx="2">
                  <c:v>9012</c:v>
                </c:pt>
                <c:pt idx="3">
                  <c:v>8472</c:v>
                </c:pt>
                <c:pt idx="4">
                  <c:v>4910</c:v>
                </c:pt>
                <c:pt idx="5">
                  <c:v>1753</c:v>
                </c:pt>
              </c:numCache>
            </c:numRef>
          </c:val>
          <c:extLst>
            <c:ext xmlns:c16="http://schemas.microsoft.com/office/drawing/2014/chart" uri="{C3380CC4-5D6E-409C-BE32-E72D297353CC}">
              <c16:uniqueId val="{00000001-1766-4FE2-A3E7-0BE1DA8C703D}"/>
            </c:ext>
          </c:extLst>
        </c:ser>
        <c:ser>
          <c:idx val="2"/>
          <c:order val="2"/>
          <c:tx>
            <c:strRef>
              <c:f>年齢別会員数!$R$13</c:f>
              <c:strCache>
                <c:ptCount val="1"/>
                <c:pt idx="0">
                  <c:v>2004 年度</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年齢別会員数!$S$10:$X$10</c:f>
              <c:strCache>
                <c:ptCount val="6"/>
                <c:pt idx="0">
                  <c:v>～20代</c:v>
                </c:pt>
                <c:pt idx="1">
                  <c:v>30代</c:v>
                </c:pt>
                <c:pt idx="2">
                  <c:v>40代</c:v>
                </c:pt>
                <c:pt idx="3">
                  <c:v>50代</c:v>
                </c:pt>
                <c:pt idx="4">
                  <c:v>60代</c:v>
                </c:pt>
                <c:pt idx="5">
                  <c:v>70代以上</c:v>
                </c:pt>
              </c:strCache>
            </c:strRef>
          </c:cat>
          <c:val>
            <c:numRef>
              <c:f>年齢別会員数!$S$13:$X$13</c:f>
              <c:numCache>
                <c:formatCode>General</c:formatCode>
                <c:ptCount val="6"/>
                <c:pt idx="0">
                  <c:v>2912</c:v>
                </c:pt>
                <c:pt idx="1">
                  <c:v>7587</c:v>
                </c:pt>
                <c:pt idx="2">
                  <c:v>8383</c:v>
                </c:pt>
                <c:pt idx="3">
                  <c:v>9659</c:v>
                </c:pt>
                <c:pt idx="4">
                  <c:v>3642</c:v>
                </c:pt>
                <c:pt idx="5">
                  <c:v>1447</c:v>
                </c:pt>
              </c:numCache>
            </c:numRef>
          </c:val>
          <c:extLst>
            <c:ext xmlns:c16="http://schemas.microsoft.com/office/drawing/2014/chart" uri="{C3380CC4-5D6E-409C-BE32-E72D297353CC}">
              <c16:uniqueId val="{00000002-1766-4FE2-A3E7-0BE1DA8C703D}"/>
            </c:ext>
          </c:extLst>
        </c:ser>
        <c:dLbls>
          <c:showLegendKey val="0"/>
          <c:showVal val="0"/>
          <c:showCatName val="0"/>
          <c:showSerName val="0"/>
          <c:showPercent val="0"/>
          <c:showBubbleSize val="0"/>
        </c:dLbls>
        <c:gapWidth val="50"/>
        <c:axId val="826437888"/>
        <c:axId val="826441128"/>
      </c:barChart>
      <c:catAx>
        <c:axId val="82643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826441128"/>
        <c:crosses val="autoZero"/>
        <c:auto val="1"/>
        <c:lblAlgn val="ctr"/>
        <c:lblOffset val="100"/>
        <c:noMultiLvlLbl val="0"/>
      </c:catAx>
      <c:valAx>
        <c:axId val="826441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826437888"/>
        <c:crosses val="autoZero"/>
        <c:crossBetween val="between"/>
      </c:valAx>
      <c:spPr>
        <a:noFill/>
        <a:ln>
          <a:noFill/>
        </a:ln>
        <a:effectLst/>
      </c:spPr>
    </c:plotArea>
    <c:legend>
      <c:legendPos val="b"/>
      <c:layout>
        <c:manualLayout>
          <c:xMode val="edge"/>
          <c:yMode val="edge"/>
          <c:x val="0.73874999999999991"/>
          <c:y val="0.17451687046368383"/>
          <c:w val="0.22527777777777777"/>
          <c:h val="0.1130959025525046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layout>
        <c:manualLayout>
          <c:xMode val="edge"/>
          <c:yMode val="edge"/>
          <c:x val="0.36961678028501471"/>
          <c:y val="0.45572516245386679"/>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7997775768965435"/>
          <c:y val="1.1331444759206799E-2"/>
          <c:w val="0.65281973816717032"/>
          <c:h val="0.97941454202077449"/>
        </c:manualLayout>
      </c:layout>
      <c:doughnutChart>
        <c:varyColors val="1"/>
        <c:ser>
          <c:idx val="0"/>
          <c:order val="0"/>
          <c:tx>
            <c:strRef>
              <c:f>年齢別会員数!$R$12</c:f>
              <c:strCache>
                <c:ptCount val="1"/>
                <c:pt idx="0">
                  <c:v>2014 年度</c:v>
                </c:pt>
              </c:strCache>
            </c:strRef>
          </c:tx>
          <c:explosion val="1"/>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C16D-436B-AEF8-3C29681124CD}"/>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C16D-436B-AEF8-3C29681124CD}"/>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C16D-436B-AEF8-3C29681124CD}"/>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C16D-436B-AEF8-3C29681124CD}"/>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C16D-436B-AEF8-3C29681124CD}"/>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C16D-436B-AEF8-3C29681124CD}"/>
              </c:ext>
            </c:extLst>
          </c:dPt>
          <c:dLbls>
            <c:dLbl>
              <c:idx val="5"/>
              <c:layout>
                <c:manualLayout>
                  <c:x val="-2.5176233635448183E-2"/>
                  <c:y val="-4.16193719258418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6D-436B-AEF8-3C29681124C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effectLst>
                      <a:glow rad="38100">
                        <a:schemeClr val="bg1"/>
                      </a:glow>
                    </a:effectLst>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年齢別会員数!$S$10:$X$10</c:f>
              <c:strCache>
                <c:ptCount val="6"/>
                <c:pt idx="0">
                  <c:v>～20代</c:v>
                </c:pt>
                <c:pt idx="1">
                  <c:v>30代</c:v>
                </c:pt>
                <c:pt idx="2">
                  <c:v>40代</c:v>
                </c:pt>
                <c:pt idx="3">
                  <c:v>50代</c:v>
                </c:pt>
                <c:pt idx="4">
                  <c:v>60代</c:v>
                </c:pt>
                <c:pt idx="5">
                  <c:v>70代以上</c:v>
                </c:pt>
              </c:strCache>
            </c:strRef>
          </c:cat>
          <c:val>
            <c:numRef>
              <c:f>年齢別会員数!$S$12:$X$12</c:f>
              <c:numCache>
                <c:formatCode>General</c:formatCode>
                <c:ptCount val="6"/>
                <c:pt idx="0">
                  <c:v>2812</c:v>
                </c:pt>
                <c:pt idx="1">
                  <c:v>5400</c:v>
                </c:pt>
                <c:pt idx="2">
                  <c:v>9012</c:v>
                </c:pt>
                <c:pt idx="3">
                  <c:v>8472</c:v>
                </c:pt>
                <c:pt idx="4">
                  <c:v>4910</c:v>
                </c:pt>
                <c:pt idx="5">
                  <c:v>1753</c:v>
                </c:pt>
              </c:numCache>
            </c:numRef>
          </c:val>
          <c:extLst>
            <c:ext xmlns:c16="http://schemas.microsoft.com/office/drawing/2014/chart" uri="{C3380CC4-5D6E-409C-BE32-E72D297353CC}">
              <c16:uniqueId val="{00000000-91B0-47A6-9920-6210CD8E2409}"/>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withinLinearReversed" id="21">
  <a:schemeClr val="accent1"/>
</cs:colorStyle>
</file>

<file path=xl/charts/colors17.xml><?xml version="1.0" encoding="utf-8"?>
<cs:colorStyle xmlns:cs="http://schemas.microsoft.com/office/drawing/2012/chartStyle" xmlns:a="http://schemas.openxmlformats.org/drawingml/2006/main" meth="withinLinearReversed" id="22">
  <a:schemeClr val="accent2"/>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7">
  <a:schemeClr val="accent4"/>
</cs:colorStyle>
</file>

<file path=xl/charts/colors22.xml><?xml version="1.0" encoding="utf-8"?>
<cs:colorStyle xmlns:cs="http://schemas.microsoft.com/office/drawing/2012/chartStyle" xmlns:a="http://schemas.openxmlformats.org/drawingml/2006/main" meth="withinLinear" id="17">
  <a:schemeClr val="accent4"/>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9</xdr:col>
      <xdr:colOff>494467</xdr:colOff>
      <xdr:row>39</xdr:row>
      <xdr:rowOff>180056</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38125"/>
          <a:ext cx="6666667" cy="73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302894</xdr:colOff>
      <xdr:row>1</xdr:row>
      <xdr:rowOff>3810</xdr:rowOff>
    </xdr:from>
    <xdr:to>
      <xdr:col>22</xdr:col>
      <xdr:colOff>494669</xdr:colOff>
      <xdr:row>30</xdr:row>
      <xdr:rowOff>132675</xdr:rowOff>
    </xdr:to>
    <xdr:graphicFrame macro="">
      <xdr:nvGraphicFramePr>
        <xdr:cNvPr id="2" name="グラフ 1">
          <a:extLst>
            <a:ext uri="{FF2B5EF4-FFF2-40B4-BE49-F238E27FC236}">
              <a16:creationId xmlns:a16="http://schemas.microsoft.com/office/drawing/2014/main" id="{CDE69F20-5A86-53A3-A873-23C5B2C009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727710</xdr:colOff>
      <xdr:row>1</xdr:row>
      <xdr:rowOff>3810</xdr:rowOff>
    </xdr:from>
    <xdr:to>
      <xdr:col>16</xdr:col>
      <xdr:colOff>106050</xdr:colOff>
      <xdr:row>16</xdr:row>
      <xdr:rowOff>45360</xdr:rowOff>
    </xdr:to>
    <xdr:graphicFrame macro="">
      <xdr:nvGraphicFramePr>
        <xdr:cNvPr id="3" name="グラフ 2">
          <a:extLst>
            <a:ext uri="{FF2B5EF4-FFF2-40B4-BE49-F238E27FC236}">
              <a16:creationId xmlns:a16="http://schemas.microsoft.com/office/drawing/2014/main" id="{86EF7CA9-AABD-2D18-3D71-6BC39EACA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727710</xdr:colOff>
      <xdr:row>17</xdr:row>
      <xdr:rowOff>4763</xdr:rowOff>
    </xdr:from>
    <xdr:to>
      <xdr:col>16</xdr:col>
      <xdr:colOff>104145</xdr:colOff>
      <xdr:row>32</xdr:row>
      <xdr:rowOff>69173</xdr:rowOff>
    </xdr:to>
    <xdr:graphicFrame macro="">
      <xdr:nvGraphicFramePr>
        <xdr:cNvPr id="4" name="グラフ 3">
          <a:extLst>
            <a:ext uri="{FF2B5EF4-FFF2-40B4-BE49-F238E27FC236}">
              <a16:creationId xmlns:a16="http://schemas.microsoft.com/office/drawing/2014/main" id="{3CDC2F29-312B-CD4F-6287-FEF9D0FD2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727710</xdr:colOff>
      <xdr:row>33</xdr:row>
      <xdr:rowOff>26670</xdr:rowOff>
    </xdr:from>
    <xdr:to>
      <xdr:col>16</xdr:col>
      <xdr:colOff>119385</xdr:colOff>
      <xdr:row>49</xdr:row>
      <xdr:rowOff>98700</xdr:rowOff>
    </xdr:to>
    <xdr:graphicFrame macro="">
      <xdr:nvGraphicFramePr>
        <xdr:cNvPr id="5" name="グラフ 4">
          <a:extLst>
            <a:ext uri="{FF2B5EF4-FFF2-40B4-BE49-F238E27FC236}">
              <a16:creationId xmlns:a16="http://schemas.microsoft.com/office/drawing/2014/main" id="{BB9C57BD-D384-37CD-2BDA-81C90341B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76200</xdr:colOff>
      <xdr:row>15</xdr:row>
      <xdr:rowOff>111441</xdr:rowOff>
    </xdr:from>
    <xdr:to>
      <xdr:col>23</xdr:col>
      <xdr:colOff>200025</xdr:colOff>
      <xdr:row>37</xdr:row>
      <xdr:rowOff>3809</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486727</xdr:colOff>
      <xdr:row>15</xdr:row>
      <xdr:rowOff>100011</xdr:rowOff>
    </xdr:from>
    <xdr:to>
      <xdr:col>31</xdr:col>
      <xdr:colOff>424815</xdr:colOff>
      <xdr:row>37</xdr:row>
      <xdr:rowOff>9524</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232410</xdr:colOff>
      <xdr:row>36</xdr:row>
      <xdr:rowOff>188595</xdr:rowOff>
    </xdr:from>
    <xdr:to>
      <xdr:col>24</xdr:col>
      <xdr:colOff>381000</xdr:colOff>
      <xdr:row>55</xdr:row>
      <xdr:rowOff>38100</xdr:rowOff>
    </xdr:to>
    <xdr:graphicFrame macro="">
      <xdr:nvGraphicFramePr>
        <xdr:cNvPr id="4" name="グラフ 3">
          <a:extLst>
            <a:ext uri="{FF2B5EF4-FFF2-40B4-BE49-F238E27FC236}">
              <a16:creationId xmlns:a16="http://schemas.microsoft.com/office/drawing/2014/main" id="{880E89EF-472D-9E71-B44A-FF49A054BD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0.33434</cdr:x>
      <cdr:y>0.33991</cdr:y>
    </cdr:from>
    <cdr:to>
      <cdr:x>0.67507</cdr:x>
      <cdr:y>0.67463</cdr:y>
    </cdr:to>
    <cdr:sp macro="" textlink="収入!$U$17">
      <cdr:nvSpPr>
        <cdr:cNvPr id="2" name="テキスト ボックス 2"/>
        <cdr:cNvSpPr txBox="1"/>
      </cdr:nvSpPr>
      <cdr:spPr>
        <a:xfrm xmlns:a="http://schemas.openxmlformats.org/drawingml/2006/main">
          <a:off x="1991575" y="1346968"/>
          <a:ext cx="2029659" cy="13263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32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13.6億円</a:t>
          </a:fld>
          <a:endParaRPr kumimoji="1" lang="ja-JP" altLang="en-US" sz="32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0.39593</cdr:x>
      <cdr:y>0.29694</cdr:y>
    </cdr:from>
    <cdr:to>
      <cdr:x>0.60305</cdr:x>
      <cdr:y>0.55284</cdr:y>
    </cdr:to>
    <cdr:sp macro="" textlink="収入!$U$17">
      <cdr:nvSpPr>
        <cdr:cNvPr id="2" name="テキスト ボックス 2"/>
        <cdr:cNvSpPr txBox="1"/>
      </cdr:nvSpPr>
      <cdr:spPr>
        <a:xfrm xmlns:a="http://schemas.openxmlformats.org/drawingml/2006/main">
          <a:off x="2995352" y="1187155"/>
          <a:ext cx="1566934" cy="102309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24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13.6億円</a:t>
          </a:fld>
          <a:endParaRPr kumimoji="1" lang="ja-JP" altLang="en-US" sz="2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0.43006</cdr:x>
      <cdr:y>0.56511</cdr:y>
    </cdr:from>
    <cdr:to>
      <cdr:x>0.5764</cdr:x>
      <cdr:y>0.6562</cdr:y>
    </cdr:to>
    <cdr:sp macro="" textlink="収入!$S$2">
      <cdr:nvSpPr>
        <cdr:cNvPr id="3" name="テキスト ボックス 2">
          <a:extLst xmlns:a="http://schemas.openxmlformats.org/drawingml/2006/main">
            <a:ext uri="{FF2B5EF4-FFF2-40B4-BE49-F238E27FC236}">
              <a16:creationId xmlns:a16="http://schemas.microsoft.com/office/drawing/2014/main" id="{A13D86D1-6F5F-66B0-5340-E595D41E4D76}"/>
            </a:ext>
          </a:extLst>
        </cdr:cNvPr>
        <cdr:cNvSpPr txBox="1"/>
      </cdr:nvSpPr>
      <cdr:spPr>
        <a:xfrm xmlns:a="http://schemas.openxmlformats.org/drawingml/2006/main">
          <a:off x="3256699" y="2248036"/>
          <a:ext cx="1108125"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C7CFC6C6-D26B-4DBF-9E12-C2045B45DA5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2024 年度</a:t>
          </a:fld>
          <a:endParaRPr kumimoji="1" lang="ja-JP" altLang="en-US" sz="1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0.05631</cdr:x>
      <cdr:y>0.00712</cdr:y>
    </cdr:from>
    <cdr:to>
      <cdr:x>0.20674</cdr:x>
      <cdr:y>0.08476</cdr:y>
    </cdr:to>
    <cdr:sp macro="" textlink="">
      <cdr:nvSpPr>
        <cdr:cNvPr id="2" name="テキスト ボックス 4">
          <a:extLst xmlns:a="http://schemas.openxmlformats.org/drawingml/2006/main">
            <a:ext uri="{FF2B5EF4-FFF2-40B4-BE49-F238E27FC236}">
              <a16:creationId xmlns:a16="http://schemas.microsoft.com/office/drawing/2014/main" id="{311225E0-42F7-9D00-C436-0CB8066CDCD0}"/>
            </a:ext>
          </a:extLst>
        </cdr:cNvPr>
        <cdr:cNvSpPr txBox="1"/>
      </cdr:nvSpPr>
      <cdr:spPr>
        <a:xfrm xmlns:a="http://schemas.openxmlformats.org/drawingml/2006/main">
          <a:off x="309880" y="27940"/>
          <a:ext cx="827919"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kern="1200">
              <a:latin typeface="UD デジタル 教科書体 NK-R" panose="02020400000000000000" pitchFamily="18" charset="-128"/>
              <a:ea typeface="UD デジタル 教科書体 NK-R" panose="02020400000000000000" pitchFamily="18" charset="-128"/>
            </a:rPr>
            <a:t>単位：億円</a:t>
          </a:r>
        </a:p>
      </cdr:txBody>
    </cdr:sp>
  </cdr:relSizeAnchor>
</c:userShapes>
</file>

<file path=xl/drawings/drawing15.xml><?xml version="1.0" encoding="utf-8"?>
<xdr:wsDr xmlns:xdr="http://schemas.openxmlformats.org/drawingml/2006/spreadsheetDrawing" xmlns:a="http://schemas.openxmlformats.org/drawingml/2006/main">
  <xdr:twoCellAnchor>
    <xdr:from>
      <xdr:col>17</xdr:col>
      <xdr:colOff>66675</xdr:colOff>
      <xdr:row>22</xdr:row>
      <xdr:rowOff>19050</xdr:rowOff>
    </xdr:from>
    <xdr:to>
      <xdr:col>25</xdr:col>
      <xdr:colOff>595313</xdr:colOff>
      <xdr:row>43</xdr:row>
      <xdr:rowOff>119063</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657225</xdr:colOff>
      <xdr:row>22</xdr:row>
      <xdr:rowOff>186690</xdr:rowOff>
    </xdr:from>
    <xdr:to>
      <xdr:col>33</xdr:col>
      <xdr:colOff>581978</xdr:colOff>
      <xdr:row>44</xdr:row>
      <xdr:rowOff>101918</xdr:rowOff>
    </xdr:to>
    <xdr:graphicFrame macro="">
      <xdr:nvGraphicFramePr>
        <xdr:cNvPr id="3" name="グラフ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0.37367</cdr:x>
      <cdr:y>0.33991</cdr:y>
    </cdr:from>
    <cdr:to>
      <cdr:x>0.63574</cdr:x>
      <cdr:y>0.66383</cdr:y>
    </cdr:to>
    <cdr:sp macro="" textlink="支出!$X$21">
      <cdr:nvSpPr>
        <cdr:cNvPr id="2" name="テキスト ボックス 2"/>
        <cdr:cNvSpPr txBox="1"/>
      </cdr:nvSpPr>
      <cdr:spPr>
        <a:xfrm xmlns:a="http://schemas.openxmlformats.org/drawingml/2006/main">
          <a:off x="2893999" y="1391863"/>
          <a:ext cx="2029658" cy="13263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909CD82-23B2-43DE-813F-51EF1653EFFF}" type="TxLink">
            <a:rPr kumimoji="1" lang="ja-JP" altLang="en-US" sz="32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支出
13.4億円</a:t>
          </a:fld>
          <a:endParaRPr kumimoji="1" lang="ja-JP" altLang="en-US" sz="32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0.39536</cdr:x>
      <cdr:y>0.47988</cdr:y>
    </cdr:from>
    <cdr:to>
      <cdr:x>0.59933</cdr:x>
      <cdr:y>0.72767</cdr:y>
    </cdr:to>
    <cdr:sp macro="" textlink="支出!$X$22">
      <cdr:nvSpPr>
        <cdr:cNvPr id="2" name="テキスト ボックス 2"/>
        <cdr:cNvSpPr txBox="1"/>
      </cdr:nvSpPr>
      <cdr:spPr>
        <a:xfrm xmlns:a="http://schemas.openxmlformats.org/drawingml/2006/main">
          <a:off x="3040162" y="1971411"/>
          <a:ext cx="1568378" cy="101797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457BE6B7-C9EC-4FC0-BFB8-7A10D3E2291F}" type="TxLink">
            <a:rPr kumimoji="1" lang="en-US" altLang="en-US" sz="2400" b="1"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13.4億円
支出</a:t>
          </a:fld>
          <a:endParaRPr kumimoji="1" lang="ja-JP" altLang="en-US" sz="2400" b="1">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0.43455</cdr:x>
      <cdr:y>0.39003</cdr:y>
    </cdr:from>
    <cdr:to>
      <cdr:x>0.57866</cdr:x>
      <cdr:y>0.47823</cdr:y>
    </cdr:to>
    <cdr:sp macro="" textlink="支出!$V$2">
      <cdr:nvSpPr>
        <cdr:cNvPr id="3" name="テキスト ボックス 2">
          <a:extLst xmlns:a="http://schemas.openxmlformats.org/drawingml/2006/main">
            <a:ext uri="{FF2B5EF4-FFF2-40B4-BE49-F238E27FC236}">
              <a16:creationId xmlns:a16="http://schemas.microsoft.com/office/drawing/2014/main" id="{D1EDB7A9-8D06-2A08-78C2-44095C4E0EBE}"/>
            </a:ext>
          </a:extLst>
        </cdr:cNvPr>
        <cdr:cNvSpPr txBox="1"/>
      </cdr:nvSpPr>
      <cdr:spPr>
        <a:xfrm xmlns:a="http://schemas.openxmlformats.org/drawingml/2006/main">
          <a:off x="3341494" y="1602295"/>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5E3F80D-FAF0-4356-90E0-E4B510C52DAE}"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2024 年度</a:t>
          </a:fld>
          <a:endParaRPr kumimoji="1" lang="ja-JP" altLang="en-US" sz="14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314325</xdr:colOff>
      <xdr:row>22</xdr:row>
      <xdr:rowOff>74295</xdr:rowOff>
    </xdr:from>
    <xdr:to>
      <xdr:col>8</xdr:col>
      <xdr:colOff>45720</xdr:colOff>
      <xdr:row>50</xdr:row>
      <xdr:rowOff>0</xdr:rowOff>
    </xdr:to>
    <xdr:graphicFrame macro="">
      <xdr:nvGraphicFramePr>
        <xdr:cNvPr id="2" name="グラフ 1">
          <a:extLst>
            <a:ext uri="{FF2B5EF4-FFF2-40B4-BE49-F238E27FC236}">
              <a16:creationId xmlns:a16="http://schemas.microsoft.com/office/drawing/2014/main" id="{252DA686-453E-D986-F1D5-F7BD6D1E7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0.45834</cdr:x>
      <cdr:y>0.05602</cdr:y>
    </cdr:from>
    <cdr:to>
      <cdr:x>0.54397</cdr:x>
      <cdr:y>0.11756</cdr:y>
    </cdr:to>
    <cdr:sp macro="" textlink="事業別経常収支!$A$3">
      <cdr:nvSpPr>
        <cdr:cNvPr id="2" name="テキスト ボックス 2">
          <a:extLst xmlns:a="http://schemas.openxmlformats.org/drawingml/2006/main">
            <a:ext uri="{FF2B5EF4-FFF2-40B4-BE49-F238E27FC236}">
              <a16:creationId xmlns:a16="http://schemas.microsoft.com/office/drawing/2014/main" id="{0F9FB5D7-F15E-052C-12A7-C4AC6CCF697A}"/>
            </a:ext>
          </a:extLst>
        </cdr:cNvPr>
        <cdr:cNvSpPr txBox="1"/>
      </cdr:nvSpPr>
      <cdr:spPr>
        <a:xfrm xmlns:a="http://schemas.openxmlformats.org/drawingml/2006/main">
          <a:off x="4283323" y="294649"/>
          <a:ext cx="800219" cy="3236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438044F3-646C-4290-BF12-5503A45FFC25}" type="TxLink">
            <a:rPr kumimoji="1" lang="ja-JP" altLang="en-US" sz="1200" b="0" i="0" u="none" strike="noStrike" kern="1200">
              <a:solidFill>
                <a:srgbClr val="000000"/>
              </a:solidFill>
              <a:latin typeface="UD デジタル 教科書体 NK-R"/>
              <a:ea typeface="UD デジタル 教科書体 NK-R"/>
            </a:rPr>
            <a:pPr/>
            <a:t>経常収益</a:t>
          </a:fld>
          <a:endParaRPr kumimoji="1" lang="ja-JP" altLang="en-US" sz="1200" kern="1200"/>
        </a:p>
      </cdr:txBody>
    </cdr:sp>
  </cdr:relSizeAnchor>
  <cdr:relSizeAnchor xmlns:cdr="http://schemas.openxmlformats.org/drawingml/2006/chartDrawing">
    <cdr:from>
      <cdr:x>0.01174</cdr:x>
      <cdr:y>0.04298</cdr:y>
    </cdr:from>
    <cdr:to>
      <cdr:x>0.11138</cdr:x>
      <cdr:y>0.10087</cdr:y>
    </cdr:to>
    <cdr:sp macro="" textlink="">
      <cdr:nvSpPr>
        <cdr:cNvPr id="3" name="テキスト ボックス 2">
          <a:extLst xmlns:a="http://schemas.openxmlformats.org/drawingml/2006/main">
            <a:ext uri="{FF2B5EF4-FFF2-40B4-BE49-F238E27FC236}">
              <a16:creationId xmlns:a16="http://schemas.microsoft.com/office/drawing/2014/main" id="{A6FBADCE-0E55-CC4C-6498-D2EAD0385164}"/>
            </a:ext>
          </a:extLst>
        </cdr:cNvPr>
        <cdr:cNvSpPr txBox="1"/>
      </cdr:nvSpPr>
      <cdr:spPr>
        <a:xfrm xmlns:a="http://schemas.openxmlformats.org/drawingml/2006/main">
          <a:off x="96520" y="226060"/>
          <a:ext cx="819455"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p xmlns:a="http://schemas.openxmlformats.org/drawingml/2006/main">
          <a:r>
            <a:rPr kumimoji="1" lang="ja-JP" altLang="en-US" sz="1100" b="0" i="0" u="none" strike="noStrike" kern="1200">
              <a:solidFill>
                <a:srgbClr val="000000"/>
              </a:solidFill>
              <a:latin typeface="UD デジタル 教科書体 NK-R"/>
              <a:ea typeface="UD デジタル 教科書体 NK-R"/>
            </a:rPr>
            <a:t>単位：万円</a:t>
          </a: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9</xdr:col>
      <xdr:colOff>172073</xdr:colOff>
      <xdr:row>118</xdr:row>
      <xdr:rowOff>40815</xdr:rowOff>
    </xdr:from>
    <xdr:to>
      <xdr:col>15</xdr:col>
      <xdr:colOff>475174</xdr:colOff>
      <xdr:row>138</xdr:row>
      <xdr:rowOff>149939</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188589</xdr:colOff>
      <xdr:row>118</xdr:row>
      <xdr:rowOff>115093</xdr:rowOff>
    </xdr:from>
    <xdr:to>
      <xdr:col>19</xdr:col>
      <xdr:colOff>804050</xdr:colOff>
      <xdr:row>139</xdr:row>
      <xdr:rowOff>40426</xdr:rowOff>
    </xdr:to>
    <xdr:graphicFrame macro="">
      <xdr:nvGraphicFramePr>
        <xdr:cNvPr id="27" name="グラフ 26">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19</xdr:col>
      <xdr:colOff>551435</xdr:colOff>
      <xdr:row>118</xdr:row>
      <xdr:rowOff>6834</xdr:rowOff>
    </xdr:from>
    <xdr:to>
      <xdr:col>20</xdr:col>
      <xdr:colOff>8012</xdr:colOff>
      <xdr:row>138</xdr:row>
      <xdr:rowOff>119858</xdr:rowOff>
    </xdr:to>
    <xdr:graphicFrame macro="">
      <xdr:nvGraphicFramePr>
        <xdr:cNvPr id="28" name="グラフ 27">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627742</xdr:colOff>
      <xdr:row>148</xdr:row>
      <xdr:rowOff>151553</xdr:rowOff>
    </xdr:from>
    <xdr:to>
      <xdr:col>28</xdr:col>
      <xdr:colOff>521970</xdr:colOff>
      <xdr:row>163</xdr:row>
      <xdr:rowOff>132746</xdr:rowOff>
    </xdr:to>
    <xdr:graphicFrame macro="">
      <xdr:nvGraphicFramePr>
        <xdr:cNvPr id="30" name="グラフ 29">
          <a:extLst>
            <a:ext uri="{FF2B5EF4-FFF2-40B4-BE49-F238E27FC236}">
              <a16:creationId xmlns:a16="http://schemas.microsoft.com/office/drawing/2014/main" id="{00000000-0008-0000-03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446890</xdr:colOff>
      <xdr:row>29</xdr:row>
      <xdr:rowOff>72788</xdr:rowOff>
    </xdr:from>
    <xdr:to>
      <xdr:col>31</xdr:col>
      <xdr:colOff>88604</xdr:colOff>
      <xdr:row>81</xdr:row>
      <xdr:rowOff>110835</xdr:rowOff>
    </xdr:to>
    <xdr:graphicFrame macro="">
      <xdr:nvGraphicFramePr>
        <xdr:cNvPr id="4" name="グラフ 3">
          <a:extLst>
            <a:ext uri="{FF2B5EF4-FFF2-40B4-BE49-F238E27FC236}">
              <a16:creationId xmlns:a16="http://schemas.microsoft.com/office/drawing/2014/main" id="{AF67CE25-03CF-5810-F952-F73B28FAC6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675928</xdr:colOff>
      <xdr:row>114</xdr:row>
      <xdr:rowOff>3362</xdr:rowOff>
    </xdr:from>
    <xdr:to>
      <xdr:col>28</xdr:col>
      <xdr:colOff>29135</xdr:colOff>
      <xdr:row>150</xdr:row>
      <xdr:rowOff>7171</xdr:rowOff>
    </xdr:to>
    <xdr:graphicFrame macro="">
      <xdr:nvGraphicFramePr>
        <xdr:cNvPr id="3" name="グラフ 2">
          <a:extLst>
            <a:ext uri="{FF2B5EF4-FFF2-40B4-BE49-F238E27FC236}">
              <a16:creationId xmlns:a16="http://schemas.microsoft.com/office/drawing/2014/main" id="{B58BB7C1-7361-3A17-5B5B-7F353CAC1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1217295</xdr:colOff>
      <xdr:row>15</xdr:row>
      <xdr:rowOff>57149</xdr:rowOff>
    </xdr:from>
    <xdr:to>
      <xdr:col>17</xdr:col>
      <xdr:colOff>335280</xdr:colOff>
      <xdr:row>33</xdr:row>
      <xdr:rowOff>22859</xdr:rowOff>
    </xdr:to>
    <xdr:graphicFrame macro="">
      <xdr:nvGraphicFramePr>
        <xdr:cNvPr id="2" name="グラフ 1">
          <a:extLst>
            <a:ext uri="{FF2B5EF4-FFF2-40B4-BE49-F238E27FC236}">
              <a16:creationId xmlns:a16="http://schemas.microsoft.com/office/drawing/2014/main" id="{17D493CB-EC04-ABC2-10A0-95C4C2C89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0.38783</cdr:x>
      <cdr:y>0.30902</cdr:y>
    </cdr:from>
    <cdr:to>
      <cdr:x>0.61344</cdr:x>
      <cdr:y>0.41575</cdr:y>
    </cdr:to>
    <cdr:sp macro="" textlink="">
      <cdr:nvSpPr>
        <cdr:cNvPr id="2" name="テキスト ボックス 2">
          <a:extLst xmlns:a="http://schemas.openxmlformats.org/drawingml/2006/main">
            <a:ext uri="{FF2B5EF4-FFF2-40B4-BE49-F238E27FC236}">
              <a16:creationId xmlns:a16="http://schemas.microsoft.com/office/drawing/2014/main" id="{56E75F06-032F-066B-8269-B68FE0791945}"/>
            </a:ext>
          </a:extLst>
        </cdr:cNvPr>
        <cdr:cNvSpPr txBox="1"/>
      </cdr:nvSpPr>
      <cdr:spPr>
        <a:xfrm xmlns:a="http://schemas.openxmlformats.org/drawingml/2006/main">
          <a:off x="2169160" y="1049020"/>
          <a:ext cx="126188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400">
              <a:latin typeface="UD デジタル 教科書体 NK-B" panose="02020700000000000000" pitchFamily="18" charset="-128"/>
              <a:ea typeface="UD デジタル 教科書体 NK-B" panose="02020700000000000000" pitchFamily="18" charset="-128"/>
            </a:rPr>
            <a:t>会費収入使途</a:t>
          </a:r>
        </a:p>
      </cdr:txBody>
    </cdr:sp>
  </cdr:relSizeAnchor>
  <cdr:relSizeAnchor xmlns:cdr="http://schemas.openxmlformats.org/drawingml/2006/chartDrawing">
    <cdr:from>
      <cdr:x>0.40418</cdr:x>
      <cdr:y>0.49757</cdr:y>
    </cdr:from>
    <cdr:to>
      <cdr:x>0.60047</cdr:x>
      <cdr:y>0.60238</cdr:y>
    </cdr:to>
    <cdr:sp macro="" textlink="会費収入使途!$N$3">
      <cdr:nvSpPr>
        <cdr:cNvPr id="3" name="テキスト ボックス 2">
          <a:extLst xmlns:a="http://schemas.openxmlformats.org/drawingml/2006/main">
            <a:ext uri="{FF2B5EF4-FFF2-40B4-BE49-F238E27FC236}">
              <a16:creationId xmlns:a16="http://schemas.microsoft.com/office/drawing/2014/main" id="{56E75F06-032F-066B-8269-B68FE0791945}"/>
            </a:ext>
          </a:extLst>
        </cdr:cNvPr>
        <cdr:cNvSpPr txBox="1"/>
      </cdr:nvSpPr>
      <cdr:spPr>
        <a:xfrm xmlns:a="http://schemas.openxmlformats.org/drawingml/2006/main">
          <a:off x="2281750" y="1720127"/>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7CFE2E08-B664-49D9-A657-7B959CAE5AD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t>2024 年度</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0.39982</cdr:x>
      <cdr:y>0.38982</cdr:y>
    </cdr:from>
    <cdr:to>
      <cdr:x>0.6073</cdr:x>
      <cdr:y>0.50578</cdr:y>
    </cdr:to>
    <cdr:sp macro="" textlink="会費収入使途!$O$13">
      <cdr:nvSpPr>
        <cdr:cNvPr id="4" name="テキスト ボックス 2">
          <a:extLst xmlns:a="http://schemas.openxmlformats.org/drawingml/2006/main">
            <a:ext uri="{FF2B5EF4-FFF2-40B4-BE49-F238E27FC236}">
              <a16:creationId xmlns:a16="http://schemas.microsoft.com/office/drawing/2014/main" id="{5D80DBB3-7063-84E4-46E8-1335414E5F12}"/>
            </a:ext>
          </a:extLst>
        </cdr:cNvPr>
        <cdr:cNvSpPr txBox="1"/>
      </cdr:nvSpPr>
      <cdr:spPr>
        <a:xfrm xmlns:a="http://schemas.openxmlformats.org/drawingml/2006/main">
          <a:off x="2257136" y="1347629"/>
          <a:ext cx="1171283" cy="40087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1B2344F-6BD9-4F04-AF2F-F78F0A924D83}" type="TxLink">
            <a:rPr kumimoji="1" lang="en-US"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t>5.43 億円</a:t>
          </a:fld>
          <a:endParaRPr kumimoji="1" lang="ja-JP" altLang="en-US" sz="2000">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18</xdr:col>
      <xdr:colOff>144953</xdr:colOff>
      <xdr:row>3</xdr:row>
      <xdr:rowOff>225487</xdr:rowOff>
    </xdr:from>
    <xdr:to>
      <xdr:col>27</xdr:col>
      <xdr:colOff>452753</xdr:colOff>
      <xdr:row>32</xdr:row>
      <xdr:rowOff>8964</xdr:rowOff>
    </xdr:to>
    <xdr:graphicFrame macro="">
      <xdr:nvGraphicFramePr>
        <xdr:cNvPr id="3" name="グラフ 2">
          <a:extLst>
            <a:ext uri="{FF2B5EF4-FFF2-40B4-BE49-F238E27FC236}">
              <a16:creationId xmlns:a16="http://schemas.microsoft.com/office/drawing/2014/main" id="{338B16DD-87E9-C9EA-3777-0F90B6D7D4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153051</xdr:colOff>
      <xdr:row>8</xdr:row>
      <xdr:rowOff>160004</xdr:rowOff>
    </xdr:from>
    <xdr:to>
      <xdr:col>37</xdr:col>
      <xdr:colOff>460851</xdr:colOff>
      <xdr:row>22</xdr:row>
      <xdr:rowOff>244830</xdr:rowOff>
    </xdr:to>
    <xdr:graphicFrame macro="">
      <xdr:nvGraphicFramePr>
        <xdr:cNvPr id="4" name="グラフ 3">
          <a:extLst>
            <a:ext uri="{FF2B5EF4-FFF2-40B4-BE49-F238E27FC236}">
              <a16:creationId xmlns:a16="http://schemas.microsoft.com/office/drawing/2014/main" id="{D48720EE-E4EF-A872-0595-26831AC872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148244</xdr:colOff>
      <xdr:row>33</xdr:row>
      <xdr:rowOff>80777</xdr:rowOff>
    </xdr:from>
    <xdr:to>
      <xdr:col>29</xdr:col>
      <xdr:colOff>655320</xdr:colOff>
      <xdr:row>62</xdr:row>
      <xdr:rowOff>217057</xdr:rowOff>
    </xdr:to>
    <xdr:graphicFrame macro="">
      <xdr:nvGraphicFramePr>
        <xdr:cNvPr id="5" name="グラフ 4">
          <a:extLst>
            <a:ext uri="{FF2B5EF4-FFF2-40B4-BE49-F238E27FC236}">
              <a16:creationId xmlns:a16="http://schemas.microsoft.com/office/drawing/2014/main" id="{51D1285A-187E-5BEA-F81D-1635F6EC76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32</xdr:col>
      <xdr:colOff>636270</xdr:colOff>
      <xdr:row>4</xdr:row>
      <xdr:rowOff>46996</xdr:rowOff>
    </xdr:from>
    <xdr:to>
      <xdr:col>43</xdr:col>
      <xdr:colOff>300990</xdr:colOff>
      <xdr:row>33</xdr:row>
      <xdr:rowOff>171450</xdr:rowOff>
    </xdr:to>
    <xdr:graphicFrame macro="">
      <xdr:nvGraphicFramePr>
        <xdr:cNvPr id="2" name="グラフ 1">
          <a:extLst>
            <a:ext uri="{FF2B5EF4-FFF2-40B4-BE49-F238E27FC236}">
              <a16:creationId xmlns:a16="http://schemas.microsoft.com/office/drawing/2014/main" id="{857928D5-6BA4-A1E7-74AF-8EB48D8219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42</xdr:col>
      <xdr:colOff>127725</xdr:colOff>
      <xdr:row>27</xdr:row>
      <xdr:rowOff>111403</xdr:rowOff>
    </xdr:from>
    <xdr:to>
      <xdr:col>58</xdr:col>
      <xdr:colOff>29118</xdr:colOff>
      <xdr:row>51</xdr:row>
      <xdr:rowOff>102779</xdr:rowOff>
    </xdr:to>
    <xdr:graphicFrame macro="">
      <xdr:nvGraphicFramePr>
        <xdr:cNvPr id="2" name="グラフ 1">
          <a:extLst>
            <a:ext uri="{FF2B5EF4-FFF2-40B4-BE49-F238E27FC236}">
              <a16:creationId xmlns:a16="http://schemas.microsoft.com/office/drawing/2014/main" id="{AA5810B0-A807-A33A-3D74-3DD5CD8A1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0.78528</cdr:x>
      <cdr:y>0.09249</cdr:y>
    </cdr:from>
    <cdr:to>
      <cdr:x>0.86614</cdr:x>
      <cdr:y>0.14456</cdr:y>
    </cdr:to>
    <cdr:sp macro="" textlink="">
      <cdr:nvSpPr>
        <cdr:cNvPr id="2" name="テキスト ボックス 2">
          <a:extLst xmlns:a="http://schemas.openxmlformats.org/drawingml/2006/main">
            <a:ext uri="{FF2B5EF4-FFF2-40B4-BE49-F238E27FC236}">
              <a16:creationId xmlns:a16="http://schemas.microsoft.com/office/drawing/2014/main" id="{275BD72C-562D-586F-99C8-50A8B4151FA6}"/>
            </a:ext>
          </a:extLst>
        </cdr:cNvPr>
        <cdr:cNvSpPr txBox="1"/>
      </cdr:nvSpPr>
      <cdr:spPr>
        <a:xfrm xmlns:a="http://schemas.openxmlformats.org/drawingml/2006/main">
          <a:off x="7826338" y="470479"/>
          <a:ext cx="805877"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特別企画</a:t>
          </a:r>
        </a:p>
      </cdr:txBody>
    </cdr:sp>
  </cdr:relSizeAnchor>
  <cdr:relSizeAnchor xmlns:cdr="http://schemas.openxmlformats.org/drawingml/2006/chartDrawing">
    <cdr:from>
      <cdr:x>0.78528</cdr:x>
      <cdr:y>0.13088</cdr:y>
    </cdr:from>
    <cdr:to>
      <cdr:x>0.92675</cdr:x>
      <cdr:y>0.18295</cdr:y>
    </cdr:to>
    <cdr:sp macro="" textlink="">
      <cdr:nvSpPr>
        <cdr:cNvPr id="3" name="テキスト ボックス 2">
          <a:extLst xmlns:a="http://schemas.openxmlformats.org/drawingml/2006/main">
            <a:ext uri="{FF2B5EF4-FFF2-40B4-BE49-F238E27FC236}">
              <a16:creationId xmlns:a16="http://schemas.microsoft.com/office/drawing/2014/main" id="{ED0DE31E-631B-8AEE-5494-D75C3C989018}"/>
            </a:ext>
          </a:extLst>
        </cdr:cNvPr>
        <cdr:cNvSpPr txBox="1"/>
      </cdr:nvSpPr>
      <cdr:spPr>
        <a:xfrm xmlns:a="http://schemas.openxmlformats.org/drawingml/2006/main">
          <a:off x="7826338" y="665760"/>
          <a:ext cx="1409936"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教育・人材（旧</a:t>
          </a:r>
          <a:r>
            <a:rPr kumimoji="1" lang="en-US" altLang="ja-JP" sz="900">
              <a:latin typeface="UD デジタル 教科書体 NP-R" panose="02020400000000000000" pitchFamily="18" charset="-128"/>
              <a:ea typeface="UD デジタル 教科書体 NP-R" panose="02020400000000000000" pitchFamily="18" charset="-128"/>
            </a:rPr>
            <a:t>H)</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dr:relSizeAnchor xmlns:cdr="http://schemas.openxmlformats.org/drawingml/2006/chartDrawing">
    <cdr:from>
      <cdr:x>0.78528</cdr:x>
      <cdr:y>0.16927</cdr:y>
    </cdr:from>
    <cdr:to>
      <cdr:x>0.92675</cdr:x>
      <cdr:y>0.22134</cdr:y>
    </cdr:to>
    <cdr:sp macro="" textlink="">
      <cdr:nvSpPr>
        <cdr:cNvPr id="4" name="テキスト ボックス 3">
          <a:extLst xmlns:a="http://schemas.openxmlformats.org/drawingml/2006/main">
            <a:ext uri="{FF2B5EF4-FFF2-40B4-BE49-F238E27FC236}">
              <a16:creationId xmlns:a16="http://schemas.microsoft.com/office/drawing/2014/main" id="{DFA2108C-042F-9DC3-45D8-E613CA556669}"/>
            </a:ext>
          </a:extLst>
        </cdr:cNvPr>
        <cdr:cNvSpPr txBox="1"/>
      </cdr:nvSpPr>
      <cdr:spPr>
        <a:xfrm xmlns:a="http://schemas.openxmlformats.org/drawingml/2006/main">
          <a:off x="7826338" y="861042"/>
          <a:ext cx="1409936"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環境・資源（旧</a:t>
          </a:r>
          <a:r>
            <a:rPr kumimoji="1" lang="en-US" altLang="ja-JP" sz="900">
              <a:latin typeface="UD デジタル 教科書体 NP-R" panose="02020400000000000000" pitchFamily="18" charset="-128"/>
              <a:ea typeface="UD デジタル 教科書体 NP-R" panose="02020400000000000000" pitchFamily="18" charset="-128"/>
            </a:rPr>
            <a:t>G)</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dr:relSizeAnchor xmlns:cdr="http://schemas.openxmlformats.org/drawingml/2006/chartDrawing">
    <cdr:from>
      <cdr:x>0.78528</cdr:x>
      <cdr:y>0.20766</cdr:y>
    </cdr:from>
    <cdr:to>
      <cdr:x>0.92792</cdr:x>
      <cdr:y>0.25973</cdr:y>
    </cdr:to>
    <cdr:sp macro="" textlink="">
      <cdr:nvSpPr>
        <cdr:cNvPr id="5" name="テキスト ボックス 4">
          <a:extLst xmlns:a="http://schemas.openxmlformats.org/drawingml/2006/main">
            <a:ext uri="{FF2B5EF4-FFF2-40B4-BE49-F238E27FC236}">
              <a16:creationId xmlns:a16="http://schemas.microsoft.com/office/drawing/2014/main" id="{6C3DE4E0-F7E4-C813-B617-D391D831BB0D}"/>
            </a:ext>
          </a:extLst>
        </cdr:cNvPr>
        <cdr:cNvSpPr txBox="1"/>
      </cdr:nvSpPr>
      <cdr:spPr>
        <a:xfrm xmlns:a="http://schemas.openxmlformats.org/drawingml/2006/main">
          <a:off x="7826338" y="1056324"/>
          <a:ext cx="1421597"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安全問題（旧</a:t>
          </a:r>
          <a:r>
            <a:rPr kumimoji="1" lang="en-US" altLang="ja-JP" sz="900">
              <a:latin typeface="UD デジタル 教科書体 NP-R" panose="02020400000000000000" pitchFamily="18" charset="-128"/>
              <a:ea typeface="UD デジタル 教科書体 NP-R" panose="02020400000000000000" pitchFamily="18" charset="-128"/>
            </a:rPr>
            <a:t>F6</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0.24605</cdr:y>
    </cdr:from>
    <cdr:to>
      <cdr:x>0.97123</cdr:x>
      <cdr:y>0.29812</cdr:y>
    </cdr:to>
    <cdr:sp macro="" textlink="">
      <cdr:nvSpPr>
        <cdr:cNvPr id="6" name="テキスト ボックス 5">
          <a:extLst xmlns:a="http://schemas.openxmlformats.org/drawingml/2006/main">
            <a:ext uri="{FF2B5EF4-FFF2-40B4-BE49-F238E27FC236}">
              <a16:creationId xmlns:a16="http://schemas.microsoft.com/office/drawing/2014/main" id="{AAF562DF-CE27-6C6C-9FED-8295AFA86816}"/>
            </a:ext>
          </a:extLst>
        </cdr:cNvPr>
        <cdr:cNvSpPr txBox="1"/>
      </cdr:nvSpPr>
      <cdr:spPr>
        <a:xfrm xmlns:a="http://schemas.openxmlformats.org/drawingml/2006/main">
          <a:off x="7826338" y="1251605"/>
          <a:ext cx="1853238"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土木技術者実践（旧</a:t>
          </a:r>
          <a:r>
            <a:rPr kumimoji="1" lang="en-US" altLang="ja-JP" sz="900">
              <a:latin typeface="UD デジタル 教科書体 NP-R" panose="02020400000000000000" pitchFamily="18" charset="-128"/>
              <a:ea typeface="UD デジタル 教科書体 NP-R" panose="02020400000000000000" pitchFamily="18" charset="-128"/>
            </a:rPr>
            <a:t>F5</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0.28444</cdr:y>
    </cdr:from>
    <cdr:to>
      <cdr:x>0.98567</cdr:x>
      <cdr:y>0.33651</cdr:y>
    </cdr:to>
    <cdr:sp macro="" textlink="">
      <cdr:nvSpPr>
        <cdr:cNvPr id="7" name="テキスト ボックス 6">
          <a:extLst xmlns:a="http://schemas.openxmlformats.org/drawingml/2006/main">
            <a:ext uri="{FF2B5EF4-FFF2-40B4-BE49-F238E27FC236}">
              <a16:creationId xmlns:a16="http://schemas.microsoft.com/office/drawing/2014/main" id="{308F466D-70A5-B32C-3285-000CA75AE093}"/>
            </a:ext>
          </a:extLst>
        </cdr:cNvPr>
        <cdr:cNvSpPr txBox="1"/>
      </cdr:nvSpPr>
      <cdr:spPr>
        <a:xfrm xmlns:a="http://schemas.openxmlformats.org/drawingml/2006/main">
          <a:off x="7826338" y="1446887"/>
          <a:ext cx="1997152"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建設マネジメント（旧</a:t>
          </a:r>
          <a:r>
            <a:rPr kumimoji="1" lang="en-US" altLang="ja-JP" sz="900">
              <a:latin typeface="UD デジタル 教科書体 NP-R" panose="02020400000000000000" pitchFamily="18" charset="-128"/>
              <a:ea typeface="UD デジタル 教科書体 NP-R" panose="02020400000000000000" pitchFamily="18" charset="-128"/>
            </a:rPr>
            <a:t>F4</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0.32283</cdr:y>
    </cdr:from>
    <cdr:to>
      <cdr:x>0.94236</cdr:x>
      <cdr:y>0.3749</cdr:y>
    </cdr:to>
    <cdr:sp macro="" textlink="">
      <cdr:nvSpPr>
        <cdr:cNvPr id="8" name="テキスト ボックス 7">
          <a:extLst xmlns:a="http://schemas.openxmlformats.org/drawingml/2006/main">
            <a:ext uri="{FF2B5EF4-FFF2-40B4-BE49-F238E27FC236}">
              <a16:creationId xmlns:a16="http://schemas.microsoft.com/office/drawing/2014/main" id="{D1DAAAB4-9B8D-3433-E76A-1F8A95ADE776}"/>
            </a:ext>
          </a:extLst>
        </cdr:cNvPr>
        <cdr:cNvSpPr txBox="1"/>
      </cdr:nvSpPr>
      <cdr:spPr>
        <a:xfrm xmlns:a="http://schemas.openxmlformats.org/drawingml/2006/main">
          <a:off x="7826338" y="1642168"/>
          <a:ext cx="1565511"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土木情報学（旧</a:t>
          </a:r>
          <a:r>
            <a:rPr kumimoji="1" lang="en-US" altLang="ja-JP" sz="900">
              <a:latin typeface="UD デジタル 教科書体 NP-R" panose="02020400000000000000" pitchFamily="18" charset="-128"/>
              <a:ea typeface="UD デジタル 教科書体 NP-R" panose="02020400000000000000" pitchFamily="18" charset="-128"/>
            </a:rPr>
            <a:t>F3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0.36122</cdr:y>
    </cdr:from>
    <cdr:to>
      <cdr:x>0.86614</cdr:x>
      <cdr:y>0.4133</cdr:y>
    </cdr:to>
    <cdr:sp macro="" textlink="">
      <cdr:nvSpPr>
        <cdr:cNvPr id="9" name="テキスト ボックス 8">
          <a:extLst xmlns:a="http://schemas.openxmlformats.org/drawingml/2006/main">
            <a:ext uri="{FF2B5EF4-FFF2-40B4-BE49-F238E27FC236}">
              <a16:creationId xmlns:a16="http://schemas.microsoft.com/office/drawing/2014/main" id="{E24C0746-E5EF-64E3-0619-5F9BA7E104B3}"/>
            </a:ext>
          </a:extLst>
        </cdr:cNvPr>
        <cdr:cNvSpPr txBox="1"/>
      </cdr:nvSpPr>
      <cdr:spPr>
        <a:xfrm xmlns:a="http://schemas.openxmlformats.org/drawingml/2006/main">
          <a:off x="7826338" y="1837450"/>
          <a:ext cx="805877" cy="26492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木材工学</a:t>
          </a:r>
        </a:p>
      </cdr:txBody>
    </cdr:sp>
  </cdr:relSizeAnchor>
  <cdr:relSizeAnchor xmlns:cdr="http://schemas.openxmlformats.org/drawingml/2006/chartDrawing">
    <cdr:from>
      <cdr:x>0.78528</cdr:x>
      <cdr:y>0.39962</cdr:y>
    </cdr:from>
    <cdr:to>
      <cdr:x>0.92834</cdr:x>
      <cdr:y>0.45169</cdr:y>
    </cdr:to>
    <cdr:sp macro="" textlink="">
      <cdr:nvSpPr>
        <cdr:cNvPr id="10" name="テキスト ボックス 9">
          <a:extLst xmlns:a="http://schemas.openxmlformats.org/drawingml/2006/main">
            <a:ext uri="{FF2B5EF4-FFF2-40B4-BE49-F238E27FC236}">
              <a16:creationId xmlns:a16="http://schemas.microsoft.com/office/drawing/2014/main" id="{5C4BACE7-BE79-7260-54A3-940AFA026A40}"/>
            </a:ext>
          </a:extLst>
        </cdr:cNvPr>
        <cdr:cNvSpPr txBox="1"/>
      </cdr:nvSpPr>
      <cdr:spPr>
        <a:xfrm xmlns:a="http://schemas.openxmlformats.org/drawingml/2006/main">
          <a:off x="7826338" y="2032783"/>
          <a:ext cx="1425783"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舗装工学（旧</a:t>
          </a:r>
          <a:r>
            <a:rPr kumimoji="1" lang="en-US" altLang="ja-JP" sz="900">
              <a:latin typeface="UD デジタル 教科書体 NP-R" panose="02020400000000000000" pitchFamily="18" charset="-128"/>
              <a:ea typeface="UD デジタル 教科書体 NP-R" panose="02020400000000000000" pitchFamily="18" charset="-128"/>
            </a:rPr>
            <a:t>E1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0.43801</cdr:y>
    </cdr:from>
    <cdr:to>
      <cdr:x>0.9861</cdr:x>
      <cdr:y>0.49008</cdr:y>
    </cdr:to>
    <cdr:sp macro="" textlink="">
      <cdr:nvSpPr>
        <cdr:cNvPr id="11" name="テキスト ボックス 10">
          <a:extLst xmlns:a="http://schemas.openxmlformats.org/drawingml/2006/main">
            <a:ext uri="{FF2B5EF4-FFF2-40B4-BE49-F238E27FC236}">
              <a16:creationId xmlns:a16="http://schemas.microsoft.com/office/drawing/2014/main" id="{214156B1-967E-BCFA-BA5E-7A71C89E9AF9}"/>
            </a:ext>
          </a:extLst>
        </cdr:cNvPr>
        <cdr:cNvSpPr txBox="1"/>
      </cdr:nvSpPr>
      <cdr:spPr>
        <a:xfrm xmlns:a="http://schemas.openxmlformats.org/drawingml/2006/main">
          <a:off x="7826338" y="2228064"/>
          <a:ext cx="2001438"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コンクリート工学（旧</a:t>
          </a:r>
          <a:r>
            <a:rPr kumimoji="1" lang="en-US" altLang="ja-JP" sz="900">
              <a:latin typeface="UD デジタル 教科書体 NP-R" panose="02020400000000000000" pitchFamily="18" charset="-128"/>
              <a:ea typeface="UD デジタル 教科書体 NP-R" panose="02020400000000000000" pitchFamily="18" charset="-128"/>
            </a:rPr>
            <a:t>E2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0.4764</cdr:y>
    </cdr:from>
    <cdr:to>
      <cdr:x>0.97314</cdr:x>
      <cdr:y>0.52847</cdr:y>
    </cdr:to>
    <cdr:sp macro="" textlink="">
      <cdr:nvSpPr>
        <cdr:cNvPr id="12" name="テキスト ボックス 11">
          <a:extLst xmlns:a="http://schemas.openxmlformats.org/drawingml/2006/main">
            <a:ext uri="{FF2B5EF4-FFF2-40B4-BE49-F238E27FC236}">
              <a16:creationId xmlns:a16="http://schemas.microsoft.com/office/drawing/2014/main" id="{0950301A-980C-99AB-6E53-C122C177CED8}"/>
            </a:ext>
          </a:extLst>
        </cdr:cNvPr>
        <cdr:cNvSpPr txBox="1"/>
      </cdr:nvSpPr>
      <cdr:spPr>
        <a:xfrm xmlns:a="http://schemas.openxmlformats.org/drawingml/2006/main">
          <a:off x="7826338" y="2423346"/>
          <a:ext cx="1872274"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景観・デザイン（旧</a:t>
          </a:r>
          <a:r>
            <a:rPr kumimoji="1" lang="en-US" altLang="ja-JP" sz="900">
              <a:latin typeface="UD デジタル 教科書体 NP-R" panose="02020400000000000000" pitchFamily="18" charset="-128"/>
              <a:ea typeface="UD デジタル 教科書体 NP-R" panose="02020400000000000000" pitchFamily="18" charset="-128"/>
            </a:rPr>
            <a:t>D1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0.51479</cdr:y>
    </cdr:from>
    <cdr:to>
      <cdr:x>0.91538</cdr:x>
      <cdr:y>0.56686</cdr:y>
    </cdr:to>
    <cdr:sp macro="" textlink="">
      <cdr:nvSpPr>
        <cdr:cNvPr id="13" name="テキスト ボックス 12">
          <a:extLst xmlns:a="http://schemas.openxmlformats.org/drawingml/2006/main">
            <a:ext uri="{FF2B5EF4-FFF2-40B4-BE49-F238E27FC236}">
              <a16:creationId xmlns:a16="http://schemas.microsoft.com/office/drawing/2014/main" id="{7F62B5DC-E189-CF32-31D7-1CF6AA81538D}"/>
            </a:ext>
          </a:extLst>
        </cdr:cNvPr>
        <cdr:cNvSpPr txBox="1"/>
      </cdr:nvSpPr>
      <cdr:spPr>
        <a:xfrm xmlns:a="http://schemas.openxmlformats.org/drawingml/2006/main">
          <a:off x="7826338" y="2618628"/>
          <a:ext cx="1296619"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土木史（旧</a:t>
          </a:r>
          <a:r>
            <a:rPr kumimoji="1" lang="en-US" altLang="ja-JP" sz="900">
              <a:latin typeface="UD デジタル 教科書体 NP-R" panose="02020400000000000000" pitchFamily="18" charset="-128"/>
              <a:ea typeface="UD デジタル 教科書体 NP-R" panose="02020400000000000000" pitchFamily="18" charset="-128"/>
            </a:rPr>
            <a:t>D2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0.55318</cdr:y>
    </cdr:from>
    <cdr:to>
      <cdr:x>0.98165</cdr:x>
      <cdr:y>0.60525</cdr:y>
    </cdr:to>
    <cdr:sp macro="" textlink="">
      <cdr:nvSpPr>
        <cdr:cNvPr id="14" name="テキスト ボックス 13">
          <a:extLst xmlns:a="http://schemas.openxmlformats.org/drawingml/2006/main">
            <a:ext uri="{FF2B5EF4-FFF2-40B4-BE49-F238E27FC236}">
              <a16:creationId xmlns:a16="http://schemas.microsoft.com/office/drawing/2014/main" id="{426C192C-24B7-BABD-A334-061749E558E5}"/>
            </a:ext>
          </a:extLst>
        </cdr:cNvPr>
        <cdr:cNvSpPr txBox="1"/>
      </cdr:nvSpPr>
      <cdr:spPr>
        <a:xfrm xmlns:a="http://schemas.openxmlformats.org/drawingml/2006/main">
          <a:off x="7826338" y="2813909"/>
          <a:ext cx="1957087"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土木計画学（政策と実践）</a:t>
          </a:r>
        </a:p>
      </cdr:txBody>
    </cdr:sp>
  </cdr:relSizeAnchor>
  <cdr:relSizeAnchor xmlns:cdr="http://schemas.openxmlformats.org/drawingml/2006/chartDrawing">
    <cdr:from>
      <cdr:x>0.78528</cdr:x>
      <cdr:y>0.59157</cdr:y>
    </cdr:from>
    <cdr:to>
      <cdr:x>0.99381</cdr:x>
      <cdr:y>0.64383</cdr:y>
    </cdr:to>
    <cdr:sp macro="" textlink="">
      <cdr:nvSpPr>
        <cdr:cNvPr id="15" name="テキスト ボックス 14">
          <a:extLst xmlns:a="http://schemas.openxmlformats.org/drawingml/2006/main">
            <a:ext uri="{FF2B5EF4-FFF2-40B4-BE49-F238E27FC236}">
              <a16:creationId xmlns:a16="http://schemas.microsoft.com/office/drawing/2014/main" id="{1248C2DE-0F25-2C35-2338-2894CDE0EDBA}"/>
            </a:ext>
          </a:extLst>
        </cdr:cNvPr>
        <cdr:cNvSpPr txBox="1"/>
      </cdr:nvSpPr>
      <cdr:spPr>
        <a:xfrm xmlns:a="http://schemas.openxmlformats.org/drawingml/2006/main">
          <a:off x="7826338" y="3009191"/>
          <a:ext cx="2078301"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土木計画学（方法と技術）（旧</a:t>
          </a:r>
          <a:r>
            <a:rPr kumimoji="1" lang="en-US" altLang="ja-JP" sz="900">
              <a:latin typeface="UD デジタル 教科書体 NP-R" panose="02020400000000000000" pitchFamily="18" charset="-128"/>
              <a:ea typeface="UD デジタル 教科書体 NP-R" panose="02020400000000000000" pitchFamily="18" charset="-128"/>
            </a:rPr>
            <a:t>D3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0.63015</cdr:y>
    </cdr:from>
    <cdr:to>
      <cdr:x>0.92357</cdr:x>
      <cdr:y>0.68222</cdr:y>
    </cdr:to>
    <cdr:sp macro="" textlink="">
      <cdr:nvSpPr>
        <cdr:cNvPr id="16" name="テキスト ボックス 15">
          <a:extLst xmlns:a="http://schemas.openxmlformats.org/drawingml/2006/main">
            <a:ext uri="{FF2B5EF4-FFF2-40B4-BE49-F238E27FC236}">
              <a16:creationId xmlns:a16="http://schemas.microsoft.com/office/drawing/2014/main" id="{F07D5A26-1FD2-7CE1-4998-F74D0CD95B97}"/>
            </a:ext>
          </a:extLst>
        </cdr:cNvPr>
        <cdr:cNvSpPr txBox="1"/>
      </cdr:nvSpPr>
      <cdr:spPr>
        <a:xfrm xmlns:a="http://schemas.openxmlformats.org/drawingml/2006/main">
          <a:off x="7826338" y="3205445"/>
          <a:ext cx="1378243"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地下空間（旧</a:t>
          </a:r>
          <a:r>
            <a:rPr kumimoji="1" lang="en-US" altLang="ja-JP" sz="900">
              <a:latin typeface="UD デジタル 教科書体 NP-R" panose="02020400000000000000" pitchFamily="18" charset="-128"/>
              <a:ea typeface="UD デジタル 教科書体 NP-R" panose="02020400000000000000" pitchFamily="18" charset="-128"/>
            </a:rPr>
            <a:t>F2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0.66854</cdr:y>
    </cdr:from>
    <cdr:to>
      <cdr:x>0.95156</cdr:x>
      <cdr:y>0.72061</cdr:y>
    </cdr:to>
    <cdr:sp macro="" textlink="">
      <cdr:nvSpPr>
        <cdr:cNvPr id="17" name="テキスト ボックス 16">
          <a:extLst xmlns:a="http://schemas.openxmlformats.org/drawingml/2006/main">
            <a:ext uri="{FF2B5EF4-FFF2-40B4-BE49-F238E27FC236}">
              <a16:creationId xmlns:a16="http://schemas.microsoft.com/office/drawing/2014/main" id="{F2A5B88B-D6F2-4629-1AB9-4DE6DFF5987E}"/>
            </a:ext>
          </a:extLst>
        </cdr:cNvPr>
        <cdr:cNvSpPr txBox="1"/>
      </cdr:nvSpPr>
      <cdr:spPr>
        <a:xfrm xmlns:a="http://schemas.openxmlformats.org/drawingml/2006/main">
          <a:off x="7826338" y="3400727"/>
          <a:ext cx="1657201"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トンネル工学（旧</a:t>
          </a:r>
          <a:r>
            <a:rPr kumimoji="1" lang="en-US" altLang="ja-JP" sz="900">
              <a:latin typeface="UD デジタル 教科書体 NP-R" panose="02020400000000000000" pitchFamily="18" charset="-128"/>
              <a:ea typeface="UD デジタル 教科書体 NP-R" panose="02020400000000000000" pitchFamily="18" charset="-128"/>
            </a:rPr>
            <a:t>F1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0.70693</cdr:y>
    </cdr:from>
    <cdr:to>
      <cdr:x>0.91591</cdr:x>
      <cdr:y>0.759</cdr:y>
    </cdr:to>
    <cdr:sp macro="" textlink="">
      <cdr:nvSpPr>
        <cdr:cNvPr id="18" name="テキスト ボックス 17">
          <a:extLst xmlns:a="http://schemas.openxmlformats.org/drawingml/2006/main">
            <a:ext uri="{FF2B5EF4-FFF2-40B4-BE49-F238E27FC236}">
              <a16:creationId xmlns:a16="http://schemas.microsoft.com/office/drawing/2014/main" id="{0C3A9D32-788C-97E4-4BAB-AE8053C50F4D}"/>
            </a:ext>
          </a:extLst>
        </cdr:cNvPr>
        <cdr:cNvSpPr txBox="1"/>
      </cdr:nvSpPr>
      <cdr:spPr>
        <a:xfrm xmlns:a="http://schemas.openxmlformats.org/drawingml/2006/main">
          <a:off x="7826338" y="3596009"/>
          <a:ext cx="1301901"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地圏工学（旧</a:t>
          </a:r>
          <a:r>
            <a:rPr kumimoji="1" lang="en-US" altLang="ja-JP" sz="900">
              <a:latin typeface="UD デジタル 教科書体 NP-R" panose="02020400000000000000" pitchFamily="18" charset="-128"/>
              <a:ea typeface="UD デジタル 教科書体 NP-R" panose="02020400000000000000" pitchFamily="18" charset="-128"/>
            </a:rPr>
            <a:t>C</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0.74532</cdr:y>
    </cdr:from>
    <cdr:to>
      <cdr:x>0.92496</cdr:x>
      <cdr:y>0.79739</cdr:y>
    </cdr:to>
    <cdr:sp macro="" textlink="">
      <cdr:nvSpPr>
        <cdr:cNvPr id="19" name="テキスト ボックス 18">
          <a:extLst xmlns:a="http://schemas.openxmlformats.org/drawingml/2006/main">
            <a:ext uri="{FF2B5EF4-FFF2-40B4-BE49-F238E27FC236}">
              <a16:creationId xmlns:a16="http://schemas.microsoft.com/office/drawing/2014/main" id="{556707F1-79C5-8CEF-D297-35335A3A43C3}"/>
            </a:ext>
          </a:extLst>
        </cdr:cNvPr>
        <cdr:cNvSpPr txBox="1"/>
      </cdr:nvSpPr>
      <cdr:spPr>
        <a:xfrm xmlns:a="http://schemas.openxmlformats.org/drawingml/2006/main">
          <a:off x="7826338" y="3791290"/>
          <a:ext cx="1392097"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海洋開発（旧</a:t>
          </a:r>
          <a:r>
            <a:rPr kumimoji="1" lang="en-US" altLang="ja-JP" sz="900">
              <a:latin typeface="UD デジタル 教科書体 NP-R" panose="02020400000000000000" pitchFamily="18" charset="-128"/>
              <a:ea typeface="UD デジタル 教科書体 NP-R" panose="02020400000000000000" pitchFamily="18" charset="-128"/>
            </a:rPr>
            <a:t>B3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0.78371</cdr:y>
    </cdr:from>
    <cdr:to>
      <cdr:x>0.92496</cdr:x>
      <cdr:y>0.83578</cdr:y>
    </cdr:to>
    <cdr:sp macro="" textlink="">
      <cdr:nvSpPr>
        <cdr:cNvPr id="20" name="テキスト ボックス 19">
          <a:extLst xmlns:a="http://schemas.openxmlformats.org/drawingml/2006/main">
            <a:ext uri="{FF2B5EF4-FFF2-40B4-BE49-F238E27FC236}">
              <a16:creationId xmlns:a16="http://schemas.microsoft.com/office/drawing/2014/main" id="{9B0E067D-A4EE-B0FC-9B23-707F72B15B96}"/>
            </a:ext>
          </a:extLst>
        </cdr:cNvPr>
        <cdr:cNvSpPr txBox="1"/>
      </cdr:nvSpPr>
      <cdr:spPr>
        <a:xfrm xmlns:a="http://schemas.openxmlformats.org/drawingml/2006/main">
          <a:off x="7826338" y="3986572"/>
          <a:ext cx="1392097"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海岸工学（旧</a:t>
          </a:r>
          <a:r>
            <a:rPr kumimoji="1" lang="en-US" altLang="ja-JP" sz="900">
              <a:latin typeface="UD デジタル 教科書体 NP-R" panose="02020400000000000000" pitchFamily="18" charset="-128"/>
              <a:ea typeface="UD デジタル 教科書体 NP-R" panose="02020400000000000000" pitchFamily="18" charset="-128"/>
            </a:rPr>
            <a:t>B2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0.8221</cdr:y>
    </cdr:from>
    <cdr:to>
      <cdr:x>0.91096</cdr:x>
      <cdr:y>0.87417</cdr:y>
    </cdr:to>
    <cdr:sp macro="" textlink="">
      <cdr:nvSpPr>
        <cdr:cNvPr id="21" name="テキスト ボックス 20">
          <a:extLst xmlns:a="http://schemas.openxmlformats.org/drawingml/2006/main">
            <a:ext uri="{FF2B5EF4-FFF2-40B4-BE49-F238E27FC236}">
              <a16:creationId xmlns:a16="http://schemas.microsoft.com/office/drawing/2014/main" id="{E518F091-0EE8-6837-B348-75C626DC1CF6}"/>
            </a:ext>
          </a:extLst>
        </cdr:cNvPr>
        <cdr:cNvSpPr txBox="1"/>
      </cdr:nvSpPr>
      <cdr:spPr>
        <a:xfrm xmlns:a="http://schemas.openxmlformats.org/drawingml/2006/main">
          <a:off x="7826338" y="4181854"/>
          <a:ext cx="1252568"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水工学（旧</a:t>
          </a:r>
          <a:r>
            <a:rPr kumimoji="1" lang="en-US" altLang="ja-JP" sz="900">
              <a:latin typeface="UD デジタル 教科書体 NP-R" panose="02020400000000000000" pitchFamily="18" charset="-128"/>
              <a:ea typeface="UD デジタル 教科書体 NP-R" panose="02020400000000000000" pitchFamily="18" charset="-128"/>
            </a:rPr>
            <a:t>B1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0.86049</cdr:y>
    </cdr:from>
    <cdr:to>
      <cdr:x>0.92471</cdr:x>
      <cdr:y>0.91256</cdr:y>
    </cdr:to>
    <cdr:sp macro="" textlink="">
      <cdr:nvSpPr>
        <cdr:cNvPr id="22" name="テキスト ボックス 21">
          <a:extLst xmlns:a="http://schemas.openxmlformats.org/drawingml/2006/main">
            <a:ext uri="{FF2B5EF4-FFF2-40B4-BE49-F238E27FC236}">
              <a16:creationId xmlns:a16="http://schemas.microsoft.com/office/drawing/2014/main" id="{510C8EA3-1169-1981-4DDE-C6E868B994BB}"/>
            </a:ext>
          </a:extLst>
        </cdr:cNvPr>
        <cdr:cNvSpPr txBox="1"/>
      </cdr:nvSpPr>
      <cdr:spPr>
        <a:xfrm xmlns:a="http://schemas.openxmlformats.org/drawingml/2006/main">
          <a:off x="7826338" y="4377135"/>
          <a:ext cx="1389605" cy="2648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応用力学（旧</a:t>
          </a:r>
          <a:r>
            <a:rPr kumimoji="1" lang="en-US" altLang="ja-JP" sz="900">
              <a:latin typeface="UD デジタル 教科書体 NP-R" panose="02020400000000000000" pitchFamily="18" charset="-128"/>
              <a:ea typeface="UD デジタル 教科書体 NP-R" panose="02020400000000000000" pitchFamily="18" charset="-128"/>
            </a:rPr>
            <a:t>A2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0.78528</cdr:x>
      <cdr:y>0.89888</cdr:y>
    </cdr:from>
    <cdr:to>
      <cdr:x>0.987</cdr:x>
      <cdr:y>0.95095</cdr:y>
    </cdr:to>
    <cdr:sp macro="" textlink="">
      <cdr:nvSpPr>
        <cdr:cNvPr id="23" name="テキスト ボックス 22">
          <a:extLst xmlns:a="http://schemas.openxmlformats.org/drawingml/2006/main">
            <a:ext uri="{FF2B5EF4-FFF2-40B4-BE49-F238E27FC236}">
              <a16:creationId xmlns:a16="http://schemas.microsoft.com/office/drawing/2014/main" id="{5EB02343-EE3E-0B71-C209-20A44FC16C95}"/>
            </a:ext>
          </a:extLst>
        </cdr:cNvPr>
        <cdr:cNvSpPr txBox="1"/>
      </cdr:nvSpPr>
      <cdr:spPr>
        <a:xfrm xmlns:a="http://schemas.openxmlformats.org/drawingml/2006/main">
          <a:off x="7826338" y="4572422"/>
          <a:ext cx="2010407" cy="2648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構造工学、地震工学（旧</a:t>
          </a:r>
          <a:r>
            <a:rPr kumimoji="1" lang="en-US" altLang="ja-JP" sz="900">
              <a:latin typeface="UD デジタル 教科書体 NP-R" panose="02020400000000000000" pitchFamily="18" charset="-128"/>
              <a:ea typeface="UD デジタル 教科書体 NP-R" panose="02020400000000000000" pitchFamily="18" charset="-128"/>
            </a:rPr>
            <a:t>A1)</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8</xdr:col>
      <xdr:colOff>183787</xdr:colOff>
      <xdr:row>41</xdr:row>
      <xdr:rowOff>152406</xdr:rowOff>
    </xdr:from>
    <xdr:to>
      <xdr:col>35</xdr:col>
      <xdr:colOff>0</xdr:colOff>
      <xdr:row>61</xdr:row>
      <xdr:rowOff>4808</xdr:rowOff>
    </xdr:to>
    <xdr:graphicFrame macro="">
      <xdr:nvGraphicFramePr>
        <xdr:cNvPr id="2" name="グラフ 1">
          <a:extLst>
            <a:ext uri="{FF2B5EF4-FFF2-40B4-BE49-F238E27FC236}">
              <a16:creationId xmlns:a16="http://schemas.microsoft.com/office/drawing/2014/main" id="{E3425645-BFFC-A059-B5A8-6E5F3D11FE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9</xdr:col>
      <xdr:colOff>0</xdr:colOff>
      <xdr:row>1</xdr:row>
      <xdr:rowOff>0</xdr:rowOff>
    </xdr:from>
    <xdr:ext cx="7639050" cy="6887270"/>
    <xdr:pic>
      <xdr:nvPicPr>
        <xdr:cNvPr id="2" name="図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0"/>
          <a:ext cx="7639050" cy="68872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83820</xdr:colOff>
      <xdr:row>44</xdr:row>
      <xdr:rowOff>7620</xdr:rowOff>
    </xdr:from>
    <xdr:to>
      <xdr:col>16</xdr:col>
      <xdr:colOff>53340</xdr:colOff>
      <xdr:row>68</xdr:row>
      <xdr:rowOff>175260</xdr:rowOff>
    </xdr:to>
    <xdr:graphicFrame macro="">
      <xdr:nvGraphicFramePr>
        <xdr:cNvPr id="3" name="グラフ 2">
          <a:extLst>
            <a:ext uri="{FF2B5EF4-FFF2-40B4-BE49-F238E27FC236}">
              <a16:creationId xmlns:a16="http://schemas.microsoft.com/office/drawing/2014/main" id="{7DE1178F-E565-BA35-E332-68048373F0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716280</xdr:colOff>
      <xdr:row>43</xdr:row>
      <xdr:rowOff>175260</xdr:rowOff>
    </xdr:from>
    <xdr:to>
      <xdr:col>8</xdr:col>
      <xdr:colOff>0</xdr:colOff>
      <xdr:row>68</xdr:row>
      <xdr:rowOff>160020</xdr:rowOff>
    </xdr:to>
    <xdr:graphicFrame macro="">
      <xdr:nvGraphicFramePr>
        <xdr:cNvPr id="4" name="グラフ 3">
          <a:extLst>
            <a:ext uri="{FF2B5EF4-FFF2-40B4-BE49-F238E27FC236}">
              <a16:creationId xmlns:a16="http://schemas.microsoft.com/office/drawing/2014/main" id="{714BAD0D-56D4-C688-7BEB-5C25B42A05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510540</xdr:colOff>
      <xdr:row>29</xdr:row>
      <xdr:rowOff>160020</xdr:rowOff>
    </xdr:from>
    <xdr:to>
      <xdr:col>23</xdr:col>
      <xdr:colOff>7620</xdr:colOff>
      <xdr:row>61</xdr:row>
      <xdr:rowOff>68580</xdr:rowOff>
    </xdr:to>
    <xdr:graphicFrame macro="">
      <xdr:nvGraphicFramePr>
        <xdr:cNvPr id="2" name="グラフ 1">
          <a:extLst>
            <a:ext uri="{FF2B5EF4-FFF2-40B4-BE49-F238E27FC236}">
              <a16:creationId xmlns:a16="http://schemas.microsoft.com/office/drawing/2014/main" id="{0BC23008-BD33-C17D-27B3-235B570C1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190498</xdr:colOff>
      <xdr:row>29</xdr:row>
      <xdr:rowOff>138544</xdr:rowOff>
    </xdr:from>
    <xdr:to>
      <xdr:col>31</xdr:col>
      <xdr:colOff>616527</xdr:colOff>
      <xdr:row>51</xdr:row>
      <xdr:rowOff>90053</xdr:rowOff>
    </xdr:to>
    <xdr:graphicFrame macro="">
      <xdr:nvGraphicFramePr>
        <xdr:cNvPr id="3" name="グラフ 2">
          <a:extLst>
            <a:ext uri="{FF2B5EF4-FFF2-40B4-BE49-F238E27FC236}">
              <a16:creationId xmlns:a16="http://schemas.microsoft.com/office/drawing/2014/main" id="{2100FDA4-DDCB-6D12-1F8F-36532351E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190498</xdr:colOff>
      <xdr:row>52</xdr:row>
      <xdr:rowOff>8830</xdr:rowOff>
    </xdr:from>
    <xdr:to>
      <xdr:col>31</xdr:col>
      <xdr:colOff>614622</xdr:colOff>
      <xdr:row>73</xdr:row>
      <xdr:rowOff>150493</xdr:rowOff>
    </xdr:to>
    <xdr:graphicFrame macro="">
      <xdr:nvGraphicFramePr>
        <xdr:cNvPr id="4" name="グラフ 3">
          <a:extLst>
            <a:ext uri="{FF2B5EF4-FFF2-40B4-BE49-F238E27FC236}">
              <a16:creationId xmlns:a16="http://schemas.microsoft.com/office/drawing/2014/main" id="{C7D24AF7-6DC2-D580-CB6B-F4706416A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163830</xdr:colOff>
      <xdr:row>58</xdr:row>
      <xdr:rowOff>22860</xdr:rowOff>
    </xdr:from>
    <xdr:to>
      <xdr:col>9</xdr:col>
      <xdr:colOff>495300</xdr:colOff>
      <xdr:row>88</xdr:row>
      <xdr:rowOff>146685</xdr:rowOff>
    </xdr:to>
    <xdr:graphicFrame macro="">
      <xdr:nvGraphicFramePr>
        <xdr:cNvPr id="2" name="グラフ 1">
          <a:extLst>
            <a:ext uri="{FF2B5EF4-FFF2-40B4-BE49-F238E27FC236}">
              <a16:creationId xmlns:a16="http://schemas.microsoft.com/office/drawing/2014/main" id="{2BBFF9EF-D0E8-CFF4-B8E9-3415941C96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546734</xdr:colOff>
      <xdr:row>58</xdr:row>
      <xdr:rowOff>9525</xdr:rowOff>
    </xdr:from>
    <xdr:to>
      <xdr:col>17</xdr:col>
      <xdr:colOff>152399</xdr:colOff>
      <xdr:row>88</xdr:row>
      <xdr:rowOff>131445</xdr:rowOff>
    </xdr:to>
    <xdr:graphicFrame macro="">
      <xdr:nvGraphicFramePr>
        <xdr:cNvPr id="3" name="グラフ 2">
          <a:extLst>
            <a:ext uri="{FF2B5EF4-FFF2-40B4-BE49-F238E27FC236}">
              <a16:creationId xmlns:a16="http://schemas.microsoft.com/office/drawing/2014/main" id="{E1F497B2-D61F-16AE-6A42-51380BA57E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264794</xdr:colOff>
      <xdr:row>58</xdr:row>
      <xdr:rowOff>9525</xdr:rowOff>
    </xdr:from>
    <xdr:to>
      <xdr:col>25</xdr:col>
      <xdr:colOff>304799</xdr:colOff>
      <xdr:row>88</xdr:row>
      <xdr:rowOff>131445</xdr:rowOff>
    </xdr:to>
    <xdr:graphicFrame macro="">
      <xdr:nvGraphicFramePr>
        <xdr:cNvPr id="5" name="グラフ 4">
          <a:extLst>
            <a:ext uri="{FF2B5EF4-FFF2-40B4-BE49-F238E27FC236}">
              <a16:creationId xmlns:a16="http://schemas.microsoft.com/office/drawing/2014/main" id="{EAF4C424-16B5-7857-EEEC-50AB697952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0.36072</cdr:x>
      <cdr:y>0.41227</cdr:y>
    </cdr:from>
    <cdr:to>
      <cdr:x>0.63734</cdr:x>
      <cdr:y>0.59783</cdr:y>
    </cdr:to>
    <cdr:sp macro="" textlink="会員数!$I$120">
      <cdr:nvSpPr>
        <cdr:cNvPr id="3" name="テキスト ボックス 15"/>
        <cdr:cNvSpPr txBox="1"/>
      </cdr:nvSpPr>
      <cdr:spPr>
        <a:xfrm xmlns:a="http://schemas.openxmlformats.org/drawingml/2006/main">
          <a:off x="1555271" y="1576131"/>
          <a:ext cx="1192699"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BC87DBE7-9D79-4388-97CF-B70896BE97F4}"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会員総数
38,648人</a:t>
          </a:fld>
          <a:endParaRPr kumimoji="1" lang="ja-JP" altLang="en-US" sz="16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0.3666</cdr:x>
      <cdr:y>0.02405</cdr:y>
    </cdr:from>
    <cdr:to>
      <cdr:x>0.50417</cdr:x>
      <cdr:y>0.13505</cdr:y>
    </cdr:to>
    <cdr:sp macro="" textlink="会員数!$I$121">
      <cdr:nvSpPr>
        <cdr:cNvPr id="4" name="テキスト ボックス 15"/>
        <cdr:cNvSpPr txBox="1"/>
      </cdr:nvSpPr>
      <cdr:spPr>
        <a:xfrm xmlns:a="http://schemas.openxmlformats.org/drawingml/2006/main">
          <a:off x="1580621" y="91952"/>
          <a:ext cx="593176"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16A8247-657E-45CD-891C-A5459AADE0DB}" type="TxLink">
            <a:rPr kumimoji="1" lang="en-US"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7.1%
2,739人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5</xdr:col>
      <xdr:colOff>419100</xdr:colOff>
      <xdr:row>57</xdr:row>
      <xdr:rowOff>66675</xdr:rowOff>
    </xdr:from>
    <xdr:ext cx="385555" cy="92398"/>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3162300" y="33242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none" rtlCol="0" anchor="t">
          <a:spAutoFit/>
        </a:bodyPr>
        <a:lstStyle/>
        <a:p>
          <a:endParaRPr kumimoji="1" lang="ja-JP" altLang="en-US" sz="1100"/>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12</xdr:col>
      <xdr:colOff>683895</xdr:colOff>
      <xdr:row>27</xdr:row>
      <xdr:rowOff>146685</xdr:rowOff>
    </xdr:from>
    <xdr:to>
      <xdr:col>24</xdr:col>
      <xdr:colOff>400050</xdr:colOff>
      <xdr:row>53</xdr:row>
      <xdr:rowOff>51435</xdr:rowOff>
    </xdr:to>
    <xdr:graphicFrame macro="">
      <xdr:nvGraphicFramePr>
        <xdr:cNvPr id="2" name="グラフ 1">
          <a:extLst>
            <a:ext uri="{FF2B5EF4-FFF2-40B4-BE49-F238E27FC236}">
              <a16:creationId xmlns:a16="http://schemas.microsoft.com/office/drawing/2014/main" id="{B62018CA-851D-718F-D621-FE75EC91C1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0.51431</cdr:x>
      <cdr:y>0.15503</cdr:y>
    </cdr:from>
    <cdr:to>
      <cdr:x>0.68559</cdr:x>
      <cdr:y>0.73208</cdr:y>
    </cdr:to>
    <cdr:grpSp>
      <cdr:nvGrpSpPr>
        <cdr:cNvPr id="6" name="グループ化 5">
          <a:extLst xmlns:a="http://schemas.openxmlformats.org/drawingml/2006/main">
            <a:ext uri="{FF2B5EF4-FFF2-40B4-BE49-F238E27FC236}">
              <a16:creationId xmlns:a16="http://schemas.microsoft.com/office/drawing/2014/main" id="{6EBFD051-3B9B-4C80-D48A-E34F0BE51A28}"/>
            </a:ext>
          </a:extLst>
        </cdr:cNvPr>
        <cdr:cNvGrpSpPr/>
      </cdr:nvGrpSpPr>
      <cdr:grpSpPr>
        <a:xfrm xmlns:a="http://schemas.openxmlformats.org/drawingml/2006/main">
          <a:off x="4500040" y="752506"/>
          <a:ext cx="1498643" cy="2800966"/>
          <a:chOff x="4507181" y="615571"/>
          <a:chExt cx="1379439" cy="2707905"/>
        </a:xfrm>
      </cdr:grpSpPr>
      <cdr:grpSp>
        <cdr:nvGrpSpPr>
          <cdr:cNvPr id="5" name="グループ化 4">
            <a:extLst xmlns:a="http://schemas.openxmlformats.org/drawingml/2006/main">
              <a:ext uri="{FF2B5EF4-FFF2-40B4-BE49-F238E27FC236}">
                <a16:creationId xmlns:a16="http://schemas.microsoft.com/office/drawing/2014/main" id="{A550A8F3-96C1-9E61-DB3B-DEDB6F3E519D}"/>
              </a:ext>
            </a:extLst>
          </cdr:cNvPr>
          <cdr:cNvGrpSpPr/>
        </cdr:nvGrpSpPr>
        <cdr:grpSpPr>
          <a:xfrm xmlns:a="http://schemas.openxmlformats.org/drawingml/2006/main">
            <a:off x="4532706" y="851998"/>
            <a:ext cx="675625" cy="2471478"/>
            <a:chOff x="4979959" y="927005"/>
            <a:chExt cx="686062" cy="2556426"/>
          </a:xfrm>
        </cdr:grpSpPr>
        <cdr:cxnSp macro="">
          <cdr:nvCxnSpPr>
            <cdr:cNvPr id="2" name="直線コネクタ 1">
              <a:extLst xmlns:a="http://schemas.openxmlformats.org/drawingml/2006/main">
                <a:ext uri="{FF2B5EF4-FFF2-40B4-BE49-F238E27FC236}">
                  <a16:creationId xmlns:a16="http://schemas.microsoft.com/office/drawing/2014/main" id="{332D2189-68AC-E7DD-5DFA-CA1659971E3E}"/>
                </a:ext>
              </a:extLst>
            </cdr:cNvPr>
            <cdr:cNvCxnSpPr/>
          </cdr:nvCxnSpPr>
          <cdr:spPr>
            <a:xfrm xmlns:a="http://schemas.openxmlformats.org/drawingml/2006/main">
              <a:off x="4983105" y="1246783"/>
              <a:ext cx="0" cy="2236648"/>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 name="直線コネクタ 2">
              <a:extLst xmlns:a="http://schemas.openxmlformats.org/drawingml/2006/main">
                <a:ext uri="{FF2B5EF4-FFF2-40B4-BE49-F238E27FC236}">
                  <a16:creationId xmlns:a16="http://schemas.microsoft.com/office/drawing/2014/main" id="{CB11528E-7CF1-2770-9FCB-6836F3D3D645}"/>
                </a:ext>
              </a:extLst>
            </cdr:cNvPr>
            <cdr:cNvCxnSpPr/>
          </cdr:nvCxnSpPr>
          <cdr:spPr>
            <a:xfrm xmlns:a="http://schemas.openxmlformats.org/drawingml/2006/main" flipV="1">
              <a:off x="4979959" y="927005"/>
              <a:ext cx="686062" cy="319778"/>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sp macro="" textlink="">
        <cdr:nvSpPr>
          <cdr:cNvPr id="11" name="テキスト ボックス 1">
            <a:extLst xmlns:a="http://schemas.openxmlformats.org/drawingml/2006/main">
              <a:ext uri="{FF2B5EF4-FFF2-40B4-BE49-F238E27FC236}">
                <a16:creationId xmlns:a16="http://schemas.microsoft.com/office/drawing/2014/main" id="{46042498-245F-DBE9-4EC9-BEE24F46677F}"/>
              </a:ext>
            </a:extLst>
          </cdr:cNvPr>
          <cdr:cNvSpPr txBox="1"/>
        </cdr:nvSpPr>
        <cdr:spPr>
          <a:xfrm xmlns:a="http://schemas.openxmlformats.org/drawingml/2006/main" rot="20128403">
            <a:off x="4507181" y="615571"/>
            <a:ext cx="1379439" cy="8833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UD デジタル 教科書体 NK-B" panose="02020700000000000000" pitchFamily="18" charset="-128"/>
                <a:ea typeface="UD デジタル 教科書体 NK-B" panose="02020700000000000000" pitchFamily="18" charset="-128"/>
              </a:rPr>
              <a:t>土木広報センター設立（</a:t>
            </a:r>
            <a:r>
              <a:rPr lang="en-US" altLang="ja-JP" sz="1100">
                <a:latin typeface="UD デジタル 教科書体 NK-B" panose="02020700000000000000" pitchFamily="18" charset="-128"/>
                <a:ea typeface="UD デジタル 教科書体 NK-B" panose="02020700000000000000" pitchFamily="18" charset="-128"/>
              </a:rPr>
              <a:t>2015</a:t>
            </a:r>
            <a:r>
              <a:rPr lang="ja-JP" altLang="en-US" sz="1100">
                <a:latin typeface="UD デジタル 教科書体 NK-B" panose="02020700000000000000" pitchFamily="18" charset="-128"/>
                <a:ea typeface="UD デジタル 教科書体 NK-B" panose="02020700000000000000" pitchFamily="18" charset="-128"/>
              </a:rPr>
              <a:t>）</a:t>
            </a:r>
          </a:p>
        </cdr:txBody>
      </cdr:sp>
    </cdr:grpSp>
  </cdr:relSizeAnchor>
  <cdr:relSizeAnchor xmlns:cdr="http://schemas.openxmlformats.org/drawingml/2006/chartDrawing">
    <cdr:from>
      <cdr:x>0.43714</cdr:x>
      <cdr:y>0.13712</cdr:y>
    </cdr:from>
    <cdr:to>
      <cdr:x>0.60899</cdr:x>
      <cdr:y>0.72061</cdr:y>
    </cdr:to>
    <cdr:grpSp>
      <cdr:nvGrpSpPr>
        <cdr:cNvPr id="4" name="グループ化 3">
          <a:extLst xmlns:a="http://schemas.openxmlformats.org/drawingml/2006/main">
            <a:ext uri="{FF2B5EF4-FFF2-40B4-BE49-F238E27FC236}">
              <a16:creationId xmlns:a16="http://schemas.microsoft.com/office/drawing/2014/main" id="{94619B7C-C1D1-8967-378A-76D090FCC1B4}"/>
            </a:ext>
          </a:extLst>
        </cdr:cNvPr>
        <cdr:cNvGrpSpPr/>
      </cdr:nvGrpSpPr>
      <cdr:grpSpPr>
        <a:xfrm xmlns:a="http://schemas.openxmlformats.org/drawingml/2006/main">
          <a:off x="3824829" y="665572"/>
          <a:ext cx="1503629" cy="2832226"/>
          <a:chOff x="3704965" y="632632"/>
          <a:chExt cx="1384049" cy="2738101"/>
        </a:xfrm>
      </cdr:grpSpPr>
      <cdr:grpSp>
        <cdr:nvGrpSpPr>
          <cdr:cNvPr id="12" name="グループ化 11">
            <a:extLst xmlns:a="http://schemas.openxmlformats.org/drawingml/2006/main">
              <a:ext uri="{FF2B5EF4-FFF2-40B4-BE49-F238E27FC236}">
                <a16:creationId xmlns:a16="http://schemas.microsoft.com/office/drawing/2014/main" id="{09EE1B8F-5B49-9F2C-FB5C-C9EF5A4CCC4C}"/>
              </a:ext>
            </a:extLst>
          </cdr:cNvPr>
          <cdr:cNvGrpSpPr/>
        </cdr:nvGrpSpPr>
        <cdr:grpSpPr>
          <a:xfrm xmlns:a="http://schemas.openxmlformats.org/drawingml/2006/main">
            <a:off x="3704965" y="899255"/>
            <a:ext cx="647357" cy="2471478"/>
            <a:chOff x="65407" y="236854"/>
            <a:chExt cx="685800" cy="2558415"/>
          </a:xfrm>
        </cdr:grpSpPr>
        <cdr:cxnSp macro="">
          <cdr:nvCxnSpPr>
            <cdr:cNvPr id="14" name="直線コネクタ 13">
              <a:extLst xmlns:a="http://schemas.openxmlformats.org/drawingml/2006/main">
                <a:ext uri="{FF2B5EF4-FFF2-40B4-BE49-F238E27FC236}">
                  <a16:creationId xmlns:a16="http://schemas.microsoft.com/office/drawing/2014/main" id="{3A3797B7-C8DE-0D94-B696-D6E408376680}"/>
                </a:ext>
              </a:extLst>
            </cdr:cNvPr>
            <cdr:cNvCxnSpPr/>
          </cdr:nvCxnSpPr>
          <cdr:spPr>
            <a:xfrm xmlns:a="http://schemas.openxmlformats.org/drawingml/2006/main">
              <a:off x="68582" y="556894"/>
              <a:ext cx="0" cy="2238375"/>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5" name="直線コネクタ 14">
              <a:extLst xmlns:a="http://schemas.openxmlformats.org/drawingml/2006/main">
                <a:ext uri="{FF2B5EF4-FFF2-40B4-BE49-F238E27FC236}">
                  <a16:creationId xmlns:a16="http://schemas.microsoft.com/office/drawing/2014/main" id="{3573B2BE-A1B0-E71A-E372-78A2569B24DB}"/>
                </a:ext>
              </a:extLst>
            </cdr:cNvPr>
            <cdr:cNvCxnSpPr/>
          </cdr:nvCxnSpPr>
          <cdr:spPr>
            <a:xfrm xmlns:a="http://schemas.openxmlformats.org/drawingml/2006/main" flipV="1">
              <a:off x="65407" y="236854"/>
              <a:ext cx="685800" cy="320040"/>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sp macro="" textlink="">
        <cdr:nvSpPr>
          <cdr:cNvPr id="13" name="テキスト ボックス 1">
            <a:extLst xmlns:a="http://schemas.openxmlformats.org/drawingml/2006/main">
              <a:ext uri="{FF2B5EF4-FFF2-40B4-BE49-F238E27FC236}">
                <a16:creationId xmlns:a16="http://schemas.microsoft.com/office/drawing/2014/main" id="{F71157A3-8021-7837-E683-C971CD1D06BD}"/>
              </a:ext>
            </a:extLst>
          </cdr:cNvPr>
          <cdr:cNvSpPr txBox="1"/>
        </cdr:nvSpPr>
        <cdr:spPr>
          <a:xfrm xmlns:a="http://schemas.openxmlformats.org/drawingml/2006/main" rot="20128403">
            <a:off x="3709575" y="632632"/>
            <a:ext cx="1379439" cy="8832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UD デジタル 教科書体 NK-B" panose="02020700000000000000" pitchFamily="18" charset="-128"/>
                <a:ea typeface="UD デジタル 教科書体 NK-B" panose="02020700000000000000" pitchFamily="18" charset="-128"/>
              </a:rPr>
              <a:t>土木広報アクションプラン公表（</a:t>
            </a:r>
            <a:r>
              <a:rPr lang="en-US" altLang="ja-JP" sz="1100">
                <a:latin typeface="UD デジタル 教科書体 NK-B" panose="02020700000000000000" pitchFamily="18" charset="-128"/>
                <a:ea typeface="UD デジタル 教科書体 NK-B" panose="02020700000000000000" pitchFamily="18" charset="-128"/>
              </a:rPr>
              <a:t>2013</a:t>
            </a:r>
            <a:r>
              <a:rPr lang="ja-JP" altLang="en-US" sz="1100">
                <a:latin typeface="UD デジタル 教科書体 NK-B" panose="02020700000000000000" pitchFamily="18" charset="-128"/>
                <a:ea typeface="UD デジタル 教科書体 NK-B" panose="02020700000000000000" pitchFamily="18" charset="-128"/>
              </a:rPr>
              <a:t>）</a:t>
            </a:r>
          </a:p>
        </cdr:txBody>
      </cdr:sp>
    </cdr:grpSp>
  </cdr:relSizeAnchor>
</c:userShapes>
</file>

<file path=xl/drawings/drawing33.xml><?xml version="1.0" encoding="utf-8"?>
<xdr:wsDr xmlns:xdr="http://schemas.openxmlformats.org/drawingml/2006/spreadsheetDrawing" xmlns:a="http://schemas.openxmlformats.org/drawingml/2006/main">
  <xdr:twoCellAnchor>
    <xdr:from>
      <xdr:col>5</xdr:col>
      <xdr:colOff>61322</xdr:colOff>
      <xdr:row>10</xdr:row>
      <xdr:rowOff>169273</xdr:rowOff>
    </xdr:from>
    <xdr:to>
      <xdr:col>17</xdr:col>
      <xdr:colOff>25399</xdr:colOff>
      <xdr:row>35</xdr:row>
      <xdr:rowOff>163284</xdr:rowOff>
    </xdr:to>
    <xdr:graphicFrame macro="">
      <xdr:nvGraphicFramePr>
        <xdr:cNvPr id="2" name="グラフ 1">
          <a:extLst>
            <a:ext uri="{FF2B5EF4-FFF2-40B4-BE49-F238E27FC236}">
              <a16:creationId xmlns:a16="http://schemas.microsoft.com/office/drawing/2014/main" id="{00AD5458-6B97-860B-2151-C4C61EE233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0.76544</cdr:x>
      <cdr:y>0.28715</cdr:y>
    </cdr:from>
    <cdr:to>
      <cdr:x>0.76544</cdr:x>
      <cdr:y>0.76905</cdr:y>
    </cdr:to>
    <cdr:grpSp>
      <cdr:nvGrpSpPr>
        <cdr:cNvPr id="4" name="グループ化 3">
          <a:extLst xmlns:a="http://schemas.openxmlformats.org/drawingml/2006/main">
            <a:ext uri="{FF2B5EF4-FFF2-40B4-BE49-F238E27FC236}">
              <a16:creationId xmlns:a16="http://schemas.microsoft.com/office/drawing/2014/main" id="{173E4DEC-4949-9307-867B-51817287B35E}"/>
            </a:ext>
          </a:extLst>
        </cdr:cNvPr>
        <cdr:cNvGrpSpPr/>
      </cdr:nvGrpSpPr>
      <cdr:grpSpPr>
        <a:xfrm xmlns:a="http://schemas.openxmlformats.org/drawingml/2006/main">
          <a:off x="6270310" y="1364191"/>
          <a:ext cx="0" cy="2289409"/>
          <a:chOff x="28283" y="567196"/>
          <a:chExt cx="0" cy="2313525"/>
        </a:xfrm>
      </cdr:grpSpPr>
      <cdr:cxnSp macro="">
        <cdr:nvCxnSpPr>
          <cdr:cNvPr id="6" name="直線コネクタ 5">
            <a:extLst xmlns:a="http://schemas.openxmlformats.org/drawingml/2006/main">
              <a:ext uri="{FF2B5EF4-FFF2-40B4-BE49-F238E27FC236}">
                <a16:creationId xmlns:a16="http://schemas.microsoft.com/office/drawing/2014/main" id="{69291742-3EEB-A7F1-C48E-7A8ED3AE473F}"/>
              </a:ext>
            </a:extLst>
          </cdr:cNvPr>
          <cdr:cNvCxnSpPr/>
        </cdr:nvCxnSpPr>
        <cdr:spPr>
          <a:xfrm xmlns:a="http://schemas.openxmlformats.org/drawingml/2006/main">
            <a:off x="28283" y="567196"/>
            <a:ext cx="0" cy="2313525"/>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0.7562</cdr:x>
      <cdr:y>0.00488</cdr:y>
    </cdr:from>
    <cdr:to>
      <cdr:x>0.80504</cdr:x>
      <cdr:y>0.19521</cdr:y>
    </cdr:to>
    <cdr:sp macro="" textlink="">
      <cdr:nvSpPr>
        <cdr:cNvPr id="5" name="テキスト ボックス 1">
          <a:extLst xmlns:a="http://schemas.openxmlformats.org/drawingml/2006/main">
            <a:ext uri="{FF2B5EF4-FFF2-40B4-BE49-F238E27FC236}">
              <a16:creationId xmlns:a16="http://schemas.microsoft.com/office/drawing/2014/main" id="{135AE478-9B6F-AC5A-E748-3A9D026AF28E}"/>
            </a:ext>
          </a:extLst>
        </cdr:cNvPr>
        <cdr:cNvSpPr txBox="1"/>
      </cdr:nvSpPr>
      <cdr:spPr>
        <a:xfrm xmlns:a="http://schemas.openxmlformats.org/drawingml/2006/main">
          <a:off x="5693892" y="22678"/>
          <a:ext cx="367800" cy="883690"/>
        </a:xfrm>
        <a:prstGeom xmlns:a="http://schemas.openxmlformats.org/drawingml/2006/main" prst="rect">
          <a:avLst/>
        </a:prstGeom>
      </cdr:spPr>
      <cdr:txBody>
        <a:bodyPr xmlns:a="http://schemas.openxmlformats.org/drawingml/2006/main" vert="eaVert"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50">
              <a:latin typeface="UD デジタル 教科書体 NK-B" panose="02020700000000000000" pitchFamily="18" charset="-128"/>
              <a:ea typeface="UD デジタル 教科書体 NK-B" panose="02020700000000000000" pitchFamily="18" charset="-128"/>
            </a:rPr>
            <a:t>土木広報センター設立（２０１５）</a:t>
          </a:r>
        </a:p>
      </cdr:txBody>
    </cdr:sp>
  </cdr:relSizeAnchor>
  <cdr:relSizeAnchor xmlns:cdr="http://schemas.openxmlformats.org/drawingml/2006/chartDrawing">
    <cdr:from>
      <cdr:x>0.72388</cdr:x>
      <cdr:y>0.28226</cdr:y>
    </cdr:from>
    <cdr:to>
      <cdr:x>0.72388</cdr:x>
      <cdr:y>0.76417</cdr:y>
    </cdr:to>
    <cdr:grpSp>
      <cdr:nvGrpSpPr>
        <cdr:cNvPr id="8" name="グループ化 7">
          <a:extLst xmlns:a="http://schemas.openxmlformats.org/drawingml/2006/main">
            <a:ext uri="{FF2B5EF4-FFF2-40B4-BE49-F238E27FC236}">
              <a16:creationId xmlns:a16="http://schemas.microsoft.com/office/drawing/2014/main" id="{0388CCC9-2D3E-2AB0-4AFF-C2BCB3E5AE67}"/>
            </a:ext>
          </a:extLst>
        </cdr:cNvPr>
        <cdr:cNvGrpSpPr/>
      </cdr:nvGrpSpPr>
      <cdr:grpSpPr>
        <a:xfrm xmlns:a="http://schemas.openxmlformats.org/drawingml/2006/main">
          <a:off x="5929860" y="1340960"/>
          <a:ext cx="0" cy="2289456"/>
          <a:chOff x="28283" y="567196"/>
          <a:chExt cx="0" cy="2313525"/>
        </a:xfrm>
      </cdr:grpSpPr>
      <cdr:cxnSp macro="">
        <cdr:nvCxnSpPr>
          <cdr:cNvPr id="9" name="直線コネクタ 8">
            <a:extLst xmlns:a="http://schemas.openxmlformats.org/drawingml/2006/main">
              <a:ext uri="{FF2B5EF4-FFF2-40B4-BE49-F238E27FC236}">
                <a16:creationId xmlns:a16="http://schemas.microsoft.com/office/drawing/2014/main" id="{2E6FD211-0229-3792-5144-FEF7899C9770}"/>
              </a:ext>
            </a:extLst>
          </cdr:cNvPr>
          <cdr:cNvCxnSpPr/>
        </cdr:nvCxnSpPr>
        <cdr:spPr>
          <a:xfrm xmlns:a="http://schemas.openxmlformats.org/drawingml/2006/main">
            <a:off x="28283" y="567196"/>
            <a:ext cx="0" cy="2313525"/>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0.71463</cdr:x>
      <cdr:y>0</cdr:y>
    </cdr:from>
    <cdr:to>
      <cdr:x>0.76348</cdr:x>
      <cdr:y>0.19032</cdr:y>
    </cdr:to>
    <cdr:sp macro="" textlink="">
      <cdr:nvSpPr>
        <cdr:cNvPr id="10" name="テキスト ボックス 1">
          <a:extLst xmlns:a="http://schemas.openxmlformats.org/drawingml/2006/main">
            <a:ext uri="{FF2B5EF4-FFF2-40B4-BE49-F238E27FC236}">
              <a16:creationId xmlns:a16="http://schemas.microsoft.com/office/drawing/2014/main" id="{126836F0-A55B-C881-8F14-E0D3E919AB97}"/>
            </a:ext>
          </a:extLst>
        </cdr:cNvPr>
        <cdr:cNvSpPr txBox="1"/>
      </cdr:nvSpPr>
      <cdr:spPr>
        <a:xfrm xmlns:a="http://schemas.openxmlformats.org/drawingml/2006/main">
          <a:off x="5380928" y="0"/>
          <a:ext cx="367800" cy="883690"/>
        </a:xfrm>
        <a:prstGeom xmlns:a="http://schemas.openxmlformats.org/drawingml/2006/main" prst="rect">
          <a:avLst/>
        </a:prstGeom>
      </cdr:spPr>
      <cdr:txBody>
        <a:bodyPr xmlns:a="http://schemas.openxmlformats.org/drawingml/2006/main" vert="eaVert"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050">
              <a:latin typeface="UD デジタル 教科書体 NK-B" panose="02020700000000000000" pitchFamily="18" charset="-128"/>
              <a:ea typeface="UD デジタル 教科書体 NK-B" panose="02020700000000000000" pitchFamily="18" charset="-128"/>
            </a:rPr>
            <a:t>土木広報アクションプラン公表（２０１３）</a:t>
          </a:r>
        </a:p>
      </cdr:txBody>
    </cdr:sp>
  </cdr:relSizeAnchor>
</c:userShapes>
</file>

<file path=xl/drawings/drawing35.xml><?xml version="1.0" encoding="utf-8"?>
<xdr:wsDr xmlns:xdr="http://schemas.openxmlformats.org/drawingml/2006/spreadsheetDrawing" xmlns:a="http://schemas.openxmlformats.org/drawingml/2006/main">
  <xdr:twoCellAnchor>
    <xdr:from>
      <xdr:col>5</xdr:col>
      <xdr:colOff>2228850</xdr:colOff>
      <xdr:row>2</xdr:row>
      <xdr:rowOff>68581</xdr:rowOff>
    </xdr:from>
    <xdr:to>
      <xdr:col>9</xdr:col>
      <xdr:colOff>5467350</xdr:colOff>
      <xdr:row>9</xdr:row>
      <xdr:rowOff>102870</xdr:rowOff>
    </xdr:to>
    <xdr:sp macro="" textlink="">
      <xdr:nvSpPr>
        <xdr:cNvPr id="2" name="テキスト ボックス 1">
          <a:extLst>
            <a:ext uri="{FF2B5EF4-FFF2-40B4-BE49-F238E27FC236}">
              <a16:creationId xmlns:a16="http://schemas.microsoft.com/office/drawing/2014/main" id="{0C70925E-CA66-2FB3-81CD-36AA602AB7C7}"/>
            </a:ext>
          </a:extLst>
        </xdr:cNvPr>
        <xdr:cNvSpPr txBox="1"/>
      </xdr:nvSpPr>
      <xdr:spPr>
        <a:xfrm>
          <a:off x="4347210" y="449581"/>
          <a:ext cx="9517380" cy="13677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土木学会の</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100</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 </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p.61 3.2.5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学会誌の特集テーマ より</a:t>
          </a:r>
          <a:endPar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endParaRPr>
        </a:p>
        <a:p>
          <a:endPar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endParaRPr>
        </a:p>
        <a:p>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土木学会誌は</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1915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2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月に創刊号が発行され，隔月の刊行であった．以後，第二次世界大戦の影響により</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1944</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6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月から</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1946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4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月までは休刊，その後は</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1946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1947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年は年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2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回，</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1948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1949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年はほぼ隔月と頻度を上げ，</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1950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月号から毎月発行のペースに回復した．創刊以来，土木学会誌は研究者向きの学術的な内容を中心とする誌面構成であったが，</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1962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年から</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1965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年にかけて編集委員長であった八十島義之助は学会誌の編集方針を大きく変え，企画性のある特集を重視し，会員向けの読みやすいものに変貌を遂げた．</a:t>
          </a:r>
          <a:endParaRPr kumimoji="1" lang="ja-JP" altLang="en-US" sz="1100">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70</xdr:col>
      <xdr:colOff>63500</xdr:colOff>
      <xdr:row>15</xdr:row>
      <xdr:rowOff>12700</xdr:rowOff>
    </xdr:from>
    <xdr:to>
      <xdr:col>76</xdr:col>
      <xdr:colOff>673100</xdr:colOff>
      <xdr:row>56</xdr:row>
      <xdr:rowOff>25400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0.36372</cdr:x>
      <cdr:y>0.41231</cdr:y>
    </cdr:from>
    <cdr:to>
      <cdr:x>0.63434</cdr:x>
      <cdr:y>0.59779</cdr:y>
    </cdr:to>
    <cdr:sp macro="" textlink="会員数!$I$122">
      <cdr:nvSpPr>
        <cdr:cNvPr id="3" name="テキスト ボックス 15"/>
        <cdr:cNvSpPr txBox="1"/>
      </cdr:nvSpPr>
      <cdr:spPr>
        <a:xfrm xmlns:a="http://schemas.openxmlformats.org/drawingml/2006/main">
          <a:off x="1602955" y="1577094"/>
          <a:ext cx="1192699"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0744A013-AE3A-4C49-A789-21D4FC8F76D7}"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正会員
33,939人</a:t>
          </a:fld>
          <a:endParaRPr kumimoji="1" lang="ja-JP" altLang="en-US" sz="20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0.36809</cdr:x>
      <cdr:y>0.02408</cdr:y>
    </cdr:from>
    <cdr:to>
      <cdr:x>0.50268</cdr:x>
      <cdr:y>0.13502</cdr:y>
    </cdr:to>
    <cdr:sp macro="" textlink="会員数!$I$123">
      <cdr:nvSpPr>
        <cdr:cNvPr id="4" name="テキスト ボックス 15"/>
        <cdr:cNvSpPr txBox="1"/>
      </cdr:nvSpPr>
      <cdr:spPr>
        <a:xfrm xmlns:a="http://schemas.openxmlformats.org/drawingml/2006/main">
          <a:off x="1622223" y="92104"/>
          <a:ext cx="593176"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4F8E90-3E98-4A7E-BC00-999F5654430F}" type="TxLink">
            <a:rPr kumimoji="1" lang="ja-JP"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6.0%
2,021人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0.35596</cdr:x>
      <cdr:y>0.66266</cdr:y>
    </cdr:from>
    <cdr:to>
      <cdr:x>0.60374</cdr:x>
      <cdr:y>0.84804</cdr:y>
    </cdr:to>
    <cdr:sp macro="" textlink="会員数!$I$124">
      <cdr:nvSpPr>
        <cdr:cNvPr id="3" name="テキスト ボックス 15"/>
        <cdr:cNvSpPr txBox="1"/>
      </cdr:nvSpPr>
      <cdr:spPr>
        <a:xfrm xmlns:a="http://schemas.openxmlformats.org/drawingml/2006/main">
          <a:off x="1504673" y="2536000"/>
          <a:ext cx="1047403"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9E34613D-44EA-47F8-86A8-254033B9D205}"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学生会員
4,233人</a:t>
          </a:fld>
          <a:endParaRPr kumimoji="1" lang="ja-JP" altLang="en-US" sz="32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0.331</cdr:x>
      <cdr:y>0.25054</cdr:y>
    </cdr:from>
    <cdr:to>
      <cdr:x>0.44662</cdr:x>
      <cdr:y>0.36142</cdr:y>
    </cdr:to>
    <cdr:sp macro="" textlink="会員数!$I$125">
      <cdr:nvSpPr>
        <cdr:cNvPr id="4" name="テキスト ボックス 15"/>
        <cdr:cNvSpPr txBox="1"/>
      </cdr:nvSpPr>
      <cdr:spPr>
        <a:xfrm xmlns:a="http://schemas.openxmlformats.org/drawingml/2006/main">
          <a:off x="1399179" y="958817"/>
          <a:ext cx="488725"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6D9AB35-1B48-47D7-BE55-0B8F7B7B5731}" type="TxLink">
            <a:rPr kumimoji="1" lang="en-US"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17.0%
718人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16</xdr:col>
      <xdr:colOff>548640</xdr:colOff>
      <xdr:row>15</xdr:row>
      <xdr:rowOff>104775</xdr:rowOff>
    </xdr:from>
    <xdr:to>
      <xdr:col>23</xdr:col>
      <xdr:colOff>626745</xdr:colOff>
      <xdr:row>33</xdr:row>
      <xdr:rowOff>32385</xdr:rowOff>
    </xdr:to>
    <xdr:graphicFrame macro="">
      <xdr:nvGraphicFramePr>
        <xdr:cNvPr id="3" name="グラフ 2">
          <a:extLst>
            <a:ext uri="{FF2B5EF4-FFF2-40B4-BE49-F238E27FC236}">
              <a16:creationId xmlns:a16="http://schemas.microsoft.com/office/drawing/2014/main" id="{CD40F8FE-FFBC-F6F5-2E46-0C620B70E8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156210</xdr:colOff>
      <xdr:row>36</xdr:row>
      <xdr:rowOff>104775</xdr:rowOff>
    </xdr:from>
    <xdr:to>
      <xdr:col>26</xdr:col>
      <xdr:colOff>613410</xdr:colOff>
      <xdr:row>55</xdr:row>
      <xdr:rowOff>68579</xdr:rowOff>
    </xdr:to>
    <xdr:graphicFrame macro="">
      <xdr:nvGraphicFramePr>
        <xdr:cNvPr id="2" name="グラフ 1">
          <a:extLst>
            <a:ext uri="{FF2B5EF4-FFF2-40B4-BE49-F238E27FC236}">
              <a16:creationId xmlns:a16="http://schemas.microsoft.com/office/drawing/2014/main" id="{8B476536-11B0-E6B7-8296-F18C3D9D95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609600</xdr:colOff>
      <xdr:row>15</xdr:row>
      <xdr:rowOff>182880</xdr:rowOff>
    </xdr:from>
    <xdr:to>
      <xdr:col>29</xdr:col>
      <xdr:colOff>167640</xdr:colOff>
      <xdr:row>33</xdr:row>
      <xdr:rowOff>110490</xdr:rowOff>
    </xdr:to>
    <xdr:graphicFrame macro="">
      <xdr:nvGraphicFramePr>
        <xdr:cNvPr id="4" name="グラフ 3">
          <a:extLst>
            <a:ext uri="{FF2B5EF4-FFF2-40B4-BE49-F238E27FC236}">
              <a16:creationId xmlns:a16="http://schemas.microsoft.com/office/drawing/2014/main" id="{0FC2BD94-D6CD-F27D-CDAE-1DE4B40C71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655320</xdr:colOff>
      <xdr:row>15</xdr:row>
      <xdr:rowOff>184785</xdr:rowOff>
    </xdr:from>
    <xdr:to>
      <xdr:col>34</xdr:col>
      <xdr:colOff>217170</xdr:colOff>
      <xdr:row>33</xdr:row>
      <xdr:rowOff>110490</xdr:rowOff>
    </xdr:to>
    <xdr:graphicFrame macro="">
      <xdr:nvGraphicFramePr>
        <xdr:cNvPr id="5" name="グラフ 4">
          <a:extLst>
            <a:ext uri="{FF2B5EF4-FFF2-40B4-BE49-F238E27FC236}">
              <a16:creationId xmlns:a16="http://schemas.microsoft.com/office/drawing/2014/main" id="{943AEB00-719F-2884-92F3-D8C0D55520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1116329</xdr:colOff>
      <xdr:row>17</xdr:row>
      <xdr:rowOff>69532</xdr:rowOff>
    </xdr:from>
    <xdr:to>
      <xdr:col>26</xdr:col>
      <xdr:colOff>49847</xdr:colOff>
      <xdr:row>37</xdr:row>
      <xdr:rowOff>38100</xdr:rowOff>
    </xdr:to>
    <xdr:graphicFrame macro="">
      <xdr:nvGraphicFramePr>
        <xdr:cNvPr id="3" name="グラフ 2">
          <a:extLst>
            <a:ext uri="{FF2B5EF4-FFF2-40B4-BE49-F238E27FC236}">
              <a16:creationId xmlns:a16="http://schemas.microsoft.com/office/drawing/2014/main" id="{FC1CC62E-37A3-5C2E-C790-763C148F0D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240029</xdr:colOff>
      <xdr:row>18</xdr:row>
      <xdr:rowOff>77152</xdr:rowOff>
    </xdr:from>
    <xdr:to>
      <xdr:col>18</xdr:col>
      <xdr:colOff>788987</xdr:colOff>
      <xdr:row>38</xdr:row>
      <xdr:rowOff>45720</xdr:rowOff>
    </xdr:to>
    <xdr:graphicFrame macro="">
      <xdr:nvGraphicFramePr>
        <xdr:cNvPr id="8" name="グラフ 7">
          <a:extLst>
            <a:ext uri="{FF2B5EF4-FFF2-40B4-BE49-F238E27FC236}">
              <a16:creationId xmlns:a16="http://schemas.microsoft.com/office/drawing/2014/main" id="{E446C060-6177-1AED-349D-CAE90D010F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0.39738</cdr:x>
      <cdr:y>0.44269</cdr:y>
    </cdr:from>
    <cdr:to>
      <cdr:x>0.60538</cdr:x>
      <cdr:y>0.55907</cdr:y>
    </cdr:to>
    <cdr:sp macro="" textlink="">
      <cdr:nvSpPr>
        <cdr:cNvPr id="2"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2116702" y="1671891"/>
          <a:ext cx="1107996" cy="4395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800">
              <a:latin typeface="UD デジタル 教科書体 NK-B" panose="02020700000000000000" pitchFamily="18" charset="-128"/>
              <a:ea typeface="UD デジタル 教科書体 NK-B" panose="02020700000000000000" pitchFamily="18" charset="-128"/>
            </a:rPr>
            <a:t>法人会員</a:t>
          </a:r>
        </a:p>
      </cdr:txBody>
    </cdr:sp>
  </cdr:relSizeAnchor>
  <cdr:relSizeAnchor xmlns:cdr="http://schemas.openxmlformats.org/drawingml/2006/chartDrawing">
    <cdr:from>
      <cdr:x>0.37342</cdr:x>
      <cdr:y>0.52465</cdr:y>
    </cdr:from>
    <cdr:to>
      <cdr:x>0.59818</cdr:x>
      <cdr:y>0.62059</cdr:y>
    </cdr:to>
    <cdr:sp macro="" textlink="業種別会員数!$O$3">
      <cdr:nvSpPr>
        <cdr:cNvPr id="3"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989096" y="1981426"/>
          <a:ext cx="1197251"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201D2C-57F8-4DA7-A2B8-4F77B0BC3429}" type="TxLink">
            <a:rPr kumimoji="1" lang="en-US" altLang="en-US" sz="1400" b="0" i="0" u="none" strike="noStrike">
              <a:solidFill>
                <a:srgbClr val="000000"/>
              </a:solidFill>
              <a:latin typeface="UD デジタル 教科書体 NK-R"/>
              <a:ea typeface="UD デジタル 教科書体 NK-R"/>
            </a:rPr>
            <a:pPr algn="ctr"/>
            <a:t>2024年度末</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0.42321</cdr:x>
      <cdr:y>0.59609</cdr:y>
    </cdr:from>
    <cdr:to>
      <cdr:x>0.56772</cdr:x>
      <cdr:y>0.67672</cdr:y>
    </cdr:to>
    <cdr:sp macro="" textlink="業種別会員数!$T$17">
      <cdr:nvSpPr>
        <cdr:cNvPr id="4" name="テキスト ボックス 6">
          <a:extLst xmlns:a="http://schemas.openxmlformats.org/drawingml/2006/main">
            <a:ext uri="{FF2B5EF4-FFF2-40B4-BE49-F238E27FC236}">
              <a16:creationId xmlns:a16="http://schemas.microsoft.com/office/drawing/2014/main" id="{6A5472E1-F9F2-1629-559B-E10FF1F9AAA9}"/>
            </a:ext>
          </a:extLst>
        </cdr:cNvPr>
        <cdr:cNvSpPr txBox="1"/>
      </cdr:nvSpPr>
      <cdr:spPr>
        <a:xfrm xmlns:a="http://schemas.openxmlformats.org/drawingml/2006/main">
          <a:off x="2254311" y="2251231"/>
          <a:ext cx="769763"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E616D5D9-0DDC-4D88-AD7C-B6F6D558C8AB}" type="TxLink">
            <a:rPr kumimoji="1" lang="en-US" altLang="en-US" sz="1100" b="0" i="0" u="none" strike="noStrike">
              <a:solidFill>
                <a:srgbClr val="000000"/>
              </a:solidFill>
              <a:latin typeface="UD デジタル 教科書体 NK-R"/>
              <a:ea typeface="UD デジタル 教科書体 NK-R"/>
            </a:rPr>
            <a:pPr algn="ctr"/>
            <a:t>N=1154</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0.39392</cdr:x>
      <cdr:y>0.44269</cdr:y>
    </cdr:from>
    <cdr:to>
      <cdr:x>0.60884</cdr:x>
      <cdr:y>0.55907</cdr:y>
    </cdr:to>
    <cdr:sp macro="" textlink="">
      <cdr:nvSpPr>
        <cdr:cNvPr id="2"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2030740" y="1671891"/>
          <a:ext cx="1107996" cy="4395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800">
              <a:latin typeface="UD デジタル 教科書体 NK-B" panose="02020700000000000000" pitchFamily="18" charset="-128"/>
              <a:ea typeface="UD デジタル 教科書体 NK-B" panose="02020700000000000000" pitchFamily="18" charset="-128"/>
            </a:rPr>
            <a:t>個人会員</a:t>
          </a:r>
        </a:p>
      </cdr:txBody>
    </cdr:sp>
  </cdr:relSizeAnchor>
  <cdr:relSizeAnchor xmlns:cdr="http://schemas.openxmlformats.org/drawingml/2006/chartDrawing">
    <cdr:from>
      <cdr:x>0.37342</cdr:x>
      <cdr:y>0.52465</cdr:y>
    </cdr:from>
    <cdr:to>
      <cdr:x>0.60566</cdr:x>
      <cdr:y>0.62059</cdr:y>
    </cdr:to>
    <cdr:sp macro="" textlink="業種別会員数!$O$3">
      <cdr:nvSpPr>
        <cdr:cNvPr id="3"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925073" y="1981426"/>
          <a:ext cx="1197251"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201D2C-57F8-4DA7-A2B8-4F77B0BC3429}" type="TxLink">
            <a:rPr kumimoji="1" lang="en-US" altLang="en-US" sz="1400" b="0" i="0" u="none" strike="noStrike">
              <a:solidFill>
                <a:srgbClr val="000000"/>
              </a:solidFill>
              <a:latin typeface="UD デジタル 教科書体 NK-R"/>
              <a:ea typeface="UD デジタル 教科書体 NK-R"/>
            </a:rPr>
            <a:pPr algn="ctr"/>
            <a:t>2024年度末</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0.40594</cdr:x>
      <cdr:y>0.60239</cdr:y>
    </cdr:from>
    <cdr:to>
      <cdr:x>0.57332</cdr:x>
      <cdr:y>0.68302</cdr:y>
    </cdr:to>
    <cdr:sp macro="" textlink="業種別会員数!$P$17">
      <cdr:nvSpPr>
        <cdr:cNvPr id="4" name="テキスト ボックス 6">
          <a:extLst xmlns:a="http://schemas.openxmlformats.org/drawingml/2006/main">
            <a:ext uri="{FF2B5EF4-FFF2-40B4-BE49-F238E27FC236}">
              <a16:creationId xmlns:a16="http://schemas.microsoft.com/office/drawing/2014/main" id="{6A5472E1-F9F2-1629-559B-E10FF1F9AAA9}"/>
            </a:ext>
          </a:extLst>
        </cdr:cNvPr>
        <cdr:cNvSpPr txBox="1"/>
      </cdr:nvSpPr>
      <cdr:spPr>
        <a:xfrm xmlns:a="http://schemas.openxmlformats.org/drawingml/2006/main">
          <a:off x="2092721" y="2275024"/>
          <a:ext cx="862865"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01762C6-E184-4231-8691-DCA55F253CBD}" type="TxLink">
            <a:rPr kumimoji="1" lang="en-US" altLang="en-US" sz="1100" b="0" i="0" u="none" strike="noStrike">
              <a:solidFill>
                <a:srgbClr val="000000"/>
              </a:solidFill>
              <a:latin typeface="UD デジタル 教科書体 NK-R"/>
              <a:ea typeface="UD デジタル 教科書体 NK-R"/>
            </a:rPr>
            <a:pPr algn="ctr"/>
            <a:t>N=33261</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userShapes>
</file>

<file path=xl/theme/theme1.xml><?xml version="1.0" encoding="utf-8"?>
<a:theme xmlns:a="http://schemas.openxmlformats.org/drawingml/2006/main" name="Office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jsce.or.jp/outline/soukai/110index.s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jsce.or.jp/taikai2021/" TargetMode="External"/><Relationship Id="rId13" Type="http://schemas.openxmlformats.org/officeDocument/2006/relationships/hyperlink" Target="https://www.jsce.or.jp/taikai2013/" TargetMode="External"/><Relationship Id="rId18" Type="http://schemas.openxmlformats.org/officeDocument/2006/relationships/hyperlink" Target="https://www.jsce.or.jp/taikai2007/" TargetMode="External"/><Relationship Id="rId3" Type="http://schemas.openxmlformats.org/officeDocument/2006/relationships/hyperlink" Target="https://www.jsce.or.jp/taikai2016/" TargetMode="External"/><Relationship Id="rId21" Type="http://schemas.openxmlformats.org/officeDocument/2006/relationships/hyperlink" Target="https://www.jsce.or.jp/taikai2004/" TargetMode="External"/><Relationship Id="rId7" Type="http://schemas.openxmlformats.org/officeDocument/2006/relationships/hyperlink" Target="https://www.jsce.or.jp/taikai2020/" TargetMode="External"/><Relationship Id="rId12" Type="http://schemas.openxmlformats.org/officeDocument/2006/relationships/hyperlink" Target="https://www.jsce.or.jp/taikai2014/" TargetMode="External"/><Relationship Id="rId17" Type="http://schemas.openxmlformats.org/officeDocument/2006/relationships/hyperlink" Target="https://www.jsce.or.jp/taikai2008/index.shtml" TargetMode="External"/><Relationship Id="rId25" Type="http://schemas.openxmlformats.org/officeDocument/2006/relationships/drawing" Target="../drawings/drawing22.xml"/><Relationship Id="rId2" Type="http://schemas.openxmlformats.org/officeDocument/2006/relationships/hyperlink" Target="https://www.jsce.or.jp/taikai2015/" TargetMode="External"/><Relationship Id="rId16" Type="http://schemas.openxmlformats.org/officeDocument/2006/relationships/hyperlink" Target="https://www.jsce.or.jp/taikai2009/" TargetMode="External"/><Relationship Id="rId20" Type="http://schemas.openxmlformats.org/officeDocument/2006/relationships/hyperlink" Target="https://www.jsce.or.jp/taikai2005/" TargetMode="External"/><Relationship Id="rId1" Type="http://schemas.openxmlformats.org/officeDocument/2006/relationships/hyperlink" Target="https://www.jsce.or.jp/taikai2010/" TargetMode="External"/><Relationship Id="rId6" Type="http://schemas.openxmlformats.org/officeDocument/2006/relationships/hyperlink" Target="https://www.jsce.or.jp/taikai2019/" TargetMode="External"/><Relationship Id="rId11" Type="http://schemas.openxmlformats.org/officeDocument/2006/relationships/hyperlink" Target="https://pub.confit.atlas.jp/ja/event/jsce2024" TargetMode="External"/><Relationship Id="rId24" Type="http://schemas.openxmlformats.org/officeDocument/2006/relationships/printerSettings" Target="../printerSettings/printerSettings5.bin"/><Relationship Id="rId5" Type="http://schemas.openxmlformats.org/officeDocument/2006/relationships/hyperlink" Target="https://www.jsce.or.jp/taikai2018/" TargetMode="External"/><Relationship Id="rId15" Type="http://schemas.openxmlformats.org/officeDocument/2006/relationships/hyperlink" Target="https://www.jsce.or.jp/taikai2011/" TargetMode="External"/><Relationship Id="rId23" Type="http://schemas.openxmlformats.org/officeDocument/2006/relationships/hyperlink" Target="https://pub.confit.atlas.jp/ja/event/jsce2025" TargetMode="External"/><Relationship Id="rId10" Type="http://schemas.openxmlformats.org/officeDocument/2006/relationships/hyperlink" Target="https://www.jsce.or.jp/taikai2023/" TargetMode="External"/><Relationship Id="rId19" Type="http://schemas.openxmlformats.org/officeDocument/2006/relationships/hyperlink" Target="https://www.jsce.or.jp/taikai2006/" TargetMode="External"/><Relationship Id="rId4" Type="http://schemas.openxmlformats.org/officeDocument/2006/relationships/hyperlink" Target="https://www.jsce.or.jp/taikai2017/" TargetMode="External"/><Relationship Id="rId9" Type="http://schemas.openxmlformats.org/officeDocument/2006/relationships/hyperlink" Target="https://zenkokutaikai.jsce.or.jp/2022/" TargetMode="External"/><Relationship Id="rId14" Type="http://schemas.openxmlformats.org/officeDocument/2006/relationships/hyperlink" Target="https://www.jsce.or.jp/taikai2012/" TargetMode="External"/><Relationship Id="rId22" Type="http://schemas.openxmlformats.org/officeDocument/2006/relationships/hyperlink" Target="https://www.jsce.or.jp/branch/hokkaido/jsce2002/index.htm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sce.or.jp/prize/index.shtml"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library.jsce.or.jp/jsce/open/00034/2014/99-08/99-08-0004.pdf" TargetMode="External"/><Relationship Id="rId21" Type="http://schemas.openxmlformats.org/officeDocument/2006/relationships/hyperlink" Target="http://library.jsce.or.jp/jsce/open/00034/2023/108-03/108-03-0034.pdf" TargetMode="External"/><Relationship Id="rId42" Type="http://schemas.openxmlformats.org/officeDocument/2006/relationships/hyperlink" Target="http://library.jsce.or.jp/jsce/open/00034/2021/106-05/106-05-0056.pdf" TargetMode="External"/><Relationship Id="rId63" Type="http://schemas.openxmlformats.org/officeDocument/2006/relationships/hyperlink" Target="http://library.jsce.or.jp/jsce/open/00034/2019/104-05/104-05-0034.pdf" TargetMode="External"/><Relationship Id="rId84" Type="http://schemas.openxmlformats.org/officeDocument/2006/relationships/hyperlink" Target="http://library.jsce.or.jp/jsce/open/00034/2017/102-07/102-07-0004.pdf" TargetMode="External"/><Relationship Id="rId138" Type="http://schemas.openxmlformats.org/officeDocument/2006/relationships/hyperlink" Target="http://library.jsce.or.jp/jsce/open/00034/2013/98-03/98-03-0002.pdf" TargetMode="External"/><Relationship Id="rId159" Type="http://schemas.openxmlformats.org/officeDocument/2006/relationships/hyperlink" Target="http://library.jsce.or.jp/jsce/open/00034/2011/96-06/96-06-0038.pdf" TargetMode="External"/><Relationship Id="rId170" Type="http://schemas.openxmlformats.org/officeDocument/2006/relationships/hyperlink" Target="http://library.jsce.or.jp/jsce/open/00034/2010/95-07/95-07-0034.pdf" TargetMode="External"/><Relationship Id="rId191" Type="http://schemas.openxmlformats.org/officeDocument/2006/relationships/hyperlink" Target="http://library.jsce.or.jp/jsce/open/00034/2008/93-10/93-10-0044.pdf" TargetMode="External"/><Relationship Id="rId205" Type="http://schemas.openxmlformats.org/officeDocument/2006/relationships/hyperlink" Target="http://library.jsce.or.jp/jsce/open/00034/2007/92-06/92-06-0074.pdf" TargetMode="External"/><Relationship Id="rId226" Type="http://schemas.openxmlformats.org/officeDocument/2006/relationships/hyperlink" Target="http://library.jsce.or.jp/jsce/open/00034/2006/91-03/91-03-0074.pdf" TargetMode="External"/><Relationship Id="rId247" Type="http://schemas.openxmlformats.org/officeDocument/2006/relationships/hyperlink" Target="http://library.jsce.or.jp/jsce/open/00034/2004/89-12-0110.pdf" TargetMode="External"/><Relationship Id="rId107" Type="http://schemas.openxmlformats.org/officeDocument/2006/relationships/hyperlink" Target="http://library.jsce.or.jp/jsce/open/00034/2015/100-09/100-09-0002.pdf" TargetMode="External"/><Relationship Id="rId268" Type="http://schemas.openxmlformats.org/officeDocument/2006/relationships/hyperlink" Target="http://library.jsce.or.jp/jsce/open/00034/2003/88-07-0052.pdf" TargetMode="External"/><Relationship Id="rId289" Type="http://schemas.openxmlformats.org/officeDocument/2006/relationships/hyperlink" Target="http://library.jsce.or.jp/jsce/open/00034/2001/86-08-0099.pdf" TargetMode="External"/><Relationship Id="rId11" Type="http://schemas.openxmlformats.org/officeDocument/2006/relationships/hyperlink" Target="http://library.jsce.or.jp/jsce/open/00034/2024/109-01/109-01-0042.pdf" TargetMode="External"/><Relationship Id="rId32" Type="http://schemas.openxmlformats.org/officeDocument/2006/relationships/hyperlink" Target="http://library.jsce.or.jp/jsce/open/00034/2022/107-03/107-03-0052.pdf" TargetMode="External"/><Relationship Id="rId53" Type="http://schemas.openxmlformats.org/officeDocument/2006/relationships/hyperlink" Target="http://library.jsce.or.jp/jsce/open/00034/2020/105-04/105-04-0046.pdf" TargetMode="External"/><Relationship Id="rId74" Type="http://schemas.openxmlformats.org/officeDocument/2006/relationships/hyperlink" Target="http://library.jsce.or.jp/jsce/open/00034/2018/103-05/103-05-0038.pdf" TargetMode="External"/><Relationship Id="rId128" Type="http://schemas.openxmlformats.org/officeDocument/2006/relationships/hyperlink" Target="http://library.jsce.or.jp/jsce/open/00034/2014/99-01/99-01-0012.pdf" TargetMode="External"/><Relationship Id="rId149" Type="http://schemas.openxmlformats.org/officeDocument/2006/relationships/hyperlink" Target="http://library.jsce.or.jp/jsce/open/00034/2012/97-04/97-04-0048.pdf" TargetMode="External"/><Relationship Id="rId5" Type="http://schemas.openxmlformats.org/officeDocument/2006/relationships/hyperlink" Target="&#35211;&#12393;&#12371;&#12429;&#22303;&#26408;&#36986;&#29987;%5b&#31532;237&#22238;%5d&#23567;&#23665;&#27147;&#38272;%20&#9472;&#22338;&#24029;&#12398;&#31227;&#12426;&#22793;&#12431;&#12426;&#12434;&#35211;&#23432;&#12426;&#25903;&#12360;&#12427;&#8220;&#12524;&#12531;&#12460;&#27211;&#8221;&#9472;" TargetMode="External"/><Relationship Id="rId95" Type="http://schemas.openxmlformats.org/officeDocument/2006/relationships/hyperlink" Target="http://library.jsce.or.jp/jsce/open/00034/2016/101-09/101-09-0048.pdf" TargetMode="External"/><Relationship Id="rId160" Type="http://schemas.openxmlformats.org/officeDocument/2006/relationships/hyperlink" Target="http://library.jsce.or.jp/jsce/open/00034/2011/96-05/96-05-0026.pdf" TargetMode="External"/><Relationship Id="rId181" Type="http://schemas.openxmlformats.org/officeDocument/2006/relationships/hyperlink" Target="http://library.jsce.or.jp/jsce/open/00034/2009/94-08/94-08-0034.pdf" TargetMode="External"/><Relationship Id="rId216" Type="http://schemas.openxmlformats.org/officeDocument/2006/relationships/hyperlink" Target="http://library.jsce.or.jp/jsce/open/00034/2006/91-08/91-08-0062.pdf" TargetMode="External"/><Relationship Id="rId237" Type="http://schemas.openxmlformats.org/officeDocument/2006/relationships/hyperlink" Target="http://library.jsce.or.jp/jsce/open/00034/2005/90-06-0066.pdf" TargetMode="External"/><Relationship Id="rId258" Type="http://schemas.openxmlformats.org/officeDocument/2006/relationships/hyperlink" Target="http://library.jsce.or.jp/jsce/open/00034/2004/89-03-0060.pdf" TargetMode="External"/><Relationship Id="rId279" Type="http://schemas.openxmlformats.org/officeDocument/2006/relationships/hyperlink" Target="http://library.jsce.or.jp/jsce/open/00034/2002/87-08-0058.pdf" TargetMode="External"/><Relationship Id="rId22" Type="http://schemas.openxmlformats.org/officeDocument/2006/relationships/hyperlink" Target="http://library.jsce.or.jp/jsce/open/00034/2023/108-02/108-02-0036.pdf" TargetMode="External"/><Relationship Id="rId43" Type="http://schemas.openxmlformats.org/officeDocument/2006/relationships/hyperlink" Target="http://library.jsce.or.jp/jsce/open/00034/2021/106-04/106-04-0066.pdf" TargetMode="External"/><Relationship Id="rId64" Type="http://schemas.openxmlformats.org/officeDocument/2006/relationships/hyperlink" Target="http://library.jsce.or.jp/jsce/open/00034/2019/104-04/104-04-0038.pdf" TargetMode="External"/><Relationship Id="rId118" Type="http://schemas.openxmlformats.org/officeDocument/2006/relationships/hyperlink" Target="http://library.jsce.or.jp/jsce/open/00034/2014/99-07/99-07-0004.pdf" TargetMode="External"/><Relationship Id="rId139" Type="http://schemas.openxmlformats.org/officeDocument/2006/relationships/hyperlink" Target="http://library.jsce.or.jp/jsce/open/00034/2013/98-02/98-02-0004.pdf" TargetMode="External"/><Relationship Id="rId290" Type="http://schemas.openxmlformats.org/officeDocument/2006/relationships/hyperlink" Target="http://library.jsce.or.jp/jsce/open/00034/2001/86-07-0082.pdf" TargetMode="External"/><Relationship Id="rId85" Type="http://schemas.openxmlformats.org/officeDocument/2006/relationships/hyperlink" Target="http://library.jsce.or.jp/jsce/open/00034/2017/102-06/102-06-0002.pdf" TargetMode="External"/><Relationship Id="rId150" Type="http://schemas.openxmlformats.org/officeDocument/2006/relationships/hyperlink" Target="http://library.jsce.or.jp/jsce/open/00034/2012/97-03/97-03-0040.pdf" TargetMode="External"/><Relationship Id="rId171" Type="http://schemas.openxmlformats.org/officeDocument/2006/relationships/hyperlink" Target="http://library.jsce.or.jp/jsce/open/00034/2010/95-06/95-06-0036.pdf" TargetMode="External"/><Relationship Id="rId192" Type="http://schemas.openxmlformats.org/officeDocument/2006/relationships/hyperlink" Target="http://library.jsce.or.jp/jsce/open/00034/2008/93-07/93-07-0062.pdf" TargetMode="External"/><Relationship Id="rId206" Type="http://schemas.openxmlformats.org/officeDocument/2006/relationships/hyperlink" Target="http://library.jsce.or.jp/jsce/open/00034/2007/92-05/92-05-0056.pdf" TargetMode="External"/><Relationship Id="rId227" Type="http://schemas.openxmlformats.org/officeDocument/2006/relationships/hyperlink" Target="http://library.jsce.or.jp/jsce/open/00034/2006/91-03/91-03-0076.pdf" TargetMode="External"/><Relationship Id="rId248" Type="http://schemas.openxmlformats.org/officeDocument/2006/relationships/hyperlink" Target="http://library.jsce.or.jp/jsce/open/00034/2004/89-10-0052.pdf" TargetMode="External"/><Relationship Id="rId269" Type="http://schemas.openxmlformats.org/officeDocument/2006/relationships/hyperlink" Target="http://library.jsce.or.jp/jsce/open/00034/2003/88-07-0054.pdf" TargetMode="External"/><Relationship Id="rId12" Type="http://schemas.openxmlformats.org/officeDocument/2006/relationships/hyperlink" Target="http://library.jsce.or.jp/jsce/open/00034/2023/108-12/108-12-0038.pdf" TargetMode="External"/><Relationship Id="rId33" Type="http://schemas.openxmlformats.org/officeDocument/2006/relationships/hyperlink" Target="http://library.jsce.or.jp/jsce/open/00034/2022/107-02/107-02-0042.pdf" TargetMode="External"/><Relationship Id="rId108" Type="http://schemas.openxmlformats.org/officeDocument/2006/relationships/hyperlink" Target="http://library.jsce.or.jp/jsce/open/00034/2015/100-08/100-08-0004.pdf" TargetMode="External"/><Relationship Id="rId129" Type="http://schemas.openxmlformats.org/officeDocument/2006/relationships/hyperlink" Target="http://library.jsce.or.jp/jsce/open/00034/2013/98-12/98-12-0008.pdf" TargetMode="External"/><Relationship Id="rId280" Type="http://schemas.openxmlformats.org/officeDocument/2006/relationships/hyperlink" Target="http://library.jsce.or.jp/jsce/open/00034/2002/87-07-0036.pdf" TargetMode="External"/><Relationship Id="rId54" Type="http://schemas.openxmlformats.org/officeDocument/2006/relationships/hyperlink" Target="http://library.jsce.or.jp/jsce/open/00034/2020/105-03/105-03-0042.pdf" TargetMode="External"/><Relationship Id="rId75" Type="http://schemas.openxmlformats.org/officeDocument/2006/relationships/hyperlink" Target="http://library.jsce.or.jp/jsce/open/00034/2018/103-04/103-04-0046.pdf" TargetMode="External"/><Relationship Id="rId96" Type="http://schemas.openxmlformats.org/officeDocument/2006/relationships/hyperlink" Target="http://library.jsce.or.jp/jsce/open/00034/2016/101-08/101-08-0044.pdf" TargetMode="External"/><Relationship Id="rId140" Type="http://schemas.openxmlformats.org/officeDocument/2006/relationships/hyperlink" Target="http://library.jsce.or.jp/jsce/open/00034/2013/98-01/98-01-0004.pdf" TargetMode="External"/><Relationship Id="rId161" Type="http://schemas.openxmlformats.org/officeDocument/2006/relationships/hyperlink" Target="http://library.jsce.or.jp/jsce/open/00034/2011/96-04/96-04-0012.pdf" TargetMode="External"/><Relationship Id="rId182" Type="http://schemas.openxmlformats.org/officeDocument/2006/relationships/hyperlink" Target="http://library.jsce.or.jp/jsce/open/00034/2009/94-07/94-07-0034.pdf" TargetMode="External"/><Relationship Id="rId217" Type="http://schemas.openxmlformats.org/officeDocument/2006/relationships/hyperlink" Target="http://library.jsce.or.jp/jsce/open/00034/2006/91-08/91-08-0060.pdf" TargetMode="External"/><Relationship Id="rId6" Type="http://schemas.openxmlformats.org/officeDocument/2006/relationships/hyperlink" Target="http://library.jsce.or.jp/jsce/open/00034/2024/109-06/109-06-0038.pdf" TargetMode="External"/><Relationship Id="rId238" Type="http://schemas.openxmlformats.org/officeDocument/2006/relationships/hyperlink" Target="http://library.jsce.or.jp/jsce/open/00034/2005/90-05-0062.pdf" TargetMode="External"/><Relationship Id="rId259" Type="http://schemas.openxmlformats.org/officeDocument/2006/relationships/hyperlink" Target="http://library.jsce.or.jp/jsce/open/00034/2004/89-02-0068.pdf" TargetMode="External"/><Relationship Id="rId23" Type="http://schemas.openxmlformats.org/officeDocument/2006/relationships/hyperlink" Target="http://library.jsce.or.jp/jsce/open/00034/2022/107-12/107-12-0042.pdf" TargetMode="External"/><Relationship Id="rId119" Type="http://schemas.openxmlformats.org/officeDocument/2006/relationships/hyperlink" Target="http://library.jsce.or.jp/jsce/open/00034/2014/99-06/99-06-0004.pdf" TargetMode="External"/><Relationship Id="rId270" Type="http://schemas.openxmlformats.org/officeDocument/2006/relationships/hyperlink" Target="http://library.jsce.or.jp/jsce/open/00034/2003/88-06-0058.pdf" TargetMode="External"/><Relationship Id="rId291" Type="http://schemas.openxmlformats.org/officeDocument/2006/relationships/hyperlink" Target="http://library.jsce.or.jp/jsce/open/00034/2001/86-06-0060.pdf" TargetMode="External"/><Relationship Id="rId44" Type="http://schemas.openxmlformats.org/officeDocument/2006/relationships/hyperlink" Target="http://library.jsce.or.jp/jsce/open/00034/2021/106-02/106-02-0064.pdf" TargetMode="External"/><Relationship Id="rId65" Type="http://schemas.openxmlformats.org/officeDocument/2006/relationships/hyperlink" Target="http://library.jsce.or.jp/jsce/open/00034/2019/104-03/104-03-0030.pdf" TargetMode="External"/><Relationship Id="rId86" Type="http://schemas.openxmlformats.org/officeDocument/2006/relationships/hyperlink" Target="http://library.jsce.or.jp/jsce/open/00034/2017/102-05/102-05-0002.pdf" TargetMode="External"/><Relationship Id="rId130" Type="http://schemas.openxmlformats.org/officeDocument/2006/relationships/hyperlink" Target="http://library.jsce.or.jp/jsce/open/00034/2013/98-11/98-11-0006.pdf" TargetMode="External"/><Relationship Id="rId151" Type="http://schemas.openxmlformats.org/officeDocument/2006/relationships/hyperlink" Target="http://library.jsce.or.jp/jsce/open/00034/2012/97-02/97-02-0010.pdf" TargetMode="External"/><Relationship Id="rId172" Type="http://schemas.openxmlformats.org/officeDocument/2006/relationships/hyperlink" Target="http://library.jsce.or.jp/jsce/open/00034/2010/95-05/95-05-0036.pdf" TargetMode="External"/><Relationship Id="rId193" Type="http://schemas.openxmlformats.org/officeDocument/2006/relationships/hyperlink" Target="http://library.jsce.or.jp/jsce/open/00034/2008/93-06/93-06-0058.pdf" TargetMode="External"/><Relationship Id="rId207" Type="http://schemas.openxmlformats.org/officeDocument/2006/relationships/hyperlink" Target="http://library.jsce.or.jp/jsce/open/00034/2007/92-04/92-04-0058.pdf" TargetMode="External"/><Relationship Id="rId228" Type="http://schemas.openxmlformats.org/officeDocument/2006/relationships/hyperlink" Target="http://library.jsce.or.jp/jsce/open/00034/2006/91-01/91-01-0074.pdf" TargetMode="External"/><Relationship Id="rId249" Type="http://schemas.openxmlformats.org/officeDocument/2006/relationships/hyperlink" Target="http://library.jsce.or.jp/jsce/open/00034/2004/89-09-0056.pdf" TargetMode="External"/><Relationship Id="rId13" Type="http://schemas.openxmlformats.org/officeDocument/2006/relationships/hyperlink" Target="http://library.jsce.or.jp/jsce/open/00034/2023/108-11/108-11-0036.pdf" TargetMode="External"/><Relationship Id="rId109" Type="http://schemas.openxmlformats.org/officeDocument/2006/relationships/hyperlink" Target="http://library.jsce.or.jp/jsce/open/00034/2015/100-07/100-07-0008.pdf" TargetMode="External"/><Relationship Id="rId260" Type="http://schemas.openxmlformats.org/officeDocument/2006/relationships/hyperlink" Target="http://library.jsce.or.jp/jsce/open/00034/2004/89-02-0070.pdf" TargetMode="External"/><Relationship Id="rId281" Type="http://schemas.openxmlformats.org/officeDocument/2006/relationships/hyperlink" Target="http://library.jsce.or.jp/jsce/open/00034/2002/87-06-0056.pdf" TargetMode="External"/><Relationship Id="rId34" Type="http://schemas.openxmlformats.org/officeDocument/2006/relationships/hyperlink" Target="http://library.jsce.or.jp/jsce/open/00034/2022/107-01/107-01-0070.pdf" TargetMode="External"/><Relationship Id="rId55" Type="http://schemas.openxmlformats.org/officeDocument/2006/relationships/hyperlink" Target="http://library.jsce.or.jp/jsce/open/00034/2020/105-02/105-02-0044.pdf" TargetMode="External"/><Relationship Id="rId76" Type="http://schemas.openxmlformats.org/officeDocument/2006/relationships/hyperlink" Target="http://library.jsce.or.jp/jsce/open/00034/2018/103-03/103-03-0058.pdf" TargetMode="External"/><Relationship Id="rId97" Type="http://schemas.openxmlformats.org/officeDocument/2006/relationships/hyperlink" Target="http://library.jsce.or.jp/jsce/open/00034/2016/101-07/101-07-0040.pdf" TargetMode="External"/><Relationship Id="rId120" Type="http://schemas.openxmlformats.org/officeDocument/2006/relationships/hyperlink" Target="http://library.jsce.or.jp/jsce/open/00034/2014/99-09/99-09-0002.pdf" TargetMode="External"/><Relationship Id="rId141" Type="http://schemas.openxmlformats.org/officeDocument/2006/relationships/hyperlink" Target="http://library.jsce.or.jp/jsce/open/00034/2012/97-12/97-12-0008.pdf" TargetMode="External"/><Relationship Id="rId7" Type="http://schemas.openxmlformats.org/officeDocument/2006/relationships/hyperlink" Target="http://library.jsce.or.jp/jsce/open/00034/2024/109-05/109-05-0040.pdf" TargetMode="External"/><Relationship Id="rId71" Type="http://schemas.openxmlformats.org/officeDocument/2006/relationships/hyperlink" Target="http://library.jsce.or.jp/jsce/open/00034/2018/103-09/103-09-0030.pdf" TargetMode="External"/><Relationship Id="rId92" Type="http://schemas.openxmlformats.org/officeDocument/2006/relationships/hyperlink" Target="http://library.jsce.or.jp/jsce/open/00034/2016/101-12/101-12-0042.pdf" TargetMode="External"/><Relationship Id="rId162" Type="http://schemas.openxmlformats.org/officeDocument/2006/relationships/hyperlink" Target="http://library.jsce.or.jp/jsce/open/00034/2011/96-03/96-03-0036.pdf" TargetMode="External"/><Relationship Id="rId183" Type="http://schemas.openxmlformats.org/officeDocument/2006/relationships/hyperlink" Target="http://library.jsce.or.jp/jsce/open/00034/2009/94-06/94-06-0034.pdf" TargetMode="External"/><Relationship Id="rId213" Type="http://schemas.openxmlformats.org/officeDocument/2006/relationships/hyperlink" Target="http://library.jsce.or.jp/jsce/open/00034/2006/91-10/91-10-0068.pdf" TargetMode="External"/><Relationship Id="rId218" Type="http://schemas.openxmlformats.org/officeDocument/2006/relationships/hyperlink" Target="http://library.jsce.or.jp/jsce/open/00034/2006/91-07/91-07-0048.pdf" TargetMode="External"/><Relationship Id="rId234" Type="http://schemas.openxmlformats.org/officeDocument/2006/relationships/hyperlink" Target="http://library.jsce.or.jp/jsce/open/00034/2005/90-08-0062.pdf" TargetMode="External"/><Relationship Id="rId239" Type="http://schemas.openxmlformats.org/officeDocument/2006/relationships/hyperlink" Target="http://library.jsce.or.jp/jsce/open/00034/2005/90-05-0064.pdf" TargetMode="External"/><Relationship Id="rId2" Type="http://schemas.openxmlformats.org/officeDocument/2006/relationships/hyperlink" Target="http://library.jsce.or.jp/jsce/open/00034/2024/109-10/109-10-0044.pdf" TargetMode="External"/><Relationship Id="rId29" Type="http://schemas.openxmlformats.org/officeDocument/2006/relationships/hyperlink" Target="http://library.jsce.or.jp/jsce/open/00034/2022/107-06/107-06-0050.pdf" TargetMode="External"/><Relationship Id="rId250" Type="http://schemas.openxmlformats.org/officeDocument/2006/relationships/hyperlink" Target="http://library.jsce.or.jp/jsce/open/00034/2004/89-08-0060.pdf" TargetMode="External"/><Relationship Id="rId255" Type="http://schemas.openxmlformats.org/officeDocument/2006/relationships/hyperlink" Target="http://library.jsce.or.jp/jsce/open/00034/2004/89-05-0058.pdf" TargetMode="External"/><Relationship Id="rId271" Type="http://schemas.openxmlformats.org/officeDocument/2006/relationships/hyperlink" Target="http://library.jsce.or.jp/jsce/open/00034/2003/88-05-0054.pdf" TargetMode="External"/><Relationship Id="rId276" Type="http://schemas.openxmlformats.org/officeDocument/2006/relationships/hyperlink" Target="http://library.jsce.or.jp/jsce/open/00034/2003/88-01-0078.pdf" TargetMode="External"/><Relationship Id="rId292" Type="http://schemas.openxmlformats.org/officeDocument/2006/relationships/hyperlink" Target="http://library.jsce.or.jp/jsce/open/00034/2001/86-03-0078.pdf" TargetMode="External"/><Relationship Id="rId24" Type="http://schemas.openxmlformats.org/officeDocument/2006/relationships/hyperlink" Target="http://library.jsce.or.jp/jsce/open/00034/2022/107-11/107-11-0040.pdf" TargetMode="External"/><Relationship Id="rId40" Type="http://schemas.openxmlformats.org/officeDocument/2006/relationships/hyperlink" Target="http://library.jsce.or.jp/jsce/open/00034/2021/106-07/106-07-0066.pdf" TargetMode="External"/><Relationship Id="rId45" Type="http://schemas.openxmlformats.org/officeDocument/2006/relationships/hyperlink" Target="http://library.jsce.or.jp/jsce/open/00034/2021/106-01/106-01-0052.pdf" TargetMode="External"/><Relationship Id="rId66" Type="http://schemas.openxmlformats.org/officeDocument/2006/relationships/hyperlink" Target="http://library.jsce.or.jp/jsce/open/00034/2019/104-02/104-02-0036.pdf" TargetMode="External"/><Relationship Id="rId87" Type="http://schemas.openxmlformats.org/officeDocument/2006/relationships/hyperlink" Target="http://library.jsce.or.jp/jsce/open/00034/2017/102-04/102-04-0004.pdf" TargetMode="External"/><Relationship Id="rId110" Type="http://schemas.openxmlformats.org/officeDocument/2006/relationships/hyperlink" Target="http://library.jsce.or.jp/jsce/open/00034/2015/100-06/100-06-0004.pdf" TargetMode="External"/><Relationship Id="rId115" Type="http://schemas.openxmlformats.org/officeDocument/2006/relationships/hyperlink" Target="http://library.jsce.or.jp/jsce/open/00034/2014/99-12/99-12-0010.pdf" TargetMode="External"/><Relationship Id="rId131" Type="http://schemas.openxmlformats.org/officeDocument/2006/relationships/hyperlink" Target="http://library.jsce.or.jp/jsce/open/00034/2013/98-10/98-10-0004.pdf" TargetMode="External"/><Relationship Id="rId136" Type="http://schemas.openxmlformats.org/officeDocument/2006/relationships/hyperlink" Target="http://library.jsce.or.jp/jsce/open/00034/2013/98-05/98-05-0002.pdf" TargetMode="External"/><Relationship Id="rId157" Type="http://schemas.openxmlformats.org/officeDocument/2006/relationships/hyperlink" Target="http://library.jsce.or.jp/jsce/open/00034/2011/96-08/96-08-0038.pdf" TargetMode="External"/><Relationship Id="rId178" Type="http://schemas.openxmlformats.org/officeDocument/2006/relationships/hyperlink" Target="http://library.jsce.or.jp/jsce/open/00034/2009/94-11/94-11-0036.pdf" TargetMode="External"/><Relationship Id="rId61" Type="http://schemas.openxmlformats.org/officeDocument/2006/relationships/hyperlink" Target="http://library.jsce.or.jp/jsce/open/00034/2019/104-08/104-08-0038.pdf" TargetMode="External"/><Relationship Id="rId82" Type="http://schemas.openxmlformats.org/officeDocument/2006/relationships/hyperlink" Target="http://library.jsce.or.jp/jsce/open/00034/2017/102-09/102-09-0002.pdf" TargetMode="External"/><Relationship Id="rId152" Type="http://schemas.openxmlformats.org/officeDocument/2006/relationships/hyperlink" Target="http://library.jsce.or.jp/jsce/open/00034/2012/97-01/97-01-0010.pdf" TargetMode="External"/><Relationship Id="rId173" Type="http://schemas.openxmlformats.org/officeDocument/2006/relationships/hyperlink" Target="http://library.jsce.or.jp/jsce/open/00034/2010/95-04/95-04-0030.pdf" TargetMode="External"/><Relationship Id="rId194" Type="http://schemas.openxmlformats.org/officeDocument/2006/relationships/hyperlink" Target="http://library.jsce.or.jp/jsce/open/00034/2008/93-05/93-05-0056.pdf" TargetMode="External"/><Relationship Id="rId199" Type="http://schemas.openxmlformats.org/officeDocument/2006/relationships/hyperlink" Target="http://library.jsce.or.jp/jsce/open/00034/2007/92-12/92-12-0056.pdf" TargetMode="External"/><Relationship Id="rId203" Type="http://schemas.openxmlformats.org/officeDocument/2006/relationships/hyperlink" Target="http://library.jsce.or.jp/jsce/open/00034/2007/92-08/92-08-0070.pdf" TargetMode="External"/><Relationship Id="rId208" Type="http://schemas.openxmlformats.org/officeDocument/2006/relationships/hyperlink" Target="http://library.jsce.or.jp/jsce/open/00034/2007/92-03/92-03-0070.pdf" TargetMode="External"/><Relationship Id="rId229" Type="http://schemas.openxmlformats.org/officeDocument/2006/relationships/hyperlink" Target="http://library.jsce.or.jp/jsce/open/00034/2005/90-12-0064.pdf" TargetMode="External"/><Relationship Id="rId19" Type="http://schemas.openxmlformats.org/officeDocument/2006/relationships/hyperlink" Target="http://library.jsce.or.jp/jsce/open/00034/2023/108-05/108-05-0032.pdf" TargetMode="External"/><Relationship Id="rId224" Type="http://schemas.openxmlformats.org/officeDocument/2006/relationships/hyperlink" Target="http://library.jsce.or.jp/jsce/open/00034/2006/91-04/91-04-0056.pdf" TargetMode="External"/><Relationship Id="rId240" Type="http://schemas.openxmlformats.org/officeDocument/2006/relationships/hyperlink" Target="http://library.jsce.or.jp/jsce/open/00034/2005/90-04-0054.pdf" TargetMode="External"/><Relationship Id="rId245" Type="http://schemas.openxmlformats.org/officeDocument/2006/relationships/hyperlink" Target="http://library.jsce.or.jp/jsce/open/00034/2005/90-01-0064.pdf" TargetMode="External"/><Relationship Id="rId261" Type="http://schemas.openxmlformats.org/officeDocument/2006/relationships/hyperlink" Target="http://library.jsce.or.jp/jsce/open/00034/2004/89-01-0062.pdf" TargetMode="External"/><Relationship Id="rId266" Type="http://schemas.openxmlformats.org/officeDocument/2006/relationships/hyperlink" Target="http://library.jsce.or.jp/jsce/open/00034/2003/88-09-0062.pdf" TargetMode="External"/><Relationship Id="rId287" Type="http://schemas.openxmlformats.org/officeDocument/2006/relationships/hyperlink" Target="http://library.jsce.or.jp/jsce/open/00034/2001/86-11-0044.pdf" TargetMode="External"/><Relationship Id="rId14" Type="http://schemas.openxmlformats.org/officeDocument/2006/relationships/hyperlink" Target="http://library.jsce.or.jp/jsce/open/00034/2023/108-10/108-10-0040.pdf" TargetMode="External"/><Relationship Id="rId30" Type="http://schemas.openxmlformats.org/officeDocument/2006/relationships/hyperlink" Target="http://library.jsce.or.jp/jsce/open/00034/2022/107-05/107-05-0046.pdf" TargetMode="External"/><Relationship Id="rId35" Type="http://schemas.openxmlformats.org/officeDocument/2006/relationships/hyperlink" Target="http://library.jsce.or.jp/jsce/open/00034/2021/106-12/106-12-0038.pdf" TargetMode="External"/><Relationship Id="rId56" Type="http://schemas.openxmlformats.org/officeDocument/2006/relationships/hyperlink" Target="http://library.jsce.or.jp/jsce/open/00034/2020/105-01/105-01-0060.pdf" TargetMode="External"/><Relationship Id="rId77" Type="http://schemas.openxmlformats.org/officeDocument/2006/relationships/hyperlink" Target="http://library.jsce.or.jp/jsce/open/00034/2018/103-02/103-02-0038.pdf" TargetMode="External"/><Relationship Id="rId100" Type="http://schemas.openxmlformats.org/officeDocument/2006/relationships/hyperlink" Target="http://library.jsce.or.jp/jsce/open/00034/2016/101-04/101-04-0056.pdf" TargetMode="External"/><Relationship Id="rId105" Type="http://schemas.openxmlformats.org/officeDocument/2006/relationships/hyperlink" Target="http://library.jsce.or.jp/jsce/open/00034/2015/100-11/100-11-0002.pdf" TargetMode="External"/><Relationship Id="rId126" Type="http://schemas.openxmlformats.org/officeDocument/2006/relationships/hyperlink" Target="http://library.jsce.or.jp/jsce/open/00034/2014/99-03/99-03-0002.pdf" TargetMode="External"/><Relationship Id="rId147" Type="http://schemas.openxmlformats.org/officeDocument/2006/relationships/hyperlink" Target="http://library.jsce.or.jp/jsce/open/00034/2012/97-06/97-06-0006.pdf" TargetMode="External"/><Relationship Id="rId168" Type="http://schemas.openxmlformats.org/officeDocument/2006/relationships/hyperlink" Target="http://library.jsce.or.jp/jsce/open/00034/2010/95-09/95-09-0032.pdf" TargetMode="External"/><Relationship Id="rId282" Type="http://schemas.openxmlformats.org/officeDocument/2006/relationships/hyperlink" Target="http://library.jsce.or.jp/jsce/open/00034/2002/87-05-0044.pdf" TargetMode="External"/><Relationship Id="rId8" Type="http://schemas.openxmlformats.org/officeDocument/2006/relationships/hyperlink" Target="http://library.jsce.or.jp/jsce/open/00034/2024/109-04/109-04-0038.pdf" TargetMode="External"/><Relationship Id="rId51" Type="http://schemas.openxmlformats.org/officeDocument/2006/relationships/hyperlink" Target="http://library.jsce.or.jp/jsce/open/00034/2020/105-06/105-06-0044.pdf" TargetMode="External"/><Relationship Id="rId72" Type="http://schemas.openxmlformats.org/officeDocument/2006/relationships/hyperlink" Target="http://library.jsce.or.jp/jsce/open/00034/2018/103-08/103-08-0036.pdf" TargetMode="External"/><Relationship Id="rId93" Type="http://schemas.openxmlformats.org/officeDocument/2006/relationships/hyperlink" Target="http://library.jsce.or.jp/jsce/open/00034/2016/101-11/101-11-0036.pdf" TargetMode="External"/><Relationship Id="rId98" Type="http://schemas.openxmlformats.org/officeDocument/2006/relationships/hyperlink" Target="http://library.jsce.or.jp/jsce/open/00034/2016/101-06/101-06-0038.pdf" TargetMode="External"/><Relationship Id="rId121" Type="http://schemas.openxmlformats.org/officeDocument/2006/relationships/hyperlink" Target="http://library.jsce.or.jp/jsce/open/00034/2018/103-06/103-06-0034.pdf" TargetMode="External"/><Relationship Id="rId142" Type="http://schemas.openxmlformats.org/officeDocument/2006/relationships/hyperlink" Target="http://library.jsce.or.jp/jsce/open/00034/2012/97-11/97-11-0006.pdf" TargetMode="External"/><Relationship Id="rId163" Type="http://schemas.openxmlformats.org/officeDocument/2006/relationships/hyperlink" Target="http://library.jsce.or.jp/jsce/open/00034/2011/96-02/96-02-0034.pdf" TargetMode="External"/><Relationship Id="rId184" Type="http://schemas.openxmlformats.org/officeDocument/2006/relationships/hyperlink" Target="http://library.jsce.or.jp/jsce/open/00034/2009/94-05/94-05-0034.pdf" TargetMode="External"/><Relationship Id="rId189" Type="http://schemas.openxmlformats.org/officeDocument/2006/relationships/hyperlink" Target="http://library.jsce.or.jp/jsce/open/00034/2008/93-12/93-12-0048.pdf" TargetMode="External"/><Relationship Id="rId219" Type="http://schemas.openxmlformats.org/officeDocument/2006/relationships/hyperlink" Target="http://library.jsce.or.jp/jsce/open/00034/2006/91-07/91-07-0050.pdf" TargetMode="External"/><Relationship Id="rId3" Type="http://schemas.openxmlformats.org/officeDocument/2006/relationships/hyperlink" Target="http://library.jsce.or.jp/jsce/open/00034/2024/109-09/109-09-0038.pdf" TargetMode="External"/><Relationship Id="rId214" Type="http://schemas.openxmlformats.org/officeDocument/2006/relationships/hyperlink" Target="http://library.jsce.or.jp/jsce/open/00034/2006/91-09/91-09-0080.pdf" TargetMode="External"/><Relationship Id="rId230" Type="http://schemas.openxmlformats.org/officeDocument/2006/relationships/hyperlink" Target="http://library.jsce.or.jp/jsce/open/00034/2005/90-11-0066.pdf" TargetMode="External"/><Relationship Id="rId235" Type="http://schemas.openxmlformats.org/officeDocument/2006/relationships/hyperlink" Target="http://library.jsce.or.jp/jsce/open/00034/2005/90-07-0070.pdf" TargetMode="External"/><Relationship Id="rId251" Type="http://schemas.openxmlformats.org/officeDocument/2006/relationships/hyperlink" Target="http://library.jsce.or.jp/jsce/open/00034/2004/89-08-0058.pdf" TargetMode="External"/><Relationship Id="rId256" Type="http://schemas.openxmlformats.org/officeDocument/2006/relationships/hyperlink" Target="http://library.jsce.or.jp/jsce/open/00034/2004/89-04-0058.pdf" TargetMode="External"/><Relationship Id="rId277" Type="http://schemas.openxmlformats.org/officeDocument/2006/relationships/hyperlink" Target="http://library.jsce.or.jp/jsce/open/00034/2002/87-10-0052.pdf" TargetMode="External"/><Relationship Id="rId25" Type="http://schemas.openxmlformats.org/officeDocument/2006/relationships/hyperlink" Target="http://library.jsce.or.jp/jsce/open/00034/2022/107-10/107-10-0042.pdf" TargetMode="External"/><Relationship Id="rId46" Type="http://schemas.openxmlformats.org/officeDocument/2006/relationships/hyperlink" Target="http://library.jsce.or.jp/jsce/open/00034/2020/105-12/105-12-0058.pdf" TargetMode="External"/><Relationship Id="rId67" Type="http://schemas.openxmlformats.org/officeDocument/2006/relationships/hyperlink" Target="http://library.jsce.or.jp/jsce/open/00034/2019/104-01/104-01-0032.pdf" TargetMode="External"/><Relationship Id="rId116" Type="http://schemas.openxmlformats.org/officeDocument/2006/relationships/hyperlink" Target="http://library.jsce.or.jp/jsce/open/00034/2014/99-10/99-10-0004.pdf" TargetMode="External"/><Relationship Id="rId137" Type="http://schemas.openxmlformats.org/officeDocument/2006/relationships/hyperlink" Target="http://library.jsce.or.jp/jsce/open/00034/2013/98-04/98-04-0004.pdf" TargetMode="External"/><Relationship Id="rId158" Type="http://schemas.openxmlformats.org/officeDocument/2006/relationships/hyperlink" Target="http://library.jsce.or.jp/jsce/open/00034/2011/96-07/96-07-0038.pdf" TargetMode="External"/><Relationship Id="rId272" Type="http://schemas.openxmlformats.org/officeDocument/2006/relationships/hyperlink" Target="http://library.jsce.or.jp/jsce/open/00034/2003/88-05-0056.pdf" TargetMode="External"/><Relationship Id="rId293" Type="http://schemas.openxmlformats.org/officeDocument/2006/relationships/hyperlink" Target="http://library.jsce.or.jp/jsce/open/00034/2001/86-02-0034.pdf" TargetMode="External"/><Relationship Id="rId20" Type="http://schemas.openxmlformats.org/officeDocument/2006/relationships/hyperlink" Target="http://library.jsce.or.jp/jsce/open/00034/2023/108-04/108-04-0038.pdf" TargetMode="External"/><Relationship Id="rId41" Type="http://schemas.openxmlformats.org/officeDocument/2006/relationships/hyperlink" Target="http://library.jsce.or.jp/jsce/open/00034/2021/106-06/106-06-0056.pdf" TargetMode="External"/><Relationship Id="rId62" Type="http://schemas.openxmlformats.org/officeDocument/2006/relationships/hyperlink" Target="http://library.jsce.or.jp/jsce/open/00034/2019/104-06/104-06-0032.pdf" TargetMode="External"/><Relationship Id="rId83" Type="http://schemas.openxmlformats.org/officeDocument/2006/relationships/hyperlink" Target="http://library.jsce.or.jp/jsce/open/00034/2017/102-08/102-08-0004.pdf" TargetMode="External"/><Relationship Id="rId88" Type="http://schemas.openxmlformats.org/officeDocument/2006/relationships/hyperlink" Target="http://library.jsce.or.jp/jsce/open/00034/2017/102-03/102-03-0002.pdf" TargetMode="External"/><Relationship Id="rId111" Type="http://schemas.openxmlformats.org/officeDocument/2006/relationships/hyperlink" Target="http://library.jsce.or.jp/jsce/open/00034/2015/100-04/100-04-0004.pdf" TargetMode="External"/><Relationship Id="rId132" Type="http://schemas.openxmlformats.org/officeDocument/2006/relationships/hyperlink" Target="http://library.jsce.or.jp/jsce/open/00034/2013/98-09/98-09-0002.pdf" TargetMode="External"/><Relationship Id="rId153" Type="http://schemas.openxmlformats.org/officeDocument/2006/relationships/hyperlink" Target="http://library.jsce.or.jp/jsce/open/00034/2011/96-12/96-12-0010.pdf" TargetMode="External"/><Relationship Id="rId174" Type="http://schemas.openxmlformats.org/officeDocument/2006/relationships/hyperlink" Target="http://library.jsce.or.jp/jsce/open/00034/2010/95-03/95-03-0036.pdf" TargetMode="External"/><Relationship Id="rId179" Type="http://schemas.openxmlformats.org/officeDocument/2006/relationships/hyperlink" Target="http://library.jsce.or.jp/jsce/open/00034/2009/94-10/94-10-0032.pdf" TargetMode="External"/><Relationship Id="rId195" Type="http://schemas.openxmlformats.org/officeDocument/2006/relationships/hyperlink" Target="http://library.jsce.or.jp/jsce/open/00034/2008/93-04/93-04-0052.pdf" TargetMode="External"/><Relationship Id="rId209" Type="http://schemas.openxmlformats.org/officeDocument/2006/relationships/hyperlink" Target="http://library.jsce.or.jp/jsce/open/00034/2007/92-02/92-02-0058.pdf" TargetMode="External"/><Relationship Id="rId190" Type="http://schemas.openxmlformats.org/officeDocument/2006/relationships/hyperlink" Target="http://library.jsce.or.jp/jsce/open/00034/2008/93-11/93-11-0046.pdf" TargetMode="External"/><Relationship Id="rId204" Type="http://schemas.openxmlformats.org/officeDocument/2006/relationships/hyperlink" Target="http://library.jsce.or.jp/jsce/open/00034/2007/92-07/92-07-0064.pdf" TargetMode="External"/><Relationship Id="rId220" Type="http://schemas.openxmlformats.org/officeDocument/2006/relationships/hyperlink" Target="http://library.jsce.or.jp/jsce/open/00034/2006/91-06/91-06-0068.pdf" TargetMode="External"/><Relationship Id="rId225" Type="http://schemas.openxmlformats.org/officeDocument/2006/relationships/hyperlink" Target="http://library.jsce.or.jp/jsce/open/00034/2006/91-04/91-04-0058.pdf" TargetMode="External"/><Relationship Id="rId241" Type="http://schemas.openxmlformats.org/officeDocument/2006/relationships/hyperlink" Target="http://library.jsce.or.jp/jsce/open/00034/2005/90-04-0056.pdf" TargetMode="External"/><Relationship Id="rId246" Type="http://schemas.openxmlformats.org/officeDocument/2006/relationships/hyperlink" Target="http://library.jsce.or.jp/jsce/open/00034/2004/89-12-0108.pdf" TargetMode="External"/><Relationship Id="rId267" Type="http://schemas.openxmlformats.org/officeDocument/2006/relationships/hyperlink" Target="http://library.jsce.or.jp/jsce/open/00034/2003/88-08-0062.pdf" TargetMode="External"/><Relationship Id="rId288" Type="http://schemas.openxmlformats.org/officeDocument/2006/relationships/hyperlink" Target="http://library.jsce.or.jp/jsce/open/00034/2001/86-10-0072.pdf" TargetMode="External"/><Relationship Id="rId15" Type="http://schemas.openxmlformats.org/officeDocument/2006/relationships/hyperlink" Target="http://library.jsce.or.jp/jsce/open/00034/2023/108-09/108-09-0038.pdf" TargetMode="External"/><Relationship Id="rId36" Type="http://schemas.openxmlformats.org/officeDocument/2006/relationships/hyperlink" Target="http://library.jsce.or.jp/jsce/open/00034/2021/106-11/106-11-0054.pdf" TargetMode="External"/><Relationship Id="rId57" Type="http://schemas.openxmlformats.org/officeDocument/2006/relationships/hyperlink" Target="http://library.jsce.or.jp/jsce/open/00034/2019/104-12/104-12-0038.pdf" TargetMode="External"/><Relationship Id="rId106" Type="http://schemas.openxmlformats.org/officeDocument/2006/relationships/hyperlink" Target="http://library.jsce.or.jp/jsce/open/00034/2015/100-10/100-10-0004.pdf" TargetMode="External"/><Relationship Id="rId127" Type="http://schemas.openxmlformats.org/officeDocument/2006/relationships/hyperlink" Target="http://library.jsce.or.jp/jsce/open/00034/2014/99-02/99-02-0004.pdf" TargetMode="External"/><Relationship Id="rId262" Type="http://schemas.openxmlformats.org/officeDocument/2006/relationships/hyperlink" Target="http://library.jsce.or.jp/jsce/open/00034/2003/88-12-0054.pdf" TargetMode="External"/><Relationship Id="rId283" Type="http://schemas.openxmlformats.org/officeDocument/2006/relationships/hyperlink" Target="http://library.jsce.or.jp/jsce/open/00034/2002/87-04-0062.pdf" TargetMode="External"/><Relationship Id="rId10" Type="http://schemas.openxmlformats.org/officeDocument/2006/relationships/hyperlink" Target="http://library.jsce.or.jp/jsce/open/00034/2024/109-02/109-02-0034.pdf" TargetMode="External"/><Relationship Id="rId31" Type="http://schemas.openxmlformats.org/officeDocument/2006/relationships/hyperlink" Target="http://library.jsce.or.jp/jsce/open/00034/2022/107-04/107-04-0042.pdf" TargetMode="External"/><Relationship Id="rId52" Type="http://schemas.openxmlformats.org/officeDocument/2006/relationships/hyperlink" Target="http://library.jsce.or.jp/jsce/open/00034/2020/105-05/105-05-0048.pdf" TargetMode="External"/><Relationship Id="rId73" Type="http://schemas.openxmlformats.org/officeDocument/2006/relationships/hyperlink" Target="http://library.jsce.or.jp/jsce/open/00034/2018/103-07/103-07-0036.pdf" TargetMode="External"/><Relationship Id="rId78" Type="http://schemas.openxmlformats.org/officeDocument/2006/relationships/hyperlink" Target="http://library.jsce.or.jp/jsce/open/00034/2018/103-01/103-01-0008.pdf" TargetMode="External"/><Relationship Id="rId94" Type="http://schemas.openxmlformats.org/officeDocument/2006/relationships/hyperlink" Target="http://library.jsce.or.jp/jsce/open/00034/2016/101-10/101-10-0036.pdf" TargetMode="External"/><Relationship Id="rId99" Type="http://schemas.openxmlformats.org/officeDocument/2006/relationships/hyperlink" Target="http://library.jsce.or.jp/jsce/open/00034/2016/101-05/101-05-0034.pdf" TargetMode="External"/><Relationship Id="rId101" Type="http://schemas.openxmlformats.org/officeDocument/2006/relationships/hyperlink" Target="http://library.jsce.or.jp/jsce/open/00034/2016/101-03/101-03-0050.pdf" TargetMode="External"/><Relationship Id="rId122" Type="http://schemas.openxmlformats.org/officeDocument/2006/relationships/hyperlink" Target="http://library.jsce.or.jp/jsce/open/00034/2020/105-10/105-10-0050.pdf" TargetMode="External"/><Relationship Id="rId143" Type="http://schemas.openxmlformats.org/officeDocument/2006/relationships/hyperlink" Target="http://library.jsce.or.jp/jsce/open/00034/2012/97-10/97-10-0008.pdf" TargetMode="External"/><Relationship Id="rId148" Type="http://schemas.openxmlformats.org/officeDocument/2006/relationships/hyperlink" Target="http://library.jsce.or.jp/jsce/open/00034/2012/97-05/97-05-0006.pdf" TargetMode="External"/><Relationship Id="rId164" Type="http://schemas.openxmlformats.org/officeDocument/2006/relationships/hyperlink" Target="http://library.jsce.or.jp/jsce/open/00034/2011/96-01/96-01-0038.pdf" TargetMode="External"/><Relationship Id="rId169" Type="http://schemas.openxmlformats.org/officeDocument/2006/relationships/hyperlink" Target="http://library.jsce.or.jp/jsce/open/00034/2010/95-08/95-08-0036.pdf" TargetMode="External"/><Relationship Id="rId185" Type="http://schemas.openxmlformats.org/officeDocument/2006/relationships/hyperlink" Target="http://library.jsce.or.jp/jsce/open/00034/2009/94-04/94-04-0032.pdf" TargetMode="External"/><Relationship Id="rId4" Type="http://schemas.openxmlformats.org/officeDocument/2006/relationships/hyperlink" Target="http://library.jsce.or.jp/jsce/open/00034/2024/109-08/109-08-0040.pdf" TargetMode="External"/><Relationship Id="rId9" Type="http://schemas.openxmlformats.org/officeDocument/2006/relationships/hyperlink" Target="http://library.jsce.or.jp/jsce/open/00034/2024/109-03/109-03-0038.pdf" TargetMode="External"/><Relationship Id="rId180" Type="http://schemas.openxmlformats.org/officeDocument/2006/relationships/hyperlink" Target="http://library.jsce.or.jp/jsce/open/00034/2009/94-09/94-09-0036.pdf" TargetMode="External"/><Relationship Id="rId210" Type="http://schemas.openxmlformats.org/officeDocument/2006/relationships/hyperlink" Target="http://library.jsce.or.jp/jsce/open/00034/2007/92-01/92-01-0068.pdf" TargetMode="External"/><Relationship Id="rId215" Type="http://schemas.openxmlformats.org/officeDocument/2006/relationships/hyperlink" Target="http://library.jsce.or.jp/jsce/open/00034/2006/91-09/91-09-0082.pdf" TargetMode="External"/><Relationship Id="rId236" Type="http://schemas.openxmlformats.org/officeDocument/2006/relationships/hyperlink" Target="http://library.jsce.or.jp/jsce/open/00034/2005/90-06-0064.pdf" TargetMode="External"/><Relationship Id="rId257" Type="http://schemas.openxmlformats.org/officeDocument/2006/relationships/hyperlink" Target="http://library.jsce.or.jp/jsce/open/00034/2004/89-03-0062.pdf" TargetMode="External"/><Relationship Id="rId278" Type="http://schemas.openxmlformats.org/officeDocument/2006/relationships/hyperlink" Target="http://library.jsce.or.jp/jsce/open/00034/2002/87-09-0036.pdf" TargetMode="External"/><Relationship Id="rId26" Type="http://schemas.openxmlformats.org/officeDocument/2006/relationships/hyperlink" Target="http://library.jsce.or.jp/jsce/open/00034/2022/107-09/107-09-0038.pdf" TargetMode="External"/><Relationship Id="rId231" Type="http://schemas.openxmlformats.org/officeDocument/2006/relationships/hyperlink" Target="http://library.jsce.or.jp/jsce/open/00034/2005/90-11-0066.pdf" TargetMode="External"/><Relationship Id="rId252" Type="http://schemas.openxmlformats.org/officeDocument/2006/relationships/hyperlink" Target="http://library.jsce.or.jp/jsce/open/00034/2004/89-07-0054.pdf" TargetMode="External"/><Relationship Id="rId273" Type="http://schemas.openxmlformats.org/officeDocument/2006/relationships/hyperlink" Target="http://library.jsce.or.jp/jsce/open/00034/2003/88-04-0046.pdf" TargetMode="External"/><Relationship Id="rId294" Type="http://schemas.openxmlformats.org/officeDocument/2006/relationships/hyperlink" Target="http://library.jsce.or.jp/jsce/open/00034/2001/86-01-0066.pdf" TargetMode="External"/><Relationship Id="rId47" Type="http://schemas.openxmlformats.org/officeDocument/2006/relationships/hyperlink" Target="http://library.jsce.or.jp/jsce/open/00034/2020/105-11/105-11-0060.pdf" TargetMode="External"/><Relationship Id="rId68" Type="http://schemas.openxmlformats.org/officeDocument/2006/relationships/hyperlink" Target="http://library.jsce.or.jp/jsce/open/00034/2018/103-12/103-12-0038.pdf" TargetMode="External"/><Relationship Id="rId89" Type="http://schemas.openxmlformats.org/officeDocument/2006/relationships/hyperlink" Target="http://library.jsce.or.jp/jsce/open/00034/2017/102-02/102-02-0004.pdf" TargetMode="External"/><Relationship Id="rId112" Type="http://schemas.openxmlformats.org/officeDocument/2006/relationships/hyperlink" Target="http://library.jsce.or.jp/jsce/open/00034/2015/100-03/100-03-0002.pdf" TargetMode="External"/><Relationship Id="rId133" Type="http://schemas.openxmlformats.org/officeDocument/2006/relationships/hyperlink" Target="http://library.jsce.or.jp/jsce/open/00034/2013/98-08/98-08-0004.pdf" TargetMode="External"/><Relationship Id="rId154" Type="http://schemas.openxmlformats.org/officeDocument/2006/relationships/hyperlink" Target="http://library.jsce.or.jp/jsce/open/00034/2011/96-11/96-11-0014.pdf" TargetMode="External"/><Relationship Id="rId175" Type="http://schemas.openxmlformats.org/officeDocument/2006/relationships/hyperlink" Target="http://library.jsce.or.jp/jsce/open/00034/2010/95-02/95-02-0036.pdf" TargetMode="External"/><Relationship Id="rId196" Type="http://schemas.openxmlformats.org/officeDocument/2006/relationships/hyperlink" Target="http://library.jsce.or.jp/jsce/open/00034/2008/93-03/93-03-0072.pdf" TargetMode="External"/><Relationship Id="rId200" Type="http://schemas.openxmlformats.org/officeDocument/2006/relationships/hyperlink" Target="http://library.jsce.or.jp/jsce/open/00034/2007/92-11/92-11-0058.pdf" TargetMode="External"/><Relationship Id="rId16" Type="http://schemas.openxmlformats.org/officeDocument/2006/relationships/hyperlink" Target="http://library.jsce.or.jp/jsce/open/00034/2023/108-08/108-08-0040.pdf" TargetMode="External"/><Relationship Id="rId221" Type="http://schemas.openxmlformats.org/officeDocument/2006/relationships/hyperlink" Target="http://library.jsce.or.jp/jsce/open/00034/2006/91-06/91-06-0070.pdf" TargetMode="External"/><Relationship Id="rId242" Type="http://schemas.openxmlformats.org/officeDocument/2006/relationships/hyperlink" Target="http://library.jsce.or.jp/jsce/open/00034/2005/90-03-0064.pdf" TargetMode="External"/><Relationship Id="rId263" Type="http://schemas.openxmlformats.org/officeDocument/2006/relationships/hyperlink" Target="http://library.jsce.or.jp/jsce/open/00034/2003/88-11-0060.pdf" TargetMode="External"/><Relationship Id="rId284" Type="http://schemas.openxmlformats.org/officeDocument/2006/relationships/hyperlink" Target="http://library.jsce.or.jp/jsce/open/00034/2002/87-03-0054.pdf" TargetMode="External"/><Relationship Id="rId37" Type="http://schemas.openxmlformats.org/officeDocument/2006/relationships/hyperlink" Target="http://library.jsce.or.jp/jsce/open/00034/2021/106-10/106-10-0044.pdf" TargetMode="External"/><Relationship Id="rId58" Type="http://schemas.openxmlformats.org/officeDocument/2006/relationships/hyperlink" Target="http://library.jsce.or.jp/jsce/open/00034/2019/104-11/104-11-0034.pdf" TargetMode="External"/><Relationship Id="rId79" Type="http://schemas.openxmlformats.org/officeDocument/2006/relationships/hyperlink" Target="http://library.jsce.or.jp/jsce/open/00034/2017/102-12/102-12-0006.pdf" TargetMode="External"/><Relationship Id="rId102" Type="http://schemas.openxmlformats.org/officeDocument/2006/relationships/hyperlink" Target="http://library.jsce.or.jp/jsce/open/00034/2016/101-02/101-02-0042.pdf" TargetMode="External"/><Relationship Id="rId123" Type="http://schemas.openxmlformats.org/officeDocument/2006/relationships/hyperlink" Target="http://library.jsce.or.jp/jsce/open/00034/2021/106-03/106-03-0074.pdf" TargetMode="External"/><Relationship Id="rId144" Type="http://schemas.openxmlformats.org/officeDocument/2006/relationships/hyperlink" Target="http://library.jsce.or.jp/jsce/open/00034/2012/97-09/97-09-0006.pdf" TargetMode="External"/><Relationship Id="rId90" Type="http://schemas.openxmlformats.org/officeDocument/2006/relationships/hyperlink" Target="http://library.jsce.or.jp/jsce/open/00034/2017/102-01/102-01-0004.pdf" TargetMode="External"/><Relationship Id="rId165" Type="http://schemas.openxmlformats.org/officeDocument/2006/relationships/hyperlink" Target="http://library.jsce.or.jp/jsce/open/00034/2010/95-12/95-12-0050.pdf" TargetMode="External"/><Relationship Id="rId186" Type="http://schemas.openxmlformats.org/officeDocument/2006/relationships/hyperlink" Target="http://library.jsce.or.jp/jsce/open/00034/2009/94-03/94-03-0036.pdf" TargetMode="External"/><Relationship Id="rId211" Type="http://schemas.openxmlformats.org/officeDocument/2006/relationships/hyperlink" Target="http://library.jsce.or.jp/jsce/open/00034/2006/91-12/91-12-0056.pdf" TargetMode="External"/><Relationship Id="rId232" Type="http://schemas.openxmlformats.org/officeDocument/2006/relationships/hyperlink" Target="http://library.jsce.or.jp/jsce/open/00034/2005/90-10-0060.pdf" TargetMode="External"/><Relationship Id="rId253" Type="http://schemas.openxmlformats.org/officeDocument/2006/relationships/hyperlink" Target="http://library.jsce.or.jp/jsce/open/00034/2004/89-06-0052.pdf" TargetMode="External"/><Relationship Id="rId274" Type="http://schemas.openxmlformats.org/officeDocument/2006/relationships/hyperlink" Target="http://library.jsce.or.jp/jsce/open/00034/2003/88-03-0060.pdf" TargetMode="External"/><Relationship Id="rId295" Type="http://schemas.openxmlformats.org/officeDocument/2006/relationships/hyperlink" Target="http://library.jsce.or.jp/jsce/open/00034/2019/104-08/104-08-0038.pdf" TargetMode="External"/><Relationship Id="rId27" Type="http://schemas.openxmlformats.org/officeDocument/2006/relationships/hyperlink" Target="http://library.jsce.or.jp/jsce/open/00034/2022/107-08/107-08-0038.pdf" TargetMode="External"/><Relationship Id="rId48" Type="http://schemas.openxmlformats.org/officeDocument/2006/relationships/hyperlink" Target="http://library.jsce.or.jp/jsce/open/00034/2020/105-09/105-09-0072.pdf" TargetMode="External"/><Relationship Id="rId69" Type="http://schemas.openxmlformats.org/officeDocument/2006/relationships/hyperlink" Target="http://library.jsce.or.jp/jsce/open/00034/2018/103-11/103-11-0038.pdf" TargetMode="External"/><Relationship Id="rId113" Type="http://schemas.openxmlformats.org/officeDocument/2006/relationships/hyperlink" Target="http://library.jsce.or.jp/jsce/open/00034/2015/100-02/100-02-0012.pdf" TargetMode="External"/><Relationship Id="rId134" Type="http://schemas.openxmlformats.org/officeDocument/2006/relationships/hyperlink" Target="http://library.jsce.or.jp/jsce/open/00034/2013/98-07/98-07-0004.pdf" TargetMode="External"/><Relationship Id="rId80" Type="http://schemas.openxmlformats.org/officeDocument/2006/relationships/hyperlink" Target="http://library.jsce.or.jp/jsce/open/00034/2017/102-11/102-11-0002.pdf" TargetMode="External"/><Relationship Id="rId155" Type="http://schemas.openxmlformats.org/officeDocument/2006/relationships/hyperlink" Target="http://library.jsce.or.jp/jsce/open/00034/2011/96-10/96-10-0010.pdf" TargetMode="External"/><Relationship Id="rId176" Type="http://schemas.openxmlformats.org/officeDocument/2006/relationships/hyperlink" Target="http://library.jsce.or.jp/jsce/open/00034/2010/95-01/95-01-0038.pdf" TargetMode="External"/><Relationship Id="rId197" Type="http://schemas.openxmlformats.org/officeDocument/2006/relationships/hyperlink" Target="http://library.jsce.or.jp/jsce/open/00034/2008/93-02/93-02-0070.pdf" TargetMode="External"/><Relationship Id="rId201" Type="http://schemas.openxmlformats.org/officeDocument/2006/relationships/hyperlink" Target="http://library.jsce.or.jp/jsce/open/00034/2007/92-10/92-10-0076.pdf" TargetMode="External"/><Relationship Id="rId222" Type="http://schemas.openxmlformats.org/officeDocument/2006/relationships/hyperlink" Target="http://library.jsce.or.jp/jsce/open/00034/2006/91-05/91-05-0072.pdf" TargetMode="External"/><Relationship Id="rId243" Type="http://schemas.openxmlformats.org/officeDocument/2006/relationships/hyperlink" Target="http://library.jsce.or.jp/jsce/open/00034/2005/90-03-0066.pdf" TargetMode="External"/><Relationship Id="rId264" Type="http://schemas.openxmlformats.org/officeDocument/2006/relationships/hyperlink" Target="http://library.jsce.or.jp/jsce/open/00034/2003/88-11-0062.pdf" TargetMode="External"/><Relationship Id="rId285" Type="http://schemas.openxmlformats.org/officeDocument/2006/relationships/hyperlink" Target="http://library.jsce.or.jp/jsce/open/00034/2002/87-02-0078.pdf" TargetMode="External"/><Relationship Id="rId17" Type="http://schemas.openxmlformats.org/officeDocument/2006/relationships/hyperlink" Target="http://library.jsce.or.jp/jsce/open/00034/2023/108-07/108-07-0042.pdf" TargetMode="External"/><Relationship Id="rId38" Type="http://schemas.openxmlformats.org/officeDocument/2006/relationships/hyperlink" Target="http://library.jsce.or.jp/jsce/open/00034/2021/106-09/106-09-0048.pdf" TargetMode="External"/><Relationship Id="rId59" Type="http://schemas.openxmlformats.org/officeDocument/2006/relationships/hyperlink" Target="http://library.jsce.or.jp/jsce/open/00034/2019/104-10/104-10-0040.pdf" TargetMode="External"/><Relationship Id="rId103" Type="http://schemas.openxmlformats.org/officeDocument/2006/relationships/hyperlink" Target="http://library.jsce.or.jp/jsce/open/00034/2016/101-01/101-01-0052.pdf" TargetMode="External"/><Relationship Id="rId124" Type="http://schemas.openxmlformats.org/officeDocument/2006/relationships/hyperlink" Target="http://library.jsce.or.jp/jsce/open/00034/2014/99-05/99-05-0002.pdf" TargetMode="External"/><Relationship Id="rId70" Type="http://schemas.openxmlformats.org/officeDocument/2006/relationships/hyperlink" Target="http://library.jsce.or.jp/jsce/open/00034/2018/103-10/103-10-0034.pdf" TargetMode="External"/><Relationship Id="rId91" Type="http://schemas.openxmlformats.org/officeDocument/2006/relationships/hyperlink" Target="http://library.jsce.or.jp/jsce/open/00034/2024/109-12/109-12-0034.pdf" TargetMode="External"/><Relationship Id="rId145" Type="http://schemas.openxmlformats.org/officeDocument/2006/relationships/hyperlink" Target="http://library.jsce.or.jp/jsce/open/00034/2012/97-08/97-08-0008.pdf" TargetMode="External"/><Relationship Id="rId166" Type="http://schemas.openxmlformats.org/officeDocument/2006/relationships/hyperlink" Target="http://library.jsce.or.jp/jsce/open/00034/2010/95-11/95-11-0034.pdf" TargetMode="External"/><Relationship Id="rId187" Type="http://schemas.openxmlformats.org/officeDocument/2006/relationships/hyperlink" Target="http://library.jsce.or.jp/jsce/open/00034/2009/94-02/94-02-0032.pdf" TargetMode="External"/><Relationship Id="rId1" Type="http://schemas.openxmlformats.org/officeDocument/2006/relationships/hyperlink" Target="http://www.jsce.or.jp/contents/isan/" TargetMode="External"/><Relationship Id="rId212" Type="http://schemas.openxmlformats.org/officeDocument/2006/relationships/hyperlink" Target="http://library.jsce.or.jp/jsce/open/00034/2006/91-11/91-11-0080.pdf" TargetMode="External"/><Relationship Id="rId233" Type="http://schemas.openxmlformats.org/officeDocument/2006/relationships/hyperlink" Target="http://library.jsce.or.jp/jsce/open/00034/2005/90-09-0066.pdf" TargetMode="External"/><Relationship Id="rId254" Type="http://schemas.openxmlformats.org/officeDocument/2006/relationships/hyperlink" Target="http://library.jsce.or.jp/jsce/open/00034/2004/89-06-0054.pdf" TargetMode="External"/><Relationship Id="rId28" Type="http://schemas.openxmlformats.org/officeDocument/2006/relationships/hyperlink" Target="http://library.jsce.or.jp/jsce/open/00034/2022/107-07/107-07-0040.pdf" TargetMode="External"/><Relationship Id="rId49" Type="http://schemas.openxmlformats.org/officeDocument/2006/relationships/hyperlink" Target="http://library.jsce.or.jp/jsce/open/00034/2020/105-08/105-08-0056.pdf" TargetMode="External"/><Relationship Id="rId114" Type="http://schemas.openxmlformats.org/officeDocument/2006/relationships/hyperlink" Target="http://library.jsce.or.jp/jsce/open/00034/2015/100-01/100-01-0004.pdf" TargetMode="External"/><Relationship Id="rId275" Type="http://schemas.openxmlformats.org/officeDocument/2006/relationships/hyperlink" Target="http://library.jsce.or.jp/jsce/open/00034/2003/88-02-0058.pdf" TargetMode="External"/><Relationship Id="rId296" Type="http://schemas.openxmlformats.org/officeDocument/2006/relationships/printerSettings" Target="../printerSettings/printerSettings7.bin"/><Relationship Id="rId60" Type="http://schemas.openxmlformats.org/officeDocument/2006/relationships/hyperlink" Target="http://library.jsce.or.jp/jsce/open/00034/2019/104-09/104-09-0032.pdf" TargetMode="External"/><Relationship Id="rId81" Type="http://schemas.openxmlformats.org/officeDocument/2006/relationships/hyperlink" Target="http://library.jsce.or.jp/jsce/open/00034/2017/102-10/102-10-0004.pdf" TargetMode="External"/><Relationship Id="rId135" Type="http://schemas.openxmlformats.org/officeDocument/2006/relationships/hyperlink" Target="http://library.jsce.or.jp/jsce/open/00034/2013/98-06/98-06-0004.pdf" TargetMode="External"/><Relationship Id="rId156" Type="http://schemas.openxmlformats.org/officeDocument/2006/relationships/hyperlink" Target="http://library.jsce.or.jp/jsce/open/00034/2011/96-09/96-09-0010.pdf" TargetMode="External"/><Relationship Id="rId177" Type="http://schemas.openxmlformats.org/officeDocument/2006/relationships/hyperlink" Target="http://library.jsce.or.jp/jsce/open/00034/2009/94-12/94-12-0036.pdf" TargetMode="External"/><Relationship Id="rId198" Type="http://schemas.openxmlformats.org/officeDocument/2006/relationships/hyperlink" Target="http://library.jsce.or.jp/jsce/open/00034/2008/93-01/93-01-0054.pdf" TargetMode="External"/><Relationship Id="rId202" Type="http://schemas.openxmlformats.org/officeDocument/2006/relationships/hyperlink" Target="http://library.jsce.or.jp/jsce/open/00034/2007/92-09/92-09-0074.pdf" TargetMode="External"/><Relationship Id="rId223" Type="http://schemas.openxmlformats.org/officeDocument/2006/relationships/hyperlink" Target="http://library.jsce.or.jp/jsce/open/00034/2006/91-05/91-05-0074.pdf" TargetMode="External"/><Relationship Id="rId244" Type="http://schemas.openxmlformats.org/officeDocument/2006/relationships/hyperlink" Target="http://library.jsce.or.jp/jsce/open/00034/2005/90-02-0058.pdf" TargetMode="External"/><Relationship Id="rId18" Type="http://schemas.openxmlformats.org/officeDocument/2006/relationships/hyperlink" Target="http://library.jsce.or.jp/jsce/open/00034/2023/108-06/108-06-0036.pdf" TargetMode="External"/><Relationship Id="rId39" Type="http://schemas.openxmlformats.org/officeDocument/2006/relationships/hyperlink" Target="http://library.jsce.or.jp/jsce/open/00034/2021/106-08/106-08-0046.pdf" TargetMode="External"/><Relationship Id="rId265" Type="http://schemas.openxmlformats.org/officeDocument/2006/relationships/hyperlink" Target="http://library.jsce.or.jp/jsce/open/00034/2003/88-10-0060.pdf" TargetMode="External"/><Relationship Id="rId286" Type="http://schemas.openxmlformats.org/officeDocument/2006/relationships/hyperlink" Target="http://library.jsce.or.jp/jsce/open/00034/2002/87-01-0054.pdf" TargetMode="External"/><Relationship Id="rId50" Type="http://schemas.openxmlformats.org/officeDocument/2006/relationships/hyperlink" Target="http://library.jsce.or.jp/jsce/open/00034/2020/105-07/105-07-0066.pdf" TargetMode="External"/><Relationship Id="rId104" Type="http://schemas.openxmlformats.org/officeDocument/2006/relationships/hyperlink" Target="http://library.jsce.or.jp/jsce/open/00034/2015/100-12/100-12-0004.pdf" TargetMode="External"/><Relationship Id="rId125" Type="http://schemas.openxmlformats.org/officeDocument/2006/relationships/hyperlink" Target="http://library.jsce.or.jp/jsce/open/00034/2014/99-04/99-04-0004.pdf" TargetMode="External"/><Relationship Id="rId146" Type="http://schemas.openxmlformats.org/officeDocument/2006/relationships/hyperlink" Target="http://library.jsce.or.jp/jsce/open/00034/2012/97-07/97-07-0008.pdf" TargetMode="External"/><Relationship Id="rId167" Type="http://schemas.openxmlformats.org/officeDocument/2006/relationships/hyperlink" Target="http://library.jsce.or.jp/jsce/open/00034/2010/95-10/95-10-0032.pdf" TargetMode="External"/><Relationship Id="rId188" Type="http://schemas.openxmlformats.org/officeDocument/2006/relationships/hyperlink" Target="http://library.jsce.or.jp/jsce/open/00034/2009/94-01/94-01-0038.pdf"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0.bin"/><Relationship Id="rId1" Type="http://schemas.openxmlformats.org/officeDocument/2006/relationships/hyperlink" Target="https://www.jsce.or.jp/collection/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jsce.or.jp/publication/" TargetMode="External"/><Relationship Id="rId1" Type="http://schemas.openxmlformats.org/officeDocument/2006/relationships/hyperlink" Target="http://www.kensetsu-plaza.com/kiji/post/23467" TargetMode="External"/><Relationship Id="rId4" Type="http://schemas.openxmlformats.org/officeDocument/2006/relationships/drawing" Target="../drawings/drawing2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ce.or.jp/outline/organization.shtm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8.bin"/><Relationship Id="rId1" Type="http://schemas.openxmlformats.org/officeDocument/2006/relationships/hyperlink" Target="http://www.jsce-int.org/event/seminar" TargetMode="External"/></Relationships>
</file>

<file path=xl/worksheets/_rels/sheet31.xml.rels><?xml version="1.0" encoding="UTF-8" standalone="yes"?>
<Relationships xmlns="http://schemas.openxmlformats.org/package/2006/relationships"><Relationship Id="rId13" Type="http://schemas.openxmlformats.org/officeDocument/2006/relationships/hyperlink" Target="http://committees.jsce.or.jp/avc/node/57" TargetMode="External"/><Relationship Id="rId18" Type="http://schemas.openxmlformats.org/officeDocument/2006/relationships/hyperlink" Target="http://committees.jsce.or.jp/avc/node/136" TargetMode="External"/><Relationship Id="rId26" Type="http://schemas.openxmlformats.org/officeDocument/2006/relationships/hyperlink" Target="http://committees.jsce.or.jp/avc/node/304" TargetMode="External"/><Relationship Id="rId39" Type="http://schemas.openxmlformats.org/officeDocument/2006/relationships/hyperlink" Target="http://committees.jsce.or.jp/avc/node/519" TargetMode="External"/><Relationship Id="rId21" Type="http://schemas.openxmlformats.org/officeDocument/2006/relationships/hyperlink" Target="http://committees.jsce.or.jp/avc/node/202" TargetMode="External"/><Relationship Id="rId34" Type="http://schemas.openxmlformats.org/officeDocument/2006/relationships/hyperlink" Target="http://committees.jsce.or.jp/avc/node/441" TargetMode="External"/><Relationship Id="rId42" Type="http://schemas.openxmlformats.org/officeDocument/2006/relationships/hyperlink" Target="http://committees.jsce.or.jp/avc/node/544" TargetMode="External"/><Relationship Id="rId47" Type="http://schemas.openxmlformats.org/officeDocument/2006/relationships/hyperlink" Target="http://committees.jsce.or.jp/avc/node/651" TargetMode="External"/><Relationship Id="rId50" Type="http://schemas.openxmlformats.org/officeDocument/2006/relationships/hyperlink" Target="http://committees.jsce.or.jp/avc/node/679" TargetMode="External"/><Relationship Id="rId55" Type="http://schemas.openxmlformats.org/officeDocument/2006/relationships/hyperlink" Target="http://committees.jsce.or.jp/avc/node/702" TargetMode="External"/><Relationship Id="rId63" Type="http://schemas.openxmlformats.org/officeDocument/2006/relationships/hyperlink" Target="http://committees.jsce.or.jp/avc/node/733" TargetMode="External"/><Relationship Id="rId68" Type="http://schemas.openxmlformats.org/officeDocument/2006/relationships/hyperlink" Target="http://committees.jsce.or.jp/avc/node/750" TargetMode="External"/><Relationship Id="rId76" Type="http://schemas.openxmlformats.org/officeDocument/2006/relationships/hyperlink" Target="https://committees.jsce.or.jp/avc/node/831" TargetMode="External"/><Relationship Id="rId7" Type="http://schemas.openxmlformats.org/officeDocument/2006/relationships/hyperlink" Target="http://committees.jsce.or.jp/avc/node/54" TargetMode="External"/><Relationship Id="rId71" Type="http://schemas.openxmlformats.org/officeDocument/2006/relationships/hyperlink" Target="https://committees.jsce.or.jp/avc/node/797" TargetMode="External"/><Relationship Id="rId2" Type="http://schemas.openxmlformats.org/officeDocument/2006/relationships/hyperlink" Target="http://committees.jsce.or.jp/avc/node/764" TargetMode="External"/><Relationship Id="rId16" Type="http://schemas.openxmlformats.org/officeDocument/2006/relationships/hyperlink" Target="http://committees.jsce.or.jp/avc/node/120" TargetMode="External"/><Relationship Id="rId29" Type="http://schemas.openxmlformats.org/officeDocument/2006/relationships/hyperlink" Target="http://committees.jsce.or.jp/avc/node/356" TargetMode="External"/><Relationship Id="rId11" Type="http://schemas.openxmlformats.org/officeDocument/2006/relationships/hyperlink" Target="http://committees.jsce.or.jp/avc/node/30" TargetMode="External"/><Relationship Id="rId24" Type="http://schemas.openxmlformats.org/officeDocument/2006/relationships/hyperlink" Target="http://committees.jsce.or.jp/avc/node/237" TargetMode="External"/><Relationship Id="rId32" Type="http://schemas.openxmlformats.org/officeDocument/2006/relationships/hyperlink" Target="http://committees.jsce.or.jp/avc/node/419" TargetMode="External"/><Relationship Id="rId37" Type="http://schemas.openxmlformats.org/officeDocument/2006/relationships/hyperlink" Target="http://committees.jsce.or.jp/avc/node/490" TargetMode="External"/><Relationship Id="rId40" Type="http://schemas.openxmlformats.org/officeDocument/2006/relationships/hyperlink" Target="http://committees.jsce.or.jp/avc/node/524" TargetMode="External"/><Relationship Id="rId45" Type="http://schemas.openxmlformats.org/officeDocument/2006/relationships/hyperlink" Target="http://committees.jsce.or.jp/avc/node/582" TargetMode="External"/><Relationship Id="rId53" Type="http://schemas.openxmlformats.org/officeDocument/2006/relationships/hyperlink" Target="http://committees.jsce.or.jp/avc/node/694" TargetMode="External"/><Relationship Id="rId58" Type="http://schemas.openxmlformats.org/officeDocument/2006/relationships/hyperlink" Target="http://committees.jsce.or.jp/avc/node/715" TargetMode="External"/><Relationship Id="rId66" Type="http://schemas.openxmlformats.org/officeDocument/2006/relationships/hyperlink" Target="http://committees.jsce.or.jp/avc/node/746" TargetMode="External"/><Relationship Id="rId74" Type="http://schemas.openxmlformats.org/officeDocument/2006/relationships/hyperlink" Target="https://committees.jsce.or.jp/avc/node/816" TargetMode="External"/><Relationship Id="rId5" Type="http://schemas.openxmlformats.org/officeDocument/2006/relationships/hyperlink" Target="http://committees.jsce.or.jp/avc/node/767" TargetMode="External"/><Relationship Id="rId15" Type="http://schemas.openxmlformats.org/officeDocument/2006/relationships/hyperlink" Target="http://committees.jsce.or.jp/avc/node/73" TargetMode="External"/><Relationship Id="rId23" Type="http://schemas.openxmlformats.org/officeDocument/2006/relationships/hyperlink" Target="http://committees.jsce.or.jp/avc/node/228" TargetMode="External"/><Relationship Id="rId28" Type="http://schemas.openxmlformats.org/officeDocument/2006/relationships/hyperlink" Target="http://committees.jsce.or.jp/avc/node/345" TargetMode="External"/><Relationship Id="rId36" Type="http://schemas.openxmlformats.org/officeDocument/2006/relationships/hyperlink" Target="http://committees.jsce.or.jp/avc/node/460" TargetMode="External"/><Relationship Id="rId49" Type="http://schemas.openxmlformats.org/officeDocument/2006/relationships/hyperlink" Target="http://committees.jsce.or.jp/avc/node/671" TargetMode="External"/><Relationship Id="rId57" Type="http://schemas.openxmlformats.org/officeDocument/2006/relationships/hyperlink" Target="http://committees.jsce.or.jp/avc/node/711" TargetMode="External"/><Relationship Id="rId61" Type="http://schemas.openxmlformats.org/officeDocument/2006/relationships/hyperlink" Target="http://committees.jsce.or.jp/avc/node/727" TargetMode="External"/><Relationship Id="rId10" Type="http://schemas.openxmlformats.org/officeDocument/2006/relationships/hyperlink" Target="http://committees.jsce.or.jp/avc/node/31" TargetMode="External"/><Relationship Id="rId19" Type="http://schemas.openxmlformats.org/officeDocument/2006/relationships/hyperlink" Target="http://committees.jsce.or.jp/avc/node/167" TargetMode="External"/><Relationship Id="rId31" Type="http://schemas.openxmlformats.org/officeDocument/2006/relationships/hyperlink" Target="http://committees.jsce.or.jp/avc/node/404" TargetMode="External"/><Relationship Id="rId44" Type="http://schemas.openxmlformats.org/officeDocument/2006/relationships/hyperlink" Target="http://committees.jsce.or.jp/avc/node/676" TargetMode="External"/><Relationship Id="rId52" Type="http://schemas.openxmlformats.org/officeDocument/2006/relationships/hyperlink" Target="http://committees.jsce.or.jp/avc/node/690" TargetMode="External"/><Relationship Id="rId60" Type="http://schemas.openxmlformats.org/officeDocument/2006/relationships/hyperlink" Target="http://committees.jsce.or.jp/avc/node/721" TargetMode="External"/><Relationship Id="rId65" Type="http://schemas.openxmlformats.org/officeDocument/2006/relationships/hyperlink" Target="http://committees.jsce.or.jp/avc/node/742" TargetMode="External"/><Relationship Id="rId73" Type="http://schemas.openxmlformats.org/officeDocument/2006/relationships/hyperlink" Target="https://committees.jsce.or.jp/avc/node/812" TargetMode="External"/><Relationship Id="rId4" Type="http://schemas.openxmlformats.org/officeDocument/2006/relationships/hyperlink" Target="http://committees.jsce.or.jp/avc/node/758" TargetMode="External"/><Relationship Id="rId9" Type="http://schemas.openxmlformats.org/officeDocument/2006/relationships/hyperlink" Target="http://committees.jsce.or.jp/avc/node/55" TargetMode="External"/><Relationship Id="rId14" Type="http://schemas.openxmlformats.org/officeDocument/2006/relationships/hyperlink" Target="http://committees.jsce.or.jp/avc/node/63" TargetMode="External"/><Relationship Id="rId22" Type="http://schemas.openxmlformats.org/officeDocument/2006/relationships/hyperlink" Target="http://committees.jsce.or.jp/avc/node/193" TargetMode="External"/><Relationship Id="rId27" Type="http://schemas.openxmlformats.org/officeDocument/2006/relationships/hyperlink" Target="http://committees.jsce.or.jp/avc/node/317" TargetMode="External"/><Relationship Id="rId30" Type="http://schemas.openxmlformats.org/officeDocument/2006/relationships/hyperlink" Target="http://committees.jsce.or.jp/avc/node/390" TargetMode="External"/><Relationship Id="rId35" Type="http://schemas.openxmlformats.org/officeDocument/2006/relationships/hyperlink" Target="http://committees.jsce.or.jp/avc/node/453" TargetMode="External"/><Relationship Id="rId43" Type="http://schemas.openxmlformats.org/officeDocument/2006/relationships/hyperlink" Target="http://committees.jsce.or.jp/avc/node/572" TargetMode="External"/><Relationship Id="rId48" Type="http://schemas.openxmlformats.org/officeDocument/2006/relationships/hyperlink" Target="http://committees.jsce.or.jp/avc/node/664" TargetMode="External"/><Relationship Id="rId56" Type="http://schemas.openxmlformats.org/officeDocument/2006/relationships/hyperlink" Target="http://committees.jsce.or.jp/avc/node/708" TargetMode="External"/><Relationship Id="rId64" Type="http://schemas.openxmlformats.org/officeDocument/2006/relationships/hyperlink" Target="http://committees.jsce.or.jp/avc/node/737" TargetMode="External"/><Relationship Id="rId69" Type="http://schemas.openxmlformats.org/officeDocument/2006/relationships/hyperlink" Target="https://committees.jsce.or.jp/avc/node/787" TargetMode="External"/><Relationship Id="rId77" Type="http://schemas.openxmlformats.org/officeDocument/2006/relationships/printerSettings" Target="../printerSettings/printerSettings19.bin"/><Relationship Id="rId8" Type="http://schemas.openxmlformats.org/officeDocument/2006/relationships/hyperlink" Target="http://committees.jsce.or.jp/avc/node/12" TargetMode="External"/><Relationship Id="rId51" Type="http://schemas.openxmlformats.org/officeDocument/2006/relationships/hyperlink" Target="http://committees.jsce.or.jp/avc/node/687" TargetMode="External"/><Relationship Id="rId72" Type="http://schemas.openxmlformats.org/officeDocument/2006/relationships/hyperlink" Target="https://committees.jsce.or.jp/avc/node/807" TargetMode="External"/><Relationship Id="rId3" Type="http://schemas.openxmlformats.org/officeDocument/2006/relationships/hyperlink" Target="http://committees.jsce.or.jp/avc/node/761" TargetMode="External"/><Relationship Id="rId12" Type="http://schemas.openxmlformats.org/officeDocument/2006/relationships/hyperlink" Target="http://committees.jsce.or.jp/avc/node/25" TargetMode="External"/><Relationship Id="rId17" Type="http://schemas.openxmlformats.org/officeDocument/2006/relationships/hyperlink" Target="http://committees.jsce.or.jp/avc/node/130" TargetMode="External"/><Relationship Id="rId25" Type="http://schemas.openxmlformats.org/officeDocument/2006/relationships/hyperlink" Target="http://committees.jsce.or.jp/avc/node/263" TargetMode="External"/><Relationship Id="rId33" Type="http://schemas.openxmlformats.org/officeDocument/2006/relationships/hyperlink" Target="http://committees.jsce.or.jp/avc/node/431" TargetMode="External"/><Relationship Id="rId38" Type="http://schemas.openxmlformats.org/officeDocument/2006/relationships/hyperlink" Target="http://committees.jsce.or.jp/avc/node/504" TargetMode="External"/><Relationship Id="rId46" Type="http://schemas.openxmlformats.org/officeDocument/2006/relationships/hyperlink" Target="http://committees.jsce.or.jp/avc/node/633" TargetMode="External"/><Relationship Id="rId59" Type="http://schemas.openxmlformats.org/officeDocument/2006/relationships/hyperlink" Target="http://committees.jsce.or.jp/avc/node/718" TargetMode="External"/><Relationship Id="rId67" Type="http://schemas.openxmlformats.org/officeDocument/2006/relationships/hyperlink" Target="http://committees.jsce.or.jp/avc/node/747" TargetMode="External"/><Relationship Id="rId20" Type="http://schemas.openxmlformats.org/officeDocument/2006/relationships/hyperlink" Target="http://committees.jsce.or.jp/avc/node/184" TargetMode="External"/><Relationship Id="rId41" Type="http://schemas.openxmlformats.org/officeDocument/2006/relationships/hyperlink" Target="http://committees.jsce.or.jp/avc/node/543" TargetMode="External"/><Relationship Id="rId54" Type="http://schemas.openxmlformats.org/officeDocument/2006/relationships/hyperlink" Target="http://committees.jsce.or.jp/avc/node/698" TargetMode="External"/><Relationship Id="rId62" Type="http://schemas.openxmlformats.org/officeDocument/2006/relationships/hyperlink" Target="http://committees.jsce.or.jp/avc/node/730" TargetMode="External"/><Relationship Id="rId70" Type="http://schemas.openxmlformats.org/officeDocument/2006/relationships/hyperlink" Target="https://committees.jsce.or.jp/avc/node/791" TargetMode="External"/><Relationship Id="rId75" Type="http://schemas.openxmlformats.org/officeDocument/2006/relationships/hyperlink" Target="https://committees.jsce.or.jp/avc/node/827" TargetMode="External"/><Relationship Id="rId1" Type="http://schemas.openxmlformats.org/officeDocument/2006/relationships/hyperlink" Target="http://committees.jsce.or.jp/avc/node/753" TargetMode="External"/><Relationship Id="rId6" Type="http://schemas.openxmlformats.org/officeDocument/2006/relationships/hyperlink" Target="http://committees.jsce.or.jp/avc/node/4"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hyperlink" Target="https://prtimes.jp/main/html/searchrlp/company_id/41422" TargetMode="External"/><Relationship Id="rId1" Type="http://schemas.openxmlformats.org/officeDocument/2006/relationships/hyperlink" Target="http://committees.jsce.or.jp/cprcenter/taxonomy/term/9"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mittees.jsce.or.jp/editorial/"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facebook.com/JSCE.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youtu.be/mGUaZSsaBU8?si=bwMnf0xhpbzrWIc2" TargetMode="External"/><Relationship Id="rId21" Type="http://schemas.openxmlformats.org/officeDocument/2006/relationships/hyperlink" Target="https://committees.jsce.or.jp/education11/node/43" TargetMode="External"/><Relationship Id="rId42" Type="http://schemas.openxmlformats.org/officeDocument/2006/relationships/hyperlink" Target="https://youtu.be/JM7HZjmk9Ag?si=xQ1LONvcYjsZJV_C" TargetMode="External"/><Relationship Id="rId47" Type="http://schemas.openxmlformats.org/officeDocument/2006/relationships/hyperlink" Target="https://youtu.be/I7gyBpBKZyQ?si=QyoM9XQ7BvuZ1bI_" TargetMode="External"/><Relationship Id="rId63" Type="http://schemas.openxmlformats.org/officeDocument/2006/relationships/hyperlink" Target="https://youtu.be/qS4di-nALLg?si=h4avf2C98oKudX7n" TargetMode="External"/><Relationship Id="rId68" Type="http://schemas.openxmlformats.org/officeDocument/2006/relationships/hyperlink" Target="https://youtu.be/dekbjrOdpaw?si=Y0MVfrO_OTv-rJSH" TargetMode="External"/><Relationship Id="rId84" Type="http://schemas.openxmlformats.org/officeDocument/2006/relationships/hyperlink" Target="https://youtu.be/wOJhfkRyje8?si=-EGjXMadBJeydUze" TargetMode="External"/><Relationship Id="rId89" Type="http://schemas.openxmlformats.org/officeDocument/2006/relationships/hyperlink" Target="https://youtu.be/0RtTu_BdvfQ?si=h4N19rZanRaF5x5h" TargetMode="External"/><Relationship Id="rId7" Type="http://schemas.openxmlformats.org/officeDocument/2006/relationships/hyperlink" Target="http://committees.jsce.or.jp/education04/node/33" TargetMode="External"/><Relationship Id="rId71" Type="http://schemas.openxmlformats.org/officeDocument/2006/relationships/hyperlink" Target="https://youtu.be/DrNAsvZdNac?si=oQXR18lk5_atoqUn" TargetMode="External"/><Relationship Id="rId92" Type="http://schemas.openxmlformats.org/officeDocument/2006/relationships/hyperlink" Target="https://youtu.be/JKFA9KRAMv0?si=2qd5T816FRYak5Qc" TargetMode="External"/><Relationship Id="rId2" Type="http://schemas.openxmlformats.org/officeDocument/2006/relationships/hyperlink" Target="http://committees.jsce.or.jp/education04/node/16" TargetMode="External"/><Relationship Id="rId16" Type="http://schemas.openxmlformats.org/officeDocument/2006/relationships/hyperlink" Target="https://committees.jsce.or.jp/education04/node/49" TargetMode="External"/><Relationship Id="rId29" Type="http://schemas.openxmlformats.org/officeDocument/2006/relationships/hyperlink" Target="https://youtu.be/wkXqSXmjU0o?si=apYgwlJX-HHXSpOa" TargetMode="External"/><Relationship Id="rId11" Type="http://schemas.openxmlformats.org/officeDocument/2006/relationships/hyperlink" Target="https://committees.jsce.or.jp/education04/node/41" TargetMode="External"/><Relationship Id="rId24" Type="http://schemas.openxmlformats.org/officeDocument/2006/relationships/hyperlink" Target="https://committees.jsce.or.jp/education11/node/99" TargetMode="External"/><Relationship Id="rId32" Type="http://schemas.openxmlformats.org/officeDocument/2006/relationships/hyperlink" Target="https://youtu.be/quoRzb3P1gY?si=O_QK8EUvozRvu8s-" TargetMode="External"/><Relationship Id="rId37" Type="http://schemas.openxmlformats.org/officeDocument/2006/relationships/hyperlink" Target="https://youtu.be/SBBjgRJ5mX4?si=MiN3p_0mbhUSYF1T" TargetMode="External"/><Relationship Id="rId40" Type="http://schemas.openxmlformats.org/officeDocument/2006/relationships/hyperlink" Target="https://youtu.be/nJk0DPTZzw4?si=kwJsLbOGuHHsgQtP" TargetMode="External"/><Relationship Id="rId45" Type="http://schemas.openxmlformats.org/officeDocument/2006/relationships/hyperlink" Target="https://youtu.be/FCRMJnJt2kU?si=4IgsaVIReDFZBEX3" TargetMode="External"/><Relationship Id="rId53" Type="http://schemas.openxmlformats.org/officeDocument/2006/relationships/hyperlink" Target="https://youtu.be/rKn8u4hc9zI?si=NDYnODk1rnf_SbL9" TargetMode="External"/><Relationship Id="rId58" Type="http://schemas.openxmlformats.org/officeDocument/2006/relationships/hyperlink" Target="https://youtu.be/5XRzES7jolc?si=gGhAMbOTPnp09-h8" TargetMode="External"/><Relationship Id="rId66" Type="http://schemas.openxmlformats.org/officeDocument/2006/relationships/hyperlink" Target="https://youtu.be/F6PFAP0fA0o?si=6J618ZhffLrxS_E4" TargetMode="External"/><Relationship Id="rId74" Type="http://schemas.openxmlformats.org/officeDocument/2006/relationships/hyperlink" Target="https://youtu.be/jDmVaAq0ctk?si=S9U-PoW2QBngLj6a" TargetMode="External"/><Relationship Id="rId79" Type="http://schemas.openxmlformats.org/officeDocument/2006/relationships/hyperlink" Target="https://youtu.be/pgIxQn-P_vQ?si=9A7YIkMDb_smqg6m" TargetMode="External"/><Relationship Id="rId87" Type="http://schemas.openxmlformats.org/officeDocument/2006/relationships/hyperlink" Target="https://youtu.be/_PLujZa6y-c?si=cgPzeVsBMJYS-cS8" TargetMode="External"/><Relationship Id="rId102" Type="http://schemas.openxmlformats.org/officeDocument/2006/relationships/hyperlink" Target="https://youtu.be/cviXXeG1Ep4?si=JMUbkDq4zbN2Trgz" TargetMode="External"/><Relationship Id="rId5" Type="http://schemas.openxmlformats.org/officeDocument/2006/relationships/hyperlink" Target="http://committees.jsce.or.jp/education04/node/29" TargetMode="External"/><Relationship Id="rId61" Type="http://schemas.openxmlformats.org/officeDocument/2006/relationships/hyperlink" Target="https://youtu.be/kCSII0xoG-E?si=jBwslNY3sJR-VVe3" TargetMode="External"/><Relationship Id="rId82" Type="http://schemas.openxmlformats.org/officeDocument/2006/relationships/hyperlink" Target="https://youtu.be/fgzfbxMFu5E?si=J0lmVX0K7qUjrvuS" TargetMode="External"/><Relationship Id="rId90" Type="http://schemas.openxmlformats.org/officeDocument/2006/relationships/hyperlink" Target="https://youtu.be/qE_43G_6xp0?si=vQB2K-Z6t2AaQxgg" TargetMode="External"/><Relationship Id="rId95" Type="http://schemas.openxmlformats.org/officeDocument/2006/relationships/hyperlink" Target="https://youtu.be/It_ErABBUOc?si=A9tf62WKIEKog1Ex" TargetMode="External"/><Relationship Id="rId19" Type="http://schemas.openxmlformats.org/officeDocument/2006/relationships/hyperlink" Target="https://committees.jsce.or.jp/education11/node/24" TargetMode="External"/><Relationship Id="rId14" Type="http://schemas.openxmlformats.org/officeDocument/2006/relationships/hyperlink" Target="http://committees.jsce.or.jp/education04/node/47" TargetMode="External"/><Relationship Id="rId22" Type="http://schemas.openxmlformats.org/officeDocument/2006/relationships/hyperlink" Target="https://committees.jsce.or.jp/education11/node/55" TargetMode="External"/><Relationship Id="rId27" Type="http://schemas.openxmlformats.org/officeDocument/2006/relationships/hyperlink" Target="https://youtu.be/on7uvScOh74?si=FmSlExr-Zm3WGBA7" TargetMode="External"/><Relationship Id="rId30" Type="http://schemas.openxmlformats.org/officeDocument/2006/relationships/hyperlink" Target="https://youtu.be/lPMHm2TG4Z0?si=VNX_S6S3JG52fZah" TargetMode="External"/><Relationship Id="rId35" Type="http://schemas.openxmlformats.org/officeDocument/2006/relationships/hyperlink" Target="https://youtu.be/jVKiPM5N33o?si=vbaVksJpbkcgTyYH" TargetMode="External"/><Relationship Id="rId43" Type="http://schemas.openxmlformats.org/officeDocument/2006/relationships/hyperlink" Target="https://youtu.be/MmKnENwN28s?si=qzriJ62n0Py76TXd" TargetMode="External"/><Relationship Id="rId48" Type="http://schemas.openxmlformats.org/officeDocument/2006/relationships/hyperlink" Target="https://youtu.be/sEov2qTh5QQ?si=5q_3MuwEbHII_jLd" TargetMode="External"/><Relationship Id="rId56" Type="http://schemas.openxmlformats.org/officeDocument/2006/relationships/hyperlink" Target="https://youtu.be/avLvM15I4zc?si=xOMJdyxhJnqMrom6" TargetMode="External"/><Relationship Id="rId64" Type="http://schemas.openxmlformats.org/officeDocument/2006/relationships/hyperlink" Target="https://youtu.be/gpY6_oix0X8?si=4kl2pGsOOGB3iiuE" TargetMode="External"/><Relationship Id="rId69" Type="http://schemas.openxmlformats.org/officeDocument/2006/relationships/hyperlink" Target="https://youtu.be/OFtJ7RoiYpM?si=_EH3xq8X-IIoXbRy" TargetMode="External"/><Relationship Id="rId77" Type="http://schemas.openxmlformats.org/officeDocument/2006/relationships/hyperlink" Target="https://youtu.be/Sg8JFKt382c?si=gFo0i9WMA4AGZk_B" TargetMode="External"/><Relationship Id="rId100" Type="http://schemas.openxmlformats.org/officeDocument/2006/relationships/hyperlink" Target="https://youtu.be/wdm-9hOXUtE?si=lZT4tYmM8yTKxabV" TargetMode="External"/><Relationship Id="rId105" Type="http://schemas.openxmlformats.org/officeDocument/2006/relationships/hyperlink" Target="https://committees.jsce.or.jp/education04/node/50" TargetMode="External"/><Relationship Id="rId8" Type="http://schemas.openxmlformats.org/officeDocument/2006/relationships/hyperlink" Target="http://committees.jsce.or.jp/education04/node/37" TargetMode="External"/><Relationship Id="rId51" Type="http://schemas.openxmlformats.org/officeDocument/2006/relationships/hyperlink" Target="https://youtu.be/d7_ISgQSVmY?si=8hZZCz2DxhFiF1lI" TargetMode="External"/><Relationship Id="rId72" Type="http://schemas.openxmlformats.org/officeDocument/2006/relationships/hyperlink" Target="https://youtu.be/OW2aBih1bCk?si=lmTjzo4DnsEG2clY" TargetMode="External"/><Relationship Id="rId80" Type="http://schemas.openxmlformats.org/officeDocument/2006/relationships/hyperlink" Target="https://youtu.be/NknZIYn8LLs?si=_BoARZSB2D7t-SYC" TargetMode="External"/><Relationship Id="rId85" Type="http://schemas.openxmlformats.org/officeDocument/2006/relationships/hyperlink" Target="https://youtu.be/d2fkVir05KU?si=3sxLd3sLPx6894QL" TargetMode="External"/><Relationship Id="rId93" Type="http://schemas.openxmlformats.org/officeDocument/2006/relationships/hyperlink" Target="https://youtu.be/VPOFbRTQmxE?si=nEDcFvW1N6wqubmj" TargetMode="External"/><Relationship Id="rId98" Type="http://schemas.openxmlformats.org/officeDocument/2006/relationships/hyperlink" Target="https://youtu.be/3zr0W_Hmn-E?si=9yjOtmGsijl-G6CW" TargetMode="External"/><Relationship Id="rId3" Type="http://schemas.openxmlformats.org/officeDocument/2006/relationships/hyperlink" Target="http://committees.jsce.or.jp/education04/node/21" TargetMode="External"/><Relationship Id="rId12" Type="http://schemas.openxmlformats.org/officeDocument/2006/relationships/hyperlink" Target="https://committees.jsce.or.jp/education04/node/44" TargetMode="External"/><Relationship Id="rId17" Type="http://schemas.openxmlformats.org/officeDocument/2006/relationships/hyperlink" Target="https://committees.jsce.or.jp/education11/node/18" TargetMode="External"/><Relationship Id="rId25" Type="http://schemas.openxmlformats.org/officeDocument/2006/relationships/hyperlink" Target="https://youtu.be/HuTv24AhPSQ?si=-luoGl1tVgI38ZOA" TargetMode="External"/><Relationship Id="rId33" Type="http://schemas.openxmlformats.org/officeDocument/2006/relationships/hyperlink" Target="https://youtu.be/9ItCgCV1AVc?si=aHLhNGuHU3f8TEgM" TargetMode="External"/><Relationship Id="rId38" Type="http://schemas.openxmlformats.org/officeDocument/2006/relationships/hyperlink" Target="https://youtu.be/kZAq32JSq40?si=By7PzlcBrUpKmXlv" TargetMode="External"/><Relationship Id="rId46" Type="http://schemas.openxmlformats.org/officeDocument/2006/relationships/hyperlink" Target="https://youtu.be/VKyvTpFh6g4?si=JY-pzHa3kJhu9sxg" TargetMode="External"/><Relationship Id="rId59" Type="http://schemas.openxmlformats.org/officeDocument/2006/relationships/hyperlink" Target="https://youtu.be/-jy5tT4QNsI?si=WDYsOfmxT7tOcE7d" TargetMode="External"/><Relationship Id="rId67" Type="http://schemas.openxmlformats.org/officeDocument/2006/relationships/hyperlink" Target="https://youtu.be/TuWCIWknHow?si=7vN51sIDBP97Afns" TargetMode="External"/><Relationship Id="rId103" Type="http://schemas.openxmlformats.org/officeDocument/2006/relationships/hyperlink" Target="https://youtu.be/c37aDpTXctY?si=YduzHHcfIdXEL22E" TargetMode="External"/><Relationship Id="rId20" Type="http://schemas.openxmlformats.org/officeDocument/2006/relationships/hyperlink" Target="https://committees.jsce.or.jp/education11/node/34" TargetMode="External"/><Relationship Id="rId41" Type="http://schemas.openxmlformats.org/officeDocument/2006/relationships/hyperlink" Target="https://youtu.be/A7F2bRM7Tr4?si=rw-HUnKx6oatyll1" TargetMode="External"/><Relationship Id="rId54" Type="http://schemas.openxmlformats.org/officeDocument/2006/relationships/hyperlink" Target="https://youtu.be/mSCj7iHr1AE?si=8mYuzG8fzaWcStkk" TargetMode="External"/><Relationship Id="rId62" Type="http://schemas.openxmlformats.org/officeDocument/2006/relationships/hyperlink" Target="https://youtu.be/sLGO-XmjRjc?si=-wraR51zh9KW60z1" TargetMode="External"/><Relationship Id="rId70" Type="http://schemas.openxmlformats.org/officeDocument/2006/relationships/hyperlink" Target="https://youtu.be/rvumf6fjogA?si=SZ0JIdmBBIOJh8dT" TargetMode="External"/><Relationship Id="rId75" Type="http://schemas.openxmlformats.org/officeDocument/2006/relationships/hyperlink" Target="https://youtu.be/EleHFTnOg0k?si=xUC05knFCx4GayEN" TargetMode="External"/><Relationship Id="rId83" Type="http://schemas.openxmlformats.org/officeDocument/2006/relationships/hyperlink" Target="https://youtu.be/flXcrZuz7Wk?si=oZMmVU5C7Ojcf2Hz" TargetMode="External"/><Relationship Id="rId88" Type="http://schemas.openxmlformats.org/officeDocument/2006/relationships/hyperlink" Target="https://youtu.be/Iq2_1Ny5Mr4?si=5SCdKEcB0SwJJ8KU" TargetMode="External"/><Relationship Id="rId91" Type="http://schemas.openxmlformats.org/officeDocument/2006/relationships/hyperlink" Target="https://youtu.be/MF0fLQNj3qg?si=vpB-MNPwEMEJOOD5" TargetMode="External"/><Relationship Id="rId96" Type="http://schemas.openxmlformats.org/officeDocument/2006/relationships/hyperlink" Target="https://youtu.be/74qsyerkuKo?si=P6myZyKUjicXMwob" TargetMode="External"/><Relationship Id="rId1" Type="http://schemas.openxmlformats.org/officeDocument/2006/relationships/hyperlink" Target="http://committees.jsce.or.jp/education04/node/6" TargetMode="External"/><Relationship Id="rId6" Type="http://schemas.openxmlformats.org/officeDocument/2006/relationships/hyperlink" Target="http://committees.jsce.or.jp/education04/node/32" TargetMode="External"/><Relationship Id="rId15" Type="http://schemas.openxmlformats.org/officeDocument/2006/relationships/hyperlink" Target="http://committees.jsce.or.jp/education04/node/48" TargetMode="External"/><Relationship Id="rId23" Type="http://schemas.openxmlformats.org/officeDocument/2006/relationships/hyperlink" Target="https://committees.jsce.or.jp/education11/node/88" TargetMode="External"/><Relationship Id="rId28" Type="http://schemas.openxmlformats.org/officeDocument/2006/relationships/hyperlink" Target="https://youtu.be/aW91AE_izkA?si=2YdSV7s5nKiek8e-" TargetMode="External"/><Relationship Id="rId36" Type="http://schemas.openxmlformats.org/officeDocument/2006/relationships/hyperlink" Target="https://youtu.be/rrkyjHx7BN4?si=3MU3cUKT9QBf768w" TargetMode="External"/><Relationship Id="rId49" Type="http://schemas.openxmlformats.org/officeDocument/2006/relationships/hyperlink" Target="https://youtu.be/wzEtBmZv2Mc?si=9c8rTUS7HYK506Zm" TargetMode="External"/><Relationship Id="rId57" Type="http://schemas.openxmlformats.org/officeDocument/2006/relationships/hyperlink" Target="https://youtu.be/FfJIDKtSL_8?si=zs2-RDmg0vtCNyu0" TargetMode="External"/><Relationship Id="rId106" Type="http://schemas.openxmlformats.org/officeDocument/2006/relationships/printerSettings" Target="../printerSettings/printerSettings23.bin"/><Relationship Id="rId10" Type="http://schemas.openxmlformats.org/officeDocument/2006/relationships/hyperlink" Target="http://committees.jsce.or.jp/education04/node/40" TargetMode="External"/><Relationship Id="rId31" Type="http://schemas.openxmlformats.org/officeDocument/2006/relationships/hyperlink" Target="https://youtu.be/6EKGD3ZETag?si=Cpk633sOZDEx6zIA" TargetMode="External"/><Relationship Id="rId44" Type="http://schemas.openxmlformats.org/officeDocument/2006/relationships/hyperlink" Target="https://youtu.be/BZOTHymrir4?si=6D0OtCztAB8OA1iP" TargetMode="External"/><Relationship Id="rId52" Type="http://schemas.openxmlformats.org/officeDocument/2006/relationships/hyperlink" Target="https://youtu.be/oCkTsUpmNPs?si=kBYql3Dk0nSuTTXI" TargetMode="External"/><Relationship Id="rId60" Type="http://schemas.openxmlformats.org/officeDocument/2006/relationships/hyperlink" Target="https://youtu.be/d0k1AqmXRrM?si=5xXJ4o_8mGOryY4E" TargetMode="External"/><Relationship Id="rId65" Type="http://schemas.openxmlformats.org/officeDocument/2006/relationships/hyperlink" Target="https://youtu.be/8EkypJozfNU?si=odmIipvmkYf0Gtsx" TargetMode="External"/><Relationship Id="rId73" Type="http://schemas.openxmlformats.org/officeDocument/2006/relationships/hyperlink" Target="https://youtu.be/_jIs3mMOdTE?si=X5d32ZwjUZS9M93N" TargetMode="External"/><Relationship Id="rId78" Type="http://schemas.openxmlformats.org/officeDocument/2006/relationships/hyperlink" Target="https://youtu.be/YJ2_CJKUFNU?si=4XkuCPxDw9Kz2d8J" TargetMode="External"/><Relationship Id="rId81" Type="http://schemas.openxmlformats.org/officeDocument/2006/relationships/hyperlink" Target="https://youtu.be/SdLf2nk0dgI?si=sG-1a7KQ4CQfVEFV" TargetMode="External"/><Relationship Id="rId86" Type="http://schemas.openxmlformats.org/officeDocument/2006/relationships/hyperlink" Target="https://youtu.be/bn0Hp8Ihejk?si=gaMcQC_Z8MFYZAy1" TargetMode="External"/><Relationship Id="rId94" Type="http://schemas.openxmlformats.org/officeDocument/2006/relationships/hyperlink" Target="https://youtu.be/FoVgztY2t_Y?si=x9RnYBv2quwA3qFB" TargetMode="External"/><Relationship Id="rId99" Type="http://schemas.openxmlformats.org/officeDocument/2006/relationships/hyperlink" Target="https://youtu.be/kFuUjPxQFKo?si=_oTmqbp_tvKSJ77p" TargetMode="External"/><Relationship Id="rId101" Type="http://schemas.openxmlformats.org/officeDocument/2006/relationships/hyperlink" Target="https://youtu.be/ZTwcyjWuRIM?si=BH3Nbp-CLLDgjnjR" TargetMode="External"/><Relationship Id="rId4" Type="http://schemas.openxmlformats.org/officeDocument/2006/relationships/hyperlink" Target="http://committees.jsce.or.jp/education04/node/26" TargetMode="External"/><Relationship Id="rId9" Type="http://schemas.openxmlformats.org/officeDocument/2006/relationships/hyperlink" Target="http://committees.jsce.or.jp/education04/node/39" TargetMode="External"/><Relationship Id="rId13" Type="http://schemas.openxmlformats.org/officeDocument/2006/relationships/hyperlink" Target="http://committees.jsce.or.jp/education04/node/46" TargetMode="External"/><Relationship Id="rId18" Type="http://schemas.openxmlformats.org/officeDocument/2006/relationships/hyperlink" Target="https://committees.jsce.or.jp/education11/node/21" TargetMode="External"/><Relationship Id="rId39" Type="http://schemas.openxmlformats.org/officeDocument/2006/relationships/hyperlink" Target="https://youtu.be/zcumieAWcm8?si=ijybSUP31IVuIc_f" TargetMode="External"/><Relationship Id="rId34" Type="http://schemas.openxmlformats.org/officeDocument/2006/relationships/hyperlink" Target="https://youtu.be/Xra410ouGd4?si=OhzA5CgujqVN-I6k" TargetMode="External"/><Relationship Id="rId50" Type="http://schemas.openxmlformats.org/officeDocument/2006/relationships/hyperlink" Target="https://youtu.be/CTi6qdkOqto?si=ZbkYkeC3EMjq7wjT" TargetMode="External"/><Relationship Id="rId55" Type="http://schemas.openxmlformats.org/officeDocument/2006/relationships/hyperlink" Target="https://youtu.be/TrpIX9NpwJY?si=Cks28Je7sWkmxrXp" TargetMode="External"/><Relationship Id="rId76" Type="http://schemas.openxmlformats.org/officeDocument/2006/relationships/hyperlink" Target="https://youtu.be/tKbjY_MKHzw?si=Pgb1hQhTYd-Mz6nZ" TargetMode="External"/><Relationship Id="rId97" Type="http://schemas.openxmlformats.org/officeDocument/2006/relationships/hyperlink" Target="https://youtu.be/1EKqW3EKAvc?si=N_88gj3REUjnNHds" TargetMode="External"/><Relationship Id="rId104" Type="http://schemas.openxmlformats.org/officeDocument/2006/relationships/hyperlink" Target="https://youtu.be/uJwZxxMTgYQ?si=MLiuWhLDfvpB4DW1"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library.jsce.or.jp/jsce/open/00034/06-01/06-1-11210.pdf" TargetMode="External"/><Relationship Id="rId117" Type="http://schemas.openxmlformats.org/officeDocument/2006/relationships/hyperlink" Target="http://library.jsce.or.jp/jsce/open/00034/1997/82-1a-0003.pdf" TargetMode="External"/><Relationship Id="rId21" Type="http://schemas.openxmlformats.org/officeDocument/2006/relationships/hyperlink" Target="http://library.jsce.or.jp/jsce/open/00034/01-01/01-1-10804.pdf" TargetMode="External"/><Relationship Id="rId42" Type="http://schemas.openxmlformats.org/officeDocument/2006/relationships/hyperlink" Target="http://library.jsce.or.jp/jsce/open/00034/21-02/21-2-12317.pdf" TargetMode="External"/><Relationship Id="rId47" Type="http://schemas.openxmlformats.org/officeDocument/2006/relationships/hyperlink" Target="http://library.jsce.or.jp/jsce/open/00034/26-03/26-3-12877.pdf" TargetMode="External"/><Relationship Id="rId63" Type="http://schemas.openxmlformats.org/officeDocument/2006/relationships/hyperlink" Target="http://library.jsce.or.jp/jsce/open/00034/43-07/43-7-007.pdf" TargetMode="External"/><Relationship Id="rId68" Type="http://schemas.openxmlformats.org/officeDocument/2006/relationships/hyperlink" Target="http://library.jsce.or.jp/jsce/open/00034/47-07/47-7-003.pdf" TargetMode="External"/><Relationship Id="rId84" Type="http://schemas.openxmlformats.org/officeDocument/2006/relationships/hyperlink" Target="http://library.jsce.or.jp/jsce/open/00034/57-08/57-08-16363.pdf" TargetMode="External"/><Relationship Id="rId89" Type="http://schemas.openxmlformats.org/officeDocument/2006/relationships/hyperlink" Target="http://library.jsce.or.jp/jsce/open/00034/54-12/54-12-15858.pdf" TargetMode="External"/><Relationship Id="rId112" Type="http://schemas.openxmlformats.org/officeDocument/2006/relationships/hyperlink" Target="http://library.jsce.or.jp/jsce/open/00034/76-13a/76-13a-2666.pdf" TargetMode="External"/><Relationship Id="rId133" Type="http://schemas.openxmlformats.org/officeDocument/2006/relationships/hyperlink" Target="https://note.com/jsce/n/n90dd752f63de" TargetMode="External"/><Relationship Id="rId138" Type="http://schemas.openxmlformats.org/officeDocument/2006/relationships/hyperlink" Target="http://library.jsce.or.jp/jsce/open/00034/80-03/80-03-4032.pdf" TargetMode="External"/><Relationship Id="rId16" Type="http://schemas.openxmlformats.org/officeDocument/2006/relationships/hyperlink" Target="https://www.jsce.or.jp/president/2008/files/20080530.html" TargetMode="External"/><Relationship Id="rId107" Type="http://schemas.openxmlformats.org/officeDocument/2006/relationships/hyperlink" Target="http://library.jsce.or.jp/jsce/open/00034/72-02/72-02-707.pdf" TargetMode="External"/><Relationship Id="rId11" Type="http://schemas.openxmlformats.org/officeDocument/2006/relationships/hyperlink" Target="https://www.jsce.or.jp/president/2013/files/20130614.html" TargetMode="External"/><Relationship Id="rId32" Type="http://schemas.openxmlformats.org/officeDocument/2006/relationships/hyperlink" Target="http://library.jsce.or.jp/jsce/open/00034/12-01/12-1-11594.pdf" TargetMode="External"/><Relationship Id="rId37" Type="http://schemas.openxmlformats.org/officeDocument/2006/relationships/hyperlink" Target="http://library.jsce.or.jp/jsce/open/00034/17-02/17-2-11894.pdf" TargetMode="External"/><Relationship Id="rId53" Type="http://schemas.openxmlformats.org/officeDocument/2006/relationships/hyperlink" Target="http://library.jsce.or.jp/jsce/open/00034/35-06/35-6-13401.pdf" TargetMode="External"/><Relationship Id="rId58" Type="http://schemas.openxmlformats.org/officeDocument/2006/relationships/hyperlink" Target="http://library.jsce.or.jp/jsce/open/00034/40-06/40-6-14032.pdf" TargetMode="External"/><Relationship Id="rId74" Type="http://schemas.openxmlformats.org/officeDocument/2006/relationships/hyperlink" Target="http://library.jsce.or.jp/jsce/open/00034/50-07/50-7-005.pdf" TargetMode="External"/><Relationship Id="rId79" Type="http://schemas.openxmlformats.org/officeDocument/2006/relationships/hyperlink" Target="http://library.jsce.or.jp/jsce/open/00034/53-07/53-07-15615.pdf" TargetMode="External"/><Relationship Id="rId102" Type="http://schemas.openxmlformats.org/officeDocument/2006/relationships/hyperlink" Target="http://library.jsce.or.jp/jsce/open/00034/66-13/66-13-8110.pdf" TargetMode="External"/><Relationship Id="rId123" Type="http://schemas.openxmlformats.org/officeDocument/2006/relationships/hyperlink" Target="https://www.jsce.or.jp/branch/hokkaido/jsce2002/kityou.pdf" TargetMode="External"/><Relationship Id="rId128" Type="http://schemas.openxmlformats.org/officeDocument/2006/relationships/hyperlink" Target="http://library.jsce.or.jp/jsce/open/00034/2005/90-01-0133.pdf" TargetMode="External"/><Relationship Id="rId5" Type="http://schemas.openxmlformats.org/officeDocument/2006/relationships/hyperlink" Target="https://www.jsce.or.jp/president/2018/files/20180608.html" TargetMode="External"/><Relationship Id="rId90" Type="http://schemas.openxmlformats.org/officeDocument/2006/relationships/hyperlink" Target="http://library.jsce.or.jp/jsce/open/00034/56-02/56-02-16057.pdf" TargetMode="External"/><Relationship Id="rId95" Type="http://schemas.openxmlformats.org/officeDocument/2006/relationships/hyperlink" Target="http://library.jsce.or.jp/jsce/open/00034/60-13/60-13-17127.pdf" TargetMode="External"/><Relationship Id="rId22" Type="http://schemas.openxmlformats.org/officeDocument/2006/relationships/hyperlink" Target="http://library.jsce.or.jp/jsce/open/00034/02-01/02-1-10887.pdf" TargetMode="External"/><Relationship Id="rId27" Type="http://schemas.openxmlformats.org/officeDocument/2006/relationships/hyperlink" Target="http://library.jsce.or.jp/jsce/open/00034/07-01/07-1-11283.pdf" TargetMode="External"/><Relationship Id="rId43" Type="http://schemas.openxmlformats.org/officeDocument/2006/relationships/hyperlink" Target="http://library.jsce.or.jp/jsce/open/00034/22-02/22-2-12462.pdf" TargetMode="External"/><Relationship Id="rId48" Type="http://schemas.openxmlformats.org/officeDocument/2006/relationships/hyperlink" Target="http://library.jsce.or.jp/jsce/open/00034/27-03/27-3-12939.pdf" TargetMode="External"/><Relationship Id="rId64" Type="http://schemas.openxmlformats.org/officeDocument/2006/relationships/hyperlink" Target="http://library.jsce.or.jp/jsce/open/00034/44-07/44-7-14366.pdf" TargetMode="External"/><Relationship Id="rId69" Type="http://schemas.openxmlformats.org/officeDocument/2006/relationships/hyperlink" Target="http://library.jsce.or.jp/jsce/open/00034/46-07/46-7-14545.pdf" TargetMode="External"/><Relationship Id="rId113" Type="http://schemas.openxmlformats.org/officeDocument/2006/relationships/hyperlink" Target="http://library.jsce.or.jp/jsce/open/00034/77-15a/77-15a-3000.pdf" TargetMode="External"/><Relationship Id="rId118" Type="http://schemas.openxmlformats.org/officeDocument/2006/relationships/hyperlink" Target="http://library.jsce.or.jp/jsce/open/00034/1998/83-01a/83-1a-0119.pdf" TargetMode="External"/><Relationship Id="rId134" Type="http://schemas.openxmlformats.org/officeDocument/2006/relationships/hyperlink" Target="https://vimeo.com/606025588/eb92bb1649" TargetMode="External"/><Relationship Id="rId139" Type="http://schemas.openxmlformats.org/officeDocument/2006/relationships/hyperlink" Target="https://www.jsce.or.jp/president/2024/files/20240614.html" TargetMode="External"/><Relationship Id="rId8" Type="http://schemas.openxmlformats.org/officeDocument/2006/relationships/hyperlink" Target="https://www.jsce.or.jp/president/2015/files/20150612.html" TargetMode="External"/><Relationship Id="rId51" Type="http://schemas.openxmlformats.org/officeDocument/2006/relationships/hyperlink" Target="http://library.jsce.or.jp/jsce/open/00034/30-03/30-3-13166.pdf" TargetMode="External"/><Relationship Id="rId72" Type="http://schemas.openxmlformats.org/officeDocument/2006/relationships/hyperlink" Target="http://library.jsce.or.jp/jsce/open/00034/49-07/49-7-004.pdf" TargetMode="External"/><Relationship Id="rId80" Type="http://schemas.openxmlformats.org/officeDocument/2006/relationships/hyperlink" Target="http://library.jsce.or.jp/jsce/open/00034/53-07/53-07-002.pdf" TargetMode="External"/><Relationship Id="rId85" Type="http://schemas.openxmlformats.org/officeDocument/2006/relationships/hyperlink" Target="http://library.jsce.or.jp/jsce/open/00034/58-08/58-08-16591.pdf" TargetMode="External"/><Relationship Id="rId93" Type="http://schemas.openxmlformats.org/officeDocument/2006/relationships/hyperlink" Target="http://library.jsce.or.jp/jsce/open/00034/58-13/58-13-16680.pdf" TargetMode="External"/><Relationship Id="rId98" Type="http://schemas.openxmlformats.org/officeDocument/2006/relationships/hyperlink" Target="http://library.jsce.or.jp/jsce/open/00034/62-08/62-08-5916.pdf" TargetMode="External"/><Relationship Id="rId121" Type="http://schemas.openxmlformats.org/officeDocument/2006/relationships/hyperlink" Target="http://library.jsce.or.jp/jsce/open/00034/2001/86-01-0113.pdf" TargetMode="External"/><Relationship Id="rId3" Type="http://schemas.openxmlformats.org/officeDocument/2006/relationships/hyperlink" Target="https://www.jsce.or.jp/president/2020/files/20200612.html" TargetMode="External"/><Relationship Id="rId12" Type="http://schemas.openxmlformats.org/officeDocument/2006/relationships/hyperlink" Target="https://www.jsce.or.jp/president/2012/files/20120614.html" TargetMode="External"/><Relationship Id="rId17" Type="http://schemas.openxmlformats.org/officeDocument/2006/relationships/hyperlink" Target="https://www.jsce.or.jp/president/2007/files/20070525.html" TargetMode="External"/><Relationship Id="rId25" Type="http://schemas.openxmlformats.org/officeDocument/2006/relationships/hyperlink" Target="http://library.jsce.or.jp/jsce/open/00034/05-01/05-1-11141.pdf" TargetMode="External"/><Relationship Id="rId33" Type="http://schemas.openxmlformats.org/officeDocument/2006/relationships/hyperlink" Target="http://library.jsce.or.jp/jsce/open/00034/13-01/13-1-11638.pdf" TargetMode="External"/><Relationship Id="rId38" Type="http://schemas.openxmlformats.org/officeDocument/2006/relationships/hyperlink" Target="http://library.jsce.or.jp/jsce/open/00034/18-02/18-2-11960.pdf" TargetMode="External"/><Relationship Id="rId46" Type="http://schemas.openxmlformats.org/officeDocument/2006/relationships/hyperlink" Target="http://library.jsce.or.jp/jsce/open/00034/25-03/25-3-12778.pdf" TargetMode="External"/><Relationship Id="rId59" Type="http://schemas.openxmlformats.org/officeDocument/2006/relationships/hyperlink" Target="http://library.jsce.or.jp/jsce/open/00034/41-07/41-7-14132.pdf" TargetMode="External"/><Relationship Id="rId67" Type="http://schemas.openxmlformats.org/officeDocument/2006/relationships/hyperlink" Target="http://library.jsce.or.jp/jsce/open/00034/47-07/47-7-14659.pdf" TargetMode="External"/><Relationship Id="rId103" Type="http://schemas.openxmlformats.org/officeDocument/2006/relationships/hyperlink" Target="http://library.jsce.or.jp/jsce/open/00034/67-13/67-13-8719.pdf" TargetMode="External"/><Relationship Id="rId108" Type="http://schemas.openxmlformats.org/officeDocument/2006/relationships/hyperlink" Target="http://library.jsce.or.jp/jsce/open/00034/72-12/72-12-679.pdf" TargetMode="External"/><Relationship Id="rId116" Type="http://schemas.openxmlformats.org/officeDocument/2006/relationships/hyperlink" Target="http://library.jsce.or.jp/jsce/open/00034/81-01a/81-01a-3679.pdf" TargetMode="External"/><Relationship Id="rId124" Type="http://schemas.openxmlformats.org/officeDocument/2006/relationships/hyperlink" Target="http://library.jsce.or.jp/jsce/open/00034/2009/94-01/94-01-9999.pdf" TargetMode="External"/><Relationship Id="rId129" Type="http://schemas.openxmlformats.org/officeDocument/2006/relationships/hyperlink" Target="http://library.jsce.or.jp/jsce/open/00034/2004/89-01-0131.pdf" TargetMode="External"/><Relationship Id="rId137" Type="http://schemas.openxmlformats.org/officeDocument/2006/relationships/hyperlink" Target="https://committees.jsce.or.jp/jsceoffice/node/87.html" TargetMode="External"/><Relationship Id="rId20" Type="http://schemas.openxmlformats.org/officeDocument/2006/relationships/hyperlink" Target="http://library.jsce.or.jp/jsce/open/00034/2005/90-09-9999a.pdf" TargetMode="External"/><Relationship Id="rId41" Type="http://schemas.openxmlformats.org/officeDocument/2006/relationships/hyperlink" Target="http://library.jsce.or.jp/jsce/open/00034/22-05/22-5-12506.pdf" TargetMode="External"/><Relationship Id="rId54" Type="http://schemas.openxmlformats.org/officeDocument/2006/relationships/hyperlink" Target="http://library.jsce.or.jp/jsce/open/00034/36-06/36-6-13522.pdf" TargetMode="External"/><Relationship Id="rId62" Type="http://schemas.openxmlformats.org/officeDocument/2006/relationships/hyperlink" Target="http://library.jsce.or.jp/jsce/open/00034/44-07/44-7-008.pdf" TargetMode="External"/><Relationship Id="rId70" Type="http://schemas.openxmlformats.org/officeDocument/2006/relationships/hyperlink" Target="http://library.jsce.or.jp/jsce/open/00034/48-07/48-7-004.pdf" TargetMode="External"/><Relationship Id="rId75" Type="http://schemas.openxmlformats.org/officeDocument/2006/relationships/hyperlink" Target="http://library.jsce.or.jp/jsce/open/00034/50-07/50-7-15152.pdf" TargetMode="External"/><Relationship Id="rId83" Type="http://schemas.openxmlformats.org/officeDocument/2006/relationships/hyperlink" Target="http://library.jsce.or.jp/jsce/open/00034/56-07/56-07-003.pdf" TargetMode="External"/><Relationship Id="rId88" Type="http://schemas.openxmlformats.org/officeDocument/2006/relationships/hyperlink" Target="http://library.jsce.or.jp/jsce/open/00034/53-12/53-12-15686.pdf" TargetMode="External"/><Relationship Id="rId91" Type="http://schemas.openxmlformats.org/officeDocument/2006/relationships/hyperlink" Target="http://library.jsce.or.jp/jsce/open/00034/56-12/56-12-16197.pdf" TargetMode="External"/><Relationship Id="rId96" Type="http://schemas.openxmlformats.org/officeDocument/2006/relationships/hyperlink" Target="http://library.jsce.or.jp/jsce/open/00034/61-13/61-13-5637.pdf" TargetMode="External"/><Relationship Id="rId111" Type="http://schemas.openxmlformats.org/officeDocument/2006/relationships/hyperlink" Target="http://library.jsce.or.jp/jsce/open/00034/75-15a/75-15a-18424.pdf" TargetMode="External"/><Relationship Id="rId132" Type="http://schemas.openxmlformats.org/officeDocument/2006/relationships/hyperlink" Target="http://library.jsce.or.jp/jsce/open/00034/2019/104-01/104-01-9999.pdf" TargetMode="External"/><Relationship Id="rId140" Type="http://schemas.openxmlformats.org/officeDocument/2006/relationships/hyperlink" Target="https://www.jsce.or.jp/president/2025/files/20250613.html" TargetMode="External"/><Relationship Id="rId1" Type="http://schemas.openxmlformats.org/officeDocument/2006/relationships/hyperlink" Target="https://www.jsce.or.jp/president/2023/files/20230609.html" TargetMode="External"/><Relationship Id="rId6" Type="http://schemas.openxmlformats.org/officeDocument/2006/relationships/hyperlink" Target="https://www.jsce.or.jp/president/2021/files/20210611.html" TargetMode="External"/><Relationship Id="rId15" Type="http://schemas.openxmlformats.org/officeDocument/2006/relationships/hyperlink" Target="https://www.jsce.or.jp/president/2009/files/20090529.html" TargetMode="External"/><Relationship Id="rId23" Type="http://schemas.openxmlformats.org/officeDocument/2006/relationships/hyperlink" Target="http://library.jsce.or.jp/jsce/open/00034/04-01/04-1-11063.pdf" TargetMode="External"/><Relationship Id="rId28" Type="http://schemas.openxmlformats.org/officeDocument/2006/relationships/hyperlink" Target="http://library.jsce.or.jp/jsce/open/00034/08-01/08-1-11374.pdf" TargetMode="External"/><Relationship Id="rId36" Type="http://schemas.openxmlformats.org/officeDocument/2006/relationships/hyperlink" Target="http://library.jsce.or.jp/jsce/open/00034/16-02/16-2-11835.pdf" TargetMode="External"/><Relationship Id="rId49" Type="http://schemas.openxmlformats.org/officeDocument/2006/relationships/hyperlink" Target="http://library.jsce.or.jp/jsce/open/00034/28-03/28-3-13012.pdf" TargetMode="External"/><Relationship Id="rId57" Type="http://schemas.openxmlformats.org/officeDocument/2006/relationships/hyperlink" Target="http://library.jsce.or.jp/jsce/open/00034/39-06/39-6-13902.pdf" TargetMode="External"/><Relationship Id="rId106" Type="http://schemas.openxmlformats.org/officeDocument/2006/relationships/hyperlink" Target="http://library.jsce.or.jp/jsce/open/00034/70-12/70-12-10760.pdf" TargetMode="External"/><Relationship Id="rId114" Type="http://schemas.openxmlformats.org/officeDocument/2006/relationships/hyperlink" Target="http://library.jsce.or.jp/jsce/open/00034/78-14a/78-14a-002.pdf" TargetMode="External"/><Relationship Id="rId119" Type="http://schemas.openxmlformats.org/officeDocument/2006/relationships/hyperlink" Target="http://library.jsce.or.jp/jsce/open/00034/1999/84-01-0085.pdf" TargetMode="External"/><Relationship Id="rId127" Type="http://schemas.openxmlformats.org/officeDocument/2006/relationships/hyperlink" Target="http://library.jsce.or.jp/jsce/open/00034/2006/91-01/91-01-9999.pdf" TargetMode="External"/><Relationship Id="rId10" Type="http://schemas.openxmlformats.org/officeDocument/2006/relationships/hyperlink" Target="https://www.jsce.or.jp/president/2014/files/20140613.html" TargetMode="External"/><Relationship Id="rId31" Type="http://schemas.openxmlformats.org/officeDocument/2006/relationships/hyperlink" Target="http://library.jsce.or.jp/jsce/open/00034/11-01/11-1-11553.pdf" TargetMode="External"/><Relationship Id="rId44" Type="http://schemas.openxmlformats.org/officeDocument/2006/relationships/hyperlink" Target="http://library.jsce.or.jp/jsce/open/00034/23-03/23-3-12589.pdf" TargetMode="External"/><Relationship Id="rId52" Type="http://schemas.openxmlformats.org/officeDocument/2006/relationships/hyperlink" Target="http://library.jsce.or.jp/jsce/open/00034/34-02/34-2-13287.pdf" TargetMode="External"/><Relationship Id="rId60" Type="http://schemas.openxmlformats.org/officeDocument/2006/relationships/hyperlink" Target="http://library.jsce.or.jp/jsce/open/00034/42-07/42-7-14210.pdf" TargetMode="External"/><Relationship Id="rId65" Type="http://schemas.openxmlformats.org/officeDocument/2006/relationships/hyperlink" Target="http://library.jsce.or.jp/jsce/open/00034/45-07/45-7-14449.pdf" TargetMode="External"/><Relationship Id="rId73" Type="http://schemas.openxmlformats.org/officeDocument/2006/relationships/hyperlink" Target="http://library.jsce.or.jp/jsce/open/00034/49-07/49-7-14939.pdf" TargetMode="External"/><Relationship Id="rId78" Type="http://schemas.openxmlformats.org/officeDocument/2006/relationships/hyperlink" Target="http://library.jsce.or.jp/jsce/open/00034/52-07/52-07-002.pdf" TargetMode="External"/><Relationship Id="rId81" Type="http://schemas.openxmlformats.org/officeDocument/2006/relationships/hyperlink" Target="http://library.jsce.or.jp/jsce/open/00034/54-07/54-07-002.pdf" TargetMode="External"/><Relationship Id="rId86" Type="http://schemas.openxmlformats.org/officeDocument/2006/relationships/hyperlink" Target="http://library.jsce.or.jp/jsce/open/00034/60-08/60-08-17058.pdf" TargetMode="External"/><Relationship Id="rId94" Type="http://schemas.openxmlformats.org/officeDocument/2006/relationships/hyperlink" Target="http://library.jsce.or.jp/jsce/open/00034/59-13/59-13-16884.pdf" TargetMode="External"/><Relationship Id="rId99" Type="http://schemas.openxmlformats.org/officeDocument/2006/relationships/hyperlink" Target="http://library.jsce.or.jp/jsce/open/00034/63-13/63-13-6599.pdf" TargetMode="External"/><Relationship Id="rId101" Type="http://schemas.openxmlformats.org/officeDocument/2006/relationships/hyperlink" Target="http://library.jsce.or.jp/jsce/open/00034/65-13/65-13-7521.pdf" TargetMode="External"/><Relationship Id="rId122" Type="http://schemas.openxmlformats.org/officeDocument/2006/relationships/hyperlink" Target="http://library.jsce.or.jp/jsce/open/00034/2002/87-01-0113.pdf" TargetMode="External"/><Relationship Id="rId130" Type="http://schemas.openxmlformats.org/officeDocument/2006/relationships/hyperlink" Target="http://library.jsce.or.jp/jsce/open/00034/2010/95-01/95-01-9999.pdf" TargetMode="External"/><Relationship Id="rId135" Type="http://schemas.openxmlformats.org/officeDocument/2006/relationships/hyperlink" Target="https://www.youtube.com/watch?v=k-WZus8ux90" TargetMode="External"/><Relationship Id="rId4" Type="http://schemas.openxmlformats.org/officeDocument/2006/relationships/hyperlink" Target="https://www.jsce.or.jp/president/2019/files/20190614.html" TargetMode="External"/><Relationship Id="rId9" Type="http://schemas.openxmlformats.org/officeDocument/2006/relationships/hyperlink" Target="https://www.jsce.or.jp/president/2016/files/20160610.html" TargetMode="External"/><Relationship Id="rId13" Type="http://schemas.openxmlformats.org/officeDocument/2006/relationships/hyperlink" Target="https://www.jsce.or.jp/president/2011/files/20110527.html" TargetMode="External"/><Relationship Id="rId18" Type="http://schemas.openxmlformats.org/officeDocument/2006/relationships/hyperlink" Target="https://www.jsce.or.jp/president/2006/files/president2006_02.pdf" TargetMode="External"/><Relationship Id="rId39" Type="http://schemas.openxmlformats.org/officeDocument/2006/relationships/hyperlink" Target="http://library.jsce.or.jp/jsce/open/00034/19-02/19-2-12048.pdf" TargetMode="External"/><Relationship Id="rId109" Type="http://schemas.openxmlformats.org/officeDocument/2006/relationships/hyperlink" Target="http://library.jsce.or.jp/jsce/open/00034/73-12/73-12-19085.pdf" TargetMode="External"/><Relationship Id="rId34" Type="http://schemas.openxmlformats.org/officeDocument/2006/relationships/hyperlink" Target="http://library.jsce.or.jp/jsce/open/00034/14-01/14-1-11693.pdf" TargetMode="External"/><Relationship Id="rId50" Type="http://schemas.openxmlformats.org/officeDocument/2006/relationships/hyperlink" Target="http://library.jsce.or.jp/jsce/open/00034/29-03/29-3-13097.pdf" TargetMode="External"/><Relationship Id="rId55" Type="http://schemas.openxmlformats.org/officeDocument/2006/relationships/hyperlink" Target="http://library.jsce.or.jp/jsce/open/00034/37-06/37-6-13645.pdf" TargetMode="External"/><Relationship Id="rId76" Type="http://schemas.openxmlformats.org/officeDocument/2006/relationships/hyperlink" Target="http://library.jsce.or.jp/jsce/open/00034/51-07/51-07-15300.pdf" TargetMode="External"/><Relationship Id="rId97" Type="http://schemas.openxmlformats.org/officeDocument/2006/relationships/hyperlink" Target="http://library.jsce.or.jp/jsce/open/00034/62-13/62-13-6110.pdf" TargetMode="External"/><Relationship Id="rId104" Type="http://schemas.openxmlformats.org/officeDocument/2006/relationships/hyperlink" Target="http://library.jsce.or.jp/jsce/open/00034/68-13/68-13-9396.pdf" TargetMode="External"/><Relationship Id="rId120" Type="http://schemas.openxmlformats.org/officeDocument/2006/relationships/hyperlink" Target="http://library.jsce.or.jp/jsce/open/00034/2000/85-01-0150.pdf" TargetMode="External"/><Relationship Id="rId125" Type="http://schemas.openxmlformats.org/officeDocument/2006/relationships/hyperlink" Target="http://library.jsce.or.jp/jsce/open/00034/2008/93-01/93-01-9999.pdf" TargetMode="External"/><Relationship Id="rId7" Type="http://schemas.openxmlformats.org/officeDocument/2006/relationships/hyperlink" Target="https://www.jsce.or.jp/president/2017/files/20170609.html" TargetMode="External"/><Relationship Id="rId71" Type="http://schemas.openxmlformats.org/officeDocument/2006/relationships/hyperlink" Target="http://library.jsce.or.jp/jsce/open/00034/48-07/48-7-14779.pdf" TargetMode="External"/><Relationship Id="rId92" Type="http://schemas.openxmlformats.org/officeDocument/2006/relationships/hyperlink" Target="http://library.jsce.or.jp/jsce/open/00034/57-13/57-13-16448.pdf" TargetMode="External"/><Relationship Id="rId2" Type="http://schemas.openxmlformats.org/officeDocument/2006/relationships/hyperlink" Target="https://www.jsce.or.jp/president/2022/files/20220610.html" TargetMode="External"/><Relationship Id="rId29" Type="http://schemas.openxmlformats.org/officeDocument/2006/relationships/hyperlink" Target="http://library.jsce.or.jp/jsce/open/00034/09-01/09-1-11433.pdf" TargetMode="External"/><Relationship Id="rId24" Type="http://schemas.openxmlformats.org/officeDocument/2006/relationships/hyperlink" Target="http://library.jsce.or.jp/jsce/open/00034/03-01/03-1-10972.pdf" TargetMode="External"/><Relationship Id="rId40" Type="http://schemas.openxmlformats.org/officeDocument/2006/relationships/hyperlink" Target="http://library.jsce.or.jp/jsce/open/00034/20-12/20-12-12270.pdf" TargetMode="External"/><Relationship Id="rId45" Type="http://schemas.openxmlformats.org/officeDocument/2006/relationships/hyperlink" Target="http://library.jsce.or.jp/jsce/open/00034/24-03/24-3-12685.pdf" TargetMode="External"/><Relationship Id="rId66" Type="http://schemas.openxmlformats.org/officeDocument/2006/relationships/hyperlink" Target="http://library.jsce.or.jp/jsce/open/00034/46-07/46-7-012.pdf" TargetMode="External"/><Relationship Id="rId87" Type="http://schemas.openxmlformats.org/officeDocument/2006/relationships/hyperlink" Target="http://library.jsce.or.jp/jsce/open/00034/59-08/59-08-16811.pdf" TargetMode="External"/><Relationship Id="rId110" Type="http://schemas.openxmlformats.org/officeDocument/2006/relationships/hyperlink" Target="http://library.jsce.or.jp/jsce/open/00034/74-17/74-17-1803.pdf" TargetMode="External"/><Relationship Id="rId115" Type="http://schemas.openxmlformats.org/officeDocument/2006/relationships/hyperlink" Target="http://library.jsce.or.jp/jsce/open/00034/80-01a/80-01a-4144.pdf" TargetMode="External"/><Relationship Id="rId131" Type="http://schemas.openxmlformats.org/officeDocument/2006/relationships/hyperlink" Target="http://library.jsce.or.jp/jsce/open/00034/2020/105-01/105-01-zenkoku.pdf" TargetMode="External"/><Relationship Id="rId136" Type="http://schemas.openxmlformats.org/officeDocument/2006/relationships/hyperlink" Target="https://note.com/jsce/n/ne5fe3dc0868e" TargetMode="External"/><Relationship Id="rId61" Type="http://schemas.openxmlformats.org/officeDocument/2006/relationships/hyperlink" Target="http://library.jsce.or.jp/jsce/open/00034/43-07/43-7-14295.pdf" TargetMode="External"/><Relationship Id="rId82" Type="http://schemas.openxmlformats.org/officeDocument/2006/relationships/hyperlink" Target="http://library.jsce.or.jp/jsce/open/00034/55-07/55-07-15969.pdf" TargetMode="External"/><Relationship Id="rId19" Type="http://schemas.openxmlformats.org/officeDocument/2006/relationships/hyperlink" Target="http://library.jsce.or.jp/jsce/open/00034/2004/89-09-0131.pdf" TargetMode="External"/><Relationship Id="rId14" Type="http://schemas.openxmlformats.org/officeDocument/2006/relationships/hyperlink" Target="https://www.jsce.or.jp/president/2010/files/20100528.html" TargetMode="External"/><Relationship Id="rId30" Type="http://schemas.openxmlformats.org/officeDocument/2006/relationships/hyperlink" Target="http://library.jsce.or.jp/jsce/open/00034/10-01/10-1-11490.pdf" TargetMode="External"/><Relationship Id="rId35" Type="http://schemas.openxmlformats.org/officeDocument/2006/relationships/hyperlink" Target="http://library.jsce.or.jp/jsce/open/00034/15-03/15-3-11760.pdf" TargetMode="External"/><Relationship Id="rId56" Type="http://schemas.openxmlformats.org/officeDocument/2006/relationships/hyperlink" Target="http://library.jsce.or.jp/jsce/open/00034/38-06/38-6-13791.pdf" TargetMode="External"/><Relationship Id="rId77" Type="http://schemas.openxmlformats.org/officeDocument/2006/relationships/hyperlink" Target="http://library.jsce.or.jp/jsce/open/00034/52-07/52-07-15453.pdf" TargetMode="External"/><Relationship Id="rId100" Type="http://schemas.openxmlformats.org/officeDocument/2006/relationships/hyperlink" Target="http://library.jsce.or.jp/jsce/open/00034/64-13/64-13-7032.pdf" TargetMode="External"/><Relationship Id="rId105" Type="http://schemas.openxmlformats.org/officeDocument/2006/relationships/hyperlink" Target="http://library.jsce.or.jp/jsce/open/00034/69-12/69-12-10105.pdf" TargetMode="External"/><Relationship Id="rId126" Type="http://schemas.openxmlformats.org/officeDocument/2006/relationships/hyperlink" Target="http://library.jsce.or.jp/jsce/open/00034/2007/92-01/92-01-9999.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79998168889431442"/>
    <pageSetUpPr fitToPage="1"/>
  </sheetPr>
  <dimension ref="A1:J42"/>
  <sheetViews>
    <sheetView tabSelected="1" zoomScale="123" workbookViewId="0"/>
  </sheetViews>
  <sheetFormatPr defaultColWidth="9" defaultRowHeight="15" outlineLevelRow="1" outlineLevelCol="1"/>
  <cols>
    <col min="1" max="1" width="2.625" style="39" customWidth="1"/>
    <col min="2" max="2" width="20.375" style="39" customWidth="1"/>
    <col min="3" max="4" width="7.75" style="1047" hidden="1" customWidth="1" outlineLevel="1"/>
    <col min="5" max="5" width="21.875" style="39" bestFit="1" customWidth="1" collapsed="1"/>
    <col min="6" max="6" width="19" style="39" hidden="1" customWidth="1" outlineLevel="1"/>
    <col min="7" max="7" width="47" style="39" bestFit="1" customWidth="1" collapsed="1"/>
    <col min="8" max="8" width="9" style="39"/>
    <col min="9" max="9" width="17.5" style="39" bestFit="1" customWidth="1"/>
    <col min="10" max="10" width="61.5" style="39" bestFit="1" customWidth="1"/>
    <col min="11" max="16384" width="9" style="39"/>
  </cols>
  <sheetData>
    <row r="1" spans="1:10">
      <c r="A1" s="346"/>
      <c r="B1" s="346"/>
      <c r="C1" s="1043" t="s">
        <v>12331</v>
      </c>
      <c r="D1" s="1043" t="s">
        <v>12332</v>
      </c>
      <c r="E1" s="346" t="s">
        <v>0</v>
      </c>
      <c r="F1" s="346" t="s">
        <v>1</v>
      </c>
      <c r="G1" s="346" t="s">
        <v>2</v>
      </c>
      <c r="H1" s="346" t="s">
        <v>3</v>
      </c>
      <c r="I1" s="346" t="s">
        <v>4</v>
      </c>
      <c r="J1" s="346" t="s">
        <v>5</v>
      </c>
    </row>
    <row r="2" spans="1:10" hidden="1" outlineLevel="1">
      <c r="A2" s="346"/>
      <c r="B2" s="1032" t="s">
        <v>7</v>
      </c>
      <c r="C2" s="1043"/>
      <c r="D2" s="1043"/>
      <c r="E2" s="346"/>
      <c r="F2" s="346" t="s">
        <v>8</v>
      </c>
      <c r="G2" s="346"/>
      <c r="H2" s="346"/>
      <c r="I2" s="346"/>
      <c r="J2" s="346"/>
    </row>
    <row r="3" spans="1:10" hidden="1" outlineLevel="1">
      <c r="A3" s="346"/>
      <c r="B3" s="1248" t="s">
        <v>11555</v>
      </c>
      <c r="C3" s="1249"/>
      <c r="D3" s="1249"/>
      <c r="E3" s="1250"/>
      <c r="F3" s="1250"/>
      <c r="G3" s="1250"/>
      <c r="H3" s="1250"/>
      <c r="I3" s="1250"/>
      <c r="J3" s="1250" t="s">
        <v>13893</v>
      </c>
    </row>
    <row r="4" spans="1:10" collapsed="1">
      <c r="A4" s="435"/>
      <c r="B4" s="1033" t="s">
        <v>11556</v>
      </c>
      <c r="C4" s="1044"/>
      <c r="D4" s="1044"/>
      <c r="E4" s="435" t="s">
        <v>9</v>
      </c>
      <c r="F4" s="435"/>
      <c r="G4" s="435" t="s">
        <v>12447</v>
      </c>
      <c r="H4" s="435"/>
      <c r="I4" s="435"/>
      <c r="J4" s="435"/>
    </row>
    <row r="5" spans="1:10">
      <c r="A5" s="72"/>
      <c r="B5" s="1049" t="s">
        <v>10</v>
      </c>
      <c r="C5" s="1045"/>
      <c r="D5" s="1045"/>
      <c r="E5" s="72" t="s">
        <v>11</v>
      </c>
      <c r="F5" s="72" t="s">
        <v>12</v>
      </c>
      <c r="G5" s="72" t="s">
        <v>13</v>
      </c>
      <c r="H5" s="72" t="s">
        <v>14</v>
      </c>
      <c r="I5" s="72"/>
      <c r="J5" s="72"/>
    </row>
    <row r="6" spans="1:10">
      <c r="A6" s="72"/>
      <c r="B6" s="1049" t="s">
        <v>15</v>
      </c>
      <c r="C6" s="1045"/>
      <c r="D6" s="1045"/>
      <c r="E6" s="72" t="s">
        <v>11</v>
      </c>
      <c r="F6" s="72" t="s">
        <v>12</v>
      </c>
      <c r="G6" s="72" t="s">
        <v>16</v>
      </c>
      <c r="H6" s="72" t="s">
        <v>17</v>
      </c>
      <c r="I6" s="72"/>
      <c r="J6" s="72"/>
    </row>
    <row r="7" spans="1:10">
      <c r="A7" s="72"/>
      <c r="B7" s="1049" t="s">
        <v>18</v>
      </c>
      <c r="C7" s="1045"/>
      <c r="D7" s="1045"/>
      <c r="E7" s="72" t="s">
        <v>11</v>
      </c>
      <c r="F7" s="72" t="s">
        <v>12</v>
      </c>
      <c r="G7" s="72" t="s">
        <v>19</v>
      </c>
      <c r="H7" s="72" t="s">
        <v>20</v>
      </c>
      <c r="I7" s="72"/>
      <c r="J7" s="72"/>
    </row>
    <row r="8" spans="1:10">
      <c r="A8" s="72"/>
      <c r="B8" s="1049" t="s">
        <v>10843</v>
      </c>
      <c r="C8" s="1045"/>
      <c r="D8" s="1045"/>
      <c r="E8" s="72" t="s">
        <v>11</v>
      </c>
      <c r="F8" s="72"/>
      <c r="G8" s="72" t="s">
        <v>10844</v>
      </c>
      <c r="H8" s="1034">
        <v>2022</v>
      </c>
      <c r="I8" s="72"/>
      <c r="J8" s="72"/>
    </row>
    <row r="9" spans="1:10">
      <c r="A9" s="72"/>
      <c r="B9" s="1049" t="s">
        <v>21</v>
      </c>
      <c r="C9" s="1045"/>
      <c r="D9" s="1045"/>
      <c r="E9" s="72" t="s">
        <v>22</v>
      </c>
      <c r="F9" s="72" t="s">
        <v>23</v>
      </c>
      <c r="G9" s="72" t="s">
        <v>24</v>
      </c>
      <c r="H9" s="72" t="s">
        <v>25</v>
      </c>
      <c r="I9" s="72"/>
      <c r="J9" s="72"/>
    </row>
    <row r="10" spans="1:10">
      <c r="A10" s="72"/>
      <c r="B10" s="1049" t="s">
        <v>26</v>
      </c>
      <c r="C10" s="1045"/>
      <c r="D10" s="1045"/>
      <c r="E10" s="72" t="s">
        <v>27</v>
      </c>
      <c r="F10" s="72" t="s">
        <v>28</v>
      </c>
      <c r="G10" s="72" t="s">
        <v>29</v>
      </c>
      <c r="H10" s="72" t="s">
        <v>30</v>
      </c>
      <c r="I10" s="72" t="s">
        <v>31</v>
      </c>
      <c r="J10" s="72"/>
    </row>
    <row r="11" spans="1:10">
      <c r="A11" s="72"/>
      <c r="B11" s="1049" t="s">
        <v>32</v>
      </c>
      <c r="C11" s="1045"/>
      <c r="D11" s="1045"/>
      <c r="E11" s="72" t="s">
        <v>27</v>
      </c>
      <c r="F11" s="72" t="s">
        <v>28</v>
      </c>
      <c r="G11" s="72" t="s">
        <v>33</v>
      </c>
      <c r="H11" s="72" t="s">
        <v>30</v>
      </c>
      <c r="I11" s="72" t="s">
        <v>31</v>
      </c>
      <c r="J11" s="72"/>
    </row>
    <row r="12" spans="1:10">
      <c r="A12" s="72"/>
      <c r="B12" s="1049" t="s">
        <v>12760</v>
      </c>
      <c r="C12" s="1045"/>
      <c r="D12" s="1045"/>
      <c r="E12" s="72" t="s">
        <v>27</v>
      </c>
      <c r="F12" s="72"/>
      <c r="G12" s="72" t="s">
        <v>12761</v>
      </c>
      <c r="H12" s="72" t="s">
        <v>59</v>
      </c>
      <c r="I12" s="72" t="s">
        <v>31</v>
      </c>
      <c r="J12" s="72"/>
    </row>
    <row r="13" spans="1:10">
      <c r="A13" s="72"/>
      <c r="B13" s="1049" t="s">
        <v>34</v>
      </c>
      <c r="C13" s="1045"/>
      <c r="D13" s="1045"/>
      <c r="E13" s="72" t="s">
        <v>27</v>
      </c>
      <c r="F13" s="72" t="s">
        <v>28</v>
      </c>
      <c r="G13" s="72" t="s">
        <v>35</v>
      </c>
      <c r="H13" s="72" t="s">
        <v>30</v>
      </c>
      <c r="I13" s="72" t="s">
        <v>31</v>
      </c>
      <c r="J13" s="72"/>
    </row>
    <row r="14" spans="1:10">
      <c r="A14" s="72"/>
      <c r="B14" s="1049" t="s">
        <v>36</v>
      </c>
      <c r="C14" s="1045"/>
      <c r="D14" s="1045"/>
      <c r="E14" s="72" t="s">
        <v>9</v>
      </c>
      <c r="F14" s="72" t="s">
        <v>37</v>
      </c>
      <c r="G14" s="72" t="s">
        <v>38</v>
      </c>
      <c r="H14" s="72" t="s">
        <v>39</v>
      </c>
      <c r="I14" s="72"/>
      <c r="J14" s="72"/>
    </row>
    <row r="15" spans="1:10">
      <c r="A15" s="72"/>
      <c r="B15" s="1049" t="s">
        <v>40</v>
      </c>
      <c r="C15" s="1045"/>
      <c r="D15" s="1045"/>
      <c r="E15" s="72" t="s">
        <v>9</v>
      </c>
      <c r="F15" s="72" t="s">
        <v>37</v>
      </c>
      <c r="G15" s="72" t="s">
        <v>41</v>
      </c>
      <c r="H15" s="72" t="s">
        <v>42</v>
      </c>
      <c r="I15" s="72"/>
      <c r="J15" s="72"/>
    </row>
    <row r="16" spans="1:10">
      <c r="A16" s="72"/>
      <c r="B16" s="1049" t="s">
        <v>43</v>
      </c>
      <c r="C16" s="1045"/>
      <c r="D16" s="1045"/>
      <c r="E16" s="72" t="s">
        <v>9</v>
      </c>
      <c r="F16" s="72" t="s">
        <v>37</v>
      </c>
      <c r="G16" s="72" t="s">
        <v>44</v>
      </c>
      <c r="H16" s="72" t="s">
        <v>45</v>
      </c>
      <c r="I16" s="72"/>
      <c r="J16" s="72"/>
    </row>
    <row r="17" spans="1:10" hidden="1" outlineLevel="1">
      <c r="A17" s="72"/>
      <c r="B17" s="1245" t="s">
        <v>46</v>
      </c>
      <c r="C17" s="1246"/>
      <c r="D17" s="1246"/>
      <c r="E17" s="1247" t="s">
        <v>47</v>
      </c>
      <c r="F17" s="1247" t="s">
        <v>48</v>
      </c>
      <c r="G17" s="1247" t="s">
        <v>49</v>
      </c>
      <c r="H17" s="1247" t="s">
        <v>50</v>
      </c>
      <c r="I17" s="1247"/>
      <c r="J17" s="1247" t="s">
        <v>51</v>
      </c>
    </row>
    <row r="18" spans="1:10" collapsed="1">
      <c r="A18" s="72"/>
      <c r="B18" s="1049" t="s">
        <v>52</v>
      </c>
      <c r="C18" s="1045"/>
      <c r="D18" s="1045"/>
      <c r="E18" s="72" t="s">
        <v>47</v>
      </c>
      <c r="F18" s="72" t="s">
        <v>48</v>
      </c>
      <c r="G18" s="72" t="s">
        <v>53</v>
      </c>
      <c r="H18" s="72" t="s">
        <v>54</v>
      </c>
      <c r="I18" s="72"/>
      <c r="J18" s="72" t="s">
        <v>13898</v>
      </c>
    </row>
    <row r="19" spans="1:10" hidden="1" outlineLevel="1">
      <c r="A19" s="72"/>
      <c r="B19" s="1049" t="s">
        <v>55</v>
      </c>
      <c r="C19" s="1045"/>
      <c r="D19" s="1045"/>
      <c r="E19" s="72" t="s">
        <v>47</v>
      </c>
      <c r="F19" s="72" t="s">
        <v>48</v>
      </c>
      <c r="G19" s="72" t="s">
        <v>56</v>
      </c>
      <c r="H19" s="72" t="s">
        <v>54</v>
      </c>
      <c r="I19" s="72"/>
      <c r="J19" s="72" t="s">
        <v>10826</v>
      </c>
    </row>
    <row r="20" spans="1:10" collapsed="1">
      <c r="A20" s="72"/>
      <c r="B20" s="1049" t="s">
        <v>57</v>
      </c>
      <c r="C20" s="1045"/>
      <c r="D20" s="1045"/>
      <c r="E20" s="72" t="s">
        <v>47</v>
      </c>
      <c r="F20" s="72" t="s">
        <v>48</v>
      </c>
      <c r="G20" s="72" t="s">
        <v>58</v>
      </c>
      <c r="H20" s="72" t="s">
        <v>59</v>
      </c>
      <c r="I20" s="72"/>
      <c r="J20" s="72" t="s">
        <v>13898</v>
      </c>
    </row>
    <row r="21" spans="1:10">
      <c r="A21" s="72"/>
      <c r="B21" s="1049" t="s">
        <v>60</v>
      </c>
      <c r="C21" s="1045"/>
      <c r="D21" s="1045"/>
      <c r="E21" s="72" t="s">
        <v>47</v>
      </c>
      <c r="F21" s="72" t="s">
        <v>48</v>
      </c>
      <c r="G21" s="72" t="s">
        <v>58</v>
      </c>
      <c r="H21" s="72" t="s">
        <v>54</v>
      </c>
      <c r="I21" s="72"/>
      <c r="J21" s="72" t="s">
        <v>13898</v>
      </c>
    </row>
    <row r="22" spans="1:10">
      <c r="A22" s="72"/>
      <c r="B22" s="1049" t="s">
        <v>61</v>
      </c>
      <c r="C22" s="1045"/>
      <c r="D22" s="1045"/>
      <c r="E22" s="72" t="s">
        <v>47</v>
      </c>
      <c r="F22" s="72" t="s">
        <v>48</v>
      </c>
      <c r="G22" s="72" t="s">
        <v>62</v>
      </c>
      <c r="H22" s="72" t="s">
        <v>63</v>
      </c>
      <c r="I22" s="72"/>
      <c r="J22" s="72"/>
    </row>
    <row r="23" spans="1:10">
      <c r="A23" s="72"/>
      <c r="B23" s="1049" t="s">
        <v>64</v>
      </c>
      <c r="C23" s="1045"/>
      <c r="D23" s="1045"/>
      <c r="E23" s="72" t="s">
        <v>65</v>
      </c>
      <c r="F23" s="72" t="s">
        <v>66</v>
      </c>
      <c r="G23" s="72" t="s">
        <v>67</v>
      </c>
      <c r="H23" s="72" t="s">
        <v>54</v>
      </c>
      <c r="I23" s="72"/>
      <c r="J23" s="72"/>
    </row>
    <row r="24" spans="1:10">
      <c r="A24" s="72"/>
      <c r="B24" s="1049" t="s">
        <v>68</v>
      </c>
      <c r="C24" s="1045"/>
      <c r="D24" s="1045"/>
      <c r="E24" s="72" t="s">
        <v>65</v>
      </c>
      <c r="F24" s="72" t="s">
        <v>66</v>
      </c>
      <c r="G24" s="72" t="s">
        <v>69</v>
      </c>
      <c r="H24" s="72" t="s">
        <v>70</v>
      </c>
      <c r="I24" s="72"/>
      <c r="J24" s="72"/>
    </row>
    <row r="25" spans="1:10">
      <c r="A25" s="72"/>
      <c r="B25" s="1049" t="s">
        <v>71</v>
      </c>
      <c r="C25" s="1045"/>
      <c r="D25" s="1045"/>
      <c r="E25" s="72" t="s">
        <v>72</v>
      </c>
      <c r="F25" s="72" t="s">
        <v>73</v>
      </c>
      <c r="G25" s="72" t="s">
        <v>74</v>
      </c>
      <c r="H25" s="72" t="s">
        <v>75</v>
      </c>
      <c r="I25" s="72"/>
      <c r="J25" s="72"/>
    </row>
    <row r="26" spans="1:10">
      <c r="A26" s="72"/>
      <c r="B26" s="1049" t="s">
        <v>76</v>
      </c>
      <c r="C26" s="1045"/>
      <c r="D26" s="1045"/>
      <c r="E26" s="72" t="s">
        <v>77</v>
      </c>
      <c r="F26" s="72" t="s">
        <v>48</v>
      </c>
      <c r="G26" s="72" t="s">
        <v>78</v>
      </c>
      <c r="H26" s="72" t="s">
        <v>79</v>
      </c>
      <c r="I26" s="72" t="s">
        <v>80</v>
      </c>
      <c r="J26" s="72"/>
    </row>
    <row r="27" spans="1:10">
      <c r="A27" s="72"/>
      <c r="B27" s="1049" t="s">
        <v>81</v>
      </c>
      <c r="C27" s="1045"/>
      <c r="D27" s="1045"/>
      <c r="E27" s="72" t="s">
        <v>77</v>
      </c>
      <c r="F27" s="72" t="s">
        <v>48</v>
      </c>
      <c r="G27" s="72" t="s">
        <v>82</v>
      </c>
      <c r="H27" s="72" t="s">
        <v>83</v>
      </c>
      <c r="I27" s="72" t="s">
        <v>80</v>
      </c>
      <c r="J27" s="72"/>
    </row>
    <row r="28" spans="1:10">
      <c r="A28" s="72"/>
      <c r="B28" s="1049" t="s">
        <v>84</v>
      </c>
      <c r="C28" s="1045"/>
      <c r="D28" s="1045"/>
      <c r="E28" s="72" t="s">
        <v>85</v>
      </c>
      <c r="F28" s="72" t="s">
        <v>85</v>
      </c>
      <c r="G28" s="72" t="s">
        <v>86</v>
      </c>
      <c r="H28" s="72" t="s">
        <v>87</v>
      </c>
      <c r="I28" s="72"/>
      <c r="J28" s="72"/>
    </row>
    <row r="29" spans="1:10">
      <c r="A29" s="72"/>
      <c r="B29" s="1049" t="s">
        <v>88</v>
      </c>
      <c r="C29" s="1045"/>
      <c r="D29" s="1045"/>
      <c r="E29" s="72" t="s">
        <v>85</v>
      </c>
      <c r="F29" s="72" t="s">
        <v>85</v>
      </c>
      <c r="G29" s="72" t="s">
        <v>89</v>
      </c>
      <c r="H29" s="72" t="s">
        <v>87</v>
      </c>
      <c r="I29" s="72"/>
      <c r="J29" s="72"/>
    </row>
    <row r="30" spans="1:10">
      <c r="A30" s="72"/>
      <c r="B30" s="1049" t="s">
        <v>90</v>
      </c>
      <c r="C30" s="1045"/>
      <c r="D30" s="1045"/>
      <c r="E30" s="72" t="s">
        <v>91</v>
      </c>
      <c r="F30" s="72" t="s">
        <v>92</v>
      </c>
      <c r="G30" s="72" t="s">
        <v>93</v>
      </c>
      <c r="H30" s="72" t="s">
        <v>94</v>
      </c>
      <c r="I30" s="72"/>
      <c r="J30" s="72"/>
    </row>
    <row r="31" spans="1:10">
      <c r="A31" s="72"/>
      <c r="B31" s="1049" t="s">
        <v>95</v>
      </c>
      <c r="C31" s="1045"/>
      <c r="D31" s="1045"/>
      <c r="E31" s="72" t="s">
        <v>96</v>
      </c>
      <c r="F31" s="72" t="s">
        <v>23</v>
      </c>
      <c r="G31" s="72" t="s">
        <v>97</v>
      </c>
      <c r="H31" s="72" t="s">
        <v>50</v>
      </c>
      <c r="I31" s="72"/>
      <c r="J31" s="72"/>
    </row>
    <row r="32" spans="1:10">
      <c r="A32" s="72"/>
      <c r="B32" s="1049" t="s">
        <v>98</v>
      </c>
      <c r="C32" s="1045"/>
      <c r="D32" s="1045"/>
      <c r="E32" s="72" t="s">
        <v>72</v>
      </c>
      <c r="F32" s="72" t="s">
        <v>73</v>
      </c>
      <c r="G32" s="72" t="s">
        <v>99</v>
      </c>
      <c r="H32" s="72" t="s">
        <v>87</v>
      </c>
      <c r="I32" s="72"/>
      <c r="J32" s="72"/>
    </row>
    <row r="33" spans="1:10">
      <c r="A33" s="72"/>
      <c r="B33" s="1049" t="s">
        <v>100</v>
      </c>
      <c r="C33" s="1045"/>
      <c r="D33" s="1045"/>
      <c r="E33" s="72" t="s">
        <v>91</v>
      </c>
      <c r="F33" s="72" t="s">
        <v>92</v>
      </c>
      <c r="G33" s="72" t="s">
        <v>101</v>
      </c>
      <c r="H33" s="72" t="s">
        <v>50</v>
      </c>
      <c r="I33" s="72"/>
      <c r="J33" s="72"/>
    </row>
    <row r="34" spans="1:10">
      <c r="A34" s="72"/>
      <c r="B34" s="1049" t="s">
        <v>102</v>
      </c>
      <c r="C34" s="1045"/>
      <c r="D34" s="1045"/>
      <c r="E34" s="72" t="s">
        <v>91</v>
      </c>
      <c r="F34" s="72" t="s">
        <v>92</v>
      </c>
      <c r="G34" s="72" t="s">
        <v>103</v>
      </c>
      <c r="H34" s="72" t="s">
        <v>104</v>
      </c>
      <c r="I34" s="72"/>
      <c r="J34" s="72"/>
    </row>
    <row r="35" spans="1:10">
      <c r="A35" s="72"/>
      <c r="B35" s="1049" t="s">
        <v>11557</v>
      </c>
      <c r="C35" s="1045"/>
      <c r="D35" s="1045"/>
      <c r="E35" s="72" t="s">
        <v>91</v>
      </c>
      <c r="F35" s="72"/>
      <c r="G35" s="72" t="s">
        <v>10940</v>
      </c>
      <c r="H35" s="72" t="s">
        <v>11563</v>
      </c>
      <c r="I35" s="72" t="s">
        <v>12283</v>
      </c>
      <c r="J35" s="72"/>
    </row>
    <row r="36" spans="1:10">
      <c r="A36" s="72"/>
      <c r="B36" s="1049" t="s">
        <v>105</v>
      </c>
      <c r="C36" s="1045"/>
      <c r="D36" s="1045"/>
      <c r="E36" s="72" t="s">
        <v>106</v>
      </c>
      <c r="F36" s="72" t="s">
        <v>107</v>
      </c>
      <c r="G36" s="72" t="s">
        <v>108</v>
      </c>
      <c r="H36" s="72" t="s">
        <v>109</v>
      </c>
      <c r="I36" s="72"/>
      <c r="J36" s="72"/>
    </row>
    <row r="37" spans="1:10">
      <c r="A37" s="72"/>
      <c r="B37" s="1049" t="s">
        <v>110</v>
      </c>
      <c r="C37" s="1045"/>
      <c r="D37" s="1045"/>
      <c r="E37" s="72" t="s">
        <v>72</v>
      </c>
      <c r="F37" s="72" t="s">
        <v>92</v>
      </c>
      <c r="G37" s="72" t="s">
        <v>111</v>
      </c>
      <c r="H37" s="72" t="s">
        <v>112</v>
      </c>
      <c r="I37" s="72" t="s">
        <v>12912</v>
      </c>
      <c r="J37" s="72"/>
    </row>
    <row r="38" spans="1:10">
      <c r="A38" s="72"/>
      <c r="B38" s="1049" t="s">
        <v>113</v>
      </c>
      <c r="C38" s="1045"/>
      <c r="D38" s="1045"/>
      <c r="E38" s="72" t="s">
        <v>91</v>
      </c>
      <c r="F38" s="72" t="s">
        <v>92</v>
      </c>
      <c r="G38" s="72" t="s">
        <v>114</v>
      </c>
      <c r="H38" s="72" t="s">
        <v>115</v>
      </c>
      <c r="I38" s="72"/>
      <c r="J38" s="72"/>
    </row>
    <row r="39" spans="1:10">
      <c r="A39" s="72"/>
      <c r="B39" s="1049" t="s">
        <v>116</v>
      </c>
      <c r="C39" s="1045"/>
      <c r="D39" s="1045"/>
      <c r="E39" s="72" t="s">
        <v>117</v>
      </c>
      <c r="F39" s="72" t="s">
        <v>107</v>
      </c>
      <c r="G39" s="72" t="s">
        <v>118</v>
      </c>
      <c r="H39" s="72" t="s">
        <v>50</v>
      </c>
      <c r="I39" s="72"/>
      <c r="J39" s="72"/>
    </row>
    <row r="40" spans="1:10">
      <c r="A40" s="72"/>
      <c r="B40" s="1049" t="s">
        <v>12280</v>
      </c>
      <c r="C40" s="1045"/>
      <c r="D40" s="1045"/>
      <c r="E40" s="72" t="s">
        <v>106</v>
      </c>
      <c r="F40" s="72" t="s">
        <v>107</v>
      </c>
      <c r="G40" s="72" t="s">
        <v>12281</v>
      </c>
      <c r="H40" s="72" t="s">
        <v>12282</v>
      </c>
      <c r="I40" s="72" t="s">
        <v>12283</v>
      </c>
      <c r="J40" s="72"/>
    </row>
    <row r="41" spans="1:10">
      <c r="A41" s="74"/>
      <c r="B41" s="1142" t="s">
        <v>10824</v>
      </c>
      <c r="C41" s="1046"/>
      <c r="D41" s="1046"/>
      <c r="E41" s="74" t="s">
        <v>106</v>
      </c>
      <c r="F41" s="74" t="s">
        <v>107</v>
      </c>
      <c r="G41" s="74" t="s">
        <v>10825</v>
      </c>
      <c r="H41" s="74" t="s">
        <v>83</v>
      </c>
      <c r="I41" s="74"/>
      <c r="J41" s="74"/>
    </row>
    <row r="42" spans="1:10">
      <c r="B42" s="757"/>
    </row>
  </sheetData>
  <sheetProtection algorithmName="SHA-512" hashValue="B0UqFKbM0yUyxIPh+7evtkdV6M18ksWCRRwv+gDsEM2zFVWKoPn+53QBo2ftriK2tnTcQsCeieQZwYzIFRx6iA==" saltValue="RKm+qEQNJleeXjA6MmXOlA==" spinCount="100000" sheet="1" objects="1" scenarios="1"/>
  <autoFilter ref="A1:J38" xr:uid="{00000000-0001-0000-0000-000000000000}"/>
  <phoneticPr fontId="6"/>
  <conditionalFormatting sqref="A2:J41">
    <cfRule type="expression" dxfId="63" priority="1">
      <formula>$D2&lt;&gt;""</formula>
    </cfRule>
  </conditionalFormatting>
  <hyperlinks>
    <hyperlink ref="B2" location="INDEX!A1" display="INDEX" xr:uid="{00000000-0004-0000-0000-000000000000}"/>
    <hyperlink ref="B3" location="KPI!A1" display="KPI" xr:uid="{00000000-0004-0000-0000-000001000000}"/>
    <hyperlink ref="B4" location="組織図!A1" display="組織図" xr:uid="{00000000-0004-0000-0000-000002000000}"/>
    <hyperlink ref="B5" location="会員数!A1" display="会員数" xr:uid="{00000000-0004-0000-0000-000003000000}"/>
    <hyperlink ref="B6" location="年齢別会員数!A1" display="年齢別会員数" xr:uid="{00000000-0004-0000-0000-000004000000}"/>
    <hyperlink ref="B8" location="支部別会員数!A1" display="支部別会員数" xr:uid="{00000000-0004-0000-0000-000005000000}"/>
    <hyperlink ref="B9" location="海外会員数!A1" display="海外会員数" xr:uid="{00000000-0004-0000-0000-000006000000}"/>
    <hyperlink ref="B10" location="収入!A1" display="収入" xr:uid="{00000000-0004-0000-0000-000007000000}"/>
    <hyperlink ref="B11" location="支出!A1" display="支出" xr:uid="{00000000-0004-0000-0000-000008000000}"/>
    <hyperlink ref="B13" location="会費収入使途!A1" display="会費収入使途" xr:uid="{00000000-0004-0000-0000-000009000000}"/>
    <hyperlink ref="B14" location="全国大会!A1" display="全国大会" xr:uid="{00000000-0004-0000-0000-00000A000000}"/>
    <hyperlink ref="B15" location="学会賞!A1" display="学会賞" xr:uid="{00000000-0004-0000-0000-00000B000000}"/>
    <hyperlink ref="B16" location="選奨土木遺産!A1" display="選奨土木遺産" xr:uid="{00000000-0004-0000-0000-00000C000000}"/>
    <hyperlink ref="B17" location="調査研究委員会活動!A1" display="調査研究委員会活動" xr:uid="{00000000-0004-0000-0000-00000D000000}"/>
    <hyperlink ref="B18" location="調査研究行事数!A1" display="調査研究行事数" xr:uid="{00000000-0004-0000-0000-00000E000000}"/>
    <hyperlink ref="B19" location="調査研究定期行事!A1" display="調査研究定期行事" xr:uid="{00000000-0004-0000-0000-00000F000000}"/>
    <hyperlink ref="B20" location="論文集通常号!A1" display="論文集通常号" xr:uid="{00000000-0004-0000-0000-000010000000}"/>
    <hyperlink ref="B21" location="論文集特集号!A1" display="論文集特集号" xr:uid="{00000000-0004-0000-0000-000011000000}"/>
    <hyperlink ref="B22" location="重点研究課題!A1" display="重点研究課題" xr:uid="{00000000-0004-0000-0000-000012000000}"/>
    <hyperlink ref="B23" location="刊行物販売!A1" display="刊行物販売" xr:uid="{00000000-0004-0000-0000-000013000000}"/>
    <hyperlink ref="B24" location="図書売上ベスト10!A1" display="図書売上ベスト10" xr:uid="{00000000-0004-0000-0000-000014000000}"/>
    <hyperlink ref="B25" location="図書館利用者!A1" display="図書館利用者" xr:uid="{00000000-0004-0000-0000-000015000000}"/>
    <hyperlink ref="B26" location="国内災害調査団実績!A1" display="国内災害調査団実績" xr:uid="{00000000-0004-0000-0000-000016000000}"/>
    <hyperlink ref="B27" location="海外災害調査団実績!A1" display="海外災害調査団実績" xr:uid="{00000000-0004-0000-0000-000017000000}"/>
    <hyperlink ref="B28" location="土木技術者資格!A1" display="土木技術者資格" xr:uid="{00000000-0004-0000-0000-000018000000}"/>
    <hyperlink ref="B29" location="CPDプログラム!A1" display="CPDプログラム" xr:uid="{00000000-0004-0000-0000-000019000000}"/>
    <hyperlink ref="B30" location="土木コレクション!A1" display="土木コレクション" xr:uid="{00000000-0004-0000-0000-00001A000000}"/>
    <hyperlink ref="B31" location="国際ジョイントセミナー!A1" display="国際ジョイントセミナー" xr:uid="{00000000-0004-0000-0000-00001B000000}"/>
    <hyperlink ref="B32" location="イブニングシアター!A1" display="イブニングシアター" xr:uid="{00000000-0004-0000-0000-00001C000000}"/>
    <hyperlink ref="B33" location="メディア掲載!A1" display="メディア掲載" xr:uid="{00000000-0004-0000-0000-00001D000000}"/>
    <hyperlink ref="B35" location="土木学会誌特集!A1" display="土木学会誌特集" xr:uid="{00000000-0004-0000-0000-00001E000000}"/>
    <hyperlink ref="B36" location="論説・オピニオン一覧!A1" display="論説・オピニオン一覧" xr:uid="{00000000-0004-0000-0000-00001F000000}"/>
    <hyperlink ref="B37" location="HPアクセス!A1" display="HPアクセス" xr:uid="{00000000-0004-0000-0000-000020000000}"/>
    <hyperlink ref="B38" location="facebook!A1" display="facebook" xr:uid="{00000000-0004-0000-0000-000023000000}"/>
    <hyperlink ref="B39" location="教育企画行事!A1" display="教育企画行事" xr:uid="{130BBDB7-9F45-4F36-B9E3-64AA21DD5FD2}"/>
    <hyperlink ref="B7" location="業種別会員数!A1" display="業種別会員数" xr:uid="{5C2B3A2A-9B5D-4FDB-89C1-768BEC4B37BC}"/>
    <hyperlink ref="B34" location="記者発表!A1" display="記者発表" xr:uid="{B9D437B6-8E23-4657-ACF9-3B0076F5011D}"/>
    <hyperlink ref="B40" location="会長講演・挨拶!A1" display="会長講演・挨拶" xr:uid="{FC7C3F3D-FD2A-4C31-9A1E-9A41784DB4E0}"/>
    <hyperlink ref="B41" location="会長特別!A1" display="会長特別" xr:uid="{0415910D-3F24-4A56-9501-01CE27D74831}"/>
    <hyperlink ref="B12" location="事業別経常収支!A1" display="事業別経常収支" xr:uid="{D1158EF3-4961-4D16-9EC5-A5669C92A630}"/>
  </hyperlinks>
  <pageMargins left="0.70866141732283472" right="0.70866141732283472" top="0.74803149606299213" bottom="0.74803149606299213" header="0.31496062992125984" footer="0.31496062992125984"/>
  <pageSetup paperSize="9"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22"/>
  <sheetViews>
    <sheetView zoomScaleNormal="100" workbookViewId="0">
      <pane xSplit="2" ySplit="2" topLeftCell="C3" activePane="bottomRight" state="frozen"/>
      <selection activeCell="F1" sqref="F1"/>
      <selection pane="topRight" activeCell="F1" sqref="F1"/>
      <selection pane="bottomLeft" activeCell="F1" sqref="F1"/>
      <selection pane="bottomRight" activeCell="C3" sqref="C3"/>
    </sheetView>
  </sheetViews>
  <sheetFormatPr defaultColWidth="9" defaultRowHeight="15" outlineLevelCol="1"/>
  <cols>
    <col min="1" max="1" width="6.75" style="107" bestFit="1" customWidth="1"/>
    <col min="2" max="2" width="8.625" style="107" customWidth="1"/>
    <col min="3" max="17" width="15.625" style="107" customWidth="1" outlineLevel="1"/>
    <col min="18" max="18" width="18.5" style="107" bestFit="1" customWidth="1"/>
    <col min="19" max="19" width="4.625" style="107" customWidth="1"/>
    <col min="20" max="20" width="18.625" style="107" customWidth="1"/>
    <col min="21" max="21" width="4.25" style="107" customWidth="1" outlineLevel="1"/>
    <col min="22" max="22" width="11.5" style="107" bestFit="1" customWidth="1"/>
    <col min="23" max="23" width="13.25" style="107" bestFit="1" customWidth="1"/>
    <col min="24" max="24" width="18.5" style="107" bestFit="1" customWidth="1"/>
    <col min="25" max="25" width="9" style="107"/>
    <col min="26" max="26" width="4.25" style="107" bestFit="1" customWidth="1"/>
    <col min="27" max="27" width="26.25" style="107" bestFit="1" customWidth="1"/>
    <col min="28" max="28" width="9.5" style="107" bestFit="1" customWidth="1"/>
    <col min="29" max="29" width="16.75" style="107" bestFit="1" customWidth="1"/>
    <col min="30" max="16384" width="9" style="107"/>
  </cols>
  <sheetData>
    <row r="1" spans="1:32">
      <c r="A1" s="249"/>
      <c r="B1" s="249"/>
      <c r="C1" s="346" t="s">
        <v>284</v>
      </c>
      <c r="D1" s="346" t="s">
        <v>284</v>
      </c>
      <c r="E1" s="346" t="s">
        <v>284</v>
      </c>
      <c r="F1" s="346" t="s">
        <v>284</v>
      </c>
      <c r="G1" s="346" t="s">
        <v>284</v>
      </c>
      <c r="H1" s="346" t="s">
        <v>284</v>
      </c>
      <c r="I1" s="346" t="s">
        <v>284</v>
      </c>
      <c r="J1" s="346" t="s">
        <v>284</v>
      </c>
      <c r="K1" s="346" t="s">
        <v>284</v>
      </c>
      <c r="L1" s="346" t="s">
        <v>284</v>
      </c>
      <c r="M1" s="346" t="s">
        <v>284</v>
      </c>
      <c r="N1" s="346" t="s">
        <v>284</v>
      </c>
      <c r="O1" s="346" t="s">
        <v>284</v>
      </c>
      <c r="P1" s="346" t="s">
        <v>285</v>
      </c>
      <c r="Q1" s="346" t="s">
        <v>284</v>
      </c>
      <c r="R1" s="249" t="s">
        <v>261</v>
      </c>
      <c r="X1" s="367" t="s">
        <v>119</v>
      </c>
    </row>
    <row r="2" spans="1:32" ht="16.899999999999999" customHeight="1">
      <c r="A2" s="268" t="s">
        <v>262</v>
      </c>
      <c r="B2" s="268" t="s">
        <v>263</v>
      </c>
      <c r="C2" s="249" t="s">
        <v>286</v>
      </c>
      <c r="D2" s="249" t="s">
        <v>287</v>
      </c>
      <c r="E2" s="249" t="s">
        <v>288</v>
      </c>
      <c r="F2" s="249" t="s">
        <v>289</v>
      </c>
      <c r="G2" s="249" t="s">
        <v>290</v>
      </c>
      <c r="H2" s="249" t="s">
        <v>291</v>
      </c>
      <c r="I2" s="249" t="s">
        <v>271</v>
      </c>
      <c r="J2" s="249" t="s">
        <v>292</v>
      </c>
      <c r="K2" s="249" t="s">
        <v>293</v>
      </c>
      <c r="L2" s="249" t="s">
        <v>294</v>
      </c>
      <c r="M2" s="249" t="s">
        <v>295</v>
      </c>
      <c r="N2" s="249" t="s">
        <v>296</v>
      </c>
      <c r="O2" s="249" t="s">
        <v>297</v>
      </c>
      <c r="P2" s="249" t="s">
        <v>298</v>
      </c>
      <c r="Q2" s="249" t="s">
        <v>299</v>
      </c>
      <c r="R2" s="346" t="s">
        <v>300</v>
      </c>
      <c r="T2" s="39" t="s">
        <v>276</v>
      </c>
      <c r="U2" s="39"/>
      <c r="V2" s="968">
        <v>2024</v>
      </c>
    </row>
    <row r="3" spans="1:32">
      <c r="A3" s="348">
        <v>2013</v>
      </c>
      <c r="B3" s="519" t="str">
        <f t="shared" ref="B3:B11" si="0">TEXT(EDATE(DATEVALUE(A3+1&amp;"/3/31"),-3),"ggge")</f>
        <v>平成25</v>
      </c>
      <c r="C3" s="251">
        <f>C4*1000</f>
        <v>116086000</v>
      </c>
      <c r="D3" s="251">
        <f t="shared" ref="D3:D5" si="1">D4*1000</f>
        <v>193863000</v>
      </c>
      <c r="E3" s="251">
        <f t="shared" ref="E3:E5" si="2">E4*1000</f>
        <v>75365000</v>
      </c>
      <c r="F3" s="251">
        <f t="shared" ref="F3:F5" si="3">F4*1000</f>
        <v>76210000</v>
      </c>
      <c r="G3" s="251">
        <f t="shared" ref="G3:G5" si="4">G4*1000</f>
        <v>9048000</v>
      </c>
      <c r="H3" s="251">
        <f t="shared" ref="H3:H5" si="5">H4*1000</f>
        <v>97719000</v>
      </c>
      <c r="I3" s="251">
        <f t="shared" ref="I3:I5" si="6">I4*1000</f>
        <v>18339000</v>
      </c>
      <c r="J3" s="251">
        <f t="shared" ref="J3:J5" si="7">J4*1000</f>
        <v>30557000</v>
      </c>
      <c r="K3" s="251">
        <f t="shared" ref="K3:K5" si="8">K4*1000</f>
        <v>45439000</v>
      </c>
      <c r="L3" s="251">
        <f t="shared" ref="L3:L5" si="9">L4*1000</f>
        <v>10375000</v>
      </c>
      <c r="M3" s="251">
        <f t="shared" ref="M3:M5" si="10">M4*1000</f>
        <v>34238000</v>
      </c>
      <c r="N3" s="251">
        <f t="shared" ref="N3:N5" si="11">N4*1000</f>
        <v>385688000</v>
      </c>
      <c r="O3" s="251">
        <f t="shared" ref="O3:O5" si="12">O4*1000</f>
        <v>174733000</v>
      </c>
      <c r="P3" s="251">
        <f t="shared" ref="P3:P5" si="13">P4*1000</f>
        <v>166780000</v>
      </c>
      <c r="Q3" s="251">
        <f t="shared" ref="Q3:Q5" si="14">Q4*1000</f>
        <v>43329000</v>
      </c>
      <c r="R3" s="251">
        <f>SUM(C3:Q3)</f>
        <v>1477769000</v>
      </c>
      <c r="T3" s="249"/>
      <c r="U3" s="249"/>
      <c r="V3" s="249" t="s">
        <v>212</v>
      </c>
      <c r="W3" s="268" t="s">
        <v>278</v>
      </c>
      <c r="X3" s="998" t="s">
        <v>261</v>
      </c>
    </row>
    <row r="4" spans="1:32">
      <c r="A4" s="352"/>
      <c r="B4" s="352"/>
      <c r="C4" s="255">
        <v>116086</v>
      </c>
      <c r="D4" s="255">
        <v>193863</v>
      </c>
      <c r="E4" s="255">
        <v>75365</v>
      </c>
      <c r="F4" s="255">
        <v>76210</v>
      </c>
      <c r="G4" s="255">
        <v>9048</v>
      </c>
      <c r="H4" s="255">
        <v>97719</v>
      </c>
      <c r="I4" s="255">
        <v>18339</v>
      </c>
      <c r="J4" s="255">
        <v>30557</v>
      </c>
      <c r="K4" s="255">
        <v>45439</v>
      </c>
      <c r="L4" s="255">
        <v>10375</v>
      </c>
      <c r="M4" s="255">
        <v>34238</v>
      </c>
      <c r="N4" s="255">
        <v>385688</v>
      </c>
      <c r="O4" s="255">
        <v>174733</v>
      </c>
      <c r="P4" s="255">
        <v>166780</v>
      </c>
      <c r="Q4" s="255">
        <v>43329</v>
      </c>
      <c r="R4" s="438" t="s">
        <v>301</v>
      </c>
      <c r="T4" s="348" t="s">
        <v>286</v>
      </c>
      <c r="U4" s="348">
        <v>1</v>
      </c>
      <c r="V4" s="513">
        <f t="shared" ref="V4:V19" si="15">W4/$W$19</f>
        <v>5.740594223313604E-2</v>
      </c>
      <c r="W4" s="349">
        <f>ROUND(X4/10000,1)</f>
        <v>7698.2</v>
      </c>
      <c r="X4" s="251">
        <f t="shared" ref="X4:X18" si="16">VLOOKUP($V$2,$A:$Q,MATCH($T4,$A$2:$Q$2,0),FALSE)</f>
        <v>76982330</v>
      </c>
      <c r="Z4" s="348">
        <v>1</v>
      </c>
      <c r="AA4" s="615" t="s">
        <v>286</v>
      </c>
      <c r="AB4" s="513">
        <f t="shared" ref="AB4:AB15" si="17">AC4/$AC$15</f>
        <v>5.7406184334971792E-2</v>
      </c>
      <c r="AC4" s="263">
        <f t="shared" ref="AC4:AC14" si="18">SUMIF($U$4:$U$18,Z4,$X$4:$X$18)</f>
        <v>76982330</v>
      </c>
      <c r="AE4"/>
      <c r="AF4"/>
    </row>
    <row r="5" spans="1:32">
      <c r="A5" s="348">
        <v>2014</v>
      </c>
      <c r="B5" s="519" t="str">
        <f t="shared" si="0"/>
        <v>平成26</v>
      </c>
      <c r="C5" s="251">
        <f>C6*1000</f>
        <v>124701000</v>
      </c>
      <c r="D5" s="251">
        <f t="shared" si="1"/>
        <v>125668000</v>
      </c>
      <c r="E5" s="251">
        <f t="shared" si="2"/>
        <v>73311000</v>
      </c>
      <c r="F5" s="251">
        <f t="shared" si="3"/>
        <v>78141000</v>
      </c>
      <c r="G5" s="251">
        <f t="shared" si="4"/>
        <v>8825000</v>
      </c>
      <c r="H5" s="251">
        <f t="shared" si="5"/>
        <v>95827000</v>
      </c>
      <c r="I5" s="251">
        <f t="shared" si="6"/>
        <v>21668000</v>
      </c>
      <c r="J5" s="251">
        <f t="shared" si="7"/>
        <v>20589000</v>
      </c>
      <c r="K5" s="251">
        <f t="shared" si="8"/>
        <v>45857000</v>
      </c>
      <c r="L5" s="251">
        <f t="shared" si="9"/>
        <v>16719000</v>
      </c>
      <c r="M5" s="251">
        <f t="shared" si="10"/>
        <v>117618000</v>
      </c>
      <c r="N5" s="251">
        <f t="shared" si="11"/>
        <v>387090000</v>
      </c>
      <c r="O5" s="251">
        <f t="shared" si="12"/>
        <v>191506000</v>
      </c>
      <c r="P5" s="251">
        <f t="shared" si="13"/>
        <v>86506000</v>
      </c>
      <c r="Q5" s="251">
        <f t="shared" si="14"/>
        <v>107691000</v>
      </c>
      <c r="R5" s="251">
        <f>SUM(C5:Q5)</f>
        <v>1501717000</v>
      </c>
      <c r="T5" s="350" t="s">
        <v>287</v>
      </c>
      <c r="U5" s="350">
        <v>2</v>
      </c>
      <c r="V5" s="514">
        <f t="shared" si="15"/>
        <v>7.8588467954401553E-2</v>
      </c>
      <c r="W5" s="351">
        <f t="shared" ref="W5:W17" si="19">ROUND(X5/10000,1)</f>
        <v>10538.8</v>
      </c>
      <c r="X5" s="253">
        <f t="shared" si="16"/>
        <v>105388093</v>
      </c>
      <c r="Z5" s="350">
        <v>4</v>
      </c>
      <c r="AA5" s="616" t="s">
        <v>302</v>
      </c>
      <c r="AB5" s="514">
        <f t="shared" si="17"/>
        <v>4.7643205439166343E-2</v>
      </c>
      <c r="AC5" s="265">
        <f t="shared" si="18"/>
        <v>63890067</v>
      </c>
      <c r="AE5"/>
      <c r="AF5"/>
    </row>
    <row r="6" spans="1:32">
      <c r="A6" s="352"/>
      <c r="B6" s="352"/>
      <c r="C6" s="255">
        <v>124701</v>
      </c>
      <c r="D6" s="255">
        <v>125668</v>
      </c>
      <c r="E6" s="255">
        <v>73311</v>
      </c>
      <c r="F6" s="255">
        <v>78141</v>
      </c>
      <c r="G6" s="255">
        <v>8825</v>
      </c>
      <c r="H6" s="255">
        <v>95827</v>
      </c>
      <c r="I6" s="255">
        <v>21668</v>
      </c>
      <c r="J6" s="255">
        <v>20589</v>
      </c>
      <c r="K6" s="255">
        <v>45857</v>
      </c>
      <c r="L6" s="255">
        <v>16719</v>
      </c>
      <c r="M6" s="255">
        <v>117618</v>
      </c>
      <c r="N6" s="255">
        <v>387090</v>
      </c>
      <c r="O6" s="255">
        <v>191506</v>
      </c>
      <c r="P6" s="255">
        <v>86506</v>
      </c>
      <c r="Q6" s="255">
        <v>107691</v>
      </c>
      <c r="R6" s="438" t="s">
        <v>301</v>
      </c>
      <c r="T6" s="350" t="s">
        <v>288</v>
      </c>
      <c r="U6" s="350">
        <v>3</v>
      </c>
      <c r="V6" s="514">
        <f t="shared" si="15"/>
        <v>5.2885472229534283E-2</v>
      </c>
      <c r="W6" s="351">
        <f t="shared" si="19"/>
        <v>7092</v>
      </c>
      <c r="X6" s="253">
        <f t="shared" si="16"/>
        <v>70919862</v>
      </c>
      <c r="Z6" s="350">
        <v>3</v>
      </c>
      <c r="AA6" s="616" t="s">
        <v>288</v>
      </c>
      <c r="AB6" s="514">
        <f t="shared" si="17"/>
        <v>5.2885365654465916E-2</v>
      </c>
      <c r="AC6" s="265">
        <f t="shared" si="18"/>
        <v>70919862</v>
      </c>
      <c r="AE6"/>
      <c r="AF6"/>
    </row>
    <row r="7" spans="1:32">
      <c r="A7" s="348">
        <v>2015</v>
      </c>
      <c r="B7" s="521" t="str">
        <f t="shared" si="0"/>
        <v>平成27</v>
      </c>
      <c r="C7" s="251">
        <f>C8*1000</f>
        <v>117510000</v>
      </c>
      <c r="D7" s="251">
        <f t="shared" ref="D7:Q7" si="20">D8*1000</f>
        <v>86717000</v>
      </c>
      <c r="E7" s="251">
        <f t="shared" si="20"/>
        <v>46669000</v>
      </c>
      <c r="F7" s="251">
        <f t="shared" si="20"/>
        <v>52821000</v>
      </c>
      <c r="G7" s="251">
        <f t="shared" si="20"/>
        <v>9517000</v>
      </c>
      <c r="H7" s="251">
        <f t="shared" si="20"/>
        <v>98031000</v>
      </c>
      <c r="I7" s="251">
        <f t="shared" si="20"/>
        <v>17018000</v>
      </c>
      <c r="J7" s="251">
        <f t="shared" si="20"/>
        <v>23530000</v>
      </c>
      <c r="K7" s="251">
        <f t="shared" si="20"/>
        <v>47613000</v>
      </c>
      <c r="L7" s="251">
        <f t="shared" si="20"/>
        <v>19385000</v>
      </c>
      <c r="M7" s="251">
        <f t="shared" si="20"/>
        <v>16553000</v>
      </c>
      <c r="N7" s="251">
        <f t="shared" si="20"/>
        <v>328326000</v>
      </c>
      <c r="O7" s="251">
        <f t="shared" si="20"/>
        <v>245791000</v>
      </c>
      <c r="P7" s="251">
        <f t="shared" si="20"/>
        <v>99914000</v>
      </c>
      <c r="Q7" s="251">
        <f t="shared" si="20"/>
        <v>138361000</v>
      </c>
      <c r="R7" s="251">
        <f>SUM(C7:Q7)</f>
        <v>1347756000</v>
      </c>
      <c r="T7" s="350" t="s">
        <v>289</v>
      </c>
      <c r="U7" s="350">
        <v>4</v>
      </c>
      <c r="V7" s="514">
        <f t="shared" si="15"/>
        <v>4.1930304822257236E-2</v>
      </c>
      <c r="W7" s="351">
        <f t="shared" si="19"/>
        <v>5622.9</v>
      </c>
      <c r="X7" s="253">
        <f t="shared" si="16"/>
        <v>56229355</v>
      </c>
      <c r="Z7" s="350">
        <v>2</v>
      </c>
      <c r="AA7" s="616" t="s">
        <v>303</v>
      </c>
      <c r="AB7" s="514">
        <f t="shared" si="17"/>
        <v>8.8335882244637037E-2</v>
      </c>
      <c r="AC7" s="265">
        <f t="shared" si="18"/>
        <v>118459398</v>
      </c>
      <c r="AE7"/>
      <c r="AF7"/>
    </row>
    <row r="8" spans="1:32">
      <c r="A8" s="352"/>
      <c r="B8" s="352"/>
      <c r="C8" s="255">
        <v>117510</v>
      </c>
      <c r="D8" s="255">
        <v>86717</v>
      </c>
      <c r="E8" s="255">
        <v>46669</v>
      </c>
      <c r="F8" s="255">
        <v>52821</v>
      </c>
      <c r="G8" s="255">
        <v>9517</v>
      </c>
      <c r="H8" s="255">
        <v>98031</v>
      </c>
      <c r="I8" s="255">
        <v>17018</v>
      </c>
      <c r="J8" s="255">
        <v>23530</v>
      </c>
      <c r="K8" s="255">
        <v>47613</v>
      </c>
      <c r="L8" s="255">
        <v>19385</v>
      </c>
      <c r="M8" s="255">
        <v>16553</v>
      </c>
      <c r="N8" s="255">
        <v>328326</v>
      </c>
      <c r="O8" s="255">
        <v>245791</v>
      </c>
      <c r="P8" s="255">
        <v>99914</v>
      </c>
      <c r="Q8" s="255">
        <v>138361</v>
      </c>
      <c r="R8" s="438" t="s">
        <v>301</v>
      </c>
      <c r="T8" s="350" t="s">
        <v>290</v>
      </c>
      <c r="U8" s="350">
        <v>4</v>
      </c>
      <c r="V8" s="514">
        <f t="shared" si="15"/>
        <v>5.7128539586923594E-3</v>
      </c>
      <c r="W8" s="351">
        <f t="shared" si="19"/>
        <v>766.1</v>
      </c>
      <c r="X8" s="253">
        <f t="shared" si="16"/>
        <v>7660712</v>
      </c>
      <c r="Z8" s="350">
        <v>8</v>
      </c>
      <c r="AA8" s="616" t="s">
        <v>304</v>
      </c>
      <c r="AB8" s="514">
        <f t="shared" si="17"/>
        <v>4.3626167080483648E-2</v>
      </c>
      <c r="AC8" s="265">
        <f t="shared" si="18"/>
        <v>58503174</v>
      </c>
      <c r="AE8"/>
      <c r="AF8"/>
    </row>
    <row r="9" spans="1:32">
      <c r="A9" s="249">
        <v>2016</v>
      </c>
      <c r="B9" s="995" t="str">
        <f t="shared" si="0"/>
        <v>平成28</v>
      </c>
      <c r="C9" s="345">
        <v>112066249</v>
      </c>
      <c r="D9" s="345">
        <v>127091158</v>
      </c>
      <c r="E9" s="345">
        <v>69519687</v>
      </c>
      <c r="F9" s="345">
        <v>80501127</v>
      </c>
      <c r="G9" s="345">
        <v>9266842</v>
      </c>
      <c r="H9" s="345">
        <v>79293805</v>
      </c>
      <c r="I9" s="345">
        <v>25206817</v>
      </c>
      <c r="J9" s="345">
        <v>41991617</v>
      </c>
      <c r="K9" s="345">
        <v>53141765</v>
      </c>
      <c r="L9" s="345">
        <v>13748097</v>
      </c>
      <c r="M9" s="345">
        <v>3080580</v>
      </c>
      <c r="N9" s="345">
        <v>338263837</v>
      </c>
      <c r="O9" s="345">
        <v>198325816</v>
      </c>
      <c r="P9" s="345">
        <v>106052182</v>
      </c>
      <c r="Q9" s="345">
        <v>75970883</v>
      </c>
      <c r="R9" s="345">
        <f>SUM(C9:Q9)</f>
        <v>1333520462</v>
      </c>
      <c r="T9" s="350" t="s">
        <v>291</v>
      </c>
      <c r="U9" s="350">
        <v>5</v>
      </c>
      <c r="V9" s="514">
        <f t="shared" si="15"/>
        <v>9.8835878303757396E-3</v>
      </c>
      <c r="W9" s="351">
        <f t="shared" si="19"/>
        <v>1325.4</v>
      </c>
      <c r="X9" s="253">
        <f t="shared" si="16"/>
        <v>13254019</v>
      </c>
      <c r="Z9" s="350">
        <v>5</v>
      </c>
      <c r="AA9" s="616" t="s">
        <v>291</v>
      </c>
      <c r="AB9" s="514">
        <f t="shared" si="17"/>
        <v>9.8836013133561749E-3</v>
      </c>
      <c r="AC9" s="265">
        <f t="shared" si="18"/>
        <v>13254019</v>
      </c>
      <c r="AE9"/>
      <c r="AF9"/>
    </row>
    <row r="10" spans="1:32">
      <c r="A10" s="249">
        <v>2017</v>
      </c>
      <c r="B10" s="995" t="str">
        <f t="shared" si="0"/>
        <v>平成29</v>
      </c>
      <c r="C10" s="345">
        <v>110086547</v>
      </c>
      <c r="D10" s="345">
        <v>124300917</v>
      </c>
      <c r="E10" s="345">
        <v>78761391</v>
      </c>
      <c r="F10" s="345">
        <v>76598624</v>
      </c>
      <c r="G10" s="345">
        <v>8372331</v>
      </c>
      <c r="H10" s="345">
        <v>96180676</v>
      </c>
      <c r="I10" s="345">
        <v>27787006</v>
      </c>
      <c r="J10" s="345">
        <v>51177420</v>
      </c>
      <c r="K10" s="345">
        <v>40371968</v>
      </c>
      <c r="L10" s="345">
        <v>12835681</v>
      </c>
      <c r="M10" s="345">
        <v>20201487</v>
      </c>
      <c r="N10" s="345">
        <v>349189722</v>
      </c>
      <c r="O10" s="345">
        <v>207461717</v>
      </c>
      <c r="P10" s="345">
        <v>104965204</v>
      </c>
      <c r="Q10" s="345">
        <v>46913527</v>
      </c>
      <c r="R10" s="345">
        <f>SUM(C10:Q10)</f>
        <v>1355204218</v>
      </c>
      <c r="T10" s="350" t="s">
        <v>271</v>
      </c>
      <c r="U10" s="350">
        <v>6</v>
      </c>
      <c r="V10" s="514">
        <f t="shared" si="15"/>
        <v>2.6712681700597533E-2</v>
      </c>
      <c r="W10" s="351">
        <f t="shared" si="19"/>
        <v>3582.2</v>
      </c>
      <c r="X10" s="253">
        <f t="shared" si="16"/>
        <v>35822450</v>
      </c>
      <c r="Z10" s="350">
        <v>7</v>
      </c>
      <c r="AA10" s="616" t="s">
        <v>292</v>
      </c>
      <c r="AB10" s="514">
        <f t="shared" si="17"/>
        <v>9.8524687595555924E-2</v>
      </c>
      <c r="AC10" s="265">
        <f t="shared" si="18"/>
        <v>132122699</v>
      </c>
      <c r="AE10"/>
      <c r="AF10"/>
    </row>
    <row r="11" spans="1:32">
      <c r="A11" s="249">
        <v>2018</v>
      </c>
      <c r="B11" s="995" t="str">
        <f t="shared" si="0"/>
        <v>平成30</v>
      </c>
      <c r="C11" s="345">
        <v>65410237</v>
      </c>
      <c r="D11" s="345">
        <v>143370935</v>
      </c>
      <c r="E11" s="345">
        <v>78380412</v>
      </c>
      <c r="F11" s="345">
        <v>83258924</v>
      </c>
      <c r="G11" s="345">
        <v>7391063</v>
      </c>
      <c r="H11" s="345">
        <v>64209791</v>
      </c>
      <c r="I11" s="345">
        <v>30660478</v>
      </c>
      <c r="J11" s="345">
        <v>61077329</v>
      </c>
      <c r="K11" s="345">
        <v>52594878</v>
      </c>
      <c r="L11" s="345">
        <v>14090063</v>
      </c>
      <c r="M11" s="345">
        <v>8350585</v>
      </c>
      <c r="N11" s="345">
        <v>354918051</v>
      </c>
      <c r="O11" s="345">
        <v>248421710</v>
      </c>
      <c r="P11" s="345">
        <v>151952513</v>
      </c>
      <c r="Q11" s="345">
        <v>69159877</v>
      </c>
      <c r="R11" s="345">
        <f>SUM(C11:Q11)</f>
        <v>1433246846</v>
      </c>
      <c r="T11" s="350" t="s">
        <v>292</v>
      </c>
      <c r="U11" s="350">
        <v>7</v>
      </c>
      <c r="V11" s="514">
        <f t="shared" si="15"/>
        <v>9.852491888582568E-2</v>
      </c>
      <c r="W11" s="351">
        <f t="shared" si="19"/>
        <v>13212.3</v>
      </c>
      <c r="X11" s="253">
        <f t="shared" si="16"/>
        <v>132122699</v>
      </c>
      <c r="Z11" s="350">
        <v>6</v>
      </c>
      <c r="AA11" s="616" t="s">
        <v>305</v>
      </c>
      <c r="AB11" s="514">
        <f t="shared" si="17"/>
        <v>2.6713015415749435E-2</v>
      </c>
      <c r="AC11" s="265">
        <f t="shared" si="18"/>
        <v>35822450</v>
      </c>
      <c r="AE11"/>
      <c r="AF11"/>
    </row>
    <row r="12" spans="1:32">
      <c r="A12" s="249">
        <v>2019</v>
      </c>
      <c r="B12" s="995" t="str">
        <f t="shared" ref="B12" si="21">TEXT(EDATE(DATEVALUE(A12+1&amp;"/3/31"),-3),"ggge")</f>
        <v>令和1</v>
      </c>
      <c r="C12" s="620">
        <v>68852337</v>
      </c>
      <c r="D12" s="620">
        <v>108955611</v>
      </c>
      <c r="E12" s="620">
        <v>71501352</v>
      </c>
      <c r="F12" s="620">
        <v>38934237</v>
      </c>
      <c r="G12" s="620">
        <v>10829116</v>
      </c>
      <c r="H12" s="620">
        <v>34490667</v>
      </c>
      <c r="I12" s="620">
        <v>32494642</v>
      </c>
      <c r="J12" s="620">
        <v>89012958</v>
      </c>
      <c r="K12" s="620">
        <v>52515899</v>
      </c>
      <c r="L12" s="620">
        <v>12983729</v>
      </c>
      <c r="M12" s="620">
        <v>5977760</v>
      </c>
      <c r="N12" s="620">
        <v>364187549</v>
      </c>
      <c r="O12" s="620">
        <v>221901365</v>
      </c>
      <c r="P12" s="620">
        <v>170327650</v>
      </c>
      <c r="Q12" s="620">
        <v>63550677</v>
      </c>
      <c r="R12" s="620">
        <f>SUM(C12:Q12)</f>
        <v>1346515549</v>
      </c>
      <c r="T12" s="350" t="s">
        <v>293</v>
      </c>
      <c r="U12" s="350">
        <v>8</v>
      </c>
      <c r="V12" s="514">
        <f t="shared" si="15"/>
        <v>4.3626040353136553E-2</v>
      </c>
      <c r="W12" s="351">
        <f t="shared" si="19"/>
        <v>5850.3</v>
      </c>
      <c r="X12" s="253">
        <f t="shared" si="16"/>
        <v>58503174</v>
      </c>
      <c r="Z12" s="350">
        <v>10</v>
      </c>
      <c r="AA12" s="616" t="s">
        <v>298</v>
      </c>
      <c r="AB12" s="514">
        <f t="shared" si="17"/>
        <v>5.4579177892005698E-2</v>
      </c>
      <c r="AC12" s="265">
        <f t="shared" si="18"/>
        <v>73191283</v>
      </c>
      <c r="AE12"/>
      <c r="AF12"/>
    </row>
    <row r="13" spans="1:32">
      <c r="A13" s="249">
        <v>2020</v>
      </c>
      <c r="B13" s="995" t="str">
        <f t="shared" ref="B13:B16" si="22">TEXT(EDATE(DATEVALUE(A13+1&amp;"/3/31"),-3),"ggge")</f>
        <v>令和2</v>
      </c>
      <c r="C13" s="620">
        <v>72341691</v>
      </c>
      <c r="D13" s="620">
        <v>55957953</v>
      </c>
      <c r="E13" s="620">
        <v>30543341</v>
      </c>
      <c r="F13" s="620">
        <v>52982859</v>
      </c>
      <c r="G13" s="620">
        <v>9286476</v>
      </c>
      <c r="H13" s="620">
        <v>18439527</v>
      </c>
      <c r="I13" s="620">
        <v>34562720</v>
      </c>
      <c r="J13" s="620">
        <v>70079312</v>
      </c>
      <c r="K13" s="620">
        <v>29754143</v>
      </c>
      <c r="L13" s="620">
        <v>7649951</v>
      </c>
      <c r="M13" s="620">
        <v>837316</v>
      </c>
      <c r="N13" s="620">
        <v>359065776</v>
      </c>
      <c r="O13" s="620">
        <v>221195961</v>
      </c>
      <c r="P13" s="620">
        <v>160212274</v>
      </c>
      <c r="Q13" s="620">
        <v>33887535</v>
      </c>
      <c r="R13" s="345">
        <f t="shared" ref="R13:R17" si="23">SUM(C13:Q13)</f>
        <v>1156796835</v>
      </c>
      <c r="T13" s="350" t="s">
        <v>294</v>
      </c>
      <c r="U13" s="350">
        <v>2</v>
      </c>
      <c r="V13" s="514">
        <f t="shared" si="15"/>
        <v>9.7471236253841315E-3</v>
      </c>
      <c r="W13" s="351">
        <f t="shared" si="19"/>
        <v>1307.0999999999999</v>
      </c>
      <c r="X13" s="253">
        <f t="shared" si="16"/>
        <v>13071305</v>
      </c>
      <c r="Z13" s="350">
        <v>11</v>
      </c>
      <c r="AA13" s="616" t="s">
        <v>274</v>
      </c>
      <c r="AB13" s="514">
        <f t="shared" si="17"/>
        <v>5.4384782035505501E-2</v>
      </c>
      <c r="AC13" s="265">
        <f t="shared" si="18"/>
        <v>72930596</v>
      </c>
      <c r="AE13"/>
      <c r="AF13"/>
    </row>
    <row r="14" spans="1:32">
      <c r="A14" s="249">
        <v>2021</v>
      </c>
      <c r="B14" s="995" t="str">
        <f t="shared" si="22"/>
        <v>令和3</v>
      </c>
      <c r="C14" s="620">
        <v>71897695</v>
      </c>
      <c r="D14" s="620">
        <v>71661369</v>
      </c>
      <c r="E14" s="620">
        <v>58194061</v>
      </c>
      <c r="F14" s="620">
        <v>44908039</v>
      </c>
      <c r="G14" s="620">
        <v>8605609</v>
      </c>
      <c r="H14" s="620">
        <v>26985281</v>
      </c>
      <c r="I14" s="620">
        <v>47358303</v>
      </c>
      <c r="J14" s="620">
        <v>52460132</v>
      </c>
      <c r="K14" s="620">
        <v>31155242</v>
      </c>
      <c r="L14" s="620">
        <v>8462997</v>
      </c>
      <c r="M14" s="620">
        <v>2188722</v>
      </c>
      <c r="N14" s="620">
        <v>358590132</v>
      </c>
      <c r="O14" s="620">
        <v>228299272</v>
      </c>
      <c r="P14" s="620">
        <v>114222821</v>
      </c>
      <c r="Q14" s="620">
        <v>73259593</v>
      </c>
      <c r="R14" s="345">
        <f t="shared" si="23"/>
        <v>1198249268</v>
      </c>
      <c r="T14" s="350" t="s">
        <v>295</v>
      </c>
      <c r="U14" s="350">
        <v>11</v>
      </c>
      <c r="V14" s="514">
        <f t="shared" si="15"/>
        <v>2.9649272079050808E-3</v>
      </c>
      <c r="W14" s="351">
        <f t="shared" si="19"/>
        <v>397.6</v>
      </c>
      <c r="X14" s="253">
        <f t="shared" si="16"/>
        <v>3975939</v>
      </c>
      <c r="Z14" s="352">
        <v>9</v>
      </c>
      <c r="AA14" s="616" t="s">
        <v>306</v>
      </c>
      <c r="AB14" s="515">
        <f t="shared" si="17"/>
        <v>0.46601793099410255</v>
      </c>
      <c r="AC14" s="265">
        <f t="shared" si="18"/>
        <v>624935215</v>
      </c>
      <c r="AE14"/>
      <c r="AF14"/>
    </row>
    <row r="15" spans="1:32">
      <c r="A15" s="249">
        <v>2022</v>
      </c>
      <c r="B15" s="995" t="str">
        <f t="shared" si="22"/>
        <v>令和4</v>
      </c>
      <c r="C15" s="620">
        <v>63027634</v>
      </c>
      <c r="D15" s="620">
        <v>108697415</v>
      </c>
      <c r="E15" s="620">
        <v>67577973</v>
      </c>
      <c r="F15" s="620">
        <v>82106830</v>
      </c>
      <c r="G15" s="620">
        <v>11377137</v>
      </c>
      <c r="H15" s="620">
        <v>32874990</v>
      </c>
      <c r="I15" s="620">
        <v>40314881</v>
      </c>
      <c r="J15" s="620">
        <v>101234885</v>
      </c>
      <c r="K15" s="620">
        <v>54521148</v>
      </c>
      <c r="L15" s="620">
        <v>10433514</v>
      </c>
      <c r="M15" s="620">
        <v>7078937</v>
      </c>
      <c r="N15" s="620">
        <v>342962342</v>
      </c>
      <c r="O15" s="620">
        <v>251267328</v>
      </c>
      <c r="P15" s="620">
        <v>315986064</v>
      </c>
      <c r="Q15" s="620">
        <v>50653219</v>
      </c>
      <c r="R15" s="345">
        <f t="shared" si="23"/>
        <v>1540114297</v>
      </c>
      <c r="T15" s="350" t="s">
        <v>296</v>
      </c>
      <c r="U15" s="350">
        <v>9</v>
      </c>
      <c r="V15" s="514">
        <f t="shared" si="15"/>
        <v>0.26458768794588561</v>
      </c>
      <c r="W15" s="351">
        <f t="shared" si="19"/>
        <v>35481.5</v>
      </c>
      <c r="X15" s="253">
        <f t="shared" si="16"/>
        <v>354815373</v>
      </c>
      <c r="Z15" s="617"/>
      <c r="AA15" s="618"/>
      <c r="AB15" s="515">
        <f t="shared" si="17"/>
        <v>1</v>
      </c>
      <c r="AC15" s="619">
        <f>SUM(AC4:AC14)</f>
        <v>1341011093</v>
      </c>
    </row>
    <row r="16" spans="1:32">
      <c r="A16" s="249">
        <v>2023</v>
      </c>
      <c r="B16" s="995" t="str">
        <f t="shared" si="22"/>
        <v>令和5</v>
      </c>
      <c r="C16" s="620">
        <v>72652086</v>
      </c>
      <c r="D16" s="620">
        <v>143956396</v>
      </c>
      <c r="E16" s="620">
        <v>61996591</v>
      </c>
      <c r="F16" s="620">
        <v>92949448</v>
      </c>
      <c r="G16" s="620">
        <v>6981801</v>
      </c>
      <c r="H16" s="620">
        <v>22337065</v>
      </c>
      <c r="I16" s="620">
        <v>35590955</v>
      </c>
      <c r="J16" s="620">
        <v>114379521</v>
      </c>
      <c r="K16" s="620">
        <v>47296893</v>
      </c>
      <c r="L16" s="620">
        <v>12765378</v>
      </c>
      <c r="M16" s="620">
        <v>2661750</v>
      </c>
      <c r="N16" s="620">
        <v>360260434</v>
      </c>
      <c r="O16" s="620">
        <v>263850357</v>
      </c>
      <c r="P16" s="620">
        <v>178011076</v>
      </c>
      <c r="Q16" s="620">
        <v>67697248</v>
      </c>
      <c r="R16" s="345">
        <f t="shared" si="23"/>
        <v>1483386999</v>
      </c>
      <c r="T16" s="350" t="s">
        <v>297</v>
      </c>
      <c r="U16" s="350">
        <v>9</v>
      </c>
      <c r="V16" s="514">
        <f t="shared" si="15"/>
        <v>0.2014301150400705</v>
      </c>
      <c r="W16" s="351">
        <f t="shared" si="19"/>
        <v>27012</v>
      </c>
      <c r="X16" s="253">
        <f t="shared" si="16"/>
        <v>270119842</v>
      </c>
    </row>
    <row r="17" spans="1:27">
      <c r="A17" s="249">
        <v>2024</v>
      </c>
      <c r="B17" s="995" t="str">
        <f t="shared" ref="B17" si="24">TEXT(EDATE(DATEVALUE(A17+1&amp;"/3/31"),-3),"ggge")</f>
        <v>令和6</v>
      </c>
      <c r="C17" s="620">
        <v>76982330</v>
      </c>
      <c r="D17" s="620">
        <v>105388093</v>
      </c>
      <c r="E17" s="620">
        <v>70919862</v>
      </c>
      <c r="F17" s="620">
        <v>56229355</v>
      </c>
      <c r="G17" s="620">
        <v>7660712</v>
      </c>
      <c r="H17" s="620">
        <v>13254019</v>
      </c>
      <c r="I17" s="620">
        <v>35822450</v>
      </c>
      <c r="J17" s="620">
        <v>132122699</v>
      </c>
      <c r="K17" s="620">
        <v>58503174</v>
      </c>
      <c r="L17" s="620">
        <v>13071305</v>
      </c>
      <c r="M17" s="620">
        <v>3975939</v>
      </c>
      <c r="N17" s="620">
        <v>354815373</v>
      </c>
      <c r="O17" s="620">
        <v>270119842</v>
      </c>
      <c r="P17" s="620">
        <v>73191283</v>
      </c>
      <c r="Q17" s="620">
        <v>68954657</v>
      </c>
      <c r="R17" s="345">
        <f t="shared" si="23"/>
        <v>1341011093</v>
      </c>
      <c r="T17" s="350" t="s">
        <v>298</v>
      </c>
      <c r="U17" s="350">
        <v>10</v>
      </c>
      <c r="V17" s="514">
        <f t="shared" si="15"/>
        <v>5.4578970642298982E-2</v>
      </c>
      <c r="W17" s="351">
        <f t="shared" si="19"/>
        <v>7319.1</v>
      </c>
      <c r="X17" s="253">
        <f t="shared" si="16"/>
        <v>73191283</v>
      </c>
      <c r="Z17" s="350">
        <v>11</v>
      </c>
      <c r="AA17" s="616" t="s">
        <v>307</v>
      </c>
    </row>
    <row r="18" spans="1:27">
      <c r="A18" s="249"/>
      <c r="B18" s="995"/>
      <c r="C18" s="620"/>
      <c r="D18" s="620"/>
      <c r="E18" s="620"/>
      <c r="F18" s="620"/>
      <c r="G18" s="620"/>
      <c r="H18" s="620"/>
      <c r="I18" s="620"/>
      <c r="J18" s="620"/>
      <c r="K18" s="620"/>
      <c r="L18" s="620"/>
      <c r="M18" s="620"/>
      <c r="N18" s="620"/>
      <c r="O18" s="620"/>
      <c r="P18" s="620"/>
      <c r="Q18" s="620"/>
      <c r="R18" s="620"/>
      <c r="T18" s="74" t="s">
        <v>308</v>
      </c>
      <c r="U18" s="74">
        <v>11</v>
      </c>
      <c r="V18" s="517">
        <f t="shared" si="15"/>
        <v>5.1420159864460468E-2</v>
      </c>
      <c r="W18" s="353">
        <f t="shared" ref="W18:W19" si="25">ROUND(X18/10000,1)</f>
        <v>6895.5</v>
      </c>
      <c r="X18" s="255">
        <f t="shared" si="16"/>
        <v>68954657</v>
      </c>
    </row>
    <row r="19" spans="1:27">
      <c r="T19" s="74" t="s">
        <v>275</v>
      </c>
      <c r="U19" s="74"/>
      <c r="V19" s="517">
        <f t="shared" si="15"/>
        <v>1</v>
      </c>
      <c r="W19" s="353">
        <f t="shared" si="25"/>
        <v>134101.1</v>
      </c>
      <c r="X19" s="255">
        <f>SUM(X4:X18)</f>
        <v>1341011093</v>
      </c>
    </row>
    <row r="21" spans="1:27">
      <c r="X21" s="589" t="str">
        <f>"支出"&amp;CHAR(10)&amp;ROUND(X19/10^8,1)&amp;"億円"</f>
        <v>支出
13.4億円</v>
      </c>
    </row>
    <row r="22" spans="1:27">
      <c r="X22" s="589" t="str">
        <f>ROUND(X19/10^8,1)&amp;"億円"&amp;CHAR(10)&amp;"支出"</f>
        <v>13.4億円
支出</v>
      </c>
    </row>
  </sheetData>
  <sortState xmlns:xlrd2="http://schemas.microsoft.com/office/spreadsheetml/2017/richdata2" ref="Z4:AC13">
    <sortCondition ref="AB4:AB13"/>
  </sortState>
  <phoneticPr fontId="6"/>
  <hyperlinks>
    <hyperlink ref="X1" location="INDEX!A1" display="INDEXに戻る" xr:uid="{00000000-0004-0000-08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FEA13-5512-42EE-842B-849E0BF91626}">
  <dimension ref="A1:Y51"/>
  <sheetViews>
    <sheetView zoomScale="120" zoomScaleNormal="120" workbookViewId="0"/>
  </sheetViews>
  <sheetFormatPr defaultColWidth="9" defaultRowHeight="15" outlineLevelCol="1"/>
  <cols>
    <col min="1" max="1" width="13" style="39" bestFit="1" customWidth="1"/>
    <col min="2" max="3" width="17.875" style="39" bestFit="1" customWidth="1"/>
    <col min="4" max="6" width="19" style="39" bestFit="1" customWidth="1"/>
    <col min="7" max="7" width="15.75" style="39" bestFit="1" customWidth="1"/>
    <col min="8" max="9" width="17.5" style="39" bestFit="1" customWidth="1"/>
    <col min="10" max="10" width="9.25" style="39" bestFit="1" customWidth="1"/>
    <col min="11" max="11" width="9" style="39"/>
    <col min="12" max="12" width="10.5" style="39" bestFit="1" customWidth="1"/>
    <col min="13" max="13" width="10.5" style="39" customWidth="1"/>
    <col min="14" max="14" width="10.5" style="39" customWidth="1" outlineLevel="1"/>
    <col min="15" max="16" width="17.875" style="525" bestFit="1" customWidth="1"/>
    <col min="17" max="19" width="19" style="525" bestFit="1" customWidth="1"/>
    <col min="20" max="20" width="15.75" style="525" bestFit="1" customWidth="1"/>
    <col min="21" max="22" width="17.5" style="525" bestFit="1" customWidth="1"/>
    <col min="23" max="23" width="14.625" style="525" bestFit="1" customWidth="1"/>
    <col min="24" max="25" width="14.625" style="525" customWidth="1"/>
    <col min="26" max="16384" width="9" style="39"/>
  </cols>
  <sheetData>
    <row r="1" spans="1:25">
      <c r="A1" s="367" t="s">
        <v>119</v>
      </c>
    </row>
    <row r="2" spans="1:25">
      <c r="A2" s="39" t="s">
        <v>12759</v>
      </c>
      <c r="J2" s="39" t="s">
        <v>13894</v>
      </c>
      <c r="X2" s="525" t="s">
        <v>12444</v>
      </c>
    </row>
    <row r="3" spans="1:25">
      <c r="A3" s="1243" t="s">
        <v>13377</v>
      </c>
      <c r="B3" s="455" t="s">
        <v>12432</v>
      </c>
      <c r="C3" s="456" t="s">
        <v>12433</v>
      </c>
      <c r="D3" s="456" t="s">
        <v>12434</v>
      </c>
      <c r="E3" s="456" t="s">
        <v>12435</v>
      </c>
      <c r="F3" s="456" t="s">
        <v>12436</v>
      </c>
      <c r="G3" s="456" t="s">
        <v>12437</v>
      </c>
      <c r="H3" s="457" t="s">
        <v>12438</v>
      </c>
      <c r="I3" s="431" t="s">
        <v>12445</v>
      </c>
      <c r="J3" s="431" t="s">
        <v>12439</v>
      </c>
      <c r="O3" s="525" t="s">
        <v>12432</v>
      </c>
      <c r="P3" s="525" t="s">
        <v>12433</v>
      </c>
      <c r="Q3" s="525" t="s">
        <v>12434</v>
      </c>
      <c r="R3" s="525" t="s">
        <v>12435</v>
      </c>
      <c r="S3" s="525" t="s">
        <v>12436</v>
      </c>
      <c r="T3" s="525" t="s">
        <v>12437</v>
      </c>
      <c r="U3" s="525" t="s">
        <v>12438</v>
      </c>
      <c r="V3" s="525" t="s">
        <v>12445</v>
      </c>
      <c r="W3" s="525" t="s">
        <v>12439</v>
      </c>
      <c r="X3" s="525" t="s">
        <v>12441</v>
      </c>
    </row>
    <row r="4" spans="1:25">
      <c r="A4" s="346" t="s">
        <v>12446</v>
      </c>
      <c r="B4" s="455">
        <f t="shared" ref="B4:B17" si="0">_xlfn.XLOOKUP($A4&amp;$A$3,$N:$N,O:O)/10000</f>
        <v>29341.393100000001</v>
      </c>
      <c r="C4" s="456">
        <f t="shared" ref="C4:C17" si="1">_xlfn.XLOOKUP($A4&amp;$A$3,$N:$N,P:P)/10000</f>
        <v>20665.8914</v>
      </c>
      <c r="D4" s="456">
        <f t="shared" ref="D4:D17" si="2">_xlfn.XLOOKUP($A4&amp;$A$3,$N:$N,Q:Q)/10000</f>
        <v>7459.1684999999998</v>
      </c>
      <c r="E4" s="456">
        <f t="shared" ref="E4:E17" si="3">_xlfn.XLOOKUP($A4&amp;$A$3,$N:$N,R:R)/10000</f>
        <v>6132.53</v>
      </c>
      <c r="F4" s="456">
        <f t="shared" ref="F4:F17" si="4">_xlfn.XLOOKUP($A4&amp;$A$3,$N:$N,S:S)/10000</f>
        <v>1388.3126</v>
      </c>
      <c r="G4" s="456">
        <f t="shared" ref="G4:G17" si="5">_xlfn.XLOOKUP($A4&amp;$A$3,$N:$N,T:T)/10000</f>
        <v>85.418300000000002</v>
      </c>
      <c r="H4" s="457">
        <f t="shared" ref="H4:H17" si="6">_xlfn.XLOOKUP($A4&amp;$A$3,$N:$N,U:U)/10000</f>
        <v>28913.3845</v>
      </c>
      <c r="I4" s="431">
        <f t="shared" ref="I4:I17" si="7">_xlfn.XLOOKUP($A4&amp;$A$3,$N:$N,V:V)/10000</f>
        <v>93986.098400000003</v>
      </c>
      <c r="J4" s="431">
        <f t="shared" ref="J4:J17" si="8">_xlfn.XLOOKUP($A4&amp;$A$3,$N:$N,W:W)/10000</f>
        <v>27749.801500000001</v>
      </c>
      <c r="L4" s="1087" t="s">
        <v>12446</v>
      </c>
      <c r="M4" s="1087" t="s">
        <v>12440</v>
      </c>
      <c r="N4" s="1087" t="str">
        <f t="shared" ref="N4:N42" si="9">L4&amp;M4</f>
        <v>2011年度経常収益</v>
      </c>
      <c r="O4" s="1088">
        <v>293413931</v>
      </c>
      <c r="P4" s="1088">
        <v>206658914</v>
      </c>
      <c r="Q4" s="1088">
        <v>74591685</v>
      </c>
      <c r="R4" s="1088">
        <v>61325300</v>
      </c>
      <c r="S4" s="1088">
        <v>13883126</v>
      </c>
      <c r="T4" s="1088">
        <v>854183</v>
      </c>
      <c r="U4" s="1088">
        <v>289133845</v>
      </c>
      <c r="V4" s="1088">
        <f t="shared" ref="V4:V5" si="10">SUM(O4:U4)</f>
        <v>939860984</v>
      </c>
      <c r="W4" s="1088">
        <v>277498015</v>
      </c>
      <c r="X4" s="1088"/>
      <c r="Y4" s="1088">
        <f t="shared" ref="Y4:Y42" si="11">SUM(V4:X4)</f>
        <v>1217358999</v>
      </c>
    </row>
    <row r="5" spans="1:25">
      <c r="A5" s="346" t="s">
        <v>10503</v>
      </c>
      <c r="B5" s="455">
        <f t="shared" si="0"/>
        <v>32245.5893</v>
      </c>
      <c r="C5" s="456">
        <f t="shared" si="1"/>
        <v>25190.580099999999</v>
      </c>
      <c r="D5" s="456">
        <f t="shared" si="2"/>
        <v>6887.5360000000001</v>
      </c>
      <c r="E5" s="456">
        <f t="shared" si="3"/>
        <v>4608.6980000000003</v>
      </c>
      <c r="F5" s="456">
        <f t="shared" si="4"/>
        <v>1604.3300999999999</v>
      </c>
      <c r="G5" s="456">
        <f t="shared" si="5"/>
        <v>1804.3735999999999</v>
      </c>
      <c r="H5" s="457">
        <f t="shared" si="6"/>
        <v>2450.8081999999999</v>
      </c>
      <c r="I5" s="431">
        <f t="shared" si="7"/>
        <v>74791.915299999993</v>
      </c>
      <c r="J5" s="431">
        <f t="shared" si="8"/>
        <v>53155.402600000001</v>
      </c>
      <c r="L5" s="1089" t="s">
        <v>12446</v>
      </c>
      <c r="M5" s="1089" t="s">
        <v>12443</v>
      </c>
      <c r="N5" s="1089" t="str">
        <f t="shared" si="9"/>
        <v>2011年度経常費用</v>
      </c>
      <c r="O5" s="1090">
        <v>548741073</v>
      </c>
      <c r="P5" s="1090">
        <v>253364637</v>
      </c>
      <c r="Q5" s="1090">
        <v>96676882</v>
      </c>
      <c r="R5" s="1090">
        <v>53740549</v>
      </c>
      <c r="S5" s="1090">
        <v>40252009</v>
      </c>
      <c r="T5" s="1090">
        <v>23009172</v>
      </c>
      <c r="U5" s="1090">
        <v>0</v>
      </c>
      <c r="V5" s="1090">
        <f t="shared" si="10"/>
        <v>1015784322</v>
      </c>
      <c r="W5" s="1090">
        <v>184147018</v>
      </c>
      <c r="X5" s="1090"/>
      <c r="Y5" s="1090">
        <f t="shared" si="11"/>
        <v>1199931340</v>
      </c>
    </row>
    <row r="6" spans="1:25">
      <c r="A6" s="346" t="s">
        <v>10504</v>
      </c>
      <c r="B6" s="455">
        <f t="shared" si="0"/>
        <v>40235.547700000003</v>
      </c>
      <c r="C6" s="456">
        <f t="shared" si="1"/>
        <v>25885.124299999999</v>
      </c>
      <c r="D6" s="456">
        <f t="shared" si="2"/>
        <v>5517.9264999999996</v>
      </c>
      <c r="E6" s="456">
        <f t="shared" si="3"/>
        <v>4179.72</v>
      </c>
      <c r="F6" s="456">
        <f t="shared" si="4"/>
        <v>1140.1479999999999</v>
      </c>
      <c r="G6" s="456">
        <f t="shared" si="5"/>
        <v>1351.7239</v>
      </c>
      <c r="H6" s="457">
        <f t="shared" si="6"/>
        <v>24554.9575</v>
      </c>
      <c r="I6" s="431">
        <f t="shared" si="7"/>
        <v>102865.1479</v>
      </c>
      <c r="J6" s="431">
        <f t="shared" si="8"/>
        <v>23870.1702</v>
      </c>
      <c r="L6" s="1091" t="s">
        <v>12446</v>
      </c>
      <c r="M6" s="1091" t="s">
        <v>12753</v>
      </c>
      <c r="N6" s="1091" t="str">
        <f t="shared" si="9"/>
        <v>2011年度経常収支</v>
      </c>
      <c r="O6" s="1092">
        <f t="shared" ref="O6" si="12">O4-O5</f>
        <v>-255327142</v>
      </c>
      <c r="P6" s="1092">
        <f t="shared" ref="P6" si="13">P4-P5</f>
        <v>-46705723</v>
      </c>
      <c r="Q6" s="1092">
        <f t="shared" ref="Q6" si="14">Q4-Q5</f>
        <v>-22085197</v>
      </c>
      <c r="R6" s="1092">
        <f t="shared" ref="R6" si="15">R4-R5</f>
        <v>7584751</v>
      </c>
      <c r="S6" s="1092">
        <f t="shared" ref="S6" si="16">S4-S5</f>
        <v>-26368883</v>
      </c>
      <c r="T6" s="1092">
        <f t="shared" ref="T6" si="17">T4-T5</f>
        <v>-22154989</v>
      </c>
      <c r="U6" s="1092">
        <f t="shared" ref="U6" si="18">U4-U5</f>
        <v>289133845</v>
      </c>
      <c r="V6" s="1092">
        <f t="shared" ref="V6" si="19">V4-V5</f>
        <v>-75923338</v>
      </c>
      <c r="W6" s="1092">
        <f t="shared" ref="W6" si="20">W4-W5</f>
        <v>93350997</v>
      </c>
      <c r="X6" s="1092">
        <f t="shared" ref="X6" si="21">X4-X5</f>
        <v>0</v>
      </c>
      <c r="Y6" s="1092">
        <f t="shared" si="11"/>
        <v>17427659</v>
      </c>
    </row>
    <row r="7" spans="1:25">
      <c r="A7" s="346" t="s">
        <v>10505</v>
      </c>
      <c r="B7" s="455">
        <f t="shared" si="0"/>
        <v>30705.693500000001</v>
      </c>
      <c r="C7" s="456">
        <f t="shared" si="1"/>
        <v>23872.0825</v>
      </c>
      <c r="D7" s="456">
        <f t="shared" si="2"/>
        <v>9047.6869000000006</v>
      </c>
      <c r="E7" s="456">
        <f t="shared" si="3"/>
        <v>4554.4639999999999</v>
      </c>
      <c r="F7" s="456">
        <f t="shared" si="4"/>
        <v>2412.7727</v>
      </c>
      <c r="G7" s="456">
        <f t="shared" si="5"/>
        <v>891.73059999999998</v>
      </c>
      <c r="H7" s="457">
        <f t="shared" si="6"/>
        <v>25189.1132</v>
      </c>
      <c r="I7" s="431">
        <f t="shared" si="7"/>
        <v>96673.543399999995</v>
      </c>
      <c r="J7" s="431">
        <f t="shared" si="8"/>
        <v>34323.751600000003</v>
      </c>
      <c r="L7" s="1087" t="s">
        <v>10503</v>
      </c>
      <c r="M7" s="1087" t="s">
        <v>12440</v>
      </c>
      <c r="N7" s="1087" t="str">
        <f t="shared" si="9"/>
        <v>2012年度経常収益</v>
      </c>
      <c r="O7" s="1088">
        <v>322455893</v>
      </c>
      <c r="P7" s="1088">
        <v>251905801</v>
      </c>
      <c r="Q7" s="1088">
        <v>68875360</v>
      </c>
      <c r="R7" s="1088">
        <v>46086980</v>
      </c>
      <c r="S7" s="1088">
        <v>16043301</v>
      </c>
      <c r="T7" s="1088">
        <v>18043736</v>
      </c>
      <c r="U7" s="1088">
        <v>24508082</v>
      </c>
      <c r="V7" s="1088">
        <f t="shared" ref="V7:V8" si="22">SUM(O7:U7)</f>
        <v>747919153</v>
      </c>
      <c r="W7" s="1088">
        <v>531554026</v>
      </c>
      <c r="X7" s="1088"/>
      <c r="Y7" s="1088">
        <f t="shared" si="11"/>
        <v>1279473179</v>
      </c>
    </row>
    <row r="8" spans="1:25">
      <c r="A8" s="346" t="s">
        <v>10506</v>
      </c>
      <c r="B8" s="455">
        <f t="shared" si="0"/>
        <v>29740.084200000001</v>
      </c>
      <c r="C8" s="456">
        <f t="shared" si="1"/>
        <v>23465.634600000001</v>
      </c>
      <c r="D8" s="456">
        <f t="shared" si="2"/>
        <v>6094.3761000000004</v>
      </c>
      <c r="E8" s="456">
        <f t="shared" si="3"/>
        <v>4886.7897000000003</v>
      </c>
      <c r="F8" s="456">
        <f t="shared" si="4"/>
        <v>1256.2840000000001</v>
      </c>
      <c r="G8" s="456">
        <f t="shared" si="5"/>
        <v>1557.4088999999999</v>
      </c>
      <c r="H8" s="457">
        <f t="shared" si="6"/>
        <v>30137.724300000002</v>
      </c>
      <c r="I8" s="431">
        <f t="shared" si="7"/>
        <v>97138.301800000001</v>
      </c>
      <c r="J8" s="431">
        <f t="shared" si="8"/>
        <v>29708.894400000001</v>
      </c>
      <c r="L8" s="1089" t="s">
        <v>10503</v>
      </c>
      <c r="M8" s="1089" t="s">
        <v>12443</v>
      </c>
      <c r="N8" s="1089" t="str">
        <f t="shared" si="9"/>
        <v>2012年度経常費用</v>
      </c>
      <c r="O8" s="1090">
        <v>533637622</v>
      </c>
      <c r="P8" s="1090">
        <v>272503019</v>
      </c>
      <c r="Q8" s="1090">
        <v>86551108</v>
      </c>
      <c r="R8" s="1090">
        <v>48895710</v>
      </c>
      <c r="S8" s="1090">
        <v>52352009</v>
      </c>
      <c r="T8" s="1090">
        <v>44458717</v>
      </c>
      <c r="U8" s="1090">
        <v>0</v>
      </c>
      <c r="V8" s="1090">
        <f t="shared" si="22"/>
        <v>1038398185</v>
      </c>
      <c r="W8" s="1090">
        <v>194198738</v>
      </c>
      <c r="X8" s="1090"/>
      <c r="Y8" s="1090">
        <f t="shared" si="11"/>
        <v>1232596923</v>
      </c>
    </row>
    <row r="9" spans="1:25">
      <c r="A9" s="346" t="s">
        <v>10507</v>
      </c>
      <c r="B9" s="455">
        <f t="shared" si="0"/>
        <v>28088.4215</v>
      </c>
      <c r="C9" s="456">
        <f t="shared" si="1"/>
        <v>26434.694</v>
      </c>
      <c r="D9" s="456">
        <f t="shared" si="2"/>
        <v>6918.8714</v>
      </c>
      <c r="E9" s="456">
        <f t="shared" si="3"/>
        <v>5324.9560000000001</v>
      </c>
      <c r="F9" s="456">
        <f t="shared" si="4"/>
        <v>1623.3820000000001</v>
      </c>
      <c r="G9" s="456">
        <f t="shared" si="5"/>
        <v>1141.3425999999999</v>
      </c>
      <c r="H9" s="457">
        <f t="shared" si="6"/>
        <v>33599.026100000003</v>
      </c>
      <c r="I9" s="431">
        <f t="shared" si="7"/>
        <v>103130.6936</v>
      </c>
      <c r="J9" s="431">
        <f t="shared" si="8"/>
        <v>27944.233899999999</v>
      </c>
      <c r="L9" s="1091" t="s">
        <v>10503</v>
      </c>
      <c r="M9" s="1091" t="s">
        <v>12753</v>
      </c>
      <c r="N9" s="1091" t="str">
        <f t="shared" si="9"/>
        <v>2012年度経常収支</v>
      </c>
      <c r="O9" s="1092">
        <f t="shared" ref="O9" si="23">O7-O8</f>
        <v>-211181729</v>
      </c>
      <c r="P9" s="1092">
        <f t="shared" ref="P9" si="24">P7-P8</f>
        <v>-20597218</v>
      </c>
      <c r="Q9" s="1092">
        <f t="shared" ref="Q9" si="25">Q7-Q8</f>
        <v>-17675748</v>
      </c>
      <c r="R9" s="1092">
        <f t="shared" ref="R9" si="26">R7-R8</f>
        <v>-2808730</v>
      </c>
      <c r="S9" s="1092">
        <f t="shared" ref="S9" si="27">S7-S8</f>
        <v>-36308708</v>
      </c>
      <c r="T9" s="1092">
        <f t="shared" ref="T9" si="28">T7-T8</f>
        <v>-26414981</v>
      </c>
      <c r="U9" s="1092">
        <f t="shared" ref="U9" si="29">U7-U8</f>
        <v>24508082</v>
      </c>
      <c r="V9" s="1092">
        <f t="shared" ref="V9" si="30">V7-V8</f>
        <v>-290479032</v>
      </c>
      <c r="W9" s="1092">
        <f t="shared" ref="W9" si="31">W7-W8</f>
        <v>337355288</v>
      </c>
      <c r="X9" s="1092">
        <f t="shared" ref="X9" si="32">X7-X8</f>
        <v>0</v>
      </c>
      <c r="Y9" s="1092">
        <f t="shared" si="11"/>
        <v>46876256</v>
      </c>
    </row>
    <row r="10" spans="1:25">
      <c r="A10" s="346" t="s">
        <v>10508</v>
      </c>
      <c r="B10" s="455">
        <f t="shared" si="0"/>
        <v>28309.092499999999</v>
      </c>
      <c r="C10" s="456">
        <f t="shared" si="1"/>
        <v>25738.261200000001</v>
      </c>
      <c r="D10" s="456">
        <f t="shared" si="2"/>
        <v>5796.9310999999998</v>
      </c>
      <c r="E10" s="456">
        <f t="shared" si="3"/>
        <v>4602.0472</v>
      </c>
      <c r="F10" s="456">
        <f t="shared" si="4"/>
        <v>1972.5804000000001</v>
      </c>
      <c r="G10" s="456">
        <f t="shared" si="5"/>
        <v>1089.0989999999999</v>
      </c>
      <c r="H10" s="457">
        <f t="shared" si="6"/>
        <v>33018.108099999998</v>
      </c>
      <c r="I10" s="431">
        <f t="shared" si="7"/>
        <v>100526.1195</v>
      </c>
      <c r="J10" s="431">
        <f t="shared" si="8"/>
        <v>28242.093099999998</v>
      </c>
      <c r="L10" s="1087" t="s">
        <v>10504</v>
      </c>
      <c r="M10" s="1087" t="s">
        <v>12440</v>
      </c>
      <c r="N10" s="1087" t="str">
        <f t="shared" si="9"/>
        <v>2013年度経常収益</v>
      </c>
      <c r="O10" s="1088">
        <v>402355477</v>
      </c>
      <c r="P10" s="1088">
        <v>258851243</v>
      </c>
      <c r="Q10" s="1088">
        <v>55179265</v>
      </c>
      <c r="R10" s="1088">
        <v>41797200</v>
      </c>
      <c r="S10" s="1088">
        <v>11401480</v>
      </c>
      <c r="T10" s="1088">
        <v>13517239</v>
      </c>
      <c r="U10" s="1088">
        <v>245549575</v>
      </c>
      <c r="V10" s="1088">
        <f t="shared" ref="V10:V11" si="33">SUM(O10:U10)</f>
        <v>1028651479</v>
      </c>
      <c r="W10" s="1088">
        <v>238701702</v>
      </c>
      <c r="X10" s="1088"/>
      <c r="Y10" s="1088">
        <f t="shared" si="11"/>
        <v>1267353181</v>
      </c>
    </row>
    <row r="11" spans="1:25">
      <c r="A11" s="346" t="s">
        <v>10509</v>
      </c>
      <c r="B11" s="455">
        <f t="shared" si="0"/>
        <v>37110.835200000001</v>
      </c>
      <c r="C11" s="456">
        <f t="shared" si="1"/>
        <v>29668.475600000002</v>
      </c>
      <c r="D11" s="456">
        <f t="shared" si="2"/>
        <v>6768.4294</v>
      </c>
      <c r="E11" s="456">
        <f t="shared" si="3"/>
        <v>4855.6559999999999</v>
      </c>
      <c r="F11" s="456">
        <f t="shared" si="4"/>
        <v>1391.6341</v>
      </c>
      <c r="G11" s="456">
        <f t="shared" si="5"/>
        <v>583.08450000000005</v>
      </c>
      <c r="H11" s="457">
        <f t="shared" si="6"/>
        <v>30121.4012</v>
      </c>
      <c r="I11" s="431">
        <f t="shared" si="7"/>
        <v>110499.516</v>
      </c>
      <c r="J11" s="431">
        <f t="shared" si="8"/>
        <v>31134.588599999999</v>
      </c>
      <c r="L11" s="1089" t="s">
        <v>10504</v>
      </c>
      <c r="M11" s="1089" t="s">
        <v>12443</v>
      </c>
      <c r="N11" s="1089" t="str">
        <f t="shared" si="9"/>
        <v>2013年度経常費用</v>
      </c>
      <c r="O11" s="1090">
        <v>617474574</v>
      </c>
      <c r="P11" s="1090">
        <v>301617863</v>
      </c>
      <c r="Q11" s="1090">
        <v>78422743</v>
      </c>
      <c r="R11" s="1090">
        <v>46152165</v>
      </c>
      <c r="S11" s="1090">
        <v>105908157</v>
      </c>
      <c r="T11" s="1090">
        <v>45543714</v>
      </c>
      <c r="U11" s="1090">
        <v>0</v>
      </c>
      <c r="V11" s="1090">
        <f t="shared" si="33"/>
        <v>1195119216</v>
      </c>
      <c r="W11" s="1090">
        <v>180974447</v>
      </c>
      <c r="X11" s="1090"/>
      <c r="Y11" s="1090">
        <f t="shared" si="11"/>
        <v>1376093663</v>
      </c>
    </row>
    <row r="12" spans="1:25">
      <c r="A12" s="346" t="s">
        <v>10510</v>
      </c>
      <c r="B12" s="455">
        <f t="shared" si="0"/>
        <v>24971.637299999999</v>
      </c>
      <c r="C12" s="456">
        <f t="shared" si="1"/>
        <v>24133.224099999999</v>
      </c>
      <c r="D12" s="456">
        <f t="shared" si="2"/>
        <v>10343.6495</v>
      </c>
      <c r="E12" s="456">
        <f t="shared" si="3"/>
        <v>4978.6588000000002</v>
      </c>
      <c r="F12" s="456">
        <f t="shared" si="4"/>
        <v>1294.5651</v>
      </c>
      <c r="G12" s="456">
        <f t="shared" si="5"/>
        <v>74.691400000000002</v>
      </c>
      <c r="H12" s="457">
        <f t="shared" si="6"/>
        <v>30422.362499999999</v>
      </c>
      <c r="I12" s="431">
        <f t="shared" si="7"/>
        <v>96218.788700000005</v>
      </c>
      <c r="J12" s="431">
        <f t="shared" si="8"/>
        <v>29937.586899999998</v>
      </c>
      <c r="L12" s="1091" t="s">
        <v>10504</v>
      </c>
      <c r="M12" s="1091" t="s">
        <v>12753</v>
      </c>
      <c r="N12" s="1091" t="str">
        <f t="shared" si="9"/>
        <v>2013年度経常収支</v>
      </c>
      <c r="O12" s="1092">
        <f t="shared" ref="O12" si="34">O10-O11</f>
        <v>-215119097</v>
      </c>
      <c r="P12" s="1092">
        <f t="shared" ref="P12" si="35">P10-P11</f>
        <v>-42766620</v>
      </c>
      <c r="Q12" s="1092">
        <f t="shared" ref="Q12" si="36">Q10-Q11</f>
        <v>-23243478</v>
      </c>
      <c r="R12" s="1092">
        <f t="shared" ref="R12" si="37">R10-R11</f>
        <v>-4354965</v>
      </c>
      <c r="S12" s="1092">
        <f t="shared" ref="S12" si="38">S10-S11</f>
        <v>-94506677</v>
      </c>
      <c r="T12" s="1092">
        <f t="shared" ref="T12" si="39">T10-T11</f>
        <v>-32026475</v>
      </c>
      <c r="U12" s="1092">
        <f t="shared" ref="U12" si="40">U10-U11</f>
        <v>245549575</v>
      </c>
      <c r="V12" s="1092">
        <f t="shared" ref="V12" si="41">V10-V11</f>
        <v>-166467737</v>
      </c>
      <c r="W12" s="1092">
        <f t="shared" ref="W12" si="42">W10-W11</f>
        <v>57727255</v>
      </c>
      <c r="X12" s="1092">
        <f t="shared" ref="X12" si="43">X10-X11</f>
        <v>0</v>
      </c>
      <c r="Y12" s="1092">
        <f t="shared" si="11"/>
        <v>-108740482</v>
      </c>
    </row>
    <row r="13" spans="1:25">
      <c r="A13" s="346" t="s">
        <v>10511</v>
      </c>
      <c r="B13" s="455">
        <f t="shared" si="0"/>
        <v>19663.1466</v>
      </c>
      <c r="C13" s="456">
        <f t="shared" si="1"/>
        <v>15002.422399999999</v>
      </c>
      <c r="D13" s="456">
        <f t="shared" si="2"/>
        <v>9939.7075000000004</v>
      </c>
      <c r="E13" s="456">
        <f t="shared" si="3"/>
        <v>5126.9151000000002</v>
      </c>
      <c r="F13" s="456">
        <f t="shared" si="4"/>
        <v>1039.0014000000001</v>
      </c>
      <c r="G13" s="456">
        <f t="shared" si="5"/>
        <v>62.520899999999997</v>
      </c>
      <c r="H13" s="457">
        <f t="shared" si="6"/>
        <v>31083.782200000001</v>
      </c>
      <c r="I13" s="431">
        <f t="shared" si="7"/>
        <v>81917.496100000004</v>
      </c>
      <c r="J13" s="431">
        <f t="shared" si="8"/>
        <v>29625.304899999999</v>
      </c>
      <c r="L13" s="1087" t="s">
        <v>10505</v>
      </c>
      <c r="M13" s="1087" t="s">
        <v>12440</v>
      </c>
      <c r="N13" s="1087" t="str">
        <f t="shared" si="9"/>
        <v>2014年度経常収益</v>
      </c>
      <c r="O13" s="1088">
        <v>307056935</v>
      </c>
      <c r="P13" s="1088">
        <v>238720825</v>
      </c>
      <c r="Q13" s="1088">
        <v>90476869</v>
      </c>
      <c r="R13" s="1088">
        <v>45544640</v>
      </c>
      <c r="S13" s="1088">
        <v>24127727</v>
      </c>
      <c r="T13" s="1088">
        <v>8917306</v>
      </c>
      <c r="U13" s="1088">
        <v>251891132</v>
      </c>
      <c r="V13" s="1088">
        <f t="shared" ref="V13:V14" si="44">SUM(O13:U13)</f>
        <v>966735434</v>
      </c>
      <c r="W13" s="1088">
        <v>343237516</v>
      </c>
      <c r="X13" s="1088"/>
      <c r="Y13" s="1088">
        <f t="shared" si="11"/>
        <v>1309972950</v>
      </c>
    </row>
    <row r="14" spans="1:25">
      <c r="A14" s="346" t="s">
        <v>10512</v>
      </c>
      <c r="B14" s="455">
        <f t="shared" si="0"/>
        <v>18073.812999999998</v>
      </c>
      <c r="C14" s="456">
        <f t="shared" si="1"/>
        <v>16699.182700000001</v>
      </c>
      <c r="D14" s="456">
        <f t="shared" si="2"/>
        <v>5548.7205999999996</v>
      </c>
      <c r="E14" s="456">
        <f t="shared" si="3"/>
        <v>4797.8357999999998</v>
      </c>
      <c r="F14" s="456">
        <f t="shared" si="4"/>
        <v>1015.0038</v>
      </c>
      <c r="G14" s="456">
        <f t="shared" si="5"/>
        <v>75.133600000000001</v>
      </c>
      <c r="H14" s="457">
        <f t="shared" si="6"/>
        <v>30108.094799999999</v>
      </c>
      <c r="I14" s="431">
        <f t="shared" si="7"/>
        <v>76317.784299999999</v>
      </c>
      <c r="J14" s="431">
        <f t="shared" si="8"/>
        <v>29655.3194</v>
      </c>
      <c r="L14" s="1089" t="s">
        <v>10505</v>
      </c>
      <c r="M14" s="1089" t="s">
        <v>12443</v>
      </c>
      <c r="N14" s="1089" t="str">
        <f t="shared" si="9"/>
        <v>2014年度経常費用</v>
      </c>
      <c r="O14" s="1090">
        <v>557117076</v>
      </c>
      <c r="P14" s="1090">
        <v>283445682</v>
      </c>
      <c r="Q14" s="1090">
        <v>73713183</v>
      </c>
      <c r="R14" s="1090">
        <v>49180539</v>
      </c>
      <c r="S14" s="1090">
        <v>215121576</v>
      </c>
      <c r="T14" s="1090">
        <v>53211573</v>
      </c>
      <c r="U14" s="1090">
        <v>0</v>
      </c>
      <c r="V14" s="1090">
        <f t="shared" si="44"/>
        <v>1231789629</v>
      </c>
      <c r="W14" s="1090">
        <v>198489868</v>
      </c>
      <c r="X14" s="1090"/>
      <c r="Y14" s="1090">
        <f t="shared" si="11"/>
        <v>1430279497</v>
      </c>
    </row>
    <row r="15" spans="1:25">
      <c r="A15" s="346" t="s">
        <v>10513</v>
      </c>
      <c r="B15" s="455">
        <f t="shared" si="0"/>
        <v>17493.394700000001</v>
      </c>
      <c r="C15" s="456">
        <f t="shared" si="1"/>
        <v>20550.7814</v>
      </c>
      <c r="D15" s="456">
        <f t="shared" si="2"/>
        <v>10656.838100000001</v>
      </c>
      <c r="E15" s="456">
        <f t="shared" si="3"/>
        <v>5726.4593999999997</v>
      </c>
      <c r="F15" s="456">
        <f t="shared" si="4"/>
        <v>301.48149999999998</v>
      </c>
      <c r="G15" s="456">
        <f t="shared" si="5"/>
        <v>75.840999999999994</v>
      </c>
      <c r="H15" s="457">
        <f t="shared" si="6"/>
        <v>31229.020199999999</v>
      </c>
      <c r="I15" s="431">
        <f t="shared" si="7"/>
        <v>86033.816300000006</v>
      </c>
      <c r="J15" s="431">
        <f t="shared" si="8"/>
        <v>27747.1083</v>
      </c>
      <c r="L15" s="1091" t="s">
        <v>10505</v>
      </c>
      <c r="M15" s="1091" t="s">
        <v>12753</v>
      </c>
      <c r="N15" s="1091" t="str">
        <f t="shared" si="9"/>
        <v>2014年度経常収支</v>
      </c>
      <c r="O15" s="1092">
        <f t="shared" ref="O15" si="45">O13-O14</f>
        <v>-250060141</v>
      </c>
      <c r="P15" s="1092">
        <f t="shared" ref="P15" si="46">P13-P14</f>
        <v>-44724857</v>
      </c>
      <c r="Q15" s="1092">
        <f t="shared" ref="Q15" si="47">Q13-Q14</f>
        <v>16763686</v>
      </c>
      <c r="R15" s="1092">
        <f t="shared" ref="R15" si="48">R13-R14</f>
        <v>-3635899</v>
      </c>
      <c r="S15" s="1092">
        <f t="shared" ref="S15" si="49">S13-S14</f>
        <v>-190993849</v>
      </c>
      <c r="T15" s="1092">
        <f t="shared" ref="T15" si="50">T13-T14</f>
        <v>-44294267</v>
      </c>
      <c r="U15" s="1092">
        <f t="shared" ref="U15" si="51">U13-U14</f>
        <v>251891132</v>
      </c>
      <c r="V15" s="1092">
        <f t="shared" ref="V15" si="52">V13-V14</f>
        <v>-265054195</v>
      </c>
      <c r="W15" s="1092">
        <f t="shared" ref="W15" si="53">W13-W14</f>
        <v>144747648</v>
      </c>
      <c r="X15" s="1092">
        <f t="shared" ref="X15" si="54">X13-X14</f>
        <v>0</v>
      </c>
      <c r="Y15" s="1092">
        <f t="shared" si="11"/>
        <v>-120306547</v>
      </c>
    </row>
    <row r="16" spans="1:25">
      <c r="A16" s="346" t="s">
        <v>12322</v>
      </c>
      <c r="B16" s="455">
        <f t="shared" si="0"/>
        <v>33955.890099999997</v>
      </c>
      <c r="C16" s="456">
        <f t="shared" si="1"/>
        <v>29395.7971</v>
      </c>
      <c r="D16" s="456">
        <f t="shared" si="2"/>
        <v>10313.0599</v>
      </c>
      <c r="E16" s="456">
        <f t="shared" si="3"/>
        <v>5173.2619999999997</v>
      </c>
      <c r="F16" s="456">
        <f t="shared" si="4"/>
        <v>328.33280000000002</v>
      </c>
      <c r="G16" s="456">
        <f t="shared" si="5"/>
        <v>37.3322</v>
      </c>
      <c r="H16" s="457">
        <f t="shared" si="6"/>
        <v>28506.036700000001</v>
      </c>
      <c r="I16" s="431">
        <f t="shared" si="7"/>
        <v>107709.7108</v>
      </c>
      <c r="J16" s="431">
        <f t="shared" si="8"/>
        <v>30661.410599999999</v>
      </c>
      <c r="L16" s="1087" t="s">
        <v>10506</v>
      </c>
      <c r="M16" s="1087" t="s">
        <v>12440</v>
      </c>
      <c r="N16" s="1087" t="str">
        <f t="shared" si="9"/>
        <v>2015年度経常収益</v>
      </c>
      <c r="O16" s="1088">
        <v>297400842</v>
      </c>
      <c r="P16" s="1088">
        <v>234656346</v>
      </c>
      <c r="Q16" s="1088">
        <v>60943761</v>
      </c>
      <c r="R16" s="1088">
        <v>48867897</v>
      </c>
      <c r="S16" s="1088">
        <v>12562840</v>
      </c>
      <c r="T16" s="1088">
        <v>15574089</v>
      </c>
      <c r="U16" s="1088">
        <v>301377243</v>
      </c>
      <c r="V16" s="1088">
        <f t="shared" ref="V16:V17" si="55">SUM(O16:U16)</f>
        <v>971383018</v>
      </c>
      <c r="W16" s="1088">
        <v>297088944</v>
      </c>
      <c r="X16" s="1088"/>
      <c r="Y16" s="1088">
        <f t="shared" si="11"/>
        <v>1268471962</v>
      </c>
    </row>
    <row r="17" spans="1:25">
      <c r="A17" s="346" t="s">
        <v>12860</v>
      </c>
      <c r="B17" s="455">
        <f t="shared" si="0"/>
        <v>22136.308000000001</v>
      </c>
      <c r="C17" s="456">
        <f t="shared" si="1"/>
        <v>25356.266</v>
      </c>
      <c r="D17" s="456">
        <f t="shared" si="2"/>
        <v>8301.2425000000003</v>
      </c>
      <c r="E17" s="456">
        <f t="shared" si="3"/>
        <v>5026.1761999999999</v>
      </c>
      <c r="F17" s="456">
        <f t="shared" si="4"/>
        <v>278.93819999999999</v>
      </c>
      <c r="G17" s="456">
        <f t="shared" si="5"/>
        <v>35.302</v>
      </c>
      <c r="H17" s="457">
        <f t="shared" si="6"/>
        <v>31345.3377</v>
      </c>
      <c r="I17" s="431">
        <f t="shared" si="7"/>
        <v>92479.570600000006</v>
      </c>
      <c r="J17" s="431">
        <f t="shared" si="8"/>
        <v>28847.1126</v>
      </c>
      <c r="L17" s="1089" t="s">
        <v>10506</v>
      </c>
      <c r="M17" s="1089" t="s">
        <v>12443</v>
      </c>
      <c r="N17" s="1089" t="str">
        <f t="shared" si="9"/>
        <v>2015年度経常費用</v>
      </c>
      <c r="O17" s="1090">
        <v>524641722</v>
      </c>
      <c r="P17" s="1090">
        <v>276649416</v>
      </c>
      <c r="Q17" s="1090">
        <v>69557034</v>
      </c>
      <c r="R17" s="1090">
        <v>38390226</v>
      </c>
      <c r="S17" s="1090">
        <v>67067346</v>
      </c>
      <c r="T17" s="1090">
        <v>45123428</v>
      </c>
      <c r="U17" s="1090">
        <v>40000</v>
      </c>
      <c r="V17" s="1090">
        <f t="shared" si="55"/>
        <v>1021469172</v>
      </c>
      <c r="W17" s="1090">
        <v>243457403</v>
      </c>
      <c r="X17" s="1090"/>
      <c r="Y17" s="1090">
        <f t="shared" si="11"/>
        <v>1264926575</v>
      </c>
    </row>
    <row r="18" spans="1:25">
      <c r="A18" s="346"/>
      <c r="B18" s="455"/>
      <c r="C18" s="456"/>
      <c r="D18" s="456"/>
      <c r="E18" s="456"/>
      <c r="F18" s="456"/>
      <c r="G18" s="456"/>
      <c r="H18" s="457"/>
      <c r="I18" s="431"/>
      <c r="J18" s="431"/>
      <c r="L18" s="1091" t="s">
        <v>10506</v>
      </c>
      <c r="M18" s="1091" t="s">
        <v>12753</v>
      </c>
      <c r="N18" s="1091" t="str">
        <f t="shared" si="9"/>
        <v>2015年度経常収支</v>
      </c>
      <c r="O18" s="1092">
        <f t="shared" ref="O18" si="56">O16-O17</f>
        <v>-227240880</v>
      </c>
      <c r="P18" s="1092">
        <f t="shared" ref="P18" si="57">P16-P17</f>
        <v>-41993070</v>
      </c>
      <c r="Q18" s="1092">
        <f t="shared" ref="Q18" si="58">Q16-Q17</f>
        <v>-8613273</v>
      </c>
      <c r="R18" s="1092">
        <f t="shared" ref="R18" si="59">R16-R17</f>
        <v>10477671</v>
      </c>
      <c r="S18" s="1092">
        <f t="shared" ref="S18" si="60">S16-S17</f>
        <v>-54504506</v>
      </c>
      <c r="T18" s="1092">
        <f t="shared" ref="T18" si="61">T16-T17</f>
        <v>-29549339</v>
      </c>
      <c r="U18" s="1092">
        <f t="shared" ref="U18" si="62">U16-U17</f>
        <v>301337243</v>
      </c>
      <c r="V18" s="1092">
        <f t="shared" ref="V18" si="63">V16-V17</f>
        <v>-50086154</v>
      </c>
      <c r="W18" s="1092">
        <f t="shared" ref="W18" si="64">W16-W17</f>
        <v>53631541</v>
      </c>
      <c r="X18" s="1092">
        <f t="shared" ref="X18" si="65">X16-X17</f>
        <v>0</v>
      </c>
      <c r="Y18" s="1092">
        <f t="shared" si="11"/>
        <v>3545387</v>
      </c>
    </row>
    <row r="19" spans="1:25">
      <c r="A19" s="1244" t="s">
        <v>13897</v>
      </c>
      <c r="L19" s="1087" t="s">
        <v>10507</v>
      </c>
      <c r="M19" s="1087" t="s">
        <v>12440</v>
      </c>
      <c r="N19" s="1087" t="str">
        <f t="shared" si="9"/>
        <v>2016年度経常収益</v>
      </c>
      <c r="O19" s="1088">
        <v>280884215</v>
      </c>
      <c r="P19" s="1088">
        <v>264346940</v>
      </c>
      <c r="Q19" s="1088">
        <v>69188714</v>
      </c>
      <c r="R19" s="1088">
        <v>53249560</v>
      </c>
      <c r="S19" s="1088">
        <v>16233820</v>
      </c>
      <c r="T19" s="1088">
        <v>11413426</v>
      </c>
      <c r="U19" s="1088">
        <v>335990261</v>
      </c>
      <c r="V19" s="1088">
        <f t="shared" ref="V19:V20" si="66">SUM(O19:U19)</f>
        <v>1031306936</v>
      </c>
      <c r="W19" s="1088">
        <v>279442339</v>
      </c>
      <c r="X19" s="1088"/>
      <c r="Y19" s="1088">
        <f t="shared" si="11"/>
        <v>1310749275</v>
      </c>
    </row>
    <row r="20" spans="1:25">
      <c r="A20" s="39" t="s">
        <v>13895</v>
      </c>
      <c r="B20" s="1093">
        <f t="shared" ref="B20:G20" si="67">B17/B4</f>
        <v>0.75443957021931585</v>
      </c>
      <c r="C20" s="1093">
        <f t="shared" si="67"/>
        <v>1.226962123685601</v>
      </c>
      <c r="D20" s="1093">
        <f t="shared" si="67"/>
        <v>1.1128911352518716</v>
      </c>
      <c r="E20" s="1093">
        <f t="shared" si="67"/>
        <v>0.81959259881321411</v>
      </c>
      <c r="F20" s="1093">
        <f t="shared" si="67"/>
        <v>0.20091887086525037</v>
      </c>
      <c r="G20" s="1093">
        <f t="shared" si="67"/>
        <v>0.41328380452432323</v>
      </c>
      <c r="H20" s="1093"/>
      <c r="I20" s="1093">
        <f>I17/I4</f>
        <v>0.9839707379533057</v>
      </c>
      <c r="J20" s="1093">
        <f>J17/J4</f>
        <v>1.0395430251996578</v>
      </c>
      <c r="L20" s="1089" t="s">
        <v>10507</v>
      </c>
      <c r="M20" s="1089" t="s">
        <v>12443</v>
      </c>
      <c r="N20" s="1089" t="str">
        <f t="shared" si="9"/>
        <v>2016年度経常費用</v>
      </c>
      <c r="O20" s="1090">
        <v>506348448</v>
      </c>
      <c r="P20" s="1090">
        <v>274004510</v>
      </c>
      <c r="Q20" s="1090">
        <v>84085059</v>
      </c>
      <c r="R20" s="1090">
        <v>68892350</v>
      </c>
      <c r="S20" s="1090">
        <v>66005330</v>
      </c>
      <c r="T20" s="1090">
        <v>41174033</v>
      </c>
      <c r="U20" s="1090">
        <v>0</v>
      </c>
      <c r="V20" s="1090">
        <f t="shared" si="66"/>
        <v>1040509730</v>
      </c>
      <c r="W20" s="1090">
        <v>211864704</v>
      </c>
      <c r="X20" s="1090"/>
      <c r="Y20" s="1090">
        <f t="shared" si="11"/>
        <v>1252374434</v>
      </c>
    </row>
    <row r="21" spans="1:25">
      <c r="A21" s="39" t="s">
        <v>13896</v>
      </c>
      <c r="B21" s="1131">
        <f>B17-B4</f>
        <v>-7205.0851000000002</v>
      </c>
      <c r="C21" s="1131">
        <f t="shared" ref="C21:J21" si="68">C17-C4</f>
        <v>4690.3745999999992</v>
      </c>
      <c r="D21" s="1131">
        <f t="shared" si="68"/>
        <v>842.07400000000052</v>
      </c>
      <c r="E21" s="1131">
        <f t="shared" si="68"/>
        <v>-1106.3537999999999</v>
      </c>
      <c r="F21" s="1131">
        <f t="shared" si="68"/>
        <v>-1109.3743999999999</v>
      </c>
      <c r="G21" s="1131">
        <f t="shared" si="68"/>
        <v>-50.116300000000003</v>
      </c>
      <c r="H21" s="1131">
        <f t="shared" si="68"/>
        <v>2431.9531999999999</v>
      </c>
      <c r="I21" s="1131">
        <f t="shared" si="68"/>
        <v>-1506.5277999999962</v>
      </c>
      <c r="J21" s="1131">
        <f t="shared" si="68"/>
        <v>1097.311099999999</v>
      </c>
      <c r="L21" s="1091" t="s">
        <v>10507</v>
      </c>
      <c r="M21" s="1091" t="s">
        <v>12753</v>
      </c>
      <c r="N21" s="1091" t="str">
        <f t="shared" si="9"/>
        <v>2016年度経常収支</v>
      </c>
      <c r="O21" s="1092">
        <f t="shared" ref="O21" si="69">O19-O20</f>
        <v>-225464233</v>
      </c>
      <c r="P21" s="1092">
        <f t="shared" ref="P21" si="70">P19-P20</f>
        <v>-9657570</v>
      </c>
      <c r="Q21" s="1092">
        <f t="shared" ref="Q21" si="71">Q19-Q20</f>
        <v>-14896345</v>
      </c>
      <c r="R21" s="1092">
        <f t="shared" ref="R21" si="72">R19-R20</f>
        <v>-15642790</v>
      </c>
      <c r="S21" s="1092">
        <f t="shared" ref="S21" si="73">S19-S20</f>
        <v>-49771510</v>
      </c>
      <c r="T21" s="1092">
        <f t="shared" ref="T21" si="74">T19-T20</f>
        <v>-29760607</v>
      </c>
      <c r="U21" s="1092">
        <f t="shared" ref="U21" si="75">U19-U20</f>
        <v>335990261</v>
      </c>
      <c r="V21" s="1092">
        <f t="shared" ref="V21" si="76">V19-V20</f>
        <v>-9202794</v>
      </c>
      <c r="W21" s="1092">
        <f t="shared" ref="W21" si="77">W19-W20</f>
        <v>67577635</v>
      </c>
      <c r="X21" s="1092">
        <f t="shared" ref="X21" si="78">X19-X20</f>
        <v>0</v>
      </c>
      <c r="Y21" s="1092">
        <f t="shared" si="11"/>
        <v>58374841</v>
      </c>
    </row>
    <row r="22" spans="1:25">
      <c r="L22" s="1087" t="s">
        <v>10508</v>
      </c>
      <c r="M22" s="1087" t="s">
        <v>12440</v>
      </c>
      <c r="N22" s="1087" t="str">
        <f t="shared" si="9"/>
        <v>2017年度経常収益</v>
      </c>
      <c r="O22" s="1088">
        <v>283090925</v>
      </c>
      <c r="P22" s="1088">
        <v>257382612</v>
      </c>
      <c r="Q22" s="1088">
        <v>57969311</v>
      </c>
      <c r="R22" s="1088">
        <v>46020472</v>
      </c>
      <c r="S22" s="1088">
        <v>19725804</v>
      </c>
      <c r="T22" s="1088">
        <v>10890990</v>
      </c>
      <c r="U22" s="1088">
        <v>330181081</v>
      </c>
      <c r="V22" s="1088">
        <f t="shared" ref="V22:V23" si="79">SUM(O22:U22)</f>
        <v>1005261195</v>
      </c>
      <c r="W22" s="1088">
        <v>282420931</v>
      </c>
      <c r="X22" s="1088"/>
      <c r="Y22" s="1088">
        <f t="shared" si="11"/>
        <v>1287682126</v>
      </c>
    </row>
    <row r="23" spans="1:25">
      <c r="L23" s="1089" t="s">
        <v>10508</v>
      </c>
      <c r="M23" s="1089" t="s">
        <v>12443</v>
      </c>
      <c r="N23" s="1089" t="str">
        <f t="shared" si="9"/>
        <v>2017年度経常費用</v>
      </c>
      <c r="O23" s="1090">
        <v>501621360</v>
      </c>
      <c r="P23" s="1090">
        <v>260261883</v>
      </c>
      <c r="Q23" s="1090">
        <v>86192752</v>
      </c>
      <c r="R23" s="1090">
        <v>67329618</v>
      </c>
      <c r="S23" s="1090">
        <v>88350992</v>
      </c>
      <c r="T23" s="1090">
        <v>40317690</v>
      </c>
      <c r="U23" s="1090">
        <v>0</v>
      </c>
      <c r="V23" s="1090">
        <f t="shared" si="79"/>
        <v>1044074295</v>
      </c>
      <c r="W23" s="1090">
        <v>214147357</v>
      </c>
      <c r="X23" s="1090"/>
      <c r="Y23" s="1090">
        <f t="shared" si="11"/>
        <v>1258221652</v>
      </c>
    </row>
    <row r="24" spans="1:25">
      <c r="L24" s="1091" t="s">
        <v>10508</v>
      </c>
      <c r="M24" s="1091" t="s">
        <v>12753</v>
      </c>
      <c r="N24" s="1091" t="str">
        <f t="shared" si="9"/>
        <v>2017年度経常収支</v>
      </c>
      <c r="O24" s="1092">
        <f t="shared" ref="O24" si="80">O22-O23</f>
        <v>-218530435</v>
      </c>
      <c r="P24" s="1092">
        <f t="shared" ref="P24" si="81">P22-P23</f>
        <v>-2879271</v>
      </c>
      <c r="Q24" s="1092">
        <f t="shared" ref="Q24" si="82">Q22-Q23</f>
        <v>-28223441</v>
      </c>
      <c r="R24" s="1092">
        <f t="shared" ref="R24" si="83">R22-R23</f>
        <v>-21309146</v>
      </c>
      <c r="S24" s="1092">
        <f t="shared" ref="S24" si="84">S22-S23</f>
        <v>-68625188</v>
      </c>
      <c r="T24" s="1092">
        <f t="shared" ref="T24" si="85">T22-T23</f>
        <v>-29426700</v>
      </c>
      <c r="U24" s="1092">
        <f t="shared" ref="U24" si="86">U22-U23</f>
        <v>330181081</v>
      </c>
      <c r="V24" s="1092">
        <f t="shared" ref="V24" si="87">V22-V23</f>
        <v>-38813100</v>
      </c>
      <c r="W24" s="1092">
        <f t="shared" ref="W24" si="88">W22-W23</f>
        <v>68273574</v>
      </c>
      <c r="X24" s="1092">
        <f t="shared" ref="X24" si="89">X22-X23</f>
        <v>0</v>
      </c>
      <c r="Y24" s="1092">
        <f t="shared" si="11"/>
        <v>29460474</v>
      </c>
    </row>
    <row r="25" spans="1:25">
      <c r="L25" s="1087" t="s">
        <v>10509</v>
      </c>
      <c r="M25" s="1087" t="s">
        <v>12440</v>
      </c>
      <c r="N25" s="1087" t="str">
        <f t="shared" si="9"/>
        <v>2018年度経常収益</v>
      </c>
      <c r="O25" s="1088">
        <v>371108352</v>
      </c>
      <c r="P25" s="1088">
        <v>296684756</v>
      </c>
      <c r="Q25" s="1088">
        <v>67684294</v>
      </c>
      <c r="R25" s="1088">
        <v>48556560</v>
      </c>
      <c r="S25" s="1088">
        <v>13916341</v>
      </c>
      <c r="T25" s="1088">
        <v>5830845</v>
      </c>
      <c r="U25" s="1088">
        <v>301214012</v>
      </c>
      <c r="V25" s="1088">
        <f t="shared" ref="V25:V26" si="90">SUM(O25:U25)</f>
        <v>1104995160</v>
      </c>
      <c r="W25" s="1088">
        <v>311345886</v>
      </c>
      <c r="X25" s="1088">
        <v>-27625780</v>
      </c>
      <c r="Y25" s="1088">
        <f t="shared" si="11"/>
        <v>1388715266</v>
      </c>
    </row>
    <row r="26" spans="1:25">
      <c r="L26" s="1089" t="s">
        <v>10509</v>
      </c>
      <c r="M26" s="1089" t="s">
        <v>12443</v>
      </c>
      <c r="N26" s="1089" t="str">
        <f t="shared" si="9"/>
        <v>2018年度経常費用</v>
      </c>
      <c r="O26" s="1090">
        <v>512108329</v>
      </c>
      <c r="P26" s="1090">
        <v>304611450</v>
      </c>
      <c r="Q26" s="1090">
        <v>84912651</v>
      </c>
      <c r="R26" s="1090">
        <v>75784319</v>
      </c>
      <c r="S26" s="1090">
        <v>90581675</v>
      </c>
      <c r="T26" s="1090">
        <v>32775917</v>
      </c>
      <c r="U26" s="1090">
        <v>0</v>
      </c>
      <c r="V26" s="1090">
        <f t="shared" si="90"/>
        <v>1100774341</v>
      </c>
      <c r="W26" s="1090">
        <v>248718409</v>
      </c>
      <c r="X26" s="1090">
        <v>-27625780</v>
      </c>
      <c r="Y26" s="1090">
        <f t="shared" si="11"/>
        <v>1321866970</v>
      </c>
    </row>
    <row r="27" spans="1:25">
      <c r="L27" s="1091" t="s">
        <v>10509</v>
      </c>
      <c r="M27" s="1091" t="s">
        <v>12753</v>
      </c>
      <c r="N27" s="1091" t="str">
        <f t="shared" si="9"/>
        <v>2018年度経常収支</v>
      </c>
      <c r="O27" s="1092">
        <f t="shared" ref="O27" si="91">O25-O26</f>
        <v>-140999977</v>
      </c>
      <c r="P27" s="1092">
        <f t="shared" ref="P27" si="92">P25-P26</f>
        <v>-7926694</v>
      </c>
      <c r="Q27" s="1092">
        <f t="shared" ref="Q27" si="93">Q25-Q26</f>
        <v>-17228357</v>
      </c>
      <c r="R27" s="1092">
        <f t="shared" ref="R27" si="94">R25-R26</f>
        <v>-27227759</v>
      </c>
      <c r="S27" s="1092">
        <f t="shared" ref="S27" si="95">S25-S26</f>
        <v>-76665334</v>
      </c>
      <c r="T27" s="1092">
        <f t="shared" ref="T27" si="96">T25-T26</f>
        <v>-26945072</v>
      </c>
      <c r="U27" s="1092">
        <f t="shared" ref="U27" si="97">U25-U26</f>
        <v>301214012</v>
      </c>
      <c r="V27" s="1092">
        <f t="shared" ref="V27" si="98">V25-V26</f>
        <v>4220819</v>
      </c>
      <c r="W27" s="1092">
        <f t="shared" ref="W27" si="99">W25-W26</f>
        <v>62627477</v>
      </c>
      <c r="X27" s="1092">
        <f t="shared" ref="X27" si="100">X25-X26</f>
        <v>0</v>
      </c>
      <c r="Y27" s="1092">
        <f t="shared" si="11"/>
        <v>66848296</v>
      </c>
    </row>
    <row r="28" spans="1:25">
      <c r="L28" s="1087" t="s">
        <v>10510</v>
      </c>
      <c r="M28" s="1087" t="s">
        <v>12440</v>
      </c>
      <c r="N28" s="1087" t="str">
        <f t="shared" si="9"/>
        <v>2019年度経常収益</v>
      </c>
      <c r="O28" s="1088">
        <v>249716373</v>
      </c>
      <c r="P28" s="1088">
        <v>241332241</v>
      </c>
      <c r="Q28" s="1088">
        <v>103436495</v>
      </c>
      <c r="R28" s="1088">
        <v>49786588</v>
      </c>
      <c r="S28" s="1088">
        <v>12945651</v>
      </c>
      <c r="T28" s="1088">
        <v>746914</v>
      </c>
      <c r="U28" s="1088">
        <v>304223625</v>
      </c>
      <c r="V28" s="1088">
        <f t="shared" ref="V28:V32" si="101">SUM(O28:U28)</f>
        <v>962187887</v>
      </c>
      <c r="W28" s="1088">
        <v>299375869</v>
      </c>
      <c r="X28" s="1088">
        <v>-7706080</v>
      </c>
      <c r="Y28" s="1088">
        <f t="shared" si="11"/>
        <v>1253857676</v>
      </c>
    </row>
    <row r="29" spans="1:25">
      <c r="L29" s="1089" t="s">
        <v>10510</v>
      </c>
      <c r="M29" s="1089" t="s">
        <v>12443</v>
      </c>
      <c r="N29" s="1089" t="str">
        <f t="shared" si="9"/>
        <v>2019年度経常費用</v>
      </c>
      <c r="O29" s="1090">
        <v>409127698</v>
      </c>
      <c r="P29" s="1090">
        <v>278009084</v>
      </c>
      <c r="Q29" s="1090">
        <v>127345757</v>
      </c>
      <c r="R29" s="1090">
        <v>86057042</v>
      </c>
      <c r="S29" s="1090">
        <v>71483767</v>
      </c>
      <c r="T29" s="1090">
        <v>36541419</v>
      </c>
      <c r="U29" s="1090">
        <v>0</v>
      </c>
      <c r="V29" s="1090">
        <f t="shared" si="101"/>
        <v>1008564767</v>
      </c>
      <c r="W29" s="1090">
        <v>228885438</v>
      </c>
      <c r="X29" s="1090">
        <v>-7706080</v>
      </c>
      <c r="Y29" s="1090">
        <f t="shared" si="11"/>
        <v>1229744125</v>
      </c>
    </row>
    <row r="30" spans="1:25">
      <c r="L30" s="1091" t="s">
        <v>10510</v>
      </c>
      <c r="M30" s="1091" t="s">
        <v>12753</v>
      </c>
      <c r="N30" s="1091" t="str">
        <f t="shared" si="9"/>
        <v>2019年度経常収支</v>
      </c>
      <c r="O30" s="1092">
        <f t="shared" ref="O30" si="102">O28-O29</f>
        <v>-159411325</v>
      </c>
      <c r="P30" s="1092">
        <f t="shared" ref="P30" si="103">P28-P29</f>
        <v>-36676843</v>
      </c>
      <c r="Q30" s="1092">
        <f t="shared" ref="Q30" si="104">Q28-Q29</f>
        <v>-23909262</v>
      </c>
      <c r="R30" s="1092">
        <f t="shared" ref="R30" si="105">R28-R29</f>
        <v>-36270454</v>
      </c>
      <c r="S30" s="1092">
        <f t="shared" ref="S30" si="106">S28-S29</f>
        <v>-58538116</v>
      </c>
      <c r="T30" s="1092">
        <f t="shared" ref="T30" si="107">T28-T29</f>
        <v>-35794505</v>
      </c>
      <c r="U30" s="1092">
        <f t="shared" ref="U30" si="108">U28-U29</f>
        <v>304223625</v>
      </c>
      <c r="V30" s="1092">
        <f t="shared" ref="V30" si="109">V28-V29</f>
        <v>-46376880</v>
      </c>
      <c r="W30" s="1092">
        <f t="shared" ref="W30" si="110">W28-W29</f>
        <v>70490431</v>
      </c>
      <c r="X30" s="1092">
        <f t="shared" ref="X30" si="111">X28-X29</f>
        <v>0</v>
      </c>
      <c r="Y30" s="1092">
        <f t="shared" si="11"/>
        <v>24113551</v>
      </c>
    </row>
    <row r="31" spans="1:25">
      <c r="L31" s="1087" t="s">
        <v>10511</v>
      </c>
      <c r="M31" s="1087" t="s">
        <v>12440</v>
      </c>
      <c r="N31" s="1087" t="str">
        <f t="shared" si="9"/>
        <v>2020年度経常収益</v>
      </c>
      <c r="O31" s="1088">
        <v>196631466</v>
      </c>
      <c r="P31" s="1088">
        <v>150024224</v>
      </c>
      <c r="Q31" s="1088">
        <v>99397075</v>
      </c>
      <c r="R31" s="1088">
        <v>51269151</v>
      </c>
      <c r="S31" s="1088">
        <v>10390014</v>
      </c>
      <c r="T31" s="1088">
        <v>625209</v>
      </c>
      <c r="U31" s="1088">
        <v>310837822</v>
      </c>
      <c r="V31" s="1088">
        <f t="shared" si="101"/>
        <v>819174961</v>
      </c>
      <c r="W31" s="1088">
        <v>296253049</v>
      </c>
      <c r="X31" s="1088">
        <v>-3549200</v>
      </c>
      <c r="Y31" s="1088">
        <f t="shared" si="11"/>
        <v>1111878810</v>
      </c>
    </row>
    <row r="32" spans="1:25">
      <c r="L32" s="1089" t="s">
        <v>10511</v>
      </c>
      <c r="M32" s="1089" t="s">
        <v>12443</v>
      </c>
      <c r="N32" s="1089" t="str">
        <f t="shared" si="9"/>
        <v>2020年度経常費用</v>
      </c>
      <c r="O32" s="1090">
        <v>332050375</v>
      </c>
      <c r="P32" s="1090">
        <v>181786173</v>
      </c>
      <c r="Q32" s="1090">
        <v>99066232</v>
      </c>
      <c r="R32" s="1090">
        <v>91040449</v>
      </c>
      <c r="S32" s="1090">
        <v>57117933</v>
      </c>
      <c r="T32" s="1090">
        <v>37545416</v>
      </c>
      <c r="U32" s="1090">
        <v>14442</v>
      </c>
      <c r="V32" s="1090">
        <f t="shared" si="101"/>
        <v>798621020</v>
      </c>
      <c r="W32" s="1090">
        <v>231660773</v>
      </c>
      <c r="X32" s="1090">
        <v>-3549200</v>
      </c>
      <c r="Y32" s="1090">
        <f t="shared" si="11"/>
        <v>1026732593</v>
      </c>
    </row>
    <row r="33" spans="12:25">
      <c r="L33" s="1091" t="s">
        <v>10511</v>
      </c>
      <c r="M33" s="1091" t="s">
        <v>12753</v>
      </c>
      <c r="N33" s="1091" t="str">
        <f t="shared" si="9"/>
        <v>2020年度経常収支</v>
      </c>
      <c r="O33" s="1092">
        <f t="shared" ref="O33" si="112">O31-O32</f>
        <v>-135418909</v>
      </c>
      <c r="P33" s="1092">
        <f t="shared" ref="P33" si="113">P31-P32</f>
        <v>-31761949</v>
      </c>
      <c r="Q33" s="1092">
        <f t="shared" ref="Q33" si="114">Q31-Q32</f>
        <v>330843</v>
      </c>
      <c r="R33" s="1092">
        <f t="shared" ref="R33" si="115">R31-R32</f>
        <v>-39771298</v>
      </c>
      <c r="S33" s="1092">
        <f t="shared" ref="S33" si="116">S31-S32</f>
        <v>-46727919</v>
      </c>
      <c r="T33" s="1092">
        <f t="shared" ref="T33" si="117">T31-T32</f>
        <v>-36920207</v>
      </c>
      <c r="U33" s="1092">
        <f t="shared" ref="U33" si="118">U31-U32</f>
        <v>310823380</v>
      </c>
      <c r="V33" s="1092">
        <f t="shared" ref="V33" si="119">V31-V32</f>
        <v>20553941</v>
      </c>
      <c r="W33" s="1092">
        <f t="shared" ref="W33" si="120">W31-W32</f>
        <v>64592276</v>
      </c>
      <c r="X33" s="1092">
        <f t="shared" ref="X33" si="121">X31-X32</f>
        <v>0</v>
      </c>
      <c r="Y33" s="1092">
        <f t="shared" si="11"/>
        <v>85146217</v>
      </c>
    </row>
    <row r="34" spans="12:25">
      <c r="L34" s="1087" t="s">
        <v>10512</v>
      </c>
      <c r="M34" s="1087" t="s">
        <v>12440</v>
      </c>
      <c r="N34" s="1087" t="str">
        <f t="shared" si="9"/>
        <v>2021年度経常収益</v>
      </c>
      <c r="O34" s="1088">
        <v>180738130</v>
      </c>
      <c r="P34" s="1088">
        <v>166991827</v>
      </c>
      <c r="Q34" s="1088">
        <v>55487206</v>
      </c>
      <c r="R34" s="1088">
        <v>47978358</v>
      </c>
      <c r="S34" s="1088">
        <v>10150038</v>
      </c>
      <c r="T34" s="1088">
        <v>751336</v>
      </c>
      <c r="U34" s="1088">
        <v>301080948</v>
      </c>
      <c r="V34" s="1088">
        <f t="shared" ref="V34:V35" si="122">SUM(O34:U34)</f>
        <v>763177843</v>
      </c>
      <c r="W34" s="1088">
        <v>296553194</v>
      </c>
      <c r="X34" s="1088">
        <v>-3128310</v>
      </c>
      <c r="Y34" s="1088">
        <f t="shared" si="11"/>
        <v>1056602727</v>
      </c>
    </row>
    <row r="35" spans="12:25">
      <c r="L35" s="1089" t="s">
        <v>10512</v>
      </c>
      <c r="M35" s="1089" t="s">
        <v>12443</v>
      </c>
      <c r="N35" s="1089" t="str">
        <f t="shared" si="9"/>
        <v>2021年度経常費用</v>
      </c>
      <c r="O35" s="1090">
        <v>374836649</v>
      </c>
      <c r="P35" s="1090">
        <v>197430130</v>
      </c>
      <c r="Q35" s="1090">
        <v>79671119</v>
      </c>
      <c r="R35" s="1090">
        <v>102949413</v>
      </c>
      <c r="S35" s="1090">
        <v>61490809</v>
      </c>
      <c r="T35" s="1090">
        <v>36997870</v>
      </c>
      <c r="U35" s="1090">
        <v>49168</v>
      </c>
      <c r="V35" s="1090">
        <f t="shared" si="122"/>
        <v>853425158</v>
      </c>
      <c r="W35" s="1090">
        <v>235860444</v>
      </c>
      <c r="X35" s="1090">
        <v>-3128310</v>
      </c>
      <c r="Y35" s="1090">
        <f t="shared" si="11"/>
        <v>1086157292</v>
      </c>
    </row>
    <row r="36" spans="12:25">
      <c r="L36" s="1091" t="s">
        <v>10512</v>
      </c>
      <c r="M36" s="1091" t="s">
        <v>12753</v>
      </c>
      <c r="N36" s="1091" t="str">
        <f t="shared" si="9"/>
        <v>2021年度経常収支</v>
      </c>
      <c r="O36" s="1092">
        <f t="shared" ref="O36" si="123">O34-O35</f>
        <v>-194098519</v>
      </c>
      <c r="P36" s="1092">
        <f t="shared" ref="P36" si="124">P34-P35</f>
        <v>-30438303</v>
      </c>
      <c r="Q36" s="1092">
        <f t="shared" ref="Q36" si="125">Q34-Q35</f>
        <v>-24183913</v>
      </c>
      <c r="R36" s="1092">
        <f t="shared" ref="R36" si="126">R34-R35</f>
        <v>-54971055</v>
      </c>
      <c r="S36" s="1092">
        <f t="shared" ref="S36" si="127">S34-S35</f>
        <v>-51340771</v>
      </c>
      <c r="T36" s="1092">
        <f t="shared" ref="T36" si="128">T34-T35</f>
        <v>-36246534</v>
      </c>
      <c r="U36" s="1092">
        <f t="shared" ref="U36" si="129">U34-U35</f>
        <v>301031780</v>
      </c>
      <c r="V36" s="1092">
        <f t="shared" ref="V36" si="130">V34-V35</f>
        <v>-90247315</v>
      </c>
      <c r="W36" s="1092">
        <f t="shared" ref="W36" si="131">W34-W35</f>
        <v>60692750</v>
      </c>
      <c r="X36" s="1092">
        <f t="shared" ref="X36" si="132">X34-X35</f>
        <v>0</v>
      </c>
      <c r="Y36" s="1092">
        <f t="shared" si="11"/>
        <v>-29554565</v>
      </c>
    </row>
    <row r="37" spans="12:25">
      <c r="L37" s="1087" t="s">
        <v>10513</v>
      </c>
      <c r="M37" s="1087" t="s">
        <v>12440</v>
      </c>
      <c r="N37" s="1087" t="str">
        <f t="shared" si="9"/>
        <v>2022年度経常収益</v>
      </c>
      <c r="O37" s="1088">
        <v>174933947</v>
      </c>
      <c r="P37" s="1088">
        <v>205507814</v>
      </c>
      <c r="Q37" s="1088">
        <v>106568381</v>
      </c>
      <c r="R37" s="1088">
        <v>57264594</v>
      </c>
      <c r="S37" s="1088">
        <v>3014815</v>
      </c>
      <c r="T37" s="1088">
        <v>758410</v>
      </c>
      <c r="U37" s="1088">
        <v>312290202</v>
      </c>
      <c r="V37" s="1088">
        <f t="shared" ref="V37:V41" si="133">SUM(O37:U37)</f>
        <v>860338163</v>
      </c>
      <c r="W37" s="1088">
        <v>277471083</v>
      </c>
      <c r="X37" s="1088">
        <v>-8685470</v>
      </c>
      <c r="Y37" s="1088">
        <f t="shared" si="11"/>
        <v>1129123776</v>
      </c>
    </row>
    <row r="38" spans="12:25">
      <c r="L38" s="1089" t="s">
        <v>10513</v>
      </c>
      <c r="M38" s="1089" t="s">
        <v>12443</v>
      </c>
      <c r="N38" s="1089" t="str">
        <f t="shared" si="9"/>
        <v>2022年度経常費用</v>
      </c>
      <c r="O38" s="1090">
        <v>374941536</v>
      </c>
      <c r="P38" s="1090">
        <v>254338203</v>
      </c>
      <c r="Q38" s="1090">
        <v>128472918</v>
      </c>
      <c r="R38" s="1090">
        <v>90444414</v>
      </c>
      <c r="S38" s="1090">
        <v>75699701</v>
      </c>
      <c r="T38" s="1090">
        <v>37401582</v>
      </c>
      <c r="U38" s="1090">
        <v>37328</v>
      </c>
      <c r="V38" s="1090">
        <f t="shared" si="133"/>
        <v>961335682</v>
      </c>
      <c r="W38" s="1090">
        <v>243033268</v>
      </c>
      <c r="X38" s="1090">
        <v>-8685470</v>
      </c>
      <c r="Y38" s="1090">
        <f t="shared" si="11"/>
        <v>1195683480</v>
      </c>
    </row>
    <row r="39" spans="12:25">
      <c r="L39" s="1091" t="s">
        <v>10513</v>
      </c>
      <c r="M39" s="1091" t="s">
        <v>12753</v>
      </c>
      <c r="N39" s="1091" t="str">
        <f t="shared" si="9"/>
        <v>2022年度経常収支</v>
      </c>
      <c r="O39" s="1092">
        <f t="shared" ref="O39" si="134">O37-O38</f>
        <v>-200007589</v>
      </c>
      <c r="P39" s="1092">
        <f t="shared" ref="P39" si="135">P37-P38</f>
        <v>-48830389</v>
      </c>
      <c r="Q39" s="1092">
        <f t="shared" ref="Q39" si="136">Q37-Q38</f>
        <v>-21904537</v>
      </c>
      <c r="R39" s="1092">
        <f t="shared" ref="R39" si="137">R37-R38</f>
        <v>-33179820</v>
      </c>
      <c r="S39" s="1092">
        <f t="shared" ref="S39" si="138">S37-S38</f>
        <v>-72684886</v>
      </c>
      <c r="T39" s="1092">
        <f t="shared" ref="T39" si="139">T37-T38</f>
        <v>-36643172</v>
      </c>
      <c r="U39" s="1092">
        <f t="shared" ref="U39" si="140">U37-U38</f>
        <v>312252874</v>
      </c>
      <c r="V39" s="1092">
        <f t="shared" ref="V39:X39" si="141">V37-V38</f>
        <v>-100997519</v>
      </c>
      <c r="W39" s="1092">
        <f t="shared" si="141"/>
        <v>34437815</v>
      </c>
      <c r="X39" s="1092">
        <f t="shared" si="141"/>
        <v>0</v>
      </c>
      <c r="Y39" s="1092">
        <f t="shared" si="11"/>
        <v>-66559704</v>
      </c>
    </row>
    <row r="40" spans="12:25">
      <c r="L40" s="1087" t="s">
        <v>12442</v>
      </c>
      <c r="M40" s="1087" t="s">
        <v>12440</v>
      </c>
      <c r="N40" s="1087" t="str">
        <f t="shared" si="9"/>
        <v>2023年度経常収益</v>
      </c>
      <c r="O40" s="1088">
        <v>339558901</v>
      </c>
      <c r="P40" s="1088">
        <v>293957971</v>
      </c>
      <c r="Q40" s="1088">
        <v>103130599</v>
      </c>
      <c r="R40" s="1088">
        <v>51732620</v>
      </c>
      <c r="S40" s="1088">
        <v>3283328</v>
      </c>
      <c r="T40" s="1088">
        <v>373322</v>
      </c>
      <c r="U40" s="1088">
        <v>285060367</v>
      </c>
      <c r="V40" s="1088">
        <f t="shared" si="133"/>
        <v>1077097108</v>
      </c>
      <c r="W40" s="1088">
        <v>306614106</v>
      </c>
      <c r="X40" s="1088">
        <v>-27075190</v>
      </c>
      <c r="Y40" s="1088">
        <f t="shared" si="11"/>
        <v>1356636024</v>
      </c>
    </row>
    <row r="41" spans="12:25">
      <c r="L41" s="1089" t="s">
        <v>12442</v>
      </c>
      <c r="M41" s="1089" t="s">
        <v>12443</v>
      </c>
      <c r="N41" s="1089" t="str">
        <f t="shared" si="9"/>
        <v>2023年度経常費用</v>
      </c>
      <c r="O41" s="1090">
        <v>415418129</v>
      </c>
      <c r="P41" s="1090">
        <v>302721100</v>
      </c>
      <c r="Q41" s="1090">
        <v>136206193</v>
      </c>
      <c r="R41" s="1090">
        <v>80553513</v>
      </c>
      <c r="S41" s="1090">
        <v>71715050</v>
      </c>
      <c r="T41" s="1090">
        <v>44161437</v>
      </c>
      <c r="U41" s="1090">
        <v>24661</v>
      </c>
      <c r="V41" s="1090">
        <f t="shared" si="133"/>
        <v>1050800083</v>
      </c>
      <c r="W41" s="1090">
        <v>260372605</v>
      </c>
      <c r="X41" s="1090">
        <v>-27075190</v>
      </c>
      <c r="Y41" s="1090">
        <f t="shared" si="11"/>
        <v>1284097498</v>
      </c>
    </row>
    <row r="42" spans="12:25">
      <c r="L42" s="1091" t="s">
        <v>12442</v>
      </c>
      <c r="M42" s="1091" t="s">
        <v>12753</v>
      </c>
      <c r="N42" s="1091" t="str">
        <f t="shared" si="9"/>
        <v>2023年度経常収支</v>
      </c>
      <c r="O42" s="1092">
        <f>O40-O41</f>
        <v>-75859228</v>
      </c>
      <c r="P42" s="1092">
        <f>P40-P41</f>
        <v>-8763129</v>
      </c>
      <c r="Q42" s="1092">
        <f t="shared" ref="Q42:X42" si="142">Q40-Q41</f>
        <v>-33075594</v>
      </c>
      <c r="R42" s="1092">
        <f t="shared" si="142"/>
        <v>-28820893</v>
      </c>
      <c r="S42" s="1092">
        <f t="shared" si="142"/>
        <v>-68431722</v>
      </c>
      <c r="T42" s="1092">
        <f t="shared" si="142"/>
        <v>-43788115</v>
      </c>
      <c r="U42" s="1092">
        <f t="shared" si="142"/>
        <v>285035706</v>
      </c>
      <c r="V42" s="1092">
        <f t="shared" si="142"/>
        <v>26297025</v>
      </c>
      <c r="W42" s="1092">
        <f t="shared" si="142"/>
        <v>46241501</v>
      </c>
      <c r="X42" s="1092">
        <f t="shared" si="142"/>
        <v>0</v>
      </c>
      <c r="Y42" s="1092">
        <f t="shared" si="11"/>
        <v>72538526</v>
      </c>
    </row>
    <row r="43" spans="12:25">
      <c r="L43" s="39" t="s">
        <v>12861</v>
      </c>
      <c r="M43" s="39" t="s">
        <v>12440</v>
      </c>
      <c r="N43" s="39" t="str">
        <f t="shared" ref="N43:N45" si="143">L43&amp;M43</f>
        <v>2024年度経常収益</v>
      </c>
      <c r="O43" s="1224">
        <v>221363080</v>
      </c>
      <c r="P43" s="1224">
        <v>253562660</v>
      </c>
      <c r="Q43" s="1224">
        <v>83012425</v>
      </c>
      <c r="R43" s="1224">
        <v>50261762</v>
      </c>
      <c r="S43" s="1224">
        <v>2789382</v>
      </c>
      <c r="T43" s="1224">
        <v>353020</v>
      </c>
      <c r="U43" s="1224">
        <v>313453377</v>
      </c>
      <c r="V43" s="1224">
        <f t="shared" ref="V43:V44" si="144">SUM(O43:U43)</f>
        <v>924795706</v>
      </c>
      <c r="W43" s="1224">
        <v>288471126</v>
      </c>
      <c r="X43" s="1224">
        <v>-6277920</v>
      </c>
      <c r="Y43" s="1224">
        <f t="shared" ref="Y43:Y45" si="145">SUM(V43:X43)</f>
        <v>1206988912</v>
      </c>
    </row>
    <row r="44" spans="12:25">
      <c r="L44" s="39" t="s">
        <v>12861</v>
      </c>
      <c r="M44" s="39" t="s">
        <v>12443</v>
      </c>
      <c r="N44" s="39" t="str">
        <f t="shared" si="143"/>
        <v>2024年度経常費用</v>
      </c>
      <c r="O44" s="1224">
        <v>399325880</v>
      </c>
      <c r="P44" s="1224">
        <v>276217482</v>
      </c>
      <c r="Q44" s="1224">
        <v>155876302</v>
      </c>
      <c r="R44" s="1224">
        <v>72561999</v>
      </c>
      <c r="S44" s="1224">
        <v>70879680</v>
      </c>
      <c r="T44" s="1224">
        <v>44731455</v>
      </c>
      <c r="U44" s="1224">
        <v>22000</v>
      </c>
      <c r="V44" s="1224">
        <f t="shared" si="144"/>
        <v>1019614798</v>
      </c>
      <c r="W44" s="1224">
        <v>282879346</v>
      </c>
      <c r="X44" s="1224">
        <v>-6277920</v>
      </c>
      <c r="Y44" s="1224">
        <f t="shared" si="145"/>
        <v>1296216224</v>
      </c>
    </row>
    <row r="45" spans="12:25">
      <c r="L45" s="1091" t="s">
        <v>12861</v>
      </c>
      <c r="M45" s="1091" t="s">
        <v>12753</v>
      </c>
      <c r="N45" s="1091" t="str">
        <f t="shared" si="143"/>
        <v>2024年度経常収支</v>
      </c>
      <c r="O45" s="1225">
        <f t="shared" ref="O45:U45" si="146">O43-O44</f>
        <v>-177962800</v>
      </c>
      <c r="P45" s="1225">
        <f t="shared" si="146"/>
        <v>-22654822</v>
      </c>
      <c r="Q45" s="1225">
        <f t="shared" si="146"/>
        <v>-72863877</v>
      </c>
      <c r="R45" s="1225">
        <f t="shared" si="146"/>
        <v>-22300237</v>
      </c>
      <c r="S45" s="1225">
        <f t="shared" si="146"/>
        <v>-68090298</v>
      </c>
      <c r="T45" s="1225">
        <f t="shared" si="146"/>
        <v>-44378435</v>
      </c>
      <c r="U45" s="1225">
        <f t="shared" si="146"/>
        <v>313431377</v>
      </c>
      <c r="V45" s="1225">
        <f t="shared" ref="V45:X45" si="147">V43-V44</f>
        <v>-94819092</v>
      </c>
      <c r="W45" s="1225">
        <f t="shared" si="147"/>
        <v>5591780</v>
      </c>
      <c r="X45" s="1225">
        <f t="shared" si="147"/>
        <v>0</v>
      </c>
      <c r="Y45" s="1225">
        <f t="shared" si="145"/>
        <v>-89227312</v>
      </c>
    </row>
    <row r="46" spans="12:25">
      <c r="L46" s="1087" t="s">
        <v>12913</v>
      </c>
      <c r="M46" s="1087" t="s">
        <v>12440</v>
      </c>
      <c r="N46" s="1087" t="str">
        <f t="shared" ref="N46:N48" si="148">L46&amp;M46</f>
        <v>2025年度経常収益</v>
      </c>
      <c r="O46" s="1153"/>
      <c r="P46" s="1153"/>
      <c r="Q46" s="1153"/>
      <c r="R46" s="1153"/>
      <c r="S46" s="1153"/>
      <c r="T46" s="1153"/>
      <c r="U46" s="1153"/>
      <c r="V46" s="1088">
        <f t="shared" ref="V46:V47" si="149">SUM(O46:U46)</f>
        <v>0</v>
      </c>
      <c r="W46" s="1153"/>
      <c r="X46" s="1153"/>
      <c r="Y46" s="1088">
        <f t="shared" ref="Y46:Y48" si="150">SUM(V46:X46)</f>
        <v>0</v>
      </c>
    </row>
    <row r="47" spans="12:25">
      <c r="L47" s="1089" t="s">
        <v>12913</v>
      </c>
      <c r="M47" s="1089" t="s">
        <v>12443</v>
      </c>
      <c r="N47" s="1089" t="str">
        <f t="shared" si="148"/>
        <v>2025年度経常費用</v>
      </c>
      <c r="O47" s="1153"/>
      <c r="P47" s="1153"/>
      <c r="Q47" s="1153"/>
      <c r="R47" s="1153"/>
      <c r="S47" s="1153"/>
      <c r="T47" s="1153"/>
      <c r="U47" s="1153"/>
      <c r="V47" s="1090">
        <f t="shared" si="149"/>
        <v>0</v>
      </c>
      <c r="W47" s="1153"/>
      <c r="X47" s="1153"/>
      <c r="Y47" s="1090">
        <f t="shared" si="150"/>
        <v>0</v>
      </c>
    </row>
    <row r="48" spans="12:25">
      <c r="L48" s="1091" t="s">
        <v>12913</v>
      </c>
      <c r="M48" s="1091" t="s">
        <v>12753</v>
      </c>
      <c r="N48" s="1091" t="str">
        <f t="shared" si="148"/>
        <v>2025年度経常収支</v>
      </c>
      <c r="O48" s="1154"/>
      <c r="P48" s="1154"/>
      <c r="Q48" s="1154"/>
      <c r="R48" s="1154"/>
      <c r="S48" s="1154"/>
      <c r="T48" s="1154"/>
      <c r="U48" s="1154"/>
      <c r="V48" s="1092">
        <f t="shared" ref="V48" si="151">V46-V47</f>
        <v>0</v>
      </c>
      <c r="W48" s="1154"/>
      <c r="X48" s="1154"/>
      <c r="Y48" s="1092">
        <f t="shared" si="150"/>
        <v>0</v>
      </c>
    </row>
    <row r="50" spans="12:12">
      <c r="L50" s="39" t="s">
        <v>12757</v>
      </c>
    </row>
    <row r="51" spans="12:12">
      <c r="L51" s="757" t="s">
        <v>12758</v>
      </c>
    </row>
  </sheetData>
  <phoneticPr fontId="6"/>
  <dataValidations count="1">
    <dataValidation type="list" allowBlank="1" showInputMessage="1" showErrorMessage="1" sqref="A3" xr:uid="{144906E0-90D8-4BA0-856B-8851EA32CA59}">
      <formula1>"経常収益,経常費用,経常収支"</formula1>
    </dataValidation>
  </dataValidations>
  <hyperlinks>
    <hyperlink ref="L51" r:id="rId1" xr:uid="{ABECA36D-0B03-406B-B0B4-E75C3780E9CF}"/>
    <hyperlink ref="A1" location="INDEX!A1" display="INDEXに戻る" xr:uid="{DDC152FB-FBE2-4ED8-96B3-AC27680B59E1}"/>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32"/>
  <sheetViews>
    <sheetView zoomScale="110" zoomScaleNormal="110" workbookViewId="0">
      <pane xSplit="2" ySplit="3" topLeftCell="C4" activePane="bottomRight" state="frozen"/>
      <selection activeCell="F1" sqref="F1"/>
      <selection pane="topRight" activeCell="F1" sqref="F1"/>
      <selection pane="bottomLeft" activeCell="F1" sqref="F1"/>
      <selection pane="bottomRight" activeCell="C4" sqref="C4"/>
    </sheetView>
  </sheetViews>
  <sheetFormatPr defaultColWidth="9" defaultRowHeight="15" outlineLevelCol="1"/>
  <cols>
    <col min="1" max="1" width="8.625" style="107" customWidth="1"/>
    <col min="2" max="2" width="6.75" style="107" bestFit="1" customWidth="1"/>
    <col min="3" max="10" width="15.625" style="107" customWidth="1" outlineLevel="1"/>
    <col min="11" max="11" width="17.5" style="107" bestFit="1" customWidth="1"/>
    <col min="12" max="13" width="18.625" style="107" customWidth="1"/>
    <col min="14" max="14" width="11.5" style="107" bestFit="1" customWidth="1"/>
    <col min="15" max="15" width="11.625" style="107" bestFit="1" customWidth="1"/>
    <col min="16" max="16" width="10.5" style="107" bestFit="1" customWidth="1"/>
    <col min="17" max="17" width="14.625" style="107" bestFit="1" customWidth="1"/>
    <col min="18" max="16384" width="9" style="107"/>
  </cols>
  <sheetData>
    <row r="1" spans="1:17">
      <c r="A1" s="367" t="s">
        <v>119</v>
      </c>
    </row>
    <row r="2" spans="1:17">
      <c r="A2" s="249"/>
      <c r="B2" s="249"/>
      <c r="C2" s="249"/>
      <c r="D2" s="249"/>
      <c r="E2" s="249"/>
      <c r="F2" s="249"/>
      <c r="G2" s="249"/>
      <c r="H2" s="249"/>
      <c r="I2" s="249"/>
      <c r="J2" s="249"/>
      <c r="K2" s="249" t="s">
        <v>261</v>
      </c>
      <c r="Q2" s="367" t="s">
        <v>119</v>
      </c>
    </row>
    <row r="3" spans="1:17" ht="16.899999999999999" customHeight="1">
      <c r="A3" s="268" t="s">
        <v>263</v>
      </c>
      <c r="B3" s="268" t="s">
        <v>262</v>
      </c>
      <c r="C3" s="249" t="s">
        <v>309</v>
      </c>
      <c r="D3" s="249" t="s">
        <v>310</v>
      </c>
      <c r="E3" s="249" t="s">
        <v>311</v>
      </c>
      <c r="F3" s="249" t="s">
        <v>312</v>
      </c>
      <c r="G3" s="249" t="s">
        <v>313</v>
      </c>
      <c r="H3" s="249" t="s">
        <v>314</v>
      </c>
      <c r="I3" s="249" t="s">
        <v>315</v>
      </c>
      <c r="J3" s="249" t="s">
        <v>316</v>
      </c>
      <c r="K3" s="346" t="s">
        <v>300</v>
      </c>
      <c r="M3" s="39" t="s">
        <v>276</v>
      </c>
      <c r="N3" s="968">
        <v>2024</v>
      </c>
    </row>
    <row r="4" spans="1:17">
      <c r="A4" s="519" t="str">
        <f>TEXT(EDATE(DATEVALUE(B4+1&amp;"/3/31"),-3),"ggge")</f>
        <v>平成25</v>
      </c>
      <c r="B4" s="348">
        <v>2013</v>
      </c>
      <c r="C4" s="251">
        <f t="shared" ref="C4" si="0">C5*1000</f>
        <v>140968000</v>
      </c>
      <c r="D4" s="251">
        <f t="shared" ref="D4" si="1">D5*1000</f>
        <v>116265000</v>
      </c>
      <c r="E4" s="251">
        <f t="shared" ref="E4" si="2">E5*1000</f>
        <v>15111000</v>
      </c>
      <c r="F4" s="251">
        <f t="shared" ref="F4" si="3">F5*1000</f>
        <v>7275000</v>
      </c>
      <c r="G4" s="251">
        <f t="shared" ref="G4" si="4">G5*1000</f>
        <v>25753000</v>
      </c>
      <c r="H4" s="251">
        <f t="shared" ref="H4" si="5">H5*1000</f>
        <v>3608000</v>
      </c>
      <c r="I4" s="251">
        <f t="shared" ref="I4" si="6">I5*1000</f>
        <v>97397000</v>
      </c>
      <c r="J4" s="251">
        <f t="shared" ref="J4" si="7">J5*1000</f>
        <v>122697000</v>
      </c>
      <c r="K4" s="251">
        <f>SUM(C4:J4)</f>
        <v>529074000</v>
      </c>
      <c r="M4" s="249"/>
      <c r="N4" s="249" t="s">
        <v>212</v>
      </c>
      <c r="O4" s="268" t="s">
        <v>317</v>
      </c>
      <c r="P4" s="268" t="s">
        <v>278</v>
      </c>
      <c r="Q4" s="998" t="s">
        <v>261</v>
      </c>
    </row>
    <row r="5" spans="1:17">
      <c r="A5" s="520"/>
      <c r="B5" s="352"/>
      <c r="C5" s="255">
        <v>140968</v>
      </c>
      <c r="D5" s="255">
        <v>116265</v>
      </c>
      <c r="E5" s="255">
        <v>15111</v>
      </c>
      <c r="F5" s="255">
        <v>7275</v>
      </c>
      <c r="G5" s="255">
        <v>25753</v>
      </c>
      <c r="H5" s="255">
        <v>3608</v>
      </c>
      <c r="I5" s="255">
        <v>97397</v>
      </c>
      <c r="J5" s="255">
        <v>122697</v>
      </c>
      <c r="K5" s="438" t="s">
        <v>301</v>
      </c>
      <c r="M5" s="348" t="s">
        <v>309</v>
      </c>
      <c r="N5" s="513">
        <f t="shared" ref="N5:N13" si="8">P5/$P$13</f>
        <v>0.21627889427350883</v>
      </c>
      <c r="O5" s="969">
        <f t="shared" ref="O5:O13" si="9">P5/10000</f>
        <v>1.1750799999999999</v>
      </c>
      <c r="P5" s="349">
        <f>ROUND(Q5/10000,1)</f>
        <v>11750.8</v>
      </c>
      <c r="Q5" s="251">
        <f t="shared" ref="Q5:Q12" si="10">VLOOKUP($N$3,$B:$J,MATCH($M5,$B$3:$J$3,0),FALSE)</f>
        <v>117507991</v>
      </c>
    </row>
    <row r="6" spans="1:17">
      <c r="A6" s="268" t="str">
        <f t="shared" ref="A6:A16" si="11">TEXT(EDATE(DATEVALUE(B6+1&amp;"/3/31"),-3),"ggge")</f>
        <v>平成26</v>
      </c>
      <c r="B6" s="249">
        <v>2014</v>
      </c>
      <c r="C6" s="345"/>
      <c r="D6" s="345"/>
      <c r="E6" s="345"/>
      <c r="F6" s="345"/>
      <c r="G6" s="345"/>
      <c r="H6" s="345"/>
      <c r="I6" s="345"/>
      <c r="J6" s="345"/>
      <c r="K6" s="345"/>
      <c r="M6" s="350" t="s">
        <v>310</v>
      </c>
      <c r="N6" s="514">
        <f t="shared" si="8"/>
        <v>0.12727928630983387</v>
      </c>
      <c r="O6" s="970">
        <f t="shared" si="9"/>
        <v>0.69152999999999998</v>
      </c>
      <c r="P6" s="351">
        <f t="shared" ref="P6:P13" si="12">ROUND(Q6/10000,1)</f>
        <v>6915.3</v>
      </c>
      <c r="Q6" s="253">
        <f t="shared" si="10"/>
        <v>69152626</v>
      </c>
    </row>
    <row r="7" spans="1:17">
      <c r="A7" s="268" t="str">
        <f t="shared" si="11"/>
        <v>平成27</v>
      </c>
      <c r="B7" s="249">
        <v>2015</v>
      </c>
      <c r="C7" s="345">
        <v>111587101</v>
      </c>
      <c r="D7" s="345">
        <v>89449342</v>
      </c>
      <c r="E7" s="345">
        <v>12248101</v>
      </c>
      <c r="F7" s="345">
        <v>13969928</v>
      </c>
      <c r="G7" s="345">
        <v>28662061</v>
      </c>
      <c r="H7" s="345">
        <v>3608000</v>
      </c>
      <c r="I7" s="345">
        <v>98579000</v>
      </c>
      <c r="J7" s="345">
        <v>184960721</v>
      </c>
      <c r="K7" s="345">
        <f>SUM(C7:J7)</f>
        <v>543064254</v>
      </c>
      <c r="M7" s="350" t="s">
        <v>311</v>
      </c>
      <c r="N7" s="514">
        <f t="shared" si="8"/>
        <v>2.4330179250787298E-2</v>
      </c>
      <c r="O7" s="970">
        <f t="shared" si="9"/>
        <v>0.13219</v>
      </c>
      <c r="P7" s="351">
        <f t="shared" si="12"/>
        <v>1321.9</v>
      </c>
      <c r="Q7" s="253">
        <f t="shared" si="10"/>
        <v>13218636</v>
      </c>
    </row>
    <row r="8" spans="1:17">
      <c r="A8" s="268" t="str">
        <f t="shared" si="11"/>
        <v>平成28</v>
      </c>
      <c r="B8" s="249">
        <v>2016</v>
      </c>
      <c r="C8" s="345">
        <v>119814457</v>
      </c>
      <c r="D8" s="345">
        <v>108110443</v>
      </c>
      <c r="E8" s="345">
        <v>14922628</v>
      </c>
      <c r="F8" s="345">
        <v>28264208</v>
      </c>
      <c r="G8" s="345">
        <v>23361174</v>
      </c>
      <c r="H8" s="345">
        <v>3608000</v>
      </c>
      <c r="I8" s="345">
        <v>99456000</v>
      </c>
      <c r="J8" s="345">
        <v>163493797</v>
      </c>
      <c r="K8" s="345">
        <f>SUM(C8:J8)</f>
        <v>561030707</v>
      </c>
      <c r="M8" s="350" t="s">
        <v>312</v>
      </c>
      <c r="N8" s="514">
        <f t="shared" si="8"/>
        <v>6.6918576079894432E-2</v>
      </c>
      <c r="O8" s="970">
        <f t="shared" si="9"/>
        <v>0.36358000000000001</v>
      </c>
      <c r="P8" s="351">
        <f t="shared" si="12"/>
        <v>3635.8</v>
      </c>
      <c r="Q8" s="253">
        <f t="shared" si="10"/>
        <v>36357862</v>
      </c>
    </row>
    <row r="9" spans="1:17">
      <c r="A9" s="268" t="str">
        <f t="shared" si="11"/>
        <v>平成29</v>
      </c>
      <c r="B9" s="249">
        <v>2017</v>
      </c>
      <c r="C9" s="345">
        <v>113008432</v>
      </c>
      <c r="D9" s="345">
        <v>104308333</v>
      </c>
      <c r="E9" s="345">
        <v>15308610</v>
      </c>
      <c r="F9" s="345">
        <v>31962659</v>
      </c>
      <c r="G9" s="345">
        <v>22550908</v>
      </c>
      <c r="H9" s="345">
        <v>3608000</v>
      </c>
      <c r="I9" s="345">
        <v>100463000</v>
      </c>
      <c r="J9" s="345">
        <v>162114131</v>
      </c>
      <c r="K9" s="345">
        <f>SUM(C9:J9)</f>
        <v>553324073</v>
      </c>
      <c r="M9" s="350" t="s">
        <v>313</v>
      </c>
      <c r="N9" s="514">
        <f t="shared" si="8"/>
        <v>6.2766304017728133E-2</v>
      </c>
      <c r="O9" s="970">
        <f t="shared" si="9"/>
        <v>0.34101999999999999</v>
      </c>
      <c r="P9" s="351">
        <f t="shared" si="12"/>
        <v>3410.2</v>
      </c>
      <c r="Q9" s="253">
        <f t="shared" si="10"/>
        <v>34101919</v>
      </c>
    </row>
    <row r="10" spans="1:17">
      <c r="A10" s="268" t="str">
        <f t="shared" si="11"/>
        <v>平成30</v>
      </c>
      <c r="B10" s="249">
        <v>2018</v>
      </c>
      <c r="C10" s="345">
        <v>119859013</v>
      </c>
      <c r="D10" s="345">
        <v>65362073</v>
      </c>
      <c r="E10" s="345">
        <v>15613270</v>
      </c>
      <c r="F10" s="345">
        <v>35361082</v>
      </c>
      <c r="G10" s="345">
        <v>22374462</v>
      </c>
      <c r="H10" s="345">
        <v>3608000</v>
      </c>
      <c r="I10" s="345">
        <v>101701000</v>
      </c>
      <c r="J10" s="345">
        <v>191479200</v>
      </c>
      <c r="K10" s="345">
        <f>SUM(C10:J10)</f>
        <v>555358100</v>
      </c>
      <c r="M10" s="350" t="s">
        <v>314</v>
      </c>
      <c r="N10" s="514">
        <f t="shared" si="8"/>
        <v>6.6406904256631032E-3</v>
      </c>
      <c r="O10" s="970">
        <f t="shared" si="9"/>
        <v>3.6080000000000001E-2</v>
      </c>
      <c r="P10" s="351">
        <f t="shared" si="12"/>
        <v>360.8</v>
      </c>
      <c r="Q10" s="253">
        <f t="shared" si="10"/>
        <v>3608000</v>
      </c>
    </row>
    <row r="11" spans="1:17">
      <c r="A11" s="268" t="str">
        <f t="shared" si="11"/>
        <v>令和1</v>
      </c>
      <c r="B11" s="249">
        <v>2019</v>
      </c>
      <c r="C11" s="620">
        <v>110216352</v>
      </c>
      <c r="D11" s="620">
        <v>68326172</v>
      </c>
      <c r="E11" s="620">
        <v>14940950</v>
      </c>
      <c r="F11" s="620">
        <v>37358889</v>
      </c>
      <c r="G11" s="620">
        <v>31514823</v>
      </c>
      <c r="H11" s="620">
        <v>3608000</v>
      </c>
      <c r="I11" s="620">
        <v>105240052</v>
      </c>
      <c r="J11" s="620">
        <v>176152365</v>
      </c>
      <c r="K11" s="620">
        <f t="shared" ref="K11:K16" si="13">SUM(C11:J11)</f>
        <v>547357603</v>
      </c>
      <c r="M11" s="350" t="s">
        <v>315</v>
      </c>
      <c r="N11" s="514">
        <f t="shared" si="8"/>
        <v>0.18264659489763804</v>
      </c>
      <c r="O11" s="970">
        <f t="shared" si="9"/>
        <v>0.99234999999999995</v>
      </c>
      <c r="P11" s="351">
        <f t="shared" si="12"/>
        <v>9923.5</v>
      </c>
      <c r="Q11" s="253">
        <f t="shared" si="10"/>
        <v>99235000</v>
      </c>
    </row>
    <row r="12" spans="1:17">
      <c r="A12" s="268" t="str">
        <f t="shared" si="11"/>
        <v>令和2</v>
      </c>
      <c r="B12" s="249">
        <v>2020</v>
      </c>
      <c r="C12" s="620">
        <v>102170410</v>
      </c>
      <c r="D12" s="620">
        <v>79478896</v>
      </c>
      <c r="E12" s="620">
        <v>12644997</v>
      </c>
      <c r="F12" s="620">
        <v>39050295</v>
      </c>
      <c r="G12" s="620">
        <v>36180602</v>
      </c>
      <c r="H12" s="620">
        <v>3608000</v>
      </c>
      <c r="I12" s="620">
        <v>100700400</v>
      </c>
      <c r="J12" s="620">
        <v>177207322</v>
      </c>
      <c r="K12" s="620">
        <f t="shared" si="13"/>
        <v>551040922</v>
      </c>
      <c r="M12" s="352" t="s">
        <v>316</v>
      </c>
      <c r="N12" s="515">
        <f t="shared" si="8"/>
        <v>0.3131413152910732</v>
      </c>
      <c r="O12" s="971">
        <f t="shared" si="9"/>
        <v>1.7013499999999999</v>
      </c>
      <c r="P12" s="353">
        <f t="shared" si="12"/>
        <v>17013.5</v>
      </c>
      <c r="Q12" s="255">
        <f t="shared" si="10"/>
        <v>170134779</v>
      </c>
    </row>
    <row r="13" spans="1:17">
      <c r="A13" s="268" t="str">
        <f t="shared" si="11"/>
        <v>令和3</v>
      </c>
      <c r="B13" s="249">
        <v>2021</v>
      </c>
      <c r="C13" s="620">
        <v>109314791</v>
      </c>
      <c r="D13" s="620">
        <v>69474747</v>
      </c>
      <c r="E13" s="620">
        <v>13489196</v>
      </c>
      <c r="F13" s="620">
        <v>36028805</v>
      </c>
      <c r="G13" s="620">
        <v>29971987</v>
      </c>
      <c r="H13" s="620">
        <v>3608000</v>
      </c>
      <c r="I13" s="620">
        <v>100439400</v>
      </c>
      <c r="J13" s="620">
        <v>179700331</v>
      </c>
      <c r="K13" s="620">
        <f t="shared" si="13"/>
        <v>542027257</v>
      </c>
      <c r="M13" s="354" t="s">
        <v>275</v>
      </c>
      <c r="N13" s="523">
        <f t="shared" si="8"/>
        <v>1</v>
      </c>
      <c r="O13" s="972">
        <f t="shared" si="9"/>
        <v>5.4331699999999996</v>
      </c>
      <c r="P13" s="355">
        <f t="shared" si="12"/>
        <v>54331.7</v>
      </c>
      <c r="Q13" s="356">
        <f>SUM(Q5:Q12)</f>
        <v>543316813</v>
      </c>
    </row>
    <row r="14" spans="1:17">
      <c r="A14" s="268" t="str">
        <f t="shared" si="11"/>
        <v>令和4</v>
      </c>
      <c r="B14" s="249">
        <v>2022</v>
      </c>
      <c r="C14" s="620">
        <v>121775350</v>
      </c>
      <c r="D14" s="620">
        <v>64144643</v>
      </c>
      <c r="E14" s="620">
        <v>14994439</v>
      </c>
      <c r="F14" s="620">
        <v>37855549</v>
      </c>
      <c r="G14" s="620">
        <v>31056474</v>
      </c>
      <c r="H14" s="620">
        <v>3608000</v>
      </c>
      <c r="I14" s="620">
        <v>97314000</v>
      </c>
      <c r="J14" s="620">
        <v>164407541</v>
      </c>
      <c r="K14" s="620">
        <f t="shared" si="13"/>
        <v>535155996</v>
      </c>
    </row>
    <row r="15" spans="1:17">
      <c r="A15" s="268" t="str">
        <f t="shared" si="11"/>
        <v>令和5</v>
      </c>
      <c r="B15" s="249">
        <v>2023</v>
      </c>
      <c r="C15" s="620">
        <v>100649628</v>
      </c>
      <c r="D15" s="620">
        <v>62660806</v>
      </c>
      <c r="E15" s="620">
        <v>12571361</v>
      </c>
      <c r="F15" s="620">
        <v>34307095</v>
      </c>
      <c r="G15" s="620">
        <v>31924810</v>
      </c>
      <c r="H15" s="620">
        <v>3608000</v>
      </c>
      <c r="I15" s="620">
        <v>97982000</v>
      </c>
      <c r="J15" s="620">
        <v>192922994</v>
      </c>
      <c r="K15" s="620">
        <f t="shared" si="13"/>
        <v>536626694</v>
      </c>
    </row>
    <row r="16" spans="1:17">
      <c r="A16" s="268" t="str">
        <f t="shared" si="11"/>
        <v>令和6</v>
      </c>
      <c r="B16" s="249">
        <v>2024</v>
      </c>
      <c r="C16" s="620">
        <v>117507991</v>
      </c>
      <c r="D16" s="620">
        <v>69152626</v>
      </c>
      <c r="E16" s="620">
        <v>13218636</v>
      </c>
      <c r="F16" s="620">
        <v>36357862</v>
      </c>
      <c r="G16" s="620">
        <v>34101919</v>
      </c>
      <c r="H16" s="620">
        <v>3608000</v>
      </c>
      <c r="I16" s="620">
        <v>99235000</v>
      </c>
      <c r="J16" s="620">
        <v>170134779</v>
      </c>
      <c r="K16" s="620">
        <f t="shared" si="13"/>
        <v>543316813</v>
      </c>
    </row>
    <row r="17" spans="1:11">
      <c r="A17" s="268"/>
      <c r="B17" s="249"/>
      <c r="C17" s="620"/>
      <c r="D17" s="620"/>
      <c r="E17" s="620"/>
      <c r="F17" s="620"/>
      <c r="G17" s="620"/>
      <c r="H17" s="620"/>
      <c r="I17" s="620"/>
      <c r="J17" s="620"/>
      <c r="K17" s="620"/>
    </row>
    <row r="21" spans="1:11">
      <c r="A21" s="268" t="s">
        <v>263</v>
      </c>
      <c r="B21" s="268" t="s">
        <v>262</v>
      </c>
      <c r="C21" s="249" t="s">
        <v>309</v>
      </c>
      <c r="D21" s="249" t="s">
        <v>310</v>
      </c>
      <c r="E21" s="249" t="s">
        <v>311</v>
      </c>
      <c r="F21" s="249" t="s">
        <v>312</v>
      </c>
      <c r="G21" s="249" t="s">
        <v>313</v>
      </c>
      <c r="H21" s="249" t="s">
        <v>314</v>
      </c>
      <c r="I21" s="249" t="s">
        <v>315</v>
      </c>
      <c r="J21" s="249" t="s">
        <v>316</v>
      </c>
      <c r="K21" s="346" t="s">
        <v>300</v>
      </c>
    </row>
    <row r="22" spans="1:11">
      <c r="A22" s="975" t="s">
        <v>318</v>
      </c>
      <c r="B22" s="348">
        <f>_xlfn.XLOOKUP($A22,$A$3:$A$17,B$3:B$17,"-",0)</f>
        <v>2013</v>
      </c>
      <c r="C22" s="251">
        <f t="shared" ref="C22:K25" si="14">_xlfn.XLOOKUP($A22,$A$3:$A$17,C$3:C$17,"-",0)/10000</f>
        <v>14096.8</v>
      </c>
      <c r="D22" s="251">
        <f t="shared" si="14"/>
        <v>11626.5</v>
      </c>
      <c r="E22" s="251">
        <f t="shared" si="14"/>
        <v>1511.1</v>
      </c>
      <c r="F22" s="251">
        <f t="shared" si="14"/>
        <v>727.5</v>
      </c>
      <c r="G22" s="251">
        <f t="shared" si="14"/>
        <v>2575.3000000000002</v>
      </c>
      <c r="H22" s="251">
        <f t="shared" si="14"/>
        <v>360.8</v>
      </c>
      <c r="I22" s="251">
        <f t="shared" si="14"/>
        <v>9739.7000000000007</v>
      </c>
      <c r="J22" s="251">
        <f t="shared" si="14"/>
        <v>12269.7</v>
      </c>
      <c r="K22" s="251">
        <f t="shared" si="14"/>
        <v>52907.4</v>
      </c>
    </row>
    <row r="23" spans="1:11">
      <c r="A23" s="976" t="s">
        <v>13321</v>
      </c>
      <c r="B23" s="350">
        <f>_xlfn.XLOOKUP($A23,$A$3:$A$17,B$3:B$17,"-",0)</f>
        <v>2018</v>
      </c>
      <c r="C23" s="253">
        <f t="shared" si="14"/>
        <v>11985.9013</v>
      </c>
      <c r="D23" s="253">
        <f t="shared" si="14"/>
        <v>6536.2073</v>
      </c>
      <c r="E23" s="253">
        <f t="shared" si="14"/>
        <v>1561.327</v>
      </c>
      <c r="F23" s="253">
        <f t="shared" si="14"/>
        <v>3536.1082000000001</v>
      </c>
      <c r="G23" s="253">
        <f t="shared" si="14"/>
        <v>2237.4461999999999</v>
      </c>
      <c r="H23" s="253">
        <f t="shared" si="14"/>
        <v>360.8</v>
      </c>
      <c r="I23" s="253">
        <f t="shared" si="14"/>
        <v>10170.1</v>
      </c>
      <c r="J23" s="253">
        <f t="shared" si="14"/>
        <v>19147.919999999998</v>
      </c>
      <c r="K23" s="253">
        <f t="shared" si="14"/>
        <v>55535.81</v>
      </c>
    </row>
    <row r="24" spans="1:11">
      <c r="A24" s="976" t="s">
        <v>576</v>
      </c>
      <c r="B24" s="350">
        <f>_xlfn.XLOOKUP($A24,$A$3:$A$17,B$3:B$17,"-",0)</f>
        <v>2021</v>
      </c>
      <c r="C24" s="253">
        <f t="shared" si="14"/>
        <v>10931.4791</v>
      </c>
      <c r="D24" s="253">
        <f t="shared" si="14"/>
        <v>6947.4746999999998</v>
      </c>
      <c r="E24" s="253">
        <f t="shared" si="14"/>
        <v>1348.9195999999999</v>
      </c>
      <c r="F24" s="253">
        <f t="shared" si="14"/>
        <v>3602.8805000000002</v>
      </c>
      <c r="G24" s="253">
        <f t="shared" si="14"/>
        <v>2997.1986999999999</v>
      </c>
      <c r="H24" s="253">
        <f t="shared" si="14"/>
        <v>360.8</v>
      </c>
      <c r="I24" s="253">
        <f t="shared" si="14"/>
        <v>10043.94</v>
      </c>
      <c r="J24" s="253">
        <f t="shared" si="14"/>
        <v>17970.033100000001</v>
      </c>
      <c r="K24" s="253">
        <f t="shared" si="14"/>
        <v>54202.725700000003</v>
      </c>
    </row>
    <row r="25" spans="1:11">
      <c r="A25" s="977" t="s">
        <v>12920</v>
      </c>
      <c r="B25" s="352">
        <f>_xlfn.XLOOKUP($A25,$A$3:$A$17,B$3:B$17,"-",0)</f>
        <v>2024</v>
      </c>
      <c r="C25" s="255">
        <f t="shared" si="14"/>
        <v>11750.7991</v>
      </c>
      <c r="D25" s="255">
        <f t="shared" si="14"/>
        <v>6915.2626</v>
      </c>
      <c r="E25" s="255">
        <f t="shared" si="14"/>
        <v>1321.8635999999999</v>
      </c>
      <c r="F25" s="255">
        <f t="shared" si="14"/>
        <v>3635.7862</v>
      </c>
      <c r="G25" s="255">
        <f t="shared" si="14"/>
        <v>3410.1918999999998</v>
      </c>
      <c r="H25" s="255">
        <f t="shared" si="14"/>
        <v>360.8</v>
      </c>
      <c r="I25" s="255">
        <f t="shared" si="14"/>
        <v>9923.5</v>
      </c>
      <c r="J25" s="255">
        <f t="shared" si="14"/>
        <v>17013.477900000002</v>
      </c>
      <c r="K25" s="255">
        <f t="shared" si="14"/>
        <v>54331.681299999997</v>
      </c>
    </row>
    <row r="28" spans="1:11">
      <c r="A28" s="268" t="s">
        <v>263</v>
      </c>
      <c r="B28" s="268" t="s">
        <v>262</v>
      </c>
      <c r="C28" s="249" t="s">
        <v>309</v>
      </c>
      <c r="D28" s="249" t="s">
        <v>310</v>
      </c>
      <c r="E28" s="249" t="s">
        <v>311</v>
      </c>
      <c r="F28" s="249" t="s">
        <v>312</v>
      </c>
      <c r="G28" s="249" t="s">
        <v>313</v>
      </c>
      <c r="H28" s="249" t="s">
        <v>314</v>
      </c>
      <c r="I28" s="249" t="s">
        <v>315</v>
      </c>
      <c r="J28" s="249" t="s">
        <v>316</v>
      </c>
      <c r="K28" s="346" t="s">
        <v>300</v>
      </c>
    </row>
    <row r="29" spans="1:11">
      <c r="A29" s="348" t="str">
        <f>A22</f>
        <v>平成25</v>
      </c>
      <c r="B29" s="348">
        <f>B22</f>
        <v>2013</v>
      </c>
      <c r="C29" s="978">
        <f>C22/C$22</f>
        <v>1</v>
      </c>
      <c r="D29" s="978">
        <f t="shared" ref="D29:J29" si="15">D22/D$22</f>
        <v>1</v>
      </c>
      <c r="E29" s="978">
        <f t="shared" si="15"/>
        <v>1</v>
      </c>
      <c r="F29" s="978">
        <f t="shared" si="15"/>
        <v>1</v>
      </c>
      <c r="G29" s="978">
        <f t="shared" si="15"/>
        <v>1</v>
      </c>
      <c r="H29" s="978">
        <f t="shared" si="15"/>
        <v>1</v>
      </c>
      <c r="I29" s="978">
        <f t="shared" si="15"/>
        <v>1</v>
      </c>
      <c r="J29" s="978">
        <f t="shared" si="15"/>
        <v>1</v>
      </c>
      <c r="K29" s="978">
        <f>K22/K$22</f>
        <v>1</v>
      </c>
    </row>
    <row r="30" spans="1:11">
      <c r="A30" s="350" t="str">
        <f t="shared" ref="A30:B30" si="16">A23</f>
        <v>平成30</v>
      </c>
      <c r="B30" s="350">
        <f t="shared" si="16"/>
        <v>2018</v>
      </c>
      <c r="C30" s="979">
        <f t="shared" ref="C30:J30" si="17">C23/C$22</f>
        <v>0.85025688808807676</v>
      </c>
      <c r="D30" s="979">
        <f t="shared" si="17"/>
        <v>0.56218185180406832</v>
      </c>
      <c r="E30" s="979">
        <f t="shared" si="17"/>
        <v>1.0332387002845609</v>
      </c>
      <c r="F30" s="979">
        <f t="shared" si="17"/>
        <v>4.8606298281786939</v>
      </c>
      <c r="G30" s="979">
        <f t="shared" si="17"/>
        <v>0.86880992505727472</v>
      </c>
      <c r="H30" s="979">
        <f t="shared" si="17"/>
        <v>1</v>
      </c>
      <c r="I30" s="979">
        <f t="shared" si="17"/>
        <v>1.0441902728010102</v>
      </c>
      <c r="J30" s="979">
        <f t="shared" si="17"/>
        <v>1.5605858333944593</v>
      </c>
      <c r="K30" s="979">
        <f>K23/K$22</f>
        <v>1.0496794399271179</v>
      </c>
    </row>
    <row r="31" spans="1:11">
      <c r="A31" s="350" t="str">
        <f t="shared" ref="A31:B31" si="18">A24</f>
        <v>令和3</v>
      </c>
      <c r="B31" s="350">
        <f t="shared" si="18"/>
        <v>2021</v>
      </c>
      <c r="C31" s="979">
        <f t="shared" ref="C31:J31" si="19">C24/C$22</f>
        <v>0.77545819618636858</v>
      </c>
      <c r="D31" s="979">
        <f t="shared" si="19"/>
        <v>0.59755512837053282</v>
      </c>
      <c r="E31" s="979">
        <f t="shared" si="19"/>
        <v>0.89267394613195683</v>
      </c>
      <c r="F31" s="979">
        <f t="shared" si="19"/>
        <v>4.9524130584192445</v>
      </c>
      <c r="G31" s="979">
        <f t="shared" si="19"/>
        <v>1.1638250689240088</v>
      </c>
      <c r="H31" s="979">
        <f t="shared" si="19"/>
        <v>1</v>
      </c>
      <c r="I31" s="979">
        <f t="shared" si="19"/>
        <v>1.0312371017587811</v>
      </c>
      <c r="J31" s="979">
        <f t="shared" si="19"/>
        <v>1.4645861838512759</v>
      </c>
      <c r="K31" s="979">
        <f>K24/K$22</f>
        <v>1.0244828833017687</v>
      </c>
    </row>
    <row r="32" spans="1:11">
      <c r="A32" s="352" t="str">
        <f t="shared" ref="A32:B32" si="20">A25</f>
        <v>令和6</v>
      </c>
      <c r="B32" s="352">
        <f t="shared" si="20"/>
        <v>2024</v>
      </c>
      <c r="C32" s="980">
        <f t="shared" ref="C32:J32" si="21">C25/C$22</f>
        <v>0.83357918818455257</v>
      </c>
      <c r="D32" s="980">
        <f t="shared" si="21"/>
        <v>0.59478455253085627</v>
      </c>
      <c r="E32" s="980">
        <f t="shared" si="21"/>
        <v>0.87476910859638668</v>
      </c>
      <c r="F32" s="980">
        <f t="shared" si="21"/>
        <v>4.9976442611683849</v>
      </c>
      <c r="G32" s="980">
        <f t="shared" si="21"/>
        <v>1.3241920941249561</v>
      </c>
      <c r="H32" s="980">
        <f t="shared" si="21"/>
        <v>1</v>
      </c>
      <c r="I32" s="980">
        <f t="shared" si="21"/>
        <v>1.0188712177993162</v>
      </c>
      <c r="J32" s="980">
        <f t="shared" si="21"/>
        <v>1.386625418714394</v>
      </c>
      <c r="K32" s="980">
        <f>K25/K$22</f>
        <v>1.0269202663521548</v>
      </c>
    </row>
  </sheetData>
  <phoneticPr fontId="4"/>
  <dataValidations count="1">
    <dataValidation type="list" allowBlank="1" showInputMessage="1" showErrorMessage="1" sqref="A22:A25" xr:uid="{7BA5A6F1-753B-4049-8811-4FA9811CFBE1}">
      <formula1>$A$4:$A$17</formula1>
    </dataValidation>
  </dataValidations>
  <hyperlinks>
    <hyperlink ref="Q2" location="INDEX!A1" display="INDEXに戻る" xr:uid="{00000000-0004-0000-0900-000000000000}"/>
    <hyperlink ref="A1" location="INDEX!A1" display="INDEXに戻る" xr:uid="{7E94CABD-A802-409B-889C-A2F1B8D3BCE7}"/>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57"/>
  <sheetViews>
    <sheetView zoomScaleNormal="100" workbookViewId="0">
      <pane xSplit="4" ySplit="3" topLeftCell="E4" activePane="bottomRight" state="frozen"/>
      <selection activeCell="F1" sqref="F1"/>
      <selection pane="topRight" activeCell="F1" sqref="F1"/>
      <selection pane="bottomLeft" activeCell="F1" sqref="F1"/>
      <selection pane="bottomRight" activeCell="E4" sqref="E4"/>
    </sheetView>
  </sheetViews>
  <sheetFormatPr defaultColWidth="9" defaultRowHeight="20.100000000000001" customHeight="1" outlineLevelRow="1" outlineLevelCol="1"/>
  <cols>
    <col min="1" max="2" width="8.625" style="2" customWidth="1"/>
    <col min="3" max="3" width="22.75" style="2" bestFit="1" customWidth="1"/>
    <col min="4" max="4" width="9.875" style="2" bestFit="1" customWidth="1"/>
    <col min="5" max="5" width="87.125" style="2" customWidth="1" outlineLevel="1"/>
    <col min="6" max="6" width="12.625" style="2" customWidth="1"/>
    <col min="7" max="7" width="8.625" style="2" customWidth="1"/>
    <col min="8" max="8" width="11.625" style="2" customWidth="1"/>
    <col min="9" max="9" width="15.25" style="2" bestFit="1" customWidth="1"/>
    <col min="10" max="16" width="9" style="2"/>
    <col min="17" max="17" width="9" style="2" customWidth="1"/>
    <col min="18" max="16384" width="9" style="2"/>
  </cols>
  <sheetData>
    <row r="1" spans="1:18" ht="20.100000000000001" customHeight="1">
      <c r="A1" s="549" t="s">
        <v>119</v>
      </c>
      <c r="R1" s="591" t="s">
        <v>119</v>
      </c>
    </row>
    <row r="2" spans="1:18" ht="20.100000000000001" customHeight="1">
      <c r="A2" s="29" t="s">
        <v>321</v>
      </c>
      <c r="F2" s="367"/>
    </row>
    <row r="3" spans="1:18" s="1" customFormat="1" ht="20.100000000000001" customHeight="1">
      <c r="A3" s="27" t="s">
        <v>322</v>
      </c>
      <c r="B3" s="25" t="s">
        <v>323</v>
      </c>
      <c r="C3" s="25" t="s">
        <v>324</v>
      </c>
      <c r="D3" s="25" t="s">
        <v>325</v>
      </c>
      <c r="E3" s="25" t="s">
        <v>12291</v>
      </c>
      <c r="F3" s="25" t="s">
        <v>326</v>
      </c>
      <c r="G3" s="25" t="s">
        <v>327</v>
      </c>
      <c r="H3" s="25" t="s">
        <v>328</v>
      </c>
      <c r="I3" s="28" t="s">
        <v>329</v>
      </c>
      <c r="J3" s="25" t="s">
        <v>330</v>
      </c>
      <c r="K3" s="25" t="s">
        <v>331</v>
      </c>
      <c r="L3" s="25" t="s">
        <v>332</v>
      </c>
      <c r="M3" s="25" t="s">
        <v>333</v>
      </c>
      <c r="N3" s="25" t="s">
        <v>334</v>
      </c>
      <c r="O3" s="25" t="s">
        <v>335</v>
      </c>
      <c r="P3" s="25" t="s">
        <v>336</v>
      </c>
      <c r="Q3" s="25" t="s">
        <v>337</v>
      </c>
      <c r="R3" s="26" t="s">
        <v>338</v>
      </c>
    </row>
    <row r="4" spans="1:18" ht="20.100000000000001" customHeight="1" outlineLevel="1">
      <c r="A4" s="4" t="s">
        <v>339</v>
      </c>
      <c r="B4" s="5" t="s">
        <v>340</v>
      </c>
      <c r="C4" s="6" t="s">
        <v>341</v>
      </c>
      <c r="D4" s="6" t="s">
        <v>342</v>
      </c>
      <c r="E4" s="6" t="s">
        <v>12323</v>
      </c>
      <c r="F4" s="7" t="s">
        <v>343</v>
      </c>
      <c r="G4" s="5" t="s">
        <v>344</v>
      </c>
      <c r="H4" s="8">
        <v>2332</v>
      </c>
      <c r="I4" s="9">
        <v>10120</v>
      </c>
      <c r="J4" s="10">
        <v>565</v>
      </c>
      <c r="K4" s="10">
        <v>521</v>
      </c>
      <c r="L4" s="10">
        <v>507</v>
      </c>
      <c r="M4" s="10">
        <v>273</v>
      </c>
      <c r="N4" s="10">
        <v>338</v>
      </c>
      <c r="O4" s="10">
        <v>128</v>
      </c>
      <c r="P4" s="11"/>
      <c r="Q4" s="11"/>
      <c r="R4" s="12" t="s">
        <v>345</v>
      </c>
    </row>
    <row r="5" spans="1:18" ht="20.100000000000001" customHeight="1" outlineLevel="1">
      <c r="A5" s="4" t="s">
        <v>346</v>
      </c>
      <c r="B5" s="5" t="s">
        <v>347</v>
      </c>
      <c r="C5" s="6" t="s">
        <v>348</v>
      </c>
      <c r="D5" s="6" t="s">
        <v>349</v>
      </c>
      <c r="E5" s="6" t="s">
        <v>12324</v>
      </c>
      <c r="F5" s="7" t="s">
        <v>350</v>
      </c>
      <c r="G5" s="5" t="s">
        <v>351</v>
      </c>
      <c r="H5" s="8">
        <v>2600</v>
      </c>
      <c r="I5" s="9">
        <v>10557</v>
      </c>
      <c r="J5" s="10">
        <v>637</v>
      </c>
      <c r="K5" s="10">
        <v>543</v>
      </c>
      <c r="L5" s="10">
        <v>544</v>
      </c>
      <c r="M5" s="10">
        <v>331</v>
      </c>
      <c r="N5" s="10">
        <v>405</v>
      </c>
      <c r="O5" s="10">
        <v>140</v>
      </c>
      <c r="P5" s="11"/>
      <c r="Q5" s="11"/>
      <c r="R5" s="12" t="s">
        <v>345</v>
      </c>
    </row>
    <row r="6" spans="1:18" ht="20.100000000000001" customHeight="1" outlineLevel="1">
      <c r="A6" s="4" t="s">
        <v>352</v>
      </c>
      <c r="B6" s="5" t="s">
        <v>353</v>
      </c>
      <c r="C6" s="6" t="s">
        <v>354</v>
      </c>
      <c r="D6" s="6" t="s">
        <v>355</v>
      </c>
      <c r="E6" s="1040" t="s">
        <v>12325</v>
      </c>
      <c r="F6" s="7" t="s">
        <v>356</v>
      </c>
      <c r="G6" s="5" t="s">
        <v>357</v>
      </c>
      <c r="H6" s="8">
        <v>2768</v>
      </c>
      <c r="I6" s="9">
        <v>19544</v>
      </c>
      <c r="J6" s="13">
        <v>701</v>
      </c>
      <c r="K6" s="13">
        <v>586</v>
      </c>
      <c r="L6" s="13">
        <v>548</v>
      </c>
      <c r="M6" s="13">
        <v>349</v>
      </c>
      <c r="N6" s="13">
        <v>391</v>
      </c>
      <c r="O6" s="13">
        <v>193</v>
      </c>
      <c r="P6" s="11"/>
      <c r="Q6" s="11"/>
      <c r="R6" s="12" t="s">
        <v>345</v>
      </c>
    </row>
    <row r="7" spans="1:18" ht="20.100000000000001" customHeight="1" outlineLevel="1">
      <c r="A7" s="4" t="s">
        <v>358</v>
      </c>
      <c r="B7" s="5" t="s">
        <v>359</v>
      </c>
      <c r="C7" s="6" t="s">
        <v>360</v>
      </c>
      <c r="D7" s="6" t="s">
        <v>361</v>
      </c>
      <c r="E7" s="6" t="s">
        <v>12326</v>
      </c>
      <c r="F7" s="7" t="s">
        <v>362</v>
      </c>
      <c r="G7" s="5" t="s">
        <v>363</v>
      </c>
      <c r="H7" s="8">
        <v>3154</v>
      </c>
      <c r="I7" s="9">
        <v>22185</v>
      </c>
      <c r="J7" s="10">
        <v>759</v>
      </c>
      <c r="K7" s="10">
        <v>633</v>
      </c>
      <c r="L7" s="10">
        <v>621</v>
      </c>
      <c r="M7" s="10">
        <v>415</v>
      </c>
      <c r="N7" s="10">
        <v>476</v>
      </c>
      <c r="O7" s="10">
        <v>250</v>
      </c>
      <c r="P7" s="11"/>
      <c r="Q7" s="11"/>
      <c r="R7" s="12" t="s">
        <v>345</v>
      </c>
    </row>
    <row r="8" spans="1:18" ht="20.100000000000001" customHeight="1" outlineLevel="1">
      <c r="A8" s="4" t="s">
        <v>364</v>
      </c>
      <c r="B8" s="5" t="s">
        <v>365</v>
      </c>
      <c r="C8" s="6" t="s">
        <v>366</v>
      </c>
      <c r="D8" s="6" t="s">
        <v>367</v>
      </c>
      <c r="E8" s="6" t="s">
        <v>12327</v>
      </c>
      <c r="F8" s="7" t="s">
        <v>368</v>
      </c>
      <c r="G8" s="5" t="s">
        <v>369</v>
      </c>
      <c r="H8" s="8">
        <v>3268</v>
      </c>
      <c r="I8" s="9">
        <v>22834</v>
      </c>
      <c r="J8" s="10">
        <v>708</v>
      </c>
      <c r="K8" s="10">
        <v>653</v>
      </c>
      <c r="L8" s="10">
        <v>736</v>
      </c>
      <c r="M8" s="10">
        <v>399</v>
      </c>
      <c r="N8" s="10">
        <v>493</v>
      </c>
      <c r="O8" s="10">
        <v>279</v>
      </c>
      <c r="P8" s="11"/>
      <c r="Q8" s="11"/>
      <c r="R8" s="12" t="s">
        <v>345</v>
      </c>
    </row>
    <row r="9" spans="1:18" ht="20.100000000000001" customHeight="1" outlineLevel="1">
      <c r="A9" s="4" t="s">
        <v>370</v>
      </c>
      <c r="B9" s="5" t="s">
        <v>371</v>
      </c>
      <c r="C9" s="6" t="s">
        <v>372</v>
      </c>
      <c r="D9" s="6" t="s">
        <v>373</v>
      </c>
      <c r="E9" s="6" t="s">
        <v>12314</v>
      </c>
      <c r="F9" s="7" t="s">
        <v>374</v>
      </c>
      <c r="G9" s="5" t="s">
        <v>375</v>
      </c>
      <c r="H9" s="8">
        <v>3961</v>
      </c>
      <c r="I9" s="9">
        <v>29040</v>
      </c>
      <c r="J9" s="10">
        <v>855</v>
      </c>
      <c r="K9" s="10">
        <v>665</v>
      </c>
      <c r="L9" s="10">
        <v>860</v>
      </c>
      <c r="M9" s="10">
        <v>510</v>
      </c>
      <c r="N9" s="10">
        <v>573</v>
      </c>
      <c r="O9" s="10">
        <v>329</v>
      </c>
      <c r="P9" s="11"/>
      <c r="Q9" s="10">
        <v>169</v>
      </c>
      <c r="R9" s="12" t="s">
        <v>345</v>
      </c>
    </row>
    <row r="10" spans="1:18" ht="20.100000000000001" customHeight="1" outlineLevel="1">
      <c r="A10" s="4" t="s">
        <v>376</v>
      </c>
      <c r="B10" s="5" t="s">
        <v>377</v>
      </c>
      <c r="C10" s="6" t="s">
        <v>378</v>
      </c>
      <c r="D10" s="6" t="s">
        <v>379</v>
      </c>
      <c r="E10" s="6" t="s">
        <v>12315</v>
      </c>
      <c r="F10" s="7" t="s">
        <v>380</v>
      </c>
      <c r="G10" s="5" t="s">
        <v>381</v>
      </c>
      <c r="H10" s="8">
        <v>3960</v>
      </c>
      <c r="I10" s="9">
        <v>28255</v>
      </c>
      <c r="J10" s="10">
        <v>856</v>
      </c>
      <c r="K10" s="10">
        <v>685</v>
      </c>
      <c r="L10" s="10">
        <v>829</v>
      </c>
      <c r="M10" s="10">
        <v>494</v>
      </c>
      <c r="N10" s="10">
        <v>583</v>
      </c>
      <c r="O10" s="10">
        <v>354</v>
      </c>
      <c r="P10" s="11"/>
      <c r="Q10" s="10">
        <v>159</v>
      </c>
      <c r="R10" s="12" t="s">
        <v>345</v>
      </c>
    </row>
    <row r="11" spans="1:18" ht="20.100000000000001" customHeight="1" outlineLevel="1">
      <c r="A11" s="4" t="s">
        <v>382</v>
      </c>
      <c r="B11" s="5" t="s">
        <v>383</v>
      </c>
      <c r="C11" s="6" t="s">
        <v>384</v>
      </c>
      <c r="D11" s="6" t="s">
        <v>342</v>
      </c>
      <c r="E11" s="6" t="s">
        <v>12316</v>
      </c>
      <c r="F11" s="7" t="s">
        <v>385</v>
      </c>
      <c r="G11" s="5" t="s">
        <v>386</v>
      </c>
      <c r="H11" s="8">
        <v>4137</v>
      </c>
      <c r="I11" s="9">
        <v>29308</v>
      </c>
      <c r="J11" s="10">
        <v>957</v>
      </c>
      <c r="K11" s="10">
        <v>411</v>
      </c>
      <c r="L11" s="10">
        <v>829</v>
      </c>
      <c r="M11" s="10">
        <v>495</v>
      </c>
      <c r="N11" s="10">
        <v>614</v>
      </c>
      <c r="O11" s="10">
        <v>337</v>
      </c>
      <c r="P11" s="10">
        <v>306</v>
      </c>
      <c r="Q11" s="10">
        <v>188</v>
      </c>
      <c r="R11" s="12" t="s">
        <v>345</v>
      </c>
    </row>
    <row r="12" spans="1:18" ht="20.100000000000001" customHeight="1" outlineLevel="1">
      <c r="A12" s="4" t="s">
        <v>387</v>
      </c>
      <c r="B12" s="5" t="s">
        <v>388</v>
      </c>
      <c r="C12" s="6" t="s">
        <v>389</v>
      </c>
      <c r="D12" s="6" t="s">
        <v>349</v>
      </c>
      <c r="E12" s="6" t="s">
        <v>12328</v>
      </c>
      <c r="F12" s="7" t="s">
        <v>390</v>
      </c>
      <c r="G12" s="5" t="s">
        <v>391</v>
      </c>
      <c r="H12" s="8">
        <v>3682</v>
      </c>
      <c r="I12" s="9">
        <v>22000</v>
      </c>
      <c r="J12" s="10">
        <v>817</v>
      </c>
      <c r="K12" s="10">
        <v>405</v>
      </c>
      <c r="L12" s="10">
        <v>709</v>
      </c>
      <c r="M12" s="10">
        <v>433</v>
      </c>
      <c r="N12" s="10">
        <v>565</v>
      </c>
      <c r="O12" s="10">
        <v>292</v>
      </c>
      <c r="P12" s="10">
        <v>297</v>
      </c>
      <c r="Q12" s="10">
        <v>164</v>
      </c>
      <c r="R12" s="12" t="s">
        <v>345</v>
      </c>
    </row>
    <row r="13" spans="1:18" ht="20.100000000000001" customHeight="1" outlineLevel="1">
      <c r="A13" s="4" t="s">
        <v>392</v>
      </c>
      <c r="B13" s="5" t="s">
        <v>393</v>
      </c>
      <c r="C13" s="6" t="s">
        <v>394</v>
      </c>
      <c r="D13" s="6" t="s">
        <v>355</v>
      </c>
      <c r="E13" s="6" t="s">
        <v>12317</v>
      </c>
      <c r="F13" s="7" t="s">
        <v>395</v>
      </c>
      <c r="G13" s="5" t="s">
        <v>396</v>
      </c>
      <c r="H13" s="8">
        <v>4087</v>
      </c>
      <c r="I13" s="9">
        <v>22903</v>
      </c>
      <c r="J13" s="10">
        <v>816</v>
      </c>
      <c r="K13" s="10">
        <v>416</v>
      </c>
      <c r="L13" s="10">
        <v>866</v>
      </c>
      <c r="M13" s="10">
        <v>492</v>
      </c>
      <c r="N13" s="10">
        <v>602</v>
      </c>
      <c r="O13" s="10">
        <v>364</v>
      </c>
      <c r="P13" s="10">
        <v>283</v>
      </c>
      <c r="Q13" s="10">
        <v>248</v>
      </c>
      <c r="R13" s="12" t="s">
        <v>345</v>
      </c>
    </row>
    <row r="14" spans="1:18" ht="20.100000000000001" customHeight="1" outlineLevel="1">
      <c r="A14" s="4" t="s">
        <v>397</v>
      </c>
      <c r="B14" s="5" t="s">
        <v>398</v>
      </c>
      <c r="C14" s="6" t="s">
        <v>399</v>
      </c>
      <c r="D14" s="6" t="s">
        <v>400</v>
      </c>
      <c r="E14" s="6" t="s">
        <v>12329</v>
      </c>
      <c r="F14" s="7" t="s">
        <v>401</v>
      </c>
      <c r="G14" s="5" t="s">
        <v>402</v>
      </c>
      <c r="H14" s="8">
        <v>3921</v>
      </c>
      <c r="I14" s="9">
        <v>13400</v>
      </c>
      <c r="J14" s="14">
        <v>899</v>
      </c>
      <c r="K14" s="14">
        <v>369</v>
      </c>
      <c r="L14" s="14">
        <v>861</v>
      </c>
      <c r="M14" s="14">
        <v>432</v>
      </c>
      <c r="N14" s="14">
        <v>525</v>
      </c>
      <c r="O14" s="14">
        <v>298</v>
      </c>
      <c r="P14" s="14">
        <v>296</v>
      </c>
      <c r="Q14" s="14">
        <v>241</v>
      </c>
      <c r="R14" s="15" t="s">
        <v>345</v>
      </c>
    </row>
    <row r="15" spans="1:18" ht="20.100000000000001" customHeight="1" outlineLevel="1">
      <c r="A15" s="4" t="s">
        <v>403</v>
      </c>
      <c r="B15" s="5" t="s">
        <v>404</v>
      </c>
      <c r="C15" s="6" t="s">
        <v>360</v>
      </c>
      <c r="D15" s="6" t="s">
        <v>361</v>
      </c>
      <c r="E15" s="6" t="s">
        <v>12318</v>
      </c>
      <c r="F15" s="7" t="s">
        <v>405</v>
      </c>
      <c r="G15" s="5" t="s">
        <v>406</v>
      </c>
      <c r="H15" s="8">
        <v>3890</v>
      </c>
      <c r="I15" s="9">
        <v>18680</v>
      </c>
      <c r="J15" s="10">
        <v>836</v>
      </c>
      <c r="K15" s="10">
        <v>340</v>
      </c>
      <c r="L15" s="10">
        <v>716</v>
      </c>
      <c r="M15" s="10">
        <v>492</v>
      </c>
      <c r="N15" s="10">
        <v>612</v>
      </c>
      <c r="O15" s="10">
        <v>303</v>
      </c>
      <c r="P15" s="10">
        <v>306</v>
      </c>
      <c r="Q15" s="10">
        <v>285</v>
      </c>
      <c r="R15" s="12" t="s">
        <v>345</v>
      </c>
    </row>
    <row r="16" spans="1:18" ht="20.100000000000001" customHeight="1" outlineLevel="1">
      <c r="A16" s="4" t="s">
        <v>407</v>
      </c>
      <c r="B16" s="5" t="s">
        <v>408</v>
      </c>
      <c r="C16" s="6" t="s">
        <v>409</v>
      </c>
      <c r="D16" s="6" t="s">
        <v>367</v>
      </c>
      <c r="E16" s="6" t="s">
        <v>12319</v>
      </c>
      <c r="F16" s="7" t="s">
        <v>410</v>
      </c>
      <c r="G16" s="5" t="s">
        <v>411</v>
      </c>
      <c r="H16" s="8">
        <v>3743</v>
      </c>
      <c r="I16" s="9">
        <v>20231</v>
      </c>
      <c r="J16" s="10">
        <v>778</v>
      </c>
      <c r="K16" s="10">
        <v>282</v>
      </c>
      <c r="L16" s="10">
        <v>724</v>
      </c>
      <c r="M16" s="10">
        <v>413</v>
      </c>
      <c r="N16" s="10">
        <v>612</v>
      </c>
      <c r="O16" s="10">
        <v>332</v>
      </c>
      <c r="P16" s="10">
        <v>322</v>
      </c>
      <c r="Q16" s="10">
        <v>280</v>
      </c>
      <c r="R16" s="12" t="s">
        <v>345</v>
      </c>
    </row>
    <row r="17" spans="1:18" ht="20.100000000000001" customHeight="1" outlineLevel="1">
      <c r="A17" s="4" t="s">
        <v>412</v>
      </c>
      <c r="B17" s="5" t="s">
        <v>413</v>
      </c>
      <c r="C17" s="6" t="s">
        <v>372</v>
      </c>
      <c r="D17" s="6" t="s">
        <v>373</v>
      </c>
      <c r="E17" s="1041" t="s">
        <v>12320</v>
      </c>
      <c r="F17" s="7" t="s">
        <v>414</v>
      </c>
      <c r="G17" s="5" t="s">
        <v>415</v>
      </c>
      <c r="H17" s="8">
        <v>4326</v>
      </c>
      <c r="I17" s="9">
        <v>23501</v>
      </c>
      <c r="J17" s="10">
        <v>903</v>
      </c>
      <c r="K17" s="10">
        <v>294</v>
      </c>
      <c r="L17" s="10">
        <v>815</v>
      </c>
      <c r="M17" s="10">
        <v>472</v>
      </c>
      <c r="N17" s="10">
        <v>747</v>
      </c>
      <c r="O17" s="10">
        <v>470</v>
      </c>
      <c r="P17" s="10">
        <v>331</v>
      </c>
      <c r="Q17" s="10">
        <v>256</v>
      </c>
      <c r="R17" s="16">
        <v>38</v>
      </c>
    </row>
    <row r="18" spans="1:18" ht="20.100000000000001" customHeight="1" outlineLevel="1">
      <c r="A18" s="4" t="s">
        <v>416</v>
      </c>
      <c r="B18" s="5" t="s">
        <v>417</v>
      </c>
      <c r="C18" s="6" t="s">
        <v>418</v>
      </c>
      <c r="D18" s="6" t="s">
        <v>379</v>
      </c>
      <c r="E18" s="2" t="s">
        <v>12321</v>
      </c>
      <c r="F18" s="7" t="s">
        <v>419</v>
      </c>
      <c r="G18" s="5" t="s">
        <v>420</v>
      </c>
      <c r="H18" s="8">
        <v>4011</v>
      </c>
      <c r="I18" s="9">
        <v>20461</v>
      </c>
      <c r="J18" s="10">
        <v>799</v>
      </c>
      <c r="K18" s="10">
        <v>343</v>
      </c>
      <c r="L18" s="10">
        <v>646</v>
      </c>
      <c r="M18" s="10">
        <v>437</v>
      </c>
      <c r="N18" s="10">
        <v>740</v>
      </c>
      <c r="O18" s="10">
        <v>438</v>
      </c>
      <c r="P18" s="10">
        <v>321</v>
      </c>
      <c r="Q18" s="10">
        <v>281</v>
      </c>
      <c r="R18" s="16">
        <v>6</v>
      </c>
    </row>
    <row r="19" spans="1:18" ht="20.100000000000001" customHeight="1" outlineLevel="1">
      <c r="A19" s="4" t="s">
        <v>421</v>
      </c>
      <c r="B19" s="5" t="s">
        <v>422</v>
      </c>
      <c r="C19" s="6" t="s">
        <v>423</v>
      </c>
      <c r="D19" s="6" t="s">
        <v>342</v>
      </c>
      <c r="E19" s="1041" t="s">
        <v>12313</v>
      </c>
      <c r="F19" s="7" t="s">
        <v>424</v>
      </c>
      <c r="G19" s="5" t="s">
        <v>425</v>
      </c>
      <c r="H19" s="8">
        <v>3667</v>
      </c>
      <c r="I19" s="9">
        <v>19487</v>
      </c>
      <c r="J19" s="10">
        <v>824</v>
      </c>
      <c r="K19" s="10">
        <v>303</v>
      </c>
      <c r="L19" s="10">
        <v>559</v>
      </c>
      <c r="M19" s="10">
        <v>414</v>
      </c>
      <c r="N19" s="10">
        <v>663</v>
      </c>
      <c r="O19" s="10">
        <v>396</v>
      </c>
      <c r="P19" s="10">
        <v>317</v>
      </c>
      <c r="Q19" s="10">
        <v>181</v>
      </c>
      <c r="R19" s="16">
        <v>10</v>
      </c>
    </row>
    <row r="20" spans="1:18" ht="20.100000000000001" customHeight="1" outlineLevel="1">
      <c r="A20" s="4" t="s">
        <v>426</v>
      </c>
      <c r="B20" s="5" t="s">
        <v>427</v>
      </c>
      <c r="C20" s="6" t="s">
        <v>428</v>
      </c>
      <c r="D20" s="6" t="s">
        <v>349</v>
      </c>
      <c r="E20" s="1041" t="s">
        <v>12312</v>
      </c>
      <c r="F20" s="7" t="s">
        <v>429</v>
      </c>
      <c r="G20" s="5" t="s">
        <v>430</v>
      </c>
      <c r="H20" s="8">
        <v>3272</v>
      </c>
      <c r="I20" s="9">
        <v>14720</v>
      </c>
      <c r="J20" s="10">
        <v>688</v>
      </c>
      <c r="K20" s="10">
        <v>287</v>
      </c>
      <c r="L20" s="10">
        <v>515</v>
      </c>
      <c r="M20" s="10">
        <v>365</v>
      </c>
      <c r="N20" s="10">
        <v>615</v>
      </c>
      <c r="O20" s="10">
        <v>333</v>
      </c>
      <c r="P20" s="10">
        <v>227</v>
      </c>
      <c r="Q20" s="10">
        <v>235</v>
      </c>
      <c r="R20" s="16">
        <v>7</v>
      </c>
    </row>
    <row r="21" spans="1:18" ht="20.100000000000001" customHeight="1" outlineLevel="1">
      <c r="A21" s="4" t="s">
        <v>431</v>
      </c>
      <c r="B21" s="5" t="s">
        <v>432</v>
      </c>
      <c r="C21" s="6" t="s">
        <v>433</v>
      </c>
      <c r="D21" s="6" t="s">
        <v>434</v>
      </c>
      <c r="E21" s="1041" t="s">
        <v>12311</v>
      </c>
      <c r="F21" s="7" t="s">
        <v>435</v>
      </c>
      <c r="G21" s="5" t="s">
        <v>436</v>
      </c>
      <c r="H21" s="8">
        <v>3164</v>
      </c>
      <c r="I21" s="9">
        <v>15868</v>
      </c>
      <c r="J21" s="13">
        <v>669</v>
      </c>
      <c r="K21" s="13">
        <v>306</v>
      </c>
      <c r="L21" s="13">
        <v>442</v>
      </c>
      <c r="M21" s="13">
        <v>370</v>
      </c>
      <c r="N21" s="13">
        <v>598</v>
      </c>
      <c r="O21" s="13">
        <v>315</v>
      </c>
      <c r="P21" s="13">
        <v>214</v>
      </c>
      <c r="Q21" s="13">
        <v>250</v>
      </c>
      <c r="R21" s="16">
        <v>0</v>
      </c>
    </row>
    <row r="22" spans="1:18" ht="20.100000000000001" customHeight="1" outlineLevel="1">
      <c r="A22" s="4" t="s">
        <v>437</v>
      </c>
      <c r="B22" s="5" t="s">
        <v>438</v>
      </c>
      <c r="C22" s="6" t="s">
        <v>439</v>
      </c>
      <c r="D22" s="6" t="s">
        <v>440</v>
      </c>
      <c r="E22" s="1041" t="s">
        <v>12310</v>
      </c>
      <c r="F22" s="7" t="s">
        <v>441</v>
      </c>
      <c r="G22" s="5" t="s">
        <v>442</v>
      </c>
      <c r="H22" s="8">
        <v>3217</v>
      </c>
      <c r="I22" s="9">
        <v>16233</v>
      </c>
      <c r="J22" s="13">
        <v>639</v>
      </c>
      <c r="K22" s="13">
        <v>295</v>
      </c>
      <c r="L22" s="13">
        <v>461</v>
      </c>
      <c r="M22" s="13">
        <v>356</v>
      </c>
      <c r="N22" s="13">
        <v>609</v>
      </c>
      <c r="O22" s="13">
        <v>346</v>
      </c>
      <c r="P22" s="13">
        <v>248</v>
      </c>
      <c r="Q22" s="13">
        <v>263</v>
      </c>
      <c r="R22" s="16">
        <v>0</v>
      </c>
    </row>
    <row r="23" spans="1:18" ht="20.100000000000001" customHeight="1" outlineLevel="1">
      <c r="A23" s="4" t="s">
        <v>443</v>
      </c>
      <c r="B23" s="5" t="s">
        <v>444</v>
      </c>
      <c r="C23" s="6" t="s">
        <v>445</v>
      </c>
      <c r="D23" s="6" t="s">
        <v>446</v>
      </c>
      <c r="E23" s="1041" t="s">
        <v>12309</v>
      </c>
      <c r="F23" s="7" t="s">
        <v>447</v>
      </c>
      <c r="G23" s="5" t="s">
        <v>448</v>
      </c>
      <c r="H23" s="17">
        <v>3151</v>
      </c>
      <c r="I23" s="17">
        <v>17524</v>
      </c>
      <c r="J23" s="13">
        <v>624</v>
      </c>
      <c r="K23" s="13">
        <v>277</v>
      </c>
      <c r="L23" s="13">
        <v>483</v>
      </c>
      <c r="M23" s="13">
        <v>368</v>
      </c>
      <c r="N23" s="13">
        <v>599</v>
      </c>
      <c r="O23" s="13">
        <v>366</v>
      </c>
      <c r="P23" s="13">
        <v>218</v>
      </c>
      <c r="Q23" s="13">
        <v>216</v>
      </c>
      <c r="R23" s="16">
        <v>0</v>
      </c>
    </row>
    <row r="24" spans="1:18" ht="20.100000000000001" customHeight="1">
      <c r="A24" s="4" t="s">
        <v>449</v>
      </c>
      <c r="B24" s="5" t="s">
        <v>450</v>
      </c>
      <c r="C24" s="6" t="s">
        <v>451</v>
      </c>
      <c r="D24" s="6" t="s">
        <v>452</v>
      </c>
      <c r="E24" s="1041" t="s">
        <v>12308</v>
      </c>
      <c r="F24" s="7" t="s">
        <v>453</v>
      </c>
      <c r="G24" s="5" t="s">
        <v>454</v>
      </c>
      <c r="H24" s="17">
        <v>3311</v>
      </c>
      <c r="I24" s="17">
        <v>16634</v>
      </c>
      <c r="J24" s="13">
        <v>674</v>
      </c>
      <c r="K24" s="13">
        <v>287</v>
      </c>
      <c r="L24" s="13">
        <v>510</v>
      </c>
      <c r="M24" s="13">
        <v>364</v>
      </c>
      <c r="N24" s="13">
        <v>607</v>
      </c>
      <c r="O24" s="13">
        <v>427</v>
      </c>
      <c r="P24" s="13">
        <v>211</v>
      </c>
      <c r="Q24" s="13">
        <v>231</v>
      </c>
      <c r="R24" s="16">
        <v>0</v>
      </c>
    </row>
    <row r="25" spans="1:18" ht="20.100000000000001" customHeight="1">
      <c r="A25" s="4" t="s">
        <v>455</v>
      </c>
      <c r="B25" s="5" t="s">
        <v>456</v>
      </c>
      <c r="C25" s="6" t="s">
        <v>372</v>
      </c>
      <c r="D25" s="6" t="s">
        <v>457</v>
      </c>
      <c r="E25" s="1041" t="s">
        <v>12306</v>
      </c>
      <c r="F25" s="7" t="s">
        <v>458</v>
      </c>
      <c r="G25" s="5" t="s">
        <v>459</v>
      </c>
      <c r="H25" s="17">
        <v>3627</v>
      </c>
      <c r="I25" s="17">
        <v>17939</v>
      </c>
      <c r="J25" s="13">
        <v>681</v>
      </c>
      <c r="K25" s="13">
        <v>320</v>
      </c>
      <c r="L25" s="13">
        <v>528</v>
      </c>
      <c r="M25" s="13">
        <v>376</v>
      </c>
      <c r="N25" s="13">
        <v>720</v>
      </c>
      <c r="O25" s="13">
        <v>540</v>
      </c>
      <c r="P25" s="13">
        <v>215</v>
      </c>
      <c r="Q25" s="13">
        <v>267</v>
      </c>
      <c r="R25" s="16">
        <v>0</v>
      </c>
    </row>
    <row r="26" spans="1:18" ht="20.100000000000001" customHeight="1">
      <c r="A26" s="4" t="s">
        <v>460</v>
      </c>
      <c r="B26" s="5" t="s">
        <v>461</v>
      </c>
      <c r="C26" s="6" t="s">
        <v>462</v>
      </c>
      <c r="D26" s="6" t="s">
        <v>463</v>
      </c>
      <c r="E26" s="1041" t="s">
        <v>12305</v>
      </c>
      <c r="F26" s="7" t="s">
        <v>464</v>
      </c>
      <c r="G26" s="5" t="s">
        <v>465</v>
      </c>
      <c r="H26" s="17">
        <v>3173</v>
      </c>
      <c r="I26" s="17">
        <v>15098</v>
      </c>
      <c r="J26" s="13">
        <v>660</v>
      </c>
      <c r="K26" s="13">
        <v>281</v>
      </c>
      <c r="L26" s="13">
        <v>408</v>
      </c>
      <c r="M26" s="13">
        <v>366</v>
      </c>
      <c r="N26" s="13">
        <v>597</v>
      </c>
      <c r="O26" s="13">
        <v>426</v>
      </c>
      <c r="P26" s="13">
        <v>197</v>
      </c>
      <c r="Q26" s="13">
        <v>238</v>
      </c>
      <c r="R26" s="16">
        <v>0</v>
      </c>
    </row>
    <row r="27" spans="1:18" ht="20.100000000000001" customHeight="1">
      <c r="A27" s="4" t="s">
        <v>466</v>
      </c>
      <c r="B27" s="5" t="s">
        <v>467</v>
      </c>
      <c r="C27" s="6" t="s">
        <v>468</v>
      </c>
      <c r="D27" s="6" t="s">
        <v>469</v>
      </c>
      <c r="E27" s="1041" t="s">
        <v>12304</v>
      </c>
      <c r="F27" s="7" t="s">
        <v>470</v>
      </c>
      <c r="G27" s="5" t="s">
        <v>471</v>
      </c>
      <c r="H27" s="17">
        <v>3138</v>
      </c>
      <c r="I27" s="17">
        <v>15335</v>
      </c>
      <c r="J27" s="13">
        <v>636</v>
      </c>
      <c r="K27" s="13">
        <v>253</v>
      </c>
      <c r="L27" s="13">
        <v>436</v>
      </c>
      <c r="M27" s="13">
        <v>142</v>
      </c>
      <c r="N27" s="13">
        <v>621</v>
      </c>
      <c r="O27" s="13">
        <v>560</v>
      </c>
      <c r="P27" s="13">
        <v>164</v>
      </c>
      <c r="Q27" s="13">
        <v>326</v>
      </c>
      <c r="R27" s="16">
        <v>0</v>
      </c>
    </row>
    <row r="28" spans="1:18" ht="20.100000000000001" customHeight="1">
      <c r="A28" s="4" t="s">
        <v>472</v>
      </c>
      <c r="B28" s="5" t="s">
        <v>473</v>
      </c>
      <c r="C28" s="6" t="s">
        <v>474</v>
      </c>
      <c r="D28" s="6" t="s">
        <v>475</v>
      </c>
      <c r="E28" s="1041" t="s">
        <v>12303</v>
      </c>
      <c r="F28" s="7" t="s">
        <v>476</v>
      </c>
      <c r="G28" s="5" t="s">
        <v>477</v>
      </c>
      <c r="H28" s="17">
        <v>2919</v>
      </c>
      <c r="I28" s="17">
        <v>12958</v>
      </c>
      <c r="J28" s="13">
        <v>604</v>
      </c>
      <c r="K28" s="13">
        <v>208</v>
      </c>
      <c r="L28" s="13">
        <v>342</v>
      </c>
      <c r="M28" s="13">
        <v>147</v>
      </c>
      <c r="N28" s="13">
        <v>623</v>
      </c>
      <c r="O28" s="13">
        <v>576</v>
      </c>
      <c r="P28" s="13">
        <v>136</v>
      </c>
      <c r="Q28" s="13">
        <v>284</v>
      </c>
      <c r="R28" s="16">
        <v>0</v>
      </c>
    </row>
    <row r="29" spans="1:18" ht="20.100000000000001" customHeight="1">
      <c r="A29" s="4" t="s">
        <v>478</v>
      </c>
      <c r="B29" s="5" t="s">
        <v>479</v>
      </c>
      <c r="C29" s="6" t="s">
        <v>480</v>
      </c>
      <c r="D29" s="6" t="s">
        <v>434</v>
      </c>
      <c r="E29" s="1041" t="s">
        <v>12302</v>
      </c>
      <c r="F29" s="7" t="s">
        <v>481</v>
      </c>
      <c r="G29" s="5" t="s">
        <v>482</v>
      </c>
      <c r="H29" s="17">
        <v>3101</v>
      </c>
      <c r="I29" s="17">
        <v>14807</v>
      </c>
      <c r="J29" s="13">
        <v>623</v>
      </c>
      <c r="K29" s="13">
        <v>213</v>
      </c>
      <c r="L29" s="13">
        <v>379</v>
      </c>
      <c r="M29" s="13">
        <v>135</v>
      </c>
      <c r="N29" s="13">
        <v>641</v>
      </c>
      <c r="O29" s="13">
        <v>709</v>
      </c>
      <c r="P29" s="13">
        <v>132</v>
      </c>
      <c r="Q29" s="13">
        <v>269</v>
      </c>
      <c r="R29" s="16">
        <v>0</v>
      </c>
    </row>
    <row r="30" spans="1:18" ht="20.100000000000001" customHeight="1">
      <c r="A30" s="4" t="s">
        <v>483</v>
      </c>
      <c r="B30" s="5" t="s">
        <v>484</v>
      </c>
      <c r="C30" s="6" t="s">
        <v>485</v>
      </c>
      <c r="D30" s="6" t="s">
        <v>440</v>
      </c>
      <c r="E30" s="1041" t="s">
        <v>12301</v>
      </c>
      <c r="F30" s="7" t="s">
        <v>486</v>
      </c>
      <c r="G30" s="5" t="s">
        <v>487</v>
      </c>
      <c r="H30" s="17">
        <v>3294</v>
      </c>
      <c r="I30" s="17">
        <v>16391</v>
      </c>
      <c r="J30" s="13">
        <v>623</v>
      </c>
      <c r="K30" s="13">
        <v>240</v>
      </c>
      <c r="L30" s="13">
        <v>423</v>
      </c>
      <c r="M30" s="13">
        <v>137</v>
      </c>
      <c r="N30" s="13">
        <v>654</v>
      </c>
      <c r="O30" s="13">
        <v>794</v>
      </c>
      <c r="P30" s="13">
        <v>141</v>
      </c>
      <c r="Q30" s="13">
        <v>282</v>
      </c>
      <c r="R30" s="16">
        <v>0</v>
      </c>
    </row>
    <row r="31" spans="1:18" ht="20.100000000000001" customHeight="1">
      <c r="A31" s="4" t="s">
        <v>488</v>
      </c>
      <c r="B31" s="5" t="s">
        <v>489</v>
      </c>
      <c r="C31" s="6" t="s">
        <v>445</v>
      </c>
      <c r="D31" s="6" t="s">
        <v>446</v>
      </c>
      <c r="E31" s="1041" t="s">
        <v>12300</v>
      </c>
      <c r="F31" s="7" t="s">
        <v>490</v>
      </c>
      <c r="G31" s="5" t="s">
        <v>491</v>
      </c>
      <c r="H31" s="17">
        <v>3588</v>
      </c>
      <c r="I31" s="17">
        <v>18184</v>
      </c>
      <c r="J31" s="13">
        <v>628</v>
      </c>
      <c r="K31" s="13">
        <v>252</v>
      </c>
      <c r="L31" s="13">
        <v>458</v>
      </c>
      <c r="M31" s="13">
        <v>150</v>
      </c>
      <c r="N31" s="13">
        <v>670</v>
      </c>
      <c r="O31" s="13">
        <v>929</v>
      </c>
      <c r="P31" s="13">
        <v>169</v>
      </c>
      <c r="Q31" s="13">
        <v>332</v>
      </c>
      <c r="R31" s="16">
        <v>0</v>
      </c>
    </row>
    <row r="32" spans="1:18" ht="20.100000000000001" customHeight="1">
      <c r="A32" s="4" t="s">
        <v>492</v>
      </c>
      <c r="B32" s="5" t="s">
        <v>493</v>
      </c>
      <c r="C32" s="6" t="s">
        <v>494</v>
      </c>
      <c r="D32" s="6" t="s">
        <v>452</v>
      </c>
      <c r="E32" s="1041" t="s">
        <v>12307</v>
      </c>
      <c r="F32" s="7" t="s">
        <v>495</v>
      </c>
      <c r="G32" s="5" t="s">
        <v>496</v>
      </c>
      <c r="H32" s="17">
        <v>3659</v>
      </c>
      <c r="I32" s="17">
        <v>17464</v>
      </c>
      <c r="J32" s="13">
        <v>675</v>
      </c>
      <c r="K32" s="13">
        <v>227</v>
      </c>
      <c r="L32" s="13">
        <v>538</v>
      </c>
      <c r="M32" s="13">
        <v>151</v>
      </c>
      <c r="N32" s="13">
        <v>618</v>
      </c>
      <c r="O32" s="13">
        <v>979</v>
      </c>
      <c r="P32" s="13">
        <v>199</v>
      </c>
      <c r="Q32" s="13">
        <v>272</v>
      </c>
      <c r="R32" s="16">
        <v>0</v>
      </c>
    </row>
    <row r="33" spans="1:18" ht="20.100000000000001" customHeight="1">
      <c r="A33" s="30" t="s">
        <v>497</v>
      </c>
      <c r="B33" s="31" t="s">
        <v>498</v>
      </c>
      <c r="C33" s="32" t="s">
        <v>499</v>
      </c>
      <c r="D33" s="32" t="s">
        <v>373</v>
      </c>
      <c r="E33" s="1042" t="s">
        <v>12299</v>
      </c>
      <c r="F33" s="33" t="s">
        <v>500</v>
      </c>
      <c r="G33" s="31" t="s">
        <v>501</v>
      </c>
      <c r="H33" s="34">
        <v>4039</v>
      </c>
      <c r="I33" s="34">
        <v>21352</v>
      </c>
      <c r="J33" s="35">
        <v>609</v>
      </c>
      <c r="K33" s="35">
        <v>217</v>
      </c>
      <c r="L33" s="35">
        <v>590</v>
      </c>
      <c r="M33" s="35">
        <v>196</v>
      </c>
      <c r="N33" s="35">
        <v>717</v>
      </c>
      <c r="O33" s="35">
        <v>1065</v>
      </c>
      <c r="P33" s="35">
        <v>138</v>
      </c>
      <c r="Q33" s="35">
        <v>507</v>
      </c>
      <c r="R33" s="36">
        <v>0</v>
      </c>
    </row>
    <row r="34" spans="1:18" ht="20.100000000000001" customHeight="1">
      <c r="A34" s="30" t="s">
        <v>502</v>
      </c>
      <c r="B34" s="31" t="s">
        <v>503</v>
      </c>
      <c r="C34" s="32" t="s">
        <v>504</v>
      </c>
      <c r="D34" s="32" t="s">
        <v>505</v>
      </c>
      <c r="E34" s="1042" t="s">
        <v>12298</v>
      </c>
      <c r="F34" s="33" t="s">
        <v>506</v>
      </c>
      <c r="G34" s="31" t="s">
        <v>507</v>
      </c>
      <c r="H34" s="34">
        <v>3622</v>
      </c>
      <c r="I34" s="34">
        <v>20769</v>
      </c>
      <c r="J34" s="35">
        <v>448</v>
      </c>
      <c r="K34" s="35">
        <v>221</v>
      </c>
      <c r="L34" s="35">
        <v>463</v>
      </c>
      <c r="M34" s="35">
        <v>149</v>
      </c>
      <c r="N34" s="35">
        <v>621</v>
      </c>
      <c r="O34" s="35">
        <v>1102</v>
      </c>
      <c r="P34" s="35">
        <v>164</v>
      </c>
      <c r="Q34" s="35">
        <v>454</v>
      </c>
      <c r="R34" s="36">
        <v>0</v>
      </c>
    </row>
    <row r="35" spans="1:18" ht="20.100000000000001" customHeight="1">
      <c r="A35" s="30" t="s">
        <v>508</v>
      </c>
      <c r="B35" s="31" t="s">
        <v>509</v>
      </c>
      <c r="C35" s="32" t="s">
        <v>510</v>
      </c>
      <c r="D35" s="32" t="s">
        <v>12297</v>
      </c>
      <c r="E35" s="1042" t="s">
        <v>12296</v>
      </c>
      <c r="F35" s="33" t="s">
        <v>511</v>
      </c>
      <c r="G35" s="31" t="s">
        <v>512</v>
      </c>
      <c r="H35" s="34">
        <v>3826</v>
      </c>
      <c r="I35" s="34">
        <v>13160</v>
      </c>
      <c r="J35" s="35">
        <v>473</v>
      </c>
      <c r="K35" s="35">
        <v>243</v>
      </c>
      <c r="L35" s="35">
        <v>478</v>
      </c>
      <c r="M35" s="35">
        <v>183</v>
      </c>
      <c r="N35" s="35">
        <v>674</v>
      </c>
      <c r="O35" s="35">
        <v>1151</v>
      </c>
      <c r="P35" s="35">
        <v>112</v>
      </c>
      <c r="Q35" s="35">
        <v>512</v>
      </c>
      <c r="R35" s="36">
        <v>0</v>
      </c>
    </row>
    <row r="36" spans="1:18" ht="20.100000000000001" customHeight="1">
      <c r="A36" s="30" t="s">
        <v>513</v>
      </c>
      <c r="B36" s="31" t="s">
        <v>514</v>
      </c>
      <c r="C36" s="32" t="s">
        <v>515</v>
      </c>
      <c r="D36" s="32" t="s">
        <v>349</v>
      </c>
      <c r="E36" s="1042" t="s">
        <v>12295</v>
      </c>
      <c r="F36" s="33" t="s">
        <v>516</v>
      </c>
      <c r="G36" s="31" t="s">
        <v>517</v>
      </c>
      <c r="H36" s="34">
        <v>3236</v>
      </c>
      <c r="I36" s="34">
        <v>16363</v>
      </c>
      <c r="J36" s="35">
        <v>394</v>
      </c>
      <c r="K36" s="35">
        <v>188</v>
      </c>
      <c r="L36" s="35">
        <v>364</v>
      </c>
      <c r="M36" s="35">
        <v>163</v>
      </c>
      <c r="N36" s="35">
        <v>535</v>
      </c>
      <c r="O36" s="35">
        <v>987</v>
      </c>
      <c r="P36" s="35">
        <v>93</v>
      </c>
      <c r="Q36" s="35">
        <v>512</v>
      </c>
      <c r="R36" s="36">
        <v>0</v>
      </c>
    </row>
    <row r="37" spans="1:18" ht="20.100000000000001" customHeight="1">
      <c r="A37" s="30" t="s">
        <v>518</v>
      </c>
      <c r="B37" s="31" t="s">
        <v>519</v>
      </c>
      <c r="C37" s="32" t="s">
        <v>520</v>
      </c>
      <c r="D37" s="32" t="s">
        <v>521</v>
      </c>
      <c r="E37" s="1042" t="s">
        <v>12294</v>
      </c>
      <c r="F37" s="33" t="s">
        <v>522</v>
      </c>
      <c r="G37" s="31" t="s">
        <v>523</v>
      </c>
      <c r="H37" s="34">
        <v>3466</v>
      </c>
      <c r="I37" s="34">
        <v>22756</v>
      </c>
      <c r="J37" s="35">
        <v>339</v>
      </c>
      <c r="K37" s="35">
        <v>197</v>
      </c>
      <c r="L37" s="35">
        <v>425</v>
      </c>
      <c r="M37" s="35">
        <v>150</v>
      </c>
      <c r="N37" s="35">
        <v>636</v>
      </c>
      <c r="O37" s="35">
        <v>1026</v>
      </c>
      <c r="P37" s="35">
        <v>107</v>
      </c>
      <c r="Q37" s="35">
        <v>586</v>
      </c>
      <c r="R37" s="36">
        <v>0</v>
      </c>
    </row>
    <row r="38" spans="1:18" ht="20.100000000000001" customHeight="1">
      <c r="A38" s="30" t="s">
        <v>524</v>
      </c>
      <c r="B38" s="31" t="s">
        <v>525</v>
      </c>
      <c r="C38" s="32" t="s">
        <v>526</v>
      </c>
      <c r="D38" s="32" t="s">
        <v>527</v>
      </c>
      <c r="E38" s="1042" t="s">
        <v>12293</v>
      </c>
      <c r="F38" s="33" t="s">
        <v>528</v>
      </c>
      <c r="G38" s="31" t="s">
        <v>529</v>
      </c>
      <c r="H38" s="34">
        <v>4189</v>
      </c>
      <c r="I38" s="34">
        <v>24617</v>
      </c>
      <c r="J38" s="35">
        <v>385</v>
      </c>
      <c r="K38" s="35">
        <v>217</v>
      </c>
      <c r="L38" s="35">
        <v>464</v>
      </c>
      <c r="M38" s="35">
        <v>174</v>
      </c>
      <c r="N38" s="35">
        <v>800</v>
      </c>
      <c r="O38" s="35">
        <v>1339</v>
      </c>
      <c r="P38" s="35">
        <v>138</v>
      </c>
      <c r="Q38" s="35">
        <v>672</v>
      </c>
      <c r="R38" s="36">
        <v>0</v>
      </c>
    </row>
    <row r="39" spans="1:18" ht="20.100000000000001" customHeight="1">
      <c r="A39" s="30" t="s">
        <v>530</v>
      </c>
      <c r="B39" s="31" t="s">
        <v>531</v>
      </c>
      <c r="C39" s="32" t="s">
        <v>445</v>
      </c>
      <c r="D39" s="32" t="s">
        <v>532</v>
      </c>
      <c r="E39" s="1042" t="s">
        <v>12292</v>
      </c>
      <c r="F39" s="33" t="s">
        <v>11569</v>
      </c>
      <c r="G39" s="31" t="s">
        <v>11570</v>
      </c>
      <c r="H39" s="34">
        <v>4509</v>
      </c>
      <c r="I39" s="34">
        <v>31734</v>
      </c>
      <c r="J39" s="35">
        <v>420</v>
      </c>
      <c r="K39" s="35">
        <v>257</v>
      </c>
      <c r="L39" s="35">
        <v>466</v>
      </c>
      <c r="M39" s="35">
        <v>173</v>
      </c>
      <c r="N39" s="35">
        <v>849</v>
      </c>
      <c r="O39" s="35">
        <v>1371</v>
      </c>
      <c r="P39" s="35">
        <v>123</v>
      </c>
      <c r="Q39" s="35">
        <v>850</v>
      </c>
      <c r="R39" s="36">
        <v>0</v>
      </c>
    </row>
    <row r="40" spans="1:18" ht="20.100000000000001" customHeight="1">
      <c r="A40" s="30" t="s">
        <v>12862</v>
      </c>
      <c r="B40" s="31" t="s">
        <v>12863</v>
      </c>
      <c r="C40" s="32" t="s">
        <v>12864</v>
      </c>
      <c r="D40" s="32" t="s">
        <v>12865</v>
      </c>
      <c r="E40" s="1042" t="s">
        <v>12873</v>
      </c>
      <c r="F40" s="33" t="s">
        <v>12866</v>
      </c>
      <c r="G40" s="31" t="s">
        <v>12867</v>
      </c>
      <c r="H40" s="34">
        <v>4814</v>
      </c>
      <c r="I40" s="34">
        <v>22519</v>
      </c>
      <c r="J40" s="35">
        <v>409</v>
      </c>
      <c r="K40" s="35">
        <v>237</v>
      </c>
      <c r="L40" s="35">
        <v>509</v>
      </c>
      <c r="M40" s="35">
        <v>205</v>
      </c>
      <c r="N40" s="35">
        <v>859</v>
      </c>
      <c r="O40" s="35">
        <v>1568</v>
      </c>
      <c r="P40" s="35">
        <v>116</v>
      </c>
      <c r="Q40" s="35">
        <v>911</v>
      </c>
      <c r="R40" s="36">
        <v>0</v>
      </c>
    </row>
    <row r="41" spans="1:18" ht="20.100000000000001" customHeight="1">
      <c r="A41" s="30" t="s">
        <v>12868</v>
      </c>
      <c r="B41" s="31" t="s">
        <v>12869</v>
      </c>
      <c r="C41" s="32" t="s">
        <v>12870</v>
      </c>
      <c r="D41" s="32" t="s">
        <v>12871</v>
      </c>
      <c r="E41" s="1042"/>
      <c r="F41" s="33"/>
      <c r="G41" s="31" t="s">
        <v>12872</v>
      </c>
      <c r="H41" s="34"/>
      <c r="I41" s="34"/>
      <c r="J41" s="35"/>
      <c r="K41" s="35"/>
      <c r="L41" s="35"/>
      <c r="M41" s="35"/>
      <c r="N41" s="35"/>
      <c r="O41" s="35"/>
      <c r="P41" s="35"/>
      <c r="Q41" s="35"/>
      <c r="R41" s="36"/>
    </row>
    <row r="42" spans="1:18" ht="20.100000000000001" customHeight="1">
      <c r="A42" s="19"/>
      <c r="B42" s="20"/>
      <c r="C42" s="18"/>
      <c r="D42" s="18"/>
      <c r="E42" s="18"/>
      <c r="F42" s="21"/>
      <c r="G42" s="20"/>
      <c r="H42" s="22"/>
      <c r="I42" s="22"/>
      <c r="J42" s="23"/>
      <c r="K42" s="23"/>
      <c r="L42" s="23"/>
      <c r="M42" s="23"/>
      <c r="N42" s="23"/>
      <c r="O42" s="23"/>
      <c r="P42" s="23"/>
      <c r="Q42" s="23"/>
      <c r="R42" s="24"/>
    </row>
    <row r="43" spans="1:18" ht="20.100000000000001" customHeight="1">
      <c r="A43" s="2" t="s">
        <v>533</v>
      </c>
      <c r="I43" s="3"/>
    </row>
    <row r="44" spans="1:18" ht="20.100000000000001" customHeight="1">
      <c r="A44" s="2" t="s">
        <v>534</v>
      </c>
      <c r="I44" s="3"/>
    </row>
    <row r="45" spans="1:18" ht="20.100000000000001" customHeight="1">
      <c r="A45" s="2" t="s">
        <v>535</v>
      </c>
      <c r="I45" s="3"/>
    </row>
    <row r="46" spans="1:18" ht="20.100000000000001" customHeight="1">
      <c r="I46" s="3"/>
    </row>
    <row r="47" spans="1:18" ht="20.100000000000001" customHeight="1">
      <c r="I47" s="3"/>
    </row>
    <row r="48" spans="1:18" ht="20.100000000000001" customHeight="1">
      <c r="I48" s="3"/>
    </row>
    <row r="49" spans="9:9" ht="20.100000000000001" customHeight="1">
      <c r="I49" s="3"/>
    </row>
    <row r="50" spans="9:9" ht="20.100000000000001" customHeight="1">
      <c r="I50" s="3"/>
    </row>
    <row r="51" spans="9:9" ht="20.100000000000001" customHeight="1">
      <c r="I51" s="3"/>
    </row>
    <row r="52" spans="9:9" ht="20.100000000000001" customHeight="1">
      <c r="I52" s="3"/>
    </row>
    <row r="53" spans="9:9" ht="20.100000000000001" customHeight="1">
      <c r="I53" s="3"/>
    </row>
    <row r="54" spans="9:9" ht="20.100000000000001" customHeight="1">
      <c r="I54" s="3"/>
    </row>
    <row r="55" spans="9:9" ht="20.100000000000001" customHeight="1">
      <c r="I55" s="3"/>
    </row>
    <row r="56" spans="9:9" ht="20.100000000000001" customHeight="1">
      <c r="I56" s="3"/>
    </row>
    <row r="57" spans="9:9" ht="20.100000000000001" customHeight="1">
      <c r="I57" s="3"/>
    </row>
  </sheetData>
  <phoneticPr fontId="6"/>
  <conditionalFormatting sqref="H4:H41">
    <cfRule type="top10" dxfId="60" priority="10" rank="1"/>
  </conditionalFormatting>
  <conditionalFormatting sqref="I4:I41">
    <cfRule type="top10" dxfId="59" priority="9" rank="1"/>
  </conditionalFormatting>
  <conditionalFormatting sqref="J4:J41">
    <cfRule type="top10" dxfId="58" priority="8" rank="1"/>
  </conditionalFormatting>
  <conditionalFormatting sqref="K4:K41">
    <cfRule type="top10" dxfId="57" priority="7" rank="1"/>
  </conditionalFormatting>
  <conditionalFormatting sqref="L4:L41">
    <cfRule type="top10" dxfId="56" priority="6" rank="1"/>
  </conditionalFormatting>
  <conditionalFormatting sqref="M4:M41">
    <cfRule type="top10" dxfId="55" priority="5" rank="1"/>
  </conditionalFormatting>
  <conditionalFormatting sqref="N4:N41">
    <cfRule type="top10" dxfId="54" priority="4" rank="1"/>
  </conditionalFormatting>
  <conditionalFormatting sqref="O4:O41">
    <cfRule type="top10" dxfId="53" priority="3" rank="1"/>
  </conditionalFormatting>
  <conditionalFormatting sqref="P4:P41">
    <cfRule type="top10" dxfId="52" priority="2" rank="1"/>
  </conditionalFormatting>
  <conditionalFormatting sqref="Q4:Q41">
    <cfRule type="top10" dxfId="51" priority="1" rank="1"/>
  </conditionalFormatting>
  <hyperlinks>
    <hyperlink ref="R1" location="INDEX!A1" display="INDEXに戻る" xr:uid="{00000000-0004-0000-0A00-000000000000}"/>
    <hyperlink ref="E25" r:id="rId1" xr:uid="{C1595E94-0B96-4200-8B92-5D0A5984092B}"/>
    <hyperlink ref="E30" r:id="rId2" xr:uid="{6632D5B5-8156-41FC-8215-76F517317F14}"/>
    <hyperlink ref="E31" r:id="rId3" xr:uid="{D5A9411B-43C7-4C30-947A-EA6BC915EED6}"/>
    <hyperlink ref="E32" r:id="rId4" xr:uid="{64EB5A85-1673-4F87-8346-05CCC6D15647}"/>
    <hyperlink ref="E33" r:id="rId5" xr:uid="{55691219-02BB-470D-B0F5-808F2BEBD7BD}"/>
    <hyperlink ref="E34" r:id="rId6" xr:uid="{7F7F188C-9910-4D4F-9571-A14709C871F9}"/>
    <hyperlink ref="E35" r:id="rId7" xr:uid="{C3EF121C-40CC-49DA-9475-1CE3C9E5C8B9}"/>
    <hyperlink ref="E36" r:id="rId8" xr:uid="{A049551B-2FF2-4F82-9CAE-1FD6EE7B20DB}"/>
    <hyperlink ref="E37" r:id="rId9" xr:uid="{E88AA959-0614-4121-992B-F4F1D6057F02}"/>
    <hyperlink ref="E38" r:id="rId10" xr:uid="{8B3520E2-4119-4E8C-81FC-D25A9C310CA3}"/>
    <hyperlink ref="E39" r:id="rId11" xr:uid="{DCCE3090-E2BE-44C4-AB0B-97599AD2D51E}"/>
    <hyperlink ref="E29" r:id="rId12" xr:uid="{A50EB0F3-7C5B-43C9-B44B-47998392774D}"/>
    <hyperlink ref="E28" r:id="rId13" xr:uid="{941F98FD-3CBB-455F-ACA0-73E0C584D80F}"/>
    <hyperlink ref="E27" r:id="rId14" xr:uid="{989A1549-D209-4DB6-BA64-B623E459B012}"/>
    <hyperlink ref="E26" r:id="rId15" xr:uid="{E803ED9B-79B3-47A3-B42A-93427D7F647D}"/>
    <hyperlink ref="E24" r:id="rId16" xr:uid="{9E209E14-7BE1-4B9D-842E-A5237634C0EE}"/>
    <hyperlink ref="E23" r:id="rId17" xr:uid="{1E765192-6E5E-4EF0-AE87-47CBA0FC37E1}"/>
    <hyperlink ref="E22" r:id="rId18" xr:uid="{A2A04746-025D-46F4-B1F6-3BFF2A064AB3}"/>
    <hyperlink ref="E21" r:id="rId19" xr:uid="{801DBA0A-59CE-4C3E-96DF-FBB51D35274C}"/>
    <hyperlink ref="E20" r:id="rId20" xr:uid="{28F68F76-C871-4F8C-A483-22FDF58CFCE4}"/>
    <hyperlink ref="E19" r:id="rId21" xr:uid="{DF92819D-1C33-4057-95E5-266D2C0F35F3}"/>
    <hyperlink ref="E17" r:id="rId22" display="21世紀のクオリティー・オブ・ライフをめざして" xr:uid="{A9D124AA-2267-4A7C-B125-04372F3B564D}"/>
    <hyperlink ref="A1" location="INDEX!A1" display="INDEXに戻る" xr:uid="{402355B3-6E3A-4333-9F98-554D65B91573}"/>
    <hyperlink ref="E40" r:id="rId23" xr:uid="{8D55CAD5-14EC-4AD3-B1CA-EE2F7371EB6E}"/>
  </hyperlinks>
  <pageMargins left="0.23622047244094491" right="0.23622047244094491" top="0.74803149606299213" bottom="0.74803149606299213" header="0.31496062992125984" footer="0.31496062992125984"/>
  <pageSetup paperSize="9" scale="81" fitToHeight="0" orientation="landscape" r:id="rId24"/>
  <headerFooter alignWithMargins="0"/>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76"/>
  <sheetViews>
    <sheetView zoomScaleNormal="100" zoomScaleSheetLayoutView="100" workbookViewId="0">
      <pane xSplit="2" ySplit="5" topLeftCell="C50" activePane="bottomRight" state="frozen"/>
      <selection activeCell="F1" sqref="F1"/>
      <selection pane="topRight" activeCell="F1" sqref="F1"/>
      <selection pane="bottomLeft" activeCell="F1" sqref="F1"/>
      <selection pane="bottomRight" activeCell="C50" sqref="C50"/>
    </sheetView>
  </sheetViews>
  <sheetFormatPr defaultColWidth="9" defaultRowHeight="15" outlineLevelRow="1"/>
  <cols>
    <col min="1" max="1" width="8" style="278" bestFit="1" customWidth="1"/>
    <col min="2" max="2" width="6.75" style="278" bestFit="1" customWidth="1"/>
    <col min="3" max="23" width="8.625" style="278" customWidth="1"/>
    <col min="24" max="24" width="24.25" style="278" customWidth="1"/>
    <col min="25" max="16384" width="9" style="278"/>
  </cols>
  <sheetData>
    <row r="1" spans="1:24">
      <c r="A1" s="367" t="s">
        <v>119</v>
      </c>
      <c r="X1" s="367" t="s">
        <v>119</v>
      </c>
    </row>
    <row r="2" spans="1:24" ht="15.75">
      <c r="A2" s="279" t="s">
        <v>536</v>
      </c>
      <c r="B2" s="279"/>
      <c r="C2" s="279"/>
      <c r="D2" s="279"/>
      <c r="E2" s="279"/>
      <c r="F2" s="279"/>
      <c r="G2" s="279"/>
      <c r="H2" s="279"/>
      <c r="I2" s="279"/>
      <c r="J2" s="279"/>
      <c r="K2" s="279"/>
      <c r="L2" s="279"/>
      <c r="M2" s="279"/>
      <c r="N2" s="279"/>
      <c r="O2" s="279"/>
      <c r="P2" s="279"/>
      <c r="Q2" s="279"/>
      <c r="R2" s="279"/>
      <c r="S2" s="279"/>
      <c r="T2" s="279"/>
      <c r="U2" s="279"/>
      <c r="V2" s="279"/>
      <c r="W2" s="279"/>
    </row>
    <row r="3" spans="1:24">
      <c r="A3" s="549" t="s">
        <v>537</v>
      </c>
      <c r="D3" s="280"/>
      <c r="E3" s="280"/>
      <c r="F3" s="280"/>
      <c r="G3" s="280"/>
      <c r="H3" s="280"/>
      <c r="I3" s="280"/>
      <c r="J3" s="280"/>
      <c r="K3" s="280"/>
      <c r="L3" s="280"/>
      <c r="M3" s="280"/>
      <c r="N3" s="280"/>
      <c r="O3" s="280"/>
      <c r="P3" s="280"/>
      <c r="Q3" s="280"/>
      <c r="R3" s="280"/>
      <c r="S3" s="280"/>
      <c r="T3" s="280"/>
      <c r="U3" s="280"/>
      <c r="V3" s="280"/>
      <c r="W3" s="280"/>
    </row>
    <row r="4" spans="1:24" ht="16.899999999999999" customHeight="1">
      <c r="A4" s="1257" t="s">
        <v>538</v>
      </c>
      <c r="B4" s="1258"/>
      <c r="C4" s="996" t="s">
        <v>539</v>
      </c>
      <c r="D4" s="1256" t="s">
        <v>540</v>
      </c>
      <c r="E4" s="1256"/>
      <c r="F4" s="1256" t="s">
        <v>541</v>
      </c>
      <c r="G4" s="1256"/>
      <c r="H4" s="1261" t="s">
        <v>542</v>
      </c>
      <c r="I4" s="1262"/>
      <c r="J4" s="1263"/>
      <c r="K4" s="1256" t="s">
        <v>543</v>
      </c>
      <c r="L4" s="1256"/>
      <c r="M4" s="1256" t="s">
        <v>544</v>
      </c>
      <c r="N4" s="1256" t="s">
        <v>545</v>
      </c>
      <c r="O4" s="1256"/>
      <c r="P4" s="1256"/>
      <c r="Q4" s="1256"/>
      <c r="R4" s="1256" t="s">
        <v>546</v>
      </c>
      <c r="S4" s="1256" t="s">
        <v>547</v>
      </c>
      <c r="T4" s="1256" t="s">
        <v>548</v>
      </c>
      <c r="U4" s="1256" t="s">
        <v>549</v>
      </c>
      <c r="V4" s="1256" t="s">
        <v>550</v>
      </c>
      <c r="W4" s="1256" t="s">
        <v>551</v>
      </c>
      <c r="X4" s="1255" t="s">
        <v>552</v>
      </c>
    </row>
    <row r="5" spans="1:24" ht="29.25" customHeight="1">
      <c r="A5" s="1259"/>
      <c r="B5" s="1260"/>
      <c r="C5" s="996" t="s">
        <v>553</v>
      </c>
      <c r="D5" s="996" t="s">
        <v>554</v>
      </c>
      <c r="E5" s="996" t="s">
        <v>555</v>
      </c>
      <c r="F5" s="996" t="s">
        <v>554</v>
      </c>
      <c r="G5" s="996" t="s">
        <v>555</v>
      </c>
      <c r="H5" s="996" t="s">
        <v>556</v>
      </c>
      <c r="I5" s="996" t="s">
        <v>542</v>
      </c>
      <c r="J5" s="996" t="s">
        <v>557</v>
      </c>
      <c r="K5" s="996" t="s">
        <v>558</v>
      </c>
      <c r="L5" s="996" t="s">
        <v>559</v>
      </c>
      <c r="M5" s="1256"/>
      <c r="N5" s="996" t="s">
        <v>560</v>
      </c>
      <c r="O5" s="996" t="s">
        <v>559</v>
      </c>
      <c r="P5" s="996" t="s">
        <v>561</v>
      </c>
      <c r="Q5" s="996" t="s">
        <v>562</v>
      </c>
      <c r="R5" s="1256"/>
      <c r="S5" s="1256"/>
      <c r="T5" s="1256"/>
      <c r="U5" s="1256"/>
      <c r="V5" s="1256"/>
      <c r="W5" s="1256"/>
      <c r="X5" s="1255"/>
    </row>
    <row r="6" spans="1:24" ht="19.149999999999999" hidden="1" customHeight="1" outlineLevel="1">
      <c r="A6" s="303" t="str">
        <f t="shared" ref="A6:A37" si="0">TEXT(DATEVALUE(B6&amp;"/6/1"),"ggge")</f>
        <v>昭和40</v>
      </c>
      <c r="B6" s="304">
        <v>1965</v>
      </c>
      <c r="C6" s="288">
        <v>2</v>
      </c>
      <c r="D6" s="288">
        <v>2</v>
      </c>
      <c r="E6" s="298"/>
      <c r="F6" s="298"/>
      <c r="G6" s="298"/>
      <c r="H6" s="298"/>
      <c r="I6" s="288">
        <v>1</v>
      </c>
      <c r="J6" s="288">
        <v>4</v>
      </c>
      <c r="K6" s="300"/>
      <c r="L6" s="289">
        <v>1</v>
      </c>
      <c r="M6" s="289">
        <v>9</v>
      </c>
      <c r="N6" s="300"/>
      <c r="O6" s="300"/>
      <c r="P6" s="300"/>
      <c r="Q6" s="300"/>
      <c r="R6" s="300"/>
      <c r="S6" s="300"/>
      <c r="T6" s="300"/>
      <c r="U6" s="300"/>
      <c r="V6" s="300"/>
      <c r="W6" s="300"/>
      <c r="X6" s="290" t="s">
        <v>563</v>
      </c>
    </row>
    <row r="7" spans="1:24" ht="19.149999999999999" hidden="1" customHeight="1" outlineLevel="1">
      <c r="A7" s="305" t="str">
        <f t="shared" si="0"/>
        <v>昭和41</v>
      </c>
      <c r="B7" s="306">
        <v>1966</v>
      </c>
      <c r="C7" s="291">
        <v>2</v>
      </c>
      <c r="D7" s="291">
        <v>1</v>
      </c>
      <c r="E7" s="299"/>
      <c r="F7" s="299"/>
      <c r="G7" s="299"/>
      <c r="H7" s="299"/>
      <c r="I7" s="291">
        <v>1</v>
      </c>
      <c r="J7" s="291">
        <v>3</v>
      </c>
      <c r="K7" s="301"/>
      <c r="L7" s="292">
        <v>2</v>
      </c>
      <c r="M7" s="292">
        <v>7</v>
      </c>
      <c r="N7" s="301"/>
      <c r="O7" s="293">
        <v>1</v>
      </c>
      <c r="P7" s="293">
        <v>2</v>
      </c>
      <c r="Q7" s="291"/>
      <c r="R7" s="301"/>
      <c r="S7" s="301"/>
      <c r="T7" s="301"/>
      <c r="U7" s="301"/>
      <c r="V7" s="301"/>
      <c r="W7" s="301"/>
      <c r="X7" s="294"/>
    </row>
    <row r="8" spans="1:24" ht="19.149999999999999" hidden="1" customHeight="1" outlineLevel="1">
      <c r="A8" s="305" t="str">
        <f t="shared" si="0"/>
        <v>昭和42</v>
      </c>
      <c r="B8" s="306">
        <v>1967</v>
      </c>
      <c r="C8" s="291">
        <v>2</v>
      </c>
      <c r="D8" s="291">
        <v>1</v>
      </c>
      <c r="E8" s="299"/>
      <c r="F8" s="299"/>
      <c r="G8" s="299"/>
      <c r="H8" s="299"/>
      <c r="I8" s="291">
        <v>1</v>
      </c>
      <c r="J8" s="291">
        <v>2</v>
      </c>
      <c r="K8" s="301"/>
      <c r="L8" s="292">
        <v>1</v>
      </c>
      <c r="M8" s="292">
        <v>4</v>
      </c>
      <c r="N8" s="301"/>
      <c r="O8" s="293">
        <v>1</v>
      </c>
      <c r="P8" s="293">
        <v>2</v>
      </c>
      <c r="Q8" s="291"/>
      <c r="R8" s="301"/>
      <c r="S8" s="301"/>
      <c r="T8" s="301"/>
      <c r="U8" s="301"/>
      <c r="V8" s="301"/>
      <c r="W8" s="301"/>
      <c r="X8" s="295"/>
    </row>
    <row r="9" spans="1:24" ht="19.149999999999999" hidden="1" customHeight="1" outlineLevel="1">
      <c r="A9" s="305" t="str">
        <f t="shared" si="0"/>
        <v>昭和43</v>
      </c>
      <c r="B9" s="306">
        <v>1968</v>
      </c>
      <c r="C9" s="291">
        <v>2</v>
      </c>
      <c r="D9" s="291">
        <v>1</v>
      </c>
      <c r="E9" s="299"/>
      <c r="F9" s="299"/>
      <c r="G9" s="299"/>
      <c r="H9" s="299"/>
      <c r="I9" s="291">
        <v>3</v>
      </c>
      <c r="J9" s="291">
        <v>1</v>
      </c>
      <c r="K9" s="301"/>
      <c r="L9" s="292">
        <v>1</v>
      </c>
      <c r="M9" s="292">
        <v>11</v>
      </c>
      <c r="N9" s="301"/>
      <c r="O9" s="291">
        <v>1</v>
      </c>
      <c r="P9" s="291">
        <v>3</v>
      </c>
      <c r="Q9" s="291"/>
      <c r="R9" s="301"/>
      <c r="S9" s="301"/>
      <c r="T9" s="301"/>
      <c r="U9" s="301"/>
      <c r="V9" s="301"/>
      <c r="W9" s="299"/>
      <c r="X9" s="295"/>
    </row>
    <row r="10" spans="1:24" ht="19.149999999999999" hidden="1" customHeight="1" outlineLevel="1">
      <c r="A10" s="305" t="str">
        <f t="shared" si="0"/>
        <v>昭和44</v>
      </c>
      <c r="B10" s="306">
        <v>1969</v>
      </c>
      <c r="C10" s="291">
        <v>2</v>
      </c>
      <c r="D10" s="291">
        <v>1</v>
      </c>
      <c r="E10" s="299"/>
      <c r="F10" s="299"/>
      <c r="G10" s="299"/>
      <c r="H10" s="299"/>
      <c r="I10" s="291">
        <v>2</v>
      </c>
      <c r="J10" s="291">
        <v>2</v>
      </c>
      <c r="K10" s="301"/>
      <c r="L10" s="292">
        <v>1</v>
      </c>
      <c r="M10" s="292">
        <v>11</v>
      </c>
      <c r="N10" s="301"/>
      <c r="O10" s="291">
        <v>2</v>
      </c>
      <c r="P10" s="291">
        <v>3</v>
      </c>
      <c r="Q10" s="291"/>
      <c r="R10" s="301"/>
      <c r="S10" s="301"/>
      <c r="T10" s="301"/>
      <c r="U10" s="301"/>
      <c r="V10" s="301"/>
      <c r="W10" s="299"/>
      <c r="X10" s="295"/>
    </row>
    <row r="11" spans="1:24" ht="19.149999999999999" hidden="1" customHeight="1" outlineLevel="1">
      <c r="A11" s="305" t="str">
        <f t="shared" si="0"/>
        <v>昭和45</v>
      </c>
      <c r="B11" s="306">
        <v>1970</v>
      </c>
      <c r="C11" s="291">
        <v>2</v>
      </c>
      <c r="D11" s="291">
        <v>1</v>
      </c>
      <c r="E11" s="291">
        <v>1</v>
      </c>
      <c r="F11" s="299"/>
      <c r="G11" s="299"/>
      <c r="H11" s="299"/>
      <c r="I11" s="291">
        <v>2</v>
      </c>
      <c r="J11" s="291">
        <v>2</v>
      </c>
      <c r="K11" s="301"/>
      <c r="L11" s="292">
        <v>1</v>
      </c>
      <c r="M11" s="292">
        <v>7</v>
      </c>
      <c r="N11" s="301"/>
      <c r="O11" s="293" t="s">
        <v>564</v>
      </c>
      <c r="P11" s="293">
        <v>3</v>
      </c>
      <c r="Q11" s="291"/>
      <c r="R11" s="301"/>
      <c r="S11" s="301"/>
      <c r="T11" s="301"/>
      <c r="U11" s="301"/>
      <c r="V11" s="301"/>
      <c r="W11" s="299"/>
      <c r="X11" s="295"/>
    </row>
    <row r="12" spans="1:24" ht="19.149999999999999" hidden="1" customHeight="1" outlineLevel="1">
      <c r="A12" s="305" t="str">
        <f t="shared" si="0"/>
        <v>昭和46</v>
      </c>
      <c r="B12" s="306">
        <v>1971</v>
      </c>
      <c r="C12" s="291">
        <v>2</v>
      </c>
      <c r="D12" s="291">
        <v>1</v>
      </c>
      <c r="E12" s="291">
        <v>1</v>
      </c>
      <c r="F12" s="299"/>
      <c r="G12" s="299"/>
      <c r="H12" s="299"/>
      <c r="I12" s="291">
        <v>1</v>
      </c>
      <c r="J12" s="291">
        <v>3</v>
      </c>
      <c r="K12" s="301"/>
      <c r="L12" s="292">
        <v>1</v>
      </c>
      <c r="M12" s="292">
        <v>4</v>
      </c>
      <c r="N12" s="301"/>
      <c r="O12" s="293" t="s">
        <v>564</v>
      </c>
      <c r="P12" s="293">
        <v>2</v>
      </c>
      <c r="Q12" s="291"/>
      <c r="R12" s="301"/>
      <c r="S12" s="301"/>
      <c r="T12" s="301"/>
      <c r="U12" s="301"/>
      <c r="V12" s="301"/>
      <c r="W12" s="299"/>
      <c r="X12" s="295"/>
    </row>
    <row r="13" spans="1:24" ht="19.149999999999999" hidden="1" customHeight="1" outlineLevel="1">
      <c r="A13" s="305" t="str">
        <f t="shared" si="0"/>
        <v>昭和47</v>
      </c>
      <c r="B13" s="306">
        <v>1972</v>
      </c>
      <c r="C13" s="291">
        <v>2</v>
      </c>
      <c r="D13" s="291">
        <v>0</v>
      </c>
      <c r="E13" s="291">
        <v>1</v>
      </c>
      <c r="F13" s="299"/>
      <c r="G13" s="299"/>
      <c r="H13" s="299"/>
      <c r="I13" s="291">
        <v>1</v>
      </c>
      <c r="J13" s="291">
        <v>1</v>
      </c>
      <c r="K13" s="301"/>
      <c r="L13" s="292">
        <v>1</v>
      </c>
      <c r="M13" s="292">
        <v>11</v>
      </c>
      <c r="N13" s="301"/>
      <c r="O13" s="293" t="s">
        <v>564</v>
      </c>
      <c r="P13" s="293">
        <v>3</v>
      </c>
      <c r="Q13" s="291"/>
      <c r="R13" s="301"/>
      <c r="S13" s="301"/>
      <c r="T13" s="301"/>
      <c r="U13" s="301"/>
      <c r="V13" s="301"/>
      <c r="W13" s="299"/>
      <c r="X13" s="295"/>
    </row>
    <row r="14" spans="1:24" ht="19.149999999999999" hidden="1" customHeight="1" outlineLevel="1">
      <c r="A14" s="305" t="str">
        <f t="shared" si="0"/>
        <v>昭和48</v>
      </c>
      <c r="B14" s="306">
        <v>1973</v>
      </c>
      <c r="C14" s="291">
        <v>2</v>
      </c>
      <c r="D14" s="291">
        <v>2</v>
      </c>
      <c r="E14" s="291">
        <v>2</v>
      </c>
      <c r="F14" s="299"/>
      <c r="G14" s="299"/>
      <c r="H14" s="299"/>
      <c r="I14" s="291">
        <v>1</v>
      </c>
      <c r="J14" s="291">
        <v>2</v>
      </c>
      <c r="K14" s="301"/>
      <c r="L14" s="292">
        <v>2</v>
      </c>
      <c r="M14" s="292">
        <v>10</v>
      </c>
      <c r="N14" s="301"/>
      <c r="O14" s="291">
        <v>2</v>
      </c>
      <c r="P14" s="291">
        <v>3</v>
      </c>
      <c r="Q14" s="291"/>
      <c r="R14" s="301"/>
      <c r="S14" s="301"/>
      <c r="T14" s="301"/>
      <c r="U14" s="301"/>
      <c r="V14" s="301"/>
      <c r="W14" s="299"/>
      <c r="X14" s="295"/>
    </row>
    <row r="15" spans="1:24" ht="19.149999999999999" hidden="1" customHeight="1" outlineLevel="1">
      <c r="A15" s="305" t="str">
        <f t="shared" si="0"/>
        <v>昭和49</v>
      </c>
      <c r="B15" s="306">
        <v>1974</v>
      </c>
      <c r="C15" s="291">
        <v>2</v>
      </c>
      <c r="D15" s="291">
        <v>2</v>
      </c>
      <c r="E15" s="291">
        <v>2</v>
      </c>
      <c r="F15" s="299"/>
      <c r="G15" s="299"/>
      <c r="H15" s="299"/>
      <c r="I15" s="291">
        <v>2</v>
      </c>
      <c r="J15" s="291">
        <v>3</v>
      </c>
      <c r="K15" s="301"/>
      <c r="L15" s="293" t="s">
        <v>564</v>
      </c>
      <c r="M15" s="292">
        <v>8</v>
      </c>
      <c r="N15" s="301"/>
      <c r="O15" s="291">
        <v>2</v>
      </c>
      <c r="P15" s="291">
        <v>4</v>
      </c>
      <c r="Q15" s="291"/>
      <c r="R15" s="301"/>
      <c r="S15" s="301"/>
      <c r="T15" s="301"/>
      <c r="U15" s="301"/>
      <c r="V15" s="301"/>
      <c r="W15" s="299"/>
      <c r="X15" s="295"/>
    </row>
    <row r="16" spans="1:24" ht="19.149999999999999" hidden="1" customHeight="1" outlineLevel="1">
      <c r="A16" s="305" t="str">
        <f t="shared" si="0"/>
        <v>昭和50</v>
      </c>
      <c r="B16" s="306">
        <v>1975</v>
      </c>
      <c r="C16" s="291">
        <v>2</v>
      </c>
      <c r="D16" s="291">
        <v>1</v>
      </c>
      <c r="E16" s="291">
        <v>3</v>
      </c>
      <c r="F16" s="299"/>
      <c r="G16" s="299"/>
      <c r="H16" s="299"/>
      <c r="I16" s="291">
        <v>2</v>
      </c>
      <c r="J16" s="291">
        <v>5</v>
      </c>
      <c r="K16" s="301"/>
      <c r="L16" s="292">
        <v>1</v>
      </c>
      <c r="M16" s="292">
        <v>9</v>
      </c>
      <c r="N16" s="301"/>
      <c r="O16" s="291">
        <v>2</v>
      </c>
      <c r="P16" s="291">
        <v>3</v>
      </c>
      <c r="Q16" s="291"/>
      <c r="R16" s="301"/>
      <c r="S16" s="301"/>
      <c r="T16" s="301"/>
      <c r="U16" s="301"/>
      <c r="V16" s="301"/>
      <c r="W16" s="299"/>
      <c r="X16" s="295"/>
    </row>
    <row r="17" spans="1:24" ht="19.149999999999999" hidden="1" customHeight="1" outlineLevel="1">
      <c r="A17" s="305" t="str">
        <f t="shared" si="0"/>
        <v>昭和51</v>
      </c>
      <c r="B17" s="306">
        <v>1976</v>
      </c>
      <c r="C17" s="291">
        <v>2</v>
      </c>
      <c r="D17" s="291">
        <v>2</v>
      </c>
      <c r="E17" s="291">
        <v>3</v>
      </c>
      <c r="F17" s="299"/>
      <c r="G17" s="299"/>
      <c r="H17" s="299"/>
      <c r="I17" s="291">
        <v>3</v>
      </c>
      <c r="J17" s="291">
        <v>4</v>
      </c>
      <c r="K17" s="301"/>
      <c r="L17" s="292">
        <v>1</v>
      </c>
      <c r="M17" s="292">
        <v>10</v>
      </c>
      <c r="N17" s="301"/>
      <c r="O17" s="291">
        <v>2</v>
      </c>
      <c r="P17" s="291">
        <v>5</v>
      </c>
      <c r="Q17" s="291"/>
      <c r="R17" s="301"/>
      <c r="S17" s="301"/>
      <c r="T17" s="301"/>
      <c r="U17" s="301"/>
      <c r="V17" s="301"/>
      <c r="W17" s="299"/>
      <c r="X17" s="295"/>
    </row>
    <row r="18" spans="1:24" ht="19.149999999999999" hidden="1" customHeight="1" outlineLevel="1">
      <c r="A18" s="305" t="str">
        <f t="shared" si="0"/>
        <v>昭和52</v>
      </c>
      <c r="B18" s="306">
        <v>1977</v>
      </c>
      <c r="C18" s="291">
        <v>3</v>
      </c>
      <c r="D18" s="291">
        <v>2</v>
      </c>
      <c r="E18" s="291">
        <v>3</v>
      </c>
      <c r="F18" s="299"/>
      <c r="G18" s="299"/>
      <c r="H18" s="299"/>
      <c r="I18" s="291">
        <v>2</v>
      </c>
      <c r="J18" s="291">
        <v>4</v>
      </c>
      <c r="K18" s="301"/>
      <c r="L18" s="292">
        <v>1</v>
      </c>
      <c r="M18" s="292">
        <v>8</v>
      </c>
      <c r="N18" s="301"/>
      <c r="O18" s="291">
        <v>2</v>
      </c>
      <c r="P18" s="291">
        <v>4</v>
      </c>
      <c r="Q18" s="291"/>
      <c r="R18" s="301"/>
      <c r="S18" s="301"/>
      <c r="T18" s="301"/>
      <c r="U18" s="301"/>
      <c r="V18" s="301"/>
      <c r="W18" s="299"/>
      <c r="X18" s="295"/>
    </row>
    <row r="19" spans="1:24" ht="19.149999999999999" hidden="1" customHeight="1" outlineLevel="1">
      <c r="A19" s="305" t="str">
        <f t="shared" si="0"/>
        <v>昭和53</v>
      </c>
      <c r="B19" s="306">
        <v>1978</v>
      </c>
      <c r="C19" s="291">
        <v>2</v>
      </c>
      <c r="D19" s="291">
        <v>2</v>
      </c>
      <c r="E19" s="291">
        <v>3</v>
      </c>
      <c r="F19" s="299"/>
      <c r="G19" s="299"/>
      <c r="H19" s="299"/>
      <c r="I19" s="291">
        <v>2</v>
      </c>
      <c r="J19" s="291">
        <v>6</v>
      </c>
      <c r="K19" s="301"/>
      <c r="L19" s="292">
        <v>1</v>
      </c>
      <c r="M19" s="292">
        <v>12</v>
      </c>
      <c r="N19" s="301"/>
      <c r="O19" s="291">
        <v>1</v>
      </c>
      <c r="P19" s="291">
        <v>4</v>
      </c>
      <c r="Q19" s="291"/>
      <c r="R19" s="301"/>
      <c r="S19" s="301"/>
      <c r="T19" s="301"/>
      <c r="U19" s="301"/>
      <c r="V19" s="301"/>
      <c r="W19" s="299"/>
      <c r="X19" s="295"/>
    </row>
    <row r="20" spans="1:24" ht="19.149999999999999" hidden="1" customHeight="1" outlineLevel="1">
      <c r="A20" s="305" t="str">
        <f t="shared" si="0"/>
        <v>昭和54</v>
      </c>
      <c r="B20" s="306">
        <v>1979</v>
      </c>
      <c r="C20" s="291">
        <v>2</v>
      </c>
      <c r="D20" s="291">
        <v>3</v>
      </c>
      <c r="E20" s="291">
        <v>4</v>
      </c>
      <c r="F20" s="299"/>
      <c r="G20" s="299"/>
      <c r="H20" s="299"/>
      <c r="I20" s="291">
        <v>3</v>
      </c>
      <c r="J20" s="291">
        <v>4</v>
      </c>
      <c r="K20" s="301"/>
      <c r="L20" s="292">
        <v>1</v>
      </c>
      <c r="M20" s="292">
        <v>13</v>
      </c>
      <c r="N20" s="301"/>
      <c r="O20" s="291">
        <v>1</v>
      </c>
      <c r="P20" s="291">
        <v>4</v>
      </c>
      <c r="Q20" s="291"/>
      <c r="R20" s="301"/>
      <c r="S20" s="301"/>
      <c r="T20" s="301"/>
      <c r="U20" s="301"/>
      <c r="V20" s="301"/>
      <c r="W20" s="299"/>
      <c r="X20" s="295"/>
    </row>
    <row r="21" spans="1:24" ht="19.149999999999999" hidden="1" customHeight="1" outlineLevel="1">
      <c r="A21" s="305" t="str">
        <f t="shared" si="0"/>
        <v>昭和55</v>
      </c>
      <c r="B21" s="306">
        <v>1980</v>
      </c>
      <c r="C21" s="291">
        <v>2</v>
      </c>
      <c r="D21" s="291">
        <v>2</v>
      </c>
      <c r="E21" s="291">
        <v>4</v>
      </c>
      <c r="F21" s="299"/>
      <c r="G21" s="299"/>
      <c r="H21" s="299"/>
      <c r="I21" s="291">
        <v>2</v>
      </c>
      <c r="J21" s="291">
        <v>5</v>
      </c>
      <c r="K21" s="301"/>
      <c r="L21" s="292">
        <v>1</v>
      </c>
      <c r="M21" s="292">
        <v>10</v>
      </c>
      <c r="N21" s="301"/>
      <c r="O21" s="291">
        <v>1</v>
      </c>
      <c r="P21" s="291">
        <v>4</v>
      </c>
      <c r="Q21" s="291"/>
      <c r="R21" s="301"/>
      <c r="S21" s="301"/>
      <c r="T21" s="301"/>
      <c r="U21" s="301"/>
      <c r="V21" s="301"/>
      <c r="W21" s="299"/>
      <c r="X21" s="295"/>
    </row>
    <row r="22" spans="1:24" ht="19.149999999999999" hidden="1" customHeight="1" outlineLevel="1">
      <c r="A22" s="305" t="str">
        <f t="shared" si="0"/>
        <v>昭和56</v>
      </c>
      <c r="B22" s="306">
        <v>1981</v>
      </c>
      <c r="C22" s="291">
        <v>2</v>
      </c>
      <c r="D22" s="291">
        <v>3</v>
      </c>
      <c r="E22" s="291">
        <v>5</v>
      </c>
      <c r="F22" s="299"/>
      <c r="G22" s="299"/>
      <c r="H22" s="299"/>
      <c r="I22" s="291">
        <v>2</v>
      </c>
      <c r="J22" s="291">
        <v>5</v>
      </c>
      <c r="K22" s="301"/>
      <c r="L22" s="292">
        <v>2</v>
      </c>
      <c r="M22" s="292">
        <v>8</v>
      </c>
      <c r="N22" s="301"/>
      <c r="O22" s="291">
        <v>1</v>
      </c>
      <c r="P22" s="291">
        <v>4</v>
      </c>
      <c r="Q22" s="291"/>
      <c r="R22" s="301"/>
      <c r="S22" s="301"/>
      <c r="T22" s="301"/>
      <c r="U22" s="301"/>
      <c r="V22" s="301"/>
      <c r="W22" s="299"/>
      <c r="X22" s="295"/>
    </row>
    <row r="23" spans="1:24" ht="19.149999999999999" hidden="1" customHeight="1" outlineLevel="1">
      <c r="A23" s="305" t="str">
        <f t="shared" si="0"/>
        <v>昭和57</v>
      </c>
      <c r="B23" s="306">
        <v>1982</v>
      </c>
      <c r="C23" s="291">
        <v>2</v>
      </c>
      <c r="D23" s="291">
        <v>2</v>
      </c>
      <c r="E23" s="291">
        <v>5</v>
      </c>
      <c r="F23" s="299"/>
      <c r="G23" s="299"/>
      <c r="H23" s="299"/>
      <c r="I23" s="291">
        <v>2</v>
      </c>
      <c r="J23" s="291">
        <v>5</v>
      </c>
      <c r="K23" s="301"/>
      <c r="L23" s="292">
        <v>2</v>
      </c>
      <c r="M23" s="292">
        <v>10</v>
      </c>
      <c r="N23" s="301"/>
      <c r="O23" s="291">
        <v>1</v>
      </c>
      <c r="P23" s="291">
        <v>4</v>
      </c>
      <c r="Q23" s="291"/>
      <c r="R23" s="301"/>
      <c r="S23" s="301"/>
      <c r="T23" s="301"/>
      <c r="U23" s="301"/>
      <c r="V23" s="301"/>
      <c r="W23" s="299"/>
      <c r="X23" s="295"/>
    </row>
    <row r="24" spans="1:24" ht="19.149999999999999" hidden="1" customHeight="1" outlineLevel="1">
      <c r="A24" s="305" t="str">
        <f t="shared" si="0"/>
        <v>昭和58</v>
      </c>
      <c r="B24" s="306">
        <v>1983</v>
      </c>
      <c r="C24" s="291">
        <v>2</v>
      </c>
      <c r="D24" s="291">
        <v>3</v>
      </c>
      <c r="E24" s="291">
        <v>4</v>
      </c>
      <c r="F24" s="299"/>
      <c r="G24" s="299"/>
      <c r="H24" s="299"/>
      <c r="I24" s="291">
        <v>3</v>
      </c>
      <c r="J24" s="291">
        <v>5</v>
      </c>
      <c r="K24" s="301"/>
      <c r="L24" s="292">
        <v>1</v>
      </c>
      <c r="M24" s="292">
        <v>8</v>
      </c>
      <c r="N24" s="301"/>
      <c r="O24" s="291">
        <v>2</v>
      </c>
      <c r="P24" s="291">
        <v>4</v>
      </c>
      <c r="Q24" s="291"/>
      <c r="R24" s="291">
        <v>3</v>
      </c>
      <c r="S24" s="291">
        <v>4</v>
      </c>
      <c r="T24" s="301"/>
      <c r="U24" s="301"/>
      <c r="V24" s="301"/>
      <c r="W24" s="299"/>
      <c r="X24" s="295"/>
    </row>
    <row r="25" spans="1:24" ht="19.149999999999999" hidden="1" customHeight="1" outlineLevel="1">
      <c r="A25" s="305" t="str">
        <f t="shared" si="0"/>
        <v>昭和59</v>
      </c>
      <c r="B25" s="306">
        <v>1984</v>
      </c>
      <c r="C25" s="291">
        <v>2</v>
      </c>
      <c r="D25" s="291">
        <v>2</v>
      </c>
      <c r="E25" s="291">
        <v>4</v>
      </c>
      <c r="F25" s="299"/>
      <c r="G25" s="299"/>
      <c r="H25" s="299"/>
      <c r="I25" s="291">
        <v>2</v>
      </c>
      <c r="J25" s="291">
        <v>5</v>
      </c>
      <c r="K25" s="301"/>
      <c r="L25" s="292">
        <v>2</v>
      </c>
      <c r="M25" s="292">
        <v>6</v>
      </c>
      <c r="N25" s="301"/>
      <c r="O25" s="291">
        <v>1</v>
      </c>
      <c r="P25" s="291">
        <v>4</v>
      </c>
      <c r="Q25" s="291"/>
      <c r="R25" s="291">
        <v>2</v>
      </c>
      <c r="S25" s="291">
        <v>2</v>
      </c>
      <c r="T25" s="301"/>
      <c r="U25" s="301"/>
      <c r="V25" s="301"/>
      <c r="W25" s="299"/>
      <c r="X25" s="295"/>
    </row>
    <row r="26" spans="1:24" ht="19.149999999999999" hidden="1" customHeight="1" outlineLevel="1">
      <c r="A26" s="305" t="str">
        <f t="shared" si="0"/>
        <v>昭和60</v>
      </c>
      <c r="B26" s="306">
        <v>1985</v>
      </c>
      <c r="C26" s="291">
        <v>2</v>
      </c>
      <c r="D26" s="291">
        <v>1</v>
      </c>
      <c r="E26" s="291">
        <v>2</v>
      </c>
      <c r="F26" s="299"/>
      <c r="G26" s="299"/>
      <c r="H26" s="299"/>
      <c r="I26" s="291">
        <v>2</v>
      </c>
      <c r="J26" s="291">
        <v>6</v>
      </c>
      <c r="K26" s="301"/>
      <c r="L26" s="292">
        <v>2</v>
      </c>
      <c r="M26" s="292">
        <v>8</v>
      </c>
      <c r="N26" s="301"/>
      <c r="O26" s="291">
        <v>1</v>
      </c>
      <c r="P26" s="291">
        <v>5</v>
      </c>
      <c r="Q26" s="291"/>
      <c r="R26" s="291">
        <v>3</v>
      </c>
      <c r="S26" s="291">
        <v>3</v>
      </c>
      <c r="T26" s="301"/>
      <c r="U26" s="301"/>
      <c r="V26" s="301"/>
      <c r="W26" s="299"/>
      <c r="X26" s="295"/>
    </row>
    <row r="27" spans="1:24" ht="19.149999999999999" hidden="1" customHeight="1" outlineLevel="1">
      <c r="A27" s="305" t="str">
        <f t="shared" si="0"/>
        <v>昭和61</v>
      </c>
      <c r="B27" s="306">
        <v>1986</v>
      </c>
      <c r="C27" s="291">
        <v>3</v>
      </c>
      <c r="D27" s="291">
        <v>2</v>
      </c>
      <c r="E27" s="291">
        <v>2</v>
      </c>
      <c r="F27" s="299"/>
      <c r="G27" s="299"/>
      <c r="H27" s="299"/>
      <c r="I27" s="291">
        <v>3</v>
      </c>
      <c r="J27" s="291">
        <v>6</v>
      </c>
      <c r="K27" s="291">
        <v>1</v>
      </c>
      <c r="L27" s="292">
        <v>4</v>
      </c>
      <c r="M27" s="292">
        <v>7</v>
      </c>
      <c r="N27" s="301"/>
      <c r="O27" s="291">
        <v>2</v>
      </c>
      <c r="P27" s="291">
        <v>4</v>
      </c>
      <c r="Q27" s="291"/>
      <c r="R27" s="291">
        <v>3</v>
      </c>
      <c r="S27" s="291">
        <v>4</v>
      </c>
      <c r="T27" s="301"/>
      <c r="U27" s="301"/>
      <c r="V27" s="301"/>
      <c r="W27" s="299"/>
      <c r="X27" s="295"/>
    </row>
    <row r="28" spans="1:24" ht="19.149999999999999" hidden="1" customHeight="1" outlineLevel="1">
      <c r="A28" s="305" t="str">
        <f t="shared" si="0"/>
        <v>昭和62</v>
      </c>
      <c r="B28" s="306">
        <v>1987</v>
      </c>
      <c r="C28" s="291">
        <v>2</v>
      </c>
      <c r="D28" s="291">
        <v>2</v>
      </c>
      <c r="E28" s="291">
        <v>3</v>
      </c>
      <c r="F28" s="299"/>
      <c r="G28" s="299"/>
      <c r="H28" s="299"/>
      <c r="I28" s="291">
        <v>3</v>
      </c>
      <c r="J28" s="291">
        <v>5</v>
      </c>
      <c r="K28" s="296" t="s">
        <v>565</v>
      </c>
      <c r="L28" s="292">
        <v>1</v>
      </c>
      <c r="M28" s="292" t="s">
        <v>566</v>
      </c>
      <c r="N28" s="301"/>
      <c r="O28" s="291">
        <v>2</v>
      </c>
      <c r="P28" s="291">
        <v>6</v>
      </c>
      <c r="Q28" s="291"/>
      <c r="R28" s="291">
        <v>3</v>
      </c>
      <c r="S28" s="291">
        <v>5</v>
      </c>
      <c r="T28" s="301"/>
      <c r="U28" s="301"/>
      <c r="V28" s="301"/>
      <c r="W28" s="299"/>
      <c r="X28" s="295"/>
    </row>
    <row r="29" spans="1:24" ht="19.149999999999999" hidden="1" customHeight="1" outlineLevel="1">
      <c r="A29" s="305" t="str">
        <f t="shared" si="0"/>
        <v>昭和63</v>
      </c>
      <c r="B29" s="306">
        <v>1988</v>
      </c>
      <c r="C29" s="291">
        <v>2</v>
      </c>
      <c r="D29" s="291">
        <v>3</v>
      </c>
      <c r="E29" s="291">
        <v>5</v>
      </c>
      <c r="F29" s="299"/>
      <c r="G29" s="299"/>
      <c r="H29" s="299"/>
      <c r="I29" s="291">
        <v>3</v>
      </c>
      <c r="J29" s="291">
        <v>6</v>
      </c>
      <c r="K29" s="296" t="s">
        <v>565</v>
      </c>
      <c r="L29" s="292">
        <v>3</v>
      </c>
      <c r="M29" s="292" t="s">
        <v>567</v>
      </c>
      <c r="N29" s="301"/>
      <c r="O29" s="291">
        <v>2</v>
      </c>
      <c r="P29" s="291">
        <v>5</v>
      </c>
      <c r="Q29" s="291"/>
      <c r="R29" s="291">
        <v>3</v>
      </c>
      <c r="S29" s="291">
        <v>4</v>
      </c>
      <c r="T29" s="301"/>
      <c r="U29" s="301"/>
      <c r="V29" s="301"/>
      <c r="W29" s="299"/>
      <c r="X29" s="295"/>
    </row>
    <row r="30" spans="1:24" ht="19.149999999999999" hidden="1" customHeight="1" outlineLevel="1">
      <c r="A30" s="305" t="str">
        <f t="shared" si="0"/>
        <v>平成1</v>
      </c>
      <c r="B30" s="306">
        <v>1989</v>
      </c>
      <c r="C30" s="291">
        <v>3</v>
      </c>
      <c r="D30" s="291">
        <v>3</v>
      </c>
      <c r="E30" s="291">
        <v>6</v>
      </c>
      <c r="F30" s="299"/>
      <c r="G30" s="299"/>
      <c r="H30" s="299"/>
      <c r="I30" s="291">
        <v>4</v>
      </c>
      <c r="J30" s="291">
        <v>6</v>
      </c>
      <c r="K30" s="296" t="s">
        <v>565</v>
      </c>
      <c r="L30" s="292">
        <v>1</v>
      </c>
      <c r="M30" s="292" t="s">
        <v>568</v>
      </c>
      <c r="N30" s="301"/>
      <c r="O30" s="291">
        <v>2</v>
      </c>
      <c r="P30" s="291">
        <v>5</v>
      </c>
      <c r="Q30" s="291"/>
      <c r="R30" s="291">
        <v>3</v>
      </c>
      <c r="S30" s="291">
        <v>3</v>
      </c>
      <c r="T30" s="301"/>
      <c r="U30" s="301"/>
      <c r="V30" s="301"/>
      <c r="W30" s="299"/>
      <c r="X30" s="295"/>
    </row>
    <row r="31" spans="1:24" ht="19.149999999999999" hidden="1" customHeight="1" outlineLevel="1">
      <c r="A31" s="305" t="str">
        <f t="shared" si="0"/>
        <v>平成2</v>
      </c>
      <c r="B31" s="306">
        <v>1990</v>
      </c>
      <c r="C31" s="291">
        <v>3</v>
      </c>
      <c r="D31" s="291">
        <v>1</v>
      </c>
      <c r="E31" s="291">
        <v>5</v>
      </c>
      <c r="F31" s="299"/>
      <c r="G31" s="299"/>
      <c r="H31" s="299"/>
      <c r="I31" s="291">
        <v>6</v>
      </c>
      <c r="J31" s="291">
        <v>6</v>
      </c>
      <c r="K31" s="296" t="s">
        <v>565</v>
      </c>
      <c r="L31" s="292">
        <v>2</v>
      </c>
      <c r="M31" s="292" t="s">
        <v>569</v>
      </c>
      <c r="N31" s="301"/>
      <c r="O31" s="291">
        <v>1</v>
      </c>
      <c r="P31" s="291">
        <v>7</v>
      </c>
      <c r="Q31" s="291"/>
      <c r="R31" s="291">
        <v>3</v>
      </c>
      <c r="S31" s="291">
        <v>4</v>
      </c>
      <c r="T31" s="301"/>
      <c r="U31" s="301"/>
      <c r="V31" s="301"/>
      <c r="W31" s="299"/>
      <c r="X31" s="295" t="s">
        <v>570</v>
      </c>
    </row>
    <row r="32" spans="1:24" ht="19.149999999999999" hidden="1" customHeight="1" outlineLevel="1">
      <c r="A32" s="305" t="str">
        <f t="shared" si="0"/>
        <v>平成3</v>
      </c>
      <c r="B32" s="306">
        <v>1991</v>
      </c>
      <c r="C32" s="291">
        <v>2</v>
      </c>
      <c r="D32" s="291">
        <v>1</v>
      </c>
      <c r="E32" s="291">
        <v>4</v>
      </c>
      <c r="F32" s="299"/>
      <c r="G32" s="299"/>
      <c r="H32" s="299"/>
      <c r="I32" s="291">
        <v>6</v>
      </c>
      <c r="J32" s="291">
        <v>6</v>
      </c>
      <c r="K32" s="296" t="s">
        <v>565</v>
      </c>
      <c r="L32" s="292">
        <v>2</v>
      </c>
      <c r="M32" s="292" t="s">
        <v>571</v>
      </c>
      <c r="N32" s="301"/>
      <c r="O32" s="291">
        <v>3</v>
      </c>
      <c r="P32" s="291">
        <v>7</v>
      </c>
      <c r="Q32" s="291"/>
      <c r="R32" s="291">
        <v>4</v>
      </c>
      <c r="S32" s="291">
        <v>3</v>
      </c>
      <c r="T32" s="301"/>
      <c r="U32" s="301"/>
      <c r="V32" s="301"/>
      <c r="W32" s="299"/>
      <c r="X32" s="295"/>
    </row>
    <row r="33" spans="1:26" ht="19.149999999999999" hidden="1" customHeight="1" outlineLevel="1">
      <c r="A33" s="305" t="str">
        <f t="shared" si="0"/>
        <v>平成4</v>
      </c>
      <c r="B33" s="306">
        <v>1992</v>
      </c>
      <c r="C33" s="291">
        <v>3</v>
      </c>
      <c r="D33" s="291">
        <v>2</v>
      </c>
      <c r="E33" s="291">
        <v>4</v>
      </c>
      <c r="F33" s="299"/>
      <c r="G33" s="299"/>
      <c r="H33" s="299"/>
      <c r="I33" s="291">
        <v>6</v>
      </c>
      <c r="J33" s="291">
        <v>6</v>
      </c>
      <c r="K33" s="296" t="s">
        <v>565</v>
      </c>
      <c r="L33" s="292">
        <v>4</v>
      </c>
      <c r="M33" s="292" t="s">
        <v>567</v>
      </c>
      <c r="N33" s="301"/>
      <c r="O33" s="291">
        <v>3</v>
      </c>
      <c r="P33" s="291">
        <v>8</v>
      </c>
      <c r="Q33" s="291"/>
      <c r="R33" s="291">
        <v>4</v>
      </c>
      <c r="S33" s="291">
        <v>3</v>
      </c>
      <c r="T33" s="301"/>
      <c r="U33" s="301"/>
      <c r="V33" s="301"/>
      <c r="W33" s="299"/>
      <c r="X33" s="295"/>
    </row>
    <row r="34" spans="1:26" ht="19.149999999999999" hidden="1" customHeight="1" outlineLevel="1">
      <c r="A34" s="305" t="str">
        <f t="shared" si="0"/>
        <v>平成5</v>
      </c>
      <c r="B34" s="306">
        <v>1993</v>
      </c>
      <c r="C34" s="291">
        <v>3</v>
      </c>
      <c r="D34" s="291">
        <v>2</v>
      </c>
      <c r="E34" s="291">
        <v>3</v>
      </c>
      <c r="F34" s="299"/>
      <c r="G34" s="299"/>
      <c r="H34" s="299"/>
      <c r="I34" s="291">
        <v>6</v>
      </c>
      <c r="J34" s="291">
        <v>5</v>
      </c>
      <c r="K34" s="296" t="s">
        <v>565</v>
      </c>
      <c r="L34" s="292">
        <v>3</v>
      </c>
      <c r="M34" s="292">
        <v>1</v>
      </c>
      <c r="N34" s="292">
        <v>1</v>
      </c>
      <c r="O34" s="291">
        <v>1</v>
      </c>
      <c r="P34" s="291">
        <v>6</v>
      </c>
      <c r="Q34" s="291"/>
      <c r="R34" s="291">
        <v>4</v>
      </c>
      <c r="S34" s="291">
        <v>4</v>
      </c>
      <c r="T34" s="291">
        <v>3</v>
      </c>
      <c r="U34" s="301"/>
      <c r="V34" s="301"/>
      <c r="W34" s="297">
        <v>6</v>
      </c>
      <c r="X34" s="295" t="s">
        <v>572</v>
      </c>
    </row>
    <row r="35" spans="1:26" ht="19.149999999999999" hidden="1" customHeight="1" outlineLevel="1">
      <c r="A35" s="305" t="str">
        <f t="shared" si="0"/>
        <v>平成6</v>
      </c>
      <c r="B35" s="306">
        <v>1994</v>
      </c>
      <c r="C35" s="291">
        <v>2</v>
      </c>
      <c r="D35" s="291">
        <v>2</v>
      </c>
      <c r="E35" s="291">
        <v>5</v>
      </c>
      <c r="F35" s="299"/>
      <c r="G35" s="299"/>
      <c r="H35" s="299"/>
      <c r="I35" s="291">
        <v>6</v>
      </c>
      <c r="J35" s="291">
        <v>6</v>
      </c>
      <c r="K35" s="296" t="s">
        <v>565</v>
      </c>
      <c r="L35" s="292">
        <v>3</v>
      </c>
      <c r="M35" s="292">
        <v>2</v>
      </c>
      <c r="N35" s="292">
        <v>1</v>
      </c>
      <c r="O35" s="291">
        <v>2</v>
      </c>
      <c r="P35" s="291">
        <v>6</v>
      </c>
      <c r="Q35" s="291"/>
      <c r="R35" s="291">
        <v>4</v>
      </c>
      <c r="S35" s="291">
        <v>4</v>
      </c>
      <c r="T35" s="291" t="s">
        <v>573</v>
      </c>
      <c r="U35" s="301"/>
      <c r="V35" s="301"/>
      <c r="W35" s="297">
        <v>5</v>
      </c>
      <c r="X35" s="295"/>
    </row>
    <row r="36" spans="1:26" ht="19.149999999999999" hidden="1" customHeight="1" outlineLevel="1">
      <c r="A36" s="305" t="str">
        <f t="shared" si="0"/>
        <v>平成7</v>
      </c>
      <c r="B36" s="306">
        <v>1995</v>
      </c>
      <c r="C36" s="291">
        <v>4</v>
      </c>
      <c r="D36" s="291">
        <v>3</v>
      </c>
      <c r="E36" s="291">
        <v>4</v>
      </c>
      <c r="F36" s="299"/>
      <c r="G36" s="299"/>
      <c r="H36" s="299"/>
      <c r="I36" s="291">
        <v>6</v>
      </c>
      <c r="J36" s="291">
        <v>6</v>
      </c>
      <c r="K36" s="291">
        <v>1</v>
      </c>
      <c r="L36" s="292">
        <v>3</v>
      </c>
      <c r="M36" s="292">
        <v>1</v>
      </c>
      <c r="N36" s="292">
        <v>2</v>
      </c>
      <c r="O36" s="291">
        <v>2</v>
      </c>
      <c r="P36" s="291">
        <v>7</v>
      </c>
      <c r="Q36" s="291"/>
      <c r="R36" s="291">
        <v>3</v>
      </c>
      <c r="S36" s="291">
        <v>4</v>
      </c>
      <c r="T36" s="291">
        <v>3</v>
      </c>
      <c r="U36" s="301"/>
      <c r="V36" s="301"/>
      <c r="W36" s="291" t="s">
        <v>573</v>
      </c>
      <c r="X36" s="295"/>
    </row>
    <row r="37" spans="1:26" ht="19.149999999999999" hidden="1" customHeight="1" outlineLevel="1">
      <c r="A37" s="305" t="str">
        <f t="shared" si="0"/>
        <v>平成8</v>
      </c>
      <c r="B37" s="306">
        <v>1996</v>
      </c>
      <c r="C37" s="291">
        <v>4</v>
      </c>
      <c r="D37" s="291">
        <v>4</v>
      </c>
      <c r="E37" s="291">
        <v>5</v>
      </c>
      <c r="F37" s="299"/>
      <c r="G37" s="299"/>
      <c r="H37" s="299"/>
      <c r="I37" s="291">
        <v>7</v>
      </c>
      <c r="J37" s="291">
        <v>6</v>
      </c>
      <c r="K37" s="296" t="s">
        <v>565</v>
      </c>
      <c r="L37" s="292">
        <v>3</v>
      </c>
      <c r="M37" s="292">
        <v>3</v>
      </c>
      <c r="N37" s="292">
        <v>1</v>
      </c>
      <c r="O37" s="291">
        <v>2</v>
      </c>
      <c r="P37" s="291">
        <v>7</v>
      </c>
      <c r="Q37" s="291"/>
      <c r="R37" s="291">
        <v>4</v>
      </c>
      <c r="S37" s="291">
        <v>2</v>
      </c>
      <c r="T37" s="291" t="s">
        <v>573</v>
      </c>
      <c r="U37" s="301"/>
      <c r="V37" s="301"/>
      <c r="W37" s="297">
        <v>6</v>
      </c>
      <c r="X37" s="295"/>
      <c r="Z37" s="281"/>
    </row>
    <row r="38" spans="1:26" ht="19.149999999999999" hidden="1" customHeight="1" outlineLevel="1">
      <c r="A38" s="305" t="str">
        <f t="shared" ref="A38:A59" si="1">TEXT(DATEVALUE(B38&amp;"/6/1"),"ggge")</f>
        <v>平成9</v>
      </c>
      <c r="B38" s="306">
        <v>1997</v>
      </c>
      <c r="C38" s="291">
        <v>4</v>
      </c>
      <c r="D38" s="291">
        <v>3</v>
      </c>
      <c r="E38" s="291">
        <v>4</v>
      </c>
      <c r="F38" s="299"/>
      <c r="G38" s="299"/>
      <c r="H38" s="299"/>
      <c r="I38" s="291">
        <v>7</v>
      </c>
      <c r="J38" s="291">
        <v>7</v>
      </c>
      <c r="K38" s="291">
        <v>1</v>
      </c>
      <c r="L38" s="292">
        <v>3</v>
      </c>
      <c r="M38" s="292">
        <v>3</v>
      </c>
      <c r="N38" s="292">
        <v>1</v>
      </c>
      <c r="O38" s="291">
        <v>1</v>
      </c>
      <c r="P38" s="291">
        <v>7</v>
      </c>
      <c r="Q38" s="291"/>
      <c r="R38" s="291">
        <v>2</v>
      </c>
      <c r="S38" s="291">
        <v>1</v>
      </c>
      <c r="T38" s="291">
        <v>3</v>
      </c>
      <c r="U38" s="301"/>
      <c r="V38" s="301"/>
      <c r="W38" s="291" t="s">
        <v>573</v>
      </c>
      <c r="X38" s="295"/>
    </row>
    <row r="39" spans="1:26" ht="19.149999999999999" hidden="1" customHeight="1" outlineLevel="1">
      <c r="A39" s="305" t="str">
        <f t="shared" si="1"/>
        <v>平成10</v>
      </c>
      <c r="B39" s="306">
        <v>1998</v>
      </c>
      <c r="C39" s="291">
        <v>4</v>
      </c>
      <c r="D39" s="291">
        <v>4</v>
      </c>
      <c r="E39" s="291">
        <v>4</v>
      </c>
      <c r="F39" s="299"/>
      <c r="G39" s="299"/>
      <c r="H39" s="299"/>
      <c r="I39" s="291">
        <v>7</v>
      </c>
      <c r="J39" s="291">
        <v>7</v>
      </c>
      <c r="K39" s="296" t="s">
        <v>565</v>
      </c>
      <c r="L39" s="292">
        <v>2</v>
      </c>
      <c r="M39" s="292">
        <v>1</v>
      </c>
      <c r="N39" s="292">
        <v>1</v>
      </c>
      <c r="O39" s="291">
        <v>2</v>
      </c>
      <c r="P39" s="291">
        <v>8</v>
      </c>
      <c r="Q39" s="291"/>
      <c r="R39" s="291">
        <v>3</v>
      </c>
      <c r="S39" s="291">
        <v>1</v>
      </c>
      <c r="T39" s="291" t="s">
        <v>573</v>
      </c>
      <c r="U39" s="301"/>
      <c r="V39" s="301"/>
      <c r="W39" s="297">
        <v>5</v>
      </c>
      <c r="X39" s="295"/>
    </row>
    <row r="40" spans="1:26" ht="19.149999999999999" hidden="1" customHeight="1" outlineLevel="1">
      <c r="A40" s="305" t="str">
        <f t="shared" si="1"/>
        <v>平成11</v>
      </c>
      <c r="B40" s="306">
        <v>1999</v>
      </c>
      <c r="C40" s="291">
        <v>6</v>
      </c>
      <c r="D40" s="291">
        <v>2</v>
      </c>
      <c r="E40" s="291">
        <v>4</v>
      </c>
      <c r="F40" s="291">
        <v>4</v>
      </c>
      <c r="G40" s="291">
        <v>4</v>
      </c>
      <c r="H40" s="299"/>
      <c r="I40" s="291">
        <v>6</v>
      </c>
      <c r="J40" s="291">
        <v>5</v>
      </c>
      <c r="K40" s="291">
        <v>1</v>
      </c>
      <c r="L40" s="292">
        <v>2</v>
      </c>
      <c r="M40" s="292">
        <v>2</v>
      </c>
      <c r="N40" s="292">
        <v>2</v>
      </c>
      <c r="O40" s="291">
        <v>2</v>
      </c>
      <c r="P40" s="291">
        <v>7</v>
      </c>
      <c r="Q40" s="291"/>
      <c r="R40" s="291">
        <v>3</v>
      </c>
      <c r="S40" s="291">
        <v>2</v>
      </c>
      <c r="T40" s="291">
        <v>3</v>
      </c>
      <c r="U40" s="301"/>
      <c r="V40" s="301"/>
      <c r="W40" s="297">
        <v>9</v>
      </c>
      <c r="X40" s="295"/>
    </row>
    <row r="41" spans="1:26" ht="19.149999999999999" hidden="1" customHeight="1" outlineLevel="1">
      <c r="A41" s="305" t="str">
        <f t="shared" si="1"/>
        <v>平成12</v>
      </c>
      <c r="B41" s="306">
        <v>2000</v>
      </c>
      <c r="C41" s="291">
        <v>5</v>
      </c>
      <c r="D41" s="291">
        <v>2</v>
      </c>
      <c r="E41" s="291">
        <v>7</v>
      </c>
      <c r="F41" s="291">
        <v>3</v>
      </c>
      <c r="G41" s="291">
        <v>3</v>
      </c>
      <c r="H41" s="299"/>
      <c r="I41" s="291">
        <v>7</v>
      </c>
      <c r="J41" s="291">
        <v>6</v>
      </c>
      <c r="K41" s="291">
        <v>2</v>
      </c>
      <c r="L41" s="292">
        <v>2</v>
      </c>
      <c r="M41" s="292">
        <v>4</v>
      </c>
      <c r="N41" s="292">
        <v>1</v>
      </c>
      <c r="O41" s="291">
        <v>2</v>
      </c>
      <c r="P41" s="291">
        <v>4</v>
      </c>
      <c r="Q41" s="291"/>
      <c r="R41" s="291">
        <v>4</v>
      </c>
      <c r="S41" s="291">
        <v>3</v>
      </c>
      <c r="T41" s="291">
        <v>4</v>
      </c>
      <c r="U41" s="301"/>
      <c r="V41" s="301"/>
      <c r="W41" s="297">
        <v>9</v>
      </c>
      <c r="X41" s="295"/>
    </row>
    <row r="42" spans="1:26" ht="19.149999999999999" hidden="1" customHeight="1" outlineLevel="1">
      <c r="A42" s="305" t="str">
        <f t="shared" si="1"/>
        <v>平成13</v>
      </c>
      <c r="B42" s="306">
        <v>2001</v>
      </c>
      <c r="C42" s="291">
        <v>9</v>
      </c>
      <c r="D42" s="291">
        <v>3</v>
      </c>
      <c r="E42" s="291">
        <v>4</v>
      </c>
      <c r="F42" s="291">
        <v>2</v>
      </c>
      <c r="G42" s="291">
        <v>2</v>
      </c>
      <c r="H42" s="299"/>
      <c r="I42" s="291">
        <v>7</v>
      </c>
      <c r="J42" s="291">
        <v>6</v>
      </c>
      <c r="K42" s="291">
        <v>1</v>
      </c>
      <c r="L42" s="292">
        <v>2</v>
      </c>
      <c r="M42" s="292">
        <v>3</v>
      </c>
      <c r="N42" s="292">
        <v>1</v>
      </c>
      <c r="O42" s="291">
        <v>2</v>
      </c>
      <c r="P42" s="291">
        <v>9</v>
      </c>
      <c r="Q42" s="291"/>
      <c r="R42" s="291">
        <v>4</v>
      </c>
      <c r="S42" s="291">
        <v>1</v>
      </c>
      <c r="T42" s="291">
        <v>3</v>
      </c>
      <c r="U42" s="291">
        <v>9</v>
      </c>
      <c r="V42" s="301"/>
      <c r="W42" s="297">
        <v>12</v>
      </c>
      <c r="X42" s="295"/>
    </row>
    <row r="43" spans="1:26" ht="19.149999999999999" hidden="1" customHeight="1" outlineLevel="1">
      <c r="A43" s="305" t="str">
        <f t="shared" si="1"/>
        <v>平成14</v>
      </c>
      <c r="B43" s="306">
        <v>2002</v>
      </c>
      <c r="C43" s="291">
        <v>7</v>
      </c>
      <c r="D43" s="291">
        <v>4</v>
      </c>
      <c r="E43" s="291">
        <v>6</v>
      </c>
      <c r="F43" s="291">
        <v>1</v>
      </c>
      <c r="G43" s="291">
        <v>3</v>
      </c>
      <c r="H43" s="299"/>
      <c r="I43" s="291">
        <v>7</v>
      </c>
      <c r="J43" s="291">
        <v>7</v>
      </c>
      <c r="K43" s="291">
        <v>1</v>
      </c>
      <c r="L43" s="292">
        <v>2</v>
      </c>
      <c r="M43" s="292">
        <v>2</v>
      </c>
      <c r="N43" s="292">
        <v>1</v>
      </c>
      <c r="O43" s="291">
        <v>2</v>
      </c>
      <c r="P43" s="291">
        <v>6</v>
      </c>
      <c r="Q43" s="291"/>
      <c r="R43" s="291">
        <v>5</v>
      </c>
      <c r="S43" s="291">
        <v>1</v>
      </c>
      <c r="T43" s="291">
        <v>3</v>
      </c>
      <c r="U43" s="291">
        <v>1</v>
      </c>
      <c r="V43" s="301"/>
      <c r="W43" s="297">
        <v>12</v>
      </c>
      <c r="X43" s="295"/>
    </row>
    <row r="44" spans="1:26" ht="19.149999999999999" hidden="1" customHeight="1" outlineLevel="1">
      <c r="A44" s="305" t="str">
        <f t="shared" si="1"/>
        <v>平成15</v>
      </c>
      <c r="B44" s="306">
        <v>2003</v>
      </c>
      <c r="C44" s="291">
        <v>8</v>
      </c>
      <c r="D44" s="291">
        <v>3</v>
      </c>
      <c r="E44" s="291">
        <v>4</v>
      </c>
      <c r="F44" s="291">
        <v>2</v>
      </c>
      <c r="G44" s="291">
        <v>2</v>
      </c>
      <c r="H44" s="299"/>
      <c r="I44" s="291">
        <v>7</v>
      </c>
      <c r="J44" s="291">
        <v>7</v>
      </c>
      <c r="K44" s="291">
        <v>1</v>
      </c>
      <c r="L44" s="292">
        <v>3</v>
      </c>
      <c r="M44" s="292">
        <v>3</v>
      </c>
      <c r="N44" s="292">
        <v>1</v>
      </c>
      <c r="O44" s="291">
        <v>2</v>
      </c>
      <c r="P44" s="291">
        <v>7</v>
      </c>
      <c r="Q44" s="291"/>
      <c r="R44" s="291">
        <v>5</v>
      </c>
      <c r="S44" s="291">
        <v>2</v>
      </c>
      <c r="T44" s="291">
        <v>4</v>
      </c>
      <c r="U44" s="291">
        <v>15</v>
      </c>
      <c r="V44" s="301"/>
      <c r="W44" s="297">
        <v>11</v>
      </c>
      <c r="X44" s="295"/>
    </row>
    <row r="45" spans="1:26" ht="19.149999999999999" hidden="1" customHeight="1" outlineLevel="1">
      <c r="A45" s="305" t="str">
        <f t="shared" si="1"/>
        <v>平成16</v>
      </c>
      <c r="B45" s="306">
        <v>2004</v>
      </c>
      <c r="C45" s="291">
        <v>10</v>
      </c>
      <c r="D45" s="291">
        <v>3</v>
      </c>
      <c r="E45" s="291">
        <v>4</v>
      </c>
      <c r="F45" s="291">
        <v>4</v>
      </c>
      <c r="G45" s="291">
        <v>2</v>
      </c>
      <c r="H45" s="299"/>
      <c r="I45" s="291">
        <v>7</v>
      </c>
      <c r="J45" s="291">
        <v>7</v>
      </c>
      <c r="K45" s="291">
        <v>2</v>
      </c>
      <c r="L45" s="292">
        <v>1</v>
      </c>
      <c r="M45" s="292">
        <v>1</v>
      </c>
      <c r="N45" s="292">
        <v>1</v>
      </c>
      <c r="O45" s="291">
        <v>2</v>
      </c>
      <c r="P45" s="291">
        <v>7</v>
      </c>
      <c r="Q45" s="291"/>
      <c r="R45" s="291">
        <v>5</v>
      </c>
      <c r="S45" s="291">
        <v>2</v>
      </c>
      <c r="T45" s="291">
        <v>4</v>
      </c>
      <c r="U45" s="291">
        <v>15</v>
      </c>
      <c r="V45" s="301"/>
      <c r="W45" s="297">
        <v>10</v>
      </c>
      <c r="X45" s="295"/>
    </row>
    <row r="46" spans="1:26" ht="19.149999999999999" hidden="1" customHeight="1" outlineLevel="1">
      <c r="A46" s="305" t="str">
        <f t="shared" si="1"/>
        <v>平成17</v>
      </c>
      <c r="B46" s="306">
        <v>2005</v>
      </c>
      <c r="C46" s="291">
        <v>6</v>
      </c>
      <c r="D46" s="291">
        <v>5</v>
      </c>
      <c r="E46" s="291">
        <v>5</v>
      </c>
      <c r="F46" s="291">
        <v>6</v>
      </c>
      <c r="G46" s="291">
        <v>3</v>
      </c>
      <c r="H46" s="299"/>
      <c r="I46" s="291">
        <v>7</v>
      </c>
      <c r="J46" s="291">
        <v>7</v>
      </c>
      <c r="K46" s="296" t="s">
        <v>565</v>
      </c>
      <c r="L46" s="291">
        <v>2</v>
      </c>
      <c r="M46" s="291">
        <v>2</v>
      </c>
      <c r="N46" s="291">
        <v>2</v>
      </c>
      <c r="O46" s="291">
        <v>2</v>
      </c>
      <c r="P46" s="291">
        <v>6</v>
      </c>
      <c r="Q46" s="291"/>
      <c r="R46" s="291">
        <v>4</v>
      </c>
      <c r="S46" s="291">
        <v>2</v>
      </c>
      <c r="T46" s="291">
        <v>4</v>
      </c>
      <c r="U46" s="291">
        <v>15</v>
      </c>
      <c r="V46" s="301"/>
      <c r="W46" s="297">
        <v>10</v>
      </c>
      <c r="X46" s="295"/>
    </row>
    <row r="47" spans="1:26" ht="19.149999999999999" hidden="1" customHeight="1" outlineLevel="1">
      <c r="A47" s="305" t="str">
        <f t="shared" si="1"/>
        <v>平成18</v>
      </c>
      <c r="B47" s="306">
        <v>2006</v>
      </c>
      <c r="C47" s="291">
        <v>5</v>
      </c>
      <c r="D47" s="291">
        <v>5</v>
      </c>
      <c r="E47" s="291">
        <v>3</v>
      </c>
      <c r="F47" s="291">
        <v>6</v>
      </c>
      <c r="G47" s="291">
        <v>1</v>
      </c>
      <c r="H47" s="299"/>
      <c r="I47" s="291">
        <v>7</v>
      </c>
      <c r="J47" s="291">
        <v>7</v>
      </c>
      <c r="K47" s="291">
        <v>1</v>
      </c>
      <c r="L47" s="291">
        <v>2</v>
      </c>
      <c r="M47" s="291">
        <v>4</v>
      </c>
      <c r="N47" s="293" t="s">
        <v>564</v>
      </c>
      <c r="O47" s="291">
        <v>2</v>
      </c>
      <c r="P47" s="291">
        <v>6</v>
      </c>
      <c r="Q47" s="291"/>
      <c r="R47" s="291">
        <v>4</v>
      </c>
      <c r="S47" s="291">
        <v>2</v>
      </c>
      <c r="T47" s="291">
        <v>5</v>
      </c>
      <c r="U47" s="291">
        <v>15</v>
      </c>
      <c r="V47" s="301"/>
      <c r="W47" s="297">
        <v>10</v>
      </c>
      <c r="X47" s="295"/>
    </row>
    <row r="48" spans="1:26" ht="19.149999999999999" hidden="1" customHeight="1" outlineLevel="1">
      <c r="A48" s="305" t="str">
        <f t="shared" si="1"/>
        <v>平成19</v>
      </c>
      <c r="B48" s="306">
        <v>2007</v>
      </c>
      <c r="C48" s="291">
        <v>2</v>
      </c>
      <c r="D48" s="291">
        <v>5</v>
      </c>
      <c r="E48" s="291">
        <v>7</v>
      </c>
      <c r="F48" s="291">
        <v>5</v>
      </c>
      <c r="G48" s="291">
        <v>2</v>
      </c>
      <c r="H48" s="299"/>
      <c r="I48" s="291">
        <v>7</v>
      </c>
      <c r="J48" s="291">
        <v>6</v>
      </c>
      <c r="K48" s="291">
        <v>1</v>
      </c>
      <c r="L48" s="291">
        <v>2</v>
      </c>
      <c r="M48" s="291">
        <v>2</v>
      </c>
      <c r="N48" s="293" t="s">
        <v>564</v>
      </c>
      <c r="O48" s="291">
        <v>3</v>
      </c>
      <c r="P48" s="291">
        <v>5</v>
      </c>
      <c r="Q48" s="291"/>
      <c r="R48" s="291">
        <v>4</v>
      </c>
      <c r="S48" s="291">
        <v>1</v>
      </c>
      <c r="T48" s="291">
        <v>4</v>
      </c>
      <c r="U48" s="291">
        <v>15</v>
      </c>
      <c r="V48" s="301"/>
      <c r="W48" s="297">
        <v>10</v>
      </c>
      <c r="X48" s="295"/>
    </row>
    <row r="49" spans="1:24" ht="19.149999999999999" hidden="1" customHeight="1" outlineLevel="1">
      <c r="A49" s="305" t="str">
        <f t="shared" si="1"/>
        <v>平成20</v>
      </c>
      <c r="B49" s="306">
        <v>2008</v>
      </c>
      <c r="C49" s="291">
        <v>3</v>
      </c>
      <c r="D49" s="291">
        <v>4</v>
      </c>
      <c r="E49" s="291">
        <v>6</v>
      </c>
      <c r="F49" s="291">
        <v>5</v>
      </c>
      <c r="G49" s="291">
        <v>1</v>
      </c>
      <c r="H49" s="299"/>
      <c r="I49" s="291">
        <v>7</v>
      </c>
      <c r="J49" s="291">
        <v>7</v>
      </c>
      <c r="K49" s="291">
        <v>2</v>
      </c>
      <c r="L49" s="291">
        <v>1</v>
      </c>
      <c r="M49" s="291">
        <v>5</v>
      </c>
      <c r="N49" s="293" t="s">
        <v>574</v>
      </c>
      <c r="O49" s="291">
        <v>1</v>
      </c>
      <c r="P49" s="291">
        <v>5</v>
      </c>
      <c r="Q49" s="291"/>
      <c r="R49" s="291">
        <v>4</v>
      </c>
      <c r="S49" s="291">
        <v>1</v>
      </c>
      <c r="T49" s="291">
        <v>5</v>
      </c>
      <c r="U49" s="291">
        <v>13</v>
      </c>
      <c r="V49" s="301"/>
      <c r="W49" s="297">
        <v>10</v>
      </c>
      <c r="X49" s="295"/>
    </row>
    <row r="50" spans="1:24" ht="19.149999999999999" customHeight="1" collapsed="1">
      <c r="A50" s="305" t="str">
        <f t="shared" si="1"/>
        <v>平成21</v>
      </c>
      <c r="B50" s="306">
        <v>2009</v>
      </c>
      <c r="C50" s="291">
        <v>2</v>
      </c>
      <c r="D50" s="291">
        <v>4</v>
      </c>
      <c r="E50" s="291">
        <v>4</v>
      </c>
      <c r="F50" s="291">
        <v>7</v>
      </c>
      <c r="G50" s="291">
        <v>1</v>
      </c>
      <c r="H50" s="291">
        <v>3</v>
      </c>
      <c r="I50" s="291">
        <v>7</v>
      </c>
      <c r="J50" s="291">
        <v>7</v>
      </c>
      <c r="K50" s="291">
        <v>2</v>
      </c>
      <c r="L50" s="291">
        <v>1</v>
      </c>
      <c r="M50" s="291">
        <v>6</v>
      </c>
      <c r="N50" s="293">
        <v>2</v>
      </c>
      <c r="O50" s="291">
        <v>2</v>
      </c>
      <c r="P50" s="291">
        <v>4</v>
      </c>
      <c r="Q50" s="299"/>
      <c r="R50" s="291">
        <v>5</v>
      </c>
      <c r="S50" s="291">
        <v>1</v>
      </c>
      <c r="T50" s="291">
        <v>6</v>
      </c>
      <c r="U50" s="291">
        <v>14</v>
      </c>
      <c r="V50" s="301"/>
      <c r="W50" s="297">
        <v>10</v>
      </c>
      <c r="X50" s="295"/>
    </row>
    <row r="51" spans="1:24" ht="19.149999999999999" customHeight="1">
      <c r="A51" s="305" t="str">
        <f t="shared" si="1"/>
        <v>平成22</v>
      </c>
      <c r="B51" s="306">
        <v>2010</v>
      </c>
      <c r="C51" s="291">
        <v>3</v>
      </c>
      <c r="D51" s="291">
        <v>3</v>
      </c>
      <c r="E51" s="291">
        <v>7</v>
      </c>
      <c r="F51" s="291">
        <v>8</v>
      </c>
      <c r="G51" s="291">
        <v>1</v>
      </c>
      <c r="H51" s="291">
        <v>2</v>
      </c>
      <c r="I51" s="291">
        <v>7</v>
      </c>
      <c r="J51" s="291">
        <v>7</v>
      </c>
      <c r="K51" s="291">
        <v>1</v>
      </c>
      <c r="L51" s="291">
        <v>1</v>
      </c>
      <c r="M51" s="291">
        <v>4</v>
      </c>
      <c r="N51" s="293">
        <v>2</v>
      </c>
      <c r="O51" s="291">
        <v>3</v>
      </c>
      <c r="P51" s="291">
        <v>4</v>
      </c>
      <c r="Q51" s="299"/>
      <c r="R51" s="291">
        <v>5</v>
      </c>
      <c r="S51" s="291">
        <v>1</v>
      </c>
      <c r="T51" s="291">
        <v>4</v>
      </c>
      <c r="U51" s="291">
        <v>15</v>
      </c>
      <c r="V51" s="301"/>
      <c r="W51" s="297">
        <v>10</v>
      </c>
      <c r="X51" s="295"/>
    </row>
    <row r="52" spans="1:24" ht="19.149999999999999" customHeight="1">
      <c r="A52" s="305" t="str">
        <f t="shared" si="1"/>
        <v>平成23</v>
      </c>
      <c r="B52" s="306">
        <v>2011</v>
      </c>
      <c r="C52" s="291">
        <v>4</v>
      </c>
      <c r="D52" s="291">
        <v>5</v>
      </c>
      <c r="E52" s="291">
        <v>3</v>
      </c>
      <c r="F52" s="291">
        <v>3</v>
      </c>
      <c r="G52" s="291">
        <v>2</v>
      </c>
      <c r="H52" s="291">
        <v>2</v>
      </c>
      <c r="I52" s="291">
        <v>7</v>
      </c>
      <c r="J52" s="291">
        <v>7</v>
      </c>
      <c r="K52" s="291">
        <v>2</v>
      </c>
      <c r="L52" s="291">
        <v>2</v>
      </c>
      <c r="M52" s="291">
        <v>4</v>
      </c>
      <c r="N52" s="293" t="s">
        <v>574</v>
      </c>
      <c r="O52" s="291">
        <v>2</v>
      </c>
      <c r="P52" s="291">
        <v>5</v>
      </c>
      <c r="Q52" s="299"/>
      <c r="R52" s="291">
        <v>5</v>
      </c>
      <c r="S52" s="291">
        <v>1</v>
      </c>
      <c r="T52" s="291">
        <v>4</v>
      </c>
      <c r="U52" s="291">
        <v>13</v>
      </c>
      <c r="V52" s="301"/>
      <c r="W52" s="297">
        <v>10</v>
      </c>
      <c r="X52" s="295"/>
    </row>
    <row r="53" spans="1:24" ht="19.149999999999999" customHeight="1">
      <c r="A53" s="305" t="str">
        <f t="shared" si="1"/>
        <v>平成24</v>
      </c>
      <c r="B53" s="306">
        <v>2012</v>
      </c>
      <c r="C53" s="291">
        <v>6</v>
      </c>
      <c r="D53" s="291">
        <v>4</v>
      </c>
      <c r="E53" s="291">
        <v>7</v>
      </c>
      <c r="F53" s="291">
        <v>2</v>
      </c>
      <c r="G53" s="291">
        <v>4</v>
      </c>
      <c r="H53" s="291">
        <v>2</v>
      </c>
      <c r="I53" s="291">
        <v>7</v>
      </c>
      <c r="J53" s="291">
        <v>6</v>
      </c>
      <c r="K53" s="296" t="s">
        <v>574</v>
      </c>
      <c r="L53" s="291">
        <v>1</v>
      </c>
      <c r="M53" s="291">
        <v>6</v>
      </c>
      <c r="N53" s="293">
        <v>2</v>
      </c>
      <c r="O53" s="291">
        <v>2</v>
      </c>
      <c r="P53" s="291">
        <v>4</v>
      </c>
      <c r="Q53" s="299"/>
      <c r="R53" s="291">
        <v>4</v>
      </c>
      <c r="S53" s="291">
        <v>2</v>
      </c>
      <c r="T53" s="291">
        <v>4</v>
      </c>
      <c r="U53" s="291">
        <v>15</v>
      </c>
      <c r="V53" s="301"/>
      <c r="W53" s="297">
        <v>10</v>
      </c>
      <c r="X53" s="295"/>
    </row>
    <row r="54" spans="1:24" ht="19.149999999999999" customHeight="1">
      <c r="A54" s="305" t="str">
        <f t="shared" si="1"/>
        <v>平成25</v>
      </c>
      <c r="B54" s="306">
        <v>2013</v>
      </c>
      <c r="C54" s="291">
        <v>9</v>
      </c>
      <c r="D54" s="291">
        <v>6</v>
      </c>
      <c r="E54" s="291">
        <v>5</v>
      </c>
      <c r="F54" s="291">
        <v>2</v>
      </c>
      <c r="G54" s="291">
        <v>4</v>
      </c>
      <c r="H54" s="291">
        <v>1</v>
      </c>
      <c r="I54" s="291">
        <v>7</v>
      </c>
      <c r="J54" s="291">
        <v>7</v>
      </c>
      <c r="K54" s="291">
        <v>2</v>
      </c>
      <c r="L54" s="291">
        <v>1</v>
      </c>
      <c r="M54" s="291">
        <v>3</v>
      </c>
      <c r="N54" s="293" t="s">
        <v>574</v>
      </c>
      <c r="O54" s="291">
        <v>3</v>
      </c>
      <c r="P54" s="291">
        <v>5</v>
      </c>
      <c r="Q54" s="299"/>
      <c r="R54" s="291">
        <v>5</v>
      </c>
      <c r="S54" s="291">
        <v>3</v>
      </c>
      <c r="T54" s="291">
        <v>4</v>
      </c>
      <c r="U54" s="291">
        <v>15</v>
      </c>
      <c r="V54" s="291">
        <v>5</v>
      </c>
      <c r="W54" s="297">
        <v>10</v>
      </c>
      <c r="X54" s="295"/>
    </row>
    <row r="55" spans="1:24" ht="19.149999999999999" customHeight="1">
      <c r="A55" s="305" t="str">
        <f t="shared" si="1"/>
        <v>平成26</v>
      </c>
      <c r="B55" s="306">
        <v>2014</v>
      </c>
      <c r="C55" s="291">
        <v>10</v>
      </c>
      <c r="D55" s="291">
        <v>7</v>
      </c>
      <c r="E55" s="291">
        <v>9</v>
      </c>
      <c r="F55" s="291">
        <v>2</v>
      </c>
      <c r="G55" s="291">
        <v>5</v>
      </c>
      <c r="H55" s="291">
        <v>1</v>
      </c>
      <c r="I55" s="291">
        <v>7</v>
      </c>
      <c r="J55" s="291">
        <v>7</v>
      </c>
      <c r="K55" s="291">
        <v>2</v>
      </c>
      <c r="L55" s="291">
        <v>1</v>
      </c>
      <c r="M55" s="291">
        <v>3</v>
      </c>
      <c r="N55" s="293">
        <v>4</v>
      </c>
      <c r="O55" s="291">
        <v>3</v>
      </c>
      <c r="P55" s="291">
        <v>5</v>
      </c>
      <c r="Q55" s="299"/>
      <c r="R55" s="291">
        <v>5</v>
      </c>
      <c r="S55" s="291">
        <v>1</v>
      </c>
      <c r="T55" s="291">
        <v>4</v>
      </c>
      <c r="U55" s="291">
        <v>11</v>
      </c>
      <c r="V55" s="291">
        <v>5</v>
      </c>
      <c r="W55" s="297">
        <v>10</v>
      </c>
      <c r="X55" s="295"/>
    </row>
    <row r="56" spans="1:24" ht="19.149999999999999" customHeight="1">
      <c r="A56" s="305" t="str">
        <f t="shared" si="1"/>
        <v>平成27</v>
      </c>
      <c r="B56" s="306">
        <v>2015</v>
      </c>
      <c r="C56" s="291">
        <v>8</v>
      </c>
      <c r="D56" s="291">
        <v>8</v>
      </c>
      <c r="E56" s="291">
        <v>6</v>
      </c>
      <c r="F56" s="291">
        <v>1</v>
      </c>
      <c r="G56" s="291">
        <v>3</v>
      </c>
      <c r="H56" s="291">
        <v>1</v>
      </c>
      <c r="I56" s="291">
        <v>6</v>
      </c>
      <c r="J56" s="291">
        <v>7</v>
      </c>
      <c r="K56" s="291">
        <v>3</v>
      </c>
      <c r="L56" s="291">
        <v>1</v>
      </c>
      <c r="M56" s="291">
        <v>2</v>
      </c>
      <c r="N56" s="293">
        <v>3</v>
      </c>
      <c r="O56" s="291">
        <v>4</v>
      </c>
      <c r="P56" s="291">
        <v>3</v>
      </c>
      <c r="Q56" s="299"/>
      <c r="R56" s="291">
        <v>5</v>
      </c>
      <c r="S56" s="291">
        <v>2</v>
      </c>
      <c r="T56" s="291">
        <v>4</v>
      </c>
      <c r="U56" s="291">
        <v>16</v>
      </c>
      <c r="V56" s="291">
        <v>3</v>
      </c>
      <c r="W56" s="297">
        <v>10</v>
      </c>
      <c r="X56" s="295"/>
    </row>
    <row r="57" spans="1:24" ht="19.149999999999999" customHeight="1">
      <c r="A57" s="305" t="str">
        <f t="shared" si="1"/>
        <v>平成28</v>
      </c>
      <c r="B57" s="306">
        <v>2016</v>
      </c>
      <c r="C57" s="291">
        <v>10</v>
      </c>
      <c r="D57" s="291">
        <v>12</v>
      </c>
      <c r="E57" s="291">
        <v>6</v>
      </c>
      <c r="F57" s="291">
        <v>3</v>
      </c>
      <c r="G57" s="291">
        <v>3</v>
      </c>
      <c r="H57" s="293" t="s">
        <v>574</v>
      </c>
      <c r="I57" s="291">
        <v>7</v>
      </c>
      <c r="J57" s="291">
        <v>7</v>
      </c>
      <c r="K57" s="291">
        <v>1</v>
      </c>
      <c r="L57" s="291">
        <v>1</v>
      </c>
      <c r="M57" s="291">
        <v>4</v>
      </c>
      <c r="N57" s="293">
        <v>3</v>
      </c>
      <c r="O57" s="291">
        <v>2</v>
      </c>
      <c r="P57" s="291">
        <v>5</v>
      </c>
      <c r="Q57" s="299"/>
      <c r="R57" s="291">
        <v>5</v>
      </c>
      <c r="S57" s="291">
        <v>2</v>
      </c>
      <c r="T57" s="291">
        <v>4</v>
      </c>
      <c r="U57" s="291">
        <v>14</v>
      </c>
      <c r="V57" s="291">
        <v>5</v>
      </c>
      <c r="W57" s="297">
        <v>10</v>
      </c>
      <c r="X57" s="295"/>
    </row>
    <row r="58" spans="1:24" ht="19.149999999999999" customHeight="1">
      <c r="A58" s="305" t="str">
        <f t="shared" si="1"/>
        <v>平成29</v>
      </c>
      <c r="B58" s="306">
        <v>2017</v>
      </c>
      <c r="C58" s="291">
        <v>14</v>
      </c>
      <c r="D58" s="291">
        <v>12</v>
      </c>
      <c r="E58" s="291">
        <v>7</v>
      </c>
      <c r="F58" s="291">
        <v>2</v>
      </c>
      <c r="G58" s="291">
        <v>1</v>
      </c>
      <c r="H58" s="293">
        <v>3</v>
      </c>
      <c r="I58" s="291">
        <v>7</v>
      </c>
      <c r="J58" s="291">
        <v>8</v>
      </c>
      <c r="K58" s="291">
        <v>2</v>
      </c>
      <c r="L58" s="291">
        <v>0</v>
      </c>
      <c r="M58" s="291">
        <v>4</v>
      </c>
      <c r="N58" s="293">
        <v>5</v>
      </c>
      <c r="O58" s="291">
        <v>1</v>
      </c>
      <c r="P58" s="291">
        <v>7</v>
      </c>
      <c r="Q58" s="299"/>
      <c r="R58" s="291">
        <v>5</v>
      </c>
      <c r="S58" s="291">
        <v>1</v>
      </c>
      <c r="T58" s="291">
        <v>4</v>
      </c>
      <c r="U58" s="291">
        <v>16</v>
      </c>
      <c r="V58" s="291">
        <v>5</v>
      </c>
      <c r="W58" s="297">
        <v>11</v>
      </c>
      <c r="X58" s="302"/>
    </row>
    <row r="59" spans="1:24" ht="19.149999999999999" customHeight="1">
      <c r="A59" s="305" t="str">
        <f t="shared" si="1"/>
        <v>平成30</v>
      </c>
      <c r="B59" s="306">
        <v>2018</v>
      </c>
      <c r="C59" s="291">
        <v>14</v>
      </c>
      <c r="D59" s="291">
        <v>11</v>
      </c>
      <c r="E59" s="291">
        <v>6</v>
      </c>
      <c r="F59" s="291">
        <v>2</v>
      </c>
      <c r="G59" s="291">
        <v>1</v>
      </c>
      <c r="H59" s="293">
        <v>3</v>
      </c>
      <c r="I59" s="291">
        <v>7</v>
      </c>
      <c r="J59" s="291">
        <v>7</v>
      </c>
      <c r="K59" s="291">
        <v>2</v>
      </c>
      <c r="L59" s="291">
        <v>1</v>
      </c>
      <c r="M59" s="291">
        <v>1</v>
      </c>
      <c r="N59" s="293">
        <v>3</v>
      </c>
      <c r="O59" s="291">
        <v>4</v>
      </c>
      <c r="P59" s="291">
        <v>10</v>
      </c>
      <c r="Q59" s="299"/>
      <c r="R59" s="291">
        <v>6</v>
      </c>
      <c r="S59" s="291">
        <v>3</v>
      </c>
      <c r="T59" s="291">
        <v>4</v>
      </c>
      <c r="U59" s="291">
        <v>16</v>
      </c>
      <c r="V59" s="291">
        <v>4</v>
      </c>
      <c r="W59" s="297">
        <v>10</v>
      </c>
      <c r="X59" s="302"/>
    </row>
    <row r="60" spans="1:24" ht="19.149999999999999" customHeight="1">
      <c r="A60" s="621" t="s">
        <v>575</v>
      </c>
      <c r="B60" s="622">
        <v>2019</v>
      </c>
      <c r="C60" s="623">
        <v>12</v>
      </c>
      <c r="D60" s="623">
        <v>11</v>
      </c>
      <c r="E60" s="623">
        <v>11</v>
      </c>
      <c r="F60" s="623">
        <v>3</v>
      </c>
      <c r="G60" s="623">
        <v>2</v>
      </c>
      <c r="H60" s="624">
        <v>2</v>
      </c>
      <c r="I60" s="623">
        <v>6</v>
      </c>
      <c r="J60" s="623">
        <v>6</v>
      </c>
      <c r="K60" s="623">
        <v>1</v>
      </c>
      <c r="L60" s="623">
        <v>2</v>
      </c>
      <c r="M60" s="623">
        <v>3</v>
      </c>
      <c r="N60" s="624">
        <v>4</v>
      </c>
      <c r="O60" s="623">
        <v>2</v>
      </c>
      <c r="P60" s="623">
        <v>9</v>
      </c>
      <c r="Q60" s="801"/>
      <c r="R60" s="623">
        <v>5</v>
      </c>
      <c r="S60" s="623">
        <v>3</v>
      </c>
      <c r="T60" s="623">
        <v>5</v>
      </c>
      <c r="U60" s="623">
        <v>16</v>
      </c>
      <c r="V60" s="623">
        <v>5</v>
      </c>
      <c r="W60" s="625">
        <v>10</v>
      </c>
      <c r="X60" s="626"/>
    </row>
    <row r="61" spans="1:24" ht="19.149999999999999" customHeight="1">
      <c r="A61" s="621" t="s">
        <v>319</v>
      </c>
      <c r="B61" s="622">
        <v>2020</v>
      </c>
      <c r="C61" s="623">
        <v>10</v>
      </c>
      <c r="D61" s="623">
        <v>17</v>
      </c>
      <c r="E61" s="623">
        <v>18</v>
      </c>
      <c r="F61" s="623">
        <v>3</v>
      </c>
      <c r="G61" s="623">
        <v>3</v>
      </c>
      <c r="H61" s="624">
        <v>3</v>
      </c>
      <c r="I61" s="623">
        <v>9</v>
      </c>
      <c r="J61" s="623">
        <v>6</v>
      </c>
      <c r="K61" s="623">
        <v>2</v>
      </c>
      <c r="L61" s="623">
        <v>2</v>
      </c>
      <c r="M61" s="623">
        <v>3</v>
      </c>
      <c r="N61" s="624">
        <v>5</v>
      </c>
      <c r="O61" s="623">
        <v>2</v>
      </c>
      <c r="P61" s="623">
        <v>7</v>
      </c>
      <c r="Q61" s="801"/>
      <c r="R61" s="623">
        <v>7</v>
      </c>
      <c r="S61" s="623">
        <v>2</v>
      </c>
      <c r="T61" s="623">
        <v>5</v>
      </c>
      <c r="U61" s="623">
        <v>16</v>
      </c>
      <c r="V61" s="623">
        <v>6</v>
      </c>
      <c r="W61" s="625">
        <v>10</v>
      </c>
      <c r="X61" s="626"/>
    </row>
    <row r="62" spans="1:24" ht="19.149999999999999" customHeight="1">
      <c r="A62" s="621" t="s">
        <v>576</v>
      </c>
      <c r="B62" s="622">
        <v>2021</v>
      </c>
      <c r="C62" s="623">
        <v>13</v>
      </c>
      <c r="D62" s="623">
        <v>14</v>
      </c>
      <c r="E62" s="623">
        <v>12</v>
      </c>
      <c r="F62" s="623">
        <v>5</v>
      </c>
      <c r="G62" s="623">
        <v>2</v>
      </c>
      <c r="H62" s="624">
        <v>3</v>
      </c>
      <c r="I62" s="623">
        <v>8</v>
      </c>
      <c r="J62" s="623">
        <v>8</v>
      </c>
      <c r="K62" s="623">
        <v>2</v>
      </c>
      <c r="L62" s="623">
        <v>3</v>
      </c>
      <c r="M62" s="623">
        <v>3</v>
      </c>
      <c r="N62" s="624">
        <v>5</v>
      </c>
      <c r="O62" s="623">
        <v>3</v>
      </c>
      <c r="P62" s="623">
        <v>6</v>
      </c>
      <c r="Q62" s="801"/>
      <c r="R62" s="623">
        <v>7</v>
      </c>
      <c r="S62" s="623">
        <v>2</v>
      </c>
      <c r="T62" s="623">
        <v>4</v>
      </c>
      <c r="U62" s="623">
        <v>17</v>
      </c>
      <c r="V62" s="623">
        <v>7</v>
      </c>
      <c r="W62" s="625">
        <v>10</v>
      </c>
      <c r="X62" s="626"/>
    </row>
    <row r="63" spans="1:24" ht="19.149999999999999" customHeight="1">
      <c r="A63" s="621" t="s">
        <v>320</v>
      </c>
      <c r="B63" s="622">
        <v>2022</v>
      </c>
      <c r="C63" s="623">
        <v>13</v>
      </c>
      <c r="D63" s="623">
        <v>12</v>
      </c>
      <c r="E63" s="623">
        <v>10</v>
      </c>
      <c r="F63" s="623">
        <v>4</v>
      </c>
      <c r="G63" s="623">
        <v>2</v>
      </c>
      <c r="H63" s="624">
        <v>2</v>
      </c>
      <c r="I63" s="623">
        <v>8</v>
      </c>
      <c r="J63" s="623">
        <v>8</v>
      </c>
      <c r="K63" s="623">
        <v>2</v>
      </c>
      <c r="L63" s="623">
        <v>2</v>
      </c>
      <c r="M63" s="623">
        <v>2</v>
      </c>
      <c r="N63" s="624">
        <v>4</v>
      </c>
      <c r="O63" s="623">
        <v>2</v>
      </c>
      <c r="P63" s="623">
        <v>4</v>
      </c>
      <c r="Q63" s="623">
        <v>1</v>
      </c>
      <c r="R63" s="623">
        <v>5</v>
      </c>
      <c r="S63" s="623">
        <v>3</v>
      </c>
      <c r="T63" s="623">
        <v>5</v>
      </c>
      <c r="U63" s="623">
        <v>15</v>
      </c>
      <c r="V63" s="301"/>
      <c r="W63" s="625">
        <v>10</v>
      </c>
      <c r="X63" s="626"/>
    </row>
    <row r="64" spans="1:24" ht="19.149999999999999" customHeight="1">
      <c r="A64" s="621" t="s">
        <v>11571</v>
      </c>
      <c r="B64" s="622">
        <v>2023</v>
      </c>
      <c r="C64" s="623">
        <v>10</v>
      </c>
      <c r="D64" s="623">
        <v>11</v>
      </c>
      <c r="E64" s="623">
        <v>13</v>
      </c>
      <c r="F64" s="623">
        <v>3</v>
      </c>
      <c r="G64" s="623">
        <v>1</v>
      </c>
      <c r="H64" s="624">
        <v>2</v>
      </c>
      <c r="I64" s="623">
        <v>7</v>
      </c>
      <c r="J64" s="623">
        <v>7</v>
      </c>
      <c r="K64" s="623">
        <v>0</v>
      </c>
      <c r="L64" s="623">
        <v>3</v>
      </c>
      <c r="M64" s="623">
        <v>1</v>
      </c>
      <c r="N64" s="624">
        <v>2</v>
      </c>
      <c r="O64" s="623">
        <v>2</v>
      </c>
      <c r="P64" s="623">
        <v>4</v>
      </c>
      <c r="Q64" s="623">
        <v>0</v>
      </c>
      <c r="R64" s="623">
        <v>9</v>
      </c>
      <c r="S64" s="623">
        <v>3</v>
      </c>
      <c r="T64" s="623">
        <v>6</v>
      </c>
      <c r="U64" s="623">
        <v>18</v>
      </c>
      <c r="V64" s="301"/>
      <c r="W64" s="625">
        <v>10</v>
      </c>
      <c r="X64" s="626"/>
    </row>
    <row r="65" spans="1:24" ht="19.149999999999999" customHeight="1">
      <c r="A65" s="621" t="s">
        <v>12874</v>
      </c>
      <c r="B65" s="622">
        <v>2024</v>
      </c>
      <c r="C65" s="623">
        <v>5</v>
      </c>
      <c r="D65" s="623">
        <v>16</v>
      </c>
      <c r="E65" s="623">
        <v>13</v>
      </c>
      <c r="F65" s="623">
        <v>3</v>
      </c>
      <c r="G65" s="623">
        <v>2</v>
      </c>
      <c r="H65" s="624">
        <v>3</v>
      </c>
      <c r="I65" s="623">
        <v>7</v>
      </c>
      <c r="J65" s="623">
        <v>7</v>
      </c>
      <c r="K65" s="623">
        <v>1</v>
      </c>
      <c r="L65" s="623">
        <v>0</v>
      </c>
      <c r="M65" s="623">
        <v>3</v>
      </c>
      <c r="N65" s="624">
        <v>4</v>
      </c>
      <c r="O65" s="623">
        <v>2</v>
      </c>
      <c r="P65" s="623">
        <v>5</v>
      </c>
      <c r="Q65" s="623">
        <v>2</v>
      </c>
      <c r="R65" s="623">
        <v>9</v>
      </c>
      <c r="S65" s="623">
        <v>1</v>
      </c>
      <c r="T65" s="623">
        <v>7</v>
      </c>
      <c r="U65" s="623">
        <v>20</v>
      </c>
      <c r="V65" s="624"/>
      <c r="W65" s="625">
        <v>10</v>
      </c>
      <c r="X65" s="626"/>
    </row>
    <row r="66" spans="1:24" ht="16.899999999999999" customHeight="1">
      <c r="A66" s="596"/>
      <c r="B66" s="597"/>
      <c r="C66" s="598"/>
      <c r="D66" s="598"/>
      <c r="E66" s="598"/>
      <c r="F66" s="598"/>
      <c r="G66" s="598"/>
      <c r="H66" s="599"/>
      <c r="I66" s="598"/>
      <c r="J66" s="598"/>
      <c r="K66" s="598"/>
      <c r="L66" s="598"/>
      <c r="M66" s="598"/>
      <c r="N66" s="599"/>
      <c r="O66" s="598"/>
      <c r="P66" s="598"/>
      <c r="Q66" s="598"/>
      <c r="R66" s="598"/>
      <c r="S66" s="598"/>
      <c r="T66" s="598"/>
      <c r="U66" s="598"/>
      <c r="V66" s="598"/>
      <c r="W66" s="600"/>
      <c r="X66" s="601"/>
    </row>
    <row r="67" spans="1:24" ht="16.899999999999999" customHeight="1">
      <c r="A67" s="281"/>
      <c r="B67" s="281"/>
      <c r="C67" s="284"/>
      <c r="D67" s="284"/>
      <c r="E67" s="284"/>
      <c r="F67" s="284"/>
      <c r="G67" s="284"/>
      <c r="H67" s="281"/>
      <c r="I67" s="284"/>
      <c r="J67" s="284"/>
      <c r="K67" s="284"/>
      <c r="L67" s="284"/>
      <c r="M67" s="284"/>
      <c r="N67" s="281"/>
      <c r="O67" s="284"/>
      <c r="P67" s="284"/>
      <c r="Q67" s="284"/>
      <c r="R67" s="284"/>
      <c r="S67" s="284"/>
      <c r="T67" s="284"/>
      <c r="U67" s="284"/>
      <c r="V67" s="284"/>
      <c r="W67" s="285"/>
      <c r="X67" s="282"/>
    </row>
    <row r="68" spans="1:24" ht="16.899999999999999" customHeight="1">
      <c r="A68" s="280" t="s">
        <v>577</v>
      </c>
      <c r="B68" s="283" t="s">
        <v>578</v>
      </c>
      <c r="C68" s="284"/>
      <c r="D68" s="284"/>
      <c r="E68" s="284"/>
      <c r="F68" s="284"/>
      <c r="G68" s="284"/>
      <c r="H68" s="284"/>
      <c r="I68" s="284"/>
      <c r="J68" s="284"/>
      <c r="K68" s="284"/>
      <c r="L68" s="284"/>
      <c r="M68" s="284"/>
      <c r="N68" s="281"/>
      <c r="O68" s="284"/>
      <c r="P68" s="284"/>
      <c r="Q68" s="284"/>
      <c r="R68" s="284"/>
      <c r="S68" s="284"/>
      <c r="T68" s="284"/>
      <c r="U68" s="284"/>
      <c r="V68" s="284"/>
      <c r="W68" s="285"/>
      <c r="X68" s="282"/>
    </row>
    <row r="69" spans="1:24" ht="16.899999999999999" customHeight="1">
      <c r="A69" s="281"/>
      <c r="B69" s="283" t="s">
        <v>579</v>
      </c>
      <c r="C69" s="284"/>
      <c r="D69" s="284"/>
      <c r="E69" s="284"/>
      <c r="F69" s="284"/>
      <c r="G69" s="284"/>
      <c r="H69" s="284"/>
      <c r="I69" s="284"/>
      <c r="J69" s="284"/>
      <c r="K69" s="284"/>
      <c r="L69" s="284"/>
      <c r="M69" s="284"/>
      <c r="N69" s="281"/>
      <c r="O69" s="284"/>
      <c r="P69" s="284"/>
      <c r="Q69" s="284"/>
      <c r="R69" s="284"/>
      <c r="S69" s="284"/>
      <c r="T69" s="284"/>
      <c r="U69" s="284"/>
      <c r="V69" s="284"/>
      <c r="W69" s="285"/>
      <c r="X69" s="282"/>
    </row>
    <row r="70" spans="1:24" ht="16.899999999999999" customHeight="1">
      <c r="A70" s="281"/>
      <c r="B70" s="283" t="s">
        <v>580</v>
      </c>
      <c r="C70" s="284"/>
      <c r="D70" s="284"/>
      <c r="E70" s="284"/>
      <c r="F70" s="284"/>
      <c r="G70" s="284"/>
      <c r="H70" s="284"/>
      <c r="I70" s="284"/>
      <c r="J70" s="284"/>
      <c r="K70" s="284"/>
      <c r="L70" s="284"/>
      <c r="M70" s="284"/>
      <c r="N70" s="281"/>
      <c r="O70" s="284"/>
      <c r="P70" s="284"/>
      <c r="Q70" s="284"/>
      <c r="R70" s="284"/>
      <c r="S70" s="284"/>
      <c r="T70" s="284"/>
      <c r="U70" s="284"/>
      <c r="V70" s="284"/>
      <c r="W70" s="285"/>
      <c r="X70" s="282"/>
    </row>
    <row r="71" spans="1:24" ht="15.75">
      <c r="A71" s="281"/>
      <c r="B71" s="283" t="s">
        <v>581</v>
      </c>
      <c r="C71" s="284"/>
      <c r="D71" s="284"/>
      <c r="E71" s="284"/>
      <c r="F71" s="284"/>
      <c r="G71" s="284"/>
      <c r="H71" s="284"/>
      <c r="I71" s="284"/>
      <c r="J71" s="284"/>
      <c r="K71" s="284"/>
      <c r="L71" s="284"/>
      <c r="M71" s="284"/>
      <c r="N71" s="281"/>
      <c r="O71" s="284"/>
      <c r="P71" s="284"/>
      <c r="Q71" s="284"/>
      <c r="R71" s="284"/>
      <c r="S71" s="284"/>
      <c r="T71" s="284"/>
      <c r="U71" s="284"/>
      <c r="V71" s="284"/>
      <c r="W71" s="285"/>
      <c r="X71" s="282"/>
    </row>
    <row r="72" spans="1:24" ht="15.75">
      <c r="B72" s="287" t="s">
        <v>582</v>
      </c>
      <c r="M72" s="286"/>
      <c r="N72" s="286"/>
    </row>
    <row r="73" spans="1:24">
      <c r="B73" s="278" t="s">
        <v>583</v>
      </c>
    </row>
    <row r="74" spans="1:24">
      <c r="B74" s="278" t="s">
        <v>584</v>
      </c>
    </row>
    <row r="75" spans="1:24">
      <c r="B75" s="278" t="s">
        <v>585</v>
      </c>
    </row>
    <row r="76" spans="1:24">
      <c r="B76" s="278" t="s">
        <v>586</v>
      </c>
    </row>
  </sheetData>
  <mergeCells count="14">
    <mergeCell ref="X4:X5"/>
    <mergeCell ref="D4:E4"/>
    <mergeCell ref="F4:G4"/>
    <mergeCell ref="K4:L4"/>
    <mergeCell ref="A4:B5"/>
    <mergeCell ref="S4:S5"/>
    <mergeCell ref="T4:T5"/>
    <mergeCell ref="U4:U5"/>
    <mergeCell ref="W4:W5"/>
    <mergeCell ref="V4:V5"/>
    <mergeCell ref="M4:M5"/>
    <mergeCell ref="R4:R5"/>
    <mergeCell ref="N4:Q4"/>
    <mergeCell ref="H4:J4"/>
  </mergeCells>
  <phoneticPr fontId="6"/>
  <hyperlinks>
    <hyperlink ref="X1" location="INDEX!A1" display="INDEXに戻る" xr:uid="{00000000-0004-0000-0B00-000000000000}"/>
    <hyperlink ref="A3" r:id="rId1" xr:uid="{00000000-0004-0000-0B00-000001000000}"/>
    <hyperlink ref="A1" location="INDEX!A1" display="INDEXに戻る" xr:uid="{39F5AE35-B4E9-4A1A-9E6A-2B98626EE197}"/>
  </hyperlinks>
  <printOptions horizontalCentered="1" gridLinesSet="0"/>
  <pageMargins left="0.19685039370078741" right="0.19685039370078741" top="0.6692913385826772" bottom="0.47244094488188981" header="0.51181102362204722" footer="0.35433070866141736"/>
  <pageSetup paperSize="8" scale="95" fitToHeight="0" orientation="landscape" r:id="rId2"/>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67"/>
  <sheetViews>
    <sheetView zoomScale="90" zoomScaleNormal="90" workbookViewId="0">
      <pane xSplit="2" ySplit="5" topLeftCell="C6" activePane="bottomRight" state="frozen"/>
      <selection activeCell="F1" sqref="F1"/>
      <selection pane="topRight" activeCell="F1" sqref="F1"/>
      <selection pane="bottomLeft" activeCell="F1" sqref="F1"/>
      <selection pane="bottomRight" activeCell="C6" sqref="C6"/>
    </sheetView>
  </sheetViews>
  <sheetFormatPr defaultColWidth="9" defaultRowHeight="15" outlineLevelCol="1"/>
  <cols>
    <col min="1" max="1" width="21.625" style="39" bestFit="1" customWidth="1"/>
    <col min="2" max="2" width="36.625" style="39" bestFit="1" customWidth="1"/>
    <col min="3" max="3" width="15.375" style="39" bestFit="1" customWidth="1"/>
    <col min="4" max="4" width="40.5" style="39" hidden="1" customWidth="1" outlineLevel="1"/>
    <col min="5" max="5" width="75.875" style="39" bestFit="1" customWidth="1" collapsed="1"/>
    <col min="6" max="6" width="9" style="39"/>
    <col min="7" max="7" width="17.5" style="39" bestFit="1" customWidth="1"/>
    <col min="8" max="8" width="10.25" style="175" bestFit="1" customWidth="1"/>
    <col min="9" max="9" width="14" style="175" bestFit="1" customWidth="1"/>
    <col min="10" max="12" width="5.5" style="175" customWidth="1"/>
    <col min="13" max="13" width="12.875" style="175" bestFit="1" customWidth="1"/>
    <col min="14" max="14" width="5.5" style="175" customWidth="1"/>
    <col min="15" max="15" width="9.25" style="175" bestFit="1" customWidth="1"/>
    <col min="16" max="16" width="5.5" style="175" customWidth="1"/>
    <col min="17" max="17" width="9.25" style="175" bestFit="1" customWidth="1"/>
    <col min="18" max="18" width="7" style="175" customWidth="1"/>
    <col min="19" max="19" width="11.625" style="175" bestFit="1" customWidth="1"/>
    <col min="20" max="16384" width="9" style="39"/>
  </cols>
  <sheetData>
    <row r="1" spans="1:19">
      <c r="A1" s="367" t="s">
        <v>119</v>
      </c>
    </row>
    <row r="2" spans="1:19">
      <c r="A2" s="39" t="s">
        <v>587</v>
      </c>
      <c r="B2" s="367" t="s">
        <v>588</v>
      </c>
      <c r="C2" s="367"/>
      <c r="D2" s="367"/>
      <c r="E2" s="39" t="s">
        <v>13791</v>
      </c>
    </row>
    <row r="3" spans="1:19">
      <c r="A3" s="39" t="s">
        <v>13439</v>
      </c>
      <c r="B3" s="367" t="s">
        <v>13440</v>
      </c>
      <c r="C3" s="367"/>
      <c r="D3" s="367"/>
      <c r="E3" s="367" t="s">
        <v>13792</v>
      </c>
    </row>
    <row r="4" spans="1:19">
      <c r="B4" s="367"/>
      <c r="C4" s="367"/>
      <c r="D4" s="367"/>
      <c r="E4" s="367"/>
      <c r="G4" s="39" t="s">
        <v>589</v>
      </c>
    </row>
    <row r="5" spans="1:19">
      <c r="A5" s="39" t="s">
        <v>590</v>
      </c>
      <c r="B5" s="39" t="s">
        <v>591</v>
      </c>
      <c r="C5" s="39" t="s">
        <v>13789</v>
      </c>
      <c r="E5" s="39" t="s">
        <v>13790</v>
      </c>
      <c r="F5" s="367"/>
      <c r="G5" s="346"/>
      <c r="H5" s="562" t="s">
        <v>592</v>
      </c>
      <c r="I5" s="562" t="s">
        <v>593</v>
      </c>
      <c r="J5" s="562" t="s">
        <v>594</v>
      </c>
      <c r="K5" s="562" t="s">
        <v>595</v>
      </c>
      <c r="L5" s="562" t="s">
        <v>596</v>
      </c>
      <c r="M5" s="562" t="s">
        <v>597</v>
      </c>
      <c r="N5" s="562" t="s">
        <v>598</v>
      </c>
      <c r="O5" s="562" t="s">
        <v>599</v>
      </c>
      <c r="P5" s="562" t="s">
        <v>600</v>
      </c>
      <c r="Q5" s="562" t="s">
        <v>601</v>
      </c>
      <c r="R5" s="562" t="s">
        <v>602</v>
      </c>
      <c r="S5" s="562" t="s">
        <v>603</v>
      </c>
    </row>
    <row r="6" spans="1:19">
      <c r="A6" s="39" t="s">
        <v>12952</v>
      </c>
      <c r="B6" s="39" t="s">
        <v>12953</v>
      </c>
      <c r="E6" s="39" t="str">
        <f>IF(ISBLANK(D6),"",D6)</f>
        <v/>
      </c>
      <c r="G6" s="346" t="s">
        <v>373</v>
      </c>
      <c r="H6" s="1202">
        <v>10</v>
      </c>
      <c r="I6" s="1202">
        <v>6</v>
      </c>
      <c r="J6" s="1202">
        <v>17</v>
      </c>
      <c r="K6" s="1202">
        <v>4</v>
      </c>
      <c r="L6" s="1202">
        <v>6</v>
      </c>
      <c r="M6" s="1202">
        <v>2</v>
      </c>
      <c r="N6" s="1202">
        <v>6</v>
      </c>
      <c r="O6" s="1202">
        <v>5</v>
      </c>
      <c r="P6" s="1202">
        <v>6</v>
      </c>
      <c r="Q6" s="1202"/>
      <c r="R6" s="1202">
        <v>5</v>
      </c>
      <c r="S6" s="1202">
        <f>SUM(H6:R6)</f>
        <v>67</v>
      </c>
    </row>
    <row r="7" spans="1:19">
      <c r="A7" s="39" t="s">
        <v>12952</v>
      </c>
      <c r="B7" s="39" t="s">
        <v>12954</v>
      </c>
      <c r="E7" s="39" t="str">
        <f t="shared" ref="E7:E70" si="0">IF(ISBLANK(D7),"",D7)</f>
        <v/>
      </c>
      <c r="G7" s="346" t="s">
        <v>361</v>
      </c>
      <c r="H7" s="1202">
        <v>6</v>
      </c>
      <c r="I7" s="1202">
        <v>7</v>
      </c>
      <c r="J7" s="1202">
        <v>12</v>
      </c>
      <c r="K7" s="1202">
        <v>4</v>
      </c>
      <c r="L7" s="1202">
        <v>3</v>
      </c>
      <c r="M7" s="1202">
        <v>3</v>
      </c>
      <c r="N7" s="1202">
        <v>3</v>
      </c>
      <c r="O7" s="1202">
        <v>4</v>
      </c>
      <c r="P7" s="1202">
        <v>1</v>
      </c>
      <c r="Q7" s="1202">
        <v>6</v>
      </c>
      <c r="R7" s="1202">
        <v>5</v>
      </c>
      <c r="S7" s="1202">
        <f t="shared" ref="S7:S14" si="1">SUM(H7:R7)</f>
        <v>54</v>
      </c>
    </row>
    <row r="8" spans="1:19">
      <c r="A8" s="39" t="s">
        <v>12952</v>
      </c>
      <c r="B8" s="39" t="s">
        <v>12955</v>
      </c>
      <c r="E8" s="39" t="str">
        <f t="shared" si="0"/>
        <v/>
      </c>
      <c r="G8" s="346" t="s">
        <v>349</v>
      </c>
      <c r="H8" s="1202">
        <v>22</v>
      </c>
      <c r="I8" s="1202">
        <v>15</v>
      </c>
      <c r="J8" s="1202">
        <v>56</v>
      </c>
      <c r="K8" s="1202">
        <v>15</v>
      </c>
      <c r="L8" s="1202">
        <v>18</v>
      </c>
      <c r="M8" s="1202">
        <v>14</v>
      </c>
      <c r="N8" s="1202">
        <v>5</v>
      </c>
      <c r="O8" s="1202">
        <v>15</v>
      </c>
      <c r="P8" s="1202">
        <v>8</v>
      </c>
      <c r="Q8" s="1202">
        <v>3</v>
      </c>
      <c r="R8" s="1202">
        <v>12</v>
      </c>
      <c r="S8" s="1202">
        <f t="shared" si="1"/>
        <v>183</v>
      </c>
    </row>
    <row r="9" spans="1:19">
      <c r="A9" s="39" t="s">
        <v>12952</v>
      </c>
      <c r="B9" s="39" t="s">
        <v>12956</v>
      </c>
      <c r="E9" s="39" t="str">
        <f t="shared" si="0"/>
        <v/>
      </c>
      <c r="G9" s="346" t="s">
        <v>342</v>
      </c>
      <c r="H9" s="1202">
        <v>16</v>
      </c>
      <c r="I9" s="1202">
        <v>8</v>
      </c>
      <c r="J9" s="1202">
        <v>30</v>
      </c>
      <c r="K9" s="1202">
        <v>1</v>
      </c>
      <c r="L9" s="1202">
        <v>4</v>
      </c>
      <c r="M9" s="1202">
        <v>8</v>
      </c>
      <c r="N9" s="1202"/>
      <c r="O9" s="1202">
        <v>7</v>
      </c>
      <c r="P9" s="1202">
        <v>5</v>
      </c>
      <c r="Q9" s="1202">
        <v>4</v>
      </c>
      <c r="R9" s="1202">
        <v>3</v>
      </c>
      <c r="S9" s="1202">
        <f t="shared" si="1"/>
        <v>86</v>
      </c>
    </row>
    <row r="10" spans="1:19">
      <c r="A10" s="39" t="s">
        <v>12952</v>
      </c>
      <c r="B10" s="39" t="s">
        <v>12957</v>
      </c>
      <c r="E10" s="39" t="str">
        <f t="shared" si="0"/>
        <v/>
      </c>
      <c r="G10" s="346" t="s">
        <v>355</v>
      </c>
      <c r="H10" s="1202">
        <v>6</v>
      </c>
      <c r="I10" s="1202">
        <v>12</v>
      </c>
      <c r="J10" s="1202">
        <v>50</v>
      </c>
      <c r="K10" s="1202">
        <v>6</v>
      </c>
      <c r="L10" s="1202">
        <v>33</v>
      </c>
      <c r="M10" s="1202">
        <v>17</v>
      </c>
      <c r="N10" s="1202">
        <v>2</v>
      </c>
      <c r="O10" s="1202">
        <v>9</v>
      </c>
      <c r="P10" s="1202">
        <v>3</v>
      </c>
      <c r="Q10" s="1202">
        <v>3</v>
      </c>
      <c r="R10" s="1202">
        <v>7</v>
      </c>
      <c r="S10" s="1202">
        <f t="shared" si="1"/>
        <v>148</v>
      </c>
    </row>
    <row r="11" spans="1:19">
      <c r="A11" s="39" t="s">
        <v>12952</v>
      </c>
      <c r="B11" s="39" t="s">
        <v>12958</v>
      </c>
      <c r="E11" s="39" t="str">
        <f t="shared" si="0"/>
        <v/>
      </c>
      <c r="G11" s="346" t="s">
        <v>400</v>
      </c>
      <c r="H11" s="1202">
        <v>8</v>
      </c>
      <c r="I11" s="1202">
        <v>3</v>
      </c>
      <c r="J11" s="1202">
        <v>15</v>
      </c>
      <c r="K11" s="1202">
        <v>4</v>
      </c>
      <c r="L11" s="1202">
        <v>3</v>
      </c>
      <c r="M11" s="1202">
        <v>1</v>
      </c>
      <c r="N11" s="1202">
        <v>1</v>
      </c>
      <c r="O11" s="1202">
        <v>1</v>
      </c>
      <c r="P11" s="1202">
        <v>1</v>
      </c>
      <c r="Q11" s="1202">
        <v>3</v>
      </c>
      <c r="R11" s="1202">
        <v>9</v>
      </c>
      <c r="S11" s="1202">
        <f t="shared" si="1"/>
        <v>49</v>
      </c>
    </row>
    <row r="12" spans="1:19">
      <c r="A12" s="39" t="s">
        <v>12952</v>
      </c>
      <c r="B12" s="39" t="s">
        <v>12959</v>
      </c>
      <c r="E12" s="39" t="str">
        <f t="shared" si="0"/>
        <v/>
      </c>
      <c r="G12" s="346" t="s">
        <v>379</v>
      </c>
      <c r="H12" s="1202">
        <v>4</v>
      </c>
      <c r="I12" s="1202">
        <v>2</v>
      </c>
      <c r="J12" s="1202">
        <v>14</v>
      </c>
      <c r="K12" s="1202">
        <v>2</v>
      </c>
      <c r="L12" s="1202">
        <v>4</v>
      </c>
      <c r="M12" s="1202">
        <v>3</v>
      </c>
      <c r="N12" s="1202">
        <v>1</v>
      </c>
      <c r="O12" s="1202">
        <v>1</v>
      </c>
      <c r="P12" s="1202">
        <v>1</v>
      </c>
      <c r="Q12" s="1202"/>
      <c r="R12" s="1202">
        <v>4</v>
      </c>
      <c r="S12" s="1202">
        <f t="shared" si="1"/>
        <v>36</v>
      </c>
    </row>
    <row r="13" spans="1:19">
      <c r="A13" s="39" t="s">
        <v>12952</v>
      </c>
      <c r="B13" s="39" t="s">
        <v>12960</v>
      </c>
      <c r="E13" s="39" t="str">
        <f t="shared" si="0"/>
        <v/>
      </c>
      <c r="G13" s="346" t="s">
        <v>367</v>
      </c>
      <c r="H13" s="1202">
        <v>9</v>
      </c>
      <c r="I13" s="1202">
        <v>5</v>
      </c>
      <c r="J13" s="1202">
        <v>27</v>
      </c>
      <c r="K13" s="1202">
        <v>5</v>
      </c>
      <c r="L13" s="1202">
        <v>5</v>
      </c>
      <c r="M13" s="1202">
        <v>5</v>
      </c>
      <c r="N13" s="1202">
        <v>4</v>
      </c>
      <c r="O13" s="1202">
        <v>5</v>
      </c>
      <c r="P13" s="1202">
        <v>1</v>
      </c>
      <c r="Q13" s="1202">
        <v>8</v>
      </c>
      <c r="R13" s="1202">
        <v>5</v>
      </c>
      <c r="S13" s="1202">
        <f t="shared" si="1"/>
        <v>79</v>
      </c>
    </row>
    <row r="14" spans="1:19">
      <c r="A14" s="39" t="s">
        <v>12952</v>
      </c>
      <c r="B14" s="39" t="s">
        <v>12961</v>
      </c>
      <c r="E14" s="39" t="str">
        <f t="shared" si="0"/>
        <v/>
      </c>
      <c r="G14" s="346" t="s">
        <v>614</v>
      </c>
      <c r="H14" s="1202"/>
      <c r="I14" s="1202">
        <v>1</v>
      </c>
      <c r="J14" s="1202"/>
      <c r="K14" s="1202"/>
      <c r="L14" s="1202"/>
      <c r="M14" s="1202"/>
      <c r="N14" s="1202"/>
      <c r="O14" s="1202">
        <v>1</v>
      </c>
      <c r="P14" s="1202"/>
      <c r="Q14" s="1202"/>
      <c r="R14" s="1202"/>
      <c r="S14" s="1202">
        <f t="shared" si="1"/>
        <v>2</v>
      </c>
    </row>
    <row r="15" spans="1:19">
      <c r="A15" s="39" t="s">
        <v>12952</v>
      </c>
      <c r="B15" s="39" t="s">
        <v>12962</v>
      </c>
      <c r="E15" s="39" t="str">
        <f t="shared" si="0"/>
        <v/>
      </c>
      <c r="G15" s="346" t="s">
        <v>603</v>
      </c>
      <c r="H15" s="1202">
        <f>SUM(H6:H14)</f>
        <v>81</v>
      </c>
      <c r="I15" s="1202">
        <f t="shared" ref="I15:R15" si="2">SUM(I6:I14)</f>
        <v>59</v>
      </c>
      <c r="J15" s="1202">
        <f t="shared" si="2"/>
        <v>221</v>
      </c>
      <c r="K15" s="1202">
        <f t="shared" si="2"/>
        <v>41</v>
      </c>
      <c r="L15" s="1202">
        <f t="shared" si="2"/>
        <v>76</v>
      </c>
      <c r="M15" s="1202">
        <f t="shared" si="2"/>
        <v>53</v>
      </c>
      <c r="N15" s="1202">
        <f t="shared" si="2"/>
        <v>22</v>
      </c>
      <c r="O15" s="1202">
        <f t="shared" si="2"/>
        <v>48</v>
      </c>
      <c r="P15" s="1202">
        <f t="shared" si="2"/>
        <v>26</v>
      </c>
      <c r="Q15" s="1202">
        <f t="shared" si="2"/>
        <v>27</v>
      </c>
      <c r="R15" s="1202">
        <f t="shared" si="2"/>
        <v>50</v>
      </c>
      <c r="S15" s="1202">
        <f>SUM(S6:S14)</f>
        <v>704</v>
      </c>
    </row>
    <row r="16" spans="1:19">
      <c r="A16" s="39" t="s">
        <v>12952</v>
      </c>
      <c r="B16" s="39" t="s">
        <v>12963</v>
      </c>
      <c r="E16" s="39" t="str">
        <f t="shared" si="0"/>
        <v/>
      </c>
      <c r="S16" s="1223" t="s">
        <v>617</v>
      </c>
    </row>
    <row r="17" spans="1:19">
      <c r="A17" s="39" t="s">
        <v>12952</v>
      </c>
      <c r="B17" s="39" t="s">
        <v>12964</v>
      </c>
      <c r="E17" s="39" t="str">
        <f t="shared" si="0"/>
        <v/>
      </c>
    </row>
    <row r="18" spans="1:19">
      <c r="A18" s="39" t="s">
        <v>12952</v>
      </c>
      <c r="B18" s="39" t="s">
        <v>12965</v>
      </c>
      <c r="E18" s="39" t="str">
        <f t="shared" si="0"/>
        <v/>
      </c>
      <c r="G18" s="39" t="s">
        <v>620</v>
      </c>
    </row>
    <row r="19" spans="1:19">
      <c r="A19" s="39" t="s">
        <v>12952</v>
      </c>
      <c r="B19" s="39" t="s">
        <v>12966</v>
      </c>
      <c r="E19" s="39" t="str">
        <f t="shared" si="0"/>
        <v/>
      </c>
      <c r="G19" s="346" t="s">
        <v>622</v>
      </c>
      <c r="H19" s="562" t="s">
        <v>592</v>
      </c>
      <c r="I19" s="562" t="s">
        <v>593</v>
      </c>
      <c r="J19" s="562" t="s">
        <v>594</v>
      </c>
      <c r="K19" s="562" t="s">
        <v>595</v>
      </c>
      <c r="L19" s="562" t="s">
        <v>596</v>
      </c>
      <c r="M19" s="562" t="s">
        <v>597</v>
      </c>
      <c r="N19" s="562" t="s">
        <v>598</v>
      </c>
      <c r="O19" s="562" t="s">
        <v>599</v>
      </c>
      <c r="P19" s="562" t="s">
        <v>600</v>
      </c>
      <c r="Q19" s="562" t="s">
        <v>601</v>
      </c>
      <c r="R19" s="562" t="s">
        <v>602</v>
      </c>
      <c r="S19" s="562" t="s">
        <v>603</v>
      </c>
    </row>
    <row r="20" spans="1:19">
      <c r="A20" s="39" t="s">
        <v>12952</v>
      </c>
      <c r="B20" s="39" t="s">
        <v>12967</v>
      </c>
      <c r="E20" s="39" t="str">
        <f t="shared" si="0"/>
        <v/>
      </c>
      <c r="G20" s="346" t="s">
        <v>624</v>
      </c>
      <c r="H20" s="1202">
        <v>2</v>
      </c>
      <c r="I20" s="1202"/>
      <c r="J20" s="1202"/>
      <c r="K20" s="1202"/>
      <c r="L20" s="1202"/>
      <c r="M20" s="1202"/>
      <c r="N20" s="1202"/>
      <c r="O20" s="1202"/>
      <c r="P20" s="1202"/>
      <c r="Q20" s="1202"/>
      <c r="R20" s="1202"/>
      <c r="S20" s="1202">
        <f>SUM(H20:R20)</f>
        <v>2</v>
      </c>
    </row>
    <row r="21" spans="1:19">
      <c r="A21" s="39" t="s">
        <v>12952</v>
      </c>
      <c r="B21" s="39" t="s">
        <v>12968</v>
      </c>
      <c r="E21" s="39" t="str">
        <f t="shared" si="0"/>
        <v/>
      </c>
      <c r="G21" s="346" t="s">
        <v>626</v>
      </c>
      <c r="H21" s="1202">
        <v>15</v>
      </c>
      <c r="I21" s="1202">
        <v>2</v>
      </c>
      <c r="J21" s="1202">
        <v>2</v>
      </c>
      <c r="K21" s="1202">
        <v>4</v>
      </c>
      <c r="L21" s="1202"/>
      <c r="M21" s="1202">
        <v>5</v>
      </c>
      <c r="N21" s="1202">
        <v>3</v>
      </c>
      <c r="O21" s="1202">
        <v>5</v>
      </c>
      <c r="P21" s="1202">
        <v>1</v>
      </c>
      <c r="Q21" s="1202">
        <v>11</v>
      </c>
      <c r="R21" s="1202">
        <v>5</v>
      </c>
      <c r="S21" s="1202">
        <f t="shared" ref="S21:S25" si="3">SUM(H21:R21)</f>
        <v>53</v>
      </c>
    </row>
    <row r="22" spans="1:19">
      <c r="A22" s="39" t="s">
        <v>12952</v>
      </c>
      <c r="B22" s="39" t="s">
        <v>12969</v>
      </c>
      <c r="E22" s="39" t="str">
        <f t="shared" si="0"/>
        <v/>
      </c>
      <c r="G22" s="346" t="s">
        <v>628</v>
      </c>
      <c r="H22" s="1202">
        <v>31</v>
      </c>
      <c r="I22" s="1202">
        <v>13</v>
      </c>
      <c r="J22" s="1202">
        <v>49</v>
      </c>
      <c r="K22" s="1202">
        <v>16</v>
      </c>
      <c r="L22" s="1202">
        <v>38</v>
      </c>
      <c r="M22" s="1202">
        <v>27</v>
      </c>
      <c r="N22" s="1202">
        <v>11</v>
      </c>
      <c r="O22" s="1202">
        <v>14</v>
      </c>
      <c r="P22" s="1202">
        <v>10</v>
      </c>
      <c r="Q22" s="1202">
        <v>9</v>
      </c>
      <c r="R22" s="1202">
        <v>26</v>
      </c>
      <c r="S22" s="1202">
        <f t="shared" si="3"/>
        <v>244</v>
      </c>
    </row>
    <row r="23" spans="1:19">
      <c r="A23" s="39" t="s">
        <v>12952</v>
      </c>
      <c r="B23" s="39" t="s">
        <v>12970</v>
      </c>
      <c r="E23" s="39" t="str">
        <f t="shared" si="0"/>
        <v/>
      </c>
      <c r="G23" s="346" t="s">
        <v>630</v>
      </c>
      <c r="H23" s="1202">
        <v>15</v>
      </c>
      <c r="I23" s="1202">
        <v>15</v>
      </c>
      <c r="J23" s="1202">
        <v>52</v>
      </c>
      <c r="K23" s="1202">
        <v>10</v>
      </c>
      <c r="L23" s="1202">
        <v>19</v>
      </c>
      <c r="M23" s="1202">
        <v>14</v>
      </c>
      <c r="N23" s="1202">
        <v>5</v>
      </c>
      <c r="O23" s="1202">
        <v>18</v>
      </c>
      <c r="P23" s="1202">
        <v>12</v>
      </c>
      <c r="Q23" s="1202">
        <v>8</v>
      </c>
      <c r="R23" s="1202">
        <v>7</v>
      </c>
      <c r="S23" s="1202">
        <f t="shared" si="3"/>
        <v>175</v>
      </c>
    </row>
    <row r="24" spans="1:19">
      <c r="A24" s="39" t="s">
        <v>12952</v>
      </c>
      <c r="B24" s="39" t="s">
        <v>12971</v>
      </c>
      <c r="E24" s="39" t="str">
        <f t="shared" si="0"/>
        <v/>
      </c>
      <c r="G24" s="346" t="s">
        <v>632</v>
      </c>
      <c r="H24" s="1202">
        <v>32</v>
      </c>
      <c r="I24" s="1202">
        <v>38</v>
      </c>
      <c r="J24" s="1202">
        <v>136</v>
      </c>
      <c r="K24" s="1202">
        <v>19</v>
      </c>
      <c r="L24" s="1202">
        <v>30</v>
      </c>
      <c r="M24" s="1202">
        <v>17</v>
      </c>
      <c r="N24" s="1202">
        <v>8</v>
      </c>
      <c r="O24" s="1202">
        <v>20</v>
      </c>
      <c r="P24" s="1202">
        <v>7</v>
      </c>
      <c r="Q24" s="1202">
        <v>5</v>
      </c>
      <c r="R24" s="1202">
        <v>17</v>
      </c>
      <c r="S24" s="1202">
        <f t="shared" si="3"/>
        <v>329</v>
      </c>
    </row>
    <row r="25" spans="1:19">
      <c r="A25" s="39" t="s">
        <v>12394</v>
      </c>
      <c r="B25" s="39" t="s">
        <v>12395</v>
      </c>
      <c r="E25" s="39" t="str">
        <f t="shared" si="0"/>
        <v/>
      </c>
      <c r="G25" s="346" t="s">
        <v>634</v>
      </c>
      <c r="H25" s="1202"/>
      <c r="I25" s="1202"/>
      <c r="J25" s="1202"/>
      <c r="K25" s="1202"/>
      <c r="L25" s="1202"/>
      <c r="M25" s="1202"/>
      <c r="N25" s="1202"/>
      <c r="O25" s="1202"/>
      <c r="P25" s="1202"/>
      <c r="Q25" s="1202"/>
      <c r="R25" s="1202">
        <v>1</v>
      </c>
      <c r="S25" s="1202">
        <f t="shared" si="3"/>
        <v>1</v>
      </c>
    </row>
    <row r="26" spans="1:19">
      <c r="A26" s="39" t="s">
        <v>12394</v>
      </c>
      <c r="B26" s="39" t="s">
        <v>12396</v>
      </c>
      <c r="E26" s="39" t="str">
        <f t="shared" si="0"/>
        <v/>
      </c>
      <c r="G26" s="346" t="s">
        <v>603</v>
      </c>
      <c r="H26" s="1202">
        <f>SUM(H20:H25)</f>
        <v>95</v>
      </c>
      <c r="I26" s="1202">
        <f t="shared" ref="I26:R26" si="4">SUM(I20:I25)</f>
        <v>68</v>
      </c>
      <c r="J26" s="1202">
        <f t="shared" si="4"/>
        <v>239</v>
      </c>
      <c r="K26" s="1202">
        <f t="shared" si="4"/>
        <v>49</v>
      </c>
      <c r="L26" s="1202">
        <f t="shared" si="4"/>
        <v>87</v>
      </c>
      <c r="M26" s="1202">
        <f t="shared" si="4"/>
        <v>63</v>
      </c>
      <c r="N26" s="1202">
        <f t="shared" si="4"/>
        <v>27</v>
      </c>
      <c r="O26" s="1202">
        <f t="shared" si="4"/>
        <v>57</v>
      </c>
      <c r="P26" s="1202">
        <f t="shared" si="4"/>
        <v>30</v>
      </c>
      <c r="Q26" s="1202">
        <f t="shared" si="4"/>
        <v>33</v>
      </c>
      <c r="R26" s="1202">
        <f t="shared" si="4"/>
        <v>56</v>
      </c>
      <c r="S26" s="1202">
        <f>SUM(S20:S25)</f>
        <v>804</v>
      </c>
    </row>
    <row r="27" spans="1:19">
      <c r="A27" s="39" t="s">
        <v>12394</v>
      </c>
      <c r="B27" s="39" t="s">
        <v>12397</v>
      </c>
      <c r="E27" s="39" t="str">
        <f t="shared" si="0"/>
        <v/>
      </c>
      <c r="S27" s="1223" t="s">
        <v>637</v>
      </c>
    </row>
    <row r="28" spans="1:19">
      <c r="A28" s="39" t="s">
        <v>12394</v>
      </c>
      <c r="B28" s="39" t="s">
        <v>12398</v>
      </c>
      <c r="E28" s="39" t="str">
        <f t="shared" si="0"/>
        <v/>
      </c>
      <c r="S28" s="1223"/>
    </row>
    <row r="29" spans="1:19">
      <c r="A29" s="39" t="s">
        <v>12394</v>
      </c>
      <c r="B29" s="39" t="s">
        <v>12399</v>
      </c>
      <c r="E29" s="39" t="str">
        <f t="shared" si="0"/>
        <v/>
      </c>
      <c r="G29" s="39" t="s">
        <v>641</v>
      </c>
    </row>
    <row r="30" spans="1:19">
      <c r="A30" s="39" t="s">
        <v>12394</v>
      </c>
      <c r="B30" s="39" t="s">
        <v>12400</v>
      </c>
      <c r="E30" s="39" t="str">
        <f t="shared" si="0"/>
        <v/>
      </c>
      <c r="G30" s="346" t="s">
        <v>622</v>
      </c>
      <c r="H30" s="562" t="s">
        <v>592</v>
      </c>
      <c r="I30" s="562" t="s">
        <v>593</v>
      </c>
      <c r="J30" s="562" t="s">
        <v>594</v>
      </c>
      <c r="K30" s="562" t="s">
        <v>595</v>
      </c>
      <c r="L30" s="562" t="s">
        <v>596</v>
      </c>
      <c r="M30" s="562" t="s">
        <v>597</v>
      </c>
      <c r="N30" s="562" t="s">
        <v>598</v>
      </c>
      <c r="O30" s="562" t="s">
        <v>599</v>
      </c>
      <c r="P30" s="562" t="s">
        <v>600</v>
      </c>
      <c r="Q30" s="562" t="s">
        <v>601</v>
      </c>
      <c r="R30" s="562" t="s">
        <v>602</v>
      </c>
      <c r="S30" s="562" t="s">
        <v>603</v>
      </c>
    </row>
    <row r="31" spans="1:19">
      <c r="A31" s="39" t="s">
        <v>12394</v>
      </c>
      <c r="B31" s="39" t="s">
        <v>12401</v>
      </c>
      <c r="E31" s="39" t="str">
        <f t="shared" si="0"/>
        <v/>
      </c>
      <c r="G31" s="346" t="s">
        <v>373</v>
      </c>
      <c r="H31" s="1202">
        <v>10</v>
      </c>
      <c r="I31" s="1202">
        <v>5</v>
      </c>
      <c r="J31" s="1202">
        <v>17</v>
      </c>
      <c r="K31" s="1202">
        <v>4</v>
      </c>
      <c r="L31" s="1202">
        <v>6</v>
      </c>
      <c r="M31" s="1202">
        <v>2</v>
      </c>
      <c r="N31" s="1202">
        <v>6</v>
      </c>
      <c r="O31" s="1202">
        <v>5</v>
      </c>
      <c r="P31" s="1202">
        <v>6</v>
      </c>
      <c r="Q31" s="1202"/>
      <c r="R31" s="1202">
        <v>5</v>
      </c>
      <c r="S31" s="1202">
        <f>SUM(H31:R31)</f>
        <v>66</v>
      </c>
    </row>
    <row r="32" spans="1:19">
      <c r="A32" s="39" t="s">
        <v>12394</v>
      </c>
      <c r="B32" s="39" t="s">
        <v>12402</v>
      </c>
      <c r="E32" s="39" t="str">
        <f t="shared" si="0"/>
        <v/>
      </c>
      <c r="G32" s="346" t="s">
        <v>645</v>
      </c>
      <c r="H32" s="1202">
        <v>2</v>
      </c>
      <c r="I32" s="1202">
        <v>1</v>
      </c>
      <c r="J32" s="1202">
        <v>1</v>
      </c>
      <c r="K32" s="1202"/>
      <c r="L32" s="1202"/>
      <c r="M32" s="1202"/>
      <c r="N32" s="1202"/>
      <c r="O32" s="1202">
        <v>1</v>
      </c>
      <c r="P32" s="1202"/>
      <c r="Q32" s="1202"/>
      <c r="R32" s="1202">
        <v>3</v>
      </c>
      <c r="S32" s="1202">
        <f t="shared" ref="S32:S78" si="5">SUM(H32:R32)</f>
        <v>8</v>
      </c>
    </row>
    <row r="33" spans="1:19">
      <c r="A33" s="39" t="s">
        <v>12394</v>
      </c>
      <c r="B33" s="39" t="s">
        <v>12403</v>
      </c>
      <c r="E33" s="39" t="str">
        <f t="shared" si="0"/>
        <v/>
      </c>
      <c r="G33" s="346" t="s">
        <v>647</v>
      </c>
      <c r="H33" s="1202"/>
      <c r="I33" s="1202">
        <v>1</v>
      </c>
      <c r="J33" s="1202">
        <v>2</v>
      </c>
      <c r="K33" s="1202">
        <v>1</v>
      </c>
      <c r="L33" s="1202"/>
      <c r="M33" s="1202"/>
      <c r="N33" s="1202"/>
      <c r="O33" s="1202"/>
      <c r="P33" s="1202"/>
      <c r="Q33" s="1202"/>
      <c r="R33" s="1202"/>
      <c r="S33" s="1202">
        <f t="shared" si="5"/>
        <v>4</v>
      </c>
    </row>
    <row r="34" spans="1:19">
      <c r="A34" s="39" t="s">
        <v>12394</v>
      </c>
      <c r="B34" s="39" t="s">
        <v>12404</v>
      </c>
      <c r="E34" s="39" t="str">
        <f t="shared" si="0"/>
        <v/>
      </c>
      <c r="G34" s="346" t="s">
        <v>649</v>
      </c>
      <c r="H34" s="1202">
        <v>2</v>
      </c>
      <c r="I34" s="1202">
        <v>3</v>
      </c>
      <c r="J34" s="1202">
        <v>2</v>
      </c>
      <c r="K34" s="1202">
        <v>1</v>
      </c>
      <c r="L34" s="1202">
        <v>1</v>
      </c>
      <c r="M34" s="1202">
        <v>1</v>
      </c>
      <c r="N34" s="1202">
        <v>1</v>
      </c>
      <c r="O34" s="1202">
        <v>2</v>
      </c>
      <c r="P34" s="1202"/>
      <c r="Q34" s="1202">
        <v>3</v>
      </c>
      <c r="R34" s="1202">
        <v>1</v>
      </c>
      <c r="S34" s="1202">
        <f t="shared" si="5"/>
        <v>17</v>
      </c>
    </row>
    <row r="35" spans="1:19">
      <c r="A35" s="39" t="s">
        <v>12394</v>
      </c>
      <c r="B35" s="39" t="s">
        <v>12405</v>
      </c>
      <c r="E35" s="39" t="str">
        <f t="shared" si="0"/>
        <v/>
      </c>
      <c r="G35" s="346" t="s">
        <v>651</v>
      </c>
      <c r="H35" s="1202"/>
      <c r="I35" s="1202"/>
      <c r="J35" s="1202"/>
      <c r="K35" s="1202"/>
      <c r="L35" s="1202"/>
      <c r="M35" s="1202"/>
      <c r="N35" s="1202">
        <v>2</v>
      </c>
      <c r="O35" s="1202"/>
      <c r="P35" s="1202"/>
      <c r="Q35" s="1202">
        <v>1</v>
      </c>
      <c r="R35" s="1202">
        <v>1</v>
      </c>
      <c r="S35" s="1202">
        <f t="shared" si="5"/>
        <v>4</v>
      </c>
    </row>
    <row r="36" spans="1:19">
      <c r="A36" s="39" t="s">
        <v>12394</v>
      </c>
      <c r="B36" s="39" t="s">
        <v>12406</v>
      </c>
      <c r="E36" s="39" t="str">
        <f t="shared" si="0"/>
        <v/>
      </c>
      <c r="G36" s="346" t="s">
        <v>653</v>
      </c>
      <c r="H36" s="1202">
        <v>1</v>
      </c>
      <c r="I36" s="1202"/>
      <c r="J36" s="1202">
        <v>5</v>
      </c>
      <c r="K36" s="1202">
        <v>1</v>
      </c>
      <c r="L36" s="1202">
        <v>2</v>
      </c>
      <c r="M36" s="1202">
        <v>1</v>
      </c>
      <c r="N36" s="1202"/>
      <c r="O36" s="1202"/>
      <c r="P36" s="1202"/>
      <c r="Q36" s="1202"/>
      <c r="R36" s="1202"/>
      <c r="S36" s="1202">
        <f t="shared" si="5"/>
        <v>10</v>
      </c>
    </row>
    <row r="37" spans="1:19">
      <c r="A37" s="39" t="s">
        <v>12394</v>
      </c>
      <c r="B37" s="39" t="s">
        <v>12407</v>
      </c>
      <c r="E37" s="39" t="str">
        <f t="shared" si="0"/>
        <v/>
      </c>
      <c r="G37" s="346" t="s">
        <v>655</v>
      </c>
      <c r="H37" s="1202">
        <v>1</v>
      </c>
      <c r="I37" s="1202">
        <v>3</v>
      </c>
      <c r="J37" s="1202">
        <v>4</v>
      </c>
      <c r="K37" s="1202">
        <v>2</v>
      </c>
      <c r="L37" s="1202">
        <v>1</v>
      </c>
      <c r="M37" s="1202">
        <v>2</v>
      </c>
      <c r="N37" s="1202"/>
      <c r="O37" s="1202">
        <v>1</v>
      </c>
      <c r="P37" s="1202">
        <v>1</v>
      </c>
      <c r="Q37" s="1202">
        <v>2</v>
      </c>
      <c r="R37" s="1202"/>
      <c r="S37" s="1202">
        <f t="shared" si="5"/>
        <v>17</v>
      </c>
    </row>
    <row r="38" spans="1:19">
      <c r="A38" s="39" t="s">
        <v>12394</v>
      </c>
      <c r="B38" s="39" t="s">
        <v>12408</v>
      </c>
      <c r="E38" s="39" t="str">
        <f t="shared" si="0"/>
        <v/>
      </c>
      <c r="G38" s="346" t="s">
        <v>657</v>
      </c>
      <c r="H38" s="1202">
        <v>3</v>
      </c>
      <c r="I38" s="1202">
        <v>1</v>
      </c>
      <c r="J38" s="1202">
        <v>3</v>
      </c>
      <c r="K38" s="1202"/>
      <c r="L38" s="1202">
        <v>1</v>
      </c>
      <c r="M38" s="1202"/>
      <c r="N38" s="1202">
        <v>1</v>
      </c>
      <c r="O38" s="1202">
        <v>1</v>
      </c>
      <c r="P38" s="1202">
        <v>2</v>
      </c>
      <c r="Q38" s="1202">
        <v>2</v>
      </c>
      <c r="R38" s="1202">
        <v>1</v>
      </c>
      <c r="S38" s="1202">
        <f t="shared" si="5"/>
        <v>15</v>
      </c>
    </row>
    <row r="39" spans="1:19">
      <c r="A39" s="39" t="s">
        <v>11572</v>
      </c>
      <c r="B39" s="39" t="s">
        <v>12409</v>
      </c>
      <c r="E39" s="39" t="str">
        <f t="shared" si="0"/>
        <v/>
      </c>
      <c r="G39" s="346" t="s">
        <v>659</v>
      </c>
      <c r="H39" s="1202">
        <v>1</v>
      </c>
      <c r="I39" s="1202">
        <v>4</v>
      </c>
      <c r="J39" s="1202">
        <v>8</v>
      </c>
      <c r="K39" s="1202">
        <v>2</v>
      </c>
      <c r="L39" s="1202">
        <v>4</v>
      </c>
      <c r="M39" s="1202">
        <v>2</v>
      </c>
      <c r="N39" s="1202"/>
      <c r="O39" s="1202">
        <v>2</v>
      </c>
      <c r="P39" s="1202">
        <v>3</v>
      </c>
      <c r="Q39" s="1202"/>
      <c r="R39" s="1202">
        <v>2</v>
      </c>
      <c r="S39" s="1202">
        <f t="shared" si="5"/>
        <v>28</v>
      </c>
    </row>
    <row r="40" spans="1:19">
      <c r="A40" s="39" t="s">
        <v>11572</v>
      </c>
      <c r="B40" s="39" t="s">
        <v>12410</v>
      </c>
      <c r="E40" s="39" t="str">
        <f t="shared" si="0"/>
        <v/>
      </c>
      <c r="G40" s="346" t="s">
        <v>661</v>
      </c>
      <c r="H40" s="1202">
        <v>2</v>
      </c>
      <c r="I40" s="1202">
        <v>3</v>
      </c>
      <c r="J40" s="1202">
        <v>7</v>
      </c>
      <c r="K40" s="1202"/>
      <c r="L40" s="1202">
        <v>5</v>
      </c>
      <c r="M40" s="1202">
        <v>2</v>
      </c>
      <c r="N40" s="1202"/>
      <c r="O40" s="1202">
        <v>3</v>
      </c>
      <c r="P40" s="1202"/>
      <c r="Q40" s="1202"/>
      <c r="R40" s="1202"/>
      <c r="S40" s="1202">
        <f t="shared" si="5"/>
        <v>22</v>
      </c>
    </row>
    <row r="41" spans="1:19">
      <c r="A41" s="39" t="s">
        <v>11572</v>
      </c>
      <c r="B41" s="39" t="s">
        <v>12411</v>
      </c>
      <c r="C41" s="39" t="s">
        <v>12976</v>
      </c>
      <c r="D41" s="757" t="s">
        <v>13820</v>
      </c>
      <c r="E41" s="39" t="str">
        <f t="shared" si="0"/>
        <v>第239回 大倉ダム ─日本唯一のダブルアーチダム─</v>
      </c>
      <c r="G41" s="346" t="s">
        <v>663</v>
      </c>
      <c r="H41" s="1202">
        <v>5</v>
      </c>
      <c r="I41" s="1202">
        <v>3</v>
      </c>
      <c r="J41" s="1202">
        <v>7</v>
      </c>
      <c r="K41" s="1202"/>
      <c r="L41" s="1202"/>
      <c r="M41" s="1202"/>
      <c r="N41" s="1202"/>
      <c r="O41" s="1202">
        <v>1</v>
      </c>
      <c r="P41" s="1202"/>
      <c r="Q41" s="1202"/>
      <c r="R41" s="1202"/>
      <c r="S41" s="1202">
        <f t="shared" si="5"/>
        <v>16</v>
      </c>
    </row>
    <row r="42" spans="1:19">
      <c r="A42" s="39" t="s">
        <v>11572</v>
      </c>
      <c r="B42" s="39" t="s">
        <v>12412</v>
      </c>
      <c r="E42" s="39" t="str">
        <f t="shared" si="0"/>
        <v/>
      </c>
      <c r="G42" s="346" t="s">
        <v>665</v>
      </c>
      <c r="H42" s="1202">
        <v>3</v>
      </c>
      <c r="I42" s="1202"/>
      <c r="J42" s="1202">
        <v>5</v>
      </c>
      <c r="K42" s="1202"/>
      <c r="L42" s="1202">
        <v>2</v>
      </c>
      <c r="M42" s="1202">
        <v>1</v>
      </c>
      <c r="N42" s="1202"/>
      <c r="O42" s="1202">
        <v>3</v>
      </c>
      <c r="P42" s="1202"/>
      <c r="Q42" s="1202"/>
      <c r="R42" s="1202">
        <v>2</v>
      </c>
      <c r="S42" s="1202">
        <f t="shared" si="5"/>
        <v>16</v>
      </c>
    </row>
    <row r="43" spans="1:19">
      <c r="A43" s="39" t="s">
        <v>11572</v>
      </c>
      <c r="B43" s="39" t="s">
        <v>12413</v>
      </c>
      <c r="E43" s="39" t="str">
        <f t="shared" si="0"/>
        <v/>
      </c>
      <c r="G43" s="346" t="s">
        <v>667</v>
      </c>
      <c r="H43" s="1202">
        <v>3</v>
      </c>
      <c r="I43" s="1202">
        <v>2</v>
      </c>
      <c r="J43" s="1202">
        <v>12</v>
      </c>
      <c r="K43" s="1202">
        <v>4</v>
      </c>
      <c r="L43" s="1202">
        <v>2</v>
      </c>
      <c r="M43" s="1202"/>
      <c r="N43" s="1202"/>
      <c r="O43" s="1202">
        <v>3</v>
      </c>
      <c r="P43" s="1202"/>
      <c r="Q43" s="1202"/>
      <c r="R43" s="1202">
        <v>1</v>
      </c>
      <c r="S43" s="1202">
        <f t="shared" si="5"/>
        <v>27</v>
      </c>
    </row>
    <row r="44" spans="1:19">
      <c r="A44" s="39" t="s">
        <v>11572</v>
      </c>
      <c r="B44" s="39" t="s">
        <v>12414</v>
      </c>
      <c r="E44" s="39" t="str">
        <f t="shared" si="0"/>
        <v/>
      </c>
      <c r="G44" s="346" t="s">
        <v>669</v>
      </c>
      <c r="H44" s="1202">
        <v>3</v>
      </c>
      <c r="I44" s="1202"/>
      <c r="J44" s="1202">
        <v>9</v>
      </c>
      <c r="K44" s="1202">
        <v>5</v>
      </c>
      <c r="L44" s="1202">
        <v>4</v>
      </c>
      <c r="M44" s="1202">
        <v>5</v>
      </c>
      <c r="N44" s="1202">
        <v>3</v>
      </c>
      <c r="O44" s="1202">
        <v>3</v>
      </c>
      <c r="P44" s="1202">
        <v>2</v>
      </c>
      <c r="Q44" s="1202">
        <v>1</v>
      </c>
      <c r="R44" s="1202">
        <v>3</v>
      </c>
      <c r="S44" s="1202">
        <f t="shared" si="5"/>
        <v>38</v>
      </c>
    </row>
    <row r="45" spans="1:19">
      <c r="A45" s="39" t="s">
        <v>11572</v>
      </c>
      <c r="B45" s="39" t="s">
        <v>12415</v>
      </c>
      <c r="E45" s="39" t="str">
        <f t="shared" si="0"/>
        <v/>
      </c>
      <c r="G45" s="346" t="s">
        <v>671</v>
      </c>
      <c r="H45" s="1202">
        <v>3</v>
      </c>
      <c r="I45" s="1202">
        <v>2</v>
      </c>
      <c r="J45" s="1202">
        <v>5</v>
      </c>
      <c r="K45" s="1202">
        <v>3</v>
      </c>
      <c r="L45" s="1202">
        <v>4</v>
      </c>
      <c r="M45" s="1202">
        <v>8</v>
      </c>
      <c r="N45" s="1202">
        <v>1</v>
      </c>
      <c r="O45" s="1202"/>
      <c r="P45" s="1202">
        <v>1</v>
      </c>
      <c r="Q45" s="1202"/>
      <c r="R45" s="1202">
        <v>3</v>
      </c>
      <c r="S45" s="1202">
        <f t="shared" si="5"/>
        <v>30</v>
      </c>
    </row>
    <row r="46" spans="1:19">
      <c r="A46" s="39" t="s">
        <v>11572</v>
      </c>
      <c r="B46" s="39" t="s">
        <v>12416</v>
      </c>
      <c r="E46" s="39" t="str">
        <f t="shared" si="0"/>
        <v/>
      </c>
      <c r="G46" s="346" t="s">
        <v>673</v>
      </c>
      <c r="H46" s="1202">
        <v>1</v>
      </c>
      <c r="I46" s="1202">
        <v>1</v>
      </c>
      <c r="J46" s="1202">
        <v>4</v>
      </c>
      <c r="K46" s="1202"/>
      <c r="L46" s="1202">
        <v>1</v>
      </c>
      <c r="M46" s="1202">
        <v>1</v>
      </c>
      <c r="N46" s="1202"/>
      <c r="O46" s="1202"/>
      <c r="P46" s="1202"/>
      <c r="Q46" s="1202"/>
      <c r="R46" s="1202"/>
      <c r="S46" s="1202">
        <f t="shared" si="5"/>
        <v>8</v>
      </c>
    </row>
    <row r="47" spans="1:19">
      <c r="A47" s="39" t="s">
        <v>11572</v>
      </c>
      <c r="B47" s="39" t="s">
        <v>12417</v>
      </c>
      <c r="E47" s="39" t="str">
        <f t="shared" si="0"/>
        <v/>
      </c>
      <c r="G47" s="346" t="s">
        <v>675</v>
      </c>
      <c r="H47" s="1202">
        <v>1</v>
      </c>
      <c r="I47" s="1202">
        <v>3</v>
      </c>
      <c r="J47" s="1202">
        <v>2</v>
      </c>
      <c r="K47" s="1202"/>
      <c r="L47" s="1202">
        <v>1</v>
      </c>
      <c r="M47" s="1202"/>
      <c r="N47" s="1202"/>
      <c r="O47" s="1202">
        <v>1</v>
      </c>
      <c r="P47" s="1202">
        <v>1</v>
      </c>
      <c r="Q47" s="1202"/>
      <c r="R47" s="1202"/>
      <c r="S47" s="1202">
        <f t="shared" si="5"/>
        <v>9</v>
      </c>
    </row>
    <row r="48" spans="1:19">
      <c r="A48" s="39" t="s">
        <v>11572</v>
      </c>
      <c r="B48" s="39" t="s">
        <v>12418</v>
      </c>
      <c r="E48" s="39" t="str">
        <f t="shared" si="0"/>
        <v/>
      </c>
      <c r="G48" s="346" t="s">
        <v>677</v>
      </c>
      <c r="H48" s="1202">
        <v>1</v>
      </c>
      <c r="I48" s="1202">
        <v>1</v>
      </c>
      <c r="J48" s="1202"/>
      <c r="K48" s="1202"/>
      <c r="L48" s="1202"/>
      <c r="M48" s="1202">
        <v>1</v>
      </c>
      <c r="N48" s="1202"/>
      <c r="O48" s="1202"/>
      <c r="P48" s="1202"/>
      <c r="Q48" s="1202">
        <v>2</v>
      </c>
      <c r="R48" s="1202"/>
      <c r="S48" s="1202">
        <f t="shared" si="5"/>
        <v>5</v>
      </c>
    </row>
    <row r="49" spans="1:19">
      <c r="A49" s="39" t="s">
        <v>11572</v>
      </c>
      <c r="B49" s="39" t="s">
        <v>12419</v>
      </c>
      <c r="E49" s="39" t="str">
        <f t="shared" si="0"/>
        <v/>
      </c>
      <c r="G49" s="346" t="s">
        <v>679</v>
      </c>
      <c r="H49" s="1202"/>
      <c r="I49" s="1202">
        <v>2</v>
      </c>
      <c r="J49" s="1202">
        <v>4</v>
      </c>
      <c r="K49" s="1202"/>
      <c r="L49" s="1202">
        <v>1</v>
      </c>
      <c r="M49" s="1202">
        <v>1</v>
      </c>
      <c r="N49" s="1202"/>
      <c r="O49" s="1202">
        <v>2</v>
      </c>
      <c r="P49" s="1202">
        <v>1</v>
      </c>
      <c r="Q49" s="1202">
        <v>1</v>
      </c>
      <c r="R49" s="1202"/>
      <c r="S49" s="1202">
        <f t="shared" si="5"/>
        <v>12</v>
      </c>
    </row>
    <row r="50" spans="1:19">
      <c r="A50" s="39" t="s">
        <v>11572</v>
      </c>
      <c r="B50" s="39" t="s">
        <v>12420</v>
      </c>
      <c r="E50" s="39" t="str">
        <f t="shared" si="0"/>
        <v/>
      </c>
      <c r="G50" s="346" t="s">
        <v>681</v>
      </c>
      <c r="H50" s="1202">
        <v>2</v>
      </c>
      <c r="I50" s="1202">
        <v>3</v>
      </c>
      <c r="J50" s="1202">
        <v>8</v>
      </c>
      <c r="K50" s="1202"/>
      <c r="L50" s="1202"/>
      <c r="M50" s="1202"/>
      <c r="N50" s="1202"/>
      <c r="O50" s="1202"/>
      <c r="P50" s="1202">
        <v>2</v>
      </c>
      <c r="Q50" s="1202"/>
      <c r="R50" s="1202"/>
      <c r="S50" s="1202">
        <f t="shared" si="5"/>
        <v>15</v>
      </c>
    </row>
    <row r="51" spans="1:19">
      <c r="A51" s="39" t="s">
        <v>11572</v>
      </c>
      <c r="B51" s="39" t="s">
        <v>12421</v>
      </c>
      <c r="E51" s="39" t="str">
        <f t="shared" si="0"/>
        <v/>
      </c>
      <c r="G51" s="346" t="s">
        <v>683</v>
      </c>
      <c r="H51" s="1202">
        <v>2</v>
      </c>
      <c r="I51" s="1202"/>
      <c r="J51" s="1202">
        <v>7</v>
      </c>
      <c r="K51" s="1202">
        <v>1</v>
      </c>
      <c r="L51" s="1202">
        <v>2</v>
      </c>
      <c r="M51" s="1202">
        <v>5</v>
      </c>
      <c r="N51" s="1202"/>
      <c r="O51" s="1202">
        <v>1</v>
      </c>
      <c r="P51" s="1202"/>
      <c r="Q51" s="1202"/>
      <c r="R51" s="1202">
        <v>1</v>
      </c>
      <c r="S51" s="1202">
        <f t="shared" si="5"/>
        <v>19</v>
      </c>
    </row>
    <row r="52" spans="1:19">
      <c r="A52" s="39" t="s">
        <v>11572</v>
      </c>
      <c r="B52" s="39" t="s">
        <v>12422</v>
      </c>
      <c r="E52" s="39" t="str">
        <f t="shared" si="0"/>
        <v/>
      </c>
      <c r="G52" s="346" t="s">
        <v>685</v>
      </c>
      <c r="H52" s="1202">
        <v>7</v>
      </c>
      <c r="I52" s="1202"/>
      <c r="J52" s="1202">
        <v>8</v>
      </c>
      <c r="K52" s="1202"/>
      <c r="L52" s="1202"/>
      <c r="M52" s="1202">
        <v>1</v>
      </c>
      <c r="N52" s="1202"/>
      <c r="O52" s="1202">
        <v>3</v>
      </c>
      <c r="P52" s="1202">
        <v>1</v>
      </c>
      <c r="Q52" s="1202"/>
      <c r="R52" s="1202">
        <v>1</v>
      </c>
      <c r="S52" s="1202">
        <f t="shared" si="5"/>
        <v>21</v>
      </c>
    </row>
    <row r="53" spans="1:19">
      <c r="A53" s="39" t="s">
        <v>11572</v>
      </c>
      <c r="B53" s="39" t="s">
        <v>12423</v>
      </c>
      <c r="E53" s="39" t="str">
        <f t="shared" si="0"/>
        <v/>
      </c>
      <c r="G53" s="346" t="s">
        <v>687</v>
      </c>
      <c r="H53" s="1202">
        <v>3</v>
      </c>
      <c r="I53" s="1202"/>
      <c r="J53" s="1202">
        <v>2</v>
      </c>
      <c r="K53" s="1202"/>
      <c r="L53" s="1202">
        <v>1</v>
      </c>
      <c r="M53" s="1202">
        <v>1</v>
      </c>
      <c r="N53" s="1202"/>
      <c r="O53" s="1202"/>
      <c r="P53" s="1202"/>
      <c r="Q53" s="1202">
        <v>1</v>
      </c>
      <c r="R53" s="1202">
        <v>1</v>
      </c>
      <c r="S53" s="1202">
        <f t="shared" si="5"/>
        <v>9</v>
      </c>
    </row>
    <row r="54" spans="1:19">
      <c r="A54" s="39" t="s">
        <v>11572</v>
      </c>
      <c r="B54" s="39" t="s">
        <v>12424</v>
      </c>
      <c r="E54" s="39" t="str">
        <f t="shared" si="0"/>
        <v/>
      </c>
      <c r="G54" s="346" t="s">
        <v>690</v>
      </c>
      <c r="H54" s="1202"/>
      <c r="I54" s="1202">
        <v>4</v>
      </c>
      <c r="J54" s="1202">
        <v>2</v>
      </c>
      <c r="K54" s="1202">
        <v>1</v>
      </c>
      <c r="L54" s="1202">
        <v>2</v>
      </c>
      <c r="M54" s="1202">
        <v>3</v>
      </c>
      <c r="N54" s="1202"/>
      <c r="O54" s="1202"/>
      <c r="P54" s="1202"/>
      <c r="Q54" s="1202"/>
      <c r="R54" s="1202"/>
      <c r="S54" s="1202">
        <f t="shared" si="5"/>
        <v>12</v>
      </c>
    </row>
    <row r="55" spans="1:19">
      <c r="A55" s="39" t="s">
        <v>11572</v>
      </c>
      <c r="B55" s="39" t="s">
        <v>12425</v>
      </c>
      <c r="E55" s="39" t="str">
        <f t="shared" si="0"/>
        <v/>
      </c>
      <c r="G55" s="346" t="s">
        <v>692</v>
      </c>
      <c r="H55" s="1202">
        <v>1</v>
      </c>
      <c r="I55" s="1202">
        <v>2</v>
      </c>
      <c r="J55" s="1202">
        <v>3</v>
      </c>
      <c r="K55" s="1202"/>
      <c r="L55" s="1202">
        <v>4</v>
      </c>
      <c r="M55" s="1202">
        <v>5</v>
      </c>
      <c r="N55" s="1202"/>
      <c r="O55" s="1202">
        <v>1</v>
      </c>
      <c r="P55" s="1202"/>
      <c r="Q55" s="1202">
        <v>1</v>
      </c>
      <c r="R55" s="1202"/>
      <c r="S55" s="1202">
        <f t="shared" si="5"/>
        <v>17</v>
      </c>
    </row>
    <row r="56" spans="1:19">
      <c r="A56" s="39" t="s">
        <v>11572</v>
      </c>
      <c r="B56" s="39" t="s">
        <v>12426</v>
      </c>
      <c r="E56" s="39" t="str">
        <f t="shared" si="0"/>
        <v/>
      </c>
      <c r="G56" s="346" t="s">
        <v>694</v>
      </c>
      <c r="H56" s="1202">
        <v>2</v>
      </c>
      <c r="I56" s="1202">
        <v>2</v>
      </c>
      <c r="J56" s="1202">
        <v>10</v>
      </c>
      <c r="K56" s="1202"/>
      <c r="L56" s="1202">
        <v>7</v>
      </c>
      <c r="M56" s="1202">
        <v>4</v>
      </c>
      <c r="N56" s="1202"/>
      <c r="O56" s="1202">
        <v>3</v>
      </c>
      <c r="P56" s="1202">
        <v>3</v>
      </c>
      <c r="Q56" s="1202"/>
      <c r="R56" s="1202">
        <v>1</v>
      </c>
      <c r="S56" s="1202">
        <f t="shared" si="5"/>
        <v>32</v>
      </c>
    </row>
    <row r="57" spans="1:19">
      <c r="A57" s="39" t="s">
        <v>11572</v>
      </c>
      <c r="B57" s="39" t="s">
        <v>12427</v>
      </c>
      <c r="E57" s="39" t="str">
        <f t="shared" si="0"/>
        <v/>
      </c>
      <c r="G57" s="346" t="s">
        <v>696</v>
      </c>
      <c r="H57" s="1202">
        <v>1</v>
      </c>
      <c r="I57" s="1202"/>
      <c r="J57" s="1202">
        <v>12</v>
      </c>
      <c r="K57" s="1202">
        <v>3</v>
      </c>
      <c r="L57" s="1202">
        <v>8</v>
      </c>
      <c r="M57" s="1202">
        <v>5</v>
      </c>
      <c r="N57" s="1202"/>
      <c r="O57" s="1202">
        <v>2</v>
      </c>
      <c r="P57" s="1202"/>
      <c r="Q57" s="1202"/>
      <c r="R57" s="1202">
        <v>1</v>
      </c>
      <c r="S57" s="1202">
        <f t="shared" si="5"/>
        <v>32</v>
      </c>
    </row>
    <row r="58" spans="1:19">
      <c r="A58" s="39" t="s">
        <v>11572</v>
      </c>
      <c r="B58" s="39" t="s">
        <v>12428</v>
      </c>
      <c r="C58" s="39" t="s">
        <v>13438</v>
      </c>
      <c r="D58" s="757" t="s">
        <v>13821</v>
      </c>
      <c r="E58" s="39" t="str">
        <f t="shared" si="0"/>
        <v>第241回 横瀬二連水路橋 ─大分市の農業を支えた謎多き水路橋─</v>
      </c>
      <c r="G58" s="346" t="s">
        <v>698</v>
      </c>
      <c r="H58" s="1202">
        <v>2</v>
      </c>
      <c r="I58" s="1202">
        <v>3</v>
      </c>
      <c r="J58" s="1202">
        <v>15</v>
      </c>
      <c r="K58" s="1202">
        <v>2</v>
      </c>
      <c r="L58" s="1202">
        <v>5</v>
      </c>
      <c r="M58" s="1202">
        <v>3</v>
      </c>
      <c r="N58" s="1202">
        <v>2</v>
      </c>
      <c r="O58" s="1202">
        <v>4</v>
      </c>
      <c r="P58" s="1202"/>
      <c r="Q58" s="1202">
        <v>1</v>
      </c>
      <c r="R58" s="1202">
        <v>2</v>
      </c>
      <c r="S58" s="1202">
        <f t="shared" si="5"/>
        <v>39</v>
      </c>
    </row>
    <row r="59" spans="1:19">
      <c r="A59" s="39" t="s">
        <v>11572</v>
      </c>
      <c r="B59" s="39" t="s">
        <v>12429</v>
      </c>
      <c r="E59" s="39" t="str">
        <f t="shared" si="0"/>
        <v/>
      </c>
      <c r="G59" s="346" t="s">
        <v>700</v>
      </c>
      <c r="H59" s="1202"/>
      <c r="I59" s="1202"/>
      <c r="J59" s="1202">
        <v>6</v>
      </c>
      <c r="K59" s="1202"/>
      <c r="L59" s="1202">
        <v>4</v>
      </c>
      <c r="M59" s="1202"/>
      <c r="N59" s="1202"/>
      <c r="O59" s="1202">
        <v>1</v>
      </c>
      <c r="P59" s="1202"/>
      <c r="Q59" s="1202"/>
      <c r="R59" s="1202">
        <v>1</v>
      </c>
      <c r="S59" s="1202">
        <f t="shared" si="5"/>
        <v>12</v>
      </c>
    </row>
    <row r="60" spans="1:19">
      <c r="A60" s="39" t="s">
        <v>604</v>
      </c>
      <c r="B60" s="39" t="s">
        <v>605</v>
      </c>
      <c r="E60" s="39" t="str">
        <f t="shared" si="0"/>
        <v/>
      </c>
      <c r="G60" s="346" t="s">
        <v>702</v>
      </c>
      <c r="H60" s="1202"/>
      <c r="I60" s="1202">
        <v>1</v>
      </c>
      <c r="J60" s="1202">
        <v>3</v>
      </c>
      <c r="K60" s="1202"/>
      <c r="L60" s="1202">
        <v>6</v>
      </c>
      <c r="M60" s="1202">
        <v>1</v>
      </c>
      <c r="N60" s="1202"/>
      <c r="O60" s="1202"/>
      <c r="P60" s="1202"/>
      <c r="Q60" s="1202">
        <v>1</v>
      </c>
      <c r="R60" s="1202">
        <v>2</v>
      </c>
      <c r="S60" s="1202">
        <f t="shared" si="5"/>
        <v>14</v>
      </c>
    </row>
    <row r="61" spans="1:19">
      <c r="A61" s="39" t="s">
        <v>604</v>
      </c>
      <c r="B61" s="39" t="s">
        <v>606</v>
      </c>
      <c r="E61" s="39" t="str">
        <f t="shared" si="0"/>
        <v/>
      </c>
      <c r="G61" s="346" t="s">
        <v>704</v>
      </c>
      <c r="H61" s="1202">
        <v>2</v>
      </c>
      <c r="I61" s="1202">
        <v>1</v>
      </c>
      <c r="J61" s="1202">
        <v>1</v>
      </c>
      <c r="K61" s="1202">
        <v>1</v>
      </c>
      <c r="L61" s="1202"/>
      <c r="M61" s="1202"/>
      <c r="N61" s="1202"/>
      <c r="O61" s="1202"/>
      <c r="P61" s="1202">
        <v>1</v>
      </c>
      <c r="Q61" s="1202"/>
      <c r="R61" s="1202"/>
      <c r="S61" s="1202">
        <f t="shared" si="5"/>
        <v>6</v>
      </c>
    </row>
    <row r="62" spans="1:19">
      <c r="A62" s="39" t="s">
        <v>604</v>
      </c>
      <c r="B62" s="39" t="s">
        <v>607</v>
      </c>
      <c r="E62" s="39" t="str">
        <f t="shared" si="0"/>
        <v/>
      </c>
      <c r="G62" s="346" t="s">
        <v>706</v>
      </c>
      <c r="H62" s="1202">
        <v>1</v>
      </c>
      <c r="I62" s="1202">
        <v>1</v>
      </c>
      <c r="J62" s="1202">
        <v>4</v>
      </c>
      <c r="K62" s="1202">
        <v>1</v>
      </c>
      <c r="L62" s="1202"/>
      <c r="M62" s="1202">
        <v>1</v>
      </c>
      <c r="N62" s="1202"/>
      <c r="O62" s="1202">
        <v>1</v>
      </c>
      <c r="P62" s="1202"/>
      <c r="Q62" s="1202"/>
      <c r="R62" s="1202"/>
      <c r="S62" s="1202">
        <f t="shared" si="5"/>
        <v>9</v>
      </c>
    </row>
    <row r="63" spans="1:19">
      <c r="A63" s="39" t="s">
        <v>604</v>
      </c>
      <c r="B63" s="39" t="s">
        <v>608</v>
      </c>
      <c r="E63" s="39" t="str">
        <f t="shared" si="0"/>
        <v/>
      </c>
      <c r="G63" s="346" t="s">
        <v>708</v>
      </c>
      <c r="H63" s="1202">
        <v>3</v>
      </c>
      <c r="I63" s="1202"/>
      <c r="J63" s="1202">
        <v>4</v>
      </c>
      <c r="K63" s="1202">
        <v>2</v>
      </c>
      <c r="L63" s="1202">
        <v>2</v>
      </c>
      <c r="M63" s="1202"/>
      <c r="N63" s="1202"/>
      <c r="O63" s="1202"/>
      <c r="P63" s="1202"/>
      <c r="Q63" s="1202">
        <v>3</v>
      </c>
      <c r="R63" s="1202">
        <v>1</v>
      </c>
      <c r="S63" s="1202">
        <f t="shared" si="5"/>
        <v>15</v>
      </c>
    </row>
    <row r="64" spans="1:19">
      <c r="A64" s="39" t="s">
        <v>604</v>
      </c>
      <c r="B64" s="39" t="s">
        <v>609</v>
      </c>
      <c r="E64" s="39" t="str">
        <f t="shared" si="0"/>
        <v/>
      </c>
      <c r="G64" s="346" t="s">
        <v>710</v>
      </c>
      <c r="H64" s="1202">
        <v>2</v>
      </c>
      <c r="I64" s="1202">
        <v>1</v>
      </c>
      <c r="J64" s="1202">
        <v>4</v>
      </c>
      <c r="K64" s="1202"/>
      <c r="L64" s="1202"/>
      <c r="M64" s="1202"/>
      <c r="N64" s="1202"/>
      <c r="O64" s="1202"/>
      <c r="P64" s="1202"/>
      <c r="Q64" s="1202"/>
      <c r="R64" s="1202">
        <v>5</v>
      </c>
      <c r="S64" s="1202">
        <f t="shared" si="5"/>
        <v>12</v>
      </c>
    </row>
    <row r="65" spans="1:19">
      <c r="A65" s="39" t="s">
        <v>604</v>
      </c>
      <c r="B65" s="39" t="s">
        <v>610</v>
      </c>
      <c r="E65" s="39" t="str">
        <f t="shared" si="0"/>
        <v/>
      </c>
      <c r="G65" s="346" t="s">
        <v>712</v>
      </c>
      <c r="H65" s="1202"/>
      <c r="I65" s="1202"/>
      <c r="J65" s="1202">
        <v>2</v>
      </c>
      <c r="K65" s="1202"/>
      <c r="L65" s="1202">
        <v>2</v>
      </c>
      <c r="M65" s="1202">
        <v>1</v>
      </c>
      <c r="N65" s="1202">
        <v>1</v>
      </c>
      <c r="O65" s="1202"/>
      <c r="P65" s="1202"/>
      <c r="Q65" s="1202"/>
      <c r="R65" s="1202">
        <v>3</v>
      </c>
      <c r="S65" s="1202">
        <f t="shared" si="5"/>
        <v>9</v>
      </c>
    </row>
    <row r="66" spans="1:19">
      <c r="A66" s="39" t="s">
        <v>604</v>
      </c>
      <c r="B66" s="39" t="s">
        <v>611</v>
      </c>
      <c r="C66" s="39" t="s">
        <v>12984</v>
      </c>
      <c r="D66" s="757" t="s">
        <v>13822</v>
      </c>
      <c r="E66" s="39" t="str">
        <f t="shared" si="0"/>
        <v>第232回 豊海橋 ─日本初のフィーレンデール橋─</v>
      </c>
      <c r="G66" s="346" t="s">
        <v>714</v>
      </c>
      <c r="H66" s="1202">
        <v>1</v>
      </c>
      <c r="I66" s="1202">
        <v>1</v>
      </c>
      <c r="J66" s="1202">
        <v>3</v>
      </c>
      <c r="K66" s="1202"/>
      <c r="L66" s="1202"/>
      <c r="M66" s="1202">
        <v>1</v>
      </c>
      <c r="N66" s="1202"/>
      <c r="O66" s="1202"/>
      <c r="P66" s="1202">
        <v>1</v>
      </c>
      <c r="Q66" s="1202"/>
      <c r="R66" s="1202">
        <v>1</v>
      </c>
      <c r="S66" s="1202">
        <f t="shared" si="5"/>
        <v>8</v>
      </c>
    </row>
    <row r="67" spans="1:19">
      <c r="A67" s="39" t="s">
        <v>604</v>
      </c>
      <c r="B67" s="39" t="s">
        <v>612</v>
      </c>
      <c r="E67" s="39" t="str">
        <f t="shared" si="0"/>
        <v/>
      </c>
      <c r="G67" s="346" t="s">
        <v>716</v>
      </c>
      <c r="H67" s="1202">
        <v>1</v>
      </c>
      <c r="I67" s="1202"/>
      <c r="J67" s="1202">
        <v>3</v>
      </c>
      <c r="K67" s="1202"/>
      <c r="L67" s="1202">
        <v>1</v>
      </c>
      <c r="M67" s="1202"/>
      <c r="N67" s="1202">
        <v>1</v>
      </c>
      <c r="O67" s="1202"/>
      <c r="P67" s="1202"/>
      <c r="Q67" s="1202"/>
      <c r="R67" s="1202">
        <v>2</v>
      </c>
      <c r="S67" s="1202">
        <f t="shared" si="5"/>
        <v>8</v>
      </c>
    </row>
    <row r="68" spans="1:19">
      <c r="A68" s="39" t="s">
        <v>604</v>
      </c>
      <c r="B68" s="39" t="s">
        <v>613</v>
      </c>
      <c r="E68" s="39" t="str">
        <f t="shared" si="0"/>
        <v/>
      </c>
      <c r="G68" s="346" t="s">
        <v>718</v>
      </c>
      <c r="H68" s="1202">
        <v>1</v>
      </c>
      <c r="I68" s="1202"/>
      <c r="J68" s="1202">
        <v>5</v>
      </c>
      <c r="K68" s="1202">
        <v>1</v>
      </c>
      <c r="L68" s="1202">
        <v>2</v>
      </c>
      <c r="M68" s="1202">
        <v>1</v>
      </c>
      <c r="N68" s="1202"/>
      <c r="O68" s="1202"/>
      <c r="P68" s="1202"/>
      <c r="Q68" s="1202"/>
      <c r="R68" s="1202">
        <v>1</v>
      </c>
      <c r="S68" s="1202">
        <f t="shared" si="5"/>
        <v>11</v>
      </c>
    </row>
    <row r="69" spans="1:19">
      <c r="A69" s="39" t="s">
        <v>604</v>
      </c>
      <c r="B69" s="39" t="s">
        <v>615</v>
      </c>
      <c r="E69" s="39" t="str">
        <f t="shared" si="0"/>
        <v/>
      </c>
      <c r="G69" s="346" t="s">
        <v>720</v>
      </c>
      <c r="H69" s="1202">
        <v>1</v>
      </c>
      <c r="I69" s="1202">
        <v>1</v>
      </c>
      <c r="J69" s="1202">
        <v>3</v>
      </c>
      <c r="K69" s="1202">
        <v>1</v>
      </c>
      <c r="L69" s="1202">
        <v>1</v>
      </c>
      <c r="M69" s="1202">
        <v>1</v>
      </c>
      <c r="N69" s="1202"/>
      <c r="O69" s="1202">
        <v>1</v>
      </c>
      <c r="P69" s="1202"/>
      <c r="Q69" s="1202"/>
      <c r="R69" s="1202"/>
      <c r="S69" s="1202">
        <f t="shared" si="5"/>
        <v>9</v>
      </c>
    </row>
    <row r="70" spans="1:19">
      <c r="A70" s="39" t="s">
        <v>604</v>
      </c>
      <c r="B70" s="39" t="s">
        <v>616</v>
      </c>
      <c r="C70" s="39" t="s">
        <v>12978</v>
      </c>
      <c r="D70" s="757" t="s">
        <v>13823</v>
      </c>
      <c r="E70" s="39" t="str">
        <f t="shared" si="0"/>
        <v>第238回 波切の石積み構造物群 ─石工たちが構築した岬の基盤─</v>
      </c>
      <c r="G70" s="346" t="s">
        <v>722</v>
      </c>
      <c r="H70" s="1202">
        <v>2</v>
      </c>
      <c r="I70" s="1202">
        <v>2</v>
      </c>
      <c r="J70" s="1202">
        <v>5</v>
      </c>
      <c r="K70" s="1202"/>
      <c r="L70" s="1202">
        <v>1</v>
      </c>
      <c r="M70" s="1202">
        <v>1</v>
      </c>
      <c r="N70" s="1202">
        <v>1</v>
      </c>
      <c r="O70" s="1202"/>
      <c r="P70" s="1202"/>
      <c r="Q70" s="1202"/>
      <c r="R70" s="1202"/>
      <c r="S70" s="1202">
        <f t="shared" si="5"/>
        <v>12</v>
      </c>
    </row>
    <row r="71" spans="1:19">
      <c r="A71" s="39" t="s">
        <v>604</v>
      </c>
      <c r="B71" s="39" t="s">
        <v>618</v>
      </c>
      <c r="E71" s="39" t="str">
        <f t="shared" ref="E71:E134" si="6">IF(ISBLANK(D71),"",D71)</f>
        <v/>
      </c>
      <c r="G71" s="346" t="s">
        <v>724</v>
      </c>
      <c r="H71" s="1202">
        <v>2</v>
      </c>
      <c r="I71" s="1202"/>
      <c r="J71" s="1202">
        <v>2</v>
      </c>
      <c r="K71" s="1202"/>
      <c r="L71" s="1202"/>
      <c r="M71" s="1202"/>
      <c r="N71" s="1202"/>
      <c r="O71" s="1202">
        <v>1</v>
      </c>
      <c r="P71" s="1202"/>
      <c r="Q71" s="1202">
        <v>1</v>
      </c>
      <c r="R71" s="1202"/>
      <c r="S71" s="1202">
        <f t="shared" si="5"/>
        <v>6</v>
      </c>
    </row>
    <row r="72" spans="1:19">
      <c r="A72" s="39" t="s">
        <v>604</v>
      </c>
      <c r="B72" s="39" t="s">
        <v>619</v>
      </c>
      <c r="E72" s="39" t="str">
        <f t="shared" si="6"/>
        <v/>
      </c>
      <c r="G72" s="346" t="s">
        <v>726</v>
      </c>
      <c r="H72" s="1202">
        <v>1</v>
      </c>
      <c r="I72" s="1202">
        <v>2</v>
      </c>
      <c r="J72" s="1202">
        <v>1</v>
      </c>
      <c r="K72" s="1202"/>
      <c r="L72" s="1202"/>
      <c r="M72" s="1202"/>
      <c r="N72" s="1202"/>
      <c r="O72" s="1202">
        <v>2</v>
      </c>
      <c r="P72" s="1202"/>
      <c r="Q72" s="1202"/>
      <c r="R72" s="1202">
        <v>1</v>
      </c>
      <c r="S72" s="1202">
        <f t="shared" si="5"/>
        <v>7</v>
      </c>
    </row>
    <row r="73" spans="1:19">
      <c r="A73" s="39" t="s">
        <v>604</v>
      </c>
      <c r="B73" s="39" t="s">
        <v>621</v>
      </c>
      <c r="E73" s="39" t="str">
        <f t="shared" si="6"/>
        <v/>
      </c>
      <c r="G73" s="346" t="s">
        <v>728</v>
      </c>
      <c r="H73" s="1202">
        <v>2</v>
      </c>
      <c r="I73" s="1202"/>
      <c r="J73" s="1202">
        <v>3</v>
      </c>
      <c r="K73" s="1202"/>
      <c r="L73" s="1202">
        <v>2</v>
      </c>
      <c r="M73" s="1202"/>
      <c r="N73" s="1202">
        <v>1</v>
      </c>
      <c r="O73" s="1202">
        <v>1</v>
      </c>
      <c r="P73" s="1202"/>
      <c r="Q73" s="1202">
        <v>2</v>
      </c>
      <c r="R73" s="1202">
        <v>1</v>
      </c>
      <c r="S73" s="1202">
        <f t="shared" si="5"/>
        <v>12</v>
      </c>
    </row>
    <row r="74" spans="1:19">
      <c r="A74" s="39" t="s">
        <v>604</v>
      </c>
      <c r="B74" s="39" t="s">
        <v>623</v>
      </c>
      <c r="E74" s="39" t="str">
        <f t="shared" si="6"/>
        <v/>
      </c>
      <c r="G74" s="346" t="s">
        <v>730</v>
      </c>
      <c r="H74" s="1202"/>
      <c r="I74" s="1202"/>
      <c r="J74" s="1202">
        <v>9</v>
      </c>
      <c r="K74" s="1202">
        <v>3</v>
      </c>
      <c r="L74" s="1202"/>
      <c r="M74" s="1202">
        <v>2</v>
      </c>
      <c r="N74" s="1202"/>
      <c r="O74" s="1202"/>
      <c r="P74" s="1202"/>
      <c r="Q74" s="1202">
        <v>2</v>
      </c>
      <c r="R74" s="1202"/>
      <c r="S74" s="1202">
        <f t="shared" si="5"/>
        <v>16</v>
      </c>
    </row>
    <row r="75" spans="1:19">
      <c r="A75" s="39" t="s">
        <v>604</v>
      </c>
      <c r="B75" s="39" t="s">
        <v>625</v>
      </c>
      <c r="E75" s="39" t="str">
        <f t="shared" si="6"/>
        <v/>
      </c>
      <c r="G75" s="346" t="s">
        <v>732</v>
      </c>
      <c r="H75" s="1202">
        <v>1</v>
      </c>
      <c r="I75" s="1202">
        <v>1</v>
      </c>
      <c r="J75" s="1202">
        <v>6</v>
      </c>
      <c r="K75" s="1202">
        <v>2</v>
      </c>
      <c r="L75" s="1202">
        <v>2</v>
      </c>
      <c r="M75" s="1202">
        <v>1</v>
      </c>
      <c r="N75" s="1202"/>
      <c r="O75" s="1202"/>
      <c r="P75" s="1202"/>
      <c r="Q75" s="1202"/>
      <c r="R75" s="1202">
        <v>1</v>
      </c>
      <c r="S75" s="1202">
        <f t="shared" si="5"/>
        <v>14</v>
      </c>
    </row>
    <row r="76" spans="1:19">
      <c r="A76" s="39" t="s">
        <v>604</v>
      </c>
      <c r="B76" s="39" t="s">
        <v>627</v>
      </c>
      <c r="C76" s="39" t="s">
        <v>12992</v>
      </c>
      <c r="D76" s="757" t="s">
        <v>13824</v>
      </c>
      <c r="E76" s="39" t="str">
        <f t="shared" si="6"/>
        <v>第224回 箱ヶ瀬橋 ─本州と四国を結ぶ本州四国連絡橋のプロトタイプ（試作品）─</v>
      </c>
      <c r="G76" s="346" t="s">
        <v>734</v>
      </c>
      <c r="H76" s="1202">
        <v>2</v>
      </c>
      <c r="I76" s="1202"/>
      <c r="J76" s="1202">
        <v>2</v>
      </c>
      <c r="K76" s="1202"/>
      <c r="L76" s="1202"/>
      <c r="M76" s="1202">
        <v>1</v>
      </c>
      <c r="N76" s="1202">
        <v>1</v>
      </c>
      <c r="O76" s="1202">
        <v>1</v>
      </c>
      <c r="P76" s="1202">
        <v>1</v>
      </c>
      <c r="Q76" s="1202">
        <v>3</v>
      </c>
      <c r="R76" s="1202">
        <v>2</v>
      </c>
      <c r="S76" s="1202">
        <f t="shared" si="5"/>
        <v>13</v>
      </c>
    </row>
    <row r="77" spans="1:19">
      <c r="A77" s="39" t="s">
        <v>604</v>
      </c>
      <c r="B77" s="39" t="s">
        <v>629</v>
      </c>
      <c r="C77" s="757"/>
      <c r="D77" s="757"/>
      <c r="E77" s="39" t="str">
        <f t="shared" si="6"/>
        <v/>
      </c>
      <c r="G77" s="346" t="s">
        <v>736</v>
      </c>
      <c r="H77" s="1202"/>
      <c r="I77" s="1202"/>
      <c r="J77" s="1202"/>
      <c r="K77" s="1202"/>
      <c r="L77" s="1202"/>
      <c r="M77" s="1202"/>
      <c r="N77" s="1202">
        <v>1</v>
      </c>
      <c r="O77" s="1202"/>
      <c r="P77" s="1202"/>
      <c r="Q77" s="1202"/>
      <c r="R77" s="1202"/>
      <c r="S77" s="1202">
        <f t="shared" si="5"/>
        <v>1</v>
      </c>
    </row>
    <row r="78" spans="1:19">
      <c r="A78" s="39" t="s">
        <v>604</v>
      </c>
      <c r="B78" s="39" t="s">
        <v>631</v>
      </c>
      <c r="E78" s="39" t="str">
        <f t="shared" si="6"/>
        <v/>
      </c>
      <c r="G78" s="346" t="s">
        <v>614</v>
      </c>
      <c r="H78" s="1202"/>
      <c r="I78" s="1202">
        <v>1</v>
      </c>
      <c r="J78" s="1202"/>
      <c r="K78" s="1202"/>
      <c r="L78" s="1202"/>
      <c r="M78" s="1202"/>
      <c r="N78" s="1202"/>
      <c r="O78" s="1202">
        <v>1</v>
      </c>
      <c r="P78" s="1202"/>
      <c r="Q78" s="1202"/>
      <c r="R78" s="1202"/>
      <c r="S78" s="1202">
        <f t="shared" si="5"/>
        <v>2</v>
      </c>
    </row>
    <row r="79" spans="1:19">
      <c r="A79" s="39" t="s">
        <v>604</v>
      </c>
      <c r="B79" s="39" t="s">
        <v>633</v>
      </c>
      <c r="E79" s="39" t="str">
        <f t="shared" si="6"/>
        <v/>
      </c>
      <c r="G79" s="346" t="s">
        <v>603</v>
      </c>
      <c r="H79" s="1202">
        <f>SUM(H31:H78)</f>
        <v>84</v>
      </c>
      <c r="I79" s="1202">
        <f t="shared" ref="I79:R79" si="7">SUM(I31:I78)</f>
        <v>61</v>
      </c>
      <c r="J79" s="1202">
        <f t="shared" si="7"/>
        <v>230</v>
      </c>
      <c r="K79" s="1202">
        <f t="shared" si="7"/>
        <v>41</v>
      </c>
      <c r="L79" s="1202">
        <f t="shared" si="7"/>
        <v>87</v>
      </c>
      <c r="M79" s="1202">
        <f t="shared" si="7"/>
        <v>65</v>
      </c>
      <c r="N79" s="1202">
        <f t="shared" si="7"/>
        <v>22</v>
      </c>
      <c r="O79" s="1202">
        <f t="shared" si="7"/>
        <v>51</v>
      </c>
      <c r="P79" s="1202">
        <f t="shared" si="7"/>
        <v>26</v>
      </c>
      <c r="Q79" s="1202">
        <f t="shared" si="7"/>
        <v>27</v>
      </c>
      <c r="R79" s="1202">
        <f t="shared" si="7"/>
        <v>50</v>
      </c>
      <c r="S79" s="1202">
        <f>SUM(S31:S78)</f>
        <v>744</v>
      </c>
    </row>
    <row r="80" spans="1:19">
      <c r="A80" s="39" t="s">
        <v>604</v>
      </c>
      <c r="B80" s="39" t="s">
        <v>635</v>
      </c>
      <c r="C80" s="39" t="s">
        <v>12981</v>
      </c>
      <c r="D80" s="757" t="s">
        <v>13825</v>
      </c>
      <c r="E80" s="39" t="str">
        <f t="shared" si="6"/>
        <v>第235回 翁橋─日本に現存する希少な煉瓦舗装橋─</v>
      </c>
      <c r="S80" s="1223" t="s">
        <v>741</v>
      </c>
    </row>
    <row r="81" spans="1:5">
      <c r="A81" s="39" t="s">
        <v>604</v>
      </c>
      <c r="B81" s="39" t="s">
        <v>636</v>
      </c>
      <c r="E81" s="39" t="str">
        <f t="shared" si="6"/>
        <v/>
      </c>
    </row>
    <row r="82" spans="1:5">
      <c r="A82" s="39" t="s">
        <v>604</v>
      </c>
      <c r="B82" s="39" t="s">
        <v>638</v>
      </c>
      <c r="C82" s="39" t="s">
        <v>12990</v>
      </c>
      <c r="D82" s="757" t="s">
        <v>13826</v>
      </c>
      <c r="E82" s="39" t="str">
        <f t="shared" si="6"/>
        <v>第226回 赤尾木港の岸岐と築島 ─女殿様の見据えた開国への胎動─</v>
      </c>
    </row>
    <row r="83" spans="1:5">
      <c r="A83" s="39" t="s">
        <v>639</v>
      </c>
      <c r="B83" s="39" t="s">
        <v>640</v>
      </c>
      <c r="C83" s="39" t="s">
        <v>12993</v>
      </c>
      <c r="D83" s="757" t="s">
        <v>13827</v>
      </c>
      <c r="E83" s="39" t="str">
        <f t="shared" si="6"/>
        <v>第223回 糠平ダム ─戦後の電力需要に貢献した貯水式水力発電─</v>
      </c>
    </row>
    <row r="84" spans="1:5">
      <c r="A84" s="39" t="s">
        <v>639</v>
      </c>
      <c r="B84" s="39" t="s">
        <v>642</v>
      </c>
      <c r="E84" s="39" t="str">
        <f t="shared" si="6"/>
        <v/>
      </c>
    </row>
    <row r="85" spans="1:5">
      <c r="A85" s="39" t="s">
        <v>639</v>
      </c>
      <c r="B85" s="39" t="s">
        <v>643</v>
      </c>
      <c r="E85" s="39" t="str">
        <f t="shared" si="6"/>
        <v/>
      </c>
    </row>
    <row r="86" spans="1:5">
      <c r="A86" s="39" t="s">
        <v>639</v>
      </c>
      <c r="B86" s="39" t="s">
        <v>644</v>
      </c>
      <c r="E86" s="39" t="str">
        <f t="shared" si="6"/>
        <v/>
      </c>
    </row>
    <row r="87" spans="1:5">
      <c r="A87" s="39" t="s">
        <v>639</v>
      </c>
      <c r="B87" s="39" t="s">
        <v>646</v>
      </c>
      <c r="E87" s="39" t="str">
        <f t="shared" si="6"/>
        <v/>
      </c>
    </row>
    <row r="88" spans="1:5">
      <c r="A88" s="39" t="s">
        <v>639</v>
      </c>
      <c r="B88" s="39" t="s">
        <v>648</v>
      </c>
      <c r="E88" s="39" t="str">
        <f t="shared" si="6"/>
        <v/>
      </c>
    </row>
    <row r="89" spans="1:5">
      <c r="A89" s="39" t="s">
        <v>639</v>
      </c>
      <c r="B89" s="39" t="s">
        <v>650</v>
      </c>
      <c r="E89" s="39" t="str">
        <f t="shared" si="6"/>
        <v/>
      </c>
    </row>
    <row r="90" spans="1:5">
      <c r="A90" s="39" t="s">
        <v>639</v>
      </c>
      <c r="B90" s="39" t="s">
        <v>652</v>
      </c>
      <c r="C90" s="39" t="s">
        <v>12991</v>
      </c>
      <c r="D90" s="757" t="s">
        <v>13828</v>
      </c>
      <c r="E90" s="39" t="str">
        <f t="shared" si="6"/>
        <v>第225回 六郷水門 ─多摩川下流域の歴史を伝え、未来につながる地域的シンボル─</v>
      </c>
    </row>
    <row r="91" spans="1:5">
      <c r="A91" s="39" t="s">
        <v>639</v>
      </c>
      <c r="B91" s="39" t="s">
        <v>654</v>
      </c>
      <c r="E91" s="39" t="str">
        <f t="shared" si="6"/>
        <v/>
      </c>
    </row>
    <row r="92" spans="1:5">
      <c r="A92" s="39" t="s">
        <v>639</v>
      </c>
      <c r="B92" s="39" t="s">
        <v>656</v>
      </c>
      <c r="C92" s="39" t="s">
        <v>12987</v>
      </c>
      <c r="D92" s="757" t="s">
        <v>13829</v>
      </c>
      <c r="E92" s="39" t="str">
        <f t="shared" si="6"/>
        <v>第229回 東山円筒分水槽 ─円滑な分水への願い─</v>
      </c>
    </row>
    <row r="93" spans="1:5">
      <c r="A93" s="39" t="s">
        <v>639</v>
      </c>
      <c r="B93" s="39" t="s">
        <v>658</v>
      </c>
      <c r="E93" s="39" t="str">
        <f t="shared" si="6"/>
        <v/>
      </c>
    </row>
    <row r="94" spans="1:5">
      <c r="A94" s="39" t="s">
        <v>639</v>
      </c>
      <c r="B94" s="39" t="s">
        <v>660</v>
      </c>
      <c r="E94" s="39" t="str">
        <f t="shared" si="6"/>
        <v/>
      </c>
    </row>
    <row r="95" spans="1:5">
      <c r="A95" s="39" t="s">
        <v>639</v>
      </c>
      <c r="B95" s="39" t="s">
        <v>662</v>
      </c>
      <c r="E95" s="39" t="str">
        <f t="shared" si="6"/>
        <v/>
      </c>
    </row>
    <row r="96" spans="1:5">
      <c r="A96" s="39" t="s">
        <v>639</v>
      </c>
      <c r="B96" s="39" t="s">
        <v>664</v>
      </c>
      <c r="E96" s="39" t="str">
        <f t="shared" si="6"/>
        <v/>
      </c>
    </row>
    <row r="97" spans="1:5">
      <c r="A97" s="39" t="s">
        <v>639</v>
      </c>
      <c r="B97" s="39" t="s">
        <v>666</v>
      </c>
      <c r="E97" s="39" t="str">
        <f t="shared" si="6"/>
        <v/>
      </c>
    </row>
    <row r="98" spans="1:5">
      <c r="A98" s="39" t="s">
        <v>639</v>
      </c>
      <c r="B98" s="39" t="s">
        <v>668</v>
      </c>
      <c r="E98" s="39" t="str">
        <f t="shared" si="6"/>
        <v/>
      </c>
    </row>
    <row r="99" spans="1:5">
      <c r="A99" s="39" t="s">
        <v>639</v>
      </c>
      <c r="B99" s="39" t="s">
        <v>670</v>
      </c>
      <c r="C99" s="39" t="s">
        <v>13000</v>
      </c>
      <c r="D99" s="757" t="s">
        <v>13830</v>
      </c>
      <c r="E99" s="39" t="str">
        <f t="shared" si="6"/>
        <v>第216回 琵琶湖疏水 ─琵琶湖疏水・第2琵琶湖疏水・分線ほか─</v>
      </c>
    </row>
    <row r="100" spans="1:5">
      <c r="A100" s="39" t="s">
        <v>639</v>
      </c>
      <c r="B100" s="39" t="s">
        <v>672</v>
      </c>
      <c r="E100" s="39" t="str">
        <f t="shared" si="6"/>
        <v/>
      </c>
    </row>
    <row r="101" spans="1:5">
      <c r="A101" s="39" t="s">
        <v>639</v>
      </c>
      <c r="B101" s="39" t="s">
        <v>674</v>
      </c>
      <c r="E101" s="39" t="str">
        <f t="shared" si="6"/>
        <v/>
      </c>
    </row>
    <row r="102" spans="1:5">
      <c r="A102" s="39" t="s">
        <v>639</v>
      </c>
      <c r="B102" s="39" t="s">
        <v>676</v>
      </c>
      <c r="E102" s="39" t="str">
        <f t="shared" si="6"/>
        <v/>
      </c>
    </row>
    <row r="103" spans="1:5">
      <c r="A103" s="39" t="s">
        <v>639</v>
      </c>
      <c r="B103" s="39" t="s">
        <v>678</v>
      </c>
      <c r="E103" s="39" t="str">
        <f t="shared" si="6"/>
        <v/>
      </c>
    </row>
    <row r="104" spans="1:5">
      <c r="A104" s="39" t="s">
        <v>639</v>
      </c>
      <c r="B104" s="39" t="s">
        <v>680</v>
      </c>
      <c r="C104" s="39" t="s">
        <v>12997</v>
      </c>
      <c r="D104" s="757" t="s">
        <v>13831</v>
      </c>
      <c r="E104" s="39" t="str">
        <f t="shared" si="6"/>
        <v>第219回 九十九橋・本川橋─爆撃された光海軍工廠の廃材を再利用した戦後復興の兄弟橋─</v>
      </c>
    </row>
    <row r="105" spans="1:5">
      <c r="A105" s="39" t="s">
        <v>639</v>
      </c>
      <c r="B105" s="39" t="s">
        <v>682</v>
      </c>
      <c r="C105" s="39" t="s">
        <v>13002</v>
      </c>
      <c r="D105" s="757" t="s">
        <v>13832</v>
      </c>
      <c r="E105" s="39" t="str">
        <f t="shared" si="6"/>
        <v>第214回 千賀居隧道 ─未来へつながる、現役最古のループトンネル─</v>
      </c>
    </row>
    <row r="106" spans="1:5">
      <c r="A106" s="39" t="s">
        <v>639</v>
      </c>
      <c r="B106" s="39" t="s">
        <v>684</v>
      </c>
      <c r="C106" s="39" t="s">
        <v>13003</v>
      </c>
      <c r="D106" s="757" t="s">
        <v>13833</v>
      </c>
      <c r="E106" s="39" t="str">
        <f t="shared" si="6"/>
        <v>第213回 緒方川の多連アーチ石橋群 ─火砕流台地を刻む緒方川に架けられた石橋群─　</v>
      </c>
    </row>
    <row r="107" spans="1:5">
      <c r="A107" s="39" t="s">
        <v>639</v>
      </c>
      <c r="B107" s="39" t="s">
        <v>686</v>
      </c>
      <c r="E107" s="39" t="str">
        <f t="shared" si="6"/>
        <v/>
      </c>
    </row>
    <row r="108" spans="1:5">
      <c r="A108" s="39" t="s">
        <v>688</v>
      </c>
      <c r="B108" s="39" t="s">
        <v>689</v>
      </c>
      <c r="C108" s="39" t="s">
        <v>13004</v>
      </c>
      <c r="D108" s="757" t="s">
        <v>13834</v>
      </c>
      <c r="E108" s="39" t="str">
        <f t="shared" si="6"/>
        <v>第212回 金山ダム ─北海道で唯一無二の中空重力式コンクリートダム─</v>
      </c>
    </row>
    <row r="109" spans="1:5">
      <c r="A109" s="39" t="s">
        <v>688</v>
      </c>
      <c r="B109" s="39" t="s">
        <v>691</v>
      </c>
      <c r="E109" s="39" t="str">
        <f t="shared" si="6"/>
        <v/>
      </c>
    </row>
    <row r="110" spans="1:5">
      <c r="A110" s="39" t="s">
        <v>688</v>
      </c>
      <c r="B110" s="39" t="s">
        <v>693</v>
      </c>
      <c r="E110" s="39" t="str">
        <f t="shared" si="6"/>
        <v/>
      </c>
    </row>
    <row r="111" spans="1:5">
      <c r="A111" s="39" t="s">
        <v>688</v>
      </c>
      <c r="B111" s="39" t="s">
        <v>695</v>
      </c>
      <c r="E111" s="39" t="str">
        <f t="shared" si="6"/>
        <v/>
      </c>
    </row>
    <row r="112" spans="1:5">
      <c r="A112" s="39" t="s">
        <v>688</v>
      </c>
      <c r="B112" s="39" t="s">
        <v>697</v>
      </c>
      <c r="E112" s="39" t="str">
        <f t="shared" si="6"/>
        <v/>
      </c>
    </row>
    <row r="113" spans="1:5">
      <c r="A113" s="39" t="s">
        <v>688</v>
      </c>
      <c r="B113" s="39" t="s">
        <v>699</v>
      </c>
      <c r="E113" s="39" t="str">
        <f t="shared" si="6"/>
        <v/>
      </c>
    </row>
    <row r="114" spans="1:5">
      <c r="A114" s="39" t="s">
        <v>688</v>
      </c>
      <c r="B114" s="39" t="s">
        <v>701</v>
      </c>
      <c r="E114" s="39" t="str">
        <f t="shared" si="6"/>
        <v/>
      </c>
    </row>
    <row r="115" spans="1:5">
      <c r="A115" s="39" t="s">
        <v>688</v>
      </c>
      <c r="B115" s="39" t="s">
        <v>703</v>
      </c>
      <c r="E115" s="39" t="str">
        <f t="shared" si="6"/>
        <v/>
      </c>
    </row>
    <row r="116" spans="1:5">
      <c r="A116" s="39" t="s">
        <v>688</v>
      </c>
      <c r="B116" s="39" t="s">
        <v>705</v>
      </c>
      <c r="E116" s="39" t="str">
        <f t="shared" si="6"/>
        <v/>
      </c>
    </row>
    <row r="117" spans="1:5">
      <c r="A117" s="39" t="s">
        <v>688</v>
      </c>
      <c r="B117" s="39" t="s">
        <v>707</v>
      </c>
      <c r="E117" s="39" t="str">
        <f t="shared" si="6"/>
        <v/>
      </c>
    </row>
    <row r="118" spans="1:5">
      <c r="A118" s="39" t="s">
        <v>688</v>
      </c>
      <c r="B118" s="39" t="s">
        <v>709</v>
      </c>
      <c r="E118" s="39" t="str">
        <f t="shared" si="6"/>
        <v/>
      </c>
    </row>
    <row r="119" spans="1:5">
      <c r="A119" s="39" t="s">
        <v>688</v>
      </c>
      <c r="B119" s="39" t="s">
        <v>711</v>
      </c>
      <c r="E119" s="39" t="str">
        <f t="shared" si="6"/>
        <v/>
      </c>
    </row>
    <row r="120" spans="1:5">
      <c r="A120" s="39" t="s">
        <v>688</v>
      </c>
      <c r="B120" s="39" t="s">
        <v>713</v>
      </c>
      <c r="C120" s="39" t="s">
        <v>13015</v>
      </c>
      <c r="D120" s="757" t="s">
        <v>13838</v>
      </c>
      <c r="E120" s="39" t="str">
        <f t="shared" si="6"/>
        <v>第201回 黒部ダム ─戦後の電源体制を支える要─　</v>
      </c>
    </row>
    <row r="121" spans="1:5">
      <c r="A121" s="39" t="s">
        <v>688</v>
      </c>
      <c r="B121" s="39" t="s">
        <v>715</v>
      </c>
      <c r="E121" s="39" t="str">
        <f t="shared" si="6"/>
        <v/>
      </c>
    </row>
    <row r="122" spans="1:5">
      <c r="A122" s="39" t="s">
        <v>688</v>
      </c>
      <c r="B122" s="39" t="s">
        <v>717</v>
      </c>
      <c r="C122" s="39" t="s">
        <v>13006</v>
      </c>
      <c r="D122" s="757" t="s">
        <v>13839</v>
      </c>
      <c r="E122" s="39" t="str">
        <f t="shared" si="6"/>
        <v>第210回 中川運河 ─土木遺産から人々の水辺へ─</v>
      </c>
    </row>
    <row r="123" spans="1:5">
      <c r="A123" s="39" t="s">
        <v>688</v>
      </c>
      <c r="B123" s="39" t="s">
        <v>719</v>
      </c>
      <c r="C123" s="39" t="s">
        <v>12998</v>
      </c>
      <c r="D123" s="757" t="s">
        <v>13835</v>
      </c>
      <c r="E123" s="39" t="str">
        <f t="shared" si="6"/>
        <v>第218回 五六閘門 ─百十数年にわたり地域を護り続ける人造石製逆水留閘門─</v>
      </c>
    </row>
    <row r="124" spans="1:5">
      <c r="A124" s="39" t="s">
        <v>688</v>
      </c>
      <c r="B124" s="39" t="s">
        <v>721</v>
      </c>
      <c r="C124" s="39" t="s">
        <v>13005</v>
      </c>
      <c r="D124" s="757" t="s">
        <v>13836</v>
      </c>
      <c r="E124" s="39" t="str">
        <f t="shared" si="6"/>
        <v>第211回 ビル･高架道路･地下鉄駅の一体整備 ─70年万博を迎える大阪の活気と高揚─</v>
      </c>
    </row>
    <row r="125" spans="1:5">
      <c r="A125" s="39" t="s">
        <v>688</v>
      </c>
      <c r="B125" s="39" t="s">
        <v>723</v>
      </c>
      <c r="E125" s="39" t="str">
        <f t="shared" si="6"/>
        <v/>
      </c>
    </row>
    <row r="126" spans="1:5">
      <c r="A126" s="39" t="s">
        <v>688</v>
      </c>
      <c r="B126" s="39" t="s">
        <v>725</v>
      </c>
      <c r="E126" s="39" t="str">
        <f t="shared" si="6"/>
        <v/>
      </c>
    </row>
    <row r="127" spans="1:5">
      <c r="A127" s="39" t="s">
        <v>688</v>
      </c>
      <c r="B127" s="39" t="s">
        <v>727</v>
      </c>
      <c r="E127" s="39" t="str">
        <f t="shared" si="6"/>
        <v/>
      </c>
    </row>
    <row r="128" spans="1:5">
      <c r="A128" s="39" t="s">
        <v>688</v>
      </c>
      <c r="B128" s="39" t="s">
        <v>729</v>
      </c>
      <c r="E128" s="39" t="str">
        <f t="shared" si="6"/>
        <v/>
      </c>
    </row>
    <row r="129" spans="1:5">
      <c r="A129" s="39" t="s">
        <v>688</v>
      </c>
      <c r="B129" s="39" t="s">
        <v>731</v>
      </c>
      <c r="E129" s="39" t="str">
        <f t="shared" si="6"/>
        <v/>
      </c>
    </row>
    <row r="130" spans="1:5">
      <c r="A130" s="39" t="s">
        <v>688</v>
      </c>
      <c r="B130" s="39" t="s">
        <v>733</v>
      </c>
      <c r="E130" s="39" t="str">
        <f t="shared" si="6"/>
        <v/>
      </c>
    </row>
    <row r="131" spans="1:5" ht="27">
      <c r="A131" s="39" t="s">
        <v>688</v>
      </c>
      <c r="B131" s="39" t="s">
        <v>735</v>
      </c>
      <c r="C131" s="39" t="s">
        <v>12995</v>
      </c>
      <c r="D131" s="1204" t="s">
        <v>13837</v>
      </c>
      <c r="E131" s="39" t="str">
        <f t="shared" si="6"/>
        <v>第221回 三架橋 ─地域の交通と心をつなぐ優美な３連アーチ橋─</v>
      </c>
    </row>
    <row r="132" spans="1:5">
      <c r="A132" s="39" t="s">
        <v>688</v>
      </c>
      <c r="B132" s="39" t="s">
        <v>737</v>
      </c>
      <c r="C132" s="39" t="s">
        <v>12982</v>
      </c>
      <c r="D132" s="757" t="s">
        <v>13888</v>
      </c>
      <c r="E132" s="39" t="str">
        <f t="shared" si="6"/>
        <v>第234回 八代の石造干拓施設群 ─石工たちが拓いた豊かな国土─</v>
      </c>
    </row>
    <row r="133" spans="1:5">
      <c r="A133" s="39" t="s">
        <v>688</v>
      </c>
      <c r="B133" s="39" t="s">
        <v>738</v>
      </c>
      <c r="E133" s="39" t="str">
        <f t="shared" si="6"/>
        <v/>
      </c>
    </row>
    <row r="134" spans="1:5">
      <c r="A134" s="39" t="s">
        <v>739</v>
      </c>
      <c r="B134" s="39" t="s">
        <v>740</v>
      </c>
      <c r="C134" s="39" t="s">
        <v>13386</v>
      </c>
      <c r="D134" s="757" t="s">
        <v>13840</v>
      </c>
      <c r="E134" s="39" t="str">
        <f t="shared" si="6"/>
        <v>第188回 岩松ダム ─十勝川流域で最初の近代的ダム─　</v>
      </c>
    </row>
    <row r="135" spans="1:5">
      <c r="A135" s="39" t="s">
        <v>739</v>
      </c>
      <c r="B135" s="39" t="s">
        <v>742</v>
      </c>
      <c r="C135" s="39" t="s">
        <v>13020</v>
      </c>
      <c r="D135" s="757" t="s">
        <v>13841</v>
      </c>
      <c r="E135" s="39" t="str">
        <f t="shared" ref="E135:E199" si="8">IF(ISBLANK(D135),"",D135)</f>
        <v>第196回 旧運河橋 ─最初期の全溶接橋の技術を残し、後世に伝える─</v>
      </c>
    </row>
    <row r="136" spans="1:5">
      <c r="A136" s="39" t="s">
        <v>739</v>
      </c>
      <c r="B136" s="39" t="s">
        <v>743</v>
      </c>
      <c r="E136" s="39" t="str">
        <f t="shared" si="8"/>
        <v/>
      </c>
    </row>
    <row r="137" spans="1:5">
      <c r="A137" s="39" t="s">
        <v>739</v>
      </c>
      <c r="B137" s="39" t="s">
        <v>744</v>
      </c>
      <c r="E137" s="39" t="str">
        <f t="shared" si="8"/>
        <v/>
      </c>
    </row>
    <row r="138" spans="1:5">
      <c r="A138" s="39" t="s">
        <v>739</v>
      </c>
      <c r="B138" s="39" t="s">
        <v>745</v>
      </c>
      <c r="E138" s="39" t="str">
        <f t="shared" si="8"/>
        <v/>
      </c>
    </row>
    <row r="139" spans="1:5">
      <c r="A139" s="39" t="s">
        <v>739</v>
      </c>
      <c r="B139" s="39" t="s">
        <v>746</v>
      </c>
      <c r="E139" s="39" t="str">
        <f t="shared" si="8"/>
        <v/>
      </c>
    </row>
    <row r="140" spans="1:5">
      <c r="A140" s="39" t="s">
        <v>739</v>
      </c>
      <c r="B140" s="39" t="s">
        <v>747</v>
      </c>
      <c r="E140" s="39" t="str">
        <f t="shared" si="8"/>
        <v/>
      </c>
    </row>
    <row r="141" spans="1:5">
      <c r="A141" s="39" t="s">
        <v>739</v>
      </c>
      <c r="B141" s="39" t="s">
        <v>748</v>
      </c>
      <c r="E141" s="39" t="str">
        <f t="shared" si="8"/>
        <v/>
      </c>
    </row>
    <row r="142" spans="1:5">
      <c r="A142" s="39" t="s">
        <v>739</v>
      </c>
      <c r="B142" s="39" t="s">
        <v>749</v>
      </c>
      <c r="E142" s="39" t="str">
        <f t="shared" si="8"/>
        <v/>
      </c>
    </row>
    <row r="143" spans="1:5">
      <c r="A143" s="39" t="s">
        <v>739</v>
      </c>
      <c r="B143" s="39" t="s">
        <v>750</v>
      </c>
      <c r="E143" s="39" t="str">
        <f t="shared" si="8"/>
        <v/>
      </c>
    </row>
    <row r="144" spans="1:5">
      <c r="A144" s="39" t="s">
        <v>739</v>
      </c>
      <c r="B144" s="39" t="s">
        <v>751</v>
      </c>
      <c r="C144" s="39" t="s">
        <v>13380</v>
      </c>
      <c r="D144" s="757" t="s">
        <v>13842</v>
      </c>
      <c r="E144" s="39" t="str">
        <f t="shared" si="8"/>
        <v>第194回 忠節橋 ─一度見たら忘れない都市のゲート─　</v>
      </c>
    </row>
    <row r="145" spans="1:5">
      <c r="A145" s="39" t="s">
        <v>739</v>
      </c>
      <c r="B145" s="39" t="s">
        <v>752</v>
      </c>
      <c r="E145" s="39" t="str">
        <f t="shared" si="8"/>
        <v/>
      </c>
    </row>
    <row r="146" spans="1:5">
      <c r="A146" s="39" t="s">
        <v>739</v>
      </c>
      <c r="B146" s="39" t="s">
        <v>753</v>
      </c>
      <c r="E146" s="39" t="str">
        <f t="shared" si="8"/>
        <v/>
      </c>
    </row>
    <row r="147" spans="1:5">
      <c r="A147" s="39" t="s">
        <v>739</v>
      </c>
      <c r="B147" s="39" t="s">
        <v>754</v>
      </c>
      <c r="E147" s="39" t="str">
        <f t="shared" si="8"/>
        <v/>
      </c>
    </row>
    <row r="148" spans="1:5">
      <c r="A148" s="39" t="s">
        <v>739</v>
      </c>
      <c r="B148" s="39" t="s">
        <v>755</v>
      </c>
      <c r="E148" s="39" t="str">
        <f t="shared" si="8"/>
        <v/>
      </c>
    </row>
    <row r="149" spans="1:5">
      <c r="A149" s="39" t="s">
        <v>739</v>
      </c>
      <c r="B149" s="39" t="s">
        <v>756</v>
      </c>
      <c r="C149" s="39" t="s">
        <v>13379</v>
      </c>
      <c r="D149" s="757" t="s">
        <v>13843</v>
      </c>
      <c r="E149" s="39" t="str">
        <f t="shared" si="8"/>
        <v>第195回 戦前竣工の京都市児童公園群</v>
      </c>
    </row>
    <row r="150" spans="1:5">
      <c r="A150" s="39" t="s">
        <v>739</v>
      </c>
      <c r="B150" s="39" t="s">
        <v>757</v>
      </c>
      <c r="E150" s="39" t="str">
        <f t="shared" si="8"/>
        <v/>
      </c>
    </row>
    <row r="151" spans="1:5">
      <c r="A151" s="39" t="s">
        <v>739</v>
      </c>
      <c r="B151" s="39" t="s">
        <v>758</v>
      </c>
      <c r="C151" s="39" t="s">
        <v>12977</v>
      </c>
      <c r="D151" s="757" t="s">
        <v>13844</v>
      </c>
      <c r="E151" s="39" t="str">
        <f t="shared" si="8"/>
        <v>第240回 逆瀬川の砂防設備 ─流域全体の徹底的な砂防計画─</v>
      </c>
    </row>
    <row r="152" spans="1:5">
      <c r="A152" s="39" t="s">
        <v>739</v>
      </c>
      <c r="B152" s="39" t="s">
        <v>759</v>
      </c>
      <c r="E152" s="39" t="str">
        <f t="shared" si="8"/>
        <v/>
      </c>
    </row>
    <row r="153" spans="1:5">
      <c r="A153" s="39" t="s">
        <v>739</v>
      </c>
      <c r="B153" s="39" t="s">
        <v>760</v>
      </c>
      <c r="E153" s="39" t="str">
        <f t="shared" si="8"/>
        <v/>
      </c>
    </row>
    <row r="154" spans="1:5">
      <c r="A154" s="39" t="s">
        <v>739</v>
      </c>
      <c r="B154" s="39" t="s">
        <v>761</v>
      </c>
      <c r="C154" s="39" t="s">
        <v>13013</v>
      </c>
      <c r="D154" s="757" t="s">
        <v>13845</v>
      </c>
      <c r="E154" s="39" t="str">
        <f t="shared" si="8"/>
        <v>第203回 琵琶湖疏水鴨川運河施設群 ─上空に広がる空間が、緩やかな時の流れと優しさを醸し出している─</v>
      </c>
    </row>
    <row r="155" spans="1:5">
      <c r="A155" s="39" t="s">
        <v>739</v>
      </c>
      <c r="B155" s="39" t="s">
        <v>762</v>
      </c>
      <c r="E155" s="39" t="str">
        <f t="shared" si="8"/>
        <v/>
      </c>
    </row>
    <row r="156" spans="1:5">
      <c r="A156" s="39" t="s">
        <v>739</v>
      </c>
      <c r="B156" s="39" t="s">
        <v>763</v>
      </c>
      <c r="C156" s="39" t="s">
        <v>13382</v>
      </c>
      <c r="D156" s="757" t="s">
        <v>13846</v>
      </c>
      <c r="E156" s="39" t="str">
        <f t="shared" si="8"/>
        <v>第192回 用郷林道「七曲がり」 ─誕生と残存の奇跡─</v>
      </c>
    </row>
    <row r="157" spans="1:5">
      <c r="A157" s="39" t="s">
        <v>739</v>
      </c>
      <c r="B157" s="39" t="s">
        <v>764</v>
      </c>
      <c r="C157" s="39" t="s">
        <v>13016</v>
      </c>
      <c r="D157" s="757" t="s">
        <v>13847</v>
      </c>
      <c r="E157" s="39" t="str">
        <f t="shared" si="8"/>
        <v>第200回 大原橋 ─わが国最長のRCローゼ橋─　</v>
      </c>
    </row>
    <row r="158" spans="1:5">
      <c r="A158" s="39" t="s">
        <v>739</v>
      </c>
      <c r="B158" s="39" t="s">
        <v>765</v>
      </c>
      <c r="E158" s="39" t="str">
        <f t="shared" si="8"/>
        <v/>
      </c>
    </row>
    <row r="159" spans="1:5">
      <c r="A159" s="39" t="s">
        <v>739</v>
      </c>
      <c r="B159" s="39" t="s">
        <v>766</v>
      </c>
      <c r="C159" s="39" t="s">
        <v>13385</v>
      </c>
      <c r="D159" s="757" t="s">
        <v>13848</v>
      </c>
      <c r="E159" s="39" t="str">
        <f t="shared" si="8"/>
        <v>第189回 上椎葉ダム ─日本初の大規模アーチ式ダム─　</v>
      </c>
    </row>
    <row r="160" spans="1:5">
      <c r="A160" s="39" t="s">
        <v>739</v>
      </c>
      <c r="B160" s="39" t="s">
        <v>767</v>
      </c>
      <c r="C160" s="39" t="s">
        <v>13019</v>
      </c>
      <c r="D160" s="757" t="s">
        <v>13849</v>
      </c>
      <c r="E160" s="39" t="str">
        <f t="shared" si="8"/>
        <v>第197回 川畑井堰 ─地域の生活空間─　</v>
      </c>
    </row>
    <row r="161" spans="1:5">
      <c r="A161" s="39" t="s">
        <v>739</v>
      </c>
      <c r="B161" s="39" t="s">
        <v>768</v>
      </c>
      <c r="C161" s="39" t="s">
        <v>12996</v>
      </c>
      <c r="D161" s="757" t="s">
        <v>13850</v>
      </c>
      <c r="E161" s="39" t="str">
        <f t="shared" si="8"/>
        <v>第220回 若松港築港関連施設群─築港の歴史を今に伝える六つの施設─</v>
      </c>
    </row>
    <row r="162" spans="1:5">
      <c r="A162" s="39" t="s">
        <v>769</v>
      </c>
      <c r="B162" s="39" t="s">
        <v>770</v>
      </c>
      <c r="C162" s="39" t="s">
        <v>13394</v>
      </c>
      <c r="D162" s="757" t="s">
        <v>13851</v>
      </c>
      <c r="E162" s="39" t="str">
        <f t="shared" si="8"/>
        <v>第180回 山線鉄橋 ─支笏湖発展の歴史と人々の暮らし─</v>
      </c>
    </row>
    <row r="163" spans="1:5">
      <c r="A163" s="39" t="s">
        <v>769</v>
      </c>
      <c r="B163" s="39" t="s">
        <v>771</v>
      </c>
      <c r="C163" s="39" t="s">
        <v>13012</v>
      </c>
      <c r="D163" s="757" t="s">
        <v>13852</v>
      </c>
      <c r="E163" s="39" t="str">
        <f t="shared" si="8"/>
        <v>第204回 苫小牧港大規模掘込港湾施設 ─世界初の大規模掘込港湾─</v>
      </c>
    </row>
    <row r="164" spans="1:5">
      <c r="A164" s="39" t="s">
        <v>769</v>
      </c>
      <c r="B164" s="39" t="s">
        <v>772</v>
      </c>
      <c r="C164" s="39" t="s">
        <v>13389</v>
      </c>
      <c r="D164" s="757" t="s">
        <v>13853</v>
      </c>
      <c r="E164" s="39" t="str">
        <f t="shared" si="8"/>
        <v>第185回 油壺験潮場 ─絶妙な観測適地の選定─</v>
      </c>
    </row>
    <row r="165" spans="1:5">
      <c r="A165" s="39" t="s">
        <v>769</v>
      </c>
      <c r="B165" s="39" t="s">
        <v>773</v>
      </c>
      <c r="E165" s="39" t="str">
        <f t="shared" si="8"/>
        <v/>
      </c>
    </row>
    <row r="166" spans="1:5">
      <c r="A166" s="39" t="s">
        <v>769</v>
      </c>
      <c r="B166" s="39" t="s">
        <v>774</v>
      </c>
      <c r="E166" s="39" t="str">
        <f t="shared" si="8"/>
        <v/>
      </c>
    </row>
    <row r="167" spans="1:5">
      <c r="A167" s="39" t="s">
        <v>769</v>
      </c>
      <c r="B167" s="39" t="s">
        <v>775</v>
      </c>
      <c r="E167" s="39" t="str">
        <f t="shared" si="8"/>
        <v/>
      </c>
    </row>
    <row r="168" spans="1:5">
      <c r="A168" s="39" t="s">
        <v>769</v>
      </c>
      <c r="B168" s="39" t="s">
        <v>776</v>
      </c>
      <c r="E168" s="39" t="str">
        <f t="shared" si="8"/>
        <v/>
      </c>
    </row>
    <row r="169" spans="1:5">
      <c r="A169" s="39" t="s">
        <v>769</v>
      </c>
      <c r="B169" s="39" t="s">
        <v>777</v>
      </c>
      <c r="E169" s="39" t="str">
        <f t="shared" si="8"/>
        <v/>
      </c>
    </row>
    <row r="170" spans="1:5">
      <c r="A170" s="39" t="s">
        <v>769</v>
      </c>
      <c r="B170" s="39" t="s">
        <v>778</v>
      </c>
      <c r="E170" s="39" t="str">
        <f t="shared" si="8"/>
        <v/>
      </c>
    </row>
    <row r="171" spans="1:5">
      <c r="A171" s="39" t="s">
        <v>769</v>
      </c>
      <c r="B171" s="39" t="s">
        <v>779</v>
      </c>
      <c r="E171" s="39" t="str">
        <f t="shared" si="8"/>
        <v/>
      </c>
    </row>
    <row r="172" spans="1:5">
      <c r="A172" s="39" t="s">
        <v>769</v>
      </c>
      <c r="B172" s="39" t="s">
        <v>780</v>
      </c>
      <c r="C172" s="39" t="s">
        <v>13388</v>
      </c>
      <c r="D172" s="757" t="s">
        <v>13854</v>
      </c>
      <c r="E172" s="39" t="str">
        <f t="shared" si="8"/>
        <v>第186回 宇津ノ谷隧道群 ─宇津ノ谷峠と4時代の宇津ノ谷隧道─</v>
      </c>
    </row>
    <row r="173" spans="1:5">
      <c r="A173" s="39" t="s">
        <v>769</v>
      </c>
      <c r="B173" s="39" t="s">
        <v>781</v>
      </c>
      <c r="E173" s="39" t="str">
        <f t="shared" si="8"/>
        <v/>
      </c>
    </row>
    <row r="174" spans="1:5">
      <c r="A174" s="39" t="s">
        <v>769</v>
      </c>
      <c r="B174" s="39" t="s">
        <v>782</v>
      </c>
      <c r="E174" s="39" t="str">
        <f t="shared" si="8"/>
        <v/>
      </c>
    </row>
    <row r="175" spans="1:5">
      <c r="A175" s="39" t="s">
        <v>769</v>
      </c>
      <c r="B175" s="39" t="s">
        <v>783</v>
      </c>
      <c r="C175" s="39" t="s">
        <v>13395</v>
      </c>
      <c r="D175" s="757" t="s">
        <v>13855</v>
      </c>
      <c r="E175" s="39" t="str">
        <f t="shared" si="8"/>
        <v>第177回 辰巳用水 ─金沢を潤し続ける近世土木技術の粋─</v>
      </c>
    </row>
    <row r="176" spans="1:5">
      <c r="A176" s="39" t="s">
        <v>769</v>
      </c>
      <c r="B176" s="39" t="s">
        <v>784</v>
      </c>
      <c r="E176" s="39" t="str">
        <f t="shared" si="8"/>
        <v/>
      </c>
    </row>
    <row r="177" spans="1:5">
      <c r="A177" s="39" t="s">
        <v>769</v>
      </c>
      <c r="B177" s="39" t="s">
        <v>785</v>
      </c>
      <c r="C177" s="39" t="s">
        <v>13793</v>
      </c>
      <c r="D177" s="757" t="s">
        <v>13856</v>
      </c>
      <c r="E177" s="39" t="str">
        <f t="shared" si="8"/>
        <v>第178回 阪神・淡路大震災による被災構造物群（1） ─被災構造物を残した技術者の思い─</v>
      </c>
    </row>
    <row r="178" spans="1:5">
      <c r="C178" s="39" t="s">
        <v>13794</v>
      </c>
      <c r="D178" s="757" t="s">
        <v>13795</v>
      </c>
      <c r="E178" s="39" t="str">
        <f t="shared" si="8"/>
        <v>第179回 阪神・淡路大震災による被災構造物群（2） ─被災構造物が語るもの─</v>
      </c>
    </row>
    <row r="179" spans="1:5">
      <c r="A179" s="39" t="s">
        <v>769</v>
      </c>
      <c r="B179" s="39" t="s">
        <v>786</v>
      </c>
      <c r="E179" s="39" t="str">
        <f t="shared" si="8"/>
        <v/>
      </c>
    </row>
    <row r="180" spans="1:5">
      <c r="A180" s="39" t="s">
        <v>769</v>
      </c>
      <c r="B180" s="39" t="s">
        <v>787</v>
      </c>
      <c r="C180" s="39" t="s">
        <v>13387</v>
      </c>
      <c r="D180" s="757" t="s">
        <v>13857</v>
      </c>
      <c r="E180" s="39" t="str">
        <f t="shared" si="8"/>
        <v>第187回 江埼灯台 ─明石海峡を航行する船舶の安全に貢献─　</v>
      </c>
    </row>
    <row r="181" spans="1:5">
      <c r="A181" s="39" t="s">
        <v>769</v>
      </c>
      <c r="B181" s="39" t="s">
        <v>788</v>
      </c>
      <c r="E181" s="39" t="str">
        <f t="shared" si="8"/>
        <v/>
      </c>
    </row>
    <row r="182" spans="1:5">
      <c r="A182" s="39" t="s">
        <v>769</v>
      </c>
      <c r="B182" s="39" t="s">
        <v>789</v>
      </c>
      <c r="E182" s="39" t="str">
        <f t="shared" si="8"/>
        <v/>
      </c>
    </row>
    <row r="183" spans="1:5">
      <c r="A183" s="39" t="s">
        <v>769</v>
      </c>
      <c r="B183" s="39" t="s">
        <v>790</v>
      </c>
      <c r="E183" s="39" t="str">
        <f t="shared" si="8"/>
        <v/>
      </c>
    </row>
    <row r="184" spans="1:5">
      <c r="A184" s="39" t="s">
        <v>769</v>
      </c>
      <c r="B184" s="39" t="s">
        <v>791</v>
      </c>
      <c r="E184" s="39" t="str">
        <f t="shared" si="8"/>
        <v/>
      </c>
    </row>
    <row r="185" spans="1:5">
      <c r="A185" s="39" t="s">
        <v>769</v>
      </c>
      <c r="B185" s="39" t="s">
        <v>792</v>
      </c>
      <c r="E185" s="39" t="str">
        <f t="shared" si="8"/>
        <v/>
      </c>
    </row>
    <row r="186" spans="1:5">
      <c r="A186" s="39" t="s">
        <v>769</v>
      </c>
      <c r="B186" s="39" t="s">
        <v>793</v>
      </c>
      <c r="C186" s="39" t="s">
        <v>13393</v>
      </c>
      <c r="D186" s="757" t="s">
        <v>13858</v>
      </c>
      <c r="E186" s="39" t="str">
        <f t="shared" si="8"/>
        <v>第181回 平熊の石洗越 ─多機能な石橋─　</v>
      </c>
    </row>
    <row r="187" spans="1:5">
      <c r="A187" s="39" t="s">
        <v>794</v>
      </c>
      <c r="B187" s="39" t="s">
        <v>795</v>
      </c>
      <c r="C187" s="39" t="s">
        <v>13401</v>
      </c>
      <c r="D187" s="757" t="s">
        <v>13859</v>
      </c>
      <c r="E187" s="39" t="str">
        <f t="shared" si="8"/>
        <v>第171回 滝の上発電所 ─夕張炭鉱の歴史を語る発電施設─</v>
      </c>
    </row>
    <row r="188" spans="1:5">
      <c r="A188" s="39" t="s">
        <v>794</v>
      </c>
      <c r="B188" s="39" t="s">
        <v>796</v>
      </c>
      <c r="E188" s="39" t="str">
        <f t="shared" si="8"/>
        <v/>
      </c>
    </row>
    <row r="189" spans="1:5">
      <c r="A189" s="39" t="s">
        <v>794</v>
      </c>
      <c r="B189" s="39" t="s">
        <v>797</v>
      </c>
      <c r="C189" s="39" t="s">
        <v>13396</v>
      </c>
      <c r="D189" s="757" t="s">
        <v>13860</v>
      </c>
      <c r="E189" s="39" t="str">
        <f t="shared" si="8"/>
        <v>第176回 聖橋 ─都心の渓谷に架けられたコンクリートアーチ─</v>
      </c>
    </row>
    <row r="190" spans="1:5">
      <c r="A190" s="39" t="s">
        <v>794</v>
      </c>
      <c r="B190" s="39" t="s">
        <v>798</v>
      </c>
      <c r="E190" s="39" t="str">
        <f t="shared" si="8"/>
        <v/>
      </c>
    </row>
    <row r="191" spans="1:5">
      <c r="A191" s="39" t="s">
        <v>794</v>
      </c>
      <c r="B191" s="39" t="s">
        <v>799</v>
      </c>
      <c r="E191" s="39" t="str">
        <f t="shared" si="8"/>
        <v/>
      </c>
    </row>
    <row r="192" spans="1:5">
      <c r="A192" s="39" t="s">
        <v>794</v>
      </c>
      <c r="B192" s="39" t="s">
        <v>800</v>
      </c>
      <c r="E192" s="39" t="str">
        <f t="shared" si="8"/>
        <v/>
      </c>
    </row>
    <row r="193" spans="1:5">
      <c r="A193" s="39" t="s">
        <v>794</v>
      </c>
      <c r="B193" s="39" t="s">
        <v>801</v>
      </c>
      <c r="C193" s="39" t="s">
        <v>13404</v>
      </c>
      <c r="D193" s="757" t="s">
        <v>13861</v>
      </c>
      <c r="E193" s="39" t="str">
        <f t="shared" si="8"/>
        <v>第168回 亀甲橋 ─人びとの心の風景となった3連アーチ橋─</v>
      </c>
    </row>
    <row r="194" spans="1:5">
      <c r="A194" s="39" t="s">
        <v>794</v>
      </c>
      <c r="B194" s="39" t="s">
        <v>802</v>
      </c>
      <c r="E194" s="39" t="str">
        <f t="shared" si="8"/>
        <v/>
      </c>
    </row>
    <row r="195" spans="1:5">
      <c r="A195" s="39" t="s">
        <v>794</v>
      </c>
      <c r="B195" s="39" t="s">
        <v>803</v>
      </c>
      <c r="C195" s="39" t="s">
        <v>13014</v>
      </c>
      <c r="D195" s="757" t="s">
        <v>13862</v>
      </c>
      <c r="E195" s="39" t="str">
        <f t="shared" si="8"/>
        <v>第202回 里川水系発電所群 ─先人たちの近代化へ懸ける熱き思いとその伝承─</v>
      </c>
    </row>
    <row r="196" spans="1:5">
      <c r="A196" s="39" t="s">
        <v>794</v>
      </c>
      <c r="B196" s="39" t="s">
        <v>804</v>
      </c>
      <c r="C196" s="39" t="s">
        <v>12999</v>
      </c>
      <c r="D196" s="757" t="s">
        <v>13863</v>
      </c>
      <c r="E196" s="39" t="str">
        <f t="shared" si="8"/>
        <v>第217回 玉川橋─風光明媚で今もなお比企地域の交通の要衝─</v>
      </c>
    </row>
    <row r="197" spans="1:5">
      <c r="A197" s="39" t="s">
        <v>794</v>
      </c>
      <c r="B197" s="39" t="s">
        <v>805</v>
      </c>
      <c r="E197" s="39" t="str">
        <f t="shared" si="8"/>
        <v/>
      </c>
    </row>
    <row r="198" spans="1:5">
      <c r="A198" s="39" t="s">
        <v>794</v>
      </c>
      <c r="B198" s="39" t="s">
        <v>806</v>
      </c>
      <c r="C198" s="39" t="s">
        <v>13403</v>
      </c>
      <c r="D198" s="757" t="s">
        <v>13864</v>
      </c>
      <c r="E198" s="39" t="str">
        <f t="shared" si="8"/>
        <v>第169回 駿府御囲堤（薩摩土手）</v>
      </c>
    </row>
    <row r="199" spans="1:5">
      <c r="A199" s="39" t="s">
        <v>794</v>
      </c>
      <c r="B199" s="39" t="s">
        <v>807</v>
      </c>
      <c r="E199" s="39" t="str">
        <f t="shared" si="8"/>
        <v/>
      </c>
    </row>
    <row r="200" spans="1:5">
      <c r="A200" s="39" t="s">
        <v>794</v>
      </c>
      <c r="B200" s="39" t="s">
        <v>808</v>
      </c>
      <c r="E200" s="39" t="str">
        <f t="shared" ref="E200:E263" si="9">IF(ISBLANK(D200),"",D200)</f>
        <v/>
      </c>
    </row>
    <row r="201" spans="1:5">
      <c r="A201" s="39" t="s">
        <v>794</v>
      </c>
      <c r="B201" s="39" t="s">
        <v>809</v>
      </c>
      <c r="E201" s="39" t="str">
        <f t="shared" si="9"/>
        <v/>
      </c>
    </row>
    <row r="202" spans="1:5">
      <c r="A202" s="39" t="s">
        <v>794</v>
      </c>
      <c r="B202" s="39" t="s">
        <v>810</v>
      </c>
      <c r="E202" s="39" t="str">
        <f t="shared" si="9"/>
        <v/>
      </c>
    </row>
    <row r="203" spans="1:5">
      <c r="A203" s="39" t="s">
        <v>794</v>
      </c>
      <c r="B203" s="39" t="s">
        <v>811</v>
      </c>
      <c r="E203" s="39" t="str">
        <f t="shared" si="9"/>
        <v/>
      </c>
    </row>
    <row r="204" spans="1:5">
      <c r="A204" s="39" t="s">
        <v>794</v>
      </c>
      <c r="B204" s="39" t="s">
        <v>812</v>
      </c>
      <c r="C204" s="39" t="s">
        <v>13402</v>
      </c>
      <c r="D204" s="757" t="s">
        <v>13865</v>
      </c>
      <c r="E204" s="39" t="str">
        <f t="shared" si="9"/>
        <v>第170回 ラチス桁 ─但馬にある隠れた遺産─</v>
      </c>
    </row>
    <row r="205" spans="1:5">
      <c r="A205" s="39" t="s">
        <v>794</v>
      </c>
      <c r="B205" s="39" t="s">
        <v>813</v>
      </c>
      <c r="E205" s="39" t="str">
        <f t="shared" si="9"/>
        <v/>
      </c>
    </row>
    <row r="206" spans="1:5">
      <c r="A206" s="39" t="s">
        <v>794</v>
      </c>
      <c r="B206" s="39" t="s">
        <v>814</v>
      </c>
      <c r="E206" s="39" t="str">
        <f t="shared" si="9"/>
        <v/>
      </c>
    </row>
    <row r="207" spans="1:5">
      <c r="A207" s="39" t="s">
        <v>794</v>
      </c>
      <c r="B207" s="39" t="s">
        <v>815</v>
      </c>
      <c r="C207" s="39" t="s">
        <v>13405</v>
      </c>
      <c r="D207" s="757" t="s">
        <v>13866</v>
      </c>
      <c r="E207" s="39" t="str">
        <f t="shared" si="9"/>
        <v>第167回 鳥取県内の山陰道─青谷平野の古代山陰道・蒲生峠・馳馳山峠の石畳─</v>
      </c>
    </row>
    <row r="208" spans="1:5">
      <c r="A208" s="39" t="s">
        <v>794</v>
      </c>
      <c r="B208" s="39" t="s">
        <v>816</v>
      </c>
      <c r="C208" s="39" t="s">
        <v>13399</v>
      </c>
      <c r="D208" s="757" t="s">
        <v>13867</v>
      </c>
      <c r="E208" s="39" t="str">
        <f t="shared" si="9"/>
        <v>第173回 府能隧道 ─佐那河内村と神山町のくらしとともに─</v>
      </c>
    </row>
    <row r="209" spans="1:5">
      <c r="A209" s="39" t="s">
        <v>794</v>
      </c>
      <c r="B209" s="39" t="s">
        <v>817</v>
      </c>
      <c r="E209" s="39" t="str">
        <f t="shared" si="9"/>
        <v/>
      </c>
    </row>
    <row r="210" spans="1:5">
      <c r="A210" s="39" t="s">
        <v>818</v>
      </c>
      <c r="B210" s="39" t="s">
        <v>819</v>
      </c>
      <c r="C210" s="39" t="s">
        <v>13422</v>
      </c>
      <c r="D210" s="757" t="s">
        <v>13872</v>
      </c>
      <c r="E210" s="39" t="str">
        <f t="shared" si="9"/>
        <v>第156回 旧網走線開業時の鉄道施設群－極寒の北海道東部を貫いた鉄道－</v>
      </c>
    </row>
    <row r="211" spans="1:5">
      <c r="A211" s="39" t="s">
        <v>818</v>
      </c>
      <c r="B211" s="39" t="s">
        <v>820</v>
      </c>
      <c r="C211" s="39" t="s">
        <v>13409</v>
      </c>
      <c r="D211" s="757" t="s">
        <v>13796</v>
      </c>
      <c r="E211" s="39" t="str">
        <f t="shared" si="9"/>
        <v>第163回 開拓使三角測量基線 ─わが国最初の大三角測量</v>
      </c>
    </row>
    <row r="212" spans="1:5">
      <c r="A212" s="39" t="s">
        <v>818</v>
      </c>
      <c r="B212" s="39" t="s">
        <v>821</v>
      </c>
      <c r="C212" s="39" t="s">
        <v>13431</v>
      </c>
      <c r="D212" s="757" t="s">
        <v>13432</v>
      </c>
      <c r="E212" s="39" t="str">
        <f t="shared" si="9"/>
        <v>第151回　磐越西線鉄道施設群</v>
      </c>
    </row>
    <row r="213" spans="1:5">
      <c r="A213" s="39" t="s">
        <v>818</v>
      </c>
      <c r="B213" s="39" t="s">
        <v>822</v>
      </c>
      <c r="C213" s="39" t="s">
        <v>13017</v>
      </c>
      <c r="D213" s="757" t="s">
        <v>13868</v>
      </c>
      <c r="E213" s="39" t="str">
        <f t="shared" si="9"/>
        <v>第199回 四ツ谷用水 ─魅力ある都市を約束する土木遺産─</v>
      </c>
    </row>
    <row r="214" spans="1:5">
      <c r="A214" s="39" t="s">
        <v>818</v>
      </c>
      <c r="B214" s="39" t="s">
        <v>823</v>
      </c>
      <c r="C214" s="39" t="s">
        <v>13416</v>
      </c>
      <c r="D214" s="757" t="s">
        <v>13417</v>
      </c>
      <c r="E214" s="39" t="str">
        <f t="shared" si="9"/>
        <v>第159回　十三湖水戸口突堤</v>
      </c>
    </row>
    <row r="215" spans="1:5">
      <c r="A215" s="39" t="s">
        <v>818</v>
      </c>
      <c r="B215" s="39" t="s">
        <v>824</v>
      </c>
      <c r="C215" s="39" t="s">
        <v>13010</v>
      </c>
      <c r="D215" s="757" t="s">
        <v>13869</v>
      </c>
      <c r="E215" s="39" t="str">
        <f t="shared" si="9"/>
        <v>第206回 鳴子ダム ─日本人だけで造られた国内初の100m級アーチダム─　</v>
      </c>
    </row>
    <row r="216" spans="1:5">
      <c r="A216" s="39" t="s">
        <v>818</v>
      </c>
      <c r="B216" s="39" t="s">
        <v>825</v>
      </c>
      <c r="C216" s="39" t="s">
        <v>13414</v>
      </c>
      <c r="D216" s="757" t="s">
        <v>13415</v>
      </c>
      <c r="E216" s="39" t="str">
        <f t="shared" si="9"/>
        <v>第160回　わたらせ渓谷鐡道関連施設群－近代日本の発展を担い、現在も地域で大切にされる土木遺産－</v>
      </c>
    </row>
    <row r="217" spans="1:5">
      <c r="A217" s="39" t="s">
        <v>818</v>
      </c>
      <c r="B217" s="39" t="s">
        <v>826</v>
      </c>
      <c r="E217" s="39" t="str">
        <f t="shared" si="9"/>
        <v/>
      </c>
    </row>
    <row r="218" spans="1:5">
      <c r="A218" s="39" t="s">
        <v>818</v>
      </c>
      <c r="B218" s="39" t="s">
        <v>827</v>
      </c>
      <c r="E218" s="39" t="str">
        <f t="shared" si="9"/>
        <v/>
      </c>
    </row>
    <row r="219" spans="1:5">
      <c r="A219" s="39" t="s">
        <v>818</v>
      </c>
      <c r="B219" s="39" t="s">
        <v>828</v>
      </c>
      <c r="E219" s="39" t="str">
        <f t="shared" si="9"/>
        <v/>
      </c>
    </row>
    <row r="220" spans="1:5">
      <c r="A220" s="39" t="s">
        <v>818</v>
      </c>
      <c r="B220" s="39" t="s">
        <v>829</v>
      </c>
      <c r="E220" s="39" t="str">
        <f t="shared" si="9"/>
        <v/>
      </c>
    </row>
    <row r="221" spans="1:5">
      <c r="A221" s="39" t="s">
        <v>818</v>
      </c>
      <c r="B221" s="39" t="s">
        <v>830</v>
      </c>
      <c r="C221" s="39" t="s">
        <v>12979</v>
      </c>
      <c r="D221" s="757" t="s">
        <v>13870</v>
      </c>
      <c r="E221" s="39" t="str">
        <f t="shared" si="9"/>
        <v>第237回 小山樋門 ─坂川の移り変わりを見守り支える“レンガ橋”─</v>
      </c>
    </row>
    <row r="222" spans="1:5">
      <c r="A222" s="39" t="s">
        <v>818</v>
      </c>
      <c r="B222" s="39" t="s">
        <v>831</v>
      </c>
      <c r="C222" s="39" t="s">
        <v>13429</v>
      </c>
      <c r="D222" s="757" t="s">
        <v>13430</v>
      </c>
      <c r="E222" s="39" t="str">
        <f t="shared" si="9"/>
        <v>第152回　湘南港－東京オリンピックのセーリング会場－</v>
      </c>
    </row>
    <row r="223" spans="1:5">
      <c r="A223" s="39" t="s">
        <v>818</v>
      </c>
      <c r="B223" s="39" t="s">
        <v>832</v>
      </c>
      <c r="E223" s="39" t="str">
        <f t="shared" si="9"/>
        <v/>
      </c>
    </row>
    <row r="224" spans="1:5">
      <c r="A224" s="39" t="s">
        <v>818</v>
      </c>
      <c r="B224" s="39" t="s">
        <v>833</v>
      </c>
      <c r="E224" s="39" t="str">
        <f t="shared" si="9"/>
        <v/>
      </c>
    </row>
    <row r="225" spans="1:5">
      <c r="A225" s="39" t="s">
        <v>818</v>
      </c>
      <c r="B225" s="39" t="s">
        <v>834</v>
      </c>
      <c r="E225" s="39" t="str">
        <f t="shared" si="9"/>
        <v/>
      </c>
    </row>
    <row r="226" spans="1:5">
      <c r="A226" s="39" t="s">
        <v>818</v>
      </c>
      <c r="B226" s="39" t="s">
        <v>835</v>
      </c>
      <c r="C226" s="39" t="s">
        <v>13427</v>
      </c>
      <c r="D226" s="757" t="s">
        <v>13428</v>
      </c>
      <c r="E226" s="39" t="str">
        <f t="shared" si="9"/>
        <v>第153回　宮川堤－機能と魅力を織り合わせた蓄積のデザイン－</v>
      </c>
    </row>
    <row r="227" spans="1:5">
      <c r="A227" s="39" t="s">
        <v>818</v>
      </c>
      <c r="B227" s="39" t="s">
        <v>836</v>
      </c>
      <c r="E227" s="39" t="str">
        <f t="shared" si="9"/>
        <v/>
      </c>
    </row>
    <row r="228" spans="1:5">
      <c r="A228" s="39" t="s">
        <v>818</v>
      </c>
      <c r="B228" s="39" t="s">
        <v>837</v>
      </c>
      <c r="E228" s="39" t="str">
        <f t="shared" si="9"/>
        <v/>
      </c>
    </row>
    <row r="229" spans="1:5">
      <c r="A229" s="39" t="s">
        <v>818</v>
      </c>
      <c r="B229" s="39" t="s">
        <v>838</v>
      </c>
      <c r="C229" s="39" t="s">
        <v>13423</v>
      </c>
      <c r="D229" s="757" t="s">
        <v>13424</v>
      </c>
      <c r="E229" s="39" t="str">
        <f t="shared" si="9"/>
        <v>第155回　旧国鉄五新線（未成線）鉄道構造物群－未通国鉄最後の新設鉄道単独ルート－</v>
      </c>
    </row>
    <row r="230" spans="1:5">
      <c r="A230" s="39" t="s">
        <v>818</v>
      </c>
      <c r="B230" s="39" t="s">
        <v>839</v>
      </c>
      <c r="C230" s="39" t="s">
        <v>13418</v>
      </c>
      <c r="D230" s="757" t="s">
        <v>13419</v>
      </c>
      <c r="E230" s="39" t="str">
        <f t="shared" si="9"/>
        <v>第158回　火ノ山砲台－近代日本の国防とともに歩んだ軍事施設－</v>
      </c>
    </row>
    <row r="231" spans="1:5">
      <c r="A231" s="39" t="s">
        <v>818</v>
      </c>
      <c r="B231" s="39" t="s">
        <v>840</v>
      </c>
      <c r="C231" s="39" t="s">
        <v>12988</v>
      </c>
      <c r="D231" s="757" t="s">
        <v>13797</v>
      </c>
      <c r="E231" s="39" t="str">
        <f t="shared" si="9"/>
        <v>第228回 宮内川青石護岸 ─地元産「伊予の青石」の護岸と川沿いのまちの発展─</v>
      </c>
    </row>
    <row r="232" spans="1:5">
      <c r="A232" s="39" t="s">
        <v>818</v>
      </c>
      <c r="B232" s="39" t="s">
        <v>841</v>
      </c>
      <c r="E232" s="39" t="str">
        <f t="shared" si="9"/>
        <v/>
      </c>
    </row>
    <row r="233" spans="1:5">
      <c r="A233" s="39" t="s">
        <v>818</v>
      </c>
      <c r="B233" s="39" t="s">
        <v>842</v>
      </c>
      <c r="C233" s="39" t="s">
        <v>13420</v>
      </c>
      <c r="D233" s="757" t="s">
        <v>13421</v>
      </c>
      <c r="E233" s="39" t="str">
        <f t="shared" si="9"/>
        <v>第157回　姶良橋－昭和初期の時代気分を映す橋－</v>
      </c>
    </row>
    <row r="234" spans="1:5">
      <c r="A234" s="39" t="s">
        <v>843</v>
      </c>
      <c r="B234" s="39" t="s">
        <v>844</v>
      </c>
      <c r="C234" s="39" t="s">
        <v>13453</v>
      </c>
      <c r="D234" s="757" t="s">
        <v>13454</v>
      </c>
      <c r="E234" s="39" t="str">
        <f t="shared" si="9"/>
        <v>第141回　岡﨑式単床ブロック護岸－石狩川治水の曙光を今に伝える－</v>
      </c>
    </row>
    <row r="235" spans="1:5">
      <c r="A235" s="39" t="s">
        <v>843</v>
      </c>
      <c r="B235" s="39" t="s">
        <v>845</v>
      </c>
      <c r="C235" s="39" t="s">
        <v>12980</v>
      </c>
      <c r="D235" s="757" t="s">
        <v>13887</v>
      </c>
      <c r="E235" s="39" t="str">
        <f t="shared" si="9"/>
        <v>第236回 旧函館本線神居古潭トンネル ─美しい峡谷にたたずむトンネル─</v>
      </c>
    </row>
    <row r="236" spans="1:5">
      <c r="A236" s="39" t="s">
        <v>843</v>
      </c>
      <c r="B236" s="39" t="s">
        <v>846</v>
      </c>
      <c r="E236" s="39" t="str">
        <f t="shared" si="9"/>
        <v/>
      </c>
    </row>
    <row r="237" spans="1:5">
      <c r="A237" s="39" t="s">
        <v>843</v>
      </c>
      <c r="B237" s="39" t="s">
        <v>847</v>
      </c>
      <c r="E237" s="39" t="str">
        <f t="shared" si="9"/>
        <v/>
      </c>
    </row>
    <row r="238" spans="1:5">
      <c r="A238" s="39" t="s">
        <v>843</v>
      </c>
      <c r="B238" s="39" t="s">
        <v>848</v>
      </c>
      <c r="C238" s="39" t="s">
        <v>13447</v>
      </c>
      <c r="D238" s="757" t="s">
        <v>13448</v>
      </c>
      <c r="E238" s="39" t="str">
        <f t="shared" si="9"/>
        <v>第144回　足利市近代水道施設群－近代化の情趣が息づく時空間－</v>
      </c>
    </row>
    <row r="239" spans="1:5">
      <c r="A239" s="39" t="s">
        <v>843</v>
      </c>
      <c r="B239" s="39" t="s">
        <v>849</v>
      </c>
      <c r="E239" s="39" t="str">
        <f t="shared" si="9"/>
        <v/>
      </c>
    </row>
    <row r="240" spans="1:5">
      <c r="A240" s="39" t="s">
        <v>843</v>
      </c>
      <c r="B240" s="39" t="s">
        <v>850</v>
      </c>
      <c r="E240" s="39" t="str">
        <f t="shared" si="9"/>
        <v/>
      </c>
    </row>
    <row r="241" spans="1:5">
      <c r="A241" s="39" t="s">
        <v>843</v>
      </c>
      <c r="B241" s="39" t="s">
        <v>851</v>
      </c>
      <c r="E241" s="39" t="str">
        <f t="shared" si="9"/>
        <v/>
      </c>
    </row>
    <row r="242" spans="1:5">
      <c r="A242" s="39" t="s">
        <v>843</v>
      </c>
      <c r="B242" s="39" t="s">
        <v>852</v>
      </c>
      <c r="E242" s="39" t="str">
        <f t="shared" si="9"/>
        <v/>
      </c>
    </row>
    <row r="243" spans="1:5">
      <c r="A243" s="39" t="s">
        <v>843</v>
      </c>
      <c r="B243" s="39" t="s">
        <v>853</v>
      </c>
      <c r="E243" s="39" t="str">
        <f t="shared" si="9"/>
        <v/>
      </c>
    </row>
    <row r="244" spans="1:5">
      <c r="A244" s="39" t="s">
        <v>843</v>
      </c>
      <c r="B244" s="39" t="s">
        <v>854</v>
      </c>
      <c r="E244" s="39" t="str">
        <f t="shared" si="9"/>
        <v/>
      </c>
    </row>
    <row r="245" spans="1:5">
      <c r="A245" s="39" t="s">
        <v>843</v>
      </c>
      <c r="B245" s="39" t="s">
        <v>855</v>
      </c>
      <c r="E245" s="39" t="str">
        <f t="shared" si="9"/>
        <v/>
      </c>
    </row>
    <row r="246" spans="1:5">
      <c r="A246" s="39" t="s">
        <v>843</v>
      </c>
      <c r="B246" s="39" t="s">
        <v>856</v>
      </c>
      <c r="C246" s="39" t="s">
        <v>13410</v>
      </c>
      <c r="D246" s="757" t="s">
        <v>13411</v>
      </c>
      <c r="E246" s="39" t="str">
        <f t="shared" si="9"/>
        <v>第162回　由良川橋りょう ─フォトジェニックな24連のプレートガーダー橋─</v>
      </c>
    </row>
    <row r="247" spans="1:5">
      <c r="A247" s="39" t="s">
        <v>843</v>
      </c>
      <c r="B247" s="39" t="s">
        <v>857</v>
      </c>
      <c r="C247" s="39" t="s">
        <v>13443</v>
      </c>
      <c r="D247" s="757" t="s">
        <v>13444</v>
      </c>
      <c r="E247" s="39" t="str">
        <f t="shared" si="9"/>
        <v>第146回　市原人道橋－鞍馬街道を支えたアーチ橋－</v>
      </c>
    </row>
    <row r="248" spans="1:5">
      <c r="A248" s="39" t="s">
        <v>843</v>
      </c>
      <c r="B248" s="39" t="s">
        <v>858</v>
      </c>
      <c r="C248" s="39" t="s">
        <v>13435</v>
      </c>
      <c r="D248" s="757" t="s">
        <v>13436</v>
      </c>
      <c r="E248" s="39" t="str">
        <f t="shared" si="9"/>
        <v>第149回　別所砂留－住民によって発見された近世最大の砂防堰堤群－</v>
      </c>
    </row>
    <row r="249" spans="1:5">
      <c r="A249" s="39" t="s">
        <v>843</v>
      </c>
      <c r="B249" s="39" t="s">
        <v>859</v>
      </c>
      <c r="C249" s="39" t="s">
        <v>13390</v>
      </c>
      <c r="D249" s="757" t="s">
        <v>13871</v>
      </c>
      <c r="E249" s="39" t="str">
        <f t="shared" si="9"/>
        <v>第184回 百間川の治水施設群 ─津田永忠の意思を継いで300年─　</v>
      </c>
    </row>
    <row r="250" spans="1:5">
      <c r="A250" s="39" t="s">
        <v>843</v>
      </c>
      <c r="B250" s="39" t="s">
        <v>860</v>
      </c>
      <c r="E250" s="39" t="str">
        <f t="shared" si="9"/>
        <v/>
      </c>
    </row>
    <row r="251" spans="1:5">
      <c r="A251" s="39" t="s">
        <v>843</v>
      </c>
      <c r="B251" s="39" t="s">
        <v>861</v>
      </c>
      <c r="C251" s="39" t="s">
        <v>13437</v>
      </c>
      <c r="D251" s="757" t="s">
        <v>13886</v>
      </c>
      <c r="E251" s="39" t="str">
        <f t="shared" si="9"/>
        <v>第148回　新川橋梁－琴電と沿線地域の歴史とともに－</v>
      </c>
    </row>
    <row r="252" spans="1:5">
      <c r="A252" s="39" t="s">
        <v>843</v>
      </c>
      <c r="B252" s="39" t="s">
        <v>862</v>
      </c>
      <c r="E252" s="39" t="str">
        <f t="shared" si="9"/>
        <v/>
      </c>
    </row>
    <row r="253" spans="1:5">
      <c r="A253" s="39" t="s">
        <v>843</v>
      </c>
      <c r="B253" s="39" t="s">
        <v>863</v>
      </c>
      <c r="E253" s="39" t="str">
        <f t="shared" si="9"/>
        <v/>
      </c>
    </row>
    <row r="254" spans="1:5">
      <c r="A254" s="39" t="s">
        <v>843</v>
      </c>
      <c r="B254" s="39" t="s">
        <v>864</v>
      </c>
      <c r="E254" s="39" t="str">
        <f t="shared" si="9"/>
        <v/>
      </c>
    </row>
    <row r="255" spans="1:5">
      <c r="A255" s="39" t="s">
        <v>865</v>
      </c>
      <c r="B255" s="39" t="s">
        <v>866</v>
      </c>
      <c r="E255" s="39" t="str">
        <f t="shared" si="9"/>
        <v/>
      </c>
    </row>
    <row r="256" spans="1:5">
      <c r="A256" s="39" t="s">
        <v>865</v>
      </c>
      <c r="B256" s="39" t="s">
        <v>867</v>
      </c>
      <c r="C256" s="39" t="s">
        <v>13471</v>
      </c>
      <c r="D256" s="757" t="s">
        <v>13472</v>
      </c>
      <c r="E256" s="39" t="str">
        <f t="shared" si="9"/>
        <v>第132回　松前港　福山波止場－幕末に栄えた港町の再興を願った港湾遺構－</v>
      </c>
    </row>
    <row r="257" spans="1:5">
      <c r="A257" s="39" t="s">
        <v>865</v>
      </c>
      <c r="B257" s="39" t="s">
        <v>868</v>
      </c>
      <c r="C257" s="39" t="s">
        <v>13455</v>
      </c>
      <c r="D257" s="757" t="s">
        <v>13456</v>
      </c>
      <c r="E257" s="39" t="str">
        <f t="shared" si="9"/>
        <v>第140回　仙山線鉄道施設群－世界に誇る日本の鉄道技術発展の構成施設－</v>
      </c>
    </row>
    <row r="258" spans="1:5">
      <c r="A258" s="39" t="s">
        <v>865</v>
      </c>
      <c r="B258" s="39" t="s">
        <v>869</v>
      </c>
      <c r="E258" s="39" t="str">
        <f t="shared" si="9"/>
        <v/>
      </c>
    </row>
    <row r="259" spans="1:5">
      <c r="A259" s="39" t="s">
        <v>865</v>
      </c>
      <c r="B259" s="39" t="s">
        <v>870</v>
      </c>
      <c r="E259" s="39" t="str">
        <f t="shared" si="9"/>
        <v/>
      </c>
    </row>
    <row r="260" spans="1:5">
      <c r="A260" s="39" t="s">
        <v>865</v>
      </c>
      <c r="B260" s="39" t="s">
        <v>871</v>
      </c>
      <c r="E260" s="39" t="str">
        <f t="shared" si="9"/>
        <v/>
      </c>
    </row>
    <row r="261" spans="1:5">
      <c r="A261" s="39" t="s">
        <v>865</v>
      </c>
      <c r="B261" s="39" t="s">
        <v>872</v>
      </c>
      <c r="E261" s="39" t="str">
        <f t="shared" si="9"/>
        <v/>
      </c>
    </row>
    <row r="262" spans="1:5">
      <c r="A262" s="39" t="s">
        <v>865</v>
      </c>
      <c r="B262" s="39" t="s">
        <v>873</v>
      </c>
      <c r="C262" s="39" t="s">
        <v>13467</v>
      </c>
      <c r="D262" s="757" t="s">
        <v>13468</v>
      </c>
      <c r="E262" s="39" t="str">
        <f t="shared" si="9"/>
        <v>第134回　水戸市低区配水塔－悲願の近代水道　技術者たちが込めた美意識の表現－</v>
      </c>
    </row>
    <row r="263" spans="1:5">
      <c r="A263" s="39" t="s">
        <v>865</v>
      </c>
      <c r="B263" s="39" t="s">
        <v>874</v>
      </c>
      <c r="C263" s="39" t="s">
        <v>13473</v>
      </c>
      <c r="D263" s="757" t="s">
        <v>13474</v>
      </c>
      <c r="E263" s="39" t="str">
        <f t="shared" si="9"/>
        <v>第131回　江ノ島電鉄－鎌倉・湘南の風景にとけ込む鉄道施設群－</v>
      </c>
    </row>
    <row r="264" spans="1:5">
      <c r="A264" s="39" t="s">
        <v>865</v>
      </c>
      <c r="B264" s="39" t="s">
        <v>875</v>
      </c>
      <c r="E264" s="39" t="str">
        <f t="shared" ref="E264:E327" si="10">IF(ISBLANK(D264),"",D264)</f>
        <v/>
      </c>
    </row>
    <row r="265" spans="1:5">
      <c r="A265" s="39" t="s">
        <v>865</v>
      </c>
      <c r="B265" s="39" t="s">
        <v>876</v>
      </c>
      <c r="E265" s="39" t="str">
        <f t="shared" si="10"/>
        <v/>
      </c>
    </row>
    <row r="266" spans="1:5">
      <c r="A266" s="39" t="s">
        <v>865</v>
      </c>
      <c r="B266" s="39" t="s">
        <v>877</v>
      </c>
      <c r="C266" s="39" t="s">
        <v>13463</v>
      </c>
      <c r="D266" s="757" t="s">
        <v>13464</v>
      </c>
      <c r="E266" s="39" t="str">
        <f t="shared" si="10"/>
        <v>第136回　旧親不知トンネル－天険地の隧道工事－</v>
      </c>
    </row>
    <row r="267" spans="1:5">
      <c r="A267" s="39" t="s">
        <v>865</v>
      </c>
      <c r="B267" s="39" t="s">
        <v>878</v>
      </c>
      <c r="E267" s="39" t="str">
        <f t="shared" si="10"/>
        <v/>
      </c>
    </row>
    <row r="268" spans="1:5">
      <c r="A268" s="39" t="s">
        <v>865</v>
      </c>
      <c r="B268" s="39" t="s">
        <v>879</v>
      </c>
      <c r="C268" s="39" t="s">
        <v>13445</v>
      </c>
      <c r="D268" s="757" t="s">
        <v>13446</v>
      </c>
      <c r="E268" s="39" t="str">
        <f t="shared" si="10"/>
        <v>第145回　旧稲葉地配水塔</v>
      </c>
    </row>
    <row r="269" spans="1:5">
      <c r="A269" s="39" t="s">
        <v>865</v>
      </c>
      <c r="B269" s="39" t="s">
        <v>880</v>
      </c>
      <c r="C269" s="39" t="s">
        <v>13461</v>
      </c>
      <c r="D269" s="757" t="s">
        <v>13462</v>
      </c>
      <c r="E269" s="39" t="str">
        <f t="shared" si="10"/>
        <v>第137回　余部鉄橋－地域の記憶としての風景を継承する－</v>
      </c>
    </row>
    <row r="270" spans="1:5">
      <c r="A270" s="39" t="s">
        <v>865</v>
      </c>
      <c r="B270" s="39" t="s">
        <v>881</v>
      </c>
      <c r="C270" s="39" t="s">
        <v>13469</v>
      </c>
      <c r="D270" s="757" t="s">
        <v>13470</v>
      </c>
      <c r="E270" s="39" t="str">
        <f t="shared" si="10"/>
        <v>第133回　砂山池・龍ヶ池揚水機場－水不足の村を豊かな郷に－</v>
      </c>
    </row>
    <row r="271" spans="1:5">
      <c r="A271" s="39" t="s">
        <v>865</v>
      </c>
      <c r="B271" s="39" t="s">
        <v>882</v>
      </c>
      <c r="E271" s="39" t="str">
        <f t="shared" si="10"/>
        <v/>
      </c>
    </row>
    <row r="272" spans="1:5">
      <c r="A272" s="39" t="s">
        <v>865</v>
      </c>
      <c r="B272" s="39" t="s">
        <v>883</v>
      </c>
      <c r="E272" s="39" t="str">
        <f t="shared" si="10"/>
        <v/>
      </c>
    </row>
    <row r="273" spans="1:5">
      <c r="A273" s="39" t="s">
        <v>865</v>
      </c>
      <c r="B273" s="39" t="s">
        <v>884</v>
      </c>
      <c r="E273" s="39" t="str">
        <f t="shared" si="10"/>
        <v/>
      </c>
    </row>
    <row r="274" spans="1:5">
      <c r="A274" s="39" t="s">
        <v>865</v>
      </c>
      <c r="B274" s="39" t="s">
        <v>885</v>
      </c>
      <c r="C274" s="537" t="s">
        <v>13459</v>
      </c>
      <c r="D274" s="757" t="s">
        <v>13460</v>
      </c>
      <c r="E274" s="39" t="str">
        <f t="shared" si="10"/>
        <v>第138回　熊井隧道－坑道内でアーチを組む知恵－</v>
      </c>
    </row>
    <row r="275" spans="1:5">
      <c r="A275" s="39" t="s">
        <v>865</v>
      </c>
      <c r="B275" s="39" t="s">
        <v>886</v>
      </c>
      <c r="E275" s="39" t="str">
        <f t="shared" si="10"/>
        <v/>
      </c>
    </row>
    <row r="276" spans="1:5">
      <c r="A276" s="39" t="s">
        <v>865</v>
      </c>
      <c r="B276" s="39" t="s">
        <v>887</v>
      </c>
      <c r="C276" s="39" t="s">
        <v>13451</v>
      </c>
      <c r="D276" s="757" t="s">
        <v>13452</v>
      </c>
      <c r="E276" s="39" t="str">
        <f t="shared" si="10"/>
        <v>第142回　湯野田橋－国道の下の力持ち－</v>
      </c>
    </row>
    <row r="277" spans="1:5">
      <c r="A277" s="39" t="s">
        <v>888</v>
      </c>
      <c r="B277" s="39" t="s">
        <v>889</v>
      </c>
      <c r="C277" s="39" t="s">
        <v>13441</v>
      </c>
      <c r="D277" s="757" t="s">
        <v>13442</v>
      </c>
      <c r="E277" s="39" t="str">
        <f t="shared" si="10"/>
        <v>第147回　旭川市の旧覆蓋付緩速ろ過池－軍都に築かれた近代水道－</v>
      </c>
    </row>
    <row r="278" spans="1:5">
      <c r="A278" s="39" t="s">
        <v>888</v>
      </c>
      <c r="B278" s="39" t="s">
        <v>890</v>
      </c>
      <c r="C278" s="39" t="s">
        <v>13495</v>
      </c>
      <c r="D278" s="757" t="s">
        <v>13496</v>
      </c>
      <c r="E278" s="39" t="str">
        <f t="shared" si="10"/>
        <v>第120回　北炭幾春別炭鉱錦立坑－日本ジオパーク指定を機に注目される道内最古の立坑－</v>
      </c>
    </row>
    <row r="279" spans="1:5">
      <c r="A279" s="39" t="s">
        <v>888</v>
      </c>
      <c r="B279" s="39" t="s">
        <v>891</v>
      </c>
      <c r="E279" s="39" t="str">
        <f t="shared" si="10"/>
        <v/>
      </c>
    </row>
    <row r="280" spans="1:5">
      <c r="A280" s="39" t="s">
        <v>888</v>
      </c>
      <c r="B280" s="39" t="s">
        <v>892</v>
      </c>
      <c r="C280" s="39" t="s">
        <v>13485</v>
      </c>
      <c r="D280" s="757" t="s">
        <v>13486</v>
      </c>
      <c r="E280" s="39" t="str">
        <f t="shared" si="10"/>
        <v>第125回　閘門橋－東京に現存する唯一の煉瓦造アーチ橋</v>
      </c>
    </row>
    <row r="281" spans="1:5">
      <c r="A281" s="39" t="s">
        <v>888</v>
      </c>
      <c r="B281" s="39" t="s">
        <v>893</v>
      </c>
      <c r="C281" s="39" t="s">
        <v>13477</v>
      </c>
      <c r="D281" s="757" t="s">
        <v>13478</v>
      </c>
      <c r="E281" s="39" t="str">
        <f t="shared" si="10"/>
        <v>第129回　長生橋－信濃川に横たわる雄大なトラス橋－</v>
      </c>
    </row>
    <row r="282" spans="1:5">
      <c r="A282" s="39" t="s">
        <v>888</v>
      </c>
      <c r="B282" s="39" t="s">
        <v>894</v>
      </c>
      <c r="E282" s="39" t="str">
        <f t="shared" si="10"/>
        <v/>
      </c>
    </row>
    <row r="283" spans="1:5">
      <c r="A283" s="39" t="s">
        <v>888</v>
      </c>
      <c r="B283" s="39" t="s">
        <v>895</v>
      </c>
      <c r="E283" s="39" t="str">
        <f t="shared" si="10"/>
        <v/>
      </c>
    </row>
    <row r="284" spans="1:5">
      <c r="A284" s="39" t="s">
        <v>888</v>
      </c>
      <c r="B284" s="39" t="s">
        <v>896</v>
      </c>
      <c r="E284" s="39" t="str">
        <f t="shared" si="10"/>
        <v/>
      </c>
    </row>
    <row r="285" spans="1:5">
      <c r="A285" s="39" t="s">
        <v>888</v>
      </c>
      <c r="B285" s="39" t="s">
        <v>897</v>
      </c>
      <c r="E285" s="39" t="str">
        <f t="shared" si="10"/>
        <v/>
      </c>
    </row>
    <row r="286" spans="1:5">
      <c r="A286" s="39" t="s">
        <v>888</v>
      </c>
      <c r="B286" s="39" t="s">
        <v>898</v>
      </c>
      <c r="E286" s="39" t="str">
        <f t="shared" si="10"/>
        <v/>
      </c>
    </row>
    <row r="287" spans="1:5">
      <c r="A287" s="39" t="s">
        <v>888</v>
      </c>
      <c r="B287" s="39" t="s">
        <v>899</v>
      </c>
      <c r="E287" s="39" t="str">
        <f t="shared" si="10"/>
        <v/>
      </c>
    </row>
    <row r="288" spans="1:5">
      <c r="A288" s="39" t="s">
        <v>888</v>
      </c>
      <c r="B288" s="39" t="s">
        <v>900</v>
      </c>
      <c r="C288" s="39" t="s">
        <v>13465</v>
      </c>
      <c r="D288" s="757" t="s">
        <v>13466</v>
      </c>
      <c r="E288" s="39" t="str">
        <f t="shared" si="10"/>
        <v>第135回　東海道本線全通よりも先に完成した信越本線のトンネル群－大廻トンネル、戸草トンネル、坂口新田トンネル－</v>
      </c>
    </row>
    <row r="289" spans="1:5">
      <c r="A289" s="39" t="s">
        <v>888</v>
      </c>
      <c r="B289" s="39" t="s">
        <v>901</v>
      </c>
      <c r="E289" s="39" t="str">
        <f t="shared" si="10"/>
        <v/>
      </c>
    </row>
    <row r="290" spans="1:5">
      <c r="A290" s="39" t="s">
        <v>888</v>
      </c>
      <c r="B290" s="39" t="s">
        <v>902</v>
      </c>
      <c r="C290" s="39" t="s">
        <v>13489</v>
      </c>
      <c r="D290" s="757" t="s">
        <v>13490</v>
      </c>
      <c r="E290" s="39" t="str">
        <f t="shared" si="10"/>
        <v>第123回　大河原発電所・大河原取水堰堤－「発祥致福」の願いを伝える水力発電施設群－</v>
      </c>
    </row>
    <row r="291" spans="1:5">
      <c r="A291" s="39" t="s">
        <v>888</v>
      </c>
      <c r="B291" s="39" t="s">
        <v>903</v>
      </c>
      <c r="C291" s="39" t="s">
        <v>13457</v>
      </c>
      <c r="D291" s="757" t="s">
        <v>13458</v>
      </c>
      <c r="E291" s="39" t="str">
        <f t="shared" si="10"/>
        <v>第139回　薬水拱橋－弘法大師ゆかりの地への「門」－</v>
      </c>
    </row>
    <row r="292" spans="1:5">
      <c r="A292" s="39" t="s">
        <v>888</v>
      </c>
      <c r="B292" s="39" t="s">
        <v>904</v>
      </c>
      <c r="E292" s="39" t="str">
        <f t="shared" si="10"/>
        <v/>
      </c>
    </row>
    <row r="293" spans="1:5">
      <c r="A293" s="39" t="s">
        <v>888</v>
      </c>
      <c r="B293" s="537" t="s">
        <v>905</v>
      </c>
      <c r="C293" s="39" t="s">
        <v>13475</v>
      </c>
      <c r="D293" s="757" t="s">
        <v>13476</v>
      </c>
      <c r="E293" s="39" t="str">
        <f t="shared" si="10"/>
        <v>第130回　安長土手－いつ、誰が築造したのか？その謎に迫る！－</v>
      </c>
    </row>
    <row r="294" spans="1:5">
      <c r="A294" s="39" t="s">
        <v>888</v>
      </c>
      <c r="B294" s="39" t="s">
        <v>906</v>
      </c>
      <c r="C294" s="39" t="s">
        <v>12989</v>
      </c>
      <c r="D294" s="757" t="s">
        <v>13798</v>
      </c>
      <c r="E294" s="39" t="str">
        <f t="shared" si="10"/>
        <v>第227回日谷山の石塁 ─門信徒によって築かれた防災施設─</v>
      </c>
    </row>
    <row r="295" spans="1:5">
      <c r="A295" s="39" t="s">
        <v>888</v>
      </c>
      <c r="B295" s="39" t="s">
        <v>907</v>
      </c>
      <c r="C295" s="39" t="s">
        <v>13479</v>
      </c>
      <c r="D295" s="757" t="s">
        <v>13480</v>
      </c>
      <c r="E295" s="39" t="str">
        <f t="shared" si="10"/>
        <v>第128回　旧桜谷発電所－林業の地に残された水力発電の遺構－</v>
      </c>
    </row>
    <row r="296" spans="1:5">
      <c r="A296" s="39" t="s">
        <v>888</v>
      </c>
      <c r="B296" s="39" t="s">
        <v>908</v>
      </c>
      <c r="C296" s="39" t="s">
        <v>13481</v>
      </c>
      <c r="D296" s="757" t="s">
        <v>13482</v>
      </c>
      <c r="E296" s="39" t="str">
        <f t="shared" si="10"/>
        <v>第127回　洗玉眼鏡橋－橋本勘五郎最後の仕事と八女石文化の興り－</v>
      </c>
    </row>
    <row r="297" spans="1:5">
      <c r="A297" s="39" t="s">
        <v>888</v>
      </c>
      <c r="B297" s="39" t="s">
        <v>909</v>
      </c>
      <c r="C297" s="39" t="s">
        <v>13487</v>
      </c>
      <c r="D297" s="757" t="s">
        <v>13488</v>
      </c>
      <c r="E297" s="39" t="str">
        <f t="shared" si="10"/>
        <v>第124回　轟泉水道－城下町を潤した名水－</v>
      </c>
    </row>
    <row r="298" spans="1:5">
      <c r="A298" s="39" t="s">
        <v>910</v>
      </c>
      <c r="B298" s="39" t="s">
        <v>911</v>
      </c>
      <c r="E298" s="39" t="str">
        <f t="shared" si="10"/>
        <v/>
      </c>
    </row>
    <row r="299" spans="1:5">
      <c r="A299" s="39" t="s">
        <v>910</v>
      </c>
      <c r="B299" s="39" t="s">
        <v>912</v>
      </c>
      <c r="C299" s="39" t="s">
        <v>13509</v>
      </c>
      <c r="D299" s="757" t="s">
        <v>13510</v>
      </c>
      <c r="E299" s="39" t="str">
        <f t="shared" si="10"/>
        <v>第113回　万世大路－近代道路交通のさきがけ－</v>
      </c>
    </row>
    <row r="300" spans="1:5">
      <c r="A300" s="39" t="s">
        <v>910</v>
      </c>
      <c r="B300" s="39" t="s">
        <v>913</v>
      </c>
      <c r="C300" s="39" t="s">
        <v>13525</v>
      </c>
      <c r="D300" s="757" t="s">
        <v>13526</v>
      </c>
      <c r="E300" s="39" t="str">
        <f t="shared" si="10"/>
        <v>第105回　駒沢給水所（配水塔・配水ポンプ所）－住民に親しまれた街のシンボル－</v>
      </c>
    </row>
    <row r="301" spans="1:5">
      <c r="A301" s="39" t="s">
        <v>910</v>
      </c>
      <c r="B301" s="39" t="s">
        <v>914</v>
      </c>
      <c r="E301" s="39" t="str">
        <f t="shared" si="10"/>
        <v/>
      </c>
    </row>
    <row r="302" spans="1:5">
      <c r="A302" s="39" t="s">
        <v>910</v>
      </c>
      <c r="B302" s="39" t="s">
        <v>915</v>
      </c>
      <c r="E302" s="39" t="str">
        <f t="shared" si="10"/>
        <v/>
      </c>
    </row>
    <row r="303" spans="1:5">
      <c r="A303" s="39" t="s">
        <v>910</v>
      </c>
      <c r="B303" s="39" t="s">
        <v>916</v>
      </c>
      <c r="C303" s="39" t="s">
        <v>13505</v>
      </c>
      <c r="D303" s="757" t="s">
        <v>13506</v>
      </c>
      <c r="E303" s="39" t="str">
        <f t="shared" si="10"/>
        <v>第115回　花貫川第一発電第三号水路橋－大正期鉄筋コンクリート造アーチ橋の軽快な造形－</v>
      </c>
    </row>
    <row r="304" spans="1:5">
      <c r="A304" s="39" t="s">
        <v>910</v>
      </c>
      <c r="B304" s="39" t="s">
        <v>917</v>
      </c>
      <c r="E304" s="39" t="str">
        <f t="shared" si="10"/>
        <v/>
      </c>
    </row>
    <row r="305" spans="1:5">
      <c r="A305" s="39" t="s">
        <v>910</v>
      </c>
      <c r="B305" s="39" t="s">
        <v>918</v>
      </c>
      <c r="C305" s="39" t="s">
        <v>13499</v>
      </c>
      <c r="D305" s="757" t="s">
        <v>13500</v>
      </c>
      <c r="E305" s="39" t="str">
        <f t="shared" si="10"/>
        <v>第118回　新佐賀橋－饒舌なデザインに酔う－</v>
      </c>
    </row>
    <row r="306" spans="1:5">
      <c r="A306" s="39" t="s">
        <v>910</v>
      </c>
      <c r="B306" s="39" t="s">
        <v>919</v>
      </c>
      <c r="E306" s="39" t="str">
        <f t="shared" si="10"/>
        <v/>
      </c>
    </row>
    <row r="307" spans="1:5">
      <c r="A307" s="39" t="s">
        <v>910</v>
      </c>
      <c r="B307" s="39" t="s">
        <v>920</v>
      </c>
      <c r="C307" s="39" t="s">
        <v>13503</v>
      </c>
      <c r="D307" s="757" t="s">
        <v>13504</v>
      </c>
      <c r="E307" s="39" t="str">
        <f t="shared" si="10"/>
        <v>第116回　加治川運河水門と土砂吐水門－新潟平野北部の治水の語り部－</v>
      </c>
    </row>
    <row r="308" spans="1:5">
      <c r="A308" s="39" t="s">
        <v>910</v>
      </c>
      <c r="B308" s="39" t="s">
        <v>921</v>
      </c>
      <c r="C308" s="39" t="s">
        <v>13381</v>
      </c>
      <c r="D308" s="757" t="s">
        <v>13799</v>
      </c>
      <c r="E308" s="39" t="str">
        <f t="shared" si="10"/>
        <v>第193回東京動力機械製造（株）地下工場跡 ─戦車製造工場跡地に、子供たちの歓声が響きわたる─</v>
      </c>
    </row>
    <row r="309" spans="1:5">
      <c r="A309" s="39" t="s">
        <v>910</v>
      </c>
      <c r="B309" s="39" t="s">
        <v>922</v>
      </c>
      <c r="E309" s="39" t="str">
        <f t="shared" si="10"/>
        <v/>
      </c>
    </row>
    <row r="310" spans="1:5">
      <c r="A310" s="39" t="s">
        <v>910</v>
      </c>
      <c r="B310" s="39" t="s">
        <v>923</v>
      </c>
      <c r="C310" s="39" t="s">
        <v>13491</v>
      </c>
      <c r="D310" s="757" t="s">
        <v>13492</v>
      </c>
      <c r="E310" s="39" t="str">
        <f t="shared" si="10"/>
        <v>第122回　長篠発電所の堰堤と取水路－ナイヤガラ式発電所と瀑布の流れ－</v>
      </c>
    </row>
    <row r="311" spans="1:5">
      <c r="A311" s="39" t="s">
        <v>910</v>
      </c>
      <c r="B311" s="39" t="s">
        <v>924</v>
      </c>
      <c r="C311" s="39" t="s">
        <v>13507</v>
      </c>
      <c r="D311" s="757" t="s">
        <v>13508</v>
      </c>
      <c r="E311" s="39" t="str">
        <f t="shared" si="10"/>
        <v>第114回　長良大橋－時代の接点に架かる橋－</v>
      </c>
    </row>
    <row r="312" spans="1:5">
      <c r="A312" s="39" t="s">
        <v>910</v>
      </c>
      <c r="B312" s="39" t="s">
        <v>925</v>
      </c>
      <c r="E312" s="39" t="str">
        <f t="shared" si="10"/>
        <v/>
      </c>
    </row>
    <row r="313" spans="1:5">
      <c r="A313" s="39" t="s">
        <v>910</v>
      </c>
      <c r="B313" s="39" t="s">
        <v>926</v>
      </c>
      <c r="C313" s="39" t="s">
        <v>13501</v>
      </c>
      <c r="D313" s="757" t="s">
        <v>13502</v>
      </c>
      <c r="E313" s="39" t="str">
        <f t="shared" si="10"/>
        <v>第117回　浜中津橋－わが国最初の鉄道用桁が転用された現存する道路橋－</v>
      </c>
    </row>
    <row r="314" spans="1:5">
      <c r="A314" s="39" t="s">
        <v>910</v>
      </c>
      <c r="B314" s="39" t="s">
        <v>927</v>
      </c>
      <c r="C314" s="39" t="s">
        <v>13515</v>
      </c>
      <c r="D314" s="757" t="s">
        <v>13516</v>
      </c>
      <c r="E314" s="39" t="str">
        <f t="shared" si="10"/>
        <v>第110回　堀川第一橋－石造円形アーチをくぐる楽しみ－</v>
      </c>
    </row>
    <row r="315" spans="1:5">
      <c r="A315" s="39" t="s">
        <v>910</v>
      </c>
      <c r="B315" s="39" t="s">
        <v>928</v>
      </c>
      <c r="C315" s="39" t="s">
        <v>13519</v>
      </c>
      <c r="D315" s="757" t="s">
        <v>13520</v>
      </c>
      <c r="E315" s="39" t="str">
        <f t="shared" si="10"/>
        <v>第108回　徳佐川橋梁－地域の希望を背負った小さなラチス桁橋梁－</v>
      </c>
    </row>
    <row r="316" spans="1:5">
      <c r="A316" s="39" t="s">
        <v>910</v>
      </c>
      <c r="B316" s="39" t="s">
        <v>929</v>
      </c>
      <c r="C316" s="39" t="s">
        <v>13497</v>
      </c>
      <c r="D316" s="757" t="s">
        <v>13498</v>
      </c>
      <c r="E316" s="39" t="str">
        <f t="shared" si="10"/>
        <v>第119回　建部井堰－現存する日本最大の石造取水堰－</v>
      </c>
    </row>
    <row r="317" spans="1:5">
      <c r="A317" s="39" t="s">
        <v>910</v>
      </c>
      <c r="B317" s="39" t="s">
        <v>930</v>
      </c>
      <c r="C317" s="39" t="s">
        <v>13018</v>
      </c>
      <c r="D317" s="757" t="s">
        <v>13800</v>
      </c>
      <c r="E317" s="39" t="str">
        <f t="shared" si="10"/>
        <v>第198回石手川橋梁 ─原位置にある現役最古の鉄道トラス橋─</v>
      </c>
    </row>
    <row r="318" spans="1:5">
      <c r="A318" s="39" t="s">
        <v>910</v>
      </c>
      <c r="B318" s="39" t="s">
        <v>931</v>
      </c>
      <c r="C318" s="39" t="s">
        <v>13407</v>
      </c>
      <c r="D318" s="757" t="s">
        <v>13801</v>
      </c>
      <c r="E318" s="39" t="str">
        <f t="shared" si="10"/>
        <v>第165回煉瓦橋 ─坊ちゃん列車の走るまちから─</v>
      </c>
    </row>
    <row r="319" spans="1:5">
      <c r="A319" s="39" t="s">
        <v>910</v>
      </c>
      <c r="B319" s="39" t="s">
        <v>932</v>
      </c>
      <c r="E319" s="39" t="str">
        <f t="shared" si="10"/>
        <v/>
      </c>
    </row>
    <row r="320" spans="1:5">
      <c r="A320" s="39" t="s">
        <v>910</v>
      </c>
      <c r="B320" s="39" t="s">
        <v>933</v>
      </c>
      <c r="E320" s="39" t="str">
        <f t="shared" si="10"/>
        <v/>
      </c>
    </row>
    <row r="321" spans="1:5">
      <c r="A321" s="39" t="s">
        <v>910</v>
      </c>
      <c r="B321" s="39" t="s">
        <v>934</v>
      </c>
      <c r="C321" s="39" t="s">
        <v>13513</v>
      </c>
      <c r="D321" s="757" t="s">
        <v>13514</v>
      </c>
      <c r="E321" s="39" t="str">
        <f t="shared" si="10"/>
        <v>第111回　山田堰－暴れ川と地域を結ぶ仲人－</v>
      </c>
    </row>
    <row r="322" spans="1:5">
      <c r="A322" s="39" t="s">
        <v>910</v>
      </c>
      <c r="B322" s="39" t="s">
        <v>935</v>
      </c>
      <c r="C322" s="39" t="s">
        <v>13433</v>
      </c>
      <c r="D322" s="757" t="s">
        <v>13434</v>
      </c>
      <c r="E322" s="39" t="str">
        <f t="shared" si="10"/>
        <v>第150回　馬の頭水利施設－遺徳を偲んで今日まで引き継がれる近世の奇水工－</v>
      </c>
    </row>
    <row r="323" spans="1:5">
      <c r="A323" s="39" t="s">
        <v>936</v>
      </c>
      <c r="B323" s="39" t="s">
        <v>937</v>
      </c>
      <c r="C323" s="39" t="s">
        <v>13537</v>
      </c>
      <c r="D323" s="757" t="s">
        <v>13538</v>
      </c>
      <c r="E323" s="39" t="str">
        <f t="shared" si="10"/>
        <v>第99回 道庁正門前木塊舗装・銀杏並木－札幌舗装道路発祥の地－</v>
      </c>
    </row>
    <row r="324" spans="1:5">
      <c r="A324" s="39" t="s">
        <v>936</v>
      </c>
      <c r="B324" s="39" t="s">
        <v>938</v>
      </c>
      <c r="C324" s="39" t="s">
        <v>13535</v>
      </c>
      <c r="D324" s="757" t="s">
        <v>13536</v>
      </c>
      <c r="E324" s="39" t="str">
        <f t="shared" si="10"/>
        <v>第100回 虻田発電所－地形特性を巧みに利用した水力発電－</v>
      </c>
    </row>
    <row r="325" spans="1:5">
      <c r="A325" s="39" t="s">
        <v>936</v>
      </c>
      <c r="B325" s="39" t="s">
        <v>939</v>
      </c>
      <c r="E325" s="39" t="str">
        <f t="shared" si="10"/>
        <v/>
      </c>
    </row>
    <row r="326" spans="1:5">
      <c r="A326" s="39" t="s">
        <v>936</v>
      </c>
      <c r="B326" s="39" t="s">
        <v>940</v>
      </c>
      <c r="C326" s="39" t="s">
        <v>13511</v>
      </c>
      <c r="D326" s="757" t="s">
        <v>13512</v>
      </c>
      <c r="E326" s="39" t="str">
        <f t="shared" si="10"/>
        <v>第112回　船川港第一船入場・第二船入場防波堤－港湾都市を築いた地産地消の石材－</v>
      </c>
    </row>
    <row r="327" spans="1:5">
      <c r="A327" s="39" t="s">
        <v>936</v>
      </c>
      <c r="B327" s="39" t="s">
        <v>941</v>
      </c>
      <c r="E327" s="39" t="str">
        <f t="shared" si="10"/>
        <v/>
      </c>
    </row>
    <row r="328" spans="1:5">
      <c r="A328" s="39" t="s">
        <v>936</v>
      </c>
      <c r="B328" s="39" t="s">
        <v>942</v>
      </c>
      <c r="E328" s="39" t="str">
        <f t="shared" ref="E328:E391" si="11">IF(ISBLANK(D328),"",D328)</f>
        <v/>
      </c>
    </row>
    <row r="329" spans="1:5">
      <c r="A329" s="39" t="s">
        <v>936</v>
      </c>
      <c r="B329" s="39" t="s">
        <v>943</v>
      </c>
      <c r="E329" s="39" t="str">
        <f t="shared" si="11"/>
        <v/>
      </c>
    </row>
    <row r="330" spans="1:5">
      <c r="A330" s="39" t="s">
        <v>936</v>
      </c>
      <c r="B330" s="39" t="s">
        <v>944</v>
      </c>
      <c r="E330" s="39" t="str">
        <f t="shared" si="11"/>
        <v/>
      </c>
    </row>
    <row r="331" spans="1:5">
      <c r="A331" s="39" t="s">
        <v>936</v>
      </c>
      <c r="B331" s="39" t="s">
        <v>945</v>
      </c>
      <c r="C331" s="39" t="s">
        <v>13521</v>
      </c>
      <c r="D331" s="757" t="s">
        <v>13522</v>
      </c>
      <c r="E331" s="39" t="str">
        <f t="shared" si="11"/>
        <v>第107回　只川橋－先人の願いをかなえた底力－</v>
      </c>
    </row>
    <row r="332" spans="1:5">
      <c r="A332" s="39" t="s">
        <v>936</v>
      </c>
      <c r="B332" s="39" t="s">
        <v>946</v>
      </c>
      <c r="C332" s="39" t="s">
        <v>13529</v>
      </c>
      <c r="D332" s="757" t="s">
        <v>13530</v>
      </c>
      <c r="E332" s="39" t="str">
        <f t="shared" si="11"/>
        <v>第103回　大源太川第1号砂防堰堤－曲線美を誇る矢羽積アーチ式砂防堰堤－</v>
      </c>
    </row>
    <row r="333" spans="1:5">
      <c r="A333" s="39" t="s">
        <v>936</v>
      </c>
      <c r="B333" s="39" t="s">
        <v>947</v>
      </c>
      <c r="E333" s="39" t="str">
        <f t="shared" si="11"/>
        <v/>
      </c>
    </row>
    <row r="334" spans="1:5">
      <c r="A334" s="39" t="s">
        <v>936</v>
      </c>
      <c r="B334" s="39" t="s">
        <v>948</v>
      </c>
      <c r="C334" s="39" t="s">
        <v>13517</v>
      </c>
      <c r="D334" s="757" t="s">
        <v>13518</v>
      </c>
      <c r="E334" s="39" t="str">
        <f t="shared" si="11"/>
        <v>第109回　名古屋市の「旧第一ポンプ所と東山給水塔」－1世紀にわたり名古屋市民の生活を支える水道の原点－</v>
      </c>
    </row>
    <row r="335" spans="1:5">
      <c r="A335" s="39" t="s">
        <v>936</v>
      </c>
      <c r="B335" s="39" t="s">
        <v>949</v>
      </c>
      <c r="E335" s="39" t="str">
        <f t="shared" si="11"/>
        <v/>
      </c>
    </row>
    <row r="336" spans="1:5">
      <c r="A336" s="39" t="s">
        <v>936</v>
      </c>
      <c r="B336" s="39" t="s">
        <v>950</v>
      </c>
      <c r="C336" s="39" t="s">
        <v>13541</v>
      </c>
      <c r="D336" s="757" t="s">
        <v>13542</v>
      </c>
      <c r="E336" s="39" t="str">
        <f t="shared" si="11"/>
        <v>第97回 木曽川河跡湖（トンボ池）の聖牛－トンボ舞う池に映る治水史の痕跡－</v>
      </c>
    </row>
    <row r="337" spans="1:5">
      <c r="A337" s="39" t="s">
        <v>936</v>
      </c>
      <c r="B337" s="39" t="s">
        <v>951</v>
      </c>
      <c r="E337" s="39" t="str">
        <f t="shared" si="11"/>
        <v/>
      </c>
    </row>
    <row r="338" spans="1:5">
      <c r="A338" s="39" t="s">
        <v>936</v>
      </c>
      <c r="B338" s="39" t="s">
        <v>952</v>
      </c>
      <c r="C338" s="39" t="s">
        <v>13543</v>
      </c>
      <c r="D338" s="757" t="s">
        <v>13544</v>
      </c>
      <c r="E338" s="39" t="str">
        <f t="shared" si="11"/>
        <v>旧奈良駅舎－地域によって守られた遊覧都市奈良の表玄関－</v>
      </c>
    </row>
    <row r="339" spans="1:5">
      <c r="A339" s="39" t="s">
        <v>936</v>
      </c>
      <c r="B339" s="39" t="s">
        <v>953</v>
      </c>
      <c r="C339" s="39" t="s">
        <v>13527</v>
      </c>
      <c r="D339" s="757" t="s">
        <v>13528</v>
      </c>
      <c r="E339" s="39" t="str">
        <f t="shared" si="11"/>
        <v>第104回　中古沢橋梁－樹上遥かに天空を行く－</v>
      </c>
    </row>
    <row r="340" spans="1:5">
      <c r="A340" s="39" t="s">
        <v>936</v>
      </c>
      <c r="B340" s="39" t="s">
        <v>954</v>
      </c>
      <c r="C340" s="39" t="s">
        <v>13008</v>
      </c>
      <c r="D340" s="757" t="s">
        <v>13802</v>
      </c>
      <c r="E340" s="39" t="str">
        <f t="shared" si="11"/>
        <v>第208回猿猴橋・京橋 ─広島の復興を見届けてきた橋を復元。土木技術を後世に伝える─</v>
      </c>
    </row>
    <row r="341" spans="1:5">
      <c r="A341" s="39" t="s">
        <v>936</v>
      </c>
      <c r="B341" s="39" t="s">
        <v>955</v>
      </c>
      <c r="E341" s="39" t="str">
        <f t="shared" si="11"/>
        <v/>
      </c>
    </row>
    <row r="342" spans="1:5">
      <c r="A342" s="39" t="s">
        <v>936</v>
      </c>
      <c r="B342" s="39" t="s">
        <v>956</v>
      </c>
      <c r="C342" s="39" t="s">
        <v>13523</v>
      </c>
      <c r="D342" s="757" t="s">
        <v>13524</v>
      </c>
      <c r="E342" s="39" t="str">
        <f t="shared" si="11"/>
        <v>第106回　滝宮橋－金毘羅街道随一の景勝地に架かる開腹アーチ橋－</v>
      </c>
    </row>
    <row r="343" spans="1:5">
      <c r="A343" s="39" t="s">
        <v>936</v>
      </c>
      <c r="B343" s="39" t="s">
        <v>957</v>
      </c>
      <c r="C343" s="39" t="s">
        <v>13539</v>
      </c>
      <c r="D343" s="757" t="s">
        <v>13540</v>
      </c>
      <c r="E343" s="39" t="str">
        <f t="shared" si="11"/>
        <v>第98回 深浦水雷艇隊基地跡－離島に眠る石造護岸設備群－</v>
      </c>
    </row>
    <row r="344" spans="1:5">
      <c r="A344" s="39" t="s">
        <v>936</v>
      </c>
      <c r="B344" s="39" t="s">
        <v>958</v>
      </c>
      <c r="C344" s="39" t="s">
        <v>13531</v>
      </c>
      <c r="D344" s="757" t="s">
        <v>13532</v>
      </c>
      <c r="E344" s="39" t="str">
        <f t="shared" si="11"/>
        <v>第102回　薩摩川内市　長崎堤防－川岸にたたえるノコギリ型堤防－</v>
      </c>
    </row>
    <row r="345" spans="1:5">
      <c r="A345" s="39" t="s">
        <v>959</v>
      </c>
      <c r="B345" s="39" t="s">
        <v>960</v>
      </c>
      <c r="E345" s="39" t="str">
        <f t="shared" si="11"/>
        <v/>
      </c>
    </row>
    <row r="346" spans="1:5">
      <c r="A346" s="39" t="s">
        <v>959</v>
      </c>
      <c r="B346" s="39" t="s">
        <v>961</v>
      </c>
      <c r="E346" s="39" t="str">
        <f t="shared" si="11"/>
        <v/>
      </c>
    </row>
    <row r="347" spans="1:5">
      <c r="A347" s="39" t="s">
        <v>959</v>
      </c>
      <c r="B347" s="39" t="s">
        <v>962</v>
      </c>
      <c r="C347" s="39" t="s">
        <v>13571</v>
      </c>
      <c r="D347" s="757" t="s">
        <v>13572</v>
      </c>
      <c r="E347" s="39" t="str">
        <f t="shared" si="11"/>
        <v>第82回 留萌港南防波堤</v>
      </c>
    </row>
    <row r="348" spans="1:5">
      <c r="A348" s="39" t="s">
        <v>959</v>
      </c>
      <c r="B348" s="39" t="s">
        <v>963</v>
      </c>
      <c r="C348" s="39" t="s">
        <v>13449</v>
      </c>
      <c r="D348" s="757" t="s">
        <v>13450</v>
      </c>
      <c r="E348" s="39" t="str">
        <f t="shared" si="11"/>
        <v>第143回　西根堰－等高線にみごとに並走する江戸時代の用水堰－</v>
      </c>
    </row>
    <row r="349" spans="1:5">
      <c r="A349" s="39" t="s">
        <v>959</v>
      </c>
      <c r="B349" s="39" t="s">
        <v>964</v>
      </c>
      <c r="C349" s="39" t="s">
        <v>13383</v>
      </c>
      <c r="D349" s="757" t="s">
        <v>13803</v>
      </c>
      <c r="E349" s="39" t="str">
        <f t="shared" si="11"/>
        <v>第191回仙台市煉瓦下水道─先人に学ぶ、地を見る力四ツ谷用水から伝承される土木技術─</v>
      </c>
    </row>
    <row r="350" spans="1:5">
      <c r="A350" s="39" t="s">
        <v>959</v>
      </c>
      <c r="B350" s="39" t="s">
        <v>965</v>
      </c>
      <c r="C350" s="39" t="s">
        <v>13549</v>
      </c>
      <c r="D350" s="757" t="s">
        <v>13550</v>
      </c>
      <c r="E350" s="39" t="str">
        <f t="shared" si="11"/>
        <v>第93回 権現堂用水樋管群</v>
      </c>
    </row>
    <row r="351" spans="1:5">
      <c r="A351" s="39" t="s">
        <v>959</v>
      </c>
      <c r="B351" s="39" t="s">
        <v>966</v>
      </c>
      <c r="C351" s="39" t="s">
        <v>13533</v>
      </c>
      <c r="D351" s="757" t="s">
        <v>13534</v>
      </c>
      <c r="E351" s="39" t="str">
        <f t="shared" si="11"/>
        <v>第101回 新永間市街線高架橋－帝都の玄関に続く煉瓦の高架橋－</v>
      </c>
    </row>
    <row r="352" spans="1:5">
      <c r="A352" s="39" t="s">
        <v>959</v>
      </c>
      <c r="B352" s="39" t="s">
        <v>967</v>
      </c>
      <c r="E352" s="39" t="str">
        <f t="shared" si="11"/>
        <v/>
      </c>
    </row>
    <row r="353" spans="1:5">
      <c r="A353" s="39" t="s">
        <v>959</v>
      </c>
      <c r="B353" s="39" t="s">
        <v>968</v>
      </c>
      <c r="C353" s="39" t="s">
        <v>13007</v>
      </c>
      <c r="D353" s="757" t="s">
        <v>13804</v>
      </c>
      <c r="E353" s="39" t="str">
        <f t="shared" si="11"/>
        <v>第209回千葉高架水槽と千葉分場1号配水池 －近代化の礎を築いた上水道施設－</v>
      </c>
    </row>
    <row r="354" spans="1:5">
      <c r="A354" s="39" t="s">
        <v>959</v>
      </c>
      <c r="B354" s="39" t="s">
        <v>969</v>
      </c>
      <c r="E354" s="39" t="str">
        <f t="shared" si="11"/>
        <v/>
      </c>
    </row>
    <row r="355" spans="1:5">
      <c r="A355" s="39" t="s">
        <v>959</v>
      </c>
      <c r="B355" s="39" t="s">
        <v>970</v>
      </c>
      <c r="E355" s="39" t="str">
        <f t="shared" si="11"/>
        <v/>
      </c>
    </row>
    <row r="356" spans="1:5">
      <c r="A356" s="39" t="s">
        <v>959</v>
      </c>
      <c r="B356" s="39" t="s">
        <v>971</v>
      </c>
      <c r="C356" s="39" t="s">
        <v>13483</v>
      </c>
      <c r="D356" s="757" t="s">
        <v>13484</v>
      </c>
      <c r="E356" s="39" t="str">
        <f t="shared" si="11"/>
        <v>第126回　雄川堰－近世以前から受け継がれ、現在もいきづく歴史的水路－</v>
      </c>
    </row>
    <row r="357" spans="1:5">
      <c r="A357" s="39" t="s">
        <v>959</v>
      </c>
      <c r="B357" s="39" t="s">
        <v>972</v>
      </c>
      <c r="E357" s="39" t="str">
        <f t="shared" si="11"/>
        <v/>
      </c>
    </row>
    <row r="358" spans="1:5">
      <c r="A358" s="39" t="s">
        <v>959</v>
      </c>
      <c r="B358" s="39" t="s">
        <v>973</v>
      </c>
      <c r="E358" s="39" t="str">
        <f t="shared" si="11"/>
        <v/>
      </c>
    </row>
    <row r="359" spans="1:5">
      <c r="A359" s="39" t="s">
        <v>959</v>
      </c>
      <c r="B359" s="39" t="s">
        <v>974</v>
      </c>
      <c r="C359" s="39" t="s">
        <v>13557</v>
      </c>
      <c r="D359" s="757" t="s">
        <v>13558</v>
      </c>
      <c r="E359" s="39" t="str">
        <f t="shared" si="11"/>
        <v>第89回 六見橋</v>
      </c>
    </row>
    <row r="360" spans="1:5">
      <c r="A360" s="39" t="s">
        <v>959</v>
      </c>
      <c r="B360" s="39" t="s">
        <v>975</v>
      </c>
      <c r="C360" s="39" t="s">
        <v>13553</v>
      </c>
      <c r="D360" s="757" t="s">
        <v>13554</v>
      </c>
      <c r="E360" s="39" t="str">
        <f t="shared" si="11"/>
        <v>第91回 松重閘門</v>
      </c>
    </row>
    <row r="361" spans="1:5">
      <c r="A361" s="39" t="s">
        <v>959</v>
      </c>
      <c r="B361" s="39" t="s">
        <v>976</v>
      </c>
      <c r="C361" s="39" t="s">
        <v>13547</v>
      </c>
      <c r="D361" s="757" t="s">
        <v>13548</v>
      </c>
      <c r="E361" s="39" t="str">
        <f t="shared" si="11"/>
        <v>第94回 清水灯台－清水の人々が灯した光－</v>
      </c>
    </row>
    <row r="362" spans="1:5">
      <c r="A362" s="39" t="s">
        <v>959</v>
      </c>
      <c r="B362" s="39" t="s">
        <v>977</v>
      </c>
      <c r="C362" s="39" t="s">
        <v>13559</v>
      </c>
      <c r="D362" s="757" t="s">
        <v>13560</v>
      </c>
      <c r="E362" s="39" t="str">
        <f t="shared" si="11"/>
        <v>第88回 三栖閘門</v>
      </c>
    </row>
    <row r="363" spans="1:5">
      <c r="A363" s="39" t="s">
        <v>959</v>
      </c>
      <c r="B363" s="39" t="s">
        <v>978</v>
      </c>
      <c r="C363" s="39" t="s">
        <v>12983</v>
      </c>
      <c r="D363" s="757" t="s">
        <v>13805</v>
      </c>
      <c r="E363" s="39" t="str">
        <f t="shared" si="11"/>
        <v>第233回宇治発電所─世界遺産と共存する水力発電所─</v>
      </c>
    </row>
    <row r="364" spans="1:5">
      <c r="A364" s="39" t="s">
        <v>959</v>
      </c>
      <c r="B364" s="39" t="s">
        <v>979</v>
      </c>
      <c r="C364" s="39" t="s">
        <v>13569</v>
      </c>
      <c r="D364" s="757" t="s">
        <v>13570</v>
      </c>
      <c r="E364" s="39" t="str">
        <f t="shared" si="11"/>
        <v>第83回 鐘ヶ坂隧道</v>
      </c>
    </row>
    <row r="365" spans="1:5">
      <c r="A365" s="39" t="s">
        <v>959</v>
      </c>
      <c r="B365" s="39" t="s">
        <v>980</v>
      </c>
      <c r="C365" s="39" t="s">
        <v>13545</v>
      </c>
      <c r="D365" s="757" t="s">
        <v>13546</v>
      </c>
      <c r="E365" s="39" t="str">
        <f t="shared" si="11"/>
        <v>第95回 室戸台風の災害復旧橋梁群－復興の証として－</v>
      </c>
    </row>
    <row r="366" spans="1:5">
      <c r="A366" s="39" t="s">
        <v>959</v>
      </c>
      <c r="B366" s="39" t="s">
        <v>981</v>
      </c>
      <c r="E366" s="39" t="str">
        <f t="shared" si="11"/>
        <v/>
      </c>
    </row>
    <row r="367" spans="1:5">
      <c r="A367" s="39" t="s">
        <v>959</v>
      </c>
      <c r="B367" s="39" t="s">
        <v>982</v>
      </c>
      <c r="C367" s="39" t="s">
        <v>13573</v>
      </c>
      <c r="D367" s="757" t="s">
        <v>13574</v>
      </c>
      <c r="E367" s="39" t="str">
        <f t="shared" si="11"/>
        <v>第81回 明治橋 コンクリート技術の模索と挑戦</v>
      </c>
    </row>
    <row r="368" spans="1:5">
      <c r="A368" s="39" t="s">
        <v>959</v>
      </c>
      <c r="B368" s="39" t="s">
        <v>983</v>
      </c>
      <c r="E368" s="39" t="str">
        <f t="shared" si="11"/>
        <v/>
      </c>
    </row>
    <row r="369" spans="1:5">
      <c r="A369" s="39" t="s">
        <v>959</v>
      </c>
      <c r="B369" s="39" t="s">
        <v>984</v>
      </c>
      <c r="E369" s="39" t="str">
        <f t="shared" si="11"/>
        <v/>
      </c>
    </row>
    <row r="370" spans="1:5">
      <c r="A370" s="39" t="s">
        <v>959</v>
      </c>
      <c r="B370" s="39" t="s">
        <v>985</v>
      </c>
      <c r="C370" s="39" t="s">
        <v>13551</v>
      </c>
      <c r="D370" s="757" t="s">
        <v>13552</v>
      </c>
      <c r="E370" s="39" t="str">
        <f t="shared" si="11"/>
        <v>第92回 第三五ヶ瀬川橋梁</v>
      </c>
    </row>
    <row r="371" spans="1:5">
      <c r="A371" s="39" t="s">
        <v>959</v>
      </c>
      <c r="B371" s="39" t="s">
        <v>986</v>
      </c>
      <c r="C371" s="39" t="s">
        <v>13555</v>
      </c>
      <c r="D371" s="757" t="s">
        <v>13556</v>
      </c>
      <c r="E371" s="39" t="str">
        <f t="shared" si="11"/>
        <v>第90回 台南水道</v>
      </c>
    </row>
    <row r="372" spans="1:5">
      <c r="A372" s="39" t="s">
        <v>987</v>
      </c>
      <c r="B372" s="39" t="s">
        <v>988</v>
      </c>
      <c r="E372" s="39" t="str">
        <f t="shared" si="11"/>
        <v/>
      </c>
    </row>
    <row r="373" spans="1:5">
      <c r="A373" s="39" t="s">
        <v>987</v>
      </c>
      <c r="B373" s="39" t="s">
        <v>989</v>
      </c>
      <c r="E373" s="39" t="str">
        <f t="shared" si="11"/>
        <v/>
      </c>
    </row>
    <row r="374" spans="1:5">
      <c r="A374" s="39" t="s">
        <v>987</v>
      </c>
      <c r="B374" s="39" t="s">
        <v>990</v>
      </c>
      <c r="C374" s="39" t="s">
        <v>13579</v>
      </c>
      <c r="D374" s="757" t="s">
        <v>13873</v>
      </c>
      <c r="E374" s="39" t="str">
        <f t="shared" si="11"/>
        <v>第77回 小樽港斜路式ケーソン製作ヤード 空前の大事業で実現した世界初の滑路式斜路―</v>
      </c>
    </row>
    <row r="375" spans="1:5">
      <c r="A375" s="39" t="s">
        <v>987</v>
      </c>
      <c r="B375" s="39" t="s">
        <v>991</v>
      </c>
      <c r="C375" s="39" t="s">
        <v>13575</v>
      </c>
      <c r="D375" s="757" t="s">
        <v>13576</v>
      </c>
      <c r="E375" s="39" t="str">
        <f t="shared" si="11"/>
        <v>第80回 奥州街道の一里塚群</v>
      </c>
    </row>
    <row r="376" spans="1:5">
      <c r="A376" s="39" t="s">
        <v>987</v>
      </c>
      <c r="B376" s="39" t="s">
        <v>992</v>
      </c>
      <c r="C376" s="39" t="s">
        <v>13493</v>
      </c>
      <c r="D376" s="757" t="s">
        <v>13494</v>
      </c>
      <c r="E376" s="39" t="str">
        <f t="shared" si="11"/>
        <v>第121回　山形の石橋群－地元の石工による多彩な石造アーチ橋梁群－</v>
      </c>
    </row>
    <row r="377" spans="1:5">
      <c r="A377" s="39" t="s">
        <v>987</v>
      </c>
      <c r="B377" s="39" t="s">
        <v>993</v>
      </c>
      <c r="C377" s="39" t="s">
        <v>13565</v>
      </c>
      <c r="D377" s="757" t="s">
        <v>13566</v>
      </c>
      <c r="E377" s="39" t="str">
        <f t="shared" si="11"/>
        <v>第85回 奥多摩橋</v>
      </c>
    </row>
    <row r="378" spans="1:5">
      <c r="A378" s="39" t="s">
        <v>987</v>
      </c>
      <c r="B378" s="39" t="s">
        <v>994</v>
      </c>
      <c r="E378" s="39" t="str">
        <f t="shared" si="11"/>
        <v/>
      </c>
    </row>
    <row r="379" spans="1:5">
      <c r="A379" s="39" t="s">
        <v>987</v>
      </c>
      <c r="B379" s="39" t="s">
        <v>995</v>
      </c>
      <c r="C379" s="39" t="s">
        <v>13561</v>
      </c>
      <c r="D379" s="757" t="s">
        <v>13562</v>
      </c>
      <c r="E379" s="39" t="str">
        <f t="shared" si="11"/>
        <v>第87回 小坪隧道・名越隧道</v>
      </c>
    </row>
    <row r="380" spans="1:5">
      <c r="A380" s="39" t="s">
        <v>987</v>
      </c>
      <c r="B380" s="39" t="s">
        <v>996</v>
      </c>
      <c r="E380" s="39" t="str">
        <f t="shared" si="11"/>
        <v/>
      </c>
    </row>
    <row r="381" spans="1:5">
      <c r="A381" s="39" t="s">
        <v>987</v>
      </c>
      <c r="B381" s="39" t="s">
        <v>997</v>
      </c>
      <c r="E381" s="39" t="str">
        <f t="shared" si="11"/>
        <v/>
      </c>
    </row>
    <row r="382" spans="1:5">
      <c r="A382" s="39" t="s">
        <v>987</v>
      </c>
      <c r="B382" s="39" t="s">
        <v>998</v>
      </c>
      <c r="E382" s="39" t="str">
        <f t="shared" si="11"/>
        <v/>
      </c>
    </row>
    <row r="383" spans="1:5">
      <c r="A383" s="39" t="s">
        <v>987</v>
      </c>
      <c r="B383" s="39" t="s">
        <v>999</v>
      </c>
      <c r="E383" s="39" t="str">
        <f t="shared" si="11"/>
        <v/>
      </c>
    </row>
    <row r="384" spans="1:5">
      <c r="A384" s="39" t="s">
        <v>987</v>
      </c>
      <c r="B384" s="39" t="s">
        <v>1000</v>
      </c>
      <c r="E384" s="39" t="str">
        <f t="shared" si="11"/>
        <v/>
      </c>
    </row>
    <row r="385" spans="1:5">
      <c r="A385" s="39" t="s">
        <v>987</v>
      </c>
      <c r="B385" s="39" t="s">
        <v>1001</v>
      </c>
      <c r="C385" s="39" t="s">
        <v>13563</v>
      </c>
      <c r="D385" s="757" t="s">
        <v>13564</v>
      </c>
      <c r="E385" s="39" t="str">
        <f t="shared" si="11"/>
        <v>第86回 柳河原発電所 跡曳水路橋</v>
      </c>
    </row>
    <row r="386" spans="1:5">
      <c r="A386" s="39" t="s">
        <v>987</v>
      </c>
      <c r="B386" s="39" t="s">
        <v>1002</v>
      </c>
      <c r="C386" s="39" t="s">
        <v>13581</v>
      </c>
      <c r="D386" s="757" t="s">
        <v>13874</v>
      </c>
      <c r="E386" s="39" t="str">
        <f t="shared" si="11"/>
        <v>第75回 平木橋 印南野台地の水利の歴史を伝える土木遺産―</v>
      </c>
    </row>
    <row r="387" spans="1:5">
      <c r="A387" s="39" t="s">
        <v>987</v>
      </c>
      <c r="B387" s="39" t="s">
        <v>1003</v>
      </c>
      <c r="E387" s="39" t="str">
        <f t="shared" si="11"/>
        <v/>
      </c>
    </row>
    <row r="388" spans="1:5">
      <c r="A388" s="39" t="s">
        <v>987</v>
      </c>
      <c r="B388" s="39" t="s">
        <v>1004</v>
      </c>
      <c r="C388" s="39" t="s">
        <v>13578</v>
      </c>
      <c r="D388" s="757" t="s">
        <v>13875</v>
      </c>
      <c r="E388" s="39" t="str">
        <f t="shared" si="11"/>
        <v>第78回 本町橋 大坂から大阪へ―</v>
      </c>
    </row>
    <row r="389" spans="1:5">
      <c r="A389" s="39" t="s">
        <v>987</v>
      </c>
      <c r="B389" s="39" t="s">
        <v>1005</v>
      </c>
      <c r="C389" s="39" t="s">
        <v>13567</v>
      </c>
      <c r="D389" s="757" t="s">
        <v>13568</v>
      </c>
      <c r="E389" s="39" t="str">
        <f t="shared" si="11"/>
        <v>第84回 角島灯台および関連施設群</v>
      </c>
    </row>
    <row r="390" spans="1:5">
      <c r="A390" s="39" t="s">
        <v>987</v>
      </c>
      <c r="B390" s="39" t="s">
        <v>1006</v>
      </c>
      <c r="E390" s="39" t="str">
        <f t="shared" si="11"/>
        <v/>
      </c>
    </row>
    <row r="391" spans="1:5">
      <c r="A391" s="39" t="s">
        <v>987</v>
      </c>
      <c r="B391" s="39" t="s">
        <v>1007</v>
      </c>
      <c r="C391" s="39" t="s">
        <v>13397</v>
      </c>
      <c r="D391" s="757" t="s">
        <v>13806</v>
      </c>
      <c r="E391" s="39" t="str">
        <f t="shared" si="11"/>
        <v>第175回旧呉鎮守府防空指揮所および地下壕 ─基地内に残された旧海軍の遺産─</v>
      </c>
    </row>
    <row r="392" spans="1:5">
      <c r="A392" s="39" t="s">
        <v>987</v>
      </c>
      <c r="B392" s="39" t="s">
        <v>1008</v>
      </c>
      <c r="C392" s="39" t="s">
        <v>13582</v>
      </c>
      <c r="D392" s="757" t="s">
        <v>13876</v>
      </c>
      <c r="E392" s="39" t="str">
        <f t="shared" ref="E392:E455" si="12">IF(ISBLANK(D392),"",D392)</f>
        <v>第74回 木頭出原谷の鉄砲堰 賑わう山村に思いを馳せて―</v>
      </c>
    </row>
    <row r="393" spans="1:5">
      <c r="A393" s="39" t="s">
        <v>987</v>
      </c>
      <c r="B393" s="39" t="s">
        <v>1009</v>
      </c>
      <c r="E393" s="39" t="str">
        <f t="shared" si="12"/>
        <v/>
      </c>
    </row>
    <row r="394" spans="1:5">
      <c r="A394" s="39" t="s">
        <v>987</v>
      </c>
      <c r="B394" s="39" t="s">
        <v>1010</v>
      </c>
      <c r="C394" s="39" t="s">
        <v>13580</v>
      </c>
      <c r="D394" s="757" t="s">
        <v>13877</v>
      </c>
      <c r="E394" s="39" t="str">
        <f t="shared" si="12"/>
        <v>第76回 大渡の用之助港 海と人をつないだ用之助の愛情―</v>
      </c>
    </row>
    <row r="395" spans="1:5">
      <c r="A395" s="39" t="s">
        <v>987</v>
      </c>
      <c r="B395" s="39" t="s">
        <v>1011</v>
      </c>
      <c r="E395" s="39" t="str">
        <f t="shared" si="12"/>
        <v/>
      </c>
    </row>
    <row r="396" spans="1:5">
      <c r="A396" s="39" t="s">
        <v>987</v>
      </c>
      <c r="B396" s="39" t="s">
        <v>1012</v>
      </c>
      <c r="C396" s="39" t="s">
        <v>13577</v>
      </c>
      <c r="D396" s="757" t="s">
        <v>13878</v>
      </c>
      <c r="E396" s="39" t="str">
        <f t="shared" si="12"/>
        <v>第79回 烏山頭水庫 海を越え、継承する歴史資産―</v>
      </c>
    </row>
    <row r="397" spans="1:5">
      <c r="A397" s="39" t="s">
        <v>1013</v>
      </c>
      <c r="B397" s="39" t="s">
        <v>1014</v>
      </c>
      <c r="E397" s="39" t="str">
        <f t="shared" si="12"/>
        <v/>
      </c>
    </row>
    <row r="398" spans="1:5">
      <c r="A398" s="39" t="s">
        <v>1013</v>
      </c>
      <c r="B398" s="39" t="s">
        <v>1015</v>
      </c>
      <c r="C398" s="39" t="s">
        <v>13597</v>
      </c>
      <c r="D398" s="757" t="s">
        <v>13598</v>
      </c>
      <c r="E398" s="39" t="str">
        <f t="shared" si="12"/>
        <v>第６３回　定山渓発電所</v>
      </c>
    </row>
    <row r="399" spans="1:5">
      <c r="A399" s="39" t="s">
        <v>1013</v>
      </c>
      <c r="B399" s="39" t="s">
        <v>1016</v>
      </c>
      <c r="E399" s="39" t="str">
        <f t="shared" si="12"/>
        <v/>
      </c>
    </row>
    <row r="400" spans="1:5">
      <c r="A400" s="39" t="s">
        <v>1013</v>
      </c>
      <c r="B400" s="39" t="s">
        <v>1017</v>
      </c>
      <c r="C400" s="39" t="s">
        <v>13588</v>
      </c>
      <c r="D400" s="757" t="s">
        <v>13879</v>
      </c>
      <c r="E400" s="39" t="str">
        <f t="shared" si="12"/>
        <v>第69回 最上川橋梁 母なる河に架かる鉄道橋―</v>
      </c>
    </row>
    <row r="401" spans="1:5">
      <c r="A401" s="39" t="s">
        <v>1013</v>
      </c>
      <c r="B401" s="39" t="s">
        <v>1018</v>
      </c>
      <c r="C401" s="39" t="s">
        <v>13595</v>
      </c>
      <c r="D401" s="757" t="s">
        <v>13596</v>
      </c>
      <c r="E401" s="39" t="str">
        <f t="shared" si="12"/>
        <v>第６４回　直江兼続治水利水施設群</v>
      </c>
    </row>
    <row r="402" spans="1:5">
      <c r="A402" s="39" t="s">
        <v>1013</v>
      </c>
      <c r="B402" s="39" t="s">
        <v>1019</v>
      </c>
      <c r="E402" s="39" t="str">
        <f t="shared" si="12"/>
        <v/>
      </c>
    </row>
    <row r="403" spans="1:5">
      <c r="A403" s="39" t="s">
        <v>1013</v>
      </c>
      <c r="B403" s="39" t="s">
        <v>1020</v>
      </c>
      <c r="C403" s="39" t="s">
        <v>13590</v>
      </c>
      <c r="D403" s="757" t="s">
        <v>13591</v>
      </c>
      <c r="E403" s="39" t="str">
        <f t="shared" si="12"/>
        <v>第67回 小倉橋</v>
      </c>
    </row>
    <row r="404" spans="1:5">
      <c r="A404" s="39" t="s">
        <v>1013</v>
      </c>
      <c r="B404" s="39" t="s">
        <v>1021</v>
      </c>
      <c r="E404" s="39" t="str">
        <f t="shared" si="12"/>
        <v/>
      </c>
    </row>
    <row r="405" spans="1:5">
      <c r="A405" s="39" t="s">
        <v>1013</v>
      </c>
      <c r="B405" s="39" t="s">
        <v>1022</v>
      </c>
      <c r="E405" s="39" t="str">
        <f t="shared" si="12"/>
        <v/>
      </c>
    </row>
    <row r="406" spans="1:5">
      <c r="A406" s="39" t="s">
        <v>1013</v>
      </c>
      <c r="B406" s="39" t="s">
        <v>1023</v>
      </c>
      <c r="E406" s="39" t="str">
        <f t="shared" si="12"/>
        <v/>
      </c>
    </row>
    <row r="407" spans="1:5">
      <c r="A407" s="39" t="s">
        <v>1013</v>
      </c>
      <c r="B407" s="39" t="s">
        <v>1024</v>
      </c>
      <c r="C407" s="39" t="s">
        <v>13587</v>
      </c>
      <c r="D407" s="757" t="s">
        <v>13880</v>
      </c>
      <c r="E407" s="39" t="str">
        <f t="shared" si="12"/>
        <v>第70回 曽我浦片隧道4号・5号 ドライブウエー時代の幕開けを告げる、モダンな「探勝道路」―</v>
      </c>
    </row>
    <row r="408" spans="1:5">
      <c r="A408" s="39" t="s">
        <v>1013</v>
      </c>
      <c r="B408" s="39" t="s">
        <v>1025</v>
      </c>
      <c r="C408" s="39" t="s">
        <v>13593</v>
      </c>
      <c r="D408" s="757" t="s">
        <v>13594</v>
      </c>
      <c r="E408" s="39" t="str">
        <f t="shared" si="12"/>
        <v>第６５回　百々貯木場</v>
      </c>
    </row>
    <row r="409" spans="1:5">
      <c r="A409" s="39" t="s">
        <v>1013</v>
      </c>
      <c r="B409" s="39" t="s">
        <v>1026</v>
      </c>
      <c r="E409" s="39" t="str">
        <f t="shared" si="12"/>
        <v/>
      </c>
    </row>
    <row r="410" spans="1:5">
      <c r="A410" s="39" t="s">
        <v>1013</v>
      </c>
      <c r="B410" s="39" t="s">
        <v>1027</v>
      </c>
      <c r="C410" s="39" t="s">
        <v>13589</v>
      </c>
      <c r="D410" s="757" t="s">
        <v>13881</v>
      </c>
      <c r="E410" s="39" t="str">
        <f t="shared" si="12"/>
        <v>第68回 大阪市地下鉄1号線停留所（梅田駅―心斎橋駅間） 世界に恥じないものをつくれ―</v>
      </c>
    </row>
    <row r="411" spans="1:5">
      <c r="A411" s="39" t="s">
        <v>1013</v>
      </c>
      <c r="B411" s="39" t="s">
        <v>1028</v>
      </c>
      <c r="C411" s="39" t="s">
        <v>13585</v>
      </c>
      <c r="D411" s="757" t="s">
        <v>13586</v>
      </c>
      <c r="E411" s="39" t="str">
        <f t="shared" si="12"/>
        <v>第71回 上田池堰堤</v>
      </c>
    </row>
    <row r="412" spans="1:5">
      <c r="A412" s="39" t="s">
        <v>1013</v>
      </c>
      <c r="B412" s="39" t="s">
        <v>1029</v>
      </c>
      <c r="C412" s="39" t="s">
        <v>13599</v>
      </c>
      <c r="D412" s="757" t="s">
        <v>13600</v>
      </c>
      <c r="E412" s="39" t="str">
        <f t="shared" si="12"/>
        <v>第62回　七条大橋</v>
      </c>
    </row>
    <row r="413" spans="1:5">
      <c r="A413" s="39" t="s">
        <v>1013</v>
      </c>
      <c r="B413" s="39" t="s">
        <v>1030</v>
      </c>
      <c r="E413" s="39" t="str">
        <f t="shared" si="12"/>
        <v/>
      </c>
    </row>
    <row r="414" spans="1:5">
      <c r="A414" s="39" t="s">
        <v>1013</v>
      </c>
      <c r="B414" s="39" t="s">
        <v>1031</v>
      </c>
      <c r="C414" s="39" t="s">
        <v>13584</v>
      </c>
      <c r="D414" s="757" t="s">
        <v>13882</v>
      </c>
      <c r="E414" s="39" t="str">
        <f t="shared" si="12"/>
        <v>第72回 今福線のコンクリートアーチ橋群 幻に終わった悲運の鉄道―</v>
      </c>
    </row>
    <row r="415" spans="1:5">
      <c r="A415" s="39" t="s">
        <v>1013</v>
      </c>
      <c r="B415" s="39" t="s">
        <v>1032</v>
      </c>
      <c r="E415" s="39" t="str">
        <f t="shared" si="12"/>
        <v/>
      </c>
    </row>
    <row r="416" spans="1:5">
      <c r="A416" s="39" t="s">
        <v>1013</v>
      </c>
      <c r="B416" s="39" t="s">
        <v>1033</v>
      </c>
      <c r="C416" s="39" t="s">
        <v>13392</v>
      </c>
      <c r="D416" s="757" t="s">
        <v>13807</v>
      </c>
      <c r="E416" s="39" t="str">
        <f t="shared" si="12"/>
        <v>第182回旭浄水場 ─拡張と更新を繰り返しつつ現役であり続ける浄水場─</v>
      </c>
    </row>
    <row r="417" spans="1:5">
      <c r="A417" s="39" t="s">
        <v>1013</v>
      </c>
      <c r="B417" s="39" t="s">
        <v>1034</v>
      </c>
      <c r="E417" s="39" t="str">
        <f t="shared" si="12"/>
        <v/>
      </c>
    </row>
    <row r="418" spans="1:5">
      <c r="A418" s="39" t="s">
        <v>1013</v>
      </c>
      <c r="B418" s="39" t="s">
        <v>1035</v>
      </c>
      <c r="C418" s="39" t="s">
        <v>13592</v>
      </c>
      <c r="D418" s="757" t="s">
        <v>13883</v>
      </c>
      <c r="E418" s="39" t="str">
        <f t="shared" si="12"/>
        <v>第66回 有明海旧干拓施設群 石を積んで大海を拓く―</v>
      </c>
    </row>
    <row r="419" spans="1:5">
      <c r="A419" s="39" t="s">
        <v>1013</v>
      </c>
      <c r="B419" s="39" t="s">
        <v>1036</v>
      </c>
      <c r="E419" s="39" t="str">
        <f t="shared" si="12"/>
        <v/>
      </c>
    </row>
    <row r="420" spans="1:5">
      <c r="A420" s="39" t="s">
        <v>1037</v>
      </c>
      <c r="B420" s="39" t="s">
        <v>1038</v>
      </c>
      <c r="C420" s="39" t="s">
        <v>13583</v>
      </c>
      <c r="D420" s="757" t="s">
        <v>13884</v>
      </c>
      <c r="E420" s="39" t="str">
        <f t="shared" si="12"/>
        <v>第73回 王子製紙（株）千歳川第1発電所 森・水・人による発電システム―</v>
      </c>
    </row>
    <row r="421" spans="1:5">
      <c r="A421" s="39" t="s">
        <v>1037</v>
      </c>
      <c r="B421" s="39" t="s">
        <v>1039</v>
      </c>
      <c r="E421" s="39" t="str">
        <f t="shared" si="12"/>
        <v/>
      </c>
    </row>
    <row r="422" spans="1:5">
      <c r="A422" s="39" t="s">
        <v>1037</v>
      </c>
      <c r="B422" s="39" t="s">
        <v>1040</v>
      </c>
      <c r="E422" s="39" t="str">
        <f t="shared" si="12"/>
        <v/>
      </c>
    </row>
    <row r="423" spans="1:5">
      <c r="A423" s="39" t="s">
        <v>1037</v>
      </c>
      <c r="B423" s="39" t="s">
        <v>1041</v>
      </c>
      <c r="C423" s="39" t="s">
        <v>12994</v>
      </c>
      <c r="D423" s="757" t="s">
        <v>13808</v>
      </c>
      <c r="E423" s="39" t="str">
        <f t="shared" si="12"/>
        <v>第222回土崎港関連施設─雄物川の整備と連動した一大事業─</v>
      </c>
    </row>
    <row r="424" spans="1:5">
      <c r="A424" s="39" t="s">
        <v>1037</v>
      </c>
      <c r="B424" s="39" t="s">
        <v>1042</v>
      </c>
      <c r="C424" s="39" t="s">
        <v>13610</v>
      </c>
      <c r="D424" s="757" t="s">
        <v>13611</v>
      </c>
      <c r="E424" s="39" t="str">
        <f t="shared" si="12"/>
        <v>第５６回　品井沼干拓関連施設</v>
      </c>
    </row>
    <row r="425" spans="1:5">
      <c r="A425" s="39" t="s">
        <v>1037</v>
      </c>
      <c r="B425" s="39" t="s">
        <v>1043</v>
      </c>
      <c r="C425" s="39" t="s">
        <v>13603</v>
      </c>
      <c r="D425" s="757" t="s">
        <v>13604</v>
      </c>
      <c r="E425" s="39" t="str">
        <f t="shared" si="12"/>
        <v>第６０回　荒川流域の歴史的治水砂防事業</v>
      </c>
    </row>
    <row r="426" spans="1:5">
      <c r="A426" s="39" t="s">
        <v>1037</v>
      </c>
      <c r="B426" s="39" t="s">
        <v>1044</v>
      </c>
      <c r="E426" s="39" t="str">
        <f t="shared" si="12"/>
        <v/>
      </c>
    </row>
    <row r="427" spans="1:5">
      <c r="A427" s="39" t="s">
        <v>1037</v>
      </c>
      <c r="B427" s="39" t="s">
        <v>1045</v>
      </c>
      <c r="E427" s="39" t="str">
        <f t="shared" si="12"/>
        <v/>
      </c>
    </row>
    <row r="428" spans="1:5">
      <c r="A428" s="39" t="s">
        <v>1037</v>
      </c>
      <c r="B428" s="39" t="s">
        <v>1046</v>
      </c>
      <c r="E428" s="39" t="str">
        <f t="shared" si="12"/>
        <v/>
      </c>
    </row>
    <row r="429" spans="1:5">
      <c r="A429" s="39" t="s">
        <v>1037</v>
      </c>
      <c r="B429" s="39" t="s">
        <v>1047</v>
      </c>
      <c r="C429" s="39" t="s">
        <v>13614</v>
      </c>
      <c r="D429" s="757" t="s">
        <v>13615</v>
      </c>
      <c r="E429" s="39" t="str">
        <f t="shared" si="12"/>
        <v>第54回　箱根登山鉄道</v>
      </c>
    </row>
    <row r="430" spans="1:5">
      <c r="A430" s="39" t="s">
        <v>1037</v>
      </c>
      <c r="B430" s="39" t="s">
        <v>1048</v>
      </c>
      <c r="E430" s="39" t="str">
        <f t="shared" si="12"/>
        <v/>
      </c>
    </row>
    <row r="431" spans="1:5">
      <c r="A431" s="39" t="s">
        <v>1037</v>
      </c>
      <c r="B431" s="39" t="s">
        <v>1049</v>
      </c>
      <c r="E431" s="39" t="str">
        <f t="shared" si="12"/>
        <v/>
      </c>
    </row>
    <row r="432" spans="1:5">
      <c r="A432" s="39" t="s">
        <v>1037</v>
      </c>
      <c r="B432" s="39" t="s">
        <v>1050</v>
      </c>
      <c r="E432" s="39" t="str">
        <f t="shared" si="12"/>
        <v/>
      </c>
    </row>
    <row r="433" spans="1:5">
      <c r="A433" s="39" t="s">
        <v>1037</v>
      </c>
      <c r="B433" s="39" t="s">
        <v>1051</v>
      </c>
      <c r="C433" s="39" t="s">
        <v>13606</v>
      </c>
      <c r="D433" s="757" t="s">
        <v>13607</v>
      </c>
      <c r="E433" s="39" t="str">
        <f t="shared" si="12"/>
        <v>第５８回　明治用水旧頭首工</v>
      </c>
    </row>
    <row r="434" spans="1:5">
      <c r="A434" s="39" t="s">
        <v>1037</v>
      </c>
      <c r="B434" s="39" t="s">
        <v>1052</v>
      </c>
      <c r="C434" s="39" t="s">
        <v>13612</v>
      </c>
      <c r="D434" s="757" t="s">
        <v>13613</v>
      </c>
      <c r="E434" s="39" t="str">
        <f t="shared" si="12"/>
        <v>第５５回　岩井橋</v>
      </c>
    </row>
    <row r="435" spans="1:5">
      <c r="A435" s="39" t="s">
        <v>1037</v>
      </c>
      <c r="B435" s="39" t="s">
        <v>1053</v>
      </c>
      <c r="C435" s="39" t="s">
        <v>13616</v>
      </c>
      <c r="D435" s="757" t="s">
        <v>13617</v>
      </c>
      <c r="E435" s="39" t="str">
        <f t="shared" si="12"/>
        <v>王子橋　京都の陸の大動脈を支えた橋</v>
      </c>
    </row>
    <row r="436" spans="1:5">
      <c r="A436" s="39" t="s">
        <v>1037</v>
      </c>
      <c r="B436" s="39" t="s">
        <v>1054</v>
      </c>
      <c r="C436" s="39" t="s">
        <v>13608</v>
      </c>
      <c r="D436" s="757" t="s">
        <v>13609</v>
      </c>
      <c r="E436" s="39" t="str">
        <f t="shared" si="12"/>
        <v>第５７回　毛馬新洗堰・毛馬閘門（第一）</v>
      </c>
    </row>
    <row r="437" spans="1:5">
      <c r="A437" s="39" t="s">
        <v>1037</v>
      </c>
      <c r="B437" s="39" t="s">
        <v>1055</v>
      </c>
      <c r="C437" s="39" t="s">
        <v>13618</v>
      </c>
      <c r="D437" s="757" t="s">
        <v>13619</v>
      </c>
      <c r="E437" s="39" t="str">
        <f t="shared" si="12"/>
        <v>旧・江尾発電所　山陰に花咲いた可憐なる電力施設の美</v>
      </c>
    </row>
    <row r="438" spans="1:5">
      <c r="A438" s="39" t="s">
        <v>1037</v>
      </c>
      <c r="B438" s="39" t="s">
        <v>1056</v>
      </c>
      <c r="C438" s="39" t="s">
        <v>13605</v>
      </c>
      <c r="D438" s="757" t="s">
        <v>13889</v>
      </c>
      <c r="E438" s="39" t="str">
        <f t="shared" si="12"/>
        <v>第５９回　京橋川の雁木群</v>
      </c>
    </row>
    <row r="439" spans="1:5">
      <c r="A439" s="39" t="s">
        <v>1037</v>
      </c>
      <c r="B439" s="39" t="s">
        <v>1057</v>
      </c>
      <c r="C439" s="39" t="s">
        <v>13597</v>
      </c>
      <c r="D439" s="757" t="s">
        <v>13620</v>
      </c>
      <c r="E439" s="39" t="str">
        <f t="shared" si="12"/>
        <v>土釜橋　山村の発展を支えた橋</v>
      </c>
    </row>
    <row r="440" spans="1:5">
      <c r="A440" s="39" t="s">
        <v>1037</v>
      </c>
      <c r="B440" s="39" t="s">
        <v>1058</v>
      </c>
      <c r="C440" s="39" t="s">
        <v>13011</v>
      </c>
      <c r="D440" s="757" t="s">
        <v>13809</v>
      </c>
      <c r="E440" s="39" t="str">
        <f t="shared" si="12"/>
        <v>第205回日本最古の沈み橋「龍頭橋」 ─潜水橋のふるさと大分県八坂川流域─</v>
      </c>
    </row>
    <row r="441" spans="1:5">
      <c r="A441" s="39" t="s">
        <v>1037</v>
      </c>
      <c r="B441" s="39" t="s">
        <v>1059</v>
      </c>
      <c r="E441" s="39" t="str">
        <f t="shared" si="12"/>
        <v/>
      </c>
    </row>
    <row r="442" spans="1:5">
      <c r="A442" s="39" t="s">
        <v>1037</v>
      </c>
      <c r="B442" s="39" t="s">
        <v>1060</v>
      </c>
      <c r="C442" s="39" t="s">
        <v>13601</v>
      </c>
      <c r="D442" s="757" t="s">
        <v>13602</v>
      </c>
      <c r="E442" s="39" t="str">
        <f t="shared" si="12"/>
        <v>第６１回　鹿児島七窪水源地</v>
      </c>
    </row>
    <row r="443" spans="1:5">
      <c r="A443" s="39" t="s">
        <v>1061</v>
      </c>
      <c r="B443" s="39" t="s">
        <v>1062</v>
      </c>
      <c r="C443" s="39" t="s">
        <v>13632</v>
      </c>
      <c r="D443" s="757" t="s">
        <v>1062</v>
      </c>
      <c r="E443" s="39" t="str">
        <f t="shared" si="12"/>
        <v>札幌本道赤松並木</v>
      </c>
    </row>
    <row r="444" spans="1:5">
      <c r="A444" s="39" t="s">
        <v>1061</v>
      </c>
      <c r="B444" s="39" t="s">
        <v>1063</v>
      </c>
      <c r="E444" s="39" t="str">
        <f t="shared" si="12"/>
        <v/>
      </c>
    </row>
    <row r="445" spans="1:5">
      <c r="A445" s="39" t="s">
        <v>1061</v>
      </c>
      <c r="B445" s="39" t="s">
        <v>1064</v>
      </c>
      <c r="C445" s="39" t="s">
        <v>13631</v>
      </c>
      <c r="D445" s="757" t="s">
        <v>1064</v>
      </c>
      <c r="E445" s="39" t="str">
        <f t="shared" si="12"/>
        <v>網走港帽子岩ケーソンドック</v>
      </c>
    </row>
    <row r="446" spans="1:5">
      <c r="A446" s="39" t="s">
        <v>1061</v>
      </c>
      <c r="B446" s="39" t="s">
        <v>1065</v>
      </c>
      <c r="C446" s="39" t="s">
        <v>13642</v>
      </c>
      <c r="D446" s="757" t="s">
        <v>13643</v>
      </c>
      <c r="E446" s="39" t="str">
        <f t="shared" si="12"/>
        <v>青岩橋</v>
      </c>
    </row>
    <row r="447" spans="1:5">
      <c r="A447" s="39" t="s">
        <v>1061</v>
      </c>
      <c r="B447" s="39" t="s">
        <v>1066</v>
      </c>
      <c r="E447" s="39" t="str">
        <f t="shared" si="12"/>
        <v/>
      </c>
    </row>
    <row r="448" spans="1:5">
      <c r="A448" s="39" t="s">
        <v>1061</v>
      </c>
      <c r="B448" s="39" t="s">
        <v>1067</v>
      </c>
      <c r="C448" s="39" t="s">
        <v>13629</v>
      </c>
      <c r="D448" s="757" t="s">
        <v>13630</v>
      </c>
      <c r="E448" s="39" t="str">
        <f t="shared" si="12"/>
        <v>尻屋崎灯台</v>
      </c>
    </row>
    <row r="449" spans="1:5">
      <c r="A449" s="39" t="s">
        <v>1061</v>
      </c>
      <c r="B449" s="39" t="s">
        <v>1068</v>
      </c>
      <c r="C449" s="39" t="s">
        <v>13653</v>
      </c>
      <c r="D449" s="757" t="s">
        <v>1068</v>
      </c>
      <c r="E449" s="39" t="str">
        <f t="shared" si="12"/>
        <v>千葉県水道局　栗山配水塔</v>
      </c>
    </row>
    <row r="450" spans="1:5">
      <c r="A450" s="39" t="s">
        <v>1061</v>
      </c>
      <c r="B450" s="39" t="s">
        <v>1069</v>
      </c>
      <c r="C450" s="39" t="s">
        <v>13645</v>
      </c>
      <c r="D450" s="757" t="s">
        <v>13646</v>
      </c>
      <c r="E450" s="39" t="str">
        <f t="shared" si="12"/>
        <v>孫子のためにツルハシだけで掘った中山隧道</v>
      </c>
    </row>
    <row r="451" spans="1:5">
      <c r="A451" s="39" t="s">
        <v>1061</v>
      </c>
      <c r="B451" s="39" t="s">
        <v>1070</v>
      </c>
      <c r="E451" s="39" t="str">
        <f t="shared" si="12"/>
        <v/>
      </c>
    </row>
    <row r="452" spans="1:5">
      <c r="A452" s="39" t="s">
        <v>1061</v>
      </c>
      <c r="B452" s="39" t="s">
        <v>1071</v>
      </c>
      <c r="C452" s="39" t="s">
        <v>13633</v>
      </c>
      <c r="D452" s="757" t="s">
        <v>13634</v>
      </c>
      <c r="E452" s="39" t="str">
        <f t="shared" si="12"/>
        <v>名栗川橋―構成への夢の懸け橋―</v>
      </c>
    </row>
    <row r="453" spans="1:5">
      <c r="A453" s="39" t="s">
        <v>1061</v>
      </c>
      <c r="B453" s="39" t="s">
        <v>1072</v>
      </c>
      <c r="C453" s="39" t="s">
        <v>13627</v>
      </c>
      <c r="D453" s="757" t="s">
        <v>13628</v>
      </c>
      <c r="E453" s="39" t="str">
        <f t="shared" si="12"/>
        <v>吾嬬橋　白砂川渓谷にひっそりとたたずむ百歳を越える橋</v>
      </c>
    </row>
    <row r="454" spans="1:5">
      <c r="A454" s="39" t="s">
        <v>1061</v>
      </c>
      <c r="B454" s="39" t="s">
        <v>1073</v>
      </c>
      <c r="C454" s="39" t="s">
        <v>13636</v>
      </c>
      <c r="D454" s="757" t="s">
        <v>13637</v>
      </c>
      <c r="E454" s="39" t="str">
        <f t="shared" si="12"/>
        <v>利根運河―丘陵台地に建設された開水路型式の運河のなかで最長の内陸運河―</v>
      </c>
    </row>
    <row r="455" spans="1:5">
      <c r="A455" s="39" t="s">
        <v>1061</v>
      </c>
      <c r="B455" s="39" t="s">
        <v>1074</v>
      </c>
      <c r="C455" s="39" t="s">
        <v>13626</v>
      </c>
      <c r="D455" s="757" t="s">
        <v>13625</v>
      </c>
      <c r="E455" s="39" t="str">
        <f t="shared" si="12"/>
        <v>白川橋　難所を越えて白川へ</v>
      </c>
    </row>
    <row r="456" spans="1:5">
      <c r="A456" s="39" t="s">
        <v>1061</v>
      </c>
      <c r="B456" s="39" t="s">
        <v>1075</v>
      </c>
      <c r="C456" s="39" t="s">
        <v>13638</v>
      </c>
      <c r="D456" s="757" t="s">
        <v>13639</v>
      </c>
      <c r="E456" s="39" t="str">
        <f t="shared" ref="E456:E523" si="13">IF(ISBLANK(D456),"",D456)</f>
        <v>五厘堤―早月川の激流に抗して―</v>
      </c>
    </row>
    <row r="457" spans="1:5">
      <c r="A457" s="39" t="s">
        <v>1061</v>
      </c>
      <c r="B457" s="39" t="s">
        <v>1076</v>
      </c>
      <c r="C457" s="39" t="s">
        <v>13623</v>
      </c>
      <c r="D457" s="757" t="s">
        <v>13624</v>
      </c>
      <c r="E457" s="39" t="str">
        <f t="shared" si="13"/>
        <v>西天竜幹線水路円筒分水工群　公平な水配分の知恵</v>
      </c>
    </row>
    <row r="458" spans="1:5">
      <c r="A458" s="39" t="s">
        <v>1061</v>
      </c>
      <c r="B458" s="39" t="s">
        <v>1077</v>
      </c>
      <c r="E458" s="39" t="str">
        <f t="shared" si="13"/>
        <v/>
      </c>
    </row>
    <row r="459" spans="1:5">
      <c r="A459" s="39" t="s">
        <v>1061</v>
      </c>
      <c r="B459" s="39" t="s">
        <v>1078</v>
      </c>
      <c r="C459" s="39" t="s">
        <v>13640</v>
      </c>
      <c r="D459" s="757" t="s">
        <v>13641</v>
      </c>
      <c r="E459" s="39" t="str">
        <f t="shared" si="13"/>
        <v>る阪神間モダニズム―武庫大橋―</v>
      </c>
    </row>
    <row r="460" spans="1:5">
      <c r="A460" s="39" t="s">
        <v>1061</v>
      </c>
      <c r="B460" s="39" t="s">
        <v>1079</v>
      </c>
      <c r="E460" s="39" t="str">
        <f t="shared" si="13"/>
        <v/>
      </c>
    </row>
    <row r="461" spans="1:5">
      <c r="A461" s="39" t="s">
        <v>1061</v>
      </c>
      <c r="B461" s="39" t="s">
        <v>1080</v>
      </c>
      <c r="C461" s="39" t="s">
        <v>13635</v>
      </c>
      <c r="D461" s="757" t="s">
        <v>13885</v>
      </c>
      <c r="E461" s="39" t="str">
        <f t="shared" si="13"/>
        <v>島湾干拓施設群 知られざる真実―</v>
      </c>
    </row>
    <row r="462" spans="1:5">
      <c r="A462" s="39" t="s">
        <v>1061</v>
      </c>
      <c r="B462" s="39" t="s">
        <v>1081</v>
      </c>
      <c r="C462" s="39" t="s">
        <v>13621</v>
      </c>
      <c r="D462" s="757" t="s">
        <v>13622</v>
      </c>
      <c r="E462" s="39" t="str">
        <f t="shared" si="13"/>
        <v>大津島(旧）回天発射訓練基地</v>
      </c>
    </row>
    <row r="463" spans="1:5">
      <c r="A463" s="39" t="s">
        <v>1061</v>
      </c>
      <c r="B463" s="39" t="s">
        <v>1082</v>
      </c>
      <c r="C463" s="39" t="s">
        <v>13384</v>
      </c>
      <c r="D463" s="757" t="s">
        <v>13810</v>
      </c>
      <c r="E463" s="39" t="str">
        <f t="shared" si="13"/>
        <v>第190回多度津港旧外港東防波堤 ─時代とともに変化し続けた港─　</v>
      </c>
    </row>
    <row r="464" spans="1:5">
      <c r="A464" s="39" t="s">
        <v>1061</v>
      </c>
      <c r="B464" s="39" t="s">
        <v>1083</v>
      </c>
      <c r="C464" s="39" t="s">
        <v>13644</v>
      </c>
      <c r="D464" s="757" t="s">
        <v>1083</v>
      </c>
      <c r="E464" s="39" t="str">
        <f t="shared" si="13"/>
        <v>詫間海軍航空隊滑走台</v>
      </c>
    </row>
    <row r="465" spans="1:5">
      <c r="A465" s="39" t="s">
        <v>1061</v>
      </c>
      <c r="B465" s="39" t="s">
        <v>1084</v>
      </c>
      <c r="C465" s="39" t="s">
        <v>13650</v>
      </c>
      <c r="D465" s="757" t="s">
        <v>13649</v>
      </c>
      <c r="E465" s="39" t="str">
        <f t="shared" si="13"/>
        <v>海の底さえ汽車は行く―関門トンネル―</v>
      </c>
    </row>
    <row r="466" spans="1:5">
      <c r="A466" s="39" t="s">
        <v>1061</v>
      </c>
      <c r="B466" s="39" t="s">
        <v>1085</v>
      </c>
      <c r="C466" s="39" t="s">
        <v>13647</v>
      </c>
      <c r="D466" s="757" t="s">
        <v>13648</v>
      </c>
      <c r="E466" s="39" t="str">
        <f t="shared" si="13"/>
        <v>栴檀橋―風景にとけこむ市民の橋―</v>
      </c>
    </row>
    <row r="467" spans="1:5">
      <c r="A467" s="39" t="s">
        <v>1061</v>
      </c>
      <c r="B467" s="39" t="s">
        <v>1086</v>
      </c>
      <c r="C467" s="39" t="s">
        <v>13651</v>
      </c>
      <c r="D467" s="757" t="s">
        <v>13652</v>
      </c>
      <c r="E467" s="39" t="str">
        <f t="shared" si="13"/>
        <v>姫井橋―熊本の近代化を物語るRC橋―</v>
      </c>
    </row>
    <row r="468" spans="1:5">
      <c r="A468" s="39" t="s">
        <v>1087</v>
      </c>
      <c r="B468" s="39" t="s">
        <v>1088</v>
      </c>
      <c r="C468" s="39" t="s">
        <v>13666</v>
      </c>
      <c r="D468" s="757" t="s">
        <v>1088</v>
      </c>
      <c r="E468" s="39" t="str">
        <f t="shared" si="13"/>
        <v>雨竜発電所</v>
      </c>
    </row>
    <row r="469" spans="1:5">
      <c r="A469" s="39" t="s">
        <v>1087</v>
      </c>
      <c r="B469" s="39" t="s">
        <v>1089</v>
      </c>
      <c r="C469" s="39" t="s">
        <v>13660</v>
      </c>
      <c r="D469" s="757" t="s">
        <v>13661</v>
      </c>
      <c r="E469" s="39" t="str">
        <f t="shared" si="13"/>
        <v>鉄路を守る深川林地</v>
      </c>
    </row>
    <row r="470" spans="1:5">
      <c r="A470" s="39" t="s">
        <v>1087</v>
      </c>
      <c r="B470" s="39" t="s">
        <v>1090</v>
      </c>
      <c r="C470" s="39" t="s">
        <v>13656</v>
      </c>
      <c r="D470" s="757" t="s">
        <v>13657</v>
      </c>
      <c r="E470" s="39" t="str">
        <f t="shared" si="13"/>
        <v>海の道しるべ「チキウ港灯台」</v>
      </c>
    </row>
    <row r="471" spans="1:5">
      <c r="A471" s="39" t="s">
        <v>1087</v>
      </c>
      <c r="B471" s="39" t="s">
        <v>1091</v>
      </c>
      <c r="C471" s="39" t="s">
        <v>13654</v>
      </c>
      <c r="D471" s="757" t="s">
        <v>13655</v>
      </c>
      <c r="E471" s="39" t="str">
        <f t="shared" si="13"/>
        <v>尾去沢坑残施設群</v>
      </c>
    </row>
    <row r="472" spans="1:5">
      <c r="A472" s="39" t="s">
        <v>1087</v>
      </c>
      <c r="B472" s="39" t="s">
        <v>1092</v>
      </c>
      <c r="C472" s="39" t="s">
        <v>13663</v>
      </c>
      <c r="D472" s="757" t="s">
        <v>13664</v>
      </c>
      <c r="E472" s="39" t="str">
        <f t="shared" si="13"/>
        <v>箱根地区国道一号線施設群　箱根山麓に設置された3つのゲート</v>
      </c>
    </row>
    <row r="473" spans="1:5">
      <c r="A473" s="39" t="s">
        <v>1087</v>
      </c>
      <c r="B473" s="39" t="s">
        <v>1093</v>
      </c>
      <c r="C473" s="39" t="s">
        <v>13670</v>
      </c>
      <c r="D473" s="757" t="s">
        <v>13672</v>
      </c>
      <c r="E473" s="39" t="str">
        <f t="shared" si="13"/>
        <v>宇都宮市水道施設～幸の湖から通水90周年の意義～</v>
      </c>
    </row>
    <row r="474" spans="1:5">
      <c r="A474" s="39" t="s">
        <v>1087</v>
      </c>
      <c r="B474" s="39" t="s">
        <v>1094</v>
      </c>
      <c r="C474" s="39" t="s">
        <v>13658</v>
      </c>
      <c r="D474" s="757" t="s">
        <v>13659</v>
      </c>
      <c r="E474" s="39" t="str">
        <f t="shared" si="13"/>
        <v>街のランドマーク　めがね橋（倉松落大口逆除）</v>
      </c>
    </row>
    <row r="475" spans="1:5">
      <c r="A475" s="39" t="s">
        <v>1087</v>
      </c>
      <c r="B475" s="39" t="s">
        <v>1095</v>
      </c>
      <c r="E475" s="39" t="str">
        <f t="shared" si="13"/>
        <v/>
      </c>
    </row>
    <row r="476" spans="1:5">
      <c r="A476" s="39" t="s">
        <v>1087</v>
      </c>
      <c r="B476" s="39" t="s">
        <v>1096</v>
      </c>
      <c r="C476" s="39" t="s">
        <v>13680</v>
      </c>
      <c r="D476" s="757" t="s">
        <v>13679</v>
      </c>
      <c r="E476" s="39" t="str">
        <f t="shared" si="13"/>
        <v>ワインカーヴになった明治の鉄道トンネル―勝沼トンネルワインカーヴ（旧深沢トンネル）―</v>
      </c>
    </row>
    <row r="477" spans="1:5">
      <c r="A477" s="39" t="s">
        <v>1087</v>
      </c>
      <c r="B477" s="39" t="s">
        <v>1097</v>
      </c>
      <c r="C477" s="39" t="s">
        <v>13673</v>
      </c>
      <c r="D477" s="757" t="s">
        <v>13675</v>
      </c>
      <c r="E477" s="39" t="str">
        <f t="shared" si="13"/>
        <v>稲生港石積み防波堤</v>
      </c>
    </row>
    <row r="478" spans="1:5">
      <c r="A478" s="39" t="s">
        <v>1087</v>
      </c>
      <c r="B478" s="39" t="s">
        <v>1098</v>
      </c>
      <c r="C478" s="39" t="s">
        <v>13676</v>
      </c>
      <c r="D478" s="757" t="s">
        <v>13678</v>
      </c>
      <c r="E478" s="39" t="str">
        <f t="shared" si="13"/>
        <v>富士山を背に弓形を連ねる安倍川橋</v>
      </c>
    </row>
    <row r="479" spans="1:5">
      <c r="A479" s="39" t="s">
        <v>1087</v>
      </c>
      <c r="B479" s="39" t="s">
        <v>1099</v>
      </c>
      <c r="C479" s="39" t="s">
        <v>13670</v>
      </c>
      <c r="D479" s="757" t="s">
        <v>13671</v>
      </c>
      <c r="E479" s="39" t="str">
        <f t="shared" si="13"/>
        <v>木曽川・揖斐川導流提川がまちをつくる</v>
      </c>
    </row>
    <row r="480" spans="1:5">
      <c r="A480" s="39" t="s">
        <v>1087</v>
      </c>
      <c r="B480" s="39" t="s">
        <v>1100</v>
      </c>
      <c r="C480" s="39" t="s">
        <v>13666</v>
      </c>
      <c r="D480" s="757" t="s">
        <v>13667</v>
      </c>
      <c r="E480" s="39" t="str">
        <f t="shared" si="13"/>
        <v>近代都市大阪の礎 御堂筋</v>
      </c>
    </row>
    <row r="481" spans="1:5">
      <c r="A481" s="39" t="s">
        <v>1087</v>
      </c>
      <c r="B481" s="39" t="s">
        <v>1101</v>
      </c>
      <c r="C481" s="39" t="s">
        <v>13668</v>
      </c>
      <c r="D481" s="757" t="s">
        <v>1101</v>
      </c>
      <c r="E481" s="39" t="str">
        <f t="shared" si="13"/>
        <v>御坂サイフォン</v>
      </c>
    </row>
    <row r="482" spans="1:5">
      <c r="A482" s="39" t="s">
        <v>1087</v>
      </c>
      <c r="B482" s="39" t="s">
        <v>1102</v>
      </c>
      <c r="E482" s="39" t="str">
        <f t="shared" si="13"/>
        <v/>
      </c>
    </row>
    <row r="483" spans="1:5">
      <c r="A483" s="39" t="s">
        <v>1087</v>
      </c>
      <c r="B483" s="39" t="s">
        <v>1103</v>
      </c>
      <c r="C483" s="39" t="s">
        <v>13660</v>
      </c>
      <c r="D483" s="757" t="s">
        <v>13662</v>
      </c>
      <c r="E483" s="39" t="str">
        <f t="shared" si="13"/>
        <v>福浦トンネル</v>
      </c>
    </row>
    <row r="484" spans="1:5" ht="27">
      <c r="A484" s="39" t="s">
        <v>1087</v>
      </c>
      <c r="B484" s="39" t="s">
        <v>1104</v>
      </c>
      <c r="C484" s="537" t="s">
        <v>13668</v>
      </c>
      <c r="D484" s="1204" t="s">
        <v>13669</v>
      </c>
      <c r="E484" s="39" t="str">
        <f t="shared" si="13"/>
        <v>瀬戸内の安全を守り続けた大浜崎船舶通航潮流信号所</v>
      </c>
    </row>
    <row r="485" spans="1:5">
      <c r="A485" s="39" t="s">
        <v>1087</v>
      </c>
      <c r="B485" s="39" t="s">
        <v>1105</v>
      </c>
      <c r="C485" s="537" t="s">
        <v>13676</v>
      </c>
      <c r="D485" s="757" t="s">
        <v>13677</v>
      </c>
      <c r="E485" s="39" t="str">
        <f t="shared" si="13"/>
        <v>未完の幹線のシンボル大宮橋</v>
      </c>
    </row>
    <row r="486" spans="1:5">
      <c r="C486" s="39" t="s">
        <v>13009</v>
      </c>
      <c r="D486" s="757" t="s">
        <v>13811</v>
      </c>
      <c r="E486" s="39" t="str">
        <f t="shared" si="13"/>
        <v>第207回大宮橋─新世紀によみがえった秀麗な近代コンクリートアーチ橋─</v>
      </c>
    </row>
    <row r="487" spans="1:5">
      <c r="A487" s="39" t="s">
        <v>1087</v>
      </c>
      <c r="B487" s="39" t="s">
        <v>982</v>
      </c>
      <c r="C487" s="537" t="s">
        <v>13673</v>
      </c>
      <c r="D487" s="757" t="s">
        <v>13674</v>
      </c>
      <c r="E487" s="39" t="str">
        <f t="shared" si="13"/>
        <v>吉四六の里に残る古き鋼橋　明治橋</v>
      </c>
    </row>
    <row r="488" spans="1:5">
      <c r="A488" s="39" t="s">
        <v>1087</v>
      </c>
      <c r="B488" s="39" t="s">
        <v>1106</v>
      </c>
      <c r="C488" s="39" t="s">
        <v>13663</v>
      </c>
      <c r="D488" s="757" t="s">
        <v>13665</v>
      </c>
      <c r="E488" s="39" t="str">
        <f t="shared" si="13"/>
        <v>閑寂のくつわ紋と大田発電所</v>
      </c>
    </row>
    <row r="489" spans="1:5">
      <c r="A489" s="39" t="s">
        <v>1107</v>
      </c>
      <c r="B489" s="39" t="s">
        <v>1108</v>
      </c>
      <c r="C489" s="39" t="s">
        <v>13694</v>
      </c>
      <c r="D489" s="757" t="s">
        <v>13696</v>
      </c>
      <c r="E489" s="39" t="str">
        <f t="shared" si="13"/>
        <v>近代港湾技術の夜明け　旧函館港湾施設群</v>
      </c>
    </row>
    <row r="490" spans="1:5">
      <c r="A490" s="39" t="s">
        <v>1107</v>
      </c>
      <c r="B490" s="39" t="s">
        <v>1109</v>
      </c>
      <c r="C490" s="39" t="s">
        <v>13701</v>
      </c>
      <c r="D490" s="757" t="s">
        <v>13702</v>
      </c>
      <c r="E490" s="39" t="str">
        <f t="shared" si="13"/>
        <v>大湿地帯から穀倉地帯へ生まれ変わった十勝平野の生き証人　十勝川千代田堰堤</v>
      </c>
    </row>
    <row r="491" spans="1:5">
      <c r="A491" s="39" t="s">
        <v>1107</v>
      </c>
      <c r="B491" s="39" t="s">
        <v>1110</v>
      </c>
      <c r="C491" s="39" t="s">
        <v>13681</v>
      </c>
      <c r="D491" s="757" t="s">
        <v>1110</v>
      </c>
      <c r="E491" s="39" t="str">
        <f t="shared" si="13"/>
        <v>北上川分流施設群</v>
      </c>
    </row>
    <row r="492" spans="1:5">
      <c r="A492" s="39" t="s">
        <v>1107</v>
      </c>
      <c r="B492" s="39" t="s">
        <v>1111</v>
      </c>
      <c r="C492" s="39" t="s">
        <v>13697</v>
      </c>
      <c r="D492" s="757" t="s">
        <v>1111</v>
      </c>
      <c r="E492" s="39" t="str">
        <f t="shared" si="13"/>
        <v>野辺地防雪原林</v>
      </c>
    </row>
    <row r="493" spans="1:5">
      <c r="A493" s="39" t="s">
        <v>1107</v>
      </c>
      <c r="B493" s="39" t="s">
        <v>1112</v>
      </c>
      <c r="C493" s="39" t="s">
        <v>13697</v>
      </c>
      <c r="D493" s="757" t="s">
        <v>1112</v>
      </c>
      <c r="E493" s="39" t="str">
        <f t="shared" si="13"/>
        <v>十綱橋</v>
      </c>
    </row>
    <row r="494" spans="1:5">
      <c r="A494" s="39" t="s">
        <v>1107</v>
      </c>
      <c r="B494" s="39" t="s">
        <v>1113</v>
      </c>
      <c r="C494" s="39" t="s">
        <v>13691</v>
      </c>
      <c r="D494" s="757" t="s">
        <v>13693</v>
      </c>
      <c r="E494" s="39" t="str">
        <f t="shared" si="13"/>
        <v>養蚕を支えた榛名山麓砂防堰堤群巨石積堰堤</v>
      </c>
    </row>
    <row r="495" spans="1:5">
      <c r="A495" s="39" t="s">
        <v>1107</v>
      </c>
      <c r="B495" s="39" t="s">
        <v>1114</v>
      </c>
      <c r="C495" s="39" t="s">
        <v>13685</v>
      </c>
      <c r="D495" s="757" t="s">
        <v>1114</v>
      </c>
      <c r="E495" s="39" t="str">
        <f t="shared" si="13"/>
        <v>柳原水閘</v>
      </c>
    </row>
    <row r="496" spans="1:5" ht="27">
      <c r="A496" s="39" t="s">
        <v>1107</v>
      </c>
      <c r="B496" s="39" t="s">
        <v>1115</v>
      </c>
      <c r="C496" s="39" t="s">
        <v>13691</v>
      </c>
      <c r="D496" s="1204" t="s">
        <v>13692</v>
      </c>
      <c r="E496" s="1235"/>
    </row>
    <row r="497" spans="1:5">
      <c r="A497" s="39" t="s">
        <v>1107</v>
      </c>
      <c r="B497" s="39" t="s">
        <v>1116</v>
      </c>
      <c r="C497" s="39" t="s">
        <v>13686</v>
      </c>
      <c r="D497" s="757" t="s">
        <v>1116</v>
      </c>
      <c r="E497" s="39" t="str">
        <f t="shared" si="13"/>
        <v>甚之助谷砂防堰堤群</v>
      </c>
    </row>
    <row r="498" spans="1:5">
      <c r="A498" s="39" t="s">
        <v>1107</v>
      </c>
      <c r="B498" s="39" t="s">
        <v>1117</v>
      </c>
      <c r="C498" s="39" t="s">
        <v>13687</v>
      </c>
      <c r="D498" s="757" t="s">
        <v>13688</v>
      </c>
      <c r="E498" s="39" t="str">
        <f t="shared" si="13"/>
        <v>オランダ人工師の英知が活きる三国港突提</v>
      </c>
    </row>
    <row r="499" spans="1:5">
      <c r="A499" s="39" t="s">
        <v>1107</v>
      </c>
      <c r="B499" s="39" t="s">
        <v>1118</v>
      </c>
      <c r="C499" s="39" t="s">
        <v>13694</v>
      </c>
      <c r="D499" s="757" t="s">
        <v>13695</v>
      </c>
      <c r="E499" s="39" t="str">
        <f t="shared" si="13"/>
        <v>重要文化財　梅小路機関車庫</v>
      </c>
    </row>
    <row r="500" spans="1:5">
      <c r="A500" s="39" t="s">
        <v>1107</v>
      </c>
      <c r="B500" s="39" t="s">
        <v>1119</v>
      </c>
      <c r="C500" s="39" t="s">
        <v>13698</v>
      </c>
      <c r="D500" s="757" t="s">
        <v>13699</v>
      </c>
      <c r="E500" s="39" t="str">
        <f t="shared" si="13"/>
        <v>オランダ堰堤　流域を守る砂防堰堤の話</v>
      </c>
    </row>
    <row r="501" spans="1:5">
      <c r="A501" s="39" t="s">
        <v>1107</v>
      </c>
      <c r="B501" s="39" t="s">
        <v>1120</v>
      </c>
      <c r="C501" s="39" t="s">
        <v>13703</v>
      </c>
      <c r="D501" s="757" t="s">
        <v>1120</v>
      </c>
      <c r="E501" s="39" t="str">
        <f t="shared" si="13"/>
        <v>若桜橋</v>
      </c>
    </row>
    <row r="502" spans="1:5">
      <c r="A502" s="39" t="s">
        <v>1107</v>
      </c>
      <c r="B502" s="39" t="s">
        <v>1121</v>
      </c>
      <c r="C502" s="39" t="s">
        <v>13682</v>
      </c>
      <c r="D502" s="757" t="s">
        <v>13684</v>
      </c>
      <c r="E502" s="39" t="str">
        <f t="shared" si="13"/>
        <v>牛島・藤田・西崎の波止</v>
      </c>
    </row>
    <row r="503" spans="1:5">
      <c r="A503" s="39" t="s">
        <v>1107</v>
      </c>
      <c r="B503" s="39" t="s">
        <v>1122</v>
      </c>
      <c r="C503" s="39" t="s">
        <v>13689</v>
      </c>
      <c r="D503" s="757" t="s">
        <v>13690</v>
      </c>
      <c r="E503" s="39" t="str">
        <f t="shared" si="13"/>
        <v>黒潮に架かるアーチ―第二領地橋梁―</v>
      </c>
    </row>
    <row r="504" spans="1:5">
      <c r="A504" s="39" t="s">
        <v>1107</v>
      </c>
      <c r="B504" s="537" t="s">
        <v>1123</v>
      </c>
      <c r="C504" s="39" t="s">
        <v>13682</v>
      </c>
      <c r="D504" s="757" t="s">
        <v>13683</v>
      </c>
      <c r="E504" s="39" t="str">
        <f t="shared" si="13"/>
        <v>名島橋</v>
      </c>
    </row>
    <row r="505" spans="1:5">
      <c r="A505" s="39" t="s">
        <v>1107</v>
      </c>
      <c r="B505" s="39" t="s">
        <v>1124</v>
      </c>
      <c r="C505" s="39" t="s">
        <v>13698</v>
      </c>
      <c r="D505" s="757" t="s">
        <v>13700</v>
      </c>
      <c r="E505" s="39" t="str">
        <f t="shared" si="13"/>
        <v>山の田浄水場　軍港水道から市民水道へ</v>
      </c>
    </row>
    <row r="506" spans="1:5">
      <c r="A506" s="39" t="s">
        <v>1125</v>
      </c>
      <c r="B506" s="537" t="s">
        <v>1126</v>
      </c>
      <c r="C506" s="39" t="s">
        <v>13722</v>
      </c>
      <c r="D506" s="757" t="s">
        <v>13724</v>
      </c>
      <c r="E506" s="39" t="str">
        <f t="shared" si="13"/>
        <v>稚内港北防波堤物語　平尾　俊雄・土谷　実の合作</v>
      </c>
    </row>
    <row r="507" spans="1:5">
      <c r="A507" s="39" t="s">
        <v>1125</v>
      </c>
      <c r="B507" s="39" t="s">
        <v>1127</v>
      </c>
      <c r="C507" s="39" t="s">
        <v>13722</v>
      </c>
      <c r="D507" s="757" t="s">
        <v>13723</v>
      </c>
      <c r="E507" s="39" t="str">
        <f t="shared" si="13"/>
        <v>狩勝峠の鉄道遺産　樹海に眠る開拓の大動脈</v>
      </c>
    </row>
    <row r="508" spans="1:5">
      <c r="A508" s="39" t="s">
        <v>1125</v>
      </c>
      <c r="B508" s="39" t="s">
        <v>1128</v>
      </c>
      <c r="C508" s="39" t="s">
        <v>13706</v>
      </c>
      <c r="D508" s="757" t="s">
        <v>1128</v>
      </c>
      <c r="E508" s="39" t="str">
        <f t="shared" si="13"/>
        <v>上郷温水路群</v>
      </c>
    </row>
    <row r="509" spans="1:5">
      <c r="C509" s="39" t="s">
        <v>13406</v>
      </c>
      <c r="D509" s="757" t="s">
        <v>13812</v>
      </c>
      <c r="E509" s="39" t="str">
        <f t="shared" si="13"/>
        <v>第166回上郷温水路群 ─大自然の恵みを享けて─</v>
      </c>
    </row>
    <row r="510" spans="1:5">
      <c r="A510" s="39" t="s">
        <v>1125</v>
      </c>
      <c r="B510" s="39" t="s">
        <v>1129</v>
      </c>
      <c r="C510" s="39" t="s">
        <v>13712</v>
      </c>
      <c r="D510" s="757" t="s">
        <v>13714</v>
      </c>
      <c r="E510" s="39" t="str">
        <f t="shared" si="13"/>
        <v>最上川舟唄と「おしん」の舞台に映える最上橋</v>
      </c>
    </row>
    <row r="511" spans="1:5">
      <c r="A511" s="39" t="s">
        <v>1125</v>
      </c>
      <c r="B511" s="39" t="s">
        <v>1130</v>
      </c>
      <c r="C511" s="39" t="s">
        <v>13704</v>
      </c>
      <c r="D511" s="757" t="s">
        <v>1130</v>
      </c>
      <c r="E511" s="39" t="str">
        <f t="shared" si="13"/>
        <v>関宿水閘門</v>
      </c>
    </row>
    <row r="512" spans="1:5">
      <c r="A512" s="39" t="s">
        <v>1125</v>
      </c>
      <c r="B512" s="39" t="s">
        <v>1131</v>
      </c>
      <c r="C512" s="537" t="s">
        <v>13719</v>
      </c>
      <c r="D512" s="757" t="s">
        <v>13721</v>
      </c>
      <c r="E512" s="39" t="str">
        <f t="shared" si="13"/>
        <v>千葉県水道局千葉高架水槽の塔　給水制度の近代化が生み出した雄大さ</v>
      </c>
    </row>
    <row r="513" spans="1:5">
      <c r="A513" s="39" t="s">
        <v>1125</v>
      </c>
      <c r="B513" s="39" t="s">
        <v>1132</v>
      </c>
      <c r="C513" s="39" t="s">
        <v>13715</v>
      </c>
      <c r="D513" s="757" t="s">
        <v>13716</v>
      </c>
      <c r="E513" s="39" t="str">
        <f t="shared" si="13"/>
        <v>山梨県御勅使川砂防堰堤群</v>
      </c>
    </row>
    <row r="514" spans="1:5">
      <c r="A514" s="39" t="s">
        <v>1125</v>
      </c>
      <c r="B514" s="39" t="s">
        <v>1133</v>
      </c>
      <c r="C514" s="39" t="s">
        <v>13707</v>
      </c>
      <c r="D514" s="757" t="s">
        <v>1133</v>
      </c>
      <c r="E514" s="39" t="str">
        <f t="shared" si="13"/>
        <v>大井川橋</v>
      </c>
    </row>
    <row r="515" spans="1:5">
      <c r="A515" s="39" t="s">
        <v>1125</v>
      </c>
      <c r="B515" s="39" t="s">
        <v>1134</v>
      </c>
      <c r="C515" s="39" t="s">
        <v>13704</v>
      </c>
      <c r="D515" s="757" t="s">
        <v>13705</v>
      </c>
      <c r="E515" s="39" t="str">
        <f t="shared" si="13"/>
        <v>木本隧道　（現・鬼ヶ城トンネル）</v>
      </c>
    </row>
    <row r="516" spans="1:5">
      <c r="A516" s="39" t="s">
        <v>1125</v>
      </c>
      <c r="B516" s="39" t="s">
        <v>1135</v>
      </c>
      <c r="C516" s="39" t="s">
        <v>13719</v>
      </c>
      <c r="D516" s="757" t="s">
        <v>13720</v>
      </c>
      <c r="E516" s="39" t="str">
        <f t="shared" si="13"/>
        <v>未来を切り開いた山岳隧道　柳ヶ瀬隧道</v>
      </c>
    </row>
    <row r="517" spans="1:5">
      <c r="A517" s="39" t="s">
        <v>1125</v>
      </c>
      <c r="B517" s="39" t="s">
        <v>1136</v>
      </c>
      <c r="C517" s="39" t="s">
        <v>13710</v>
      </c>
      <c r="D517" s="757" t="s">
        <v>13711</v>
      </c>
      <c r="E517" s="39" t="str">
        <f t="shared" si="13"/>
        <v>由良要塞　友ケ島砲台群</v>
      </c>
    </row>
    <row r="518" spans="1:5">
      <c r="A518" s="39" t="s">
        <v>1125</v>
      </c>
      <c r="B518" s="39" t="s">
        <v>1137</v>
      </c>
      <c r="C518" s="39" t="s">
        <v>13717</v>
      </c>
      <c r="D518" s="757" t="s">
        <v>13718</v>
      </c>
      <c r="E518" s="39" t="str">
        <f t="shared" si="13"/>
        <v>高梁川東西用水酒津樋門　樋門の姿は，何処に</v>
      </c>
    </row>
    <row r="519" spans="1:5">
      <c r="A519" s="39" t="s">
        <v>1125</v>
      </c>
      <c r="B519" s="39" t="s">
        <v>1138</v>
      </c>
      <c r="C519" s="39" t="s">
        <v>13712</v>
      </c>
      <c r="D519" s="757" t="s">
        <v>13713</v>
      </c>
      <c r="E519" s="39" t="str">
        <f t="shared" si="13"/>
        <v>千本堰堤　もう一つの水都・松江</v>
      </c>
    </row>
    <row r="520" spans="1:5">
      <c r="A520" s="39" t="s">
        <v>1125</v>
      </c>
      <c r="B520" s="39" t="s">
        <v>1139</v>
      </c>
      <c r="C520" s="39" t="s">
        <v>13725</v>
      </c>
      <c r="D520" s="757" t="s">
        <v>13726</v>
      </c>
      <c r="E520" s="39" t="str">
        <f t="shared" si="13"/>
        <v>海の道標　男木島灯台</v>
      </c>
    </row>
    <row r="521" spans="1:5">
      <c r="C521" s="39" t="s">
        <v>13425</v>
      </c>
      <c r="D521" s="757" t="s">
        <v>13426</v>
      </c>
      <c r="E521" s="39" t="str">
        <f t="shared" si="13"/>
        <v>第154回　男木島灯台－瀬戸内海の道しるべ－</v>
      </c>
    </row>
    <row r="522" spans="1:5">
      <c r="A522" s="39" t="s">
        <v>1125</v>
      </c>
      <c r="B522" s="39" t="s">
        <v>1140</v>
      </c>
      <c r="C522" s="39" t="s">
        <v>13708</v>
      </c>
      <c r="D522" s="757" t="s">
        <v>1140</v>
      </c>
    </row>
    <row r="523" spans="1:5">
      <c r="C523" s="39" t="s">
        <v>13408</v>
      </c>
      <c r="D523" s="757" t="s">
        <v>13813</v>
      </c>
      <c r="E523" s="39" t="str">
        <f t="shared" si="13"/>
        <v>第164回出島橋 ─日本で現役最年長の鉄製道路橋─</v>
      </c>
    </row>
    <row r="524" spans="1:5">
      <c r="A524" s="39" t="s">
        <v>1125</v>
      </c>
      <c r="B524" s="39" t="s">
        <v>1141</v>
      </c>
      <c r="C524" s="39" t="s">
        <v>13708</v>
      </c>
      <c r="D524" s="757" t="s">
        <v>13709</v>
      </c>
      <c r="E524" s="39" t="str">
        <f t="shared" ref="E524:E567" si="14">IF(ISBLANK(D524),"",D524)</f>
        <v>有明海湾奥の石積み干拓堤防　東与賀地区大搦堤防・授産社搦堤防</v>
      </c>
    </row>
    <row r="525" spans="1:5">
      <c r="A525" s="39" t="s">
        <v>1125</v>
      </c>
      <c r="B525" s="39" t="s">
        <v>1142</v>
      </c>
      <c r="E525" s="39" t="str">
        <f t="shared" si="14"/>
        <v/>
      </c>
    </row>
    <row r="526" spans="1:5">
      <c r="A526" s="39" t="s">
        <v>1143</v>
      </c>
      <c r="B526" s="39" t="s">
        <v>1144</v>
      </c>
      <c r="C526" s="39" t="s">
        <v>13749</v>
      </c>
      <c r="D526" s="757" t="s">
        <v>13750</v>
      </c>
      <c r="E526" s="39" t="str">
        <f t="shared" si="14"/>
        <v>旭橋　市民に愛される最北の名橋</v>
      </c>
    </row>
    <row r="527" spans="1:5">
      <c r="A527" s="39" t="s">
        <v>1143</v>
      </c>
      <c r="B527" s="39" t="s">
        <v>1145</v>
      </c>
      <c r="C527" s="39" t="s">
        <v>13745</v>
      </c>
      <c r="D527" s="757" t="s">
        <v>13746</v>
      </c>
      <c r="E527" s="39" t="str">
        <f t="shared" si="14"/>
        <v>石狩平野開拓の礎　石狩川　生振捷水路</v>
      </c>
    </row>
    <row r="528" spans="1:5">
      <c r="A528" s="39" t="s">
        <v>1143</v>
      </c>
      <c r="B528" s="39" t="s">
        <v>1146</v>
      </c>
      <c r="C528" s="39" t="s">
        <v>13742</v>
      </c>
      <c r="D528" s="757" t="s">
        <v>13743</v>
      </c>
      <c r="E528" s="39" t="str">
        <f t="shared" si="14"/>
        <v>釜石線と宮守川橋梁，達曽部川橋梁</v>
      </c>
    </row>
    <row r="529" spans="1:5">
      <c r="C529" s="39" t="s">
        <v>12986</v>
      </c>
      <c r="D529" s="757" t="s">
        <v>13814</v>
      </c>
      <c r="E529" s="39" t="str">
        <f t="shared" si="14"/>
        <v xml:space="preserve"> 第230回釜石線のめがね橋達曽部川橋梁・宮守川橋梁 ─北上山地の自然地形に遊ぶ─</v>
      </c>
    </row>
    <row r="530" spans="1:5">
      <c r="A530" s="39" t="s">
        <v>1143</v>
      </c>
      <c r="B530" s="39" t="s">
        <v>1147</v>
      </c>
      <c r="C530" s="39" t="s">
        <v>13727</v>
      </c>
      <c r="D530" s="757" t="s">
        <v>13728</v>
      </c>
      <c r="E530" s="39" t="str">
        <f t="shared" ref="E530" si="15">IF(ISBLANK(D530),"",D530)</f>
        <v>ファン・ドールンと安積疏水</v>
      </c>
    </row>
    <row r="531" spans="1:5">
      <c r="C531" s="39" t="s">
        <v>13391</v>
      </c>
      <c r="D531" s="757" t="s">
        <v>13815</v>
      </c>
      <c r="E531" s="39" t="str">
        <f t="shared" si="14"/>
        <v>第184回安積疏水関連施設 ─137年前に猪苗代湖水を太平洋側へ流した国営事業─</v>
      </c>
    </row>
    <row r="532" spans="1:5">
      <c r="A532" s="39" t="s">
        <v>1143</v>
      </c>
      <c r="B532" s="39" t="s">
        <v>1148</v>
      </c>
      <c r="C532" s="39" t="s">
        <v>13751</v>
      </c>
      <c r="D532" s="757" t="s">
        <v>13752</v>
      </c>
      <c r="E532" s="39" t="str">
        <f t="shared" si="14"/>
        <v>万代橋の秘密</v>
      </c>
    </row>
    <row r="533" spans="1:5">
      <c r="A533" s="39" t="s">
        <v>1143</v>
      </c>
      <c r="B533" s="39" t="s">
        <v>1149</v>
      </c>
      <c r="C533" s="39" t="s">
        <v>13740</v>
      </c>
      <c r="D533" s="757" t="s">
        <v>13741</v>
      </c>
      <c r="E533" s="39" t="str">
        <f t="shared" si="14"/>
        <v>晩翠橋　内務省エンジニアの意地</v>
      </c>
    </row>
    <row r="534" spans="1:5">
      <c r="A534" s="39" t="s">
        <v>1143</v>
      </c>
      <c r="B534" s="39" t="s">
        <v>1150</v>
      </c>
      <c r="C534" s="39" t="s">
        <v>13747</v>
      </c>
      <c r="D534" s="757" t="s">
        <v>13748</v>
      </c>
      <c r="E534" s="39" t="str">
        <f t="shared" si="14"/>
        <v>中島武設計のコンクリートローゼ桁群　長野に残された若き土木技術者の仕事</v>
      </c>
    </row>
    <row r="535" spans="1:5">
      <c r="A535" s="39" t="s">
        <v>1143</v>
      </c>
      <c r="B535" s="537" t="s">
        <v>1151</v>
      </c>
      <c r="C535" s="39" t="s">
        <v>13734</v>
      </c>
      <c r="D535" s="757" t="s">
        <v>13735</v>
      </c>
      <c r="E535" s="39" t="str">
        <f t="shared" si="14"/>
        <v>南郷洗堰</v>
      </c>
    </row>
    <row r="536" spans="1:5">
      <c r="A536" s="39" t="s">
        <v>1143</v>
      </c>
      <c r="B536" s="39" t="s">
        <v>1152</v>
      </c>
      <c r="C536" s="39" t="s">
        <v>13742</v>
      </c>
      <c r="D536" s="757" t="s">
        <v>13744</v>
      </c>
      <c r="E536" s="39" t="str">
        <f t="shared" si="14"/>
        <v>近代化遺産保護の次階梯としての公開学　旧神戸外国人居留地地下水渠を巡って</v>
      </c>
    </row>
    <row r="537" spans="1:5">
      <c r="A537" s="39" t="s">
        <v>1143</v>
      </c>
      <c r="B537" s="39" t="s">
        <v>1153</v>
      </c>
      <c r="C537" s="39" t="s">
        <v>13729</v>
      </c>
      <c r="D537" s="757" t="s">
        <v>13731</v>
      </c>
      <c r="E537" s="39" t="str">
        <f t="shared" si="14"/>
        <v>三滝ダム　わが国最後のアンバーセン式バットレスダム</v>
      </c>
    </row>
    <row r="538" spans="1:5">
      <c r="A538" s="39" t="s">
        <v>1143</v>
      </c>
      <c r="B538" s="39" t="s">
        <v>1154</v>
      </c>
      <c r="C538" s="39" t="s">
        <v>13729</v>
      </c>
      <c r="D538" s="757" t="s">
        <v>13730</v>
      </c>
      <c r="E538" s="39" t="str">
        <f t="shared" si="14"/>
        <v>神龍橋</v>
      </c>
    </row>
    <row r="539" spans="1:5">
      <c r="A539" s="39" t="s">
        <v>1143</v>
      </c>
      <c r="B539" s="39" t="s">
        <v>1155</v>
      </c>
      <c r="C539" s="39" t="s">
        <v>13738</v>
      </c>
      <c r="D539" s="757" t="s">
        <v>13739</v>
      </c>
      <c r="E539" s="39" t="str">
        <f t="shared" si="14"/>
        <v>柔らかな土木遺産　屋根のある橋・田丸橋</v>
      </c>
    </row>
    <row r="540" spans="1:5">
      <c r="A540" s="39" t="s">
        <v>1143</v>
      </c>
      <c r="B540" s="39" t="s">
        <v>1156</v>
      </c>
      <c r="C540" s="39" t="s">
        <v>13738</v>
      </c>
      <c r="D540" s="757" t="s">
        <v>1156</v>
      </c>
      <c r="E540" s="39" t="str">
        <f t="shared" si="14"/>
        <v>大橋ダム</v>
      </c>
    </row>
    <row r="541" spans="1:5">
      <c r="A541" s="39" t="s">
        <v>1143</v>
      </c>
      <c r="B541" s="39" t="s">
        <v>1157</v>
      </c>
      <c r="C541" s="39" t="s">
        <v>13736</v>
      </c>
      <c r="D541" s="757" t="s">
        <v>13737</v>
      </c>
      <c r="E541" s="39" t="str">
        <f t="shared" si="14"/>
        <v>奥豊後に架かる水の石橋　明正井路第一幹線１号橋</v>
      </c>
    </row>
    <row r="542" spans="1:5">
      <c r="C542" s="39" t="s">
        <v>13400</v>
      </c>
      <c r="D542" s="757" t="s">
        <v>13816</v>
      </c>
      <c r="E542" s="39" t="str">
        <f t="shared" si="14"/>
        <v>第172回明正井路一号幹線一号橋 ─松本清張を魅了した奥豊後の六連水路橋─</v>
      </c>
    </row>
    <row r="543" spans="1:5">
      <c r="A543" s="39" t="s">
        <v>1143</v>
      </c>
      <c r="B543" s="39" t="s">
        <v>1158</v>
      </c>
      <c r="C543" s="537" t="s">
        <v>13732</v>
      </c>
      <c r="D543" s="757" t="s">
        <v>13733</v>
      </c>
      <c r="E543" s="39" t="str">
        <f t="shared" si="14"/>
        <v>美々津橋を巡る</v>
      </c>
    </row>
    <row r="544" spans="1:5">
      <c r="A544" s="39" t="s">
        <v>1159</v>
      </c>
      <c r="B544" s="39" t="s">
        <v>1160</v>
      </c>
      <c r="C544" s="39" t="s">
        <v>13766</v>
      </c>
      <c r="D544" s="757" t="s">
        <v>13767</v>
      </c>
      <c r="E544" s="39" t="str">
        <f t="shared" si="14"/>
        <v>笹流ダムと小野基樹　エンジニアが送り続けたメッセージ</v>
      </c>
    </row>
    <row r="545" spans="1:5">
      <c r="A545" s="39" t="s">
        <v>1159</v>
      </c>
      <c r="B545" s="39" t="s">
        <v>1161</v>
      </c>
      <c r="C545" s="39" t="s">
        <v>13762</v>
      </c>
      <c r="D545" s="757" t="s">
        <v>13763</v>
      </c>
      <c r="E545" s="39" t="str">
        <f t="shared" si="14"/>
        <v>海軍がつくった日本初のアーチ式堰堤　大湊第一水源地堰堤</v>
      </c>
    </row>
    <row r="546" spans="1:5">
      <c r="C546" s="39" t="s">
        <v>13001</v>
      </c>
      <c r="D546" s="757" t="s">
        <v>13817</v>
      </c>
      <c r="E546" s="39" t="str">
        <f t="shared" si="14"/>
        <v>第215回大湊第一水源地堰堤－日本初の重力アーチ式石造堰堤－</v>
      </c>
    </row>
    <row r="547" spans="1:5">
      <c r="A547" s="39" t="s">
        <v>1159</v>
      </c>
      <c r="B547" s="39" t="s">
        <v>1162</v>
      </c>
      <c r="C547" s="39" t="s">
        <v>13753</v>
      </c>
      <c r="D547" s="757" t="s">
        <v>1162</v>
      </c>
      <c r="E547" s="39" t="str">
        <f t="shared" si="14"/>
        <v>丸沼ダム</v>
      </c>
    </row>
    <row r="548" spans="1:5">
      <c r="A548" s="39" t="s">
        <v>1159</v>
      </c>
      <c r="B548" s="39" t="s">
        <v>13768</v>
      </c>
      <c r="C548" s="39" t="s">
        <v>13769</v>
      </c>
      <c r="D548" s="757" t="s">
        <v>13770</v>
      </c>
      <c r="E548" s="39" t="str">
        <f t="shared" si="14"/>
        <v>水田の中の原点　埼玉県煉瓦樋管群と五ケ門樋</v>
      </c>
    </row>
    <row r="549" spans="1:5">
      <c r="A549" s="39" t="s">
        <v>1159</v>
      </c>
      <c r="B549" s="39" t="s">
        <v>1163</v>
      </c>
      <c r="C549" s="39" t="s">
        <v>13764</v>
      </c>
      <c r="D549" s="757" t="s">
        <v>13765</v>
      </c>
      <c r="E549" s="39" t="str">
        <f t="shared" si="14"/>
        <v>美濃橋　日本に現存する最古の近代吊り橋</v>
      </c>
    </row>
    <row r="550" spans="1:5">
      <c r="A550" s="39" t="s">
        <v>1159</v>
      </c>
      <c r="B550" s="39" t="s">
        <v>1164</v>
      </c>
      <c r="C550" s="39" t="s">
        <v>13758</v>
      </c>
      <c r="D550" s="757" t="s">
        <v>13759</v>
      </c>
      <c r="E550" s="39" t="str">
        <f t="shared" si="14"/>
        <v>技術者と建築家のコラボレーション　小牧ダム</v>
      </c>
    </row>
    <row r="551" spans="1:5" ht="27">
      <c r="A551" s="39" t="s">
        <v>1159</v>
      </c>
      <c r="B551" s="39" t="s">
        <v>1165</v>
      </c>
      <c r="C551" s="39" t="s">
        <v>13760</v>
      </c>
      <c r="D551" s="1204" t="s">
        <v>13761</v>
      </c>
      <c r="E551" s="39" t="str">
        <f t="shared" si="14"/>
        <v>琵琶湖疎水の発電所群　蹴上発電所・夷川発電所・伏見発電所</v>
      </c>
    </row>
    <row r="552" spans="1:5">
      <c r="A552" s="39" t="s">
        <v>1159</v>
      </c>
      <c r="B552" s="39" t="s">
        <v>1166</v>
      </c>
      <c r="C552" s="39" t="s">
        <v>13772</v>
      </c>
      <c r="D552" s="757" t="s">
        <v>13771</v>
      </c>
      <c r="E552" s="39" t="str">
        <f t="shared" si="14"/>
        <v>屹立するコンクリートラーメン　山陰本線・惣郷川橋梁</v>
      </c>
    </row>
    <row r="553" spans="1:5">
      <c r="A553" s="39" t="s">
        <v>1159</v>
      </c>
      <c r="B553" s="39" t="s">
        <v>1167</v>
      </c>
      <c r="C553" s="39" t="s">
        <v>13756</v>
      </c>
      <c r="D553" s="757" t="s">
        <v>13757</v>
      </c>
      <c r="E553" s="39" t="str">
        <f t="shared" si="14"/>
        <v>砲台の島　芸予要塞小島砲台跡</v>
      </c>
    </row>
    <row r="554" spans="1:5">
      <c r="A554" s="39" t="s">
        <v>1159</v>
      </c>
      <c r="B554" s="39" t="s">
        <v>1168</v>
      </c>
      <c r="C554" s="39" t="s">
        <v>13754</v>
      </c>
      <c r="D554" s="757" t="s">
        <v>13755</v>
      </c>
      <c r="E554" s="39" t="str">
        <f t="shared" si="14"/>
        <v>三角西港　今も生きる夢の足跡</v>
      </c>
    </row>
    <row r="555" spans="1:5">
      <c r="A555" s="39" t="s">
        <v>1169</v>
      </c>
      <c r="B555" s="39" t="s">
        <v>1170</v>
      </c>
      <c r="C555" s="39" t="s">
        <v>13781</v>
      </c>
      <c r="D555" s="757" t="s">
        <v>13782</v>
      </c>
      <c r="E555" s="39" t="str">
        <f t="shared" si="14"/>
        <v>エンジニアの潔さ　小樽港北防波堤</v>
      </c>
    </row>
    <row r="556" spans="1:5">
      <c r="C556" s="39" t="s">
        <v>12985</v>
      </c>
      <c r="D556" s="757" t="s">
        <v>13818</v>
      </c>
      <c r="E556" s="39" t="str">
        <f t="shared" si="14"/>
        <v xml:space="preserve"> 第231回小樽港北防波堤 ─未来を見通す技術力─</v>
      </c>
    </row>
    <row r="557" spans="1:5">
      <c r="A557" s="39" t="s">
        <v>1169</v>
      </c>
      <c r="B557" s="39" t="s">
        <v>1171</v>
      </c>
      <c r="C557" s="39" t="s">
        <v>13787</v>
      </c>
      <c r="D557" s="757" t="s">
        <v>13788</v>
      </c>
      <c r="E557" s="39" t="str">
        <f t="shared" si="14"/>
        <v>復活の時　野蒜築港</v>
      </c>
    </row>
    <row r="558" spans="1:5">
      <c r="C558" s="39" t="s">
        <v>13398</v>
      </c>
      <c r="D558" s="757" t="s">
        <v>13819</v>
      </c>
      <c r="E558" s="39" t="str">
        <f t="shared" si="14"/>
        <v>第174回 野蒜築港と日本一長い運河群 ─津波被災と復旧工事から見た土木遺産─</v>
      </c>
    </row>
    <row r="559" spans="1:5">
      <c r="A559" s="39" t="s">
        <v>1169</v>
      </c>
      <c r="B559" s="39" t="s">
        <v>1172</v>
      </c>
      <c r="C559" s="39" t="s">
        <v>13786</v>
      </c>
      <c r="D559" s="757" t="s">
        <v>13785</v>
      </c>
      <c r="E559" s="39" t="str">
        <f t="shared" si="14"/>
        <v>隅田川に架けられた帝都復興の夢　永代橋・清洲橋と隅田川橋梁群</v>
      </c>
    </row>
    <row r="560" spans="1:5">
      <c r="A560" s="39" t="s">
        <v>1169</v>
      </c>
      <c r="B560" s="39" t="s">
        <v>1173</v>
      </c>
      <c r="C560" s="39" t="s">
        <v>13778</v>
      </c>
      <c r="D560" s="757" t="s">
        <v>13777</v>
      </c>
      <c r="E560" s="39" t="str">
        <f t="shared" si="14"/>
        <v>埋め込まれた遠近法　東京湾猿島砲台</v>
      </c>
    </row>
    <row r="561" spans="1:5">
      <c r="A561" s="39" t="s">
        <v>1169</v>
      </c>
      <c r="B561" s="39" t="s">
        <v>1174</v>
      </c>
      <c r="C561" s="39" t="s">
        <v>13773</v>
      </c>
      <c r="D561" s="757" t="s">
        <v>13774</v>
      </c>
      <c r="E561" s="39" t="str">
        <f t="shared" si="14"/>
        <v>意図された姿　木曽川ケレップ水制群</v>
      </c>
    </row>
    <row r="562" spans="1:5">
      <c r="C562" s="39" t="s">
        <v>13412</v>
      </c>
      <c r="D562" s="757" t="s">
        <v>13413</v>
      </c>
      <c r="E562" s="39" t="str">
        <f t="shared" si="14"/>
        <v>第161回　木曽川ケレップ水制群－明治改修の特徴的な河川構造物－</v>
      </c>
    </row>
    <row r="563" spans="1:5">
      <c r="A563" s="39" t="s">
        <v>1169</v>
      </c>
      <c r="B563" s="39" t="s">
        <v>1175</v>
      </c>
      <c r="E563" s="39" t="str">
        <f t="shared" si="14"/>
        <v/>
      </c>
    </row>
    <row r="564" spans="1:5">
      <c r="A564" s="39" t="s">
        <v>1169</v>
      </c>
      <c r="B564" s="39" t="s">
        <v>1176</v>
      </c>
      <c r="E564" s="39" t="str">
        <f t="shared" si="14"/>
        <v/>
      </c>
    </row>
    <row r="565" spans="1:5">
      <c r="A565" s="39" t="s">
        <v>1169</v>
      </c>
      <c r="B565" s="39" t="s">
        <v>1177</v>
      </c>
      <c r="C565" s="39" t="s">
        <v>13779</v>
      </c>
      <c r="D565" s="757" t="s">
        <v>13780</v>
      </c>
      <c r="E565" s="39" t="str">
        <f t="shared" si="14"/>
        <v>妖艶な橋脚の森　岡山・京橋</v>
      </c>
    </row>
    <row r="566" spans="1:5">
      <c r="A566" s="39" t="s">
        <v>1169</v>
      </c>
      <c r="B566" s="537" t="s">
        <v>1178</v>
      </c>
      <c r="C566" s="39" t="s">
        <v>13784</v>
      </c>
      <c r="D566" s="757" t="s">
        <v>13783</v>
      </c>
      <c r="E566" s="39" t="str">
        <f t="shared" si="14"/>
        <v>大谷川デ・レーケ堰堤</v>
      </c>
    </row>
    <row r="567" spans="1:5">
      <c r="A567" s="39" t="s">
        <v>1169</v>
      </c>
      <c r="B567" s="39" t="s">
        <v>1179</v>
      </c>
      <c r="C567" s="39" t="s">
        <v>13776</v>
      </c>
      <c r="D567" s="757" t="s">
        <v>13775</v>
      </c>
      <c r="E567" s="39" t="str">
        <f t="shared" si="14"/>
        <v>河内貯水池堰堤および南河内橋</v>
      </c>
    </row>
  </sheetData>
  <autoFilter ref="A5:E5" xr:uid="{00000000-0001-0000-0C00-000000000000}"/>
  <phoneticPr fontId="6"/>
  <hyperlinks>
    <hyperlink ref="B2" r:id="rId1" xr:uid="{00000000-0004-0000-0C00-000000000000}"/>
    <hyperlink ref="A1" location="INDEX!A1" display="INDEXに戻る" xr:uid="{00000000-0004-0000-0C00-000001000000}"/>
    <hyperlink ref="D151" r:id="rId2" display="[第240回]逆瀬川の砂防設備 ─流域全体の徹底的な砂防計画─" xr:uid="{562A7F69-4565-4314-BF4F-1C5F2B05A437}"/>
    <hyperlink ref="D41" r:id="rId3" display="[第239回]大倉ダム ─日本唯一のダブルアーチダム─" xr:uid="{1F6151E5-03A5-4E98-A77A-3D6EF6126C30}"/>
    <hyperlink ref="D70" r:id="rId4" display=" [第238回]波切の石積み構造物群 ─石工たちが構築した岬の基盤─" xr:uid="{BE7867ED-E7BA-4423-B405-836B831FA440}"/>
    <hyperlink ref="D221" r:id="rId5" display="見どころ土木遺産[第237回]小山樋門 ─坂川の移り変わりを見守り支える“レンガ橋”─" xr:uid="{91C4A9C3-9AD4-472C-A75D-4B72FD0F004B}"/>
    <hyperlink ref="D235" r:id="rId6" display=" ［第236回］旧函館本線神居古潭トンネル ─美しい峡谷にたたずむトンネル─" xr:uid="{B21FA4EE-C919-471D-84E1-31379CAD6566}"/>
    <hyperlink ref="D80" r:id="rId7" display="［第235回］翁橋─日本に現存する希少な煉瓦舗装橋─" xr:uid="{1AC0E4FF-DB98-418A-8D87-3731E1A843E9}"/>
    <hyperlink ref="D132" r:id="rId8" display=" ［第234回］八代の石造干拓施設群 ─石工たちが拓いた豊かな国土─" xr:uid="{9D9F3745-F68D-4801-8E91-902C30CADE83}"/>
    <hyperlink ref="D363" r:id="rId9" display="土木遺産 ［第233回］宇治発電所─世界遺産と共存する水力発電所─" xr:uid="{ECF75811-A8DF-4C14-A192-5444DB1C8A2F}"/>
    <hyperlink ref="D66" r:id="rId10" display=" ［第232回］豊海橋 ─日本初のフィーレンデール橋─" xr:uid="{AA2D26D6-387C-4317-959E-EEB65B5F31F7}"/>
    <hyperlink ref="D556" r:id="rId11" display="http://library.jsce.or.jp/jsce/open/00034/2024/109-01/109-01-0042.pdf" xr:uid="{CDBA4532-3339-4AEC-A2D5-211D3A0C4DC5}"/>
    <hyperlink ref="D529" r:id="rId12" display="http://library.jsce.or.jp/jsce/open/00034/2023/108-12/108-12-0038.pdf" xr:uid="{3DCFF28C-5576-46C7-8200-B78E5ADC8B36}"/>
    <hyperlink ref="D92" r:id="rId13" display="http://library.jsce.or.jp/jsce/open/00034/2023/108-11/108-11-0036.pdf" xr:uid="{13284D82-558E-4850-B9DF-B3A9C37BC245}"/>
    <hyperlink ref="D231" r:id="rId14" display="http://library.jsce.or.jp/jsce/open/00034/2023/108-10/108-10-0040.pdf" xr:uid="{F4CB1658-5516-40EF-8D40-CA1390B42FDA}"/>
    <hyperlink ref="D294" r:id="rId15" display="http://library.jsce.or.jp/jsce/open/00034/2023/108-09/108-09-0038.pdf" xr:uid="{5D59C85E-2908-430A-8F8C-B61E4F84CB4F}"/>
    <hyperlink ref="D82" r:id="rId16" display="http://library.jsce.or.jp/jsce/open/00034/2023/108-08/108-08-0040.pdf" xr:uid="{CCBB74F0-6791-45CF-9B47-8F5AB6051C11}"/>
    <hyperlink ref="D90" r:id="rId17" display="http://library.jsce.or.jp/jsce/open/00034/2023/108-07/108-07-0042.pdf" xr:uid="{9845CEA9-4CCB-4694-850D-6833870ECB53}"/>
    <hyperlink ref="D76" r:id="rId18" display="http://library.jsce.or.jp/jsce/open/00034/2023/108-06/108-06-0036.pdf" xr:uid="{5E17406B-E551-48E3-B756-74DC9207E7ED}"/>
    <hyperlink ref="D83" r:id="rId19" display="http://library.jsce.or.jp/jsce/open/00034/2023/108-05/108-05-0032.pdf" xr:uid="{0181D200-21F3-4C57-8402-86E362CF5B40}"/>
    <hyperlink ref="D423" r:id="rId20" display="http://library.jsce.or.jp/jsce/open/00034/2023/108-04/108-04-0038.pdf" xr:uid="{5A14746A-7BDC-4565-8B17-8425FE29B640}"/>
    <hyperlink ref="D131" r:id="rId21" display="http://library.jsce.or.jp/jsce/open/00034/2023/108-03/108-03-0034.pdf" xr:uid="{9EAB02F3-0378-44A0-9BCB-BA7B7FFE407A}"/>
    <hyperlink ref="D161" r:id="rId22" display="http://library.jsce.or.jp/jsce/open/00034/2023/108-02/108-02-0036.pdf" xr:uid="{BA4F1D60-D83A-4ED1-91A2-442D9F75AD41}"/>
    <hyperlink ref="D104" r:id="rId23" display="http://library.jsce.or.jp/jsce/open/00034/2022/107-12/107-12-0042.pdf" xr:uid="{D799BC2D-4EED-4032-9270-2B4AE12F2D85}"/>
    <hyperlink ref="D123" r:id="rId24" display="http://library.jsce.or.jp/jsce/open/00034/2022/107-11/107-11-0040.pdf" xr:uid="{A1D97900-7796-4A10-B953-27FA5DF8FBCD}"/>
    <hyperlink ref="D196" r:id="rId25" display="http://library.jsce.or.jp/jsce/open/00034/2022/107-10/107-10-0042.pdf" xr:uid="{794DB952-E204-492A-AF2D-AC891BD395EF}"/>
    <hyperlink ref="D99" r:id="rId26" display="http://library.jsce.or.jp/jsce/open/00034/2022/107-09/107-09-0038.pdf" xr:uid="{49317301-1A91-441E-A8E4-C117A54BF0DB}"/>
    <hyperlink ref="D546" r:id="rId27" display="http://library.jsce.or.jp/jsce/open/00034/2022/107-08/107-08-0038.pdf" xr:uid="{BC3233D2-01E3-44CC-938F-CDB53918F64E}"/>
    <hyperlink ref="D105" r:id="rId28" display="http://library.jsce.or.jp/jsce/open/00034/2022/107-07/107-07-0040.pdf" xr:uid="{959D8D09-1D0C-4C2F-8F81-6F7B242BBC13}"/>
    <hyperlink ref="D106" r:id="rId29" display="http://library.jsce.or.jp/jsce/open/00034/2022/107-06/107-06-0050.pdf" xr:uid="{686E2404-266F-4DBB-8FF4-27A49A58B958}"/>
    <hyperlink ref="D108" r:id="rId30" display="http://library.jsce.or.jp/jsce/open/00034/2022/107-05/107-05-0046.pdf" xr:uid="{FDAA0670-A5E5-4503-A4C7-C011786291E9}"/>
    <hyperlink ref="D124" r:id="rId31" display="http://library.jsce.or.jp/jsce/open/00034/2022/107-04/107-04-0042.pdf" xr:uid="{A2E2637A-22EC-4DF8-9A0E-D7B626A1C465}"/>
    <hyperlink ref="D122" r:id="rId32" display="http://library.jsce.or.jp/jsce/open/00034/2022/107-03/107-03-0052.pdf" xr:uid="{EEBBC41F-F4D9-463C-B04A-D6C647BF802C}"/>
    <hyperlink ref="D353" r:id="rId33" display="http://library.jsce.or.jp/jsce/open/00034/2022/107-02/107-02-0042.pdf" xr:uid="{AC3A92DE-8DE6-40DE-8BCC-AC61FA8E7F43}"/>
    <hyperlink ref="D340" r:id="rId34" display="http://library.jsce.or.jp/jsce/open/00034/2022/107-01/107-01-0070.pdf" xr:uid="{9DC78E05-09FA-4BAD-9F4B-FC29BBD621FB}"/>
    <hyperlink ref="D486" r:id="rId35" display="http://library.jsce.or.jp/jsce/open/00034/2021/106-12/106-12-0038.pdf" xr:uid="{98D936D4-997B-4906-9C5D-F0403029563B}"/>
    <hyperlink ref="D215" r:id="rId36" display="http://library.jsce.or.jp/jsce/open/00034/2021/106-11/106-11-0054.pdf" xr:uid="{C6E8F2DA-6838-4586-A2CC-476DA90C6F7F}"/>
    <hyperlink ref="D440" r:id="rId37" display="http://library.jsce.or.jp/jsce/open/00034/2021/106-10/106-10-0044.pdf" xr:uid="{17BBC520-1145-42A2-BBB6-346A10C04036}"/>
    <hyperlink ref="D163" r:id="rId38" display="http://library.jsce.or.jp/jsce/open/00034/2021/106-09/106-09-0048.pdf" xr:uid="{68D3176C-B89B-4F42-A745-1E2354EEB6AD}"/>
    <hyperlink ref="D154" r:id="rId39" display="http://library.jsce.or.jp/jsce/open/00034/2021/106-08/106-08-0046.pdf" xr:uid="{BE88D380-DFEB-44A8-A8D9-A1230869D922}"/>
    <hyperlink ref="D195" r:id="rId40" display="http://library.jsce.or.jp/jsce/open/00034/2021/106-07/106-07-0066.pdf" xr:uid="{A0C4F3FF-1230-4B28-8A9E-C274D982B569}"/>
    <hyperlink ref="D120" r:id="rId41" display="http://library.jsce.or.jp/jsce/open/00034/2021/106-06/106-06-0056.pdf" xr:uid="{978BFB78-1FFB-4F10-AF68-1926BAD5EFD8}"/>
    <hyperlink ref="D157" r:id="rId42" display="http://library.jsce.or.jp/jsce/open/00034/2021/106-05/106-05-0056.pdf" xr:uid="{3AA21792-9816-40B6-BBE6-B4AD3872358E}"/>
    <hyperlink ref="D213" r:id="rId43" display="http://library.jsce.or.jp/jsce/open/00034/2021/106-04/106-04-0066.pdf" xr:uid="{848D736A-11BB-4304-8079-2B6928FD17AE}"/>
    <hyperlink ref="D160" r:id="rId44" display="http://library.jsce.or.jp/jsce/open/00034/2021/106-02/106-02-0064.pdf" xr:uid="{B0DE4E6A-EA9F-4557-BDB6-50715FC00D38}"/>
    <hyperlink ref="D135" r:id="rId45" display="http://library.jsce.or.jp/jsce/open/00034/2021/106-01/106-01-0052.pdf" xr:uid="{E0349F15-96F8-4D5F-84EE-B578F8623B35}"/>
    <hyperlink ref="D149" r:id="rId46" display="http://library.jsce.or.jp/jsce/open/00034/2020/105-12/105-12-0058.pdf" xr:uid="{720874E7-1C03-48A0-8B20-0B20752396D7}"/>
    <hyperlink ref="D144" r:id="rId47" display="http://library.jsce.or.jp/jsce/open/00034/2020/105-11/105-11-0060.pdf" xr:uid="{ACB9ECF1-8AF2-4A04-9DAC-973EB986610F}"/>
    <hyperlink ref="D156" r:id="rId48" display="http://library.jsce.or.jp/jsce/open/00034/2020/105-09/105-09-0072.pdf" xr:uid="{ABC02783-2A6E-4143-982E-7324B1FBF269}"/>
    <hyperlink ref="D349" r:id="rId49" display="http://library.jsce.or.jp/jsce/open/00034/2020/105-08/105-08-0056.pdf" xr:uid="{A5540809-A5C7-4EF4-A831-25F8C91DBE79}"/>
    <hyperlink ref="D463" r:id="rId50" display="http://library.jsce.or.jp/jsce/open/00034/2020/105-07/105-07-0066.pdf" xr:uid="{3AA6CA40-8AB9-401E-B23E-D39980CD3A07}"/>
    <hyperlink ref="D159" r:id="rId51" display="http://library.jsce.or.jp/jsce/open/00034/2020/105-06/105-06-0044.pdf" xr:uid="{9AC84E4B-785B-4C5F-A1C5-06AB9ACB96FE}"/>
    <hyperlink ref="D134" r:id="rId52" display="http://library.jsce.or.jp/jsce/open/00034/2020/105-05/105-05-0048.pdf" xr:uid="{00BFDC6B-D936-4F5E-90B8-2F0011D88011}"/>
    <hyperlink ref="D180" r:id="rId53" display="http://library.jsce.or.jp/jsce/open/00034/2020/105-04/105-04-0046.pdf" xr:uid="{8C8D393B-221C-4BB2-86B9-409AC97D40D4}"/>
    <hyperlink ref="D172" r:id="rId54" display="http://library.jsce.or.jp/jsce/open/00034/2020/105-03/105-03-0042.pdf" xr:uid="{3232A8E5-8BC1-4299-9253-8B15E5FEACFB}"/>
    <hyperlink ref="D164" r:id="rId55" display="http://library.jsce.or.jp/jsce/open/00034/2020/105-02/105-02-0044.pdf" xr:uid="{BF2901A3-E4DF-43D6-8FF9-E2605E5743FC}"/>
    <hyperlink ref="D249" r:id="rId56" display="http://library.jsce.or.jp/jsce/open/00034/2020/105-01/105-01-0060.pdf" xr:uid="{AB9C093B-1C6E-4EAC-B23F-88D23E97ECAD}"/>
    <hyperlink ref="D531" r:id="rId57" display="http://library.jsce.or.jp/jsce/open/00034/2019/104-12/104-12-0038.pdf" xr:uid="{BCE45518-515E-48E4-B8C2-AAF4B16CA284}"/>
    <hyperlink ref="D416" r:id="rId58" display="http://library.jsce.or.jp/jsce/open/00034/2019/104-11/104-11-0034.pdf" xr:uid="{B12CC62F-F8A0-40C1-98A1-360203E346A3}"/>
    <hyperlink ref="D186" r:id="rId59" display="http://library.jsce.or.jp/jsce/open/00034/2019/104-10/104-10-0040.pdf" xr:uid="{3F8C83B4-B784-427F-AE14-7B0756DFF9FE}"/>
    <hyperlink ref="D162" r:id="rId60" display="http://library.jsce.or.jp/jsce/open/00034/2019/104-09/104-09-0032.pdf" xr:uid="{FE0585D8-65C8-45C6-98AA-7B6D3E0E425B}"/>
    <hyperlink ref="D177" r:id="rId61" display="http://library.jsce.or.jp/jsce/open/00034/2019/104-08/104-08-0038.pdf" xr:uid="{9E6C159C-8CDC-4F39-BEC4-81C19D74C2C6}"/>
    <hyperlink ref="D175" r:id="rId62" display="http://library.jsce.or.jp/jsce/open/00034/2019/104-06/104-06-0032.pdf" xr:uid="{3B9E49AB-0EEE-438F-A6BC-C65AF0B901D3}"/>
    <hyperlink ref="D189" r:id="rId63" display="http://library.jsce.or.jp/jsce/open/00034/2019/104-05/104-05-0034.pdf" xr:uid="{E9151189-A8E7-4405-925C-A8926142CFDB}"/>
    <hyperlink ref="D391" r:id="rId64" display="http://library.jsce.or.jp/jsce/open/00034/2019/104-04/104-04-0038.pdf" xr:uid="{0C6F86A2-74BB-4910-8240-4D521FCBDE4B}"/>
    <hyperlink ref="D558" r:id="rId65" display="http://library.jsce.or.jp/jsce/open/00034/2019/104-03/104-03-0030.pdf" xr:uid="{E1E45465-8EC0-4E7C-AA53-6D1B70334044}"/>
    <hyperlink ref="D208" r:id="rId66" display="http://library.jsce.or.jp/jsce/open/00034/2019/104-02/104-02-0036.pdf" xr:uid="{9412A1F3-3F0F-4183-B126-20D4A7AF1AD3}"/>
    <hyperlink ref="D542" r:id="rId67" display="http://library.jsce.or.jp/jsce/open/00034/2019/104-01/104-01-0032.pdf" xr:uid="{2B5620C1-59ED-4834-859B-7D49978E4120}"/>
    <hyperlink ref="D187" r:id="rId68" display="http://library.jsce.or.jp/jsce/open/00034/2018/103-12/103-12-0038.pdf" xr:uid="{167E6028-80BE-40DB-BC65-4BE559E38D5D}"/>
    <hyperlink ref="D204" r:id="rId69" display="http://library.jsce.or.jp/jsce/open/00034/2018/103-11/103-11-0038.pdf" xr:uid="{B2F4B3FD-6606-4CDB-8186-7EC990C9503B}"/>
    <hyperlink ref="D198" r:id="rId70" display="http://library.jsce.or.jp/jsce/open/00034/2018/103-10/103-10-0034.pdf" xr:uid="{A078CB56-5AA7-4A7A-836D-2F5FBFE5D301}"/>
    <hyperlink ref="D193" r:id="rId71" display="http://library.jsce.or.jp/jsce/open/00034/2018/103-09/103-09-0030.pdf" xr:uid="{218C7970-C228-40DD-8CB5-5EAAD6A25AE5}"/>
    <hyperlink ref="D207" r:id="rId72" display="http://library.jsce.or.jp/jsce/open/00034/2018/103-08/103-08-0036.pdf" xr:uid="{249710D9-4B7B-47AC-808C-2700124B1B36}"/>
    <hyperlink ref="D509" r:id="rId73" display="http://library.jsce.or.jp/jsce/open/00034/2018/103-07/103-07-0036.pdf" xr:uid="{3FF3B3BC-4A60-4FE4-A854-45CD1B9AF0B7}"/>
    <hyperlink ref="D523" r:id="rId74" display="http://library.jsce.or.jp/jsce/open/00034/2018/103-05/103-05-0038.pdf" xr:uid="{AE56DD7E-F160-4CDD-BB48-7EE0BB723348}"/>
    <hyperlink ref="D211" r:id="rId75" display="http://library.jsce.or.jp/jsce/open/00034/2018/103-04/103-04-0046.pdf" xr:uid="{0FA501DA-023B-4AD0-99D7-FC0233169FAF}"/>
    <hyperlink ref="D246" r:id="rId76" display="http://library.jsce.or.jp/jsce/open/00034/2018/103-03/103-03-0058.pdf" xr:uid="{4DF75924-EBCA-4B83-B8FB-D319E15E2988}"/>
    <hyperlink ref="D562" r:id="rId77" display="http://library.jsce.or.jp/jsce/open/00034/2018/103-02/103-02-0038.pdf" xr:uid="{0F22314B-579C-4E00-9A7C-52D68A5A2E2E}"/>
    <hyperlink ref="D216" r:id="rId78" display="http://library.jsce.or.jp/jsce/open/00034/2018/103-01/103-01-0008.pdf" xr:uid="{D81BBFEA-384D-4FB1-829F-09DA00506294}"/>
    <hyperlink ref="D214" r:id="rId79" display="http://library.jsce.or.jp/jsce/open/00034/2017/102-12/102-12-0006.pdf" xr:uid="{5F8F0DA4-9234-4852-8452-386E0DE85250}"/>
    <hyperlink ref="D230" r:id="rId80" display="http://library.jsce.or.jp/jsce/open/00034/2017/102-11/102-11-0002.pdf" xr:uid="{8CEFD72D-FC8A-4E19-BE27-77584595DC3F}"/>
    <hyperlink ref="D233" r:id="rId81" display="http://library.jsce.or.jp/jsce/open/00034/2017/102-10/102-10-0004.pdf" xr:uid="{0E53ADB3-3A3E-4891-B8C4-A3FC5B1E4DD5}"/>
    <hyperlink ref="D210" r:id="rId82" display="http://library.jsce.or.jp/jsce/open/00034/2017/102-09/102-09-0002.pdf" xr:uid="{4245C850-7E16-4631-BADB-E73A4A74C132}"/>
    <hyperlink ref="D229" r:id="rId83" display="http://library.jsce.or.jp/jsce/open/00034/2017/102-08/102-08-0004.pdf" xr:uid="{38C90FD1-0095-403F-A9C2-EBD5EB64F4D1}"/>
    <hyperlink ref="D521" r:id="rId84" display="http://library.jsce.or.jp/jsce/open/00034/2017/102-07/102-07-0004.pdf" xr:uid="{450CBEEB-36CD-4045-86C5-7955B3D340E6}"/>
    <hyperlink ref="D226" r:id="rId85" display="http://library.jsce.or.jp/jsce/open/00034/2017/102-06/102-06-0002.pdf" xr:uid="{FBBEEA06-364E-4DCC-8C18-BC3130ED48CD}"/>
    <hyperlink ref="D222" r:id="rId86" display="http://library.jsce.or.jp/jsce/open/00034/2017/102-05/102-05-0002.pdf" xr:uid="{D41B9D09-58F8-4B1F-A05D-C19B5244EA4B}"/>
    <hyperlink ref="D212" r:id="rId87" display="http://library.jsce.or.jp/jsce/open/00034/2017/102-04/102-04-0004.pdf" xr:uid="{D98A5A38-FD4A-4637-815A-45941ED0AC08}"/>
    <hyperlink ref="D322" r:id="rId88" display="http://library.jsce.or.jp/jsce/open/00034/2017/102-03/102-03-0002.pdf" xr:uid="{5A1CEF81-BB58-4591-A031-7FD4D6F41FE5}"/>
    <hyperlink ref="D248" r:id="rId89" display="http://library.jsce.or.jp/jsce/open/00034/2017/102-02/102-02-0004.pdf" xr:uid="{C771A2DC-240E-4DD6-B640-2B32C2336660}"/>
    <hyperlink ref="D251" r:id="rId90" display="http://library.jsce.or.jp/jsce/open/00034/2017/102-01/102-01-0004.pdf" xr:uid="{740774D4-FF33-42CF-9174-49854CE92133}"/>
    <hyperlink ref="D58" r:id="rId91" display="http://library.jsce.or.jp/jsce/open/00034/2024/109-12/109-12-0034.pdf" xr:uid="{318BF618-2D85-4084-A955-3C0F6059B310}"/>
    <hyperlink ref="D277" r:id="rId92" display="http://library.jsce.or.jp/jsce/open/00034/2016/101-12/101-12-0042.pdf" xr:uid="{CAEB6450-A849-49DC-9CB5-25F6DB673C27}"/>
    <hyperlink ref="D247" r:id="rId93" display="http://library.jsce.or.jp/jsce/open/00034/2016/101-11/101-11-0036.pdf" xr:uid="{775692F9-4074-4777-9DE1-DEA88E9DD658}"/>
    <hyperlink ref="D268" r:id="rId94" display="http://library.jsce.or.jp/jsce/open/00034/2016/101-10/101-10-0036.pdf" xr:uid="{47290B31-0256-4EB9-B9D5-D5C6F9DCDAE9}"/>
    <hyperlink ref="D238" r:id="rId95" display="http://library.jsce.or.jp/jsce/open/00034/2016/101-09/101-09-0048.pdf" xr:uid="{E68623B3-4B72-45B8-8D49-7E60013017F7}"/>
    <hyperlink ref="D348" r:id="rId96" display="http://library.jsce.or.jp/jsce/open/00034/2016/101-08/101-08-0044.pdf" xr:uid="{50403529-DD3C-40F4-BF3A-07C8315751CC}"/>
    <hyperlink ref="D276" r:id="rId97" display="http://library.jsce.or.jp/jsce/open/00034/2016/101-07/101-07-0040.pdf" xr:uid="{8540E986-B67D-4CEF-9F3C-343FBB98ECC7}"/>
    <hyperlink ref="D234" r:id="rId98" display="http://library.jsce.or.jp/jsce/open/00034/2016/101-06/101-06-0038.pdf" xr:uid="{AC8201A0-1B8A-4809-B215-F45E5C1969AC}"/>
    <hyperlink ref="D257" r:id="rId99" display="http://library.jsce.or.jp/jsce/open/00034/2016/101-05/101-05-0034.pdf" xr:uid="{2FB74FB9-2DD1-4E10-97E7-B6A4F0FC02D3}"/>
    <hyperlink ref="D291" r:id="rId100" display="http://library.jsce.or.jp/jsce/open/00034/2016/101-04/101-04-0056.pdf" xr:uid="{CE2C26C1-3947-4B22-B339-B06921050840}"/>
    <hyperlink ref="D274" r:id="rId101" display="http://library.jsce.or.jp/jsce/open/00034/2016/101-03/101-03-0050.pdf" xr:uid="{3BC5B058-EC22-483C-BD9A-F2B296FA17EB}"/>
    <hyperlink ref="D269" r:id="rId102" display="http://library.jsce.or.jp/jsce/open/00034/2016/101-02/101-02-0042.pdf" xr:uid="{F969FA76-9960-44E9-A6D0-77DF7131A987}"/>
    <hyperlink ref="D266" r:id="rId103" display="http://library.jsce.or.jp/jsce/open/00034/2016/101-01/101-01-0052.pdf" xr:uid="{7CFAC840-249A-4708-9587-74DA35A47783}"/>
    <hyperlink ref="D288" r:id="rId104" display="http://library.jsce.or.jp/jsce/open/00034/2015/100-12/100-12-0004.pdf" xr:uid="{1D24DA99-C2C9-4650-9BAB-4FB86E2A4C8A}"/>
    <hyperlink ref="D262" r:id="rId105" display="http://library.jsce.or.jp/jsce/open/00034/2015/100-11/100-11-0002.pdf" xr:uid="{294FD543-03AB-4C73-B5A6-06566FEA8D7B}"/>
    <hyperlink ref="D270" r:id="rId106" display="http://library.jsce.or.jp/jsce/open/00034/2015/100-10/100-10-0004.pdf" xr:uid="{F840D884-5CB5-4DA5-A543-AD68DA07B401}"/>
    <hyperlink ref="D256" r:id="rId107" display="http://library.jsce.or.jp/jsce/open/00034/2015/100-09/100-09-0002.pdf" xr:uid="{7B0F15EC-E424-4A8F-98E0-1937474FCAD2}"/>
    <hyperlink ref="D263" r:id="rId108" display="http://library.jsce.or.jp/jsce/open/00034/2015/100-08/100-08-0004.pdf" xr:uid="{0EA6624B-1CFC-4BCD-B7BE-6F7C832470BA}"/>
    <hyperlink ref="D293" r:id="rId109" display="http://library.jsce.or.jp/jsce/open/00034/2015/100-07/100-07-0008.pdf" xr:uid="{B53D1BC0-0FBD-4E9B-8218-9C3D633C5850}"/>
    <hyperlink ref="D281" r:id="rId110" display="http://library.jsce.or.jp/jsce/open/00034/2015/100-06/100-06-0004.pdf" xr:uid="{B6312E8F-3924-4D94-9057-3A1E405578D2}"/>
    <hyperlink ref="D295" r:id="rId111" display="http://library.jsce.or.jp/jsce/open/00034/2015/100-04/100-04-0004.pdf" xr:uid="{1A2A66B0-269A-456D-864E-C1E87CE56657}"/>
    <hyperlink ref="D296" r:id="rId112" display="http://library.jsce.or.jp/jsce/open/00034/2015/100-03/100-03-0002.pdf" xr:uid="{B4437349-1806-48D6-88FB-B965E97514EB}"/>
    <hyperlink ref="D356" r:id="rId113" display="http://library.jsce.or.jp/jsce/open/00034/2015/100-02/100-02-0012.pdf" xr:uid="{9F1ED7FD-F2AC-427B-A5F5-DCDBBD346833}"/>
    <hyperlink ref="D280" r:id="rId114" display="http://library.jsce.or.jp/jsce/open/00034/2015/100-01/100-01-0004.pdf" xr:uid="{8DAA2507-8422-48E7-B386-F66C5690D770}"/>
    <hyperlink ref="D297" r:id="rId115" display="http://library.jsce.or.jp/jsce/open/00034/2014/99-12/99-12-0010.pdf" xr:uid="{9FFE60C3-CFC3-46E5-B5B0-72A5508E9B75}"/>
    <hyperlink ref="D290" r:id="rId116" display="http://library.jsce.or.jp/jsce/open/00034/2014/99-10/99-10-0004.pdf" xr:uid="{987E2D89-9C6A-4460-96CC-AF13275B379A}"/>
    <hyperlink ref="D376" r:id="rId117" display="http://library.jsce.or.jp/jsce/open/00034/2014/99-08/99-08-0004.pdf" xr:uid="{779513FB-6271-40A2-9284-9A3B6914C09B}"/>
    <hyperlink ref="D278" r:id="rId118" display="http://library.jsce.or.jp/jsce/open/00034/2014/99-07/99-07-0004.pdf" xr:uid="{01D2970E-BC20-4A35-A2D7-022CE4E2FFF0}"/>
    <hyperlink ref="D316" r:id="rId119" display="http://library.jsce.or.jp/jsce/open/00034/2014/99-06/99-06-0004.pdf" xr:uid="{9C070C5C-9558-480F-AE32-F686C644425A}"/>
    <hyperlink ref="D310" r:id="rId120" display="http://library.jsce.or.jp/jsce/open/00034/2014/99-09/99-09-0002.pdf" xr:uid="{1D1C869E-E08F-405F-B6FA-9872D6AE4D06}"/>
    <hyperlink ref="D318" r:id="rId121" display="http://library.jsce.or.jp/jsce/open/00034/2018/103-06/103-06-0034.pdf" xr:uid="{BE2AE607-351E-49C1-AF14-94827A8D8C9C}"/>
    <hyperlink ref="D308" r:id="rId122" display="http://library.jsce.or.jp/jsce/open/00034/2020/105-10/105-10-0050.pdf" xr:uid="{4989F9DE-BCCB-4B36-A4A9-58DC8B17C4B8}"/>
    <hyperlink ref="D317" r:id="rId123" display="http://library.jsce.or.jp/jsce/open/00034/2021/106-03/106-03-0074.pdf" xr:uid="{DCA7371D-4621-4022-8B86-97DBEABCCD47}"/>
    <hyperlink ref="D305" r:id="rId124" display="http://library.jsce.or.jp/jsce/open/00034/2014/99-05/99-05-0002.pdf" xr:uid="{FD2500E9-B5AE-4319-BE2F-B06504F48140}"/>
    <hyperlink ref="D313" r:id="rId125" display="http://library.jsce.or.jp/jsce/open/00034/2014/99-04/99-04-0004.pdf" xr:uid="{60D948DC-7990-4BE7-9EF8-620B92F7AFFB}"/>
    <hyperlink ref="D307" r:id="rId126" display="http://library.jsce.or.jp/jsce/open/00034/2014/99-03/99-03-0002.pdf" xr:uid="{9211A756-534C-42A5-8FF8-F0F4C5DC9F13}"/>
    <hyperlink ref="D303" r:id="rId127" display="http://library.jsce.or.jp/jsce/open/00034/2014/99-02/99-02-0004.pdf" xr:uid="{B428285A-DD53-4D2B-B6A7-07B99C740779}"/>
    <hyperlink ref="D311" r:id="rId128" display="http://library.jsce.or.jp/jsce/open/00034/2014/99-01/99-01-0012.pdf" xr:uid="{0EF2CAE8-54EE-4286-9908-76ECC1086214}"/>
    <hyperlink ref="D299" r:id="rId129" display="http://library.jsce.or.jp/jsce/open/00034/2013/98-12/98-12-0008.pdf" xr:uid="{56B75739-C5A1-496E-9B14-F311E27697CE}"/>
    <hyperlink ref="D326" r:id="rId130" display="http://library.jsce.or.jp/jsce/open/00034/2013/98-11/98-11-0006.pdf" xr:uid="{8E16470F-A4B5-4141-9BF3-A9C00F20D296}"/>
    <hyperlink ref="D321" r:id="rId131" display="http://library.jsce.or.jp/jsce/open/00034/2013/98-10/98-10-0004.pdf" xr:uid="{F225F1C6-F916-4379-A589-B415FB12DBA1}"/>
    <hyperlink ref="D314" r:id="rId132" display="http://library.jsce.or.jp/jsce/open/00034/2013/98-09/98-09-0002.pdf" xr:uid="{03A37994-24AC-485D-88DD-057F94A24CA4}"/>
    <hyperlink ref="D334" r:id="rId133" display="http://library.jsce.or.jp/jsce/open/00034/2013/98-08/98-08-0004.pdf" xr:uid="{0038FBD0-BFBC-4432-BA40-5FB9B6330AC9}"/>
    <hyperlink ref="D315" r:id="rId134" display="http://library.jsce.or.jp/jsce/open/00034/2013/98-07/98-07-0004.pdf" xr:uid="{C4CBB3C1-FE09-47B1-913D-FC26B5FE49DD}"/>
    <hyperlink ref="D331" r:id="rId135" display="http://library.jsce.or.jp/jsce/open/00034/2013/98-06/98-06-0004.pdf" xr:uid="{C1950399-43F3-4DD7-9B25-A35534833AF1}"/>
    <hyperlink ref="D342" r:id="rId136" display="http://library.jsce.or.jp/jsce/open/00034/2013/98-05/98-05-0002.pdf" xr:uid="{2557E7F1-ACF5-4F35-B1D2-D2FF5CFC4C31}"/>
    <hyperlink ref="D300" r:id="rId137" display="http://library.jsce.or.jp/jsce/open/00034/2013/98-04/98-04-0004.pdf" xr:uid="{A7C81DEB-76EA-4697-B139-CF725A72F9FD}"/>
    <hyperlink ref="D339" r:id="rId138" display="http://library.jsce.or.jp/jsce/open/00034/2013/98-03/98-03-0002.pdf" xr:uid="{293EB81A-5B0D-4212-9808-12DF7CBA3DF8}"/>
    <hyperlink ref="D332" r:id="rId139" display="http://library.jsce.or.jp/jsce/open/00034/2013/98-02/98-02-0004.pdf" xr:uid="{50B7431B-7AD1-469D-A96E-7152CB959711}"/>
    <hyperlink ref="D344" r:id="rId140" display="http://library.jsce.or.jp/jsce/open/00034/2013/98-01/98-01-0004.pdf" xr:uid="{AA6AB132-DA33-4F5D-BC23-2B1241582C02}"/>
    <hyperlink ref="D351" r:id="rId141" display="http://library.jsce.or.jp/jsce/open/00034/2012/97-12/97-12-0008.pdf" xr:uid="{A063A184-53CA-449B-8D9D-1DFD6B08C541}"/>
    <hyperlink ref="D324" r:id="rId142" display="http://library.jsce.or.jp/jsce/open/00034/2012/97-11/97-11-0006.pdf" xr:uid="{CA7D494A-7C16-4E20-952F-BA8888BFFCBF}"/>
    <hyperlink ref="D323" r:id="rId143" display="http://library.jsce.or.jp/jsce/open/00034/2012/97-10/97-10-0008.pdf" xr:uid="{90167987-491C-424C-8C6C-2D86100CEDA2}"/>
    <hyperlink ref="D343" r:id="rId144" display="http://library.jsce.or.jp/jsce/open/00034/2012/97-09/97-09-0006.pdf" xr:uid="{79DC02FB-13B9-42A6-8D95-708509C33F28}"/>
    <hyperlink ref="D336" r:id="rId145" display="http://library.jsce.or.jp/jsce/open/00034/2012/97-08/97-08-0008.pdf" xr:uid="{F308BFBB-EC9D-4F25-8D6C-4EDBA24DEC58}"/>
    <hyperlink ref="D338" r:id="rId146" display="http://library.jsce.or.jp/jsce/open/00034/2012/97-07/97-07-0008.pdf" xr:uid="{A58F542A-69A5-4F31-B726-9026C3BECAB5}"/>
    <hyperlink ref="D365" r:id="rId147" display="http://library.jsce.or.jp/jsce/open/00034/2012/97-06/97-06-0006.pdf" xr:uid="{27CC655E-C4C6-4A64-A207-8687DE2EB88E}"/>
    <hyperlink ref="D361" r:id="rId148" display="http://library.jsce.or.jp/jsce/open/00034/2012/97-05/97-05-0006.pdf" xr:uid="{FBD05FAD-805D-4675-B9F1-0FCE788CB425}"/>
    <hyperlink ref="D350" r:id="rId149" display="http://library.jsce.or.jp/jsce/open/00034/2012/97-04/97-04-0048.pdf" xr:uid="{3130C4E2-1244-4CF0-9DD3-2D0FB8071D37}"/>
    <hyperlink ref="D370" r:id="rId150" display="http://library.jsce.or.jp/jsce/open/00034/2012/97-03/97-03-0040.pdf" xr:uid="{7DE7EF88-B6DF-4A6B-A60E-E2DE2EC61700}"/>
    <hyperlink ref="D360" r:id="rId151" display="http://library.jsce.or.jp/jsce/open/00034/2012/97-02/97-02-0010.pdf" xr:uid="{86248302-C46F-49CD-897B-8455FE62696C}"/>
    <hyperlink ref="D371" r:id="rId152" display="http://library.jsce.or.jp/jsce/open/00034/2012/97-01/97-01-0010.pdf" xr:uid="{4AEF7CC7-1AF1-4F5B-AB96-3975B830985D}"/>
    <hyperlink ref="D359" r:id="rId153" display="http://library.jsce.or.jp/jsce/open/00034/2011/96-12/96-12-0010.pdf" xr:uid="{F75E1CEC-7E45-48D1-800E-6B79CDEE30AB}"/>
    <hyperlink ref="D362" r:id="rId154" display="http://library.jsce.or.jp/jsce/open/00034/2011/96-11/96-11-0014.pdf" xr:uid="{F70A46F4-FE28-4638-A7FC-4667B092A3FF}"/>
    <hyperlink ref="D379" r:id="rId155" display="http://library.jsce.or.jp/jsce/open/00034/2011/96-10/96-10-0010.pdf" xr:uid="{84772839-BF6A-44A6-B5D2-2553EFF29AAE}"/>
    <hyperlink ref="D385" r:id="rId156" display="http://library.jsce.or.jp/jsce/open/00034/2011/96-09/96-09-0010.pdf" xr:uid="{981A1096-F29C-4635-9B40-78705EE91126}"/>
    <hyperlink ref="D377" r:id="rId157" display="http://library.jsce.or.jp/jsce/open/00034/2011/96-08/96-08-0038.pdf" xr:uid="{84F5ACFD-A78A-4985-857B-4E4FA0F03864}"/>
    <hyperlink ref="D389" r:id="rId158" display="http://library.jsce.or.jp/jsce/open/00034/2011/96-07/96-07-0038.pdf" xr:uid="{6720E0EB-F2C6-47FB-9435-114504AF1F7A}"/>
    <hyperlink ref="D364" r:id="rId159" display="http://library.jsce.or.jp/jsce/open/00034/2011/96-06/96-06-0038.pdf" xr:uid="{47B5BFD2-C976-48AC-B0F4-6B42B1E58B2C}"/>
    <hyperlink ref="D347" r:id="rId160" display="http://library.jsce.or.jp/jsce/open/00034/2011/96-05/96-05-0026.pdf" xr:uid="{2FAAA225-A110-444E-9091-6341A30982F5}"/>
    <hyperlink ref="D367" r:id="rId161" display="http://library.jsce.or.jp/jsce/open/00034/2011/96-04/96-04-0012.pdf" xr:uid="{052FFE2F-98B4-4FB0-BC38-38BA48632453}"/>
    <hyperlink ref="D375" r:id="rId162" display="http://library.jsce.or.jp/jsce/open/00034/2011/96-03/96-03-0036.pdf" xr:uid="{227CF0DB-20EB-4690-B6EE-119AD8D901E5}"/>
    <hyperlink ref="D396" r:id="rId163" display="http://library.jsce.or.jp/jsce/open/00034/2011/96-02/96-02-0034.pdf" xr:uid="{4B59273F-D740-4D99-B9C3-F17ECF7604B7}"/>
    <hyperlink ref="D388" r:id="rId164" display="http://library.jsce.or.jp/jsce/open/00034/2011/96-01/96-01-0038.pdf" xr:uid="{335049F9-8AFF-4472-9F4C-53C4CB6026DD}"/>
    <hyperlink ref="D374" r:id="rId165" display="http://library.jsce.or.jp/jsce/open/00034/2010/95-12/95-12-0050.pdf" xr:uid="{3A8475F4-E9AB-4C11-918D-9339186B9F2E}"/>
    <hyperlink ref="D394" r:id="rId166" display="http://library.jsce.or.jp/jsce/open/00034/2010/95-11/95-11-0034.pdf" xr:uid="{2E39D56F-B16B-461F-8BAF-BE06E1AD8E3F}"/>
    <hyperlink ref="D386" r:id="rId167" display="http://library.jsce.or.jp/jsce/open/00034/2010/95-10/95-10-0032.pdf" xr:uid="{D2BAAEE5-F3EF-4A4E-84D1-766E98FCE4A4}"/>
    <hyperlink ref="D392" r:id="rId168" display="http://library.jsce.or.jp/jsce/open/00034/2010/95-09/95-09-0032.pdf" xr:uid="{AD15A501-F7D6-48CF-8217-24E0E1DB383F}"/>
    <hyperlink ref="D420" r:id="rId169" display="http://library.jsce.or.jp/jsce/open/00034/2010/95-08/95-08-0036.pdf" xr:uid="{A9CD4FD8-8CF2-44D7-8EBB-D024E2BBB810}"/>
    <hyperlink ref="D414" r:id="rId170" display="http://library.jsce.or.jp/jsce/open/00034/2010/95-07/95-07-0034.pdf" xr:uid="{E1FFC78C-D995-48DD-A8F9-76AA28DA23F9}"/>
    <hyperlink ref="D411" r:id="rId171" display="http://library.jsce.or.jp/jsce/open/00034/2010/95-06/95-06-0036.pdf" xr:uid="{3BD48A1C-F41F-4395-B99D-691C86DA8E19}"/>
    <hyperlink ref="D407" r:id="rId172" display="http://library.jsce.or.jp/jsce/open/00034/2010/95-05/95-05-0036.pdf" xr:uid="{C1BF33BC-472E-4BAC-95BE-608FE5F13F48}"/>
    <hyperlink ref="D400" r:id="rId173" display="http://library.jsce.or.jp/jsce/open/00034/2010/95-04/95-04-0030.pdf" xr:uid="{C4F9011F-379A-4D15-A859-ECAF9AE4F426}"/>
    <hyperlink ref="D410" r:id="rId174" display="http://library.jsce.or.jp/jsce/open/00034/2010/95-03/95-03-0036.pdf" xr:uid="{A471BA43-5457-49DD-9857-7FC9D05F84AF}"/>
    <hyperlink ref="D403" r:id="rId175" display="http://library.jsce.or.jp/jsce/open/00034/2010/95-02/95-02-0036.pdf" xr:uid="{3E898DD9-AA80-4106-86FD-AA451EDA5A89}"/>
    <hyperlink ref="D418" r:id="rId176" display="http://library.jsce.or.jp/jsce/open/00034/2010/95-01/95-01-0038.pdf" xr:uid="{5A069265-1DC1-4F5B-9600-CCF088943421}"/>
    <hyperlink ref="D408" r:id="rId177" display="http://library.jsce.or.jp/jsce/open/00034/2009/94-12/94-12-0036.pdf" xr:uid="{63FE2EAD-F20F-4B38-AA8F-3098F409D4E5}"/>
    <hyperlink ref="D401" r:id="rId178" display="http://library.jsce.or.jp/jsce/open/00034/2009/94-11/94-11-0036.pdf" xr:uid="{8BB45055-BCF5-4E6C-A352-441C7E1E417A}"/>
    <hyperlink ref="D398" r:id="rId179" display="http://library.jsce.or.jp/jsce/open/00034/2009/94-10/94-10-0032.pdf" xr:uid="{BD231979-D798-488D-927D-C618394735F9}"/>
    <hyperlink ref="D412" r:id="rId180" display="http://library.jsce.or.jp/jsce/open/00034/2009/94-09/94-09-0036.pdf" xr:uid="{4800E497-6633-43FA-A8EB-DF4FFE6D270B}"/>
    <hyperlink ref="D442" r:id="rId181" display="http://library.jsce.or.jp/jsce/open/00034/2009/94-08/94-08-0034.pdf" xr:uid="{57F46D31-DBBF-42B6-9FBE-AAC15D5905DF}"/>
    <hyperlink ref="D425" r:id="rId182" display="http://library.jsce.or.jp/jsce/open/00034/2009/94-07/94-07-0034.pdf" xr:uid="{D5054711-8F09-443B-A1C6-A0D60CDD8E88}"/>
    <hyperlink ref="D438" r:id="rId183" display="http://library.jsce.or.jp/jsce/open/00034/2009/94-06/94-06-0034.pdf" xr:uid="{E716ACFB-18AB-480F-9AFB-83889A147B04}"/>
    <hyperlink ref="D433" r:id="rId184" display="http://library.jsce.or.jp/jsce/open/00034/2009/94-05/94-05-0034.pdf" xr:uid="{2327F55F-FCB3-497A-9A1B-EACC9CED6A26}"/>
    <hyperlink ref="D436" r:id="rId185" display="http://library.jsce.or.jp/jsce/open/00034/2009/94-04/94-04-0032.pdf" xr:uid="{A15E55F9-2D4C-48EA-B84A-EF431229A608}"/>
    <hyperlink ref="D424" r:id="rId186" display="http://library.jsce.or.jp/jsce/open/00034/2009/94-03/94-03-0036.pdf" xr:uid="{A219BEB2-292C-4252-817D-109B856A39E1}"/>
    <hyperlink ref="D434" r:id="rId187" display="http://library.jsce.or.jp/jsce/open/00034/2009/94-02/94-02-0032.pdf" xr:uid="{2E745800-F6EF-44A3-A318-A64CD507CB48}"/>
    <hyperlink ref="D429" r:id="rId188" display="http://library.jsce.or.jp/jsce/open/00034/2009/94-01/94-01-0038.pdf" xr:uid="{AB4B7E08-1109-42C6-A8A7-CF9791F01C5A}"/>
    <hyperlink ref="D435" r:id="rId189" display="http://library.jsce.or.jp/jsce/open/00034/2008/93-12/93-12-0048.pdf" xr:uid="{9AF06F14-D0C2-476A-9199-72BB9619AA1A}"/>
    <hyperlink ref="D437" r:id="rId190" display="http://library.jsce.or.jp/jsce/open/00034/2008/93-11/93-11-0046.pdf" xr:uid="{4094A0F1-A432-4439-96F9-F247E602CC15}"/>
    <hyperlink ref="D439" r:id="rId191" display="http://library.jsce.or.jp/jsce/open/00034/2008/93-10/93-10-0044.pdf" xr:uid="{78292DF0-D58B-42C4-A9E7-3EDD018CCBC0}"/>
    <hyperlink ref="D462" r:id="rId192" display="http://library.jsce.or.jp/jsce/open/00034/2008/93-07/93-07-0062.pdf" xr:uid="{19FCE1B7-3B67-40A9-8900-8D4B516A0C2C}"/>
    <hyperlink ref="D457" r:id="rId193" display="http://library.jsce.or.jp/jsce/open/00034/2008/93-06/93-06-0058.pdf" xr:uid="{809ADDC0-42E2-439E-BE65-4FF8ACF0FC2C}"/>
    <hyperlink ref="D455" r:id="rId194" display="http://library.jsce.or.jp/jsce/open/00034/2008/93-05/93-05-0056.pdf" xr:uid="{F03CAAC1-5F91-4C07-95CA-64A7BC055D9E}"/>
    <hyperlink ref="D453" r:id="rId195" display="http://library.jsce.or.jp/jsce/open/00034/2008/93-04/93-04-0052.pdf" xr:uid="{45A53CC8-8158-4F62-BC01-973ECD0AA43B}"/>
    <hyperlink ref="D448" r:id="rId196" display="http://library.jsce.or.jp/jsce/open/00034/2008/93-03/93-03-0072.pdf" xr:uid="{C686F5D7-7BCA-45F4-B30F-D80D237336C2}"/>
    <hyperlink ref="D445" r:id="rId197" display="http://library.jsce.or.jp/jsce/open/00034/2008/93-02/93-02-0070.pdf" xr:uid="{435E4CD0-E2A3-43F4-8AD2-1872A014122E}"/>
    <hyperlink ref="D443" r:id="rId198" display="http://library.jsce.or.jp/jsce/open/00034/2008/93-01/93-01-0054.pdf" xr:uid="{12BA267B-52C9-44C4-87EF-8167C3F7F1B7}"/>
    <hyperlink ref="D452" r:id="rId199" display="http://library.jsce.or.jp/jsce/open/00034/2007/92-12/92-12-0056.pdf" xr:uid="{840EADCF-8928-400B-9733-2A71BB942E6E}"/>
    <hyperlink ref="D461" r:id="rId200" display="http://library.jsce.or.jp/jsce/open/00034/2007/92-11/92-11-0058.pdf" xr:uid="{11AACA6D-C076-4A3E-B50A-6895EA620968}"/>
    <hyperlink ref="D454" r:id="rId201" display="http://library.jsce.or.jp/jsce/open/00034/2007/92-10/92-10-0076.pdf" xr:uid="{F8FBB7F3-1893-46DB-9D44-29A7321D5D8F}"/>
    <hyperlink ref="D456" r:id="rId202" display="http://library.jsce.or.jp/jsce/open/00034/2007/92-09/92-09-0074.pdf" xr:uid="{6219522E-A7F6-4A24-9216-6BCB534E03C0}"/>
    <hyperlink ref="D459" r:id="rId203" display="http://library.jsce.or.jp/jsce/open/00034/2007/92-08/92-08-0070.pdf" xr:uid="{8F6DC438-50F5-4C13-B1B3-31D7DFA2C815}"/>
    <hyperlink ref="D446" r:id="rId204" display="http://library.jsce.or.jp/jsce/open/00034/2007/92-07/92-07-0064.pdf" xr:uid="{FBA84A73-EE49-4722-A18C-8451722A6721}"/>
    <hyperlink ref="D464" r:id="rId205" display="http://library.jsce.or.jp/jsce/open/00034/2007/92-06/92-06-0074.pdf" xr:uid="{C2E93881-8C05-4E13-91FF-17444DE74A68}"/>
    <hyperlink ref="D450" r:id="rId206" display="http://library.jsce.or.jp/jsce/open/00034/2007/92-05/92-05-0056.pdf" xr:uid="{2911B7EA-B2AA-46AB-B22F-90223B7939A5}"/>
    <hyperlink ref="D466" r:id="rId207" display="http://library.jsce.or.jp/jsce/open/00034/2007/92-04/92-04-0058.pdf" xr:uid="{00040E6C-12B5-4DF9-9B00-58A37E0261B1}"/>
    <hyperlink ref="D465" r:id="rId208" display="http://library.jsce.or.jp/jsce/open/00034/2007/92-03/92-03-0070.pdf" xr:uid="{834711BC-3C10-4EE7-9AD8-EBE7D03A5719}"/>
    <hyperlink ref="D467" r:id="rId209" display="http://library.jsce.or.jp/jsce/open/00034/2007/92-02/92-02-0058.pdf" xr:uid="{08DCFB15-0024-4E89-9179-C3D95798D410}"/>
    <hyperlink ref="D449" r:id="rId210" display="http://library.jsce.or.jp/jsce/open/00034/2007/92-01/92-01-0068.pdf" xr:uid="{E0B92B2F-8C39-4F73-AD53-C33CB76998E7}"/>
    <hyperlink ref="D471" r:id="rId211" display="http://library.jsce.or.jp/jsce/open/00034/2006/91-12/91-12-0056.pdf" xr:uid="{86CAD2C3-9AA1-414B-9B7A-8483E38A4D1F}"/>
    <hyperlink ref="D470" r:id="rId212" display="http://library.jsce.or.jp/jsce/open/00034/2006/91-11/91-11-0080.pdf" xr:uid="{93CCA5DB-489B-4664-B69A-C6D6B12D46ED}"/>
    <hyperlink ref="D474" r:id="rId213" display="http://library.jsce.or.jp/jsce/open/00034/2006/91-10/91-10-0068.pdf" xr:uid="{94377018-3179-4B5C-ACE3-751AB1315959}"/>
    <hyperlink ref="D469" r:id="rId214" display="http://library.jsce.or.jp/jsce/open/00034/2006/91-09/91-09-0080.pdf" xr:uid="{D6F85DE0-F747-4BC1-A39D-F867977709CF}"/>
    <hyperlink ref="D483" r:id="rId215" display="http://library.jsce.or.jp/jsce/open/00034/2006/91-09/91-09-0082.pdf" xr:uid="{83DDDD66-B2CC-452A-AB92-00E8573DBCB8}"/>
    <hyperlink ref="D472" r:id="rId216" display="http://library.jsce.or.jp/jsce/open/00034/2006/91-08/91-08-0062.pdf" xr:uid="{1AD50951-4902-4D6D-8533-D7DA8528C567}"/>
    <hyperlink ref="D488" r:id="rId217" display="http://library.jsce.or.jp/jsce/open/00034/2006/91-08/91-08-0060.pdf" xr:uid="{2E120BA2-A7D0-4963-A091-9C0A6619B170}"/>
    <hyperlink ref="D480" r:id="rId218" display="http://library.jsce.or.jp/jsce/open/00034/2006/91-07/91-07-0048.pdf" xr:uid="{00C5D175-AC3C-4B2E-8ADC-625CBE89478D}"/>
    <hyperlink ref="D468" r:id="rId219" display="http://library.jsce.or.jp/jsce/open/00034/2006/91-07/91-07-0050.pdf" xr:uid="{2B7FEB07-7A2B-4A2B-B66C-0F8D765CD8BA}"/>
    <hyperlink ref="D481" r:id="rId220" display="http://library.jsce.or.jp/jsce/open/00034/2006/91-06/91-06-0068.pdf" xr:uid="{D8DAAE50-F251-47AB-81E2-2A2D1A7E2CEC}"/>
    <hyperlink ref="D484" r:id="rId221" display="http://library.jsce.or.jp/jsce/open/00034/2006/91-06/91-06-0070.pdf" xr:uid="{D1ECC49B-8D42-4D25-A55E-8CC9DA465BAD}"/>
    <hyperlink ref="D479" r:id="rId222" display="http://library.jsce.or.jp/jsce/open/00034/2006/91-05/91-05-0072.pdf" xr:uid="{19832375-18AF-45C5-B7E2-3F42E2431D21}"/>
    <hyperlink ref="D473" r:id="rId223" display="http://library.jsce.or.jp/jsce/open/00034/2006/91-05/91-05-0074.pdf" xr:uid="{F89932AC-B554-4726-AF62-EB8372B7A293}"/>
    <hyperlink ref="D487" r:id="rId224" display="http://library.jsce.or.jp/jsce/open/00034/2006/91-04/91-04-0056.pdf" xr:uid="{34528B38-40B0-4E43-B1BB-4A150D8AF5C5}"/>
    <hyperlink ref="D477" r:id="rId225" display="http://library.jsce.or.jp/jsce/open/00034/2006/91-04/91-04-0058.pdf" xr:uid="{08B38501-5E2F-40A8-B54F-0228ADE7E03D}"/>
    <hyperlink ref="D485" r:id="rId226" display="http://library.jsce.or.jp/jsce/open/00034/2006/91-03/91-03-0074.pdf" xr:uid="{4E3F72D1-0077-4D75-8063-DCDC2703BC04}"/>
    <hyperlink ref="D478" r:id="rId227" display="http://library.jsce.or.jp/jsce/open/00034/2006/91-03/91-03-0076.pdf" xr:uid="{743A1459-514F-48F1-8030-11607FEB17CE}"/>
    <hyperlink ref="D476" r:id="rId228" display="http://library.jsce.or.jp/jsce/open/00034/2006/91-01/91-01-0074.pdf" xr:uid="{AC352987-B4AA-49B4-81A6-F9DA35178F26}"/>
    <hyperlink ref="D491" r:id="rId229" display="http://library.jsce.or.jp/jsce/open/00034/2005/90-12-0064.pdf" xr:uid="{3B4E0B21-02D1-402E-8DFB-378E719D2216}"/>
    <hyperlink ref="D504" r:id="rId230" location="page=3" display="http://library.jsce.or.jp/jsce/open/00034/2005/90-11-0066.pdf - page=3" xr:uid="{671F1CE5-06AF-4F75-A039-C93DDEEE1607}"/>
    <hyperlink ref="D502" r:id="rId231" display="http://library.jsce.or.jp/jsce/open/00034/2005/90-11-0066.pdf" xr:uid="{B150118D-1814-47DB-AC2F-D3E73C12E424}"/>
    <hyperlink ref="D495" r:id="rId232" display="http://library.jsce.or.jp/jsce/open/00034/2005/90-10-0060.pdf" xr:uid="{C7F5C4C0-7C0C-4241-A5B5-EE3024E34D2F}"/>
    <hyperlink ref="D497" r:id="rId233" display="http://library.jsce.or.jp/jsce/open/00034/2005/90-09-0066.pdf" xr:uid="{32F56BC7-2D1E-4B76-8B8D-A440A62B9C76}"/>
    <hyperlink ref="D498" r:id="rId234" display="http://library.jsce.or.jp/jsce/open/00034/2005/90-08-0062.pdf" xr:uid="{87E09880-74AE-4A63-A9F7-2EFB8768D66A}"/>
    <hyperlink ref="D503" r:id="rId235" display="http://library.jsce.or.jp/jsce/open/00034/2005/90-07-0070.pdf" xr:uid="{420CB28B-75E5-4BF2-A86F-F47D228D680D}"/>
    <hyperlink ref="D496" r:id="rId236" display="http://library.jsce.or.jp/jsce/open/00034/2005/90-06-0064.pdf" xr:uid="{0E81BD8B-F371-4CBC-943E-8E5F2B52D90E}"/>
    <hyperlink ref="D494" r:id="rId237" display="http://library.jsce.or.jp/jsce/open/00034/2005/90-06-0066.pdf" xr:uid="{B403BD47-577C-467F-B806-6857EB99D6D2}"/>
    <hyperlink ref="D499" r:id="rId238" display="http://library.jsce.or.jp/jsce/open/00034/2005/90-05-0062.pdf" xr:uid="{BF88EDA8-4857-428A-9E4A-4C47CC4D4D2E}"/>
    <hyperlink ref="D489" r:id="rId239" display="http://library.jsce.or.jp/jsce/open/00034/2005/90-05-0064.pdf" xr:uid="{21D3CDA2-A823-41D2-B582-4F8A069F908D}"/>
    <hyperlink ref="D493" r:id="rId240" display="http://library.jsce.or.jp/jsce/open/00034/2005/90-04-0054.pdf" xr:uid="{4EE1EC8F-6B38-4DD4-8EA4-FDE9CEF43FC0}"/>
    <hyperlink ref="D492" r:id="rId241" display="http://library.jsce.or.jp/jsce/open/00034/2005/90-04-0056.pdf" xr:uid="{EA5FA0C8-A1A9-46D6-82BD-A7D8BA03F1F3}"/>
    <hyperlink ref="D500" r:id="rId242" display="http://library.jsce.or.jp/jsce/open/00034/2005/90-03-0064.pdf" xr:uid="{3C86EF53-2D29-490E-A269-D73E283DA183}"/>
    <hyperlink ref="D505" r:id="rId243" display="http://library.jsce.or.jp/jsce/open/00034/2005/90-03-0066.pdf" xr:uid="{D45AA2D1-9AB2-46A0-A7A4-D5A697A37758}"/>
    <hyperlink ref="D490" r:id="rId244" display="http://library.jsce.or.jp/jsce/open/00034/2005/90-02-0058.pdf" xr:uid="{B3BD2EAF-5CAD-42AF-91F9-CAF8267B3CCA}"/>
    <hyperlink ref="D501" r:id="rId245" display="http://library.jsce.or.jp/jsce/open/00034/2005/90-01-0064.pdf" xr:uid="{68AEC1E8-EF46-4403-8D2E-B8A9D7276745}"/>
    <hyperlink ref="D515" r:id="rId246" display="http://library.jsce.or.jp/jsce/open/00034/2004/89-12-0108.pdf" xr:uid="{BF27185D-70FD-403B-B3FE-CCAFCE4E47F1}"/>
    <hyperlink ref="D511" r:id="rId247" display="http://library.jsce.or.jp/jsce/open/00034/2004/89-12-0110.pdf" xr:uid="{07F1D110-6931-4048-A941-A6B03F8B4357}"/>
    <hyperlink ref="D508" r:id="rId248" display="http://library.jsce.or.jp/jsce/open/00034/2004/89-10-0052.pdf" xr:uid="{7FA77E43-41F8-42F8-AC08-04AC54327471}"/>
    <hyperlink ref="D514" r:id="rId249" display="http://library.jsce.or.jp/jsce/open/00034/2004/89-09-0056.pdf" xr:uid="{CF4E6254-EB74-4A24-B4BB-F9CD749F285D}"/>
    <hyperlink ref="D524" r:id="rId250" display="http://library.jsce.or.jp/jsce/open/00034/2004/89-08-0060.pdf" xr:uid="{0EC044A9-247D-4821-AD27-CB2148549258}"/>
    <hyperlink ref="D522" r:id="rId251" display="http://library.jsce.or.jp/jsce/open/00034/2004/89-08-0058.pdf" xr:uid="{D1B04E4D-F227-4458-A96D-21E933CF1957}"/>
    <hyperlink ref="D517" r:id="rId252" display="http://library.jsce.or.jp/jsce/open/00034/2004/89-07-0054.pdf" xr:uid="{C920E39E-F0EB-4A0C-87F3-3C52DEA4F627}"/>
    <hyperlink ref="D519" r:id="rId253" display="http://library.jsce.or.jp/jsce/open/00034/2004/89-06-0052.pdf" xr:uid="{3733A8B7-27A7-4453-9096-B8EEBB5E7362}"/>
    <hyperlink ref="D510" r:id="rId254" display="http://library.jsce.or.jp/jsce/open/00034/2004/89-06-0054.pdf" xr:uid="{4EED6B01-E43F-424A-B33B-90A3E7909689}"/>
    <hyperlink ref="D513" r:id="rId255" display="http://library.jsce.or.jp/jsce/open/00034/2004/89-05-0058.pdf" xr:uid="{21AE712E-BFDD-4CAC-8BC6-C439CB364467}"/>
    <hyperlink ref="D518" r:id="rId256" display="http://library.jsce.or.jp/jsce/open/00034/2004/89-04-0058.pdf" xr:uid="{0EC5B574-BF14-4FFD-AC59-5131FA9CF752}"/>
    <hyperlink ref="D516" r:id="rId257" display="http://library.jsce.or.jp/jsce/open/00034/2004/89-03-0062.pdf" xr:uid="{71E9F729-8D17-4D49-84B4-32646F763DA8}"/>
    <hyperlink ref="D512" r:id="rId258" display="http://library.jsce.or.jp/jsce/open/00034/2004/89-03-0060.pdf" xr:uid="{449E8C88-0157-4F3D-89A7-747C8A11854D}"/>
    <hyperlink ref="D507" r:id="rId259" display="http://library.jsce.or.jp/jsce/open/00034/2004/89-02-0068.pdf" xr:uid="{8CC9EB10-9ACA-459D-A776-4A09DC9EEE72}"/>
    <hyperlink ref="D506" r:id="rId260" display="http://library.jsce.or.jp/jsce/open/00034/2004/89-02-0070.pdf" xr:uid="{9E99B13D-74E8-4CD0-8B27-5F5BFB087C1F}"/>
    <hyperlink ref="D520" r:id="rId261" display="http://library.jsce.or.jp/jsce/open/00034/2004/89-01-0062.pdf" xr:uid="{982448CF-A96C-49F1-A653-FE016D4AF71A}"/>
    <hyperlink ref="D530" r:id="rId262" display="http://library.jsce.or.jp/jsce/open/00034/2003/88-12-0054.pdf" xr:uid="{2737144E-FE85-4F6C-AE2A-29BEF3ADD256}"/>
    <hyperlink ref="D538" r:id="rId263" display="http://library.jsce.or.jp/jsce/open/00034/2003/88-11-0060.pdf" xr:uid="{A18012EE-39D9-480E-B88D-C760D3B49276}"/>
    <hyperlink ref="D537" r:id="rId264" display="http://library.jsce.or.jp/jsce/open/00034/2003/88-11-0062.pdf" xr:uid="{171E8DA0-9BE7-475E-B015-5380AEE7E476}"/>
    <hyperlink ref="D543" r:id="rId265" display="http://library.jsce.or.jp/jsce/open/00034/2003/88-10-0060.pdf" xr:uid="{8A603022-BF4A-4F73-8A45-2D9F6DF58A01}"/>
    <hyperlink ref="D535" r:id="rId266" display="http://library.jsce.or.jp/jsce/open/00034/2003/88-09-0062.pdf" xr:uid="{378CDCEB-1F5A-4394-B67F-97DB85A60135}"/>
    <hyperlink ref="D541" r:id="rId267" display="http://library.jsce.or.jp/jsce/open/00034/2003/88-08-0062.pdf" xr:uid="{298C2E5F-82DD-446B-9DDC-220188A76767}"/>
    <hyperlink ref="D539" r:id="rId268" display="http://library.jsce.or.jp/jsce/open/00034/2003/88-07-0052.pdf" xr:uid="{AAAEDA22-05C6-4CDB-B187-4AB56E4753D9}"/>
    <hyperlink ref="D540" r:id="rId269" display="http://library.jsce.or.jp/jsce/open/00034/2003/88-07-0054.pdf" xr:uid="{A054F74F-D2C3-4B09-874C-8405D6F19807}"/>
    <hyperlink ref="D533" r:id="rId270" display="http://library.jsce.or.jp/jsce/open/00034/2003/88-06-0058.pdf" xr:uid="{7291E94A-946F-4E90-BA65-BB6E436F51A9}"/>
    <hyperlink ref="D528" r:id="rId271" display="http://library.jsce.or.jp/jsce/open/00034/2003/88-05-0054.pdf" xr:uid="{EA0AAEBA-95C3-40F9-83E3-DD45BF324C17}"/>
    <hyperlink ref="D536" r:id="rId272" display="http://library.jsce.or.jp/jsce/open/00034/2003/88-05-0056.pdf" xr:uid="{33D86269-4A00-492A-BEF1-B386285B223A}"/>
    <hyperlink ref="D527" r:id="rId273" display="http://library.jsce.or.jp/jsce/open/00034/2003/88-04-0046.pdf" xr:uid="{F5423301-8489-485B-B4E4-9BB561EAFD7B}"/>
    <hyperlink ref="D534" r:id="rId274" display="http://library.jsce.or.jp/jsce/open/00034/2003/88-03-0060.pdf" xr:uid="{A384D9C5-B765-40D0-BEA8-FB17ED4614FC}"/>
    <hyperlink ref="D526" r:id="rId275" display="http://library.jsce.or.jp/jsce/open/00034/2003/88-02-0058.pdf" xr:uid="{B088FE27-E897-43EE-A885-17C84C7B3B8C}"/>
    <hyperlink ref="D532" r:id="rId276" display="http://library.jsce.or.jp/jsce/open/00034/2003/88-01-0078.pdf" xr:uid="{017C41CD-7866-4395-990D-5F9CE26B7334}"/>
    <hyperlink ref="D547" r:id="rId277" display="http://library.jsce.or.jp/jsce/open/00034/2002/87-10-0052.pdf" xr:uid="{EA3183D3-A9AC-449A-AA6A-FEBE9F9F2DC8}"/>
    <hyperlink ref="D554" r:id="rId278" display="http://library.jsce.or.jp/jsce/open/00034/2002/87-09-0036.pdf" xr:uid="{B00EEBB7-4CEE-488E-A76F-B7BBBC1A3F7E}"/>
    <hyperlink ref="D553" r:id="rId279" display="http://library.jsce.or.jp/jsce/open/00034/2002/87-08-0058.pdf" xr:uid="{1C138821-B2B1-4328-8782-A702D311EDE4}"/>
    <hyperlink ref="D550" r:id="rId280" display="http://library.jsce.or.jp/jsce/open/00034/2002/87-07-0036.pdf" xr:uid="{69518344-A1AE-46A8-BADE-EB1A5BF91D74}"/>
    <hyperlink ref="D551" r:id="rId281" display="http://library.jsce.or.jp/jsce/open/00034/2002/87-06-0056.pdf" xr:uid="{4D493FA9-CE34-481A-87BF-1148CBB3891E}"/>
    <hyperlink ref="D545" r:id="rId282" display="http://library.jsce.or.jp/jsce/open/00034/2002/87-05-0044.pdf" xr:uid="{8C3A2837-5436-4599-8862-042B5465AC42}"/>
    <hyperlink ref="D549" r:id="rId283" display="http://library.jsce.or.jp/jsce/open/00034/2002/87-04-0062.pdf" xr:uid="{EEB9775C-FBD0-4F7D-A399-63981909710B}"/>
    <hyperlink ref="D544" r:id="rId284" display="http://library.jsce.or.jp/jsce/open/00034/2002/87-03-0054.pdf" xr:uid="{2E065CA8-CE2C-470A-8425-9DCE666DFF7A}"/>
    <hyperlink ref="D548" r:id="rId285" display="http://library.jsce.or.jp/jsce/open/00034/2002/87-02-0078.pdf" xr:uid="{DED84EF0-9F21-45CC-89E5-F391C2421CF6}"/>
    <hyperlink ref="D552" r:id="rId286" display="http://library.jsce.or.jp/jsce/open/00034/2002/87-01-0054.pdf" xr:uid="{7698B28C-75FF-4E17-B070-2E1EDD51D804}"/>
    <hyperlink ref="D561" r:id="rId287" display="http://library.jsce.or.jp/jsce/open/00034/2001/86-11-0044.pdf" xr:uid="{0238190E-312B-4297-9F80-FDE2DFD71999}"/>
    <hyperlink ref="D567" r:id="rId288" display="http://library.jsce.or.jp/jsce/open/00034/2001/86-10-0072.pdf" xr:uid="{F0F9278D-40EA-44EC-81CB-1963B83762C3}"/>
    <hyperlink ref="D560" r:id="rId289" display="http://library.jsce.or.jp/jsce/open/00034/2001/86-08-0099.pdf" xr:uid="{BA3B0E60-0F40-43F6-9167-D3E05802399D}"/>
    <hyperlink ref="D565" r:id="rId290" display="http://library.jsce.or.jp/jsce/open/00034/2001/86-07-0082.pdf" xr:uid="{5A9542F9-70DE-44AC-B9A1-F502AFA5D2FF}"/>
    <hyperlink ref="D555" r:id="rId291" display="http://library.jsce.or.jp/jsce/open/00034/2001/86-06-0060.pdf" xr:uid="{C6CFEA1B-586B-4679-93E0-2319A14EAD08}"/>
    <hyperlink ref="D566" r:id="rId292" display="http://library.jsce.or.jp/jsce/open/00034/2001/86-03-0078.pdf" xr:uid="{C36698B6-4768-4004-A838-2ADED89EFFED}"/>
    <hyperlink ref="D559" r:id="rId293" display="http://library.jsce.or.jp/jsce/open/00034/2001/86-02-0034.pdf" xr:uid="{9FEA3DC6-AF39-47B2-944D-BE0D520A1E88}"/>
    <hyperlink ref="D557" r:id="rId294" display="http://library.jsce.or.jp/jsce/open/00034/2001/86-01-0066.pdf" xr:uid="{F19025D3-1F38-4B30-860E-6FFF5FF8B294}"/>
    <hyperlink ref="D178" r:id="rId295" display="http://library.jsce.or.jp/jsce/open/00034/2019/104-08/104-08-0038.pdf" xr:uid="{679BAD83-8622-4FB6-9BDD-AADB9924A5B8}"/>
  </hyperlinks>
  <pageMargins left="0.7" right="0.7" top="0.75" bottom="0.75" header="0.3" footer="0.3"/>
  <pageSetup paperSize="9" orientation="portrait" copies="0" r:id="rId29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DM73"/>
  <sheetViews>
    <sheetView showGridLines="0" workbookViewId="0">
      <pane xSplit="2" ySplit="7" topLeftCell="C8" activePane="bottomRight" state="frozen"/>
      <selection activeCell="DK62" sqref="DK62"/>
      <selection pane="topRight" activeCell="DK62" sqref="DK62"/>
      <selection pane="bottomLeft" activeCell="DK62" sqref="DK62"/>
      <selection pane="bottomRight" activeCell="DK62" sqref="DK62"/>
    </sheetView>
  </sheetViews>
  <sheetFormatPr defaultColWidth="9" defaultRowHeight="15" outlineLevelCol="1"/>
  <cols>
    <col min="1" max="2" width="8.625" style="39" customWidth="1"/>
    <col min="3" max="9" width="12.625" style="39" customWidth="1"/>
    <col min="10" max="10" width="9" style="39"/>
    <col min="11" max="11" width="15.125" style="39" bestFit="1" customWidth="1"/>
    <col min="12" max="35" width="8.625" style="39" hidden="1" customWidth="1" outlineLevel="1"/>
    <col min="36" max="36" width="8.625" style="39" hidden="1" customWidth="1" outlineLevel="1" collapsed="1"/>
    <col min="37" max="40" width="8.625" style="39" hidden="1" customWidth="1" outlineLevel="1"/>
    <col min="41" max="41" width="8.625" style="39" hidden="1" customWidth="1" outlineLevel="1" collapsed="1"/>
    <col min="42" max="50" width="8.625" style="39" hidden="1" customWidth="1" outlineLevel="1"/>
    <col min="51" max="51" width="8.625" style="39" hidden="1" customWidth="1" outlineLevel="1" collapsed="1"/>
    <col min="52" max="55" width="8.625" style="39" hidden="1" customWidth="1" outlineLevel="1"/>
    <col min="56" max="56" width="8.625" style="39" hidden="1" customWidth="1" outlineLevel="1" collapsed="1"/>
    <col min="57" max="60" width="8.625" style="39" hidden="1" customWidth="1" outlineLevel="1"/>
    <col min="61" max="61" width="8.625" style="39" hidden="1" customWidth="1" outlineLevel="1" collapsed="1"/>
    <col min="62" max="80" width="8.625" style="39" hidden="1" customWidth="1" outlineLevel="1"/>
    <col min="81" max="81" width="8.625" style="39" hidden="1" customWidth="1" outlineLevel="1" collapsed="1"/>
    <col min="82" max="85" width="8.625" style="39" hidden="1" customWidth="1" outlineLevel="1"/>
    <col min="86" max="86" width="8.625" style="39" hidden="1" customWidth="1" outlineLevel="1" collapsed="1"/>
    <col min="87" max="95" width="8.625" style="39" hidden="1" customWidth="1" outlineLevel="1"/>
    <col min="96" max="96" width="8.625" style="39" hidden="1" customWidth="1" outlineLevel="1" collapsed="1"/>
    <col min="97" max="100" width="8.625" style="39" hidden="1" customWidth="1" outlineLevel="1"/>
    <col min="101" max="101" width="8.625" style="39" hidden="1" customWidth="1" outlineLevel="1" collapsed="1"/>
    <col min="102" max="105" width="8.625" style="39" hidden="1" customWidth="1" outlineLevel="1"/>
    <col min="106" max="106" width="8.625" style="39" bestFit="1" customWidth="1" collapsed="1"/>
    <col min="107" max="115" width="8.625" style="39" bestFit="1" customWidth="1"/>
    <col min="116" max="116" width="7.375" style="39" customWidth="1"/>
    <col min="117" max="117" width="16.5" style="39" bestFit="1" customWidth="1"/>
    <col min="118" max="16384" width="9" style="39"/>
  </cols>
  <sheetData>
    <row r="1" spans="1:117">
      <c r="A1" s="367" t="s">
        <v>119</v>
      </c>
    </row>
    <row r="2" spans="1:117">
      <c r="A2" s="39" t="s">
        <v>1180</v>
      </c>
      <c r="B2" s="430">
        <v>2024</v>
      </c>
      <c r="C2" s="39" t="s">
        <v>1181</v>
      </c>
    </row>
    <row r="3" spans="1:117">
      <c r="C3" s="39" t="str">
        <f>$B$2&amp;"①"</f>
        <v>2024①</v>
      </c>
      <c r="D3" s="39" t="str">
        <f>$B$2&amp;"②"</f>
        <v>2024②</v>
      </c>
      <c r="E3" s="39" t="str">
        <f>$B$2&amp;"③"</f>
        <v>2024③</v>
      </c>
      <c r="F3" s="39" t="str">
        <f>$B$2&amp;"④"</f>
        <v>2024④</v>
      </c>
      <c r="G3" s="39" t="str">
        <f>$B$2&amp;"④-1"</f>
        <v>2024④-1</v>
      </c>
      <c r="H3" s="39" t="str">
        <f>$B$2&amp;"④-2"</f>
        <v>2024④-2</v>
      </c>
    </row>
    <row r="5" spans="1:117">
      <c r="A5" s="39" t="s">
        <v>1182</v>
      </c>
      <c r="L5" s="39" t="str">
        <f>L6&amp;L7</f>
        <v>2004①</v>
      </c>
      <c r="M5" s="39" t="str">
        <f t="shared" ref="M5:S5" si="0">M6&amp;M7</f>
        <v>2004②</v>
      </c>
      <c r="N5" s="39" t="str">
        <f t="shared" si="0"/>
        <v>2004③</v>
      </c>
      <c r="O5" s="39" t="str">
        <f t="shared" si="0"/>
        <v>2004④</v>
      </c>
      <c r="P5" s="39" t="str">
        <f t="shared" si="0"/>
        <v>2005①</v>
      </c>
      <c r="Q5" s="39" t="str">
        <f t="shared" si="0"/>
        <v>2005②</v>
      </c>
      <c r="R5" s="39" t="str">
        <f t="shared" si="0"/>
        <v>2005③</v>
      </c>
      <c r="S5" s="39" t="str">
        <f t="shared" si="0"/>
        <v>2005④</v>
      </c>
      <c r="T5" s="39" t="str">
        <f t="shared" ref="T5" si="1">T6&amp;T7</f>
        <v>2006①</v>
      </c>
      <c r="U5" s="39" t="str">
        <f t="shared" ref="U5" si="2">U6&amp;U7</f>
        <v>2006②</v>
      </c>
      <c r="V5" s="39" t="str">
        <f t="shared" ref="V5" si="3">V6&amp;V7</f>
        <v>2006③</v>
      </c>
      <c r="W5" s="39" t="str">
        <f t="shared" ref="W5" si="4">W6&amp;W7</f>
        <v>2006④</v>
      </c>
      <c r="X5" s="39" t="str">
        <f t="shared" ref="X5" si="5">X6&amp;X7</f>
        <v>2007①</v>
      </c>
      <c r="Y5" s="39" t="str">
        <f t="shared" ref="Y5" si="6">Y6&amp;Y7</f>
        <v>2007②</v>
      </c>
      <c r="Z5" s="39" t="str">
        <f t="shared" ref="Z5" si="7">Z6&amp;Z7</f>
        <v>2007③</v>
      </c>
      <c r="AA5" s="39" t="str">
        <f t="shared" ref="AA5" si="8">AA6&amp;AA7</f>
        <v>2007④</v>
      </c>
      <c r="AB5" s="39" t="str">
        <f t="shared" ref="AB5" si="9">AB6&amp;AB7</f>
        <v>2008①</v>
      </c>
      <c r="AC5" s="39" t="str">
        <f t="shared" ref="AC5" si="10">AC6&amp;AC7</f>
        <v>2008②</v>
      </c>
      <c r="AD5" s="39" t="str">
        <f t="shared" ref="AD5" si="11">AD6&amp;AD7</f>
        <v>2008③</v>
      </c>
      <c r="AE5" s="39" t="str">
        <f t="shared" ref="AE5" si="12">AE6&amp;AE7</f>
        <v>2008④</v>
      </c>
      <c r="AF5" s="39" t="str">
        <f t="shared" ref="AF5" si="13">AF6&amp;AF7</f>
        <v>2009①</v>
      </c>
      <c r="AG5" s="39" t="str">
        <f t="shared" ref="AG5" si="14">AG6&amp;AG7</f>
        <v>2009②</v>
      </c>
      <c r="AH5" s="39" t="str">
        <f t="shared" ref="AH5" si="15">AH6&amp;AH7</f>
        <v>2009③</v>
      </c>
      <c r="AI5" s="39" t="str">
        <f t="shared" ref="AI5" si="16">AI6&amp;AI7</f>
        <v>2009④</v>
      </c>
      <c r="AJ5" s="39" t="str">
        <f t="shared" ref="AJ5" si="17">AJ6&amp;AJ7</f>
        <v>2010①</v>
      </c>
      <c r="AK5" s="39" t="str">
        <f t="shared" ref="AK5" si="18">AK6&amp;AK7</f>
        <v>2010②</v>
      </c>
      <c r="AL5" s="39" t="str">
        <f t="shared" ref="AL5" si="19">AL6&amp;AL7</f>
        <v>2010③</v>
      </c>
      <c r="AM5" s="39" t="str">
        <f t="shared" ref="AM5" si="20">AM6&amp;AM7</f>
        <v>2010④-1</v>
      </c>
      <c r="AN5" s="39" t="str">
        <f t="shared" ref="AN5" si="21">AN6&amp;AN7</f>
        <v>2010④-2</v>
      </c>
      <c r="AO5" s="39" t="str">
        <f t="shared" ref="AO5" si="22">AO6&amp;AO7</f>
        <v>2011①</v>
      </c>
      <c r="AP5" s="39" t="str">
        <f t="shared" ref="AP5" si="23">AP6&amp;AP7</f>
        <v>2011②</v>
      </c>
      <c r="AQ5" s="39" t="str">
        <f t="shared" ref="AQ5" si="24">AQ6&amp;AQ7</f>
        <v>2011③</v>
      </c>
      <c r="AR5" s="39" t="str">
        <f t="shared" ref="AR5" si="25">AR6&amp;AR7</f>
        <v>2011④-1</v>
      </c>
      <c r="AS5" s="39" t="str">
        <f t="shared" ref="AS5" si="26">AS6&amp;AS7</f>
        <v>2011④-2</v>
      </c>
      <c r="AT5" s="39" t="str">
        <f t="shared" ref="AT5" si="27">AT6&amp;AT7</f>
        <v>2012①</v>
      </c>
      <c r="AU5" s="39" t="str">
        <f t="shared" ref="AU5" si="28">AU6&amp;AU7</f>
        <v>2012②</v>
      </c>
      <c r="AV5" s="39" t="str">
        <f t="shared" ref="AV5" si="29">AV6&amp;AV7</f>
        <v>2012③</v>
      </c>
      <c r="AW5" s="39" t="str">
        <f t="shared" ref="AW5" si="30">AW6&amp;AW7</f>
        <v>2012④-1</v>
      </c>
      <c r="AX5" s="39" t="str">
        <f t="shared" ref="AX5" si="31">AX6&amp;AX7</f>
        <v>2012④-2</v>
      </c>
      <c r="AY5" s="39" t="str">
        <f t="shared" ref="AY5" si="32">AY6&amp;AY7</f>
        <v>2013①</v>
      </c>
      <c r="AZ5" s="39" t="str">
        <f t="shared" ref="AZ5" si="33">AZ6&amp;AZ7</f>
        <v>2013②</v>
      </c>
      <c r="BA5" s="39" t="str">
        <f t="shared" ref="BA5" si="34">BA6&amp;BA7</f>
        <v>2013③</v>
      </c>
      <c r="BB5" s="39" t="str">
        <f t="shared" ref="BB5" si="35">BB6&amp;BB7</f>
        <v>2013④-1</v>
      </c>
      <c r="BC5" s="39" t="str">
        <f t="shared" ref="BC5" si="36">BC6&amp;BC7</f>
        <v>2013④-2</v>
      </c>
      <c r="BD5" s="39" t="str">
        <f t="shared" ref="BD5" si="37">BD6&amp;BD7</f>
        <v>2014①</v>
      </c>
      <c r="BE5" s="39" t="str">
        <f t="shared" ref="BE5" si="38">BE6&amp;BE7</f>
        <v>2014②</v>
      </c>
      <c r="BF5" s="39" t="str">
        <f t="shared" ref="BF5" si="39">BF6&amp;BF7</f>
        <v>2014③</v>
      </c>
      <c r="BG5" s="39" t="str">
        <f t="shared" ref="BG5" si="40">BG6&amp;BG7</f>
        <v>2014④-1</v>
      </c>
      <c r="BH5" s="39" t="str">
        <f t="shared" ref="BH5" si="41">BH6&amp;BH7</f>
        <v>2014④-2</v>
      </c>
      <c r="BI5" s="39" t="str">
        <f t="shared" ref="BI5" si="42">BI6&amp;BI7</f>
        <v>2015①</v>
      </c>
      <c r="BJ5" s="39" t="str">
        <f t="shared" ref="BJ5" si="43">BJ6&amp;BJ7</f>
        <v>2015②</v>
      </c>
      <c r="BK5" s="39" t="str">
        <f t="shared" ref="BK5" si="44">BK6&amp;BK7</f>
        <v>2015③</v>
      </c>
      <c r="BL5" s="39" t="str">
        <f t="shared" ref="BL5" si="45">BL6&amp;BL7</f>
        <v>2015④-1</v>
      </c>
      <c r="BM5" s="39" t="str">
        <f t="shared" ref="BM5" si="46">BM6&amp;BM7</f>
        <v>2015④-2</v>
      </c>
      <c r="BN5" s="39" t="str">
        <f t="shared" ref="BN5" si="47">BN6&amp;BN7</f>
        <v>2016①</v>
      </c>
      <c r="BO5" s="39" t="str">
        <f t="shared" ref="BO5" si="48">BO6&amp;BO7</f>
        <v>2016②</v>
      </c>
      <c r="BP5" s="39" t="str">
        <f t="shared" ref="BP5" si="49">BP6&amp;BP7</f>
        <v>2016③</v>
      </c>
      <c r="BQ5" s="39" t="str">
        <f t="shared" ref="BQ5" si="50">BQ6&amp;BQ7</f>
        <v>2016④-1</v>
      </c>
      <c r="BR5" s="39" t="str">
        <f t="shared" ref="BR5" si="51">BR6&amp;BR7</f>
        <v>2016④-2</v>
      </c>
      <c r="BS5" s="39" t="str">
        <f t="shared" ref="BS5" si="52">BS6&amp;BS7</f>
        <v>2017①</v>
      </c>
      <c r="BT5" s="39" t="str">
        <f t="shared" ref="BT5" si="53">BT6&amp;BT7</f>
        <v>2017②</v>
      </c>
      <c r="BU5" s="39" t="str">
        <f t="shared" ref="BU5" si="54">BU6&amp;BU7</f>
        <v>2017③</v>
      </c>
      <c r="BV5" s="39" t="str">
        <f t="shared" ref="BV5" si="55">BV6&amp;BV7</f>
        <v>2017④-1</v>
      </c>
      <c r="BW5" s="39" t="str">
        <f t="shared" ref="BW5" si="56">BW6&amp;BW7</f>
        <v>2017④-2</v>
      </c>
      <c r="BX5" s="39" t="str">
        <f t="shared" ref="BX5" si="57">BX6&amp;BX7</f>
        <v>2018①</v>
      </c>
      <c r="BY5" s="39" t="str">
        <f t="shared" ref="BY5" si="58">BY6&amp;BY7</f>
        <v>2018②</v>
      </c>
      <c r="BZ5" s="39" t="str">
        <f t="shared" ref="BZ5" si="59">BZ6&amp;BZ7</f>
        <v>2018③</v>
      </c>
      <c r="CA5" s="39" t="str">
        <f t="shared" ref="CA5" si="60">CA6&amp;CA7</f>
        <v>2018④-1</v>
      </c>
      <c r="CB5" s="39" t="str">
        <f t="shared" ref="CB5" si="61">CB6&amp;CB7</f>
        <v>2018④-2</v>
      </c>
      <c r="CC5" s="39" t="str">
        <f t="shared" ref="CC5" si="62">CC6&amp;CC7</f>
        <v>2019①</v>
      </c>
      <c r="CD5" s="39" t="str">
        <f t="shared" ref="CD5" si="63">CD6&amp;CD7</f>
        <v>2019②</v>
      </c>
      <c r="CE5" s="39" t="str">
        <f t="shared" ref="CE5" si="64">CE6&amp;CE7</f>
        <v>2019③</v>
      </c>
      <c r="CF5" s="39" t="str">
        <f t="shared" ref="CF5" si="65">CF6&amp;CF7</f>
        <v>2019④-1</v>
      </c>
      <c r="CG5" s="39" t="str">
        <f t="shared" ref="CG5:CV5" si="66">CG6&amp;CG7</f>
        <v>2019④-2</v>
      </c>
      <c r="CH5" s="39" t="str">
        <f t="shared" si="66"/>
        <v>2020①</v>
      </c>
      <c r="CI5" s="39" t="str">
        <f t="shared" si="66"/>
        <v>2020②</v>
      </c>
      <c r="CJ5" s="39" t="str">
        <f t="shared" si="66"/>
        <v>2020③</v>
      </c>
      <c r="CK5" s="39" t="str">
        <f t="shared" si="66"/>
        <v>2020④-1</v>
      </c>
      <c r="CL5" s="39" t="str">
        <f t="shared" si="66"/>
        <v>2020④-2</v>
      </c>
      <c r="CM5" s="39" t="str">
        <f t="shared" ref="CM5:CQ5" si="67">CM6&amp;CM7</f>
        <v>2021①</v>
      </c>
      <c r="CN5" s="39" t="str">
        <f t="shared" si="67"/>
        <v>2021②</v>
      </c>
      <c r="CO5" s="39" t="str">
        <f t="shared" si="67"/>
        <v>2021③</v>
      </c>
      <c r="CP5" s="39" t="str">
        <f t="shared" si="67"/>
        <v>2021④-1</v>
      </c>
      <c r="CQ5" s="39" t="str">
        <f t="shared" si="67"/>
        <v>2021④-2</v>
      </c>
      <c r="CR5" s="39" t="str">
        <f t="shared" si="66"/>
        <v>2022①</v>
      </c>
      <c r="CS5" s="39" t="str">
        <f t="shared" si="66"/>
        <v>2022②</v>
      </c>
      <c r="CT5" s="39" t="str">
        <f t="shared" si="66"/>
        <v>2022③</v>
      </c>
      <c r="CU5" s="39" t="str">
        <f t="shared" si="66"/>
        <v>2022④-1</v>
      </c>
      <c r="CV5" s="39" t="str">
        <f t="shared" si="66"/>
        <v>2022④-2</v>
      </c>
      <c r="CW5" s="39" t="str">
        <f t="shared" ref="CW5" si="68">CW6&amp;CW7</f>
        <v>2023①</v>
      </c>
      <c r="CX5" s="39" t="str">
        <f t="shared" ref="CX5" si="69">CX6&amp;CX7</f>
        <v>2023②</v>
      </c>
      <c r="CY5" s="39" t="str">
        <f t="shared" ref="CY5:CZ5" si="70">CY6&amp;CY7</f>
        <v>2023③</v>
      </c>
      <c r="CZ5" s="39" t="str">
        <f t="shared" si="70"/>
        <v>2023④-1</v>
      </c>
      <c r="DA5" s="39" t="str">
        <f t="shared" ref="DA5:DE5" si="71">DA6&amp;DA7</f>
        <v>2023④-2</v>
      </c>
      <c r="DB5" s="39" t="str">
        <f t="shared" si="71"/>
        <v>2024①</v>
      </c>
      <c r="DC5" s="39" t="str">
        <f t="shared" si="71"/>
        <v>2024②</v>
      </c>
      <c r="DD5" s="39" t="str">
        <f t="shared" si="71"/>
        <v>2024③</v>
      </c>
      <c r="DE5" s="39" t="str">
        <f t="shared" si="71"/>
        <v>2024④-1</v>
      </c>
      <c r="DF5" s="39" t="str">
        <f t="shared" ref="DF5:DJ5" si="72">DF6&amp;DF7</f>
        <v>2024④-2</v>
      </c>
      <c r="DG5" s="39" t="str">
        <f t="shared" si="72"/>
        <v>2025①</v>
      </c>
      <c r="DH5" s="39" t="str">
        <f t="shared" si="72"/>
        <v>2025②</v>
      </c>
      <c r="DI5" s="39" t="str">
        <f t="shared" si="72"/>
        <v>2025③</v>
      </c>
      <c r="DJ5" s="39" t="str">
        <f t="shared" si="72"/>
        <v>2025④-1</v>
      </c>
      <c r="DK5" s="39" t="str">
        <f t="shared" ref="DK5" si="73">DK6&amp;DK7</f>
        <v>2025④-2</v>
      </c>
      <c r="DL5" s="39" t="str">
        <f t="shared" ref="DL5" si="74">DL6&amp;DL7</f>
        <v/>
      </c>
    </row>
    <row r="6" spans="1:117">
      <c r="A6" s="466" t="s">
        <v>1183</v>
      </c>
      <c r="B6" s="467"/>
      <c r="C6" s="468" t="s">
        <v>1184</v>
      </c>
      <c r="D6" s="468" t="s">
        <v>1185</v>
      </c>
      <c r="E6" s="468" t="s">
        <v>1186</v>
      </c>
      <c r="F6" s="479" t="s">
        <v>1187</v>
      </c>
      <c r="G6" s="480"/>
      <c r="H6" s="481"/>
      <c r="I6" s="468" t="s">
        <v>1188</v>
      </c>
      <c r="K6" s="431" t="s">
        <v>1189</v>
      </c>
      <c r="L6" s="440">
        <v>2004</v>
      </c>
      <c r="M6" s="441">
        <v>2004</v>
      </c>
      <c r="N6" s="441">
        <v>2004</v>
      </c>
      <c r="O6" s="442">
        <v>2004</v>
      </c>
      <c r="P6" s="440">
        <v>2005</v>
      </c>
      <c r="Q6" s="441">
        <v>2005</v>
      </c>
      <c r="R6" s="441">
        <v>2005</v>
      </c>
      <c r="S6" s="442">
        <v>2005</v>
      </c>
      <c r="T6" s="440">
        <v>2006</v>
      </c>
      <c r="U6" s="441">
        <v>2006</v>
      </c>
      <c r="V6" s="441">
        <v>2006</v>
      </c>
      <c r="W6" s="442">
        <v>2006</v>
      </c>
      <c r="X6" s="440">
        <v>2007</v>
      </c>
      <c r="Y6" s="441">
        <v>2007</v>
      </c>
      <c r="Z6" s="441">
        <v>2007</v>
      </c>
      <c r="AA6" s="442">
        <v>2007</v>
      </c>
      <c r="AB6" s="440">
        <v>2008</v>
      </c>
      <c r="AC6" s="441">
        <v>2008</v>
      </c>
      <c r="AD6" s="441">
        <v>2008</v>
      </c>
      <c r="AE6" s="442">
        <v>2008</v>
      </c>
      <c r="AF6" s="440">
        <v>2009</v>
      </c>
      <c r="AG6" s="441">
        <v>2009</v>
      </c>
      <c r="AH6" s="441">
        <v>2009</v>
      </c>
      <c r="AI6" s="442">
        <v>2009</v>
      </c>
      <c r="AJ6" s="440">
        <v>2010</v>
      </c>
      <c r="AK6" s="441">
        <v>2010</v>
      </c>
      <c r="AL6" s="441">
        <v>2010</v>
      </c>
      <c r="AM6" s="441">
        <v>2010</v>
      </c>
      <c r="AN6" s="442">
        <v>2010</v>
      </c>
      <c r="AO6" s="440">
        <v>2011</v>
      </c>
      <c r="AP6" s="441">
        <v>2011</v>
      </c>
      <c r="AQ6" s="441">
        <v>2011</v>
      </c>
      <c r="AR6" s="441">
        <v>2011</v>
      </c>
      <c r="AS6" s="442">
        <v>2011</v>
      </c>
      <c r="AT6" s="440">
        <v>2012</v>
      </c>
      <c r="AU6" s="441">
        <v>2012</v>
      </c>
      <c r="AV6" s="441">
        <v>2012</v>
      </c>
      <c r="AW6" s="441">
        <v>2012</v>
      </c>
      <c r="AX6" s="442">
        <v>2012</v>
      </c>
      <c r="AY6" s="440">
        <v>2013</v>
      </c>
      <c r="AZ6" s="441">
        <v>2013</v>
      </c>
      <c r="BA6" s="441">
        <v>2013</v>
      </c>
      <c r="BB6" s="441">
        <v>2013</v>
      </c>
      <c r="BC6" s="442">
        <v>2013</v>
      </c>
      <c r="BD6" s="440">
        <v>2014</v>
      </c>
      <c r="BE6" s="441">
        <v>2014</v>
      </c>
      <c r="BF6" s="441">
        <v>2014</v>
      </c>
      <c r="BG6" s="441">
        <v>2014</v>
      </c>
      <c r="BH6" s="442">
        <v>2014</v>
      </c>
      <c r="BI6" s="440">
        <v>2015</v>
      </c>
      <c r="BJ6" s="441">
        <v>2015</v>
      </c>
      <c r="BK6" s="441">
        <v>2015</v>
      </c>
      <c r="BL6" s="441">
        <v>2015</v>
      </c>
      <c r="BM6" s="442">
        <v>2015</v>
      </c>
      <c r="BN6" s="440">
        <v>2016</v>
      </c>
      <c r="BO6" s="441">
        <v>2016</v>
      </c>
      <c r="BP6" s="441">
        <v>2016</v>
      </c>
      <c r="BQ6" s="441">
        <v>2016</v>
      </c>
      <c r="BR6" s="442">
        <v>2016</v>
      </c>
      <c r="BS6" s="440">
        <v>2017</v>
      </c>
      <c r="BT6" s="441">
        <v>2017</v>
      </c>
      <c r="BU6" s="441">
        <v>2017</v>
      </c>
      <c r="BV6" s="441">
        <v>2017</v>
      </c>
      <c r="BW6" s="442">
        <v>2017</v>
      </c>
      <c r="BX6" s="440">
        <v>2018</v>
      </c>
      <c r="BY6" s="441">
        <v>2018</v>
      </c>
      <c r="BZ6" s="441">
        <v>2018</v>
      </c>
      <c r="CA6" s="441">
        <v>2018</v>
      </c>
      <c r="CB6" s="442">
        <v>2018</v>
      </c>
      <c r="CC6" s="440">
        <v>2019</v>
      </c>
      <c r="CD6" s="441">
        <v>2019</v>
      </c>
      <c r="CE6" s="441">
        <v>2019</v>
      </c>
      <c r="CF6" s="441">
        <v>2019</v>
      </c>
      <c r="CG6" s="442">
        <v>2019</v>
      </c>
      <c r="CH6" s="440">
        <v>2020</v>
      </c>
      <c r="CI6" s="441">
        <v>2020</v>
      </c>
      <c r="CJ6" s="441">
        <v>2020</v>
      </c>
      <c r="CK6" s="441">
        <v>2020</v>
      </c>
      <c r="CL6" s="442">
        <v>2020</v>
      </c>
      <c r="CM6" s="440">
        <v>2021</v>
      </c>
      <c r="CN6" s="441">
        <v>2021</v>
      </c>
      <c r="CO6" s="441">
        <v>2021</v>
      </c>
      <c r="CP6" s="441">
        <v>2021</v>
      </c>
      <c r="CQ6" s="442">
        <v>2021</v>
      </c>
      <c r="CR6" s="440">
        <v>2022</v>
      </c>
      <c r="CS6" s="441">
        <v>2022</v>
      </c>
      <c r="CT6" s="441">
        <v>2022</v>
      </c>
      <c r="CU6" s="441">
        <v>2022</v>
      </c>
      <c r="CV6" s="442">
        <v>2022</v>
      </c>
      <c r="CW6" s="440">
        <v>2023</v>
      </c>
      <c r="CX6" s="441">
        <v>2023</v>
      </c>
      <c r="CY6" s="441">
        <v>2023</v>
      </c>
      <c r="CZ6" s="441">
        <v>2023</v>
      </c>
      <c r="DA6" s="442">
        <v>2023</v>
      </c>
      <c r="DB6" s="1217">
        <v>2024</v>
      </c>
      <c r="DC6" s="1218">
        <v>2024</v>
      </c>
      <c r="DD6" s="1218">
        <v>2024</v>
      </c>
      <c r="DE6" s="1218">
        <v>2024</v>
      </c>
      <c r="DF6" s="1219">
        <v>2024</v>
      </c>
      <c r="DG6" s="440">
        <v>2025</v>
      </c>
      <c r="DH6" s="441">
        <v>2025</v>
      </c>
      <c r="DI6" s="441">
        <v>2025</v>
      </c>
      <c r="DJ6" s="441">
        <v>2025</v>
      </c>
      <c r="DK6" s="442">
        <v>2025</v>
      </c>
      <c r="DL6" s="439"/>
      <c r="DM6" s="346"/>
    </row>
    <row r="7" spans="1:117">
      <c r="A7" s="469"/>
      <c r="B7" s="470"/>
      <c r="C7" s="471" t="s">
        <v>1190</v>
      </c>
      <c r="D7" s="471" t="s">
        <v>1191</v>
      </c>
      <c r="E7" s="471" t="s">
        <v>1192</v>
      </c>
      <c r="F7" s="471"/>
      <c r="G7" s="490" t="s">
        <v>1193</v>
      </c>
      <c r="H7" s="491" t="s">
        <v>1194</v>
      </c>
      <c r="I7" s="471"/>
      <c r="K7" s="431" t="s">
        <v>1183</v>
      </c>
      <c r="L7" s="443" t="s">
        <v>1195</v>
      </c>
      <c r="M7" s="444" t="s">
        <v>1196</v>
      </c>
      <c r="N7" s="444" t="s">
        <v>1197</v>
      </c>
      <c r="O7" s="445" t="s">
        <v>1198</v>
      </c>
      <c r="P7" s="443" t="s">
        <v>1195</v>
      </c>
      <c r="Q7" s="444" t="s">
        <v>1196</v>
      </c>
      <c r="R7" s="444" t="s">
        <v>1197</v>
      </c>
      <c r="S7" s="445" t="s">
        <v>1198</v>
      </c>
      <c r="T7" s="443" t="s">
        <v>1195</v>
      </c>
      <c r="U7" s="444" t="s">
        <v>1196</v>
      </c>
      <c r="V7" s="444" t="s">
        <v>1197</v>
      </c>
      <c r="W7" s="445" t="s">
        <v>1198</v>
      </c>
      <c r="X7" s="443" t="s">
        <v>1195</v>
      </c>
      <c r="Y7" s="444" t="s">
        <v>1196</v>
      </c>
      <c r="Z7" s="444" t="s">
        <v>1197</v>
      </c>
      <c r="AA7" s="445" t="s">
        <v>1198</v>
      </c>
      <c r="AB7" s="443" t="s">
        <v>1195</v>
      </c>
      <c r="AC7" s="444" t="s">
        <v>1196</v>
      </c>
      <c r="AD7" s="444" t="s">
        <v>1197</v>
      </c>
      <c r="AE7" s="445" t="s">
        <v>1198</v>
      </c>
      <c r="AF7" s="443" t="s">
        <v>1195</v>
      </c>
      <c r="AG7" s="444" t="s">
        <v>1196</v>
      </c>
      <c r="AH7" s="444" t="s">
        <v>1197</v>
      </c>
      <c r="AI7" s="445" t="s">
        <v>1198</v>
      </c>
      <c r="AJ7" s="443" t="s">
        <v>1195</v>
      </c>
      <c r="AK7" s="444" t="s">
        <v>1196</v>
      </c>
      <c r="AL7" s="444" t="s">
        <v>1197</v>
      </c>
      <c r="AM7" s="444" t="s">
        <v>1199</v>
      </c>
      <c r="AN7" s="445" t="s">
        <v>1200</v>
      </c>
      <c r="AO7" s="443" t="s">
        <v>1195</v>
      </c>
      <c r="AP7" s="444" t="s">
        <v>1196</v>
      </c>
      <c r="AQ7" s="444" t="s">
        <v>1197</v>
      </c>
      <c r="AR7" s="444" t="s">
        <v>1199</v>
      </c>
      <c r="AS7" s="445" t="s">
        <v>1200</v>
      </c>
      <c r="AT7" s="443" t="s">
        <v>1195</v>
      </c>
      <c r="AU7" s="444" t="s">
        <v>1196</v>
      </c>
      <c r="AV7" s="444" t="s">
        <v>1197</v>
      </c>
      <c r="AW7" s="444" t="s">
        <v>1199</v>
      </c>
      <c r="AX7" s="445" t="s">
        <v>1200</v>
      </c>
      <c r="AY7" s="443" t="s">
        <v>1195</v>
      </c>
      <c r="AZ7" s="444" t="s">
        <v>1196</v>
      </c>
      <c r="BA7" s="444" t="s">
        <v>1197</v>
      </c>
      <c r="BB7" s="444" t="s">
        <v>1199</v>
      </c>
      <c r="BC7" s="445" t="s">
        <v>1200</v>
      </c>
      <c r="BD7" s="443" t="s">
        <v>1195</v>
      </c>
      <c r="BE7" s="444" t="s">
        <v>1196</v>
      </c>
      <c r="BF7" s="444" t="s">
        <v>1197</v>
      </c>
      <c r="BG7" s="444" t="s">
        <v>1199</v>
      </c>
      <c r="BH7" s="445" t="s">
        <v>1200</v>
      </c>
      <c r="BI7" s="443" t="s">
        <v>1195</v>
      </c>
      <c r="BJ7" s="444" t="s">
        <v>1196</v>
      </c>
      <c r="BK7" s="444" t="s">
        <v>1197</v>
      </c>
      <c r="BL7" s="444" t="s">
        <v>1199</v>
      </c>
      <c r="BM7" s="445" t="s">
        <v>1200</v>
      </c>
      <c r="BN7" s="443" t="s">
        <v>1195</v>
      </c>
      <c r="BO7" s="444" t="s">
        <v>1196</v>
      </c>
      <c r="BP7" s="444" t="s">
        <v>1197</v>
      </c>
      <c r="BQ7" s="444" t="s">
        <v>1199</v>
      </c>
      <c r="BR7" s="445" t="s">
        <v>1200</v>
      </c>
      <c r="BS7" s="443" t="s">
        <v>1195</v>
      </c>
      <c r="BT7" s="444" t="s">
        <v>1196</v>
      </c>
      <c r="BU7" s="444" t="s">
        <v>1197</v>
      </c>
      <c r="BV7" s="444" t="s">
        <v>1199</v>
      </c>
      <c r="BW7" s="445" t="s">
        <v>1200</v>
      </c>
      <c r="BX7" s="443" t="s">
        <v>1195</v>
      </c>
      <c r="BY7" s="444" t="s">
        <v>1196</v>
      </c>
      <c r="BZ7" s="444" t="s">
        <v>1197</v>
      </c>
      <c r="CA7" s="444" t="s">
        <v>1199</v>
      </c>
      <c r="CB7" s="445" t="s">
        <v>1200</v>
      </c>
      <c r="CC7" s="443" t="s">
        <v>1195</v>
      </c>
      <c r="CD7" s="444" t="s">
        <v>1196</v>
      </c>
      <c r="CE7" s="444" t="s">
        <v>1197</v>
      </c>
      <c r="CF7" s="444" t="s">
        <v>1199</v>
      </c>
      <c r="CG7" s="445" t="s">
        <v>1200</v>
      </c>
      <c r="CH7" s="443" t="s">
        <v>1195</v>
      </c>
      <c r="CI7" s="444" t="s">
        <v>1196</v>
      </c>
      <c r="CJ7" s="444" t="s">
        <v>1197</v>
      </c>
      <c r="CK7" s="444" t="s">
        <v>1199</v>
      </c>
      <c r="CL7" s="445" t="s">
        <v>1200</v>
      </c>
      <c r="CM7" s="443" t="s">
        <v>1195</v>
      </c>
      <c r="CN7" s="444" t="s">
        <v>1196</v>
      </c>
      <c r="CO7" s="444" t="s">
        <v>1197</v>
      </c>
      <c r="CP7" s="444" t="s">
        <v>1199</v>
      </c>
      <c r="CQ7" s="445" t="s">
        <v>1200</v>
      </c>
      <c r="CR7" s="443" t="s">
        <v>1195</v>
      </c>
      <c r="CS7" s="444" t="s">
        <v>1196</v>
      </c>
      <c r="CT7" s="444" t="s">
        <v>1197</v>
      </c>
      <c r="CU7" s="444" t="s">
        <v>1199</v>
      </c>
      <c r="CV7" s="445" t="s">
        <v>1200</v>
      </c>
      <c r="CW7" s="443" t="s">
        <v>1195</v>
      </c>
      <c r="CX7" s="444" t="s">
        <v>1196</v>
      </c>
      <c r="CY7" s="444" t="s">
        <v>1197</v>
      </c>
      <c r="CZ7" s="444" t="s">
        <v>1199</v>
      </c>
      <c r="DA7" s="445" t="s">
        <v>1200</v>
      </c>
      <c r="DB7" s="1220" t="s">
        <v>1195</v>
      </c>
      <c r="DC7" s="1221" t="s">
        <v>1196</v>
      </c>
      <c r="DD7" s="1221" t="s">
        <v>1197</v>
      </c>
      <c r="DE7" s="1221" t="s">
        <v>1199</v>
      </c>
      <c r="DF7" s="1222" t="s">
        <v>1200</v>
      </c>
      <c r="DG7" s="443" t="s">
        <v>1195</v>
      </c>
      <c r="DH7" s="444" t="s">
        <v>1196</v>
      </c>
      <c r="DI7" s="444" t="s">
        <v>1197</v>
      </c>
      <c r="DJ7" s="444" t="s">
        <v>1199</v>
      </c>
      <c r="DK7" s="445" t="s">
        <v>1200</v>
      </c>
      <c r="DL7" s="432"/>
      <c r="DM7" s="346"/>
    </row>
    <row r="8" spans="1:117">
      <c r="A8" s="472" t="s">
        <v>1201</v>
      </c>
      <c r="B8" s="473"/>
      <c r="C8" s="474">
        <f t="shared" ref="C8:E36" si="75">INDEX($K:$DL,MATCH($A8,$K:$K,0),MATCH(C$3,$K$5:$DL$5,0))</f>
        <v>1444</v>
      </c>
      <c r="D8" s="474">
        <f t="shared" si="75"/>
        <v>1538</v>
      </c>
      <c r="E8" s="474">
        <f t="shared" si="75"/>
        <v>12908</v>
      </c>
      <c r="F8" s="474">
        <f t="shared" ref="F8:F36" si="76">IFERROR(INDEX($K:$DL,MATCH($A8,$K:$K,0),MATCH(F$3,$K$5:$DL$5,0)),SUM(G8:H8))</f>
        <v>0</v>
      </c>
      <c r="G8" s="482">
        <f t="shared" ref="G8:H36" si="77">IFERROR(INDEX($K:$DL,MATCH($A8,$K:$K,0),MATCH(G$3,$K$5:$DL$5,0)),"-")</f>
        <v>0</v>
      </c>
      <c r="H8" s="483">
        <f t="shared" si="77"/>
        <v>0</v>
      </c>
      <c r="I8" s="474">
        <f>SUM(C8:G8)</f>
        <v>15890</v>
      </c>
      <c r="K8" s="433" t="s">
        <v>1201</v>
      </c>
      <c r="L8" s="446">
        <v>1637</v>
      </c>
      <c r="M8" s="447">
        <v>915</v>
      </c>
      <c r="N8" s="447">
        <v>29508</v>
      </c>
      <c r="O8" s="448">
        <v>0</v>
      </c>
      <c r="P8" s="458">
        <v>2040</v>
      </c>
      <c r="Q8" s="459">
        <v>1532</v>
      </c>
      <c r="R8" s="459">
        <v>31638</v>
      </c>
      <c r="S8" s="460">
        <v>0</v>
      </c>
      <c r="T8" s="458">
        <v>1366</v>
      </c>
      <c r="U8" s="459">
        <v>1280</v>
      </c>
      <c r="V8" s="459">
        <v>13703</v>
      </c>
      <c r="W8" s="460">
        <v>0</v>
      </c>
      <c r="X8" s="458">
        <v>1396</v>
      </c>
      <c r="Y8" s="459">
        <v>1793</v>
      </c>
      <c r="Z8" s="459">
        <v>31636</v>
      </c>
      <c r="AA8" s="460">
        <v>0</v>
      </c>
      <c r="AB8" s="458">
        <v>1313</v>
      </c>
      <c r="AC8" s="459">
        <v>1181</v>
      </c>
      <c r="AD8" s="459">
        <v>50514</v>
      </c>
      <c r="AE8" s="460">
        <v>0</v>
      </c>
      <c r="AF8" s="458">
        <v>1246</v>
      </c>
      <c r="AG8" s="459">
        <v>1008</v>
      </c>
      <c r="AH8" s="459">
        <v>20077</v>
      </c>
      <c r="AI8" s="460">
        <v>0</v>
      </c>
      <c r="AJ8" s="458">
        <v>1478</v>
      </c>
      <c r="AK8" s="459">
        <v>712</v>
      </c>
      <c r="AL8" s="459">
        <v>18003</v>
      </c>
      <c r="AM8" s="459"/>
      <c r="AN8" s="460"/>
      <c r="AO8" s="458">
        <v>2327</v>
      </c>
      <c r="AP8" s="459">
        <v>298</v>
      </c>
      <c r="AQ8" s="459">
        <v>12172</v>
      </c>
      <c r="AR8" s="459"/>
      <c r="AS8" s="460"/>
      <c r="AT8" s="458">
        <v>2046</v>
      </c>
      <c r="AU8" s="459">
        <v>1917</v>
      </c>
      <c r="AV8" s="459">
        <v>20952</v>
      </c>
      <c r="AW8" s="459"/>
      <c r="AX8" s="460"/>
      <c r="AY8" s="458">
        <v>1970</v>
      </c>
      <c r="AZ8" s="459">
        <v>1346</v>
      </c>
      <c r="BA8" s="459">
        <v>42009</v>
      </c>
      <c r="BB8" s="459"/>
      <c r="BC8" s="460"/>
      <c r="BD8" s="458">
        <v>1597</v>
      </c>
      <c r="BE8" s="459">
        <v>737</v>
      </c>
      <c r="BF8" s="459">
        <v>20521</v>
      </c>
      <c r="BG8" s="459"/>
      <c r="BH8" s="460"/>
      <c r="BI8" s="458">
        <v>1405</v>
      </c>
      <c r="BJ8" s="459">
        <v>454</v>
      </c>
      <c r="BK8" s="459">
        <v>15774</v>
      </c>
      <c r="BL8" s="459"/>
      <c r="BM8" s="460"/>
      <c r="BN8" s="458">
        <v>1535</v>
      </c>
      <c r="BO8" s="459">
        <v>967</v>
      </c>
      <c r="BP8" s="459">
        <v>16470</v>
      </c>
      <c r="BQ8" s="459">
        <v>6</v>
      </c>
      <c r="BR8" s="460"/>
      <c r="BS8" s="458">
        <v>1522</v>
      </c>
      <c r="BT8" s="459">
        <v>1546</v>
      </c>
      <c r="BU8" s="459">
        <v>17658</v>
      </c>
      <c r="BV8" s="459"/>
      <c r="BW8" s="460"/>
      <c r="BX8" s="458">
        <v>2275</v>
      </c>
      <c r="BY8" s="459">
        <v>1982</v>
      </c>
      <c r="BZ8" s="459">
        <v>32299</v>
      </c>
      <c r="CA8" s="459"/>
      <c r="CB8" s="460"/>
      <c r="CC8" s="628">
        <v>1820</v>
      </c>
      <c r="CD8" s="629">
        <v>437</v>
      </c>
      <c r="CE8" s="629">
        <v>16238</v>
      </c>
      <c r="CF8" s="629"/>
      <c r="CG8" s="630"/>
      <c r="CH8" s="628">
        <v>692</v>
      </c>
      <c r="CI8" s="629">
        <v>1369</v>
      </c>
      <c r="CJ8" s="629">
        <v>15556</v>
      </c>
      <c r="CK8" s="629"/>
      <c r="CL8" s="630"/>
      <c r="CM8" s="628">
        <v>535</v>
      </c>
      <c r="CN8" s="629">
        <v>1599</v>
      </c>
      <c r="CO8" s="629">
        <v>12659</v>
      </c>
      <c r="CP8" s="629"/>
      <c r="CQ8" s="630"/>
      <c r="CR8" s="628">
        <v>1137</v>
      </c>
      <c r="CS8" s="629">
        <v>1470</v>
      </c>
      <c r="CT8" s="629">
        <v>10843</v>
      </c>
      <c r="CU8" s="629"/>
      <c r="CV8" s="630"/>
      <c r="CW8" s="628">
        <v>1919</v>
      </c>
      <c r="CX8" s="629">
        <v>2480</v>
      </c>
      <c r="CY8" s="629">
        <v>34827</v>
      </c>
      <c r="CZ8" s="629"/>
      <c r="DA8" s="630"/>
      <c r="DB8" s="628">
        <v>1444</v>
      </c>
      <c r="DC8" s="629">
        <v>1538</v>
      </c>
      <c r="DD8" s="629">
        <v>12908</v>
      </c>
      <c r="DE8" s="629"/>
      <c r="DF8" s="630"/>
      <c r="DG8" s="458"/>
      <c r="DH8" s="459"/>
      <c r="DI8" s="459"/>
      <c r="DJ8" s="459"/>
      <c r="DK8" s="460"/>
      <c r="DL8" s="434"/>
      <c r="DM8" s="435"/>
    </row>
    <row r="9" spans="1:117">
      <c r="A9" s="49" t="s">
        <v>1202</v>
      </c>
      <c r="B9" s="475"/>
      <c r="C9" s="476">
        <f t="shared" si="75"/>
        <v>116</v>
      </c>
      <c r="D9" s="476">
        <f t="shared" si="75"/>
        <v>6943</v>
      </c>
      <c r="E9" s="476">
        <f t="shared" si="75"/>
        <v>1495</v>
      </c>
      <c r="F9" s="476">
        <f t="shared" si="76"/>
        <v>4534</v>
      </c>
      <c r="G9" s="484">
        <f t="shared" si="77"/>
        <v>4534</v>
      </c>
      <c r="H9" s="485">
        <f t="shared" si="77"/>
        <v>0</v>
      </c>
      <c r="I9" s="476">
        <f t="shared" ref="I9:I36" si="78">SUM(C9:G9)</f>
        <v>17622</v>
      </c>
      <c r="K9" s="436" t="s">
        <v>1202</v>
      </c>
      <c r="L9" s="449">
        <v>267</v>
      </c>
      <c r="M9" s="450">
        <v>3401</v>
      </c>
      <c r="N9" s="450">
        <v>2654</v>
      </c>
      <c r="O9" s="451">
        <v>0</v>
      </c>
      <c r="P9" s="461">
        <v>470</v>
      </c>
      <c r="Q9" s="462">
        <v>3571</v>
      </c>
      <c r="R9" s="462">
        <v>1567</v>
      </c>
      <c r="S9" s="463">
        <v>0</v>
      </c>
      <c r="T9" s="461">
        <v>426</v>
      </c>
      <c r="U9" s="462">
        <v>2155</v>
      </c>
      <c r="V9" s="462">
        <v>1662</v>
      </c>
      <c r="W9" s="463">
        <v>0</v>
      </c>
      <c r="X9" s="461">
        <v>445</v>
      </c>
      <c r="Y9" s="462">
        <v>1011</v>
      </c>
      <c r="Z9" s="462">
        <v>1340</v>
      </c>
      <c r="AA9" s="463">
        <v>86</v>
      </c>
      <c r="AB9" s="461">
        <v>430</v>
      </c>
      <c r="AC9" s="462">
        <v>1836</v>
      </c>
      <c r="AD9" s="462">
        <v>1792</v>
      </c>
      <c r="AE9" s="463">
        <v>0</v>
      </c>
      <c r="AF9" s="461">
        <v>324</v>
      </c>
      <c r="AG9" s="462">
        <v>1044</v>
      </c>
      <c r="AH9" s="462">
        <v>1403</v>
      </c>
      <c r="AI9" s="463">
        <v>0</v>
      </c>
      <c r="AJ9" s="461">
        <v>267</v>
      </c>
      <c r="AK9" s="462">
        <v>1585</v>
      </c>
      <c r="AL9" s="462">
        <v>1033</v>
      </c>
      <c r="AM9" s="462"/>
      <c r="AN9" s="463">
        <v>60</v>
      </c>
      <c r="AO9" s="461">
        <v>414</v>
      </c>
      <c r="AP9" s="462">
        <v>2156</v>
      </c>
      <c r="AQ9" s="462">
        <v>1044</v>
      </c>
      <c r="AR9" s="462">
        <v>55</v>
      </c>
      <c r="AS9" s="463">
        <v>0</v>
      </c>
      <c r="AT9" s="461">
        <v>316</v>
      </c>
      <c r="AU9" s="462">
        <v>3887</v>
      </c>
      <c r="AV9" s="462">
        <v>1785</v>
      </c>
      <c r="AW9" s="462">
        <v>36</v>
      </c>
      <c r="AX9" s="463"/>
      <c r="AY9" s="461">
        <v>460</v>
      </c>
      <c r="AZ9" s="462">
        <v>3534</v>
      </c>
      <c r="BA9" s="462">
        <v>1165</v>
      </c>
      <c r="BB9" s="462">
        <v>57</v>
      </c>
      <c r="BC9" s="463">
        <v>71</v>
      </c>
      <c r="BD9" s="461">
        <v>451</v>
      </c>
      <c r="BE9" s="462">
        <v>3566</v>
      </c>
      <c r="BF9" s="462">
        <v>1653</v>
      </c>
      <c r="BG9" s="462">
        <v>22</v>
      </c>
      <c r="BH9" s="463">
        <v>15</v>
      </c>
      <c r="BI9" s="461">
        <v>269</v>
      </c>
      <c r="BJ9" s="462">
        <v>3870</v>
      </c>
      <c r="BK9" s="462">
        <v>1569</v>
      </c>
      <c r="BL9" s="462">
        <v>63</v>
      </c>
      <c r="BM9" s="463">
        <v>83</v>
      </c>
      <c r="BN9" s="461">
        <v>469</v>
      </c>
      <c r="BO9" s="462">
        <v>4323</v>
      </c>
      <c r="BP9" s="462">
        <v>1163</v>
      </c>
      <c r="BQ9" s="462">
        <v>50</v>
      </c>
      <c r="BR9" s="463">
        <v>510</v>
      </c>
      <c r="BS9" s="461">
        <v>379</v>
      </c>
      <c r="BT9" s="462">
        <v>4252</v>
      </c>
      <c r="BU9" s="462">
        <v>1014</v>
      </c>
      <c r="BV9" s="462">
        <v>52</v>
      </c>
      <c r="BW9" s="463"/>
      <c r="BX9" s="461">
        <v>347</v>
      </c>
      <c r="BY9" s="462">
        <v>4103</v>
      </c>
      <c r="BZ9" s="462">
        <v>1036</v>
      </c>
      <c r="CA9" s="462"/>
      <c r="CB9" s="463"/>
      <c r="CC9" s="631">
        <v>269</v>
      </c>
      <c r="CD9" s="632">
        <v>4791.5</v>
      </c>
      <c r="CE9" s="632">
        <v>2532</v>
      </c>
      <c r="CF9" s="632"/>
      <c r="CG9" s="633"/>
      <c r="CH9" s="631">
        <v>113</v>
      </c>
      <c r="CI9" s="632">
        <v>7460</v>
      </c>
      <c r="CJ9" s="632">
        <v>1326</v>
      </c>
      <c r="CK9" s="632"/>
      <c r="CL9" s="633"/>
      <c r="CM9" s="631">
        <v>144</v>
      </c>
      <c r="CN9" s="632">
        <v>8291.5</v>
      </c>
      <c r="CO9" s="632">
        <v>1035</v>
      </c>
      <c r="CP9" s="632"/>
      <c r="CQ9" s="633"/>
      <c r="CR9" s="631">
        <v>93</v>
      </c>
      <c r="CS9" s="632">
        <v>7035</v>
      </c>
      <c r="CT9" s="632">
        <v>887</v>
      </c>
      <c r="CU9" s="632"/>
      <c r="CV9" s="633"/>
      <c r="CW9" s="631">
        <v>128</v>
      </c>
      <c r="CX9" s="632">
        <v>5902</v>
      </c>
      <c r="CY9" s="632">
        <v>1264</v>
      </c>
      <c r="CZ9" s="632"/>
      <c r="DA9" s="633"/>
      <c r="DB9" s="631">
        <v>116</v>
      </c>
      <c r="DC9" s="632">
        <v>6943</v>
      </c>
      <c r="DD9" s="632">
        <v>1495</v>
      </c>
      <c r="DE9" s="632">
        <v>4534</v>
      </c>
      <c r="DF9" s="633"/>
      <c r="DG9" s="461"/>
      <c r="DH9" s="462"/>
      <c r="DI9" s="462"/>
      <c r="DJ9" s="462"/>
      <c r="DK9" s="463"/>
      <c r="DL9" s="437"/>
      <c r="DM9" s="72"/>
    </row>
    <row r="10" spans="1:117">
      <c r="A10" s="49" t="s">
        <v>1203</v>
      </c>
      <c r="B10" s="475"/>
      <c r="C10" s="476">
        <f t="shared" si="75"/>
        <v>343</v>
      </c>
      <c r="D10" s="476">
        <f t="shared" si="75"/>
        <v>10563</v>
      </c>
      <c r="E10" s="476">
        <f t="shared" si="75"/>
        <v>922</v>
      </c>
      <c r="F10" s="476">
        <f t="shared" si="76"/>
        <v>0</v>
      </c>
      <c r="G10" s="484">
        <f t="shared" si="77"/>
        <v>0</v>
      </c>
      <c r="H10" s="485">
        <f t="shared" si="77"/>
        <v>0</v>
      </c>
      <c r="I10" s="476">
        <f t="shared" si="78"/>
        <v>11828</v>
      </c>
      <c r="K10" s="436" t="s">
        <v>1203</v>
      </c>
      <c r="L10" s="449">
        <v>479</v>
      </c>
      <c r="M10" s="450">
        <v>660</v>
      </c>
      <c r="N10" s="450">
        <v>1611</v>
      </c>
      <c r="O10" s="451">
        <v>0</v>
      </c>
      <c r="P10" s="461">
        <v>1092</v>
      </c>
      <c r="Q10" s="462">
        <v>766</v>
      </c>
      <c r="R10" s="462">
        <v>1502</v>
      </c>
      <c r="S10" s="463">
        <v>0</v>
      </c>
      <c r="T10" s="461">
        <v>591</v>
      </c>
      <c r="U10" s="462">
        <v>424</v>
      </c>
      <c r="V10" s="462">
        <v>1256</v>
      </c>
      <c r="W10" s="463">
        <v>0</v>
      </c>
      <c r="X10" s="461">
        <v>403</v>
      </c>
      <c r="Y10" s="462">
        <v>861</v>
      </c>
      <c r="Z10" s="462">
        <v>1577</v>
      </c>
      <c r="AA10" s="463">
        <v>0</v>
      </c>
      <c r="AB10" s="461">
        <v>766</v>
      </c>
      <c r="AC10" s="462">
        <v>636</v>
      </c>
      <c r="AD10" s="462">
        <v>2354</v>
      </c>
      <c r="AE10" s="463">
        <v>0</v>
      </c>
      <c r="AF10" s="461">
        <v>685</v>
      </c>
      <c r="AG10" s="462">
        <v>599</v>
      </c>
      <c r="AH10" s="462">
        <v>814</v>
      </c>
      <c r="AI10" s="463">
        <v>0</v>
      </c>
      <c r="AJ10" s="461">
        <v>556</v>
      </c>
      <c r="AK10" s="462">
        <v>1120</v>
      </c>
      <c r="AL10" s="462">
        <v>3743</v>
      </c>
      <c r="AM10" s="462"/>
      <c r="AN10" s="463"/>
      <c r="AO10" s="461">
        <v>568</v>
      </c>
      <c r="AP10" s="462">
        <v>984</v>
      </c>
      <c r="AQ10" s="462">
        <v>987</v>
      </c>
      <c r="AR10" s="462"/>
      <c r="AS10" s="463"/>
      <c r="AT10" s="461">
        <v>534</v>
      </c>
      <c r="AU10" s="462">
        <v>983</v>
      </c>
      <c r="AV10" s="462">
        <v>1345</v>
      </c>
      <c r="AW10" s="462"/>
      <c r="AX10" s="463"/>
      <c r="AY10" s="461">
        <v>588</v>
      </c>
      <c r="AZ10" s="462">
        <v>986</v>
      </c>
      <c r="BA10" s="462">
        <v>1562</v>
      </c>
      <c r="BB10" s="462"/>
      <c r="BC10" s="463"/>
      <c r="BD10" s="461">
        <v>446</v>
      </c>
      <c r="BE10" s="462">
        <v>2582</v>
      </c>
      <c r="BF10" s="462">
        <v>497</v>
      </c>
      <c r="BG10" s="462"/>
      <c r="BH10" s="463"/>
      <c r="BI10" s="461">
        <v>616</v>
      </c>
      <c r="BJ10" s="462">
        <v>1298</v>
      </c>
      <c r="BK10" s="462">
        <v>1105</v>
      </c>
      <c r="BL10" s="462"/>
      <c r="BM10" s="463"/>
      <c r="BN10" s="461">
        <v>469</v>
      </c>
      <c r="BO10" s="462">
        <v>1447</v>
      </c>
      <c r="BP10" s="462">
        <v>1908</v>
      </c>
      <c r="BQ10" s="462"/>
      <c r="BR10" s="463"/>
      <c r="BS10" s="461">
        <v>503</v>
      </c>
      <c r="BT10" s="462">
        <v>2882</v>
      </c>
      <c r="BU10" s="462">
        <v>1162</v>
      </c>
      <c r="BV10" s="462"/>
      <c r="BW10" s="463"/>
      <c r="BX10" s="461">
        <v>653</v>
      </c>
      <c r="BY10" s="462">
        <v>1499</v>
      </c>
      <c r="BZ10" s="462">
        <v>995</v>
      </c>
      <c r="CA10" s="462"/>
      <c r="CB10" s="463"/>
      <c r="CC10" s="631">
        <v>572</v>
      </c>
      <c r="CD10" s="632">
        <v>1764</v>
      </c>
      <c r="CE10" s="632">
        <v>2186</v>
      </c>
      <c r="CF10" s="632"/>
      <c r="CG10" s="633"/>
      <c r="CH10" s="631">
        <v>127</v>
      </c>
      <c r="CI10" s="632">
        <v>3293</v>
      </c>
      <c r="CJ10" s="632">
        <v>1378</v>
      </c>
      <c r="CK10" s="632"/>
      <c r="CL10" s="633"/>
      <c r="CM10" s="631">
        <v>591</v>
      </c>
      <c r="CN10" s="632">
        <v>4293</v>
      </c>
      <c r="CO10" s="632">
        <v>1264</v>
      </c>
      <c r="CP10" s="632"/>
      <c r="CQ10" s="633"/>
      <c r="CR10" s="631">
        <v>482</v>
      </c>
      <c r="CS10" s="632">
        <v>8515</v>
      </c>
      <c r="CT10" s="632">
        <v>1224</v>
      </c>
      <c r="CU10" s="632"/>
      <c r="CV10" s="633"/>
      <c r="CW10" s="631">
        <v>282</v>
      </c>
      <c r="CX10" s="632">
        <v>10040</v>
      </c>
      <c r="CY10" s="632">
        <v>849</v>
      </c>
      <c r="CZ10" s="632"/>
      <c r="DA10" s="633"/>
      <c r="DB10" s="631">
        <v>343</v>
      </c>
      <c r="DC10" s="632">
        <v>10563</v>
      </c>
      <c r="DD10" s="632">
        <v>922</v>
      </c>
      <c r="DE10" s="632"/>
      <c r="DF10" s="633"/>
      <c r="DG10" s="461"/>
      <c r="DH10" s="462"/>
      <c r="DI10" s="462"/>
      <c r="DJ10" s="462"/>
      <c r="DK10" s="463"/>
      <c r="DL10" s="437"/>
      <c r="DM10" s="72"/>
    </row>
    <row r="11" spans="1:117">
      <c r="A11" s="49" t="s">
        <v>1204</v>
      </c>
      <c r="B11" s="475"/>
      <c r="C11" s="476">
        <f t="shared" si="75"/>
        <v>579</v>
      </c>
      <c r="D11" s="476">
        <f t="shared" si="75"/>
        <v>2326</v>
      </c>
      <c r="E11" s="476">
        <f t="shared" si="75"/>
        <v>2999</v>
      </c>
      <c r="F11" s="476">
        <f t="shared" si="76"/>
        <v>0</v>
      </c>
      <c r="G11" s="484">
        <f t="shared" si="77"/>
        <v>0</v>
      </c>
      <c r="H11" s="485">
        <f t="shared" si="77"/>
        <v>0</v>
      </c>
      <c r="I11" s="476">
        <f t="shared" si="78"/>
        <v>5904</v>
      </c>
      <c r="K11" s="436" t="s">
        <v>1204</v>
      </c>
      <c r="L11" s="449">
        <v>1163</v>
      </c>
      <c r="M11" s="450">
        <v>852</v>
      </c>
      <c r="N11" s="450">
        <v>751</v>
      </c>
      <c r="O11" s="451">
        <v>0</v>
      </c>
      <c r="P11" s="461">
        <v>995</v>
      </c>
      <c r="Q11" s="462">
        <v>856</v>
      </c>
      <c r="R11" s="462">
        <v>1234</v>
      </c>
      <c r="S11" s="463">
        <v>0</v>
      </c>
      <c r="T11" s="461">
        <v>842</v>
      </c>
      <c r="U11" s="462">
        <v>699</v>
      </c>
      <c r="V11" s="462">
        <v>1321</v>
      </c>
      <c r="W11" s="463">
        <v>0</v>
      </c>
      <c r="X11" s="461">
        <v>807</v>
      </c>
      <c r="Y11" s="462">
        <v>1035</v>
      </c>
      <c r="Z11" s="462">
        <v>2453</v>
      </c>
      <c r="AA11" s="463">
        <v>0</v>
      </c>
      <c r="AB11" s="461">
        <v>712</v>
      </c>
      <c r="AC11" s="462">
        <v>1162</v>
      </c>
      <c r="AD11" s="462">
        <v>2418</v>
      </c>
      <c r="AE11" s="463">
        <v>0</v>
      </c>
      <c r="AF11" s="461">
        <v>792</v>
      </c>
      <c r="AG11" s="462">
        <v>696</v>
      </c>
      <c r="AH11" s="462">
        <v>1874</v>
      </c>
      <c r="AI11" s="463">
        <v>0</v>
      </c>
      <c r="AJ11" s="461">
        <v>476</v>
      </c>
      <c r="AK11" s="462">
        <v>498</v>
      </c>
      <c r="AL11" s="462">
        <v>2260</v>
      </c>
      <c r="AM11" s="462"/>
      <c r="AN11" s="463"/>
      <c r="AO11" s="461">
        <v>609</v>
      </c>
      <c r="AP11" s="462">
        <v>689</v>
      </c>
      <c r="AQ11" s="462">
        <v>2428</v>
      </c>
      <c r="AR11" s="462"/>
      <c r="AS11" s="463"/>
      <c r="AT11" s="461">
        <v>718</v>
      </c>
      <c r="AU11" s="462">
        <v>1161</v>
      </c>
      <c r="AV11" s="462">
        <v>2430</v>
      </c>
      <c r="AW11" s="462"/>
      <c r="AX11" s="463"/>
      <c r="AY11" s="461">
        <v>771</v>
      </c>
      <c r="AZ11" s="462">
        <v>654</v>
      </c>
      <c r="BA11" s="462">
        <v>1592</v>
      </c>
      <c r="BB11" s="462"/>
      <c r="BC11" s="463"/>
      <c r="BD11" s="461">
        <v>742</v>
      </c>
      <c r="BE11" s="462">
        <v>1051</v>
      </c>
      <c r="BF11" s="462">
        <v>3183</v>
      </c>
      <c r="BG11" s="462"/>
      <c r="BH11" s="463"/>
      <c r="BI11" s="461">
        <v>745</v>
      </c>
      <c r="BJ11" s="462">
        <v>711</v>
      </c>
      <c r="BK11" s="462">
        <v>1633</v>
      </c>
      <c r="BL11" s="462"/>
      <c r="BM11" s="463"/>
      <c r="BN11" s="461">
        <v>548</v>
      </c>
      <c r="BO11" s="462">
        <v>1450</v>
      </c>
      <c r="BP11" s="462">
        <v>4214</v>
      </c>
      <c r="BQ11" s="462">
        <v>4</v>
      </c>
      <c r="BR11" s="463"/>
      <c r="BS11" s="461">
        <v>1083</v>
      </c>
      <c r="BT11" s="462">
        <v>770</v>
      </c>
      <c r="BU11" s="462">
        <v>1908</v>
      </c>
      <c r="BV11" s="462"/>
      <c r="BW11" s="463"/>
      <c r="BX11" s="461">
        <v>837</v>
      </c>
      <c r="BY11" s="462">
        <v>1121</v>
      </c>
      <c r="BZ11" s="462">
        <v>2272</v>
      </c>
      <c r="CA11" s="462"/>
      <c r="CB11" s="463"/>
      <c r="CC11" s="631">
        <v>495</v>
      </c>
      <c r="CD11" s="632">
        <v>1478</v>
      </c>
      <c r="CE11" s="632">
        <v>2656</v>
      </c>
      <c r="CF11" s="632"/>
      <c r="CG11" s="633"/>
      <c r="CH11" s="631">
        <v>178</v>
      </c>
      <c r="CI11" s="632">
        <v>1663</v>
      </c>
      <c r="CJ11" s="632">
        <v>3694</v>
      </c>
      <c r="CK11" s="632"/>
      <c r="CL11" s="633"/>
      <c r="CM11" s="631">
        <v>202</v>
      </c>
      <c r="CN11" s="632">
        <v>1382</v>
      </c>
      <c r="CO11" s="632">
        <v>1835</v>
      </c>
      <c r="CP11" s="632"/>
      <c r="CQ11" s="633"/>
      <c r="CR11" s="631">
        <v>746</v>
      </c>
      <c r="CS11" s="632">
        <v>1803</v>
      </c>
      <c r="CT11" s="632">
        <v>1534</v>
      </c>
      <c r="CU11" s="632"/>
      <c r="CV11" s="633"/>
      <c r="CW11" s="631">
        <v>950</v>
      </c>
      <c r="CX11" s="632">
        <v>1995</v>
      </c>
      <c r="CY11" s="632">
        <v>1473</v>
      </c>
      <c r="CZ11" s="632"/>
      <c r="DA11" s="633"/>
      <c r="DB11" s="631">
        <v>579</v>
      </c>
      <c r="DC11" s="632">
        <v>2326</v>
      </c>
      <c r="DD11" s="632">
        <v>2999</v>
      </c>
      <c r="DE11" s="632"/>
      <c r="DF11" s="633"/>
      <c r="DG11" s="461"/>
      <c r="DH11" s="462"/>
      <c r="DI11" s="462"/>
      <c r="DJ11" s="462"/>
      <c r="DK11" s="463"/>
      <c r="DL11" s="437"/>
      <c r="DM11" s="72"/>
    </row>
    <row r="12" spans="1:117">
      <c r="A12" s="49" t="s">
        <v>1205</v>
      </c>
      <c r="B12" s="475"/>
      <c r="C12" s="476">
        <f t="shared" si="75"/>
        <v>56</v>
      </c>
      <c r="D12" s="476">
        <f t="shared" si="75"/>
        <v>1485</v>
      </c>
      <c r="E12" s="476">
        <f t="shared" si="75"/>
        <v>21</v>
      </c>
      <c r="F12" s="476">
        <f t="shared" si="76"/>
        <v>0</v>
      </c>
      <c r="G12" s="484">
        <f t="shared" si="77"/>
        <v>0</v>
      </c>
      <c r="H12" s="485">
        <f t="shared" si="77"/>
        <v>0</v>
      </c>
      <c r="I12" s="476">
        <f t="shared" si="78"/>
        <v>1562</v>
      </c>
      <c r="K12" s="436" t="s">
        <v>1205</v>
      </c>
      <c r="L12" s="449">
        <v>354</v>
      </c>
      <c r="M12" s="450">
        <v>1474</v>
      </c>
      <c r="N12" s="450">
        <v>842</v>
      </c>
      <c r="O12" s="451">
        <v>0</v>
      </c>
      <c r="P12" s="461">
        <v>206</v>
      </c>
      <c r="Q12" s="462">
        <v>1069</v>
      </c>
      <c r="R12" s="462">
        <v>923</v>
      </c>
      <c r="S12" s="463">
        <v>0</v>
      </c>
      <c r="T12" s="461">
        <v>299</v>
      </c>
      <c r="U12" s="462">
        <v>1205</v>
      </c>
      <c r="V12" s="462">
        <v>744</v>
      </c>
      <c r="W12" s="463">
        <v>0</v>
      </c>
      <c r="X12" s="461">
        <v>249</v>
      </c>
      <c r="Y12" s="462">
        <v>1927</v>
      </c>
      <c r="Z12" s="462">
        <v>678</v>
      </c>
      <c r="AA12" s="463">
        <v>71</v>
      </c>
      <c r="AB12" s="461">
        <v>262</v>
      </c>
      <c r="AC12" s="462">
        <v>1993</v>
      </c>
      <c r="AD12" s="462">
        <v>624</v>
      </c>
      <c r="AE12" s="463">
        <v>0</v>
      </c>
      <c r="AF12" s="461">
        <v>280</v>
      </c>
      <c r="AG12" s="462">
        <v>1807</v>
      </c>
      <c r="AH12" s="462">
        <v>1139</v>
      </c>
      <c r="AI12" s="463">
        <v>0</v>
      </c>
      <c r="AJ12" s="461">
        <v>230</v>
      </c>
      <c r="AK12" s="462">
        <v>797</v>
      </c>
      <c r="AL12" s="462">
        <v>619</v>
      </c>
      <c r="AM12" s="462"/>
      <c r="AN12" s="463"/>
      <c r="AO12" s="461">
        <v>236</v>
      </c>
      <c r="AP12" s="462">
        <v>677</v>
      </c>
      <c r="AQ12" s="462">
        <v>1181</v>
      </c>
      <c r="AR12" s="462"/>
      <c r="AS12" s="463"/>
      <c r="AT12" s="461">
        <v>124</v>
      </c>
      <c r="AU12" s="462">
        <v>2257</v>
      </c>
      <c r="AV12" s="462">
        <v>491</v>
      </c>
      <c r="AW12" s="462"/>
      <c r="AX12" s="463"/>
      <c r="AY12" s="461">
        <v>218</v>
      </c>
      <c r="AZ12" s="462">
        <v>2458</v>
      </c>
      <c r="BA12" s="462">
        <v>154</v>
      </c>
      <c r="BB12" s="462">
        <v>15</v>
      </c>
      <c r="BC12" s="463">
        <v>60</v>
      </c>
      <c r="BD12" s="461">
        <v>211</v>
      </c>
      <c r="BE12" s="462">
        <v>2212</v>
      </c>
      <c r="BF12" s="462">
        <v>51</v>
      </c>
      <c r="BG12" s="462"/>
      <c r="BH12" s="463"/>
      <c r="BI12" s="461">
        <v>223</v>
      </c>
      <c r="BJ12" s="462">
        <v>2491</v>
      </c>
      <c r="BK12" s="462">
        <v>125</v>
      </c>
      <c r="BL12" s="462"/>
      <c r="BM12" s="463"/>
      <c r="BN12" s="461">
        <v>285</v>
      </c>
      <c r="BO12" s="462">
        <v>2624</v>
      </c>
      <c r="BP12" s="462">
        <v>39</v>
      </c>
      <c r="BQ12" s="462"/>
      <c r="BR12" s="463"/>
      <c r="BS12" s="461">
        <v>327</v>
      </c>
      <c r="BT12" s="462">
        <v>2617</v>
      </c>
      <c r="BU12" s="462">
        <v>42</v>
      </c>
      <c r="BV12" s="462">
        <v>5</v>
      </c>
      <c r="BW12" s="463"/>
      <c r="BX12" s="461">
        <v>364</v>
      </c>
      <c r="BY12" s="462">
        <v>2546</v>
      </c>
      <c r="BZ12" s="462">
        <v>37</v>
      </c>
      <c r="CA12" s="462"/>
      <c r="CB12" s="463"/>
      <c r="CC12" s="631">
        <v>302</v>
      </c>
      <c r="CD12" s="632">
        <v>2494</v>
      </c>
      <c r="CE12" s="632">
        <v>25</v>
      </c>
      <c r="CF12" s="632"/>
      <c r="CG12" s="633"/>
      <c r="CH12" s="631">
        <v>97</v>
      </c>
      <c r="CI12" s="632">
        <v>3312</v>
      </c>
      <c r="CJ12" s="632">
        <v>12</v>
      </c>
      <c r="CK12" s="632"/>
      <c r="CL12" s="633"/>
      <c r="CM12" s="631">
        <v>156</v>
      </c>
      <c r="CN12" s="632">
        <v>4190</v>
      </c>
      <c r="CO12" s="632">
        <v>382</v>
      </c>
      <c r="CP12" s="632"/>
      <c r="CQ12" s="633"/>
      <c r="CR12" s="631">
        <v>124</v>
      </c>
      <c r="CS12" s="632">
        <v>4839</v>
      </c>
      <c r="CT12" s="632">
        <v>44</v>
      </c>
      <c r="CU12" s="632"/>
      <c r="CV12" s="633"/>
      <c r="CW12" s="631">
        <v>92</v>
      </c>
      <c r="CX12" s="632">
        <v>5030</v>
      </c>
      <c r="CY12" s="632">
        <v>55</v>
      </c>
      <c r="CZ12" s="632"/>
      <c r="DA12" s="633">
        <v>975</v>
      </c>
      <c r="DB12" s="631">
        <v>56</v>
      </c>
      <c r="DC12" s="632">
        <v>1485</v>
      </c>
      <c r="DD12" s="632">
        <v>21</v>
      </c>
      <c r="DE12" s="632"/>
      <c r="DF12" s="633"/>
      <c r="DG12" s="461"/>
      <c r="DH12" s="462"/>
      <c r="DI12" s="462"/>
      <c r="DJ12" s="462"/>
      <c r="DK12" s="463"/>
      <c r="DL12" s="437"/>
      <c r="DM12" s="72"/>
    </row>
    <row r="13" spans="1:117">
      <c r="A13" s="49" t="s">
        <v>1206</v>
      </c>
      <c r="B13" s="475"/>
      <c r="C13" s="476">
        <f t="shared" si="75"/>
        <v>625</v>
      </c>
      <c r="D13" s="476">
        <f t="shared" si="75"/>
        <v>4658</v>
      </c>
      <c r="E13" s="476">
        <f t="shared" si="75"/>
        <v>804</v>
      </c>
      <c r="F13" s="476">
        <f t="shared" si="76"/>
        <v>0</v>
      </c>
      <c r="G13" s="484">
        <f t="shared" si="77"/>
        <v>0</v>
      </c>
      <c r="H13" s="485">
        <f t="shared" si="77"/>
        <v>0</v>
      </c>
      <c r="I13" s="476">
        <f t="shared" si="78"/>
        <v>6087</v>
      </c>
      <c r="K13" s="436" t="s">
        <v>1206</v>
      </c>
      <c r="L13" s="449">
        <v>775</v>
      </c>
      <c r="M13" s="450">
        <v>804</v>
      </c>
      <c r="N13" s="450">
        <v>497</v>
      </c>
      <c r="O13" s="451">
        <v>0</v>
      </c>
      <c r="P13" s="461">
        <v>781</v>
      </c>
      <c r="Q13" s="462">
        <v>1027</v>
      </c>
      <c r="R13" s="462">
        <v>759</v>
      </c>
      <c r="S13" s="463">
        <v>0</v>
      </c>
      <c r="T13" s="461">
        <v>859</v>
      </c>
      <c r="U13" s="462">
        <v>978</v>
      </c>
      <c r="V13" s="462">
        <v>387</v>
      </c>
      <c r="W13" s="463">
        <v>0</v>
      </c>
      <c r="X13" s="461">
        <v>497</v>
      </c>
      <c r="Y13" s="462">
        <v>1374</v>
      </c>
      <c r="Z13" s="462">
        <v>379</v>
      </c>
      <c r="AA13" s="463">
        <v>1696</v>
      </c>
      <c r="AB13" s="461">
        <v>1072</v>
      </c>
      <c r="AC13" s="462">
        <v>698</v>
      </c>
      <c r="AD13" s="462">
        <v>256</v>
      </c>
      <c r="AE13" s="463">
        <v>877</v>
      </c>
      <c r="AF13" s="461">
        <v>916</v>
      </c>
      <c r="AG13" s="462">
        <v>1017</v>
      </c>
      <c r="AH13" s="462">
        <v>184</v>
      </c>
      <c r="AI13" s="463">
        <v>675</v>
      </c>
      <c r="AJ13" s="461">
        <v>961</v>
      </c>
      <c r="AK13" s="462">
        <v>934</v>
      </c>
      <c r="AL13" s="462">
        <v>685</v>
      </c>
      <c r="AM13" s="462">
        <v>24</v>
      </c>
      <c r="AN13" s="463">
        <v>272</v>
      </c>
      <c r="AO13" s="461">
        <v>607</v>
      </c>
      <c r="AP13" s="462">
        <v>920</v>
      </c>
      <c r="AQ13" s="462">
        <v>662</v>
      </c>
      <c r="AR13" s="462">
        <v>2</v>
      </c>
      <c r="AS13" s="463">
        <v>25</v>
      </c>
      <c r="AT13" s="461">
        <v>708</v>
      </c>
      <c r="AU13" s="462">
        <v>2039</v>
      </c>
      <c r="AV13" s="462">
        <v>971</v>
      </c>
      <c r="AW13" s="462"/>
      <c r="AX13" s="463"/>
      <c r="AY13" s="461">
        <v>624</v>
      </c>
      <c r="AZ13" s="462">
        <v>1366</v>
      </c>
      <c r="BA13" s="462">
        <v>385</v>
      </c>
      <c r="BB13" s="462"/>
      <c r="BC13" s="463"/>
      <c r="BD13" s="461">
        <v>588</v>
      </c>
      <c r="BE13" s="462">
        <v>1611</v>
      </c>
      <c r="BF13" s="462">
        <v>819</v>
      </c>
      <c r="BG13" s="462">
        <v>2</v>
      </c>
      <c r="BH13" s="463"/>
      <c r="BI13" s="461">
        <v>608</v>
      </c>
      <c r="BJ13" s="462">
        <v>2155</v>
      </c>
      <c r="BK13" s="462">
        <v>484</v>
      </c>
      <c r="BL13" s="462">
        <v>27</v>
      </c>
      <c r="BM13" s="463">
        <v>60</v>
      </c>
      <c r="BN13" s="461">
        <v>806</v>
      </c>
      <c r="BO13" s="462">
        <v>2232</v>
      </c>
      <c r="BP13" s="462">
        <v>269</v>
      </c>
      <c r="BQ13" s="462">
        <v>24</v>
      </c>
      <c r="BR13" s="463">
        <v>396</v>
      </c>
      <c r="BS13" s="461">
        <v>557</v>
      </c>
      <c r="BT13" s="462">
        <v>2515</v>
      </c>
      <c r="BU13" s="462">
        <v>538</v>
      </c>
      <c r="BV13" s="462">
        <v>5</v>
      </c>
      <c r="BW13" s="463"/>
      <c r="BX13" s="461">
        <v>710</v>
      </c>
      <c r="BY13" s="462">
        <v>2292</v>
      </c>
      <c r="BZ13" s="462">
        <v>428</v>
      </c>
      <c r="CA13" s="462"/>
      <c r="CB13" s="463"/>
      <c r="CC13" s="631">
        <v>633</v>
      </c>
      <c r="CD13" s="632">
        <v>1592</v>
      </c>
      <c r="CE13" s="632">
        <v>487</v>
      </c>
      <c r="CF13" s="632"/>
      <c r="CG13" s="633"/>
      <c r="CH13" s="631">
        <v>237</v>
      </c>
      <c r="CI13" s="632">
        <v>2592</v>
      </c>
      <c r="CJ13" s="632">
        <v>215</v>
      </c>
      <c r="CK13" s="632"/>
      <c r="CL13" s="633"/>
      <c r="CM13" s="631">
        <v>292</v>
      </c>
      <c r="CN13" s="632">
        <v>3577</v>
      </c>
      <c r="CO13" s="632">
        <v>1486</v>
      </c>
      <c r="CP13" s="632"/>
      <c r="CQ13" s="633"/>
      <c r="CR13" s="631">
        <v>483</v>
      </c>
      <c r="CS13" s="632">
        <v>2198</v>
      </c>
      <c r="CT13" s="632">
        <v>936</v>
      </c>
      <c r="CU13" s="632"/>
      <c r="CV13" s="633"/>
      <c r="CW13" s="631">
        <v>753</v>
      </c>
      <c r="CX13" s="632">
        <v>9955</v>
      </c>
      <c r="CY13" s="632">
        <v>439</v>
      </c>
      <c r="CZ13" s="632">
        <v>29</v>
      </c>
      <c r="DA13" s="633">
        <v>5764</v>
      </c>
      <c r="DB13" s="631">
        <v>625</v>
      </c>
      <c r="DC13" s="632">
        <v>4658</v>
      </c>
      <c r="DD13" s="632">
        <v>804</v>
      </c>
      <c r="DE13" s="632"/>
      <c r="DF13" s="633"/>
      <c r="DG13" s="461"/>
      <c r="DH13" s="462"/>
      <c r="DI13" s="462"/>
      <c r="DJ13" s="462"/>
      <c r="DK13" s="463"/>
      <c r="DL13" s="437"/>
      <c r="DM13" s="72"/>
    </row>
    <row r="14" spans="1:117">
      <c r="A14" s="49" t="s">
        <v>1207</v>
      </c>
      <c r="B14" s="475"/>
      <c r="C14" s="476">
        <f t="shared" si="75"/>
        <v>466</v>
      </c>
      <c r="D14" s="476">
        <f t="shared" si="75"/>
        <v>842</v>
      </c>
      <c r="E14" s="476">
        <f t="shared" si="75"/>
        <v>0</v>
      </c>
      <c r="F14" s="476">
        <f t="shared" si="76"/>
        <v>0</v>
      </c>
      <c r="G14" s="484">
        <f t="shared" si="77"/>
        <v>0</v>
      </c>
      <c r="H14" s="485">
        <f t="shared" si="77"/>
        <v>0</v>
      </c>
      <c r="I14" s="476">
        <f t="shared" si="78"/>
        <v>1308</v>
      </c>
      <c r="K14" s="436" t="s">
        <v>1207</v>
      </c>
      <c r="L14" s="449">
        <v>302</v>
      </c>
      <c r="M14" s="450">
        <v>188</v>
      </c>
      <c r="N14" s="450">
        <v>0</v>
      </c>
      <c r="O14" s="451">
        <v>0</v>
      </c>
      <c r="P14" s="461">
        <v>251</v>
      </c>
      <c r="Q14" s="462">
        <v>216</v>
      </c>
      <c r="R14" s="462">
        <v>0</v>
      </c>
      <c r="S14" s="463">
        <v>0</v>
      </c>
      <c r="T14" s="461">
        <v>264</v>
      </c>
      <c r="U14" s="462">
        <v>0</v>
      </c>
      <c r="V14" s="462">
        <v>0</v>
      </c>
      <c r="W14" s="463">
        <v>0</v>
      </c>
      <c r="X14" s="461">
        <v>273</v>
      </c>
      <c r="Y14" s="462">
        <v>0</v>
      </c>
      <c r="Z14" s="462">
        <v>0</v>
      </c>
      <c r="AA14" s="463">
        <v>0</v>
      </c>
      <c r="AB14" s="461">
        <v>185</v>
      </c>
      <c r="AC14" s="462">
        <v>130</v>
      </c>
      <c r="AD14" s="462">
        <v>0</v>
      </c>
      <c r="AE14" s="463">
        <v>0</v>
      </c>
      <c r="AF14" s="461">
        <v>195</v>
      </c>
      <c r="AG14" s="462">
        <v>0</v>
      </c>
      <c r="AH14" s="462">
        <v>0</v>
      </c>
      <c r="AI14" s="463">
        <v>0</v>
      </c>
      <c r="AJ14" s="461">
        <v>303</v>
      </c>
      <c r="AK14" s="462">
        <v>0</v>
      </c>
      <c r="AL14" s="462">
        <v>0</v>
      </c>
      <c r="AM14" s="462"/>
      <c r="AN14" s="463"/>
      <c r="AO14" s="461">
        <v>266</v>
      </c>
      <c r="AP14" s="462">
        <v>103</v>
      </c>
      <c r="AQ14" s="462">
        <v>0</v>
      </c>
      <c r="AR14" s="462"/>
      <c r="AS14" s="463"/>
      <c r="AT14" s="461">
        <v>239</v>
      </c>
      <c r="AU14" s="462">
        <v>94</v>
      </c>
      <c r="AV14" s="462">
        <v>0</v>
      </c>
      <c r="AW14" s="462"/>
      <c r="AX14" s="463"/>
      <c r="AY14" s="461">
        <v>468</v>
      </c>
      <c r="AZ14" s="462">
        <v>158</v>
      </c>
      <c r="BA14" s="462">
        <v>0</v>
      </c>
      <c r="BB14" s="462"/>
      <c r="BC14" s="463"/>
      <c r="BD14" s="461">
        <v>405</v>
      </c>
      <c r="BE14" s="462">
        <v>540</v>
      </c>
      <c r="BF14" s="462">
        <v>0</v>
      </c>
      <c r="BG14" s="462"/>
      <c r="BH14" s="463"/>
      <c r="BI14" s="461">
        <v>561</v>
      </c>
      <c r="BJ14" s="462">
        <v>342</v>
      </c>
      <c r="BK14" s="462">
        <v>0</v>
      </c>
      <c r="BL14" s="462"/>
      <c r="BM14" s="463"/>
      <c r="BN14" s="461">
        <v>372</v>
      </c>
      <c r="BO14" s="462">
        <v>692</v>
      </c>
      <c r="BP14" s="462">
        <v>0</v>
      </c>
      <c r="BQ14" s="462"/>
      <c r="BR14" s="463"/>
      <c r="BS14" s="461">
        <v>495</v>
      </c>
      <c r="BT14" s="462">
        <v>232</v>
      </c>
      <c r="BU14" s="462">
        <v>0</v>
      </c>
      <c r="BV14" s="462"/>
      <c r="BW14" s="463"/>
      <c r="BX14" s="461">
        <v>511</v>
      </c>
      <c r="BY14" s="462">
        <v>553</v>
      </c>
      <c r="BZ14" s="462">
        <v>0</v>
      </c>
      <c r="CA14" s="462"/>
      <c r="CB14" s="463"/>
      <c r="CC14" s="631">
        <v>542</v>
      </c>
      <c r="CD14" s="632">
        <v>321</v>
      </c>
      <c r="CE14" s="632">
        <v>0</v>
      </c>
      <c r="CF14" s="632"/>
      <c r="CG14" s="633"/>
      <c r="CH14" s="631">
        <v>370</v>
      </c>
      <c r="CI14" s="632">
        <v>306</v>
      </c>
      <c r="CJ14" s="632">
        <v>0</v>
      </c>
      <c r="CK14" s="632"/>
      <c r="CL14" s="633"/>
      <c r="CM14" s="631">
        <v>467</v>
      </c>
      <c r="CN14" s="632">
        <v>1344</v>
      </c>
      <c r="CO14" s="632">
        <v>0</v>
      </c>
      <c r="CP14" s="632"/>
      <c r="CQ14" s="633"/>
      <c r="CR14" s="631">
        <v>622</v>
      </c>
      <c r="CS14" s="632">
        <v>772</v>
      </c>
      <c r="CT14" s="632">
        <v>0</v>
      </c>
      <c r="CU14" s="632"/>
      <c r="CV14" s="633"/>
      <c r="CW14" s="631">
        <v>684</v>
      </c>
      <c r="CX14" s="632">
        <v>614</v>
      </c>
      <c r="CY14" s="632">
        <v>0</v>
      </c>
      <c r="CZ14" s="632">
        <v>16</v>
      </c>
      <c r="DA14" s="633"/>
      <c r="DB14" s="631">
        <v>466</v>
      </c>
      <c r="DC14" s="632">
        <v>842</v>
      </c>
      <c r="DD14" s="632">
        <v>0</v>
      </c>
      <c r="DE14" s="632"/>
      <c r="DF14" s="633"/>
      <c r="DG14" s="461"/>
      <c r="DH14" s="462"/>
      <c r="DI14" s="462"/>
      <c r="DJ14" s="462"/>
      <c r="DK14" s="463"/>
      <c r="DL14" s="437"/>
      <c r="DM14" s="72"/>
    </row>
    <row r="15" spans="1:117">
      <c r="A15" s="49" t="s">
        <v>1208</v>
      </c>
      <c r="B15" s="475"/>
      <c r="C15" s="476">
        <f t="shared" si="75"/>
        <v>1500</v>
      </c>
      <c r="D15" s="476">
        <f t="shared" si="75"/>
        <v>788</v>
      </c>
      <c r="E15" s="476">
        <f t="shared" si="75"/>
        <v>1195</v>
      </c>
      <c r="F15" s="476">
        <f t="shared" si="76"/>
        <v>0</v>
      </c>
      <c r="G15" s="484">
        <f t="shared" si="77"/>
        <v>0</v>
      </c>
      <c r="H15" s="485">
        <f t="shared" si="77"/>
        <v>0</v>
      </c>
      <c r="I15" s="476">
        <f t="shared" si="78"/>
        <v>3483</v>
      </c>
      <c r="K15" s="436" t="s">
        <v>1208</v>
      </c>
      <c r="L15" s="449">
        <v>685</v>
      </c>
      <c r="M15" s="450">
        <v>172</v>
      </c>
      <c r="N15" s="450">
        <v>1282</v>
      </c>
      <c r="O15" s="451">
        <v>0</v>
      </c>
      <c r="P15" s="461">
        <v>223</v>
      </c>
      <c r="Q15" s="462">
        <v>797</v>
      </c>
      <c r="R15" s="462">
        <v>1754</v>
      </c>
      <c r="S15" s="463">
        <v>0</v>
      </c>
      <c r="T15" s="461">
        <v>412</v>
      </c>
      <c r="U15" s="462">
        <v>1051</v>
      </c>
      <c r="V15" s="462">
        <v>6858</v>
      </c>
      <c r="W15" s="463">
        <v>0</v>
      </c>
      <c r="X15" s="461">
        <v>624</v>
      </c>
      <c r="Y15" s="462">
        <v>225</v>
      </c>
      <c r="Z15" s="462">
        <v>3343</v>
      </c>
      <c r="AA15" s="463">
        <v>0</v>
      </c>
      <c r="AB15" s="461">
        <v>477</v>
      </c>
      <c r="AC15" s="462">
        <v>184</v>
      </c>
      <c r="AD15" s="462">
        <v>2386</v>
      </c>
      <c r="AE15" s="463">
        <v>0</v>
      </c>
      <c r="AF15" s="461">
        <v>442</v>
      </c>
      <c r="AG15" s="462">
        <v>462</v>
      </c>
      <c r="AH15" s="462">
        <v>3115</v>
      </c>
      <c r="AI15" s="463">
        <v>0</v>
      </c>
      <c r="AJ15" s="461">
        <v>381</v>
      </c>
      <c r="AK15" s="462">
        <v>428</v>
      </c>
      <c r="AL15" s="462">
        <v>1592</v>
      </c>
      <c r="AM15" s="462"/>
      <c r="AN15" s="463"/>
      <c r="AO15" s="461">
        <v>550</v>
      </c>
      <c r="AP15" s="462">
        <v>315</v>
      </c>
      <c r="AQ15" s="462">
        <v>1156</v>
      </c>
      <c r="AR15" s="462"/>
      <c r="AS15" s="463"/>
      <c r="AT15" s="461">
        <v>532</v>
      </c>
      <c r="AU15" s="462">
        <v>845</v>
      </c>
      <c r="AV15" s="462">
        <v>1679</v>
      </c>
      <c r="AW15" s="462"/>
      <c r="AX15" s="463"/>
      <c r="AY15" s="461">
        <v>567</v>
      </c>
      <c r="AZ15" s="462">
        <v>714</v>
      </c>
      <c r="BA15" s="462">
        <v>1621</v>
      </c>
      <c r="BB15" s="462"/>
      <c r="BC15" s="463"/>
      <c r="BD15" s="461">
        <v>607</v>
      </c>
      <c r="BE15" s="462">
        <v>797</v>
      </c>
      <c r="BF15" s="462">
        <v>1773</v>
      </c>
      <c r="BG15" s="462"/>
      <c r="BH15" s="463"/>
      <c r="BI15" s="461">
        <v>295</v>
      </c>
      <c r="BJ15" s="462">
        <v>614</v>
      </c>
      <c r="BK15" s="462">
        <v>1461</v>
      </c>
      <c r="BL15" s="462"/>
      <c r="BM15" s="463"/>
      <c r="BN15" s="461">
        <v>585</v>
      </c>
      <c r="BO15" s="462">
        <v>1386</v>
      </c>
      <c r="BP15" s="462">
        <v>5067</v>
      </c>
      <c r="BQ15" s="462">
        <v>9</v>
      </c>
      <c r="BR15" s="463"/>
      <c r="BS15" s="461">
        <v>752</v>
      </c>
      <c r="BT15" s="462">
        <v>778</v>
      </c>
      <c r="BU15" s="462">
        <v>2166</v>
      </c>
      <c r="BV15" s="462"/>
      <c r="BW15" s="463"/>
      <c r="BX15" s="461">
        <v>942</v>
      </c>
      <c r="BY15" s="462">
        <v>953</v>
      </c>
      <c r="BZ15" s="462">
        <v>1807</v>
      </c>
      <c r="CA15" s="462"/>
      <c r="CB15" s="463"/>
      <c r="CC15" s="631">
        <v>591</v>
      </c>
      <c r="CD15" s="632">
        <v>868</v>
      </c>
      <c r="CE15" s="632">
        <v>1952</v>
      </c>
      <c r="CF15" s="632"/>
      <c r="CG15" s="633"/>
      <c r="CH15" s="631">
        <v>119</v>
      </c>
      <c r="CI15" s="632">
        <v>655</v>
      </c>
      <c r="CJ15" s="632">
        <v>1182</v>
      </c>
      <c r="CK15" s="632"/>
      <c r="CL15" s="633"/>
      <c r="CM15" s="631">
        <v>325</v>
      </c>
      <c r="CN15" s="632">
        <v>941</v>
      </c>
      <c r="CO15" s="632">
        <v>1150</v>
      </c>
      <c r="CP15" s="632"/>
      <c r="CQ15" s="633"/>
      <c r="CR15" s="631">
        <v>525</v>
      </c>
      <c r="CS15" s="632">
        <v>1229</v>
      </c>
      <c r="CT15" s="632">
        <v>951</v>
      </c>
      <c r="CU15" s="632"/>
      <c r="CV15" s="633"/>
      <c r="CW15" s="631">
        <v>1792</v>
      </c>
      <c r="CX15" s="632">
        <v>947</v>
      </c>
      <c r="CY15" s="632">
        <v>1212</v>
      </c>
      <c r="CZ15" s="632"/>
      <c r="DA15" s="633"/>
      <c r="DB15" s="631">
        <v>1500</v>
      </c>
      <c r="DC15" s="632">
        <v>788</v>
      </c>
      <c r="DD15" s="632">
        <v>1195</v>
      </c>
      <c r="DE15" s="632"/>
      <c r="DF15" s="633"/>
      <c r="DG15" s="461"/>
      <c r="DH15" s="462"/>
      <c r="DI15" s="462"/>
      <c r="DJ15" s="462"/>
      <c r="DK15" s="463"/>
      <c r="DL15" s="437"/>
      <c r="DM15" s="72"/>
    </row>
    <row r="16" spans="1:117">
      <c r="A16" s="49" t="s">
        <v>1209</v>
      </c>
      <c r="B16" s="475"/>
      <c r="C16" s="476">
        <f t="shared" si="75"/>
        <v>172</v>
      </c>
      <c r="D16" s="476">
        <f t="shared" si="75"/>
        <v>1822</v>
      </c>
      <c r="E16" s="476">
        <f t="shared" si="75"/>
        <v>0</v>
      </c>
      <c r="F16" s="476">
        <f t="shared" si="76"/>
        <v>0</v>
      </c>
      <c r="G16" s="484">
        <f t="shared" si="77"/>
        <v>0</v>
      </c>
      <c r="H16" s="485">
        <f t="shared" si="77"/>
        <v>0</v>
      </c>
      <c r="I16" s="476">
        <f t="shared" si="78"/>
        <v>1994</v>
      </c>
      <c r="K16" s="436" t="s">
        <v>1209</v>
      </c>
      <c r="L16" s="449">
        <v>228</v>
      </c>
      <c r="M16" s="450">
        <v>359</v>
      </c>
      <c r="N16" s="450">
        <v>771</v>
      </c>
      <c r="O16" s="451">
        <v>0</v>
      </c>
      <c r="P16" s="461">
        <v>197</v>
      </c>
      <c r="Q16" s="462">
        <v>240</v>
      </c>
      <c r="R16" s="462">
        <v>162</v>
      </c>
      <c r="S16" s="463">
        <v>0</v>
      </c>
      <c r="T16" s="461">
        <v>196</v>
      </c>
      <c r="U16" s="462">
        <v>720</v>
      </c>
      <c r="V16" s="462">
        <v>666</v>
      </c>
      <c r="W16" s="463">
        <v>0</v>
      </c>
      <c r="X16" s="461">
        <v>212</v>
      </c>
      <c r="Y16" s="462">
        <v>1193</v>
      </c>
      <c r="Z16" s="462">
        <v>327</v>
      </c>
      <c r="AA16" s="463">
        <v>0</v>
      </c>
      <c r="AB16" s="461">
        <v>228</v>
      </c>
      <c r="AC16" s="462">
        <v>858</v>
      </c>
      <c r="AD16" s="462">
        <v>466</v>
      </c>
      <c r="AE16" s="463">
        <v>0</v>
      </c>
      <c r="AF16" s="461">
        <v>280</v>
      </c>
      <c r="AG16" s="462">
        <v>1019</v>
      </c>
      <c r="AH16" s="462">
        <v>116</v>
      </c>
      <c r="AI16" s="463">
        <v>0</v>
      </c>
      <c r="AJ16" s="461">
        <v>277</v>
      </c>
      <c r="AK16" s="462">
        <v>564</v>
      </c>
      <c r="AL16" s="462">
        <v>66</v>
      </c>
      <c r="AM16" s="462"/>
      <c r="AN16" s="463"/>
      <c r="AO16" s="461">
        <v>276</v>
      </c>
      <c r="AP16" s="462">
        <v>339</v>
      </c>
      <c r="AQ16" s="462">
        <v>79</v>
      </c>
      <c r="AR16" s="462"/>
      <c r="AS16" s="463"/>
      <c r="AT16" s="461">
        <v>301</v>
      </c>
      <c r="AU16" s="462">
        <v>1102</v>
      </c>
      <c r="AV16" s="462">
        <v>16</v>
      </c>
      <c r="AW16" s="462"/>
      <c r="AX16" s="463"/>
      <c r="AY16" s="461">
        <v>360</v>
      </c>
      <c r="AZ16" s="462">
        <v>1129</v>
      </c>
      <c r="BA16" s="462">
        <v>21</v>
      </c>
      <c r="BB16" s="462"/>
      <c r="BC16" s="463"/>
      <c r="BD16" s="461">
        <v>265</v>
      </c>
      <c r="BE16" s="462">
        <v>855</v>
      </c>
      <c r="BF16" s="462">
        <v>19</v>
      </c>
      <c r="BG16" s="462"/>
      <c r="BH16" s="463"/>
      <c r="BI16" s="461">
        <v>244</v>
      </c>
      <c r="BJ16" s="462">
        <v>755</v>
      </c>
      <c r="BK16" s="462">
        <v>11</v>
      </c>
      <c r="BL16" s="462"/>
      <c r="BM16" s="463"/>
      <c r="BN16" s="461">
        <v>273</v>
      </c>
      <c r="BO16" s="462">
        <v>967</v>
      </c>
      <c r="BP16" s="462">
        <v>9</v>
      </c>
      <c r="BQ16" s="462"/>
      <c r="BR16" s="463"/>
      <c r="BS16" s="461">
        <v>168</v>
      </c>
      <c r="BT16" s="462">
        <v>1077</v>
      </c>
      <c r="BU16" s="462">
        <v>7</v>
      </c>
      <c r="BV16" s="462"/>
      <c r="BW16" s="463"/>
      <c r="BX16" s="461">
        <v>226</v>
      </c>
      <c r="BY16" s="462">
        <v>1146</v>
      </c>
      <c r="BZ16" s="462">
        <v>7</v>
      </c>
      <c r="CA16" s="462"/>
      <c r="CB16" s="463"/>
      <c r="CC16" s="631">
        <v>115</v>
      </c>
      <c r="CD16" s="632">
        <v>973</v>
      </c>
      <c r="CE16" s="632">
        <v>5</v>
      </c>
      <c r="CF16" s="632"/>
      <c r="CG16" s="633"/>
      <c r="CH16" s="631">
        <v>214</v>
      </c>
      <c r="CI16" s="632">
        <v>742</v>
      </c>
      <c r="CJ16" s="632">
        <v>6</v>
      </c>
      <c r="CK16" s="632"/>
      <c r="CL16" s="633"/>
      <c r="CM16" s="631">
        <v>260</v>
      </c>
      <c r="CN16" s="632">
        <v>863</v>
      </c>
      <c r="CO16" s="632">
        <v>6</v>
      </c>
      <c r="CP16" s="632"/>
      <c r="CQ16" s="633"/>
      <c r="CR16" s="631">
        <v>116</v>
      </c>
      <c r="CS16" s="632">
        <v>1150</v>
      </c>
      <c r="CT16" s="632">
        <v>5</v>
      </c>
      <c r="CU16" s="632"/>
      <c r="CV16" s="633"/>
      <c r="CW16" s="631">
        <v>186</v>
      </c>
      <c r="CX16" s="632">
        <v>1201</v>
      </c>
      <c r="CY16" s="632">
        <v>0</v>
      </c>
      <c r="CZ16" s="632"/>
      <c r="DA16" s="633"/>
      <c r="DB16" s="631">
        <v>172</v>
      </c>
      <c r="DC16" s="632">
        <v>1822</v>
      </c>
      <c r="DD16" s="632">
        <v>0</v>
      </c>
      <c r="DE16" s="632"/>
      <c r="DF16" s="633"/>
      <c r="DG16" s="461"/>
      <c r="DH16" s="462"/>
      <c r="DI16" s="462"/>
      <c r="DJ16" s="462"/>
      <c r="DK16" s="463"/>
      <c r="DL16" s="437"/>
      <c r="DM16" s="72"/>
    </row>
    <row r="17" spans="1:117">
      <c r="A17" s="49" t="s">
        <v>1210</v>
      </c>
      <c r="B17" s="475"/>
      <c r="C17" s="476">
        <f t="shared" si="75"/>
        <v>98</v>
      </c>
      <c r="D17" s="476">
        <f t="shared" si="75"/>
        <v>2274</v>
      </c>
      <c r="E17" s="476">
        <f t="shared" si="75"/>
        <v>8</v>
      </c>
      <c r="F17" s="476">
        <f t="shared" si="76"/>
        <v>0</v>
      </c>
      <c r="G17" s="484">
        <f t="shared" si="77"/>
        <v>0</v>
      </c>
      <c r="H17" s="485">
        <f t="shared" si="77"/>
        <v>0</v>
      </c>
      <c r="I17" s="476">
        <f t="shared" si="78"/>
        <v>2380</v>
      </c>
      <c r="K17" s="436" t="s">
        <v>1210</v>
      </c>
      <c r="L17" s="449">
        <v>171</v>
      </c>
      <c r="M17" s="450">
        <v>899</v>
      </c>
      <c r="N17" s="450">
        <v>22</v>
      </c>
      <c r="O17" s="451">
        <v>0</v>
      </c>
      <c r="P17" s="461">
        <v>131</v>
      </c>
      <c r="Q17" s="462">
        <v>780</v>
      </c>
      <c r="R17" s="462">
        <v>22</v>
      </c>
      <c r="S17" s="463">
        <v>0</v>
      </c>
      <c r="T17" s="461">
        <v>205</v>
      </c>
      <c r="U17" s="462">
        <v>568</v>
      </c>
      <c r="V17" s="462">
        <v>22</v>
      </c>
      <c r="W17" s="463">
        <v>0</v>
      </c>
      <c r="X17" s="461">
        <v>190</v>
      </c>
      <c r="Y17" s="462">
        <v>647</v>
      </c>
      <c r="Z17" s="462">
        <v>20</v>
      </c>
      <c r="AA17" s="463">
        <v>0</v>
      </c>
      <c r="AB17" s="461">
        <v>189</v>
      </c>
      <c r="AC17" s="462">
        <v>639</v>
      </c>
      <c r="AD17" s="462">
        <v>20</v>
      </c>
      <c r="AE17" s="463">
        <v>0</v>
      </c>
      <c r="AF17" s="461">
        <v>221</v>
      </c>
      <c r="AG17" s="462">
        <v>933</v>
      </c>
      <c r="AH17" s="462">
        <v>19</v>
      </c>
      <c r="AI17" s="463">
        <v>0</v>
      </c>
      <c r="AJ17" s="461">
        <v>181</v>
      </c>
      <c r="AK17" s="462">
        <v>1012</v>
      </c>
      <c r="AL17" s="462">
        <v>18</v>
      </c>
      <c r="AM17" s="462"/>
      <c r="AN17" s="463"/>
      <c r="AO17" s="461">
        <v>206</v>
      </c>
      <c r="AP17" s="462">
        <v>897</v>
      </c>
      <c r="AQ17" s="462">
        <v>17</v>
      </c>
      <c r="AR17" s="462"/>
      <c r="AS17" s="463"/>
      <c r="AT17" s="461">
        <v>201</v>
      </c>
      <c r="AU17" s="462">
        <v>836</v>
      </c>
      <c r="AV17" s="462">
        <v>18</v>
      </c>
      <c r="AW17" s="462"/>
      <c r="AX17" s="463"/>
      <c r="AY17" s="461">
        <v>148</v>
      </c>
      <c r="AZ17" s="462">
        <v>924</v>
      </c>
      <c r="BA17" s="462">
        <v>14</v>
      </c>
      <c r="BB17" s="462"/>
      <c r="BC17" s="463"/>
      <c r="BD17" s="461">
        <v>132</v>
      </c>
      <c r="BE17" s="462">
        <v>993</v>
      </c>
      <c r="BF17" s="462">
        <v>15</v>
      </c>
      <c r="BG17" s="462"/>
      <c r="BH17" s="463"/>
      <c r="BI17" s="461">
        <v>154</v>
      </c>
      <c r="BJ17" s="462">
        <v>797</v>
      </c>
      <c r="BK17" s="462">
        <v>16</v>
      </c>
      <c r="BL17" s="462"/>
      <c r="BM17" s="463"/>
      <c r="BN17" s="461">
        <v>126</v>
      </c>
      <c r="BO17" s="462">
        <v>879</v>
      </c>
      <c r="BP17" s="462">
        <v>16</v>
      </c>
      <c r="BQ17" s="462"/>
      <c r="BR17" s="463"/>
      <c r="BS17" s="461">
        <v>122</v>
      </c>
      <c r="BT17" s="462">
        <v>739</v>
      </c>
      <c r="BU17" s="462">
        <v>14</v>
      </c>
      <c r="BV17" s="462"/>
      <c r="BW17" s="463"/>
      <c r="BX17" s="461">
        <v>124</v>
      </c>
      <c r="BY17" s="462">
        <v>753</v>
      </c>
      <c r="BZ17" s="462">
        <v>14</v>
      </c>
      <c r="CA17" s="462"/>
      <c r="CB17" s="463"/>
      <c r="CC17" s="631">
        <v>101</v>
      </c>
      <c r="CD17" s="632">
        <v>748</v>
      </c>
      <c r="CE17" s="632">
        <v>14</v>
      </c>
      <c r="CF17" s="632"/>
      <c r="CG17" s="633"/>
      <c r="CH17" s="631">
        <v>20</v>
      </c>
      <c r="CI17" s="632">
        <v>966</v>
      </c>
      <c r="CJ17" s="632">
        <v>13</v>
      </c>
      <c r="CK17" s="632"/>
      <c r="CL17" s="633"/>
      <c r="CM17" s="631">
        <v>185</v>
      </c>
      <c r="CN17" s="632">
        <v>1061</v>
      </c>
      <c r="CO17" s="632">
        <v>11</v>
      </c>
      <c r="CP17" s="632"/>
      <c r="CQ17" s="633"/>
      <c r="CR17" s="631">
        <v>223</v>
      </c>
      <c r="CS17" s="632">
        <v>1577</v>
      </c>
      <c r="CT17" s="632">
        <v>10</v>
      </c>
      <c r="CU17" s="632"/>
      <c r="CV17" s="633"/>
      <c r="CW17" s="631">
        <v>146</v>
      </c>
      <c r="CX17" s="632">
        <v>1151</v>
      </c>
      <c r="CY17" s="632">
        <v>10</v>
      </c>
      <c r="CZ17" s="632"/>
      <c r="DA17" s="633"/>
      <c r="DB17" s="631">
        <v>98</v>
      </c>
      <c r="DC17" s="632">
        <v>2274</v>
      </c>
      <c r="DD17" s="632">
        <v>8</v>
      </c>
      <c r="DE17" s="632"/>
      <c r="DF17" s="633"/>
      <c r="DG17" s="461"/>
      <c r="DH17" s="462"/>
      <c r="DI17" s="462"/>
      <c r="DJ17" s="462"/>
      <c r="DK17" s="463"/>
      <c r="DL17" s="437"/>
      <c r="DM17" s="72"/>
    </row>
    <row r="18" spans="1:117">
      <c r="A18" s="49" t="s">
        <v>1211</v>
      </c>
      <c r="B18" s="475"/>
      <c r="C18" s="476">
        <f t="shared" si="75"/>
        <v>116</v>
      </c>
      <c r="D18" s="476">
        <f t="shared" si="75"/>
        <v>1684</v>
      </c>
      <c r="E18" s="476">
        <f t="shared" si="75"/>
        <v>137</v>
      </c>
      <c r="F18" s="476">
        <f t="shared" si="76"/>
        <v>0</v>
      </c>
      <c r="G18" s="484">
        <f t="shared" si="77"/>
        <v>0</v>
      </c>
      <c r="H18" s="485">
        <f t="shared" si="77"/>
        <v>0</v>
      </c>
      <c r="I18" s="476">
        <f t="shared" si="78"/>
        <v>1937</v>
      </c>
      <c r="K18" s="436" t="s">
        <v>1211</v>
      </c>
      <c r="L18" s="449">
        <v>246</v>
      </c>
      <c r="M18" s="450">
        <v>211</v>
      </c>
      <c r="N18" s="450">
        <v>1486</v>
      </c>
      <c r="O18" s="451">
        <v>0</v>
      </c>
      <c r="P18" s="461">
        <v>376</v>
      </c>
      <c r="Q18" s="462">
        <v>183</v>
      </c>
      <c r="R18" s="462">
        <v>1011</v>
      </c>
      <c r="S18" s="463">
        <v>0</v>
      </c>
      <c r="T18" s="461">
        <v>363</v>
      </c>
      <c r="U18" s="462">
        <v>196</v>
      </c>
      <c r="V18" s="462">
        <v>768</v>
      </c>
      <c r="W18" s="463">
        <v>0</v>
      </c>
      <c r="X18" s="461">
        <v>436</v>
      </c>
      <c r="Y18" s="462">
        <v>218</v>
      </c>
      <c r="Z18" s="462">
        <v>483</v>
      </c>
      <c r="AA18" s="463">
        <v>0</v>
      </c>
      <c r="AB18" s="461">
        <v>339</v>
      </c>
      <c r="AC18" s="462">
        <v>180</v>
      </c>
      <c r="AD18" s="462">
        <v>247</v>
      </c>
      <c r="AE18" s="463">
        <v>0</v>
      </c>
      <c r="AF18" s="461">
        <v>270</v>
      </c>
      <c r="AG18" s="462">
        <v>246</v>
      </c>
      <c r="AH18" s="462">
        <v>542</v>
      </c>
      <c r="AI18" s="463">
        <v>0</v>
      </c>
      <c r="AJ18" s="461">
        <v>327</v>
      </c>
      <c r="AK18" s="462">
        <v>200</v>
      </c>
      <c r="AL18" s="462">
        <v>143</v>
      </c>
      <c r="AM18" s="462"/>
      <c r="AN18" s="463"/>
      <c r="AO18" s="461">
        <v>220</v>
      </c>
      <c r="AP18" s="462">
        <v>151</v>
      </c>
      <c r="AQ18" s="462">
        <v>140</v>
      </c>
      <c r="AR18" s="462"/>
      <c r="AS18" s="463"/>
      <c r="AT18" s="461">
        <v>174</v>
      </c>
      <c r="AU18" s="462">
        <v>84</v>
      </c>
      <c r="AV18" s="462">
        <v>80</v>
      </c>
      <c r="AW18" s="462"/>
      <c r="AX18" s="463"/>
      <c r="AY18" s="461">
        <v>206</v>
      </c>
      <c r="AZ18" s="462">
        <v>402</v>
      </c>
      <c r="BA18" s="462">
        <v>132</v>
      </c>
      <c r="BB18" s="462"/>
      <c r="BC18" s="463"/>
      <c r="BD18" s="461">
        <v>306</v>
      </c>
      <c r="BE18" s="462">
        <v>298</v>
      </c>
      <c r="BF18" s="462">
        <v>295</v>
      </c>
      <c r="BG18" s="462"/>
      <c r="BH18" s="463"/>
      <c r="BI18" s="461">
        <v>230</v>
      </c>
      <c r="BJ18" s="462">
        <v>298</v>
      </c>
      <c r="BK18" s="462">
        <v>92</v>
      </c>
      <c r="BL18" s="462"/>
      <c r="BM18" s="463"/>
      <c r="BN18" s="461">
        <v>268</v>
      </c>
      <c r="BO18" s="462">
        <v>549</v>
      </c>
      <c r="BP18" s="462">
        <v>46</v>
      </c>
      <c r="BQ18" s="462">
        <v>4</v>
      </c>
      <c r="BR18" s="463"/>
      <c r="BS18" s="461">
        <v>309</v>
      </c>
      <c r="BT18" s="462">
        <v>732</v>
      </c>
      <c r="BU18" s="462">
        <v>18</v>
      </c>
      <c r="BV18" s="462"/>
      <c r="BW18" s="463"/>
      <c r="BX18" s="461">
        <v>294</v>
      </c>
      <c r="BY18" s="462">
        <v>311</v>
      </c>
      <c r="BZ18" s="462">
        <v>44</v>
      </c>
      <c r="CA18" s="462"/>
      <c r="CB18" s="463"/>
      <c r="CC18" s="631">
        <v>309</v>
      </c>
      <c r="CD18" s="632">
        <v>894</v>
      </c>
      <c r="CE18" s="632">
        <v>22</v>
      </c>
      <c r="CF18" s="632"/>
      <c r="CG18" s="633"/>
      <c r="CH18" s="631">
        <v>226</v>
      </c>
      <c r="CI18" s="632">
        <v>725</v>
      </c>
      <c r="CJ18" s="632">
        <v>21</v>
      </c>
      <c r="CK18" s="632"/>
      <c r="CL18" s="633"/>
      <c r="CM18" s="631">
        <v>111</v>
      </c>
      <c r="CN18" s="632">
        <v>1339</v>
      </c>
      <c r="CO18" s="632">
        <v>769</v>
      </c>
      <c r="CP18" s="632"/>
      <c r="CQ18" s="633"/>
      <c r="CR18" s="631">
        <v>255</v>
      </c>
      <c r="CS18" s="632">
        <v>1188</v>
      </c>
      <c r="CT18" s="632">
        <v>5</v>
      </c>
      <c r="CU18" s="632"/>
      <c r="CV18" s="633"/>
      <c r="CW18" s="631">
        <v>262</v>
      </c>
      <c r="CX18" s="632">
        <v>1026</v>
      </c>
      <c r="CY18" s="632">
        <v>329</v>
      </c>
      <c r="CZ18" s="632"/>
      <c r="DA18" s="633"/>
      <c r="DB18" s="631">
        <v>116</v>
      </c>
      <c r="DC18" s="632">
        <v>1684</v>
      </c>
      <c r="DD18" s="632">
        <v>137</v>
      </c>
      <c r="DE18" s="632"/>
      <c r="DF18" s="633"/>
      <c r="DG18" s="461"/>
      <c r="DH18" s="462"/>
      <c r="DI18" s="462"/>
      <c r="DJ18" s="462"/>
      <c r="DK18" s="463"/>
      <c r="DL18" s="437"/>
      <c r="DM18" s="72"/>
    </row>
    <row r="19" spans="1:117">
      <c r="A19" s="49" t="s">
        <v>1212</v>
      </c>
      <c r="B19" s="475"/>
      <c r="C19" s="476">
        <f t="shared" si="75"/>
        <v>158</v>
      </c>
      <c r="D19" s="476">
        <f t="shared" si="75"/>
        <v>3214</v>
      </c>
      <c r="E19" s="476">
        <f t="shared" si="75"/>
        <v>0</v>
      </c>
      <c r="F19" s="476">
        <f t="shared" si="76"/>
        <v>0</v>
      </c>
      <c r="G19" s="484">
        <f t="shared" si="77"/>
        <v>0</v>
      </c>
      <c r="H19" s="485">
        <f t="shared" si="77"/>
        <v>0</v>
      </c>
      <c r="I19" s="476">
        <f t="shared" si="78"/>
        <v>3372</v>
      </c>
      <c r="K19" s="436" t="s">
        <v>1212</v>
      </c>
      <c r="L19" s="449">
        <v>211</v>
      </c>
      <c r="M19" s="450">
        <v>944</v>
      </c>
      <c r="N19" s="450">
        <v>16</v>
      </c>
      <c r="O19" s="451">
        <v>0</v>
      </c>
      <c r="P19" s="461">
        <v>98</v>
      </c>
      <c r="Q19" s="462">
        <v>645</v>
      </c>
      <c r="R19" s="462">
        <v>16</v>
      </c>
      <c r="S19" s="463">
        <v>0</v>
      </c>
      <c r="T19" s="461">
        <v>180</v>
      </c>
      <c r="U19" s="462">
        <v>450</v>
      </c>
      <c r="V19" s="462">
        <v>17</v>
      </c>
      <c r="W19" s="463">
        <v>0</v>
      </c>
      <c r="X19" s="461">
        <v>192</v>
      </c>
      <c r="Y19" s="462">
        <v>1538</v>
      </c>
      <c r="Z19" s="462">
        <v>16</v>
      </c>
      <c r="AA19" s="463">
        <v>0</v>
      </c>
      <c r="AB19" s="461">
        <v>181</v>
      </c>
      <c r="AC19" s="462">
        <v>1062</v>
      </c>
      <c r="AD19" s="462">
        <v>14</v>
      </c>
      <c r="AE19" s="463">
        <v>0</v>
      </c>
      <c r="AF19" s="461">
        <v>278</v>
      </c>
      <c r="AG19" s="462">
        <v>1228</v>
      </c>
      <c r="AH19" s="462">
        <v>14</v>
      </c>
      <c r="AI19" s="463">
        <v>0</v>
      </c>
      <c r="AJ19" s="461">
        <v>238</v>
      </c>
      <c r="AK19" s="462">
        <v>534</v>
      </c>
      <c r="AL19" s="462">
        <v>12</v>
      </c>
      <c r="AM19" s="462"/>
      <c r="AN19" s="463"/>
      <c r="AO19" s="461">
        <v>181</v>
      </c>
      <c r="AP19" s="462">
        <v>385</v>
      </c>
      <c r="AQ19" s="462">
        <v>0</v>
      </c>
      <c r="AR19" s="462"/>
      <c r="AS19" s="463"/>
      <c r="AT19" s="461">
        <v>154</v>
      </c>
      <c r="AU19" s="462">
        <v>1072</v>
      </c>
      <c r="AV19" s="462">
        <v>0</v>
      </c>
      <c r="AW19" s="462"/>
      <c r="AX19" s="463"/>
      <c r="AY19" s="461">
        <v>121</v>
      </c>
      <c r="AZ19" s="462">
        <v>805</v>
      </c>
      <c r="BA19" s="462">
        <v>0</v>
      </c>
      <c r="BB19" s="462"/>
      <c r="BC19" s="463"/>
      <c r="BD19" s="461">
        <v>118</v>
      </c>
      <c r="BE19" s="462">
        <v>806</v>
      </c>
      <c r="BF19" s="462">
        <v>0</v>
      </c>
      <c r="BG19" s="462"/>
      <c r="BH19" s="463"/>
      <c r="BI19" s="461">
        <v>138</v>
      </c>
      <c r="BJ19" s="462">
        <v>900</v>
      </c>
      <c r="BK19" s="462">
        <v>0</v>
      </c>
      <c r="BL19" s="462"/>
      <c r="BM19" s="463"/>
      <c r="BN19" s="461">
        <v>148</v>
      </c>
      <c r="BO19" s="462">
        <v>817</v>
      </c>
      <c r="BP19" s="462">
        <v>0</v>
      </c>
      <c r="BQ19" s="462"/>
      <c r="BR19" s="463"/>
      <c r="BS19" s="461">
        <v>122</v>
      </c>
      <c r="BT19" s="462">
        <v>878</v>
      </c>
      <c r="BU19" s="462">
        <v>0</v>
      </c>
      <c r="BV19" s="462"/>
      <c r="BW19" s="463"/>
      <c r="BX19" s="461">
        <v>166</v>
      </c>
      <c r="BY19" s="462">
        <v>837</v>
      </c>
      <c r="BZ19" s="462">
        <v>0</v>
      </c>
      <c r="CA19" s="462"/>
      <c r="CB19" s="463"/>
      <c r="CC19" s="631">
        <v>145</v>
      </c>
      <c r="CD19" s="632">
        <v>1131</v>
      </c>
      <c r="CE19" s="632">
        <v>0</v>
      </c>
      <c r="CF19" s="632"/>
      <c r="CG19" s="633"/>
      <c r="CH19" s="631">
        <v>97</v>
      </c>
      <c r="CI19" s="632">
        <v>184</v>
      </c>
      <c r="CJ19" s="632">
        <v>0</v>
      </c>
      <c r="CK19" s="632"/>
      <c r="CL19" s="633"/>
      <c r="CM19" s="631">
        <v>155</v>
      </c>
      <c r="CN19" s="632">
        <v>2619</v>
      </c>
      <c r="CO19" s="632">
        <v>0</v>
      </c>
      <c r="CP19" s="632"/>
      <c r="CQ19" s="633"/>
      <c r="CR19" s="631">
        <v>160</v>
      </c>
      <c r="CS19" s="632">
        <v>2778</v>
      </c>
      <c r="CT19" s="632">
        <v>0</v>
      </c>
      <c r="CU19" s="632"/>
      <c r="CV19" s="633"/>
      <c r="CW19" s="631">
        <v>148</v>
      </c>
      <c r="CX19" s="632">
        <v>2469</v>
      </c>
      <c r="CY19" s="632">
        <v>0</v>
      </c>
      <c r="CZ19" s="632"/>
      <c r="DA19" s="633"/>
      <c r="DB19" s="631">
        <v>158</v>
      </c>
      <c r="DC19" s="632">
        <v>3214</v>
      </c>
      <c r="DD19" s="632">
        <v>0</v>
      </c>
      <c r="DE19" s="632"/>
      <c r="DF19" s="633"/>
      <c r="DG19" s="461"/>
      <c r="DH19" s="462"/>
      <c r="DI19" s="462"/>
      <c r="DJ19" s="462"/>
      <c r="DK19" s="463"/>
      <c r="DL19" s="437"/>
      <c r="DM19" s="72"/>
    </row>
    <row r="20" spans="1:117">
      <c r="A20" s="49" t="s">
        <v>1213</v>
      </c>
      <c r="B20" s="475"/>
      <c r="C20" s="476">
        <f t="shared" si="75"/>
        <v>479</v>
      </c>
      <c r="D20" s="476">
        <f t="shared" si="75"/>
        <v>1985</v>
      </c>
      <c r="E20" s="476">
        <f t="shared" si="75"/>
        <v>245</v>
      </c>
      <c r="F20" s="476">
        <f t="shared" si="76"/>
        <v>0</v>
      </c>
      <c r="G20" s="484">
        <f t="shared" si="77"/>
        <v>0</v>
      </c>
      <c r="H20" s="485">
        <f t="shared" si="77"/>
        <v>0</v>
      </c>
      <c r="I20" s="476">
        <f t="shared" si="78"/>
        <v>2709</v>
      </c>
      <c r="K20" s="436" t="s">
        <v>1214</v>
      </c>
      <c r="L20" s="449">
        <v>435</v>
      </c>
      <c r="M20" s="450">
        <v>328</v>
      </c>
      <c r="N20" s="450">
        <v>25</v>
      </c>
      <c r="O20" s="451">
        <v>0</v>
      </c>
      <c r="P20" s="461">
        <v>442</v>
      </c>
      <c r="Q20" s="462">
        <v>658</v>
      </c>
      <c r="R20" s="462">
        <v>44</v>
      </c>
      <c r="S20" s="463">
        <v>0</v>
      </c>
      <c r="T20" s="461">
        <v>683</v>
      </c>
      <c r="U20" s="462">
        <v>457</v>
      </c>
      <c r="V20" s="462">
        <v>13</v>
      </c>
      <c r="W20" s="463">
        <v>0</v>
      </c>
      <c r="X20" s="461">
        <v>414</v>
      </c>
      <c r="Y20" s="462">
        <v>171</v>
      </c>
      <c r="Z20" s="462">
        <v>316</v>
      </c>
      <c r="AA20" s="463">
        <v>0</v>
      </c>
      <c r="AB20" s="461">
        <v>317</v>
      </c>
      <c r="AC20" s="462">
        <v>176</v>
      </c>
      <c r="AD20" s="462">
        <v>208</v>
      </c>
      <c r="AE20" s="463">
        <v>0</v>
      </c>
      <c r="AF20" s="461">
        <v>435</v>
      </c>
      <c r="AG20" s="462">
        <v>167</v>
      </c>
      <c r="AH20" s="462">
        <v>172</v>
      </c>
      <c r="AI20" s="463">
        <v>0</v>
      </c>
      <c r="AJ20" s="461">
        <v>637</v>
      </c>
      <c r="AK20" s="462">
        <v>207</v>
      </c>
      <c r="AL20" s="462">
        <v>8</v>
      </c>
      <c r="AM20" s="462"/>
      <c r="AN20" s="463"/>
      <c r="AO20" s="461">
        <v>592</v>
      </c>
      <c r="AP20" s="462">
        <v>367</v>
      </c>
      <c r="AQ20" s="462">
        <v>5</v>
      </c>
      <c r="AR20" s="462"/>
      <c r="AS20" s="463"/>
      <c r="AT20" s="461">
        <v>594</v>
      </c>
      <c r="AU20" s="462">
        <v>1022</v>
      </c>
      <c r="AV20" s="462">
        <v>5</v>
      </c>
      <c r="AW20" s="462"/>
      <c r="AX20" s="463"/>
      <c r="AY20" s="461">
        <v>587</v>
      </c>
      <c r="AZ20" s="462">
        <v>2395</v>
      </c>
      <c r="BA20" s="462">
        <v>4</v>
      </c>
      <c r="BB20" s="462"/>
      <c r="BC20" s="463"/>
      <c r="BD20" s="461">
        <v>622</v>
      </c>
      <c r="BE20" s="462">
        <v>1979</v>
      </c>
      <c r="BF20" s="462">
        <v>2</v>
      </c>
      <c r="BG20" s="462"/>
      <c r="BH20" s="463"/>
      <c r="BI20" s="461">
        <v>641</v>
      </c>
      <c r="BJ20" s="462">
        <v>2692</v>
      </c>
      <c r="BK20" s="462">
        <v>0</v>
      </c>
      <c r="BL20" s="462"/>
      <c r="BM20" s="463"/>
      <c r="BN20" s="461">
        <v>800</v>
      </c>
      <c r="BO20" s="462">
        <v>2156</v>
      </c>
      <c r="BP20" s="462">
        <v>0</v>
      </c>
      <c r="BQ20" s="462"/>
      <c r="BR20" s="463"/>
      <c r="BS20" s="461">
        <v>584</v>
      </c>
      <c r="BT20" s="462">
        <v>2289</v>
      </c>
      <c r="BU20" s="462">
        <v>590</v>
      </c>
      <c r="BV20" s="462"/>
      <c r="BW20" s="463"/>
      <c r="BX20" s="461">
        <v>481</v>
      </c>
      <c r="BY20" s="462">
        <v>2513</v>
      </c>
      <c r="BZ20" s="462">
        <v>187</v>
      </c>
      <c r="CA20" s="462"/>
      <c r="CB20" s="463"/>
      <c r="CC20" s="631">
        <v>534</v>
      </c>
      <c r="CD20" s="632">
        <v>1368</v>
      </c>
      <c r="CE20" s="632">
        <v>109</v>
      </c>
      <c r="CF20" s="632"/>
      <c r="CG20" s="633"/>
      <c r="CH20" s="631">
        <v>359</v>
      </c>
      <c r="CI20" s="632">
        <v>1895</v>
      </c>
      <c r="CJ20" s="632">
        <v>143</v>
      </c>
      <c r="CK20" s="632"/>
      <c r="CL20" s="633"/>
      <c r="CM20" s="631">
        <v>347</v>
      </c>
      <c r="CN20" s="632">
        <v>3819</v>
      </c>
      <c r="CO20" s="632">
        <v>152</v>
      </c>
      <c r="CP20" s="632"/>
      <c r="CQ20" s="633"/>
      <c r="CR20" s="631">
        <v>371</v>
      </c>
      <c r="CS20" s="632">
        <v>877</v>
      </c>
      <c r="CT20" s="632">
        <v>108</v>
      </c>
      <c r="CU20" s="632"/>
      <c r="CV20" s="633"/>
      <c r="CW20" s="631">
        <v>578</v>
      </c>
      <c r="CX20" s="632">
        <v>2276</v>
      </c>
      <c r="CY20" s="632">
        <v>252</v>
      </c>
      <c r="CZ20" s="632"/>
      <c r="DA20" s="633"/>
      <c r="DB20" s="631">
        <v>479</v>
      </c>
      <c r="DC20" s="632">
        <v>1985</v>
      </c>
      <c r="DD20" s="632">
        <v>245</v>
      </c>
      <c r="DE20" s="632"/>
      <c r="DF20" s="633"/>
      <c r="DG20" s="461"/>
      <c r="DH20" s="462"/>
      <c r="DI20" s="462"/>
      <c r="DJ20" s="462"/>
      <c r="DK20" s="463"/>
      <c r="DL20" s="437"/>
      <c r="DM20" s="72" t="s">
        <v>1215</v>
      </c>
    </row>
    <row r="21" spans="1:117">
      <c r="A21" s="49" t="s">
        <v>1216</v>
      </c>
      <c r="B21" s="475"/>
      <c r="C21" s="476">
        <f t="shared" si="75"/>
        <v>154</v>
      </c>
      <c r="D21" s="476">
        <f t="shared" si="75"/>
        <v>1410</v>
      </c>
      <c r="E21" s="476">
        <f t="shared" si="75"/>
        <v>235</v>
      </c>
      <c r="F21" s="476">
        <f t="shared" si="76"/>
        <v>0</v>
      </c>
      <c r="G21" s="484">
        <f t="shared" si="77"/>
        <v>0</v>
      </c>
      <c r="H21" s="485">
        <f t="shared" si="77"/>
        <v>0</v>
      </c>
      <c r="I21" s="476">
        <f t="shared" si="78"/>
        <v>1799</v>
      </c>
      <c r="K21" s="436" t="s">
        <v>1216</v>
      </c>
      <c r="L21" s="449">
        <v>152</v>
      </c>
      <c r="M21" s="450">
        <v>614</v>
      </c>
      <c r="N21" s="450">
        <v>0</v>
      </c>
      <c r="O21" s="451">
        <v>0</v>
      </c>
      <c r="P21" s="461">
        <v>191</v>
      </c>
      <c r="Q21" s="462">
        <v>160</v>
      </c>
      <c r="R21" s="462">
        <v>0</v>
      </c>
      <c r="S21" s="463">
        <v>0</v>
      </c>
      <c r="T21" s="461">
        <v>185</v>
      </c>
      <c r="U21" s="462">
        <v>131</v>
      </c>
      <c r="V21" s="462">
        <v>0</v>
      </c>
      <c r="W21" s="463">
        <v>0</v>
      </c>
      <c r="X21" s="461">
        <v>217</v>
      </c>
      <c r="Y21" s="462">
        <v>245</v>
      </c>
      <c r="Z21" s="462">
        <v>0</v>
      </c>
      <c r="AA21" s="463">
        <v>0</v>
      </c>
      <c r="AB21" s="461">
        <v>189</v>
      </c>
      <c r="AC21" s="462">
        <v>276</v>
      </c>
      <c r="AD21" s="462">
        <v>0</v>
      </c>
      <c r="AE21" s="463">
        <v>0</v>
      </c>
      <c r="AF21" s="461">
        <v>179</v>
      </c>
      <c r="AG21" s="462">
        <v>123</v>
      </c>
      <c r="AH21" s="462">
        <v>0</v>
      </c>
      <c r="AI21" s="463">
        <v>0</v>
      </c>
      <c r="AJ21" s="461">
        <v>230</v>
      </c>
      <c r="AK21" s="462">
        <v>110</v>
      </c>
      <c r="AL21" s="462">
        <v>0</v>
      </c>
      <c r="AM21" s="462"/>
      <c r="AN21" s="463"/>
      <c r="AO21" s="461">
        <v>155</v>
      </c>
      <c r="AP21" s="462">
        <v>0</v>
      </c>
      <c r="AQ21" s="462">
        <v>0</v>
      </c>
      <c r="AR21" s="462"/>
      <c r="AS21" s="463"/>
      <c r="AT21" s="461">
        <v>135</v>
      </c>
      <c r="AU21" s="462">
        <v>115</v>
      </c>
      <c r="AV21" s="462">
        <v>0</v>
      </c>
      <c r="AW21" s="462"/>
      <c r="AX21" s="463"/>
      <c r="AY21" s="461">
        <v>175</v>
      </c>
      <c r="AZ21" s="462">
        <v>108</v>
      </c>
      <c r="BA21" s="462">
        <v>0</v>
      </c>
      <c r="BB21" s="462"/>
      <c r="BC21" s="463"/>
      <c r="BD21" s="461">
        <v>164</v>
      </c>
      <c r="BE21" s="462">
        <v>226</v>
      </c>
      <c r="BF21" s="462">
        <v>0</v>
      </c>
      <c r="BG21" s="462"/>
      <c r="BH21" s="463"/>
      <c r="BI21" s="461">
        <v>176</v>
      </c>
      <c r="BJ21" s="462">
        <v>487</v>
      </c>
      <c r="BK21" s="462">
        <v>311</v>
      </c>
      <c r="BL21" s="462"/>
      <c r="BM21" s="463"/>
      <c r="BN21" s="461">
        <v>202</v>
      </c>
      <c r="BO21" s="462">
        <v>175</v>
      </c>
      <c r="BP21" s="462">
        <v>10</v>
      </c>
      <c r="BQ21" s="462"/>
      <c r="BR21" s="463"/>
      <c r="BS21" s="461">
        <v>390</v>
      </c>
      <c r="BT21" s="462">
        <v>256</v>
      </c>
      <c r="BU21" s="462">
        <v>128</v>
      </c>
      <c r="BV21" s="462"/>
      <c r="BW21" s="463"/>
      <c r="BX21" s="461">
        <v>367</v>
      </c>
      <c r="BY21" s="462">
        <v>576</v>
      </c>
      <c r="BZ21" s="462">
        <v>460</v>
      </c>
      <c r="CA21" s="462"/>
      <c r="CB21" s="463"/>
      <c r="CC21" s="631">
        <v>114</v>
      </c>
      <c r="CD21" s="632">
        <v>609</v>
      </c>
      <c r="CE21" s="632">
        <v>5</v>
      </c>
      <c r="CF21" s="632"/>
      <c r="CG21" s="633"/>
      <c r="CH21" s="631">
        <v>93</v>
      </c>
      <c r="CI21" s="632">
        <v>971</v>
      </c>
      <c r="CJ21" s="632">
        <v>311</v>
      </c>
      <c r="CK21" s="632"/>
      <c r="CL21" s="633"/>
      <c r="CM21" s="631">
        <v>58</v>
      </c>
      <c r="CN21" s="632">
        <v>1909</v>
      </c>
      <c r="CO21" s="632">
        <v>235</v>
      </c>
      <c r="CP21" s="632"/>
      <c r="CQ21" s="633"/>
      <c r="CR21" s="631">
        <v>174</v>
      </c>
      <c r="CS21" s="632">
        <v>928</v>
      </c>
      <c r="CT21" s="632">
        <v>14</v>
      </c>
      <c r="CU21" s="632"/>
      <c r="CV21" s="633"/>
      <c r="CW21" s="631">
        <v>165</v>
      </c>
      <c r="CX21" s="632">
        <v>1208</v>
      </c>
      <c r="CY21" s="632">
        <v>41</v>
      </c>
      <c r="CZ21" s="632"/>
      <c r="DA21" s="633"/>
      <c r="DB21" s="631">
        <v>154</v>
      </c>
      <c r="DC21" s="632">
        <v>1410</v>
      </c>
      <c r="DD21" s="632">
        <v>235</v>
      </c>
      <c r="DE21" s="632"/>
      <c r="DF21" s="633"/>
      <c r="DG21" s="461"/>
      <c r="DH21" s="462"/>
      <c r="DI21" s="462"/>
      <c r="DJ21" s="462"/>
      <c r="DK21" s="463"/>
      <c r="DL21" s="437"/>
      <c r="DM21" s="72"/>
    </row>
    <row r="22" spans="1:117">
      <c r="A22" s="49" t="s">
        <v>1217</v>
      </c>
      <c r="B22" s="475"/>
      <c r="C22" s="476">
        <f t="shared" si="75"/>
        <v>681</v>
      </c>
      <c r="D22" s="476">
        <f t="shared" si="75"/>
        <v>574</v>
      </c>
      <c r="E22" s="476">
        <f t="shared" si="75"/>
        <v>860</v>
      </c>
      <c r="F22" s="476">
        <f t="shared" si="76"/>
        <v>0</v>
      </c>
      <c r="G22" s="484">
        <f t="shared" si="77"/>
        <v>0</v>
      </c>
      <c r="H22" s="485">
        <f t="shared" si="77"/>
        <v>0</v>
      </c>
      <c r="I22" s="476">
        <f t="shared" si="78"/>
        <v>2115</v>
      </c>
      <c r="K22" s="436" t="s">
        <v>1217</v>
      </c>
      <c r="L22" s="449">
        <v>1009</v>
      </c>
      <c r="M22" s="450">
        <v>392</v>
      </c>
      <c r="N22" s="450">
        <v>1325</v>
      </c>
      <c r="O22" s="451">
        <v>0</v>
      </c>
      <c r="P22" s="461">
        <v>858</v>
      </c>
      <c r="Q22" s="462">
        <v>223</v>
      </c>
      <c r="R22" s="462">
        <v>1045</v>
      </c>
      <c r="S22" s="463">
        <v>0</v>
      </c>
      <c r="T22" s="461">
        <v>1093</v>
      </c>
      <c r="U22" s="462">
        <v>435</v>
      </c>
      <c r="V22" s="462">
        <v>1650</v>
      </c>
      <c r="W22" s="463">
        <v>0</v>
      </c>
      <c r="X22" s="461">
        <v>747</v>
      </c>
      <c r="Y22" s="462">
        <v>322</v>
      </c>
      <c r="Z22" s="462">
        <v>1647</v>
      </c>
      <c r="AA22" s="463">
        <v>0</v>
      </c>
      <c r="AB22" s="461">
        <v>790</v>
      </c>
      <c r="AC22" s="462">
        <v>253</v>
      </c>
      <c r="AD22" s="462">
        <v>1373</v>
      </c>
      <c r="AE22" s="463">
        <v>0</v>
      </c>
      <c r="AF22" s="461">
        <v>836</v>
      </c>
      <c r="AG22" s="462">
        <v>453</v>
      </c>
      <c r="AH22" s="462">
        <v>957</v>
      </c>
      <c r="AI22" s="463">
        <v>0</v>
      </c>
      <c r="AJ22" s="461">
        <v>522</v>
      </c>
      <c r="AK22" s="462">
        <v>359</v>
      </c>
      <c r="AL22" s="462">
        <v>2206</v>
      </c>
      <c r="AM22" s="462"/>
      <c r="AN22" s="463"/>
      <c r="AO22" s="461">
        <v>518</v>
      </c>
      <c r="AP22" s="462">
        <v>201</v>
      </c>
      <c r="AQ22" s="462">
        <v>1070</v>
      </c>
      <c r="AR22" s="462"/>
      <c r="AS22" s="463"/>
      <c r="AT22" s="461">
        <v>539</v>
      </c>
      <c r="AU22" s="462">
        <v>271</v>
      </c>
      <c r="AV22" s="462">
        <v>1081</v>
      </c>
      <c r="AW22" s="462"/>
      <c r="AX22" s="463"/>
      <c r="AY22" s="461">
        <v>524</v>
      </c>
      <c r="AZ22" s="462">
        <v>293</v>
      </c>
      <c r="BA22" s="462">
        <v>1015</v>
      </c>
      <c r="BB22" s="462"/>
      <c r="BC22" s="463"/>
      <c r="BD22" s="461">
        <v>550</v>
      </c>
      <c r="BE22" s="462">
        <v>314</v>
      </c>
      <c r="BF22" s="462">
        <v>918</v>
      </c>
      <c r="BG22" s="462"/>
      <c r="BH22" s="463"/>
      <c r="BI22" s="461">
        <v>466</v>
      </c>
      <c r="BJ22" s="462">
        <v>401</v>
      </c>
      <c r="BK22" s="462">
        <v>1428</v>
      </c>
      <c r="BL22" s="462"/>
      <c r="BM22" s="463"/>
      <c r="BN22" s="461">
        <v>552</v>
      </c>
      <c r="BO22" s="462">
        <v>184</v>
      </c>
      <c r="BP22" s="462">
        <v>934</v>
      </c>
      <c r="BQ22" s="462"/>
      <c r="BR22" s="463"/>
      <c r="BS22" s="461">
        <v>561</v>
      </c>
      <c r="BT22" s="462">
        <v>351</v>
      </c>
      <c r="BU22" s="462">
        <v>890</v>
      </c>
      <c r="BV22" s="462"/>
      <c r="BW22" s="463"/>
      <c r="BX22" s="461">
        <v>536</v>
      </c>
      <c r="BY22" s="462">
        <v>227</v>
      </c>
      <c r="BZ22" s="462">
        <v>1609</v>
      </c>
      <c r="CA22" s="462"/>
      <c r="CB22" s="463"/>
      <c r="CC22" s="631">
        <v>588</v>
      </c>
      <c r="CD22" s="632">
        <v>389</v>
      </c>
      <c r="CE22" s="632">
        <v>1245</v>
      </c>
      <c r="CF22" s="632"/>
      <c r="CG22" s="633"/>
      <c r="CH22" s="631">
        <v>444</v>
      </c>
      <c r="CI22" s="632">
        <v>250</v>
      </c>
      <c r="CJ22" s="632">
        <v>1735</v>
      </c>
      <c r="CK22" s="632"/>
      <c r="CL22" s="633"/>
      <c r="CM22" s="631">
        <v>616</v>
      </c>
      <c r="CN22" s="632">
        <v>964</v>
      </c>
      <c r="CO22" s="632">
        <v>1711</v>
      </c>
      <c r="CP22" s="632"/>
      <c r="CQ22" s="633"/>
      <c r="CR22" s="631">
        <v>561</v>
      </c>
      <c r="CS22" s="632">
        <v>568</v>
      </c>
      <c r="CT22" s="632">
        <v>1060</v>
      </c>
      <c r="CU22" s="632"/>
      <c r="CV22" s="633"/>
      <c r="CW22" s="631">
        <v>509</v>
      </c>
      <c r="CX22" s="632">
        <v>630</v>
      </c>
      <c r="CY22" s="632">
        <v>1170</v>
      </c>
      <c r="CZ22" s="632"/>
      <c r="DA22" s="633"/>
      <c r="DB22" s="631">
        <v>681</v>
      </c>
      <c r="DC22" s="632">
        <v>574</v>
      </c>
      <c r="DD22" s="632">
        <v>860</v>
      </c>
      <c r="DE22" s="632"/>
      <c r="DF22" s="633"/>
      <c r="DG22" s="461"/>
      <c r="DH22" s="462"/>
      <c r="DI22" s="462"/>
      <c r="DJ22" s="462"/>
      <c r="DK22" s="463"/>
      <c r="DL22" s="437"/>
      <c r="DM22" s="72"/>
    </row>
    <row r="23" spans="1:117">
      <c r="A23" s="49" t="s">
        <v>1218</v>
      </c>
      <c r="B23" s="475"/>
      <c r="C23" s="476">
        <f t="shared" si="75"/>
        <v>71</v>
      </c>
      <c r="D23" s="476">
        <f t="shared" si="75"/>
        <v>2222</v>
      </c>
      <c r="E23" s="476">
        <f t="shared" si="75"/>
        <v>301</v>
      </c>
      <c r="F23" s="476">
        <f t="shared" si="76"/>
        <v>0</v>
      </c>
      <c r="G23" s="484">
        <f t="shared" si="77"/>
        <v>0</v>
      </c>
      <c r="H23" s="485">
        <f t="shared" si="77"/>
        <v>0</v>
      </c>
      <c r="I23" s="476">
        <f t="shared" si="78"/>
        <v>2594</v>
      </c>
      <c r="K23" s="436" t="s">
        <v>1218</v>
      </c>
      <c r="L23" s="449">
        <v>525</v>
      </c>
      <c r="M23" s="450">
        <v>169</v>
      </c>
      <c r="N23" s="450">
        <v>0</v>
      </c>
      <c r="O23" s="451">
        <v>0</v>
      </c>
      <c r="P23" s="461">
        <v>508</v>
      </c>
      <c r="Q23" s="462">
        <v>131</v>
      </c>
      <c r="R23" s="462">
        <v>1</v>
      </c>
      <c r="S23" s="463">
        <v>0</v>
      </c>
      <c r="T23" s="461">
        <v>528</v>
      </c>
      <c r="U23" s="462">
        <v>130</v>
      </c>
      <c r="V23" s="462">
        <v>428</v>
      </c>
      <c r="W23" s="463">
        <v>0</v>
      </c>
      <c r="X23" s="461">
        <v>356</v>
      </c>
      <c r="Y23" s="462">
        <v>138</v>
      </c>
      <c r="Z23" s="462">
        <v>11</v>
      </c>
      <c r="AA23" s="463">
        <v>0</v>
      </c>
      <c r="AB23" s="461">
        <v>287</v>
      </c>
      <c r="AC23" s="462">
        <v>0</v>
      </c>
      <c r="AD23" s="462">
        <v>9</v>
      </c>
      <c r="AE23" s="463">
        <v>0</v>
      </c>
      <c r="AF23" s="461">
        <v>335</v>
      </c>
      <c r="AG23" s="462">
        <v>74</v>
      </c>
      <c r="AH23" s="462">
        <v>3</v>
      </c>
      <c r="AI23" s="463">
        <v>0</v>
      </c>
      <c r="AJ23" s="461">
        <v>286</v>
      </c>
      <c r="AK23" s="462">
        <v>236</v>
      </c>
      <c r="AL23" s="462">
        <v>24</v>
      </c>
      <c r="AM23" s="462"/>
      <c r="AN23" s="463"/>
      <c r="AO23" s="461">
        <v>378</v>
      </c>
      <c r="AP23" s="462">
        <v>248</v>
      </c>
      <c r="AQ23" s="462">
        <v>0</v>
      </c>
      <c r="AR23" s="462"/>
      <c r="AS23" s="463"/>
      <c r="AT23" s="461">
        <v>378</v>
      </c>
      <c r="AU23" s="462">
        <v>525</v>
      </c>
      <c r="AV23" s="462">
        <v>1</v>
      </c>
      <c r="AW23" s="462"/>
      <c r="AX23" s="463"/>
      <c r="AY23" s="461">
        <v>241</v>
      </c>
      <c r="AZ23" s="462">
        <v>471</v>
      </c>
      <c r="BA23" s="462">
        <v>1</v>
      </c>
      <c r="BB23" s="462"/>
      <c r="BC23" s="463"/>
      <c r="BD23" s="461">
        <v>185</v>
      </c>
      <c r="BE23" s="462">
        <v>536</v>
      </c>
      <c r="BF23" s="462">
        <v>14</v>
      </c>
      <c r="BG23" s="462"/>
      <c r="BH23" s="463"/>
      <c r="BI23" s="461">
        <v>87</v>
      </c>
      <c r="BJ23" s="462">
        <v>547</v>
      </c>
      <c r="BK23" s="462">
        <v>0</v>
      </c>
      <c r="BL23" s="462"/>
      <c r="BM23" s="463"/>
      <c r="BN23" s="461">
        <v>147</v>
      </c>
      <c r="BO23" s="462">
        <v>832</v>
      </c>
      <c r="BP23" s="462">
        <v>0</v>
      </c>
      <c r="BQ23" s="462"/>
      <c r="BR23" s="463"/>
      <c r="BS23" s="461">
        <v>157</v>
      </c>
      <c r="BT23" s="462">
        <v>2437</v>
      </c>
      <c r="BU23" s="462">
        <v>0</v>
      </c>
      <c r="BV23" s="462"/>
      <c r="BW23" s="463"/>
      <c r="BX23" s="461">
        <v>218</v>
      </c>
      <c r="BY23" s="462">
        <v>1760</v>
      </c>
      <c r="BZ23" s="462">
        <v>0</v>
      </c>
      <c r="CA23" s="462"/>
      <c r="CB23" s="463"/>
      <c r="CC23" s="631">
        <v>276</v>
      </c>
      <c r="CD23" s="632">
        <v>1518.4285714285716</v>
      </c>
      <c r="CE23" s="632">
        <v>0</v>
      </c>
      <c r="CF23" s="632"/>
      <c r="CG23" s="633"/>
      <c r="CH23" s="631">
        <v>169</v>
      </c>
      <c r="CI23" s="632">
        <v>1354</v>
      </c>
      <c r="CJ23" s="632">
        <v>0</v>
      </c>
      <c r="CK23" s="632"/>
      <c r="CL23" s="633"/>
      <c r="CM23" s="631">
        <v>87</v>
      </c>
      <c r="CN23" s="632">
        <v>1237</v>
      </c>
      <c r="CO23" s="632">
        <v>0</v>
      </c>
      <c r="CP23" s="632"/>
      <c r="CQ23" s="633"/>
      <c r="CR23" s="631">
        <v>174</v>
      </c>
      <c r="CS23" s="632">
        <v>2963</v>
      </c>
      <c r="CT23" s="632">
        <v>0</v>
      </c>
      <c r="CU23" s="632"/>
      <c r="CV23" s="633"/>
      <c r="CW23" s="631">
        <v>159</v>
      </c>
      <c r="CX23" s="632">
        <v>2173</v>
      </c>
      <c r="CY23" s="632">
        <v>0</v>
      </c>
      <c r="CZ23" s="632"/>
      <c r="DA23" s="633"/>
      <c r="DB23" s="631">
        <v>71</v>
      </c>
      <c r="DC23" s="632">
        <v>2222</v>
      </c>
      <c r="DD23" s="632">
        <v>301</v>
      </c>
      <c r="DE23" s="632"/>
      <c r="DF23" s="633"/>
      <c r="DG23" s="461"/>
      <c r="DH23" s="462"/>
      <c r="DI23" s="462"/>
      <c r="DJ23" s="462"/>
      <c r="DK23" s="463"/>
      <c r="DL23" s="437"/>
      <c r="DM23" s="72"/>
    </row>
    <row r="24" spans="1:117">
      <c r="A24" s="49" t="s">
        <v>1219</v>
      </c>
      <c r="B24" s="475"/>
      <c r="C24" s="476">
        <f t="shared" si="75"/>
        <v>175</v>
      </c>
      <c r="D24" s="476">
        <f t="shared" si="75"/>
        <v>931</v>
      </c>
      <c r="E24" s="476">
        <f t="shared" si="75"/>
        <v>1307</v>
      </c>
      <c r="F24" s="476">
        <f t="shared" si="76"/>
        <v>0</v>
      </c>
      <c r="G24" s="484">
        <f t="shared" si="77"/>
        <v>0</v>
      </c>
      <c r="H24" s="485">
        <f t="shared" si="77"/>
        <v>0</v>
      </c>
      <c r="I24" s="476">
        <f t="shared" si="78"/>
        <v>2413</v>
      </c>
      <c r="K24" s="436" t="s">
        <v>1219</v>
      </c>
      <c r="L24" s="449">
        <v>221</v>
      </c>
      <c r="M24" s="450">
        <v>0</v>
      </c>
      <c r="N24" s="450">
        <v>1774</v>
      </c>
      <c r="O24" s="451">
        <v>0</v>
      </c>
      <c r="P24" s="461">
        <v>232</v>
      </c>
      <c r="Q24" s="462">
        <v>70</v>
      </c>
      <c r="R24" s="462">
        <v>3170</v>
      </c>
      <c r="S24" s="463">
        <v>0</v>
      </c>
      <c r="T24" s="461">
        <v>225</v>
      </c>
      <c r="U24" s="462">
        <v>230</v>
      </c>
      <c r="V24" s="462">
        <v>3085</v>
      </c>
      <c r="W24" s="463">
        <v>0</v>
      </c>
      <c r="X24" s="461">
        <v>178</v>
      </c>
      <c r="Y24" s="462">
        <v>767</v>
      </c>
      <c r="Z24" s="462">
        <v>2948</v>
      </c>
      <c r="AA24" s="463">
        <v>0</v>
      </c>
      <c r="AB24" s="461">
        <v>173</v>
      </c>
      <c r="AC24" s="462">
        <v>171</v>
      </c>
      <c r="AD24" s="462">
        <v>2091</v>
      </c>
      <c r="AE24" s="463">
        <v>0</v>
      </c>
      <c r="AF24" s="461">
        <v>167</v>
      </c>
      <c r="AG24" s="462">
        <v>80</v>
      </c>
      <c r="AH24" s="462">
        <v>3975</v>
      </c>
      <c r="AI24" s="463">
        <v>0</v>
      </c>
      <c r="AJ24" s="461">
        <v>153</v>
      </c>
      <c r="AK24" s="462">
        <v>90</v>
      </c>
      <c r="AL24" s="462">
        <v>2250</v>
      </c>
      <c r="AM24" s="462"/>
      <c r="AN24" s="463"/>
      <c r="AO24" s="461">
        <v>233</v>
      </c>
      <c r="AP24" s="462">
        <v>32</v>
      </c>
      <c r="AQ24" s="462">
        <v>1354</v>
      </c>
      <c r="AR24" s="462"/>
      <c r="AS24" s="463"/>
      <c r="AT24" s="461">
        <v>228</v>
      </c>
      <c r="AU24" s="462">
        <v>72</v>
      </c>
      <c r="AV24" s="462">
        <v>1248</v>
      </c>
      <c r="AW24" s="462">
        <v>17</v>
      </c>
      <c r="AX24" s="463"/>
      <c r="AY24" s="461">
        <v>182</v>
      </c>
      <c r="AZ24" s="462">
        <v>339</v>
      </c>
      <c r="BA24" s="462">
        <v>1265</v>
      </c>
      <c r="BB24" s="462">
        <v>10</v>
      </c>
      <c r="BC24" s="463">
        <v>71</v>
      </c>
      <c r="BD24" s="461">
        <v>155</v>
      </c>
      <c r="BE24" s="462">
        <v>406</v>
      </c>
      <c r="BF24" s="462">
        <v>2200</v>
      </c>
      <c r="BG24" s="462">
        <v>9</v>
      </c>
      <c r="BH24" s="463">
        <v>117</v>
      </c>
      <c r="BI24" s="461">
        <v>188</v>
      </c>
      <c r="BJ24" s="462">
        <v>313</v>
      </c>
      <c r="BK24" s="462">
        <v>2297</v>
      </c>
      <c r="BL24" s="462">
        <v>22</v>
      </c>
      <c r="BM24" s="463">
        <v>83</v>
      </c>
      <c r="BN24" s="461">
        <v>143</v>
      </c>
      <c r="BO24" s="462">
        <v>354</v>
      </c>
      <c r="BP24" s="462">
        <v>1628</v>
      </c>
      <c r="BQ24" s="462">
        <v>23</v>
      </c>
      <c r="BR24" s="463">
        <v>106</v>
      </c>
      <c r="BS24" s="461">
        <v>161</v>
      </c>
      <c r="BT24" s="462">
        <v>300</v>
      </c>
      <c r="BU24" s="462">
        <v>947</v>
      </c>
      <c r="BV24" s="462"/>
      <c r="BW24" s="463"/>
      <c r="BX24" s="461">
        <v>249</v>
      </c>
      <c r="BY24" s="462">
        <v>322</v>
      </c>
      <c r="BZ24" s="462">
        <v>1761</v>
      </c>
      <c r="CA24" s="462"/>
      <c r="CB24" s="463"/>
      <c r="CC24" s="631">
        <v>144</v>
      </c>
      <c r="CD24" s="632">
        <v>254</v>
      </c>
      <c r="CE24" s="632">
        <v>562</v>
      </c>
      <c r="CF24" s="632"/>
      <c r="CG24" s="633"/>
      <c r="CH24" s="631">
        <v>130</v>
      </c>
      <c r="CI24" s="632">
        <v>416</v>
      </c>
      <c r="CJ24" s="632">
        <v>1099</v>
      </c>
      <c r="CK24" s="632"/>
      <c r="CL24" s="633"/>
      <c r="CM24" s="631">
        <v>101</v>
      </c>
      <c r="CN24" s="632">
        <v>459</v>
      </c>
      <c r="CO24" s="632">
        <v>1152</v>
      </c>
      <c r="CP24" s="632"/>
      <c r="CQ24" s="633"/>
      <c r="CR24" s="631">
        <v>90</v>
      </c>
      <c r="CS24" s="632">
        <v>426</v>
      </c>
      <c r="CT24" s="632">
        <v>1602</v>
      </c>
      <c r="CU24" s="632"/>
      <c r="CV24" s="633"/>
      <c r="CW24" s="631">
        <v>43</v>
      </c>
      <c r="CX24" s="632">
        <v>664</v>
      </c>
      <c r="CY24" s="632">
        <v>1153</v>
      </c>
      <c r="CZ24" s="632"/>
      <c r="DA24" s="633"/>
      <c r="DB24" s="631">
        <v>175</v>
      </c>
      <c r="DC24" s="632">
        <v>931</v>
      </c>
      <c r="DD24" s="632">
        <v>1307</v>
      </c>
      <c r="DE24" s="632"/>
      <c r="DF24" s="633"/>
      <c r="DG24" s="461"/>
      <c r="DH24" s="462"/>
      <c r="DI24" s="462"/>
      <c r="DJ24" s="462"/>
      <c r="DK24" s="463"/>
      <c r="DL24" s="437"/>
      <c r="DM24" s="72"/>
    </row>
    <row r="25" spans="1:117">
      <c r="A25" s="49" t="s">
        <v>1220</v>
      </c>
      <c r="B25" s="475"/>
      <c r="C25" s="476">
        <f t="shared" si="75"/>
        <v>73</v>
      </c>
      <c r="D25" s="476">
        <f t="shared" si="75"/>
        <v>5793</v>
      </c>
      <c r="E25" s="476">
        <f t="shared" si="75"/>
        <v>511</v>
      </c>
      <c r="F25" s="476">
        <f t="shared" si="76"/>
        <v>24</v>
      </c>
      <c r="G25" s="484">
        <f t="shared" si="77"/>
        <v>24</v>
      </c>
      <c r="H25" s="485">
        <f t="shared" si="77"/>
        <v>0</v>
      </c>
      <c r="I25" s="476">
        <f t="shared" si="78"/>
        <v>6425</v>
      </c>
      <c r="K25" s="436" t="s">
        <v>1220</v>
      </c>
      <c r="L25" s="449">
        <v>233</v>
      </c>
      <c r="M25" s="450">
        <v>2084</v>
      </c>
      <c r="N25" s="450">
        <v>645</v>
      </c>
      <c r="O25" s="451">
        <v>0</v>
      </c>
      <c r="P25" s="461">
        <v>573</v>
      </c>
      <c r="Q25" s="462">
        <v>2031</v>
      </c>
      <c r="R25" s="462">
        <v>522</v>
      </c>
      <c r="S25" s="463">
        <v>0</v>
      </c>
      <c r="T25" s="461">
        <v>333</v>
      </c>
      <c r="U25" s="462">
        <v>2488</v>
      </c>
      <c r="V25" s="462">
        <v>2677</v>
      </c>
      <c r="W25" s="463">
        <v>0</v>
      </c>
      <c r="X25" s="461">
        <v>264</v>
      </c>
      <c r="Y25" s="462">
        <v>3842</v>
      </c>
      <c r="Z25" s="462">
        <v>1436</v>
      </c>
      <c r="AA25" s="463">
        <v>0</v>
      </c>
      <c r="AB25" s="461">
        <v>498</v>
      </c>
      <c r="AC25" s="462">
        <v>4116</v>
      </c>
      <c r="AD25" s="462">
        <v>1028</v>
      </c>
      <c r="AE25" s="463">
        <v>0</v>
      </c>
      <c r="AF25" s="461">
        <v>409</v>
      </c>
      <c r="AG25" s="462">
        <v>1861</v>
      </c>
      <c r="AH25" s="462">
        <v>655</v>
      </c>
      <c r="AI25" s="463">
        <v>0</v>
      </c>
      <c r="AJ25" s="461">
        <v>351</v>
      </c>
      <c r="AK25" s="462">
        <v>2548</v>
      </c>
      <c r="AL25" s="462">
        <v>1647</v>
      </c>
      <c r="AM25" s="462"/>
      <c r="AN25" s="463"/>
      <c r="AO25" s="461">
        <v>515</v>
      </c>
      <c r="AP25" s="462">
        <v>2531</v>
      </c>
      <c r="AQ25" s="462">
        <v>523</v>
      </c>
      <c r="AR25" s="462"/>
      <c r="AS25" s="463"/>
      <c r="AT25" s="461">
        <v>294</v>
      </c>
      <c r="AU25" s="462">
        <v>4539</v>
      </c>
      <c r="AV25" s="462">
        <v>435</v>
      </c>
      <c r="AW25" s="462"/>
      <c r="AX25" s="463"/>
      <c r="AY25" s="461">
        <v>274</v>
      </c>
      <c r="AZ25" s="462">
        <v>4673</v>
      </c>
      <c r="BA25" s="462">
        <v>286</v>
      </c>
      <c r="BB25" s="462">
        <v>8</v>
      </c>
      <c r="BC25" s="463">
        <v>12</v>
      </c>
      <c r="BD25" s="461">
        <v>380</v>
      </c>
      <c r="BE25" s="462">
        <v>4920</v>
      </c>
      <c r="BF25" s="462">
        <v>125</v>
      </c>
      <c r="BG25" s="462">
        <v>5</v>
      </c>
      <c r="BH25" s="463">
        <v>65</v>
      </c>
      <c r="BI25" s="461">
        <v>348</v>
      </c>
      <c r="BJ25" s="462">
        <v>4218</v>
      </c>
      <c r="BK25" s="462">
        <v>348</v>
      </c>
      <c r="BL25" s="462"/>
      <c r="BM25" s="463"/>
      <c r="BN25" s="461">
        <v>229</v>
      </c>
      <c r="BO25" s="462">
        <v>5234</v>
      </c>
      <c r="BP25" s="462">
        <v>64</v>
      </c>
      <c r="BQ25" s="462"/>
      <c r="BR25" s="463">
        <v>106</v>
      </c>
      <c r="BS25" s="461">
        <v>165</v>
      </c>
      <c r="BT25" s="462">
        <v>5490</v>
      </c>
      <c r="BU25" s="462">
        <v>45</v>
      </c>
      <c r="BV25" s="462"/>
      <c r="BW25" s="463"/>
      <c r="BX25" s="461">
        <v>106</v>
      </c>
      <c r="BY25" s="462">
        <v>5386</v>
      </c>
      <c r="BZ25" s="462">
        <v>56</v>
      </c>
      <c r="CA25" s="462"/>
      <c r="CB25" s="463"/>
      <c r="CC25" s="631">
        <v>103</v>
      </c>
      <c r="CD25" s="632">
        <v>5078</v>
      </c>
      <c r="CE25" s="632">
        <v>47</v>
      </c>
      <c r="CF25" s="632"/>
      <c r="CG25" s="633"/>
      <c r="CH25" s="631">
        <v>15</v>
      </c>
      <c r="CI25" s="632">
        <v>5935</v>
      </c>
      <c r="CJ25" s="632">
        <v>44</v>
      </c>
      <c r="CK25" s="632"/>
      <c r="CL25" s="633"/>
      <c r="CM25" s="631">
        <v>0</v>
      </c>
      <c r="CN25" s="632">
        <v>6645</v>
      </c>
      <c r="CO25" s="632">
        <v>57</v>
      </c>
      <c r="CP25" s="632"/>
      <c r="CQ25" s="633"/>
      <c r="CR25" s="631">
        <v>43</v>
      </c>
      <c r="CS25" s="632">
        <v>5487</v>
      </c>
      <c r="CT25" s="632">
        <v>42</v>
      </c>
      <c r="CU25" s="632"/>
      <c r="CV25" s="633"/>
      <c r="CW25" s="631">
        <v>96</v>
      </c>
      <c r="CX25" s="632">
        <v>5199</v>
      </c>
      <c r="CY25" s="632">
        <v>147</v>
      </c>
      <c r="CZ25" s="632">
        <v>40</v>
      </c>
      <c r="DA25" s="633"/>
      <c r="DB25" s="631">
        <v>73</v>
      </c>
      <c r="DC25" s="632">
        <v>5793</v>
      </c>
      <c r="DD25" s="632">
        <v>511</v>
      </c>
      <c r="DE25" s="632">
        <v>24</v>
      </c>
      <c r="DF25" s="633"/>
      <c r="DG25" s="461"/>
      <c r="DH25" s="462"/>
      <c r="DI25" s="462"/>
      <c r="DJ25" s="462"/>
      <c r="DK25" s="463"/>
      <c r="DL25" s="437"/>
      <c r="DM25" s="72"/>
    </row>
    <row r="26" spans="1:117">
      <c r="A26" s="49" t="s">
        <v>1221</v>
      </c>
      <c r="B26" s="475"/>
      <c r="C26" s="476">
        <f t="shared" si="75"/>
        <v>89</v>
      </c>
      <c r="D26" s="476">
        <f t="shared" si="75"/>
        <v>1576</v>
      </c>
      <c r="E26" s="476">
        <f t="shared" si="75"/>
        <v>7</v>
      </c>
      <c r="F26" s="476">
        <f t="shared" si="76"/>
        <v>0</v>
      </c>
      <c r="G26" s="484">
        <f t="shared" si="77"/>
        <v>0</v>
      </c>
      <c r="H26" s="485">
        <f t="shared" si="77"/>
        <v>0</v>
      </c>
      <c r="I26" s="476">
        <f t="shared" si="78"/>
        <v>1672</v>
      </c>
      <c r="K26" s="436" t="s">
        <v>1221</v>
      </c>
      <c r="L26" s="449">
        <v>139</v>
      </c>
      <c r="M26" s="450">
        <v>189</v>
      </c>
      <c r="N26" s="450">
        <v>580</v>
      </c>
      <c r="O26" s="451">
        <v>0</v>
      </c>
      <c r="P26" s="461">
        <v>208</v>
      </c>
      <c r="Q26" s="462">
        <v>158</v>
      </c>
      <c r="R26" s="462">
        <v>655</v>
      </c>
      <c r="S26" s="463">
        <v>0</v>
      </c>
      <c r="T26" s="461">
        <v>183</v>
      </c>
      <c r="U26" s="462">
        <v>129</v>
      </c>
      <c r="V26" s="462">
        <v>362</v>
      </c>
      <c r="W26" s="463">
        <v>0</v>
      </c>
      <c r="X26" s="461">
        <v>169</v>
      </c>
      <c r="Y26" s="462">
        <v>309</v>
      </c>
      <c r="Z26" s="462">
        <v>254</v>
      </c>
      <c r="AA26" s="463">
        <v>0</v>
      </c>
      <c r="AB26" s="461">
        <v>134</v>
      </c>
      <c r="AC26" s="462">
        <v>266</v>
      </c>
      <c r="AD26" s="462">
        <v>147</v>
      </c>
      <c r="AE26" s="463">
        <v>0</v>
      </c>
      <c r="AF26" s="461">
        <v>89</v>
      </c>
      <c r="AG26" s="462">
        <v>86</v>
      </c>
      <c r="AH26" s="462">
        <v>150</v>
      </c>
      <c r="AI26" s="463">
        <v>0</v>
      </c>
      <c r="AJ26" s="461">
        <v>110</v>
      </c>
      <c r="AK26" s="462">
        <v>116</v>
      </c>
      <c r="AL26" s="462">
        <v>151</v>
      </c>
      <c r="AM26" s="462"/>
      <c r="AN26" s="463"/>
      <c r="AO26" s="461">
        <v>115</v>
      </c>
      <c r="AP26" s="462">
        <v>144</v>
      </c>
      <c r="AQ26" s="462">
        <v>81</v>
      </c>
      <c r="AR26" s="462"/>
      <c r="AS26" s="463"/>
      <c r="AT26" s="461">
        <v>63</v>
      </c>
      <c r="AU26" s="462">
        <v>302</v>
      </c>
      <c r="AV26" s="462">
        <v>269</v>
      </c>
      <c r="AW26" s="462"/>
      <c r="AX26" s="463"/>
      <c r="AY26" s="461">
        <v>81</v>
      </c>
      <c r="AZ26" s="462">
        <v>370</v>
      </c>
      <c r="BA26" s="462">
        <v>74</v>
      </c>
      <c r="BB26" s="462"/>
      <c r="BC26" s="463"/>
      <c r="BD26" s="461">
        <v>62</v>
      </c>
      <c r="BE26" s="462">
        <v>414</v>
      </c>
      <c r="BF26" s="462">
        <v>95</v>
      </c>
      <c r="BG26" s="462"/>
      <c r="BH26" s="463"/>
      <c r="BI26" s="461">
        <v>85</v>
      </c>
      <c r="BJ26" s="462">
        <v>454</v>
      </c>
      <c r="BK26" s="462">
        <v>64</v>
      </c>
      <c r="BL26" s="462"/>
      <c r="BM26" s="463"/>
      <c r="BN26" s="461">
        <v>105</v>
      </c>
      <c r="BO26" s="462">
        <v>388</v>
      </c>
      <c r="BP26" s="462">
        <v>545</v>
      </c>
      <c r="BQ26" s="462"/>
      <c r="BR26" s="463"/>
      <c r="BS26" s="461">
        <v>133</v>
      </c>
      <c r="BT26" s="462">
        <v>425</v>
      </c>
      <c r="BU26" s="462">
        <v>26</v>
      </c>
      <c r="BV26" s="462"/>
      <c r="BW26" s="463"/>
      <c r="BX26" s="461">
        <v>132</v>
      </c>
      <c r="BY26" s="462">
        <v>354</v>
      </c>
      <c r="BZ26" s="462">
        <v>1532</v>
      </c>
      <c r="CA26" s="462"/>
      <c r="CB26" s="463"/>
      <c r="CC26" s="631">
        <v>86</v>
      </c>
      <c r="CD26" s="632">
        <v>497.33333333333337</v>
      </c>
      <c r="CE26" s="632">
        <v>189</v>
      </c>
      <c r="CF26" s="632"/>
      <c r="CG26" s="633"/>
      <c r="CH26" s="631"/>
      <c r="CI26" s="632">
        <v>909</v>
      </c>
      <c r="CJ26" s="632">
        <v>210</v>
      </c>
      <c r="CK26" s="632"/>
      <c r="CL26" s="633"/>
      <c r="CM26" s="631"/>
      <c r="CN26" s="632">
        <v>904</v>
      </c>
      <c r="CO26" s="632">
        <v>149</v>
      </c>
      <c r="CP26" s="632"/>
      <c r="CQ26" s="633"/>
      <c r="CR26" s="631"/>
      <c r="CS26" s="632">
        <v>860</v>
      </c>
      <c r="CT26" s="632">
        <v>90</v>
      </c>
      <c r="CU26" s="632"/>
      <c r="CV26" s="633"/>
      <c r="CW26" s="631">
        <v>53</v>
      </c>
      <c r="CX26" s="632">
        <v>1750</v>
      </c>
      <c r="CY26" s="632">
        <v>130</v>
      </c>
      <c r="CZ26" s="632"/>
      <c r="DA26" s="633"/>
      <c r="DB26" s="631">
        <v>89</v>
      </c>
      <c r="DC26" s="632">
        <v>1576</v>
      </c>
      <c r="DD26" s="632">
        <v>7</v>
      </c>
      <c r="DE26" s="632"/>
      <c r="DF26" s="633"/>
      <c r="DG26" s="461"/>
      <c r="DH26" s="462"/>
      <c r="DI26" s="462"/>
      <c r="DJ26" s="462"/>
      <c r="DK26" s="463"/>
      <c r="DL26" s="437"/>
      <c r="DM26" s="72"/>
    </row>
    <row r="27" spans="1:117">
      <c r="A27" s="49" t="s">
        <v>1222</v>
      </c>
      <c r="B27" s="475"/>
      <c r="C27" s="476">
        <f t="shared" si="75"/>
        <v>302</v>
      </c>
      <c r="D27" s="476">
        <f t="shared" si="75"/>
        <v>1276</v>
      </c>
      <c r="E27" s="476">
        <f t="shared" si="75"/>
        <v>101</v>
      </c>
      <c r="F27" s="476">
        <f t="shared" si="76"/>
        <v>0</v>
      </c>
      <c r="G27" s="484">
        <f t="shared" si="77"/>
        <v>0</v>
      </c>
      <c r="H27" s="485">
        <f t="shared" si="77"/>
        <v>0</v>
      </c>
      <c r="I27" s="476">
        <f t="shared" si="78"/>
        <v>1679</v>
      </c>
      <c r="K27" s="436" t="s">
        <v>1222</v>
      </c>
      <c r="L27" s="449">
        <v>1006</v>
      </c>
      <c r="M27" s="450">
        <v>515</v>
      </c>
      <c r="N27" s="450">
        <v>159</v>
      </c>
      <c r="O27" s="451">
        <v>0</v>
      </c>
      <c r="P27" s="461">
        <v>833</v>
      </c>
      <c r="Q27" s="462">
        <v>385</v>
      </c>
      <c r="R27" s="462">
        <v>115</v>
      </c>
      <c r="S27" s="463">
        <v>0</v>
      </c>
      <c r="T27" s="461">
        <v>1077</v>
      </c>
      <c r="U27" s="462">
        <v>488</v>
      </c>
      <c r="V27" s="462">
        <v>77</v>
      </c>
      <c r="W27" s="463">
        <v>0</v>
      </c>
      <c r="X27" s="461">
        <v>997</v>
      </c>
      <c r="Y27" s="462">
        <v>1103</v>
      </c>
      <c r="Z27" s="462">
        <v>334</v>
      </c>
      <c r="AA27" s="463">
        <v>0</v>
      </c>
      <c r="AB27" s="461">
        <v>890</v>
      </c>
      <c r="AC27" s="462">
        <v>530</v>
      </c>
      <c r="AD27" s="462">
        <v>1867</v>
      </c>
      <c r="AE27" s="463">
        <v>0</v>
      </c>
      <c r="AF27" s="461">
        <v>1112</v>
      </c>
      <c r="AG27" s="462">
        <v>705</v>
      </c>
      <c r="AH27" s="462">
        <v>484</v>
      </c>
      <c r="AI27" s="463">
        <v>0</v>
      </c>
      <c r="AJ27" s="461">
        <v>799</v>
      </c>
      <c r="AK27" s="462">
        <v>1167</v>
      </c>
      <c r="AL27" s="462">
        <v>1683</v>
      </c>
      <c r="AM27" s="462"/>
      <c r="AN27" s="463"/>
      <c r="AO27" s="461">
        <v>635</v>
      </c>
      <c r="AP27" s="462">
        <v>642</v>
      </c>
      <c r="AQ27" s="462">
        <v>586</v>
      </c>
      <c r="AR27" s="462"/>
      <c r="AS27" s="463"/>
      <c r="AT27" s="461">
        <v>492</v>
      </c>
      <c r="AU27" s="462">
        <v>545</v>
      </c>
      <c r="AV27" s="462">
        <v>613</v>
      </c>
      <c r="AW27" s="462"/>
      <c r="AX27" s="463"/>
      <c r="AY27" s="461">
        <v>673</v>
      </c>
      <c r="AZ27" s="462">
        <v>882</v>
      </c>
      <c r="BA27" s="462">
        <v>447</v>
      </c>
      <c r="BB27" s="462"/>
      <c r="BC27" s="463"/>
      <c r="BD27" s="461">
        <v>714</v>
      </c>
      <c r="BE27" s="462">
        <v>957</v>
      </c>
      <c r="BF27" s="462">
        <v>1212</v>
      </c>
      <c r="BG27" s="462"/>
      <c r="BH27" s="463"/>
      <c r="BI27" s="461">
        <v>639</v>
      </c>
      <c r="BJ27" s="462">
        <v>1326</v>
      </c>
      <c r="BK27" s="462">
        <v>2622</v>
      </c>
      <c r="BL27" s="462"/>
      <c r="BM27" s="463"/>
      <c r="BN27" s="461">
        <v>716</v>
      </c>
      <c r="BO27" s="462">
        <v>1082</v>
      </c>
      <c r="BP27" s="462">
        <v>360</v>
      </c>
      <c r="BQ27" s="462"/>
      <c r="BR27" s="463"/>
      <c r="BS27" s="461">
        <v>583</v>
      </c>
      <c r="BT27" s="462">
        <v>910</v>
      </c>
      <c r="BU27" s="462">
        <v>725</v>
      </c>
      <c r="BV27" s="462"/>
      <c r="BW27" s="463"/>
      <c r="BX27" s="461">
        <v>610</v>
      </c>
      <c r="BY27" s="462">
        <v>836</v>
      </c>
      <c r="BZ27" s="462">
        <v>564</v>
      </c>
      <c r="CA27" s="462"/>
      <c r="CB27" s="463"/>
      <c r="CC27" s="631">
        <v>510</v>
      </c>
      <c r="CD27" s="632">
        <v>1126</v>
      </c>
      <c r="CE27" s="632">
        <v>185</v>
      </c>
      <c r="CF27" s="632"/>
      <c r="CG27" s="633"/>
      <c r="CH27" s="631">
        <v>110</v>
      </c>
      <c r="CI27" s="632">
        <v>858</v>
      </c>
      <c r="CJ27" s="632">
        <v>858</v>
      </c>
      <c r="CK27" s="632"/>
      <c r="CL27" s="633"/>
      <c r="CM27" s="631">
        <v>178</v>
      </c>
      <c r="CN27" s="632">
        <v>1351</v>
      </c>
      <c r="CO27" s="632">
        <v>506</v>
      </c>
      <c r="CP27" s="632"/>
      <c r="CQ27" s="633"/>
      <c r="CR27" s="631">
        <v>192</v>
      </c>
      <c r="CS27" s="632">
        <v>896</v>
      </c>
      <c r="CT27" s="632">
        <v>152</v>
      </c>
      <c r="CU27" s="632"/>
      <c r="CV27" s="633"/>
      <c r="CW27" s="631">
        <v>399</v>
      </c>
      <c r="CX27" s="632">
        <v>1216</v>
      </c>
      <c r="CY27" s="632">
        <v>92</v>
      </c>
      <c r="CZ27" s="632"/>
      <c r="DA27" s="633"/>
      <c r="DB27" s="631">
        <v>302</v>
      </c>
      <c r="DC27" s="632">
        <v>1276</v>
      </c>
      <c r="DD27" s="632">
        <v>101</v>
      </c>
      <c r="DE27" s="632"/>
      <c r="DF27" s="633"/>
      <c r="DG27" s="461"/>
      <c r="DH27" s="462"/>
      <c r="DI27" s="462"/>
      <c r="DJ27" s="462"/>
      <c r="DK27" s="463"/>
      <c r="DL27" s="437"/>
      <c r="DM27" s="72"/>
    </row>
    <row r="28" spans="1:117">
      <c r="A28" s="49" t="s">
        <v>1223</v>
      </c>
      <c r="B28" s="475"/>
      <c r="C28" s="476">
        <f t="shared" si="75"/>
        <v>103</v>
      </c>
      <c r="D28" s="476">
        <f t="shared" si="75"/>
        <v>1563</v>
      </c>
      <c r="E28" s="476">
        <f t="shared" si="75"/>
        <v>0</v>
      </c>
      <c r="F28" s="476">
        <f t="shared" si="76"/>
        <v>0</v>
      </c>
      <c r="G28" s="484">
        <f t="shared" si="77"/>
        <v>0</v>
      </c>
      <c r="H28" s="485">
        <f t="shared" si="77"/>
        <v>0</v>
      </c>
      <c r="I28" s="476">
        <f t="shared" si="78"/>
        <v>1666</v>
      </c>
      <c r="K28" s="436" t="s">
        <v>1223</v>
      </c>
      <c r="L28" s="449">
        <v>352</v>
      </c>
      <c r="M28" s="450">
        <v>200</v>
      </c>
      <c r="N28" s="450">
        <v>0</v>
      </c>
      <c r="O28" s="451">
        <v>0</v>
      </c>
      <c r="P28" s="461">
        <v>447</v>
      </c>
      <c r="Q28" s="462">
        <v>165</v>
      </c>
      <c r="R28" s="462">
        <v>0</v>
      </c>
      <c r="S28" s="463">
        <v>0</v>
      </c>
      <c r="T28" s="461">
        <v>703</v>
      </c>
      <c r="U28" s="462">
        <v>101</v>
      </c>
      <c r="V28" s="462">
        <v>0</v>
      </c>
      <c r="W28" s="463">
        <v>0</v>
      </c>
      <c r="X28" s="461">
        <v>493</v>
      </c>
      <c r="Y28" s="462">
        <v>312</v>
      </c>
      <c r="Z28" s="462">
        <v>0</v>
      </c>
      <c r="AA28" s="463">
        <v>0</v>
      </c>
      <c r="AB28" s="461">
        <v>478</v>
      </c>
      <c r="AC28" s="462">
        <v>117</v>
      </c>
      <c r="AD28" s="462">
        <v>2162</v>
      </c>
      <c r="AE28" s="463">
        <v>0</v>
      </c>
      <c r="AF28" s="461">
        <v>375</v>
      </c>
      <c r="AG28" s="462">
        <v>431</v>
      </c>
      <c r="AH28" s="462">
        <v>79</v>
      </c>
      <c r="AI28" s="463">
        <v>0</v>
      </c>
      <c r="AJ28" s="461">
        <v>335</v>
      </c>
      <c r="AK28" s="462">
        <v>599</v>
      </c>
      <c r="AL28" s="462">
        <v>575</v>
      </c>
      <c r="AM28" s="462"/>
      <c r="AN28" s="463"/>
      <c r="AO28" s="461">
        <v>218</v>
      </c>
      <c r="AP28" s="462">
        <v>931</v>
      </c>
      <c r="AQ28" s="462">
        <v>567</v>
      </c>
      <c r="AR28" s="462"/>
      <c r="AS28" s="463"/>
      <c r="AT28" s="461">
        <v>265</v>
      </c>
      <c r="AU28" s="462">
        <v>550</v>
      </c>
      <c r="AV28" s="462">
        <v>221</v>
      </c>
      <c r="AW28" s="462"/>
      <c r="AX28" s="463"/>
      <c r="AY28" s="461">
        <v>255</v>
      </c>
      <c r="AZ28" s="462">
        <v>619</v>
      </c>
      <c r="BA28" s="462">
        <v>4</v>
      </c>
      <c r="BB28" s="462"/>
      <c r="BC28" s="463"/>
      <c r="BD28" s="461">
        <v>315</v>
      </c>
      <c r="BE28" s="462">
        <v>398</v>
      </c>
      <c r="BF28" s="462">
        <v>3</v>
      </c>
      <c r="BG28" s="462"/>
      <c r="BH28" s="463"/>
      <c r="BI28" s="461">
        <v>194</v>
      </c>
      <c r="BJ28" s="462">
        <v>522</v>
      </c>
      <c r="BK28" s="462">
        <v>2</v>
      </c>
      <c r="BL28" s="462"/>
      <c r="BM28" s="463"/>
      <c r="BN28" s="461">
        <v>178</v>
      </c>
      <c r="BO28" s="462">
        <v>399</v>
      </c>
      <c r="BP28" s="462">
        <v>0</v>
      </c>
      <c r="BQ28" s="462"/>
      <c r="BR28" s="463"/>
      <c r="BS28" s="461">
        <v>154</v>
      </c>
      <c r="BT28" s="462">
        <v>637</v>
      </c>
      <c r="BU28" s="462">
        <v>0</v>
      </c>
      <c r="BV28" s="462"/>
      <c r="BW28" s="463"/>
      <c r="BX28" s="461">
        <v>154</v>
      </c>
      <c r="BY28" s="462">
        <v>564</v>
      </c>
      <c r="BZ28" s="462">
        <v>0</v>
      </c>
      <c r="CA28" s="462"/>
      <c r="CB28" s="463"/>
      <c r="CC28" s="631">
        <v>166</v>
      </c>
      <c r="CD28" s="632">
        <v>897</v>
      </c>
      <c r="CE28" s="632">
        <v>0</v>
      </c>
      <c r="CF28" s="632"/>
      <c r="CG28" s="633"/>
      <c r="CH28" s="631">
        <v>99</v>
      </c>
      <c r="CI28" s="632">
        <v>388</v>
      </c>
      <c r="CJ28" s="632">
        <v>0</v>
      </c>
      <c r="CK28" s="632"/>
      <c r="CL28" s="633"/>
      <c r="CM28" s="631">
        <v>35</v>
      </c>
      <c r="CN28" s="632">
        <v>572</v>
      </c>
      <c r="CO28" s="632">
        <v>0</v>
      </c>
      <c r="CP28" s="632"/>
      <c r="CQ28" s="633"/>
      <c r="CR28" s="631">
        <v>76</v>
      </c>
      <c r="CS28" s="632">
        <v>945</v>
      </c>
      <c r="CT28" s="632">
        <v>0</v>
      </c>
      <c r="CU28" s="632"/>
      <c r="CV28" s="633"/>
      <c r="CW28" s="631">
        <v>108</v>
      </c>
      <c r="CX28" s="632">
        <v>897</v>
      </c>
      <c r="CY28" s="632">
        <v>0</v>
      </c>
      <c r="CZ28" s="632"/>
      <c r="DA28" s="633"/>
      <c r="DB28" s="631">
        <v>103</v>
      </c>
      <c r="DC28" s="632">
        <v>1563</v>
      </c>
      <c r="DD28" s="632">
        <v>0</v>
      </c>
      <c r="DE28" s="632"/>
      <c r="DF28" s="633"/>
      <c r="DG28" s="461"/>
      <c r="DH28" s="462"/>
      <c r="DI28" s="462"/>
      <c r="DJ28" s="462"/>
      <c r="DK28" s="463"/>
      <c r="DL28" s="437"/>
      <c r="DM28" s="72"/>
    </row>
    <row r="29" spans="1:117">
      <c r="A29" s="49" t="s">
        <v>1224</v>
      </c>
      <c r="B29" s="475"/>
      <c r="C29" s="476">
        <f t="shared" si="75"/>
        <v>101</v>
      </c>
      <c r="D29" s="476">
        <f t="shared" si="75"/>
        <v>852</v>
      </c>
      <c r="E29" s="476">
        <f t="shared" si="75"/>
        <v>0</v>
      </c>
      <c r="F29" s="476">
        <f t="shared" si="76"/>
        <v>0</v>
      </c>
      <c r="G29" s="484">
        <f t="shared" si="77"/>
        <v>0</v>
      </c>
      <c r="H29" s="485">
        <f t="shared" si="77"/>
        <v>0</v>
      </c>
      <c r="I29" s="476">
        <f t="shared" si="78"/>
        <v>953</v>
      </c>
      <c r="K29" s="436" t="s">
        <v>1224</v>
      </c>
      <c r="L29" s="449">
        <v>106</v>
      </c>
      <c r="M29" s="450">
        <v>520</v>
      </c>
      <c r="N29" s="450">
        <v>0</v>
      </c>
      <c r="O29" s="451">
        <v>0</v>
      </c>
      <c r="P29" s="461">
        <v>60</v>
      </c>
      <c r="Q29" s="462">
        <v>724</v>
      </c>
      <c r="R29" s="462">
        <v>0</v>
      </c>
      <c r="S29" s="463">
        <v>0</v>
      </c>
      <c r="T29" s="461">
        <v>97</v>
      </c>
      <c r="U29" s="462">
        <v>738</v>
      </c>
      <c r="V29" s="462">
        <v>0</v>
      </c>
      <c r="W29" s="463">
        <v>0</v>
      </c>
      <c r="X29" s="461">
        <v>59</v>
      </c>
      <c r="Y29" s="462">
        <v>1207</v>
      </c>
      <c r="Z29" s="462">
        <v>0</v>
      </c>
      <c r="AA29" s="463">
        <v>0</v>
      </c>
      <c r="AB29" s="461">
        <v>59</v>
      </c>
      <c r="AC29" s="462">
        <v>1338</v>
      </c>
      <c r="AD29" s="462">
        <v>0</v>
      </c>
      <c r="AE29" s="463">
        <v>0</v>
      </c>
      <c r="AF29" s="461">
        <v>66</v>
      </c>
      <c r="AG29" s="462">
        <v>847</v>
      </c>
      <c r="AH29" s="462">
        <v>0</v>
      </c>
      <c r="AI29" s="463">
        <v>0</v>
      </c>
      <c r="AJ29" s="461">
        <v>70</v>
      </c>
      <c r="AK29" s="462">
        <v>1138</v>
      </c>
      <c r="AL29" s="462">
        <v>0</v>
      </c>
      <c r="AM29" s="462"/>
      <c r="AN29" s="463"/>
      <c r="AO29" s="461">
        <v>72</v>
      </c>
      <c r="AP29" s="462">
        <v>1063</v>
      </c>
      <c r="AQ29" s="462">
        <v>0</v>
      </c>
      <c r="AR29" s="462"/>
      <c r="AS29" s="463"/>
      <c r="AT29" s="461">
        <v>122</v>
      </c>
      <c r="AU29" s="462">
        <v>567</v>
      </c>
      <c r="AV29" s="462">
        <v>0</v>
      </c>
      <c r="AW29" s="462"/>
      <c r="AX29" s="463"/>
      <c r="AY29" s="461">
        <v>119</v>
      </c>
      <c r="AZ29" s="462">
        <v>398</v>
      </c>
      <c r="BA29" s="462">
        <v>0</v>
      </c>
      <c r="BB29" s="462"/>
      <c r="BC29" s="463"/>
      <c r="BD29" s="461">
        <v>129</v>
      </c>
      <c r="BE29" s="462">
        <v>542</v>
      </c>
      <c r="BF29" s="462">
        <v>0</v>
      </c>
      <c r="BG29" s="462"/>
      <c r="BH29" s="463"/>
      <c r="BI29" s="461">
        <v>90</v>
      </c>
      <c r="BJ29" s="462">
        <v>566</v>
      </c>
      <c r="BK29" s="462">
        <v>0</v>
      </c>
      <c r="BL29" s="462"/>
      <c r="BM29" s="463"/>
      <c r="BN29" s="461">
        <v>63</v>
      </c>
      <c r="BO29" s="462">
        <v>78</v>
      </c>
      <c r="BP29" s="462">
        <v>0</v>
      </c>
      <c r="BQ29" s="462"/>
      <c r="BR29" s="463"/>
      <c r="BS29" s="461">
        <v>58</v>
      </c>
      <c r="BT29" s="462">
        <v>52</v>
      </c>
      <c r="BU29" s="462">
        <v>0</v>
      </c>
      <c r="BV29" s="462"/>
      <c r="BW29" s="463"/>
      <c r="BX29" s="461">
        <v>59</v>
      </c>
      <c r="BY29" s="462">
        <v>36</v>
      </c>
      <c r="BZ29" s="462">
        <v>0</v>
      </c>
      <c r="CA29" s="462"/>
      <c r="CB29" s="463"/>
      <c r="CC29" s="631">
        <v>60</v>
      </c>
      <c r="CD29" s="632">
        <v>98</v>
      </c>
      <c r="CE29" s="632">
        <v>0</v>
      </c>
      <c r="CF29" s="632"/>
      <c r="CG29" s="633"/>
      <c r="CH29" s="631">
        <v>55</v>
      </c>
      <c r="CI29" s="632">
        <v>56</v>
      </c>
      <c r="CJ29" s="632">
        <v>0</v>
      </c>
      <c r="CK29" s="632"/>
      <c r="CL29" s="633"/>
      <c r="CM29" s="631">
        <v>108</v>
      </c>
      <c r="CN29" s="632">
        <v>787.5</v>
      </c>
      <c r="CO29" s="632">
        <v>0</v>
      </c>
      <c r="CP29" s="632"/>
      <c r="CQ29" s="633"/>
      <c r="CR29" s="631">
        <v>112</v>
      </c>
      <c r="CS29" s="632">
        <v>1161</v>
      </c>
      <c r="CT29" s="632">
        <v>0</v>
      </c>
      <c r="CU29" s="632"/>
      <c r="CV29" s="633"/>
      <c r="CW29" s="631">
        <v>91</v>
      </c>
      <c r="CX29" s="632">
        <v>923</v>
      </c>
      <c r="CY29" s="632">
        <v>0</v>
      </c>
      <c r="CZ29" s="632"/>
      <c r="DA29" s="633"/>
      <c r="DB29" s="631">
        <v>101</v>
      </c>
      <c r="DC29" s="632">
        <v>852</v>
      </c>
      <c r="DD29" s="632">
        <v>0</v>
      </c>
      <c r="DE29" s="632"/>
      <c r="DF29" s="633"/>
      <c r="DG29" s="461"/>
      <c r="DH29" s="462"/>
      <c r="DI29" s="462"/>
      <c r="DJ29" s="462"/>
      <c r="DK29" s="463"/>
      <c r="DL29" s="437"/>
      <c r="DM29" s="72"/>
    </row>
    <row r="30" spans="1:117">
      <c r="A30" s="49" t="s">
        <v>1225</v>
      </c>
      <c r="B30" s="475"/>
      <c r="C30" s="476">
        <f t="shared" si="75"/>
        <v>56</v>
      </c>
      <c r="D30" s="476">
        <f t="shared" si="75"/>
        <v>3382</v>
      </c>
      <c r="E30" s="476">
        <f t="shared" si="75"/>
        <v>226</v>
      </c>
      <c r="F30" s="476">
        <f t="shared" si="76"/>
        <v>0</v>
      </c>
      <c r="G30" s="484">
        <f t="shared" si="77"/>
        <v>0</v>
      </c>
      <c r="H30" s="485">
        <f t="shared" si="77"/>
        <v>0</v>
      </c>
      <c r="I30" s="476">
        <f t="shared" si="78"/>
        <v>3664</v>
      </c>
      <c r="K30" s="436" t="s">
        <v>1225</v>
      </c>
      <c r="L30" s="449">
        <v>144</v>
      </c>
      <c r="M30" s="450">
        <v>1006</v>
      </c>
      <c r="N30" s="450">
        <v>63</v>
      </c>
      <c r="O30" s="451">
        <v>0</v>
      </c>
      <c r="P30" s="461">
        <v>200</v>
      </c>
      <c r="Q30" s="462">
        <v>999</v>
      </c>
      <c r="R30" s="462">
        <v>28</v>
      </c>
      <c r="S30" s="463">
        <v>0</v>
      </c>
      <c r="T30" s="461">
        <v>130</v>
      </c>
      <c r="U30" s="462">
        <v>473</v>
      </c>
      <c r="V30" s="462">
        <v>56</v>
      </c>
      <c r="W30" s="463">
        <v>0</v>
      </c>
      <c r="X30" s="461">
        <v>135</v>
      </c>
      <c r="Y30" s="462">
        <v>289</v>
      </c>
      <c r="Z30" s="462">
        <v>19</v>
      </c>
      <c r="AA30" s="463">
        <v>0</v>
      </c>
      <c r="AB30" s="461">
        <v>111</v>
      </c>
      <c r="AC30" s="462">
        <v>349</v>
      </c>
      <c r="AD30" s="462">
        <v>2170</v>
      </c>
      <c r="AE30" s="463">
        <v>0</v>
      </c>
      <c r="AF30" s="461">
        <v>149</v>
      </c>
      <c r="AG30" s="462">
        <v>606</v>
      </c>
      <c r="AH30" s="462">
        <v>1996</v>
      </c>
      <c r="AI30" s="463">
        <v>0</v>
      </c>
      <c r="AJ30" s="461">
        <v>107</v>
      </c>
      <c r="AK30" s="462">
        <v>1269</v>
      </c>
      <c r="AL30" s="462">
        <v>1166</v>
      </c>
      <c r="AM30" s="462"/>
      <c r="AN30" s="463"/>
      <c r="AO30" s="461">
        <v>163</v>
      </c>
      <c r="AP30" s="462">
        <v>554</v>
      </c>
      <c r="AQ30" s="462">
        <v>691</v>
      </c>
      <c r="AR30" s="462"/>
      <c r="AS30" s="463"/>
      <c r="AT30" s="461">
        <v>155</v>
      </c>
      <c r="AU30" s="462">
        <v>560</v>
      </c>
      <c r="AV30" s="462">
        <v>495</v>
      </c>
      <c r="AW30" s="462"/>
      <c r="AX30" s="463"/>
      <c r="AY30" s="461">
        <v>165</v>
      </c>
      <c r="AZ30" s="462">
        <v>405</v>
      </c>
      <c r="BA30" s="462">
        <v>412</v>
      </c>
      <c r="BB30" s="462"/>
      <c r="BC30" s="463"/>
      <c r="BD30" s="461">
        <v>113</v>
      </c>
      <c r="BE30" s="462">
        <v>784</v>
      </c>
      <c r="BF30" s="462">
        <v>245</v>
      </c>
      <c r="BG30" s="462"/>
      <c r="BH30" s="463"/>
      <c r="BI30" s="461">
        <v>171</v>
      </c>
      <c r="BJ30" s="462">
        <v>1023</v>
      </c>
      <c r="BK30" s="462">
        <v>238</v>
      </c>
      <c r="BL30" s="462"/>
      <c r="BM30" s="463"/>
      <c r="BN30" s="461">
        <v>164</v>
      </c>
      <c r="BO30" s="462">
        <v>1037</v>
      </c>
      <c r="BP30" s="462">
        <v>6</v>
      </c>
      <c r="BQ30" s="462"/>
      <c r="BR30" s="463"/>
      <c r="BS30" s="461">
        <v>159</v>
      </c>
      <c r="BT30" s="462">
        <v>871</v>
      </c>
      <c r="BU30" s="462">
        <v>11</v>
      </c>
      <c r="BV30" s="462"/>
      <c r="BW30" s="463"/>
      <c r="BX30" s="461">
        <v>132</v>
      </c>
      <c r="BY30" s="462">
        <v>1010</v>
      </c>
      <c r="BZ30" s="462">
        <v>164</v>
      </c>
      <c r="CA30" s="462"/>
      <c r="CB30" s="463"/>
      <c r="CC30" s="631">
        <v>110</v>
      </c>
      <c r="CD30" s="632">
        <v>1690</v>
      </c>
      <c r="CE30" s="632">
        <v>172</v>
      </c>
      <c r="CF30" s="632"/>
      <c r="CG30" s="633"/>
      <c r="CH30" s="631">
        <v>154</v>
      </c>
      <c r="CI30" s="632">
        <v>588</v>
      </c>
      <c r="CJ30" s="632">
        <v>242</v>
      </c>
      <c r="CK30" s="632"/>
      <c r="CL30" s="633"/>
      <c r="CM30" s="631">
        <v>55</v>
      </c>
      <c r="CN30" s="632">
        <v>2099</v>
      </c>
      <c r="CO30" s="632">
        <v>433</v>
      </c>
      <c r="CP30" s="632"/>
      <c r="CQ30" s="633"/>
      <c r="CR30" s="631">
        <v>71</v>
      </c>
      <c r="CS30" s="632">
        <v>1583</v>
      </c>
      <c r="CT30" s="632">
        <v>181</v>
      </c>
      <c r="CU30" s="632"/>
      <c r="CV30" s="633"/>
      <c r="CW30" s="631">
        <v>0</v>
      </c>
      <c r="CX30" s="632">
        <v>1304</v>
      </c>
      <c r="CY30" s="632">
        <v>181</v>
      </c>
      <c r="CZ30" s="632"/>
      <c r="DA30" s="633"/>
      <c r="DB30" s="631">
        <v>56</v>
      </c>
      <c r="DC30" s="632">
        <v>3382</v>
      </c>
      <c r="DD30" s="632">
        <v>226</v>
      </c>
      <c r="DE30" s="632"/>
      <c r="DF30" s="633"/>
      <c r="DG30" s="461"/>
      <c r="DH30" s="462"/>
      <c r="DI30" s="462"/>
      <c r="DJ30" s="462"/>
      <c r="DK30" s="463"/>
      <c r="DL30" s="437"/>
      <c r="DM30" s="72"/>
    </row>
    <row r="31" spans="1:117">
      <c r="A31" s="49" t="s">
        <v>1226</v>
      </c>
      <c r="B31" s="475"/>
      <c r="C31" s="476">
        <f t="shared" si="75"/>
        <v>338</v>
      </c>
      <c r="D31" s="476">
        <f t="shared" si="75"/>
        <v>1105</v>
      </c>
      <c r="E31" s="476">
        <f t="shared" si="75"/>
        <v>0</v>
      </c>
      <c r="F31" s="476">
        <f t="shared" si="76"/>
        <v>0</v>
      </c>
      <c r="G31" s="484">
        <f t="shared" si="77"/>
        <v>0</v>
      </c>
      <c r="H31" s="485">
        <f t="shared" si="77"/>
        <v>0</v>
      </c>
      <c r="I31" s="476">
        <f t="shared" si="78"/>
        <v>1443</v>
      </c>
      <c r="K31" s="436" t="s">
        <v>1226</v>
      </c>
      <c r="L31" s="449">
        <v>308</v>
      </c>
      <c r="M31" s="450">
        <v>335</v>
      </c>
      <c r="N31" s="450">
        <v>7</v>
      </c>
      <c r="O31" s="451">
        <v>0</v>
      </c>
      <c r="P31" s="461">
        <v>382</v>
      </c>
      <c r="Q31" s="462">
        <v>241</v>
      </c>
      <c r="R31" s="462">
        <v>7</v>
      </c>
      <c r="S31" s="463">
        <v>0</v>
      </c>
      <c r="T31" s="461">
        <v>410</v>
      </c>
      <c r="U31" s="462">
        <v>241</v>
      </c>
      <c r="V31" s="462">
        <v>7</v>
      </c>
      <c r="W31" s="463">
        <v>0</v>
      </c>
      <c r="X31" s="461">
        <v>270</v>
      </c>
      <c r="Y31" s="462">
        <v>401</v>
      </c>
      <c r="Z31" s="462">
        <v>7</v>
      </c>
      <c r="AA31" s="463">
        <v>0</v>
      </c>
      <c r="AB31" s="461">
        <v>382</v>
      </c>
      <c r="AC31" s="462">
        <v>406</v>
      </c>
      <c r="AD31" s="462">
        <v>6</v>
      </c>
      <c r="AE31" s="463">
        <v>0</v>
      </c>
      <c r="AF31" s="461">
        <v>406</v>
      </c>
      <c r="AG31" s="462">
        <v>408</v>
      </c>
      <c r="AH31" s="462">
        <v>6</v>
      </c>
      <c r="AI31" s="463">
        <v>0</v>
      </c>
      <c r="AJ31" s="461">
        <v>426</v>
      </c>
      <c r="AK31" s="462">
        <v>370</v>
      </c>
      <c r="AL31" s="462">
        <v>5</v>
      </c>
      <c r="AM31" s="462"/>
      <c r="AN31" s="463"/>
      <c r="AO31" s="461">
        <v>303</v>
      </c>
      <c r="AP31" s="462">
        <v>246</v>
      </c>
      <c r="AQ31" s="462">
        <v>5</v>
      </c>
      <c r="AR31" s="462"/>
      <c r="AS31" s="463"/>
      <c r="AT31" s="461">
        <v>337</v>
      </c>
      <c r="AU31" s="462">
        <v>323</v>
      </c>
      <c r="AV31" s="462">
        <v>5</v>
      </c>
      <c r="AW31" s="462"/>
      <c r="AX31" s="463"/>
      <c r="AY31" s="461">
        <v>370</v>
      </c>
      <c r="AZ31" s="462">
        <v>349</v>
      </c>
      <c r="BA31" s="462">
        <v>4</v>
      </c>
      <c r="BB31" s="462"/>
      <c r="BC31" s="463"/>
      <c r="BD31" s="461">
        <v>283</v>
      </c>
      <c r="BE31" s="462">
        <v>804</v>
      </c>
      <c r="BF31" s="462">
        <v>230</v>
      </c>
      <c r="BG31" s="462"/>
      <c r="BH31" s="463"/>
      <c r="BI31" s="461">
        <v>362</v>
      </c>
      <c r="BJ31" s="462">
        <v>826</v>
      </c>
      <c r="BK31" s="462">
        <v>178</v>
      </c>
      <c r="BL31" s="462"/>
      <c r="BM31" s="463"/>
      <c r="BN31" s="461">
        <v>411</v>
      </c>
      <c r="BO31" s="462">
        <v>743</v>
      </c>
      <c r="BP31" s="462">
        <v>11</v>
      </c>
      <c r="BQ31" s="462"/>
      <c r="BR31" s="463"/>
      <c r="BS31" s="461">
        <v>440</v>
      </c>
      <c r="BT31" s="462">
        <v>872</v>
      </c>
      <c r="BU31" s="462">
        <v>10</v>
      </c>
      <c r="BV31" s="462"/>
      <c r="BW31" s="463"/>
      <c r="BX31" s="461">
        <v>364</v>
      </c>
      <c r="BY31" s="462">
        <v>938</v>
      </c>
      <c r="BZ31" s="462">
        <v>14</v>
      </c>
      <c r="CA31" s="462"/>
      <c r="CB31" s="463"/>
      <c r="CC31" s="631">
        <v>291</v>
      </c>
      <c r="CD31" s="632">
        <v>832</v>
      </c>
      <c r="CE31" s="632">
        <v>8</v>
      </c>
      <c r="CF31" s="632"/>
      <c r="CG31" s="633"/>
      <c r="CH31" s="631">
        <v>131</v>
      </c>
      <c r="CI31" s="632">
        <v>1431</v>
      </c>
      <c r="CJ31" s="632">
        <v>3</v>
      </c>
      <c r="CK31" s="632"/>
      <c r="CL31" s="633"/>
      <c r="CM31" s="631">
        <v>89</v>
      </c>
      <c r="CN31" s="632">
        <v>888</v>
      </c>
      <c r="CO31" s="632">
        <v>0</v>
      </c>
      <c r="CP31" s="632"/>
      <c r="CQ31" s="633"/>
      <c r="CR31" s="631">
        <v>246</v>
      </c>
      <c r="CS31" s="632">
        <v>1184</v>
      </c>
      <c r="CT31" s="632">
        <v>0</v>
      </c>
      <c r="CU31" s="632"/>
      <c r="CV31" s="633"/>
      <c r="CW31" s="631">
        <v>243</v>
      </c>
      <c r="CX31" s="632">
        <v>710</v>
      </c>
      <c r="CY31" s="632">
        <v>0</v>
      </c>
      <c r="CZ31" s="632"/>
      <c r="DA31" s="633"/>
      <c r="DB31" s="631">
        <v>338</v>
      </c>
      <c r="DC31" s="632">
        <v>1105</v>
      </c>
      <c r="DD31" s="632">
        <v>0</v>
      </c>
      <c r="DE31" s="632"/>
      <c r="DF31" s="633"/>
      <c r="DG31" s="461"/>
      <c r="DH31" s="462"/>
      <c r="DI31" s="462"/>
      <c r="DJ31" s="462"/>
      <c r="DK31" s="463"/>
      <c r="DL31" s="437"/>
      <c r="DM31" s="72"/>
    </row>
    <row r="32" spans="1:117">
      <c r="A32" s="49" t="s">
        <v>1227</v>
      </c>
      <c r="B32" s="475"/>
      <c r="C32" s="476">
        <f t="shared" si="75"/>
        <v>70</v>
      </c>
      <c r="D32" s="476">
        <f t="shared" si="75"/>
        <v>856</v>
      </c>
      <c r="E32" s="476">
        <f t="shared" si="75"/>
        <v>1</v>
      </c>
      <c r="F32" s="476">
        <f t="shared" si="76"/>
        <v>0</v>
      </c>
      <c r="G32" s="484">
        <f t="shared" si="77"/>
        <v>0</v>
      </c>
      <c r="H32" s="485">
        <f t="shared" si="77"/>
        <v>0</v>
      </c>
      <c r="I32" s="476">
        <f t="shared" si="78"/>
        <v>927</v>
      </c>
      <c r="K32" s="436" t="s">
        <v>1227</v>
      </c>
      <c r="L32" s="449">
        <v>144</v>
      </c>
      <c r="M32" s="450">
        <v>375</v>
      </c>
      <c r="N32" s="450">
        <v>13</v>
      </c>
      <c r="O32" s="451">
        <v>0</v>
      </c>
      <c r="P32" s="461">
        <v>126</v>
      </c>
      <c r="Q32" s="462">
        <v>486</v>
      </c>
      <c r="R32" s="462">
        <v>12</v>
      </c>
      <c r="S32" s="463">
        <v>0</v>
      </c>
      <c r="T32" s="461">
        <v>80</v>
      </c>
      <c r="U32" s="462">
        <v>138</v>
      </c>
      <c r="V32" s="462">
        <v>12</v>
      </c>
      <c r="W32" s="463">
        <v>0</v>
      </c>
      <c r="X32" s="461">
        <v>38</v>
      </c>
      <c r="Y32" s="462">
        <v>200</v>
      </c>
      <c r="Z32" s="462">
        <v>12</v>
      </c>
      <c r="AA32" s="463">
        <v>0</v>
      </c>
      <c r="AB32" s="461">
        <v>95</v>
      </c>
      <c r="AC32" s="462">
        <v>580</v>
      </c>
      <c r="AD32" s="462">
        <v>12</v>
      </c>
      <c r="AE32" s="463">
        <v>0</v>
      </c>
      <c r="AF32" s="461">
        <v>81</v>
      </c>
      <c r="AG32" s="462">
        <v>319</v>
      </c>
      <c r="AH32" s="462">
        <v>56</v>
      </c>
      <c r="AI32" s="463">
        <v>0</v>
      </c>
      <c r="AJ32" s="461">
        <v>31</v>
      </c>
      <c r="AK32" s="462">
        <v>174</v>
      </c>
      <c r="AL32" s="462">
        <v>51</v>
      </c>
      <c r="AM32" s="462"/>
      <c r="AN32" s="463"/>
      <c r="AO32" s="461">
        <v>21</v>
      </c>
      <c r="AP32" s="462">
        <v>151</v>
      </c>
      <c r="AQ32" s="462">
        <v>7</v>
      </c>
      <c r="AR32" s="462"/>
      <c r="AS32" s="463"/>
      <c r="AT32" s="461">
        <v>58</v>
      </c>
      <c r="AU32" s="462">
        <v>331</v>
      </c>
      <c r="AV32" s="462">
        <v>7</v>
      </c>
      <c r="AW32" s="462"/>
      <c r="AX32" s="463"/>
      <c r="AY32" s="461">
        <v>68</v>
      </c>
      <c r="AZ32" s="462">
        <v>299</v>
      </c>
      <c r="BA32" s="462">
        <v>6</v>
      </c>
      <c r="BB32" s="462"/>
      <c r="BC32" s="463"/>
      <c r="BD32" s="461">
        <v>84</v>
      </c>
      <c r="BE32" s="462">
        <v>706</v>
      </c>
      <c r="BF32" s="462">
        <v>5</v>
      </c>
      <c r="BG32" s="462"/>
      <c r="BH32" s="463"/>
      <c r="BI32" s="461">
        <v>81</v>
      </c>
      <c r="BJ32" s="462">
        <v>999</v>
      </c>
      <c r="BK32" s="462">
        <v>5</v>
      </c>
      <c r="BL32" s="462"/>
      <c r="BM32" s="463"/>
      <c r="BN32" s="461">
        <v>84</v>
      </c>
      <c r="BO32" s="462">
        <v>511</v>
      </c>
      <c r="BP32" s="462">
        <v>228</v>
      </c>
      <c r="BQ32" s="462"/>
      <c r="BR32" s="463"/>
      <c r="BS32" s="461">
        <v>79</v>
      </c>
      <c r="BT32" s="462">
        <v>469</v>
      </c>
      <c r="BU32" s="462">
        <v>21</v>
      </c>
      <c r="BV32" s="462"/>
      <c r="BW32" s="463"/>
      <c r="BX32" s="461">
        <v>66</v>
      </c>
      <c r="BY32" s="462">
        <v>401</v>
      </c>
      <c r="BZ32" s="462">
        <v>45</v>
      </c>
      <c r="CA32" s="462"/>
      <c r="CB32" s="463"/>
      <c r="CC32" s="631">
        <v>50</v>
      </c>
      <c r="CD32" s="632">
        <v>504</v>
      </c>
      <c r="CE32" s="632">
        <v>19</v>
      </c>
      <c r="CF32" s="632"/>
      <c r="CG32" s="633"/>
      <c r="CH32" s="631">
        <v>58</v>
      </c>
      <c r="CI32" s="632">
        <v>465</v>
      </c>
      <c r="CJ32" s="632">
        <v>48</v>
      </c>
      <c r="CK32" s="632"/>
      <c r="CL32" s="633"/>
      <c r="CM32" s="631">
        <v>83</v>
      </c>
      <c r="CN32" s="632">
        <v>901</v>
      </c>
      <c r="CO32" s="632">
        <v>7</v>
      </c>
      <c r="CP32" s="632"/>
      <c r="CQ32" s="633"/>
      <c r="CR32" s="631">
        <v>93</v>
      </c>
      <c r="CS32" s="632">
        <v>480</v>
      </c>
      <c r="CT32" s="632">
        <v>33</v>
      </c>
      <c r="CU32" s="632"/>
      <c r="CV32" s="633"/>
      <c r="CW32" s="631">
        <v>35</v>
      </c>
      <c r="CX32" s="632">
        <v>749</v>
      </c>
      <c r="CY32" s="632">
        <v>2</v>
      </c>
      <c r="CZ32" s="632"/>
      <c r="DA32" s="633"/>
      <c r="DB32" s="631">
        <v>70</v>
      </c>
      <c r="DC32" s="632">
        <v>856</v>
      </c>
      <c r="DD32" s="632">
        <v>1</v>
      </c>
      <c r="DE32" s="632"/>
      <c r="DF32" s="633"/>
      <c r="DG32" s="461"/>
      <c r="DH32" s="462"/>
      <c r="DI32" s="462"/>
      <c r="DJ32" s="462"/>
      <c r="DK32" s="463"/>
      <c r="DL32" s="437"/>
      <c r="DM32" s="72"/>
    </row>
    <row r="33" spans="1:117">
      <c r="A33" s="49" t="s">
        <v>1228</v>
      </c>
      <c r="B33" s="475"/>
      <c r="C33" s="476">
        <f t="shared" si="75"/>
        <v>82</v>
      </c>
      <c r="D33" s="476">
        <f t="shared" si="75"/>
        <v>1357</v>
      </c>
      <c r="E33" s="476">
        <f t="shared" si="75"/>
        <v>0</v>
      </c>
      <c r="F33" s="476">
        <f t="shared" si="76"/>
        <v>0</v>
      </c>
      <c r="G33" s="484">
        <f t="shared" si="77"/>
        <v>0</v>
      </c>
      <c r="H33" s="485">
        <f t="shared" si="77"/>
        <v>0</v>
      </c>
      <c r="I33" s="476">
        <f t="shared" si="78"/>
        <v>1439</v>
      </c>
      <c r="K33" s="436" t="s">
        <v>1228</v>
      </c>
      <c r="L33" s="449">
        <v>64</v>
      </c>
      <c r="M33" s="450">
        <v>1062</v>
      </c>
      <c r="N33" s="450">
        <v>0</v>
      </c>
      <c r="O33" s="451">
        <v>0</v>
      </c>
      <c r="P33" s="461">
        <v>139</v>
      </c>
      <c r="Q33" s="462">
        <v>290</v>
      </c>
      <c r="R33" s="462">
        <v>0</v>
      </c>
      <c r="S33" s="463">
        <v>0</v>
      </c>
      <c r="T33" s="461">
        <v>278</v>
      </c>
      <c r="U33" s="462">
        <v>659</v>
      </c>
      <c r="V33" s="462">
        <v>0</v>
      </c>
      <c r="W33" s="463">
        <v>0</v>
      </c>
      <c r="X33" s="461">
        <v>176</v>
      </c>
      <c r="Y33" s="462">
        <v>950</v>
      </c>
      <c r="Z33" s="462">
        <v>0</v>
      </c>
      <c r="AA33" s="463">
        <v>0</v>
      </c>
      <c r="AB33" s="461">
        <v>164</v>
      </c>
      <c r="AC33" s="462">
        <v>867</v>
      </c>
      <c r="AD33" s="462">
        <v>0</v>
      </c>
      <c r="AE33" s="463">
        <v>0</v>
      </c>
      <c r="AF33" s="461">
        <v>171</v>
      </c>
      <c r="AG33" s="462">
        <v>625</v>
      </c>
      <c r="AH33" s="462">
        <v>0</v>
      </c>
      <c r="AI33" s="463">
        <v>0</v>
      </c>
      <c r="AJ33" s="461">
        <v>130</v>
      </c>
      <c r="AK33" s="462">
        <v>849</v>
      </c>
      <c r="AL33" s="462">
        <v>0</v>
      </c>
      <c r="AM33" s="462"/>
      <c r="AN33" s="463"/>
      <c r="AO33" s="461">
        <v>203</v>
      </c>
      <c r="AP33" s="462">
        <v>524</v>
      </c>
      <c r="AQ33" s="462">
        <v>0</v>
      </c>
      <c r="AR33" s="462"/>
      <c r="AS33" s="463"/>
      <c r="AT33" s="461">
        <v>153</v>
      </c>
      <c r="AU33" s="462">
        <v>714</v>
      </c>
      <c r="AV33" s="462">
        <v>0</v>
      </c>
      <c r="AW33" s="462"/>
      <c r="AX33" s="463"/>
      <c r="AY33" s="461">
        <v>147</v>
      </c>
      <c r="AZ33" s="462">
        <v>869</v>
      </c>
      <c r="BA33" s="462">
        <v>0</v>
      </c>
      <c r="BB33" s="462"/>
      <c r="BC33" s="463"/>
      <c r="BD33" s="461">
        <v>183</v>
      </c>
      <c r="BE33" s="462">
        <v>850</v>
      </c>
      <c r="BF33" s="462">
        <v>0</v>
      </c>
      <c r="BG33" s="462"/>
      <c r="BH33" s="463"/>
      <c r="BI33" s="461">
        <v>206</v>
      </c>
      <c r="BJ33" s="462">
        <v>861</v>
      </c>
      <c r="BK33" s="462">
        <v>0</v>
      </c>
      <c r="BL33" s="462"/>
      <c r="BM33" s="463"/>
      <c r="BN33" s="461">
        <v>163</v>
      </c>
      <c r="BO33" s="462">
        <v>746</v>
      </c>
      <c r="BP33" s="462">
        <v>0</v>
      </c>
      <c r="BQ33" s="462"/>
      <c r="BR33" s="463"/>
      <c r="BS33" s="461">
        <v>148</v>
      </c>
      <c r="BT33" s="462">
        <v>1045</v>
      </c>
      <c r="BU33" s="462">
        <v>0</v>
      </c>
      <c r="BV33" s="462"/>
      <c r="BW33" s="463"/>
      <c r="BX33" s="461">
        <v>126</v>
      </c>
      <c r="BY33" s="462">
        <v>1028</v>
      </c>
      <c r="BZ33" s="462">
        <v>0</v>
      </c>
      <c r="CA33" s="462"/>
      <c r="CB33" s="463"/>
      <c r="CC33" s="631">
        <v>118</v>
      </c>
      <c r="CD33" s="632">
        <v>999</v>
      </c>
      <c r="CE33" s="632">
        <v>0</v>
      </c>
      <c r="CF33" s="632"/>
      <c r="CG33" s="633"/>
      <c r="CH33" s="631">
        <v>63</v>
      </c>
      <c r="CI33" s="632">
        <v>3155</v>
      </c>
      <c r="CJ33" s="632">
        <v>0</v>
      </c>
      <c r="CK33" s="632"/>
      <c r="CL33" s="633"/>
      <c r="CM33" s="631">
        <v>28</v>
      </c>
      <c r="CN33" s="632">
        <v>2894</v>
      </c>
      <c r="CO33" s="632">
        <v>0</v>
      </c>
      <c r="CP33" s="632"/>
      <c r="CQ33" s="633"/>
      <c r="CR33" s="631">
        <v>99</v>
      </c>
      <c r="CS33" s="632">
        <v>1600</v>
      </c>
      <c r="CT33" s="632">
        <v>0</v>
      </c>
      <c r="CU33" s="632"/>
      <c r="CV33" s="633"/>
      <c r="CW33" s="631">
        <v>85</v>
      </c>
      <c r="CX33" s="632">
        <v>1544</v>
      </c>
      <c r="CY33" s="632">
        <v>0</v>
      </c>
      <c r="CZ33" s="632"/>
      <c r="DA33" s="633"/>
      <c r="DB33" s="631">
        <v>82</v>
      </c>
      <c r="DC33" s="632">
        <v>1357</v>
      </c>
      <c r="DD33" s="632">
        <v>0</v>
      </c>
      <c r="DE33" s="632"/>
      <c r="DF33" s="633"/>
      <c r="DG33" s="461"/>
      <c r="DH33" s="462"/>
      <c r="DI33" s="462"/>
      <c r="DJ33" s="462"/>
      <c r="DK33" s="463"/>
      <c r="DL33" s="437"/>
      <c r="DM33" s="72"/>
    </row>
    <row r="34" spans="1:117">
      <c r="A34" s="49" t="s">
        <v>1229</v>
      </c>
      <c r="B34" s="475"/>
      <c r="C34" s="476">
        <f t="shared" si="75"/>
        <v>246</v>
      </c>
      <c r="D34" s="476">
        <f t="shared" si="75"/>
        <v>446</v>
      </c>
      <c r="E34" s="476">
        <f t="shared" si="75"/>
        <v>503</v>
      </c>
      <c r="F34" s="476">
        <f t="shared" si="76"/>
        <v>0</v>
      </c>
      <c r="G34" s="484">
        <f t="shared" si="77"/>
        <v>0</v>
      </c>
      <c r="H34" s="485">
        <f t="shared" si="77"/>
        <v>0</v>
      </c>
      <c r="I34" s="476">
        <f t="shared" si="78"/>
        <v>1195</v>
      </c>
      <c r="K34" s="436" t="s">
        <v>1229</v>
      </c>
      <c r="L34" s="449">
        <v>479</v>
      </c>
      <c r="M34" s="450">
        <v>374</v>
      </c>
      <c r="N34" s="450">
        <v>739</v>
      </c>
      <c r="O34" s="451">
        <v>0</v>
      </c>
      <c r="P34" s="461">
        <v>435</v>
      </c>
      <c r="Q34" s="462">
        <v>283</v>
      </c>
      <c r="R34" s="462">
        <v>688</v>
      </c>
      <c r="S34" s="463">
        <v>0</v>
      </c>
      <c r="T34" s="461">
        <v>655</v>
      </c>
      <c r="U34" s="462">
        <v>303</v>
      </c>
      <c r="V34" s="462">
        <v>950</v>
      </c>
      <c r="W34" s="463">
        <v>0</v>
      </c>
      <c r="X34" s="461">
        <v>762</v>
      </c>
      <c r="Y34" s="462">
        <v>404</v>
      </c>
      <c r="Z34" s="462">
        <v>2235</v>
      </c>
      <c r="AA34" s="463">
        <v>0</v>
      </c>
      <c r="AB34" s="461">
        <v>781</v>
      </c>
      <c r="AC34" s="462">
        <v>373</v>
      </c>
      <c r="AD34" s="462">
        <v>1421</v>
      </c>
      <c r="AE34" s="463">
        <v>0</v>
      </c>
      <c r="AF34" s="461">
        <v>687</v>
      </c>
      <c r="AG34" s="462">
        <v>122</v>
      </c>
      <c r="AH34" s="462">
        <v>590</v>
      </c>
      <c r="AI34" s="463">
        <v>0</v>
      </c>
      <c r="AJ34" s="461">
        <v>502</v>
      </c>
      <c r="AK34" s="462">
        <v>208</v>
      </c>
      <c r="AL34" s="462">
        <v>472</v>
      </c>
      <c r="AM34" s="462"/>
      <c r="AN34" s="463"/>
      <c r="AO34" s="461">
        <v>509</v>
      </c>
      <c r="AP34" s="462">
        <v>530</v>
      </c>
      <c r="AQ34" s="462">
        <v>457</v>
      </c>
      <c r="AR34" s="462"/>
      <c r="AS34" s="463"/>
      <c r="AT34" s="461">
        <v>445</v>
      </c>
      <c r="AU34" s="462">
        <v>494</v>
      </c>
      <c r="AV34" s="462">
        <v>1279</v>
      </c>
      <c r="AW34" s="462"/>
      <c r="AX34" s="463"/>
      <c r="AY34" s="461">
        <v>506</v>
      </c>
      <c r="AZ34" s="462">
        <v>513</v>
      </c>
      <c r="BA34" s="462">
        <v>885</v>
      </c>
      <c r="BB34" s="462"/>
      <c r="BC34" s="463"/>
      <c r="BD34" s="461">
        <v>409</v>
      </c>
      <c r="BE34" s="462">
        <v>313</v>
      </c>
      <c r="BF34" s="462">
        <v>566</v>
      </c>
      <c r="BG34" s="462"/>
      <c r="BH34" s="463"/>
      <c r="BI34" s="461">
        <v>492</v>
      </c>
      <c r="BJ34" s="462">
        <v>481</v>
      </c>
      <c r="BK34" s="462">
        <v>2309</v>
      </c>
      <c r="BL34" s="462"/>
      <c r="BM34" s="463"/>
      <c r="BN34" s="461">
        <v>284</v>
      </c>
      <c r="BO34" s="462">
        <v>386</v>
      </c>
      <c r="BP34" s="462">
        <v>926</v>
      </c>
      <c r="BQ34" s="462"/>
      <c r="BR34" s="463"/>
      <c r="BS34" s="461">
        <v>397</v>
      </c>
      <c r="BT34" s="462">
        <v>488</v>
      </c>
      <c r="BU34" s="462">
        <v>923</v>
      </c>
      <c r="BV34" s="462"/>
      <c r="BW34" s="463"/>
      <c r="BX34" s="461">
        <v>369</v>
      </c>
      <c r="BY34" s="462">
        <v>320</v>
      </c>
      <c r="BZ34" s="462">
        <v>512</v>
      </c>
      <c r="CA34" s="462"/>
      <c r="CB34" s="463"/>
      <c r="CC34" s="631">
        <v>279</v>
      </c>
      <c r="CD34" s="632">
        <v>409</v>
      </c>
      <c r="CE34" s="632">
        <v>377</v>
      </c>
      <c r="CF34" s="632"/>
      <c r="CG34" s="633"/>
      <c r="CH34" s="631">
        <v>100</v>
      </c>
      <c r="CI34" s="632">
        <v>214</v>
      </c>
      <c r="CJ34" s="632">
        <v>481</v>
      </c>
      <c r="CK34" s="632"/>
      <c r="CL34" s="633"/>
      <c r="CM34" s="631">
        <v>130</v>
      </c>
      <c r="CN34" s="632">
        <v>182</v>
      </c>
      <c r="CO34" s="632">
        <v>436</v>
      </c>
      <c r="CP34" s="632"/>
      <c r="CQ34" s="633"/>
      <c r="CR34" s="631">
        <v>250</v>
      </c>
      <c r="CS34" s="632">
        <v>356</v>
      </c>
      <c r="CT34" s="632">
        <v>562</v>
      </c>
      <c r="CU34" s="632"/>
      <c r="CV34" s="633"/>
      <c r="CW34" s="631">
        <v>162</v>
      </c>
      <c r="CX34" s="632">
        <v>473</v>
      </c>
      <c r="CY34" s="632">
        <v>1035</v>
      </c>
      <c r="CZ34" s="632"/>
      <c r="DA34" s="633"/>
      <c r="DB34" s="631">
        <v>246</v>
      </c>
      <c r="DC34" s="632">
        <v>446</v>
      </c>
      <c r="DD34" s="632">
        <v>503</v>
      </c>
      <c r="DE34" s="632"/>
      <c r="DF34" s="633"/>
      <c r="DG34" s="461"/>
      <c r="DH34" s="462"/>
      <c r="DI34" s="462"/>
      <c r="DJ34" s="462"/>
      <c r="DK34" s="463"/>
      <c r="DL34" s="437"/>
      <c r="DM34" s="72"/>
    </row>
    <row r="35" spans="1:117">
      <c r="A35" s="49" t="s">
        <v>1230</v>
      </c>
      <c r="B35" s="475"/>
      <c r="C35" s="476">
        <f t="shared" si="75"/>
        <v>327</v>
      </c>
      <c r="D35" s="476">
        <f t="shared" si="75"/>
        <v>731</v>
      </c>
      <c r="E35" s="476">
        <f t="shared" si="75"/>
        <v>231</v>
      </c>
      <c r="F35" s="476">
        <f t="shared" si="76"/>
        <v>0</v>
      </c>
      <c r="G35" s="484">
        <f t="shared" si="77"/>
        <v>0</v>
      </c>
      <c r="H35" s="485">
        <f t="shared" si="77"/>
        <v>0</v>
      </c>
      <c r="I35" s="476">
        <f t="shared" si="78"/>
        <v>1289</v>
      </c>
      <c r="K35" s="436" t="s">
        <v>1230</v>
      </c>
      <c r="L35" s="449">
        <v>67</v>
      </c>
      <c r="M35" s="450">
        <v>0</v>
      </c>
      <c r="N35" s="450">
        <v>689</v>
      </c>
      <c r="O35" s="451">
        <v>0</v>
      </c>
      <c r="P35" s="461">
        <v>206</v>
      </c>
      <c r="Q35" s="462">
        <v>267</v>
      </c>
      <c r="R35" s="462">
        <v>649</v>
      </c>
      <c r="S35" s="463">
        <v>0</v>
      </c>
      <c r="T35" s="461">
        <v>479</v>
      </c>
      <c r="U35" s="462">
        <v>221</v>
      </c>
      <c r="V35" s="462">
        <v>322</v>
      </c>
      <c r="W35" s="463">
        <v>0</v>
      </c>
      <c r="X35" s="461">
        <v>515</v>
      </c>
      <c r="Y35" s="462">
        <v>240</v>
      </c>
      <c r="Z35" s="462">
        <v>533</v>
      </c>
      <c r="AA35" s="463">
        <v>0</v>
      </c>
      <c r="AB35" s="461">
        <v>456</v>
      </c>
      <c r="AC35" s="462">
        <v>86</v>
      </c>
      <c r="AD35" s="462">
        <v>708</v>
      </c>
      <c r="AE35" s="463">
        <v>0</v>
      </c>
      <c r="AF35" s="461">
        <v>342</v>
      </c>
      <c r="AG35" s="462">
        <v>242</v>
      </c>
      <c r="AH35" s="462">
        <v>408</v>
      </c>
      <c r="AI35" s="463">
        <v>0</v>
      </c>
      <c r="AJ35" s="461">
        <v>348</v>
      </c>
      <c r="AK35" s="462">
        <v>293</v>
      </c>
      <c r="AL35" s="462">
        <v>873</v>
      </c>
      <c r="AM35" s="462"/>
      <c r="AN35" s="463"/>
      <c r="AO35" s="461">
        <v>553</v>
      </c>
      <c r="AP35" s="462">
        <v>152</v>
      </c>
      <c r="AQ35" s="462">
        <v>245</v>
      </c>
      <c r="AR35" s="462"/>
      <c r="AS35" s="463"/>
      <c r="AT35" s="461">
        <v>498</v>
      </c>
      <c r="AU35" s="462">
        <v>462</v>
      </c>
      <c r="AV35" s="462">
        <v>1253</v>
      </c>
      <c r="AW35" s="462"/>
      <c r="AX35" s="463"/>
      <c r="AY35" s="461">
        <v>480</v>
      </c>
      <c r="AZ35" s="462">
        <v>307</v>
      </c>
      <c r="BA35" s="462">
        <v>1035</v>
      </c>
      <c r="BB35" s="462"/>
      <c r="BC35" s="463"/>
      <c r="BD35" s="461">
        <v>487</v>
      </c>
      <c r="BE35" s="462">
        <v>481</v>
      </c>
      <c r="BF35" s="462">
        <v>922</v>
      </c>
      <c r="BG35" s="462"/>
      <c r="BH35" s="463"/>
      <c r="BI35" s="461">
        <v>389</v>
      </c>
      <c r="BJ35" s="462">
        <v>681</v>
      </c>
      <c r="BK35" s="462">
        <v>1864</v>
      </c>
      <c r="BL35" s="462"/>
      <c r="BM35" s="463"/>
      <c r="BN35" s="461">
        <v>627</v>
      </c>
      <c r="BO35" s="462">
        <v>424</v>
      </c>
      <c r="BP35" s="462">
        <v>390</v>
      </c>
      <c r="BQ35" s="462"/>
      <c r="BR35" s="463"/>
      <c r="BS35" s="461">
        <v>832</v>
      </c>
      <c r="BT35" s="462">
        <v>439</v>
      </c>
      <c r="BU35" s="462">
        <v>781</v>
      </c>
      <c r="BV35" s="462"/>
      <c r="BW35" s="463"/>
      <c r="BX35" s="461">
        <v>702</v>
      </c>
      <c r="BY35" s="462">
        <v>631</v>
      </c>
      <c r="BZ35" s="462">
        <v>943</v>
      </c>
      <c r="CA35" s="462"/>
      <c r="CB35" s="463"/>
      <c r="CC35" s="631">
        <v>567</v>
      </c>
      <c r="CD35" s="632">
        <v>381</v>
      </c>
      <c r="CE35" s="632">
        <v>369</v>
      </c>
      <c r="CF35" s="632"/>
      <c r="CG35" s="633"/>
      <c r="CH35" s="631">
        <v>191</v>
      </c>
      <c r="CI35" s="632">
        <v>646</v>
      </c>
      <c r="CJ35" s="632">
        <v>616</v>
      </c>
      <c r="CK35" s="632"/>
      <c r="CL35" s="633"/>
      <c r="CM35" s="631">
        <v>191</v>
      </c>
      <c r="CN35" s="632">
        <v>1249.6666666666667</v>
      </c>
      <c r="CO35" s="632">
        <v>510</v>
      </c>
      <c r="CP35" s="632"/>
      <c r="CQ35" s="633"/>
      <c r="CR35" s="631">
        <v>75</v>
      </c>
      <c r="CS35" s="632">
        <v>455</v>
      </c>
      <c r="CT35" s="632">
        <v>632</v>
      </c>
      <c r="CU35" s="632"/>
      <c r="CV35" s="633"/>
      <c r="CW35" s="631">
        <v>321</v>
      </c>
      <c r="CX35" s="632">
        <v>671</v>
      </c>
      <c r="CY35" s="632">
        <v>261</v>
      </c>
      <c r="CZ35" s="632"/>
      <c r="DA35" s="633"/>
      <c r="DB35" s="631">
        <v>327</v>
      </c>
      <c r="DC35" s="632">
        <v>731</v>
      </c>
      <c r="DD35" s="632">
        <v>231</v>
      </c>
      <c r="DE35" s="632"/>
      <c r="DF35" s="633"/>
      <c r="DG35" s="461"/>
      <c r="DH35" s="462"/>
      <c r="DI35" s="462"/>
      <c r="DJ35" s="462"/>
      <c r="DK35" s="463"/>
      <c r="DL35" s="437"/>
      <c r="DM35" s="72"/>
    </row>
    <row r="36" spans="1:117">
      <c r="A36" s="51" t="s">
        <v>1231</v>
      </c>
      <c r="B36" s="477"/>
      <c r="C36" s="478">
        <f t="shared" si="75"/>
        <v>147</v>
      </c>
      <c r="D36" s="478">
        <f t="shared" si="75"/>
        <v>2174</v>
      </c>
      <c r="E36" s="478">
        <f t="shared" si="75"/>
        <v>24</v>
      </c>
      <c r="F36" s="478">
        <f t="shared" si="76"/>
        <v>0</v>
      </c>
      <c r="G36" s="486">
        <f t="shared" si="77"/>
        <v>0</v>
      </c>
      <c r="H36" s="487">
        <f t="shared" si="77"/>
        <v>0</v>
      </c>
      <c r="I36" s="478">
        <f t="shared" si="78"/>
        <v>2345</v>
      </c>
      <c r="K36" s="438" t="s">
        <v>1232</v>
      </c>
      <c r="L36" s="452" t="s">
        <v>1233</v>
      </c>
      <c r="M36" s="453" t="s">
        <v>1233</v>
      </c>
      <c r="N36" s="453" t="s">
        <v>1233</v>
      </c>
      <c r="O36" s="454" t="s">
        <v>1233</v>
      </c>
      <c r="P36" s="452" t="s">
        <v>1233</v>
      </c>
      <c r="Q36" s="453" t="s">
        <v>1233</v>
      </c>
      <c r="R36" s="453" t="s">
        <v>1233</v>
      </c>
      <c r="S36" s="454" t="s">
        <v>1233</v>
      </c>
      <c r="T36" s="452" t="s">
        <v>1233</v>
      </c>
      <c r="U36" s="453" t="s">
        <v>1233</v>
      </c>
      <c r="V36" s="453" t="s">
        <v>1233</v>
      </c>
      <c r="W36" s="454" t="s">
        <v>1233</v>
      </c>
      <c r="X36" s="452" t="s">
        <v>1233</v>
      </c>
      <c r="Y36" s="453" t="s">
        <v>1233</v>
      </c>
      <c r="Z36" s="453" t="s">
        <v>1233</v>
      </c>
      <c r="AA36" s="454" t="s">
        <v>1233</v>
      </c>
      <c r="AB36" s="452" t="s">
        <v>1233</v>
      </c>
      <c r="AC36" s="453" t="s">
        <v>1233</v>
      </c>
      <c r="AD36" s="453" t="s">
        <v>1233</v>
      </c>
      <c r="AE36" s="454" t="s">
        <v>1233</v>
      </c>
      <c r="AF36" s="452" t="s">
        <v>1233</v>
      </c>
      <c r="AG36" s="453" t="s">
        <v>1233</v>
      </c>
      <c r="AH36" s="453" t="s">
        <v>1233</v>
      </c>
      <c r="AI36" s="454" t="s">
        <v>1233</v>
      </c>
      <c r="AJ36" s="452" t="s">
        <v>1233</v>
      </c>
      <c r="AK36" s="453" t="s">
        <v>1233</v>
      </c>
      <c r="AL36" s="453" t="s">
        <v>1233</v>
      </c>
      <c r="AM36" s="453" t="s">
        <v>1233</v>
      </c>
      <c r="AN36" s="454" t="s">
        <v>1233</v>
      </c>
      <c r="AO36" s="452" t="s">
        <v>1233</v>
      </c>
      <c r="AP36" s="453" t="s">
        <v>1233</v>
      </c>
      <c r="AQ36" s="453" t="s">
        <v>1233</v>
      </c>
      <c r="AR36" s="453" t="s">
        <v>1233</v>
      </c>
      <c r="AS36" s="454" t="s">
        <v>1233</v>
      </c>
      <c r="AT36" s="452">
        <v>280</v>
      </c>
      <c r="AU36" s="453">
        <v>365</v>
      </c>
      <c r="AV36" s="453">
        <v>0</v>
      </c>
      <c r="AW36" s="453"/>
      <c r="AX36" s="454"/>
      <c r="AY36" s="452">
        <v>208</v>
      </c>
      <c r="AZ36" s="453">
        <v>520</v>
      </c>
      <c r="BA36" s="453">
        <v>0</v>
      </c>
      <c r="BB36" s="453"/>
      <c r="BC36" s="454"/>
      <c r="BD36" s="452">
        <v>265</v>
      </c>
      <c r="BE36" s="453">
        <v>398</v>
      </c>
      <c r="BF36" s="453">
        <v>0</v>
      </c>
      <c r="BG36" s="453"/>
      <c r="BH36" s="454"/>
      <c r="BI36" s="452">
        <v>224</v>
      </c>
      <c r="BJ36" s="453">
        <v>532</v>
      </c>
      <c r="BK36" s="453">
        <v>0</v>
      </c>
      <c r="BL36" s="453"/>
      <c r="BM36" s="454"/>
      <c r="BN36" s="452">
        <v>186</v>
      </c>
      <c r="BO36" s="453">
        <v>354</v>
      </c>
      <c r="BP36" s="453">
        <v>466</v>
      </c>
      <c r="BQ36" s="453"/>
      <c r="BR36" s="454"/>
      <c r="BS36" s="452">
        <v>177</v>
      </c>
      <c r="BT36" s="453">
        <v>724</v>
      </c>
      <c r="BU36" s="453">
        <v>393</v>
      </c>
      <c r="BV36" s="453"/>
      <c r="BW36" s="454"/>
      <c r="BX36" s="452">
        <v>198</v>
      </c>
      <c r="BY36" s="453">
        <v>356</v>
      </c>
      <c r="BZ36" s="453">
        <v>24</v>
      </c>
      <c r="CA36" s="453"/>
      <c r="CB36" s="454"/>
      <c r="CC36" s="634">
        <v>139</v>
      </c>
      <c r="CD36" s="635">
        <v>239</v>
      </c>
      <c r="CE36" s="635">
        <v>95</v>
      </c>
      <c r="CF36" s="635"/>
      <c r="CG36" s="636"/>
      <c r="CH36" s="634">
        <v>113</v>
      </c>
      <c r="CI36" s="635">
        <v>616</v>
      </c>
      <c r="CJ36" s="635">
        <v>0</v>
      </c>
      <c r="CK36" s="635"/>
      <c r="CL36" s="636"/>
      <c r="CM36" s="634">
        <v>104</v>
      </c>
      <c r="CN36" s="635">
        <v>552</v>
      </c>
      <c r="CO36" s="635">
        <v>5</v>
      </c>
      <c r="CP36" s="635"/>
      <c r="CQ36" s="636"/>
      <c r="CR36" s="634">
        <v>137</v>
      </c>
      <c r="CS36" s="635">
        <v>983</v>
      </c>
      <c r="CT36" s="635">
        <v>79</v>
      </c>
      <c r="CU36" s="635"/>
      <c r="CV36" s="636"/>
      <c r="CW36" s="634">
        <v>130</v>
      </c>
      <c r="CX36" s="635">
        <v>1477</v>
      </c>
      <c r="CY36" s="635">
        <v>266</v>
      </c>
      <c r="CZ36" s="635"/>
      <c r="DA36" s="636"/>
      <c r="DB36" s="634">
        <v>147</v>
      </c>
      <c r="DC36" s="635">
        <v>2174</v>
      </c>
      <c r="DD36" s="635">
        <v>24</v>
      </c>
      <c r="DE36" s="635"/>
      <c r="DF36" s="636"/>
      <c r="DG36" s="452"/>
      <c r="DH36" s="453"/>
      <c r="DI36" s="453"/>
      <c r="DJ36" s="453"/>
      <c r="DK36" s="454"/>
      <c r="DL36" s="438"/>
      <c r="DM36" s="74"/>
    </row>
    <row r="37" spans="1:117">
      <c r="A37" s="465" t="s">
        <v>1234</v>
      </c>
      <c r="B37" s="261"/>
      <c r="C37" s="464">
        <f>SUM(C8:C36)</f>
        <v>9167</v>
      </c>
      <c r="D37" s="464">
        <f t="shared" ref="D37:I37" si="79">SUM(D8:D36)</f>
        <v>66370</v>
      </c>
      <c r="E37" s="464">
        <f t="shared" si="79"/>
        <v>25041</v>
      </c>
      <c r="F37" s="464">
        <f t="shared" si="79"/>
        <v>4558</v>
      </c>
      <c r="G37" s="488">
        <f t="shared" si="79"/>
        <v>4558</v>
      </c>
      <c r="H37" s="489">
        <f t="shared" si="79"/>
        <v>0</v>
      </c>
      <c r="I37" s="464">
        <f t="shared" si="79"/>
        <v>109694</v>
      </c>
      <c r="K37" s="431" t="s">
        <v>1234</v>
      </c>
      <c r="L37" s="455">
        <f>SUM(L8:L36)</f>
        <v>11902</v>
      </c>
      <c r="M37" s="456">
        <f t="shared" ref="M37:S37" si="80">SUM(M8:M36)</f>
        <v>19042</v>
      </c>
      <c r="N37" s="456">
        <f t="shared" si="80"/>
        <v>45459</v>
      </c>
      <c r="O37" s="457">
        <f t="shared" si="80"/>
        <v>0</v>
      </c>
      <c r="P37" s="455">
        <f t="shared" si="80"/>
        <v>12700</v>
      </c>
      <c r="Q37" s="456">
        <f t="shared" si="80"/>
        <v>18953</v>
      </c>
      <c r="R37" s="456">
        <f t="shared" si="80"/>
        <v>47524</v>
      </c>
      <c r="S37" s="457">
        <f t="shared" si="80"/>
        <v>0</v>
      </c>
      <c r="T37" s="455">
        <f t="shared" ref="T37" si="81">SUM(T8:T36)</f>
        <v>13142</v>
      </c>
      <c r="U37" s="456">
        <f t="shared" ref="U37" si="82">SUM(U8:U36)</f>
        <v>17088</v>
      </c>
      <c r="V37" s="456">
        <f t="shared" ref="V37" si="83">SUM(V8:V36)</f>
        <v>37043</v>
      </c>
      <c r="W37" s="457">
        <f t="shared" ref="W37" si="84">SUM(W8:W36)</f>
        <v>0</v>
      </c>
      <c r="X37" s="455">
        <f t="shared" ref="X37" si="85">SUM(X8:X36)</f>
        <v>11514</v>
      </c>
      <c r="Y37" s="456">
        <f t="shared" ref="Y37" si="86">SUM(Y8:Y36)</f>
        <v>22722</v>
      </c>
      <c r="Z37" s="456">
        <f t="shared" ref="Z37" si="87">SUM(Z8:Z36)</f>
        <v>52004</v>
      </c>
      <c r="AA37" s="457">
        <f t="shared" ref="AA37" si="88">SUM(AA8:AA36)</f>
        <v>1853</v>
      </c>
      <c r="AB37" s="455">
        <f t="shared" ref="AB37" si="89">SUM(AB8:AB36)</f>
        <v>11958</v>
      </c>
      <c r="AC37" s="456">
        <f t="shared" ref="AC37" si="90">SUM(AC8:AC36)</f>
        <v>20463</v>
      </c>
      <c r="AD37" s="456">
        <f t="shared" ref="AD37" si="91">SUM(AD8:AD36)</f>
        <v>74293</v>
      </c>
      <c r="AE37" s="457">
        <f t="shared" ref="AE37" si="92">SUM(AE8:AE36)</f>
        <v>877</v>
      </c>
      <c r="AF37" s="455">
        <f t="shared" ref="AF37" si="93">SUM(AF8:AF36)</f>
        <v>11768</v>
      </c>
      <c r="AG37" s="456">
        <f t="shared" ref="AG37" si="94">SUM(AG8:AG36)</f>
        <v>17208</v>
      </c>
      <c r="AH37" s="456">
        <f t="shared" ref="AH37" si="95">SUM(AH8:AH36)</f>
        <v>38828</v>
      </c>
      <c r="AI37" s="457">
        <f t="shared" ref="AI37" si="96">SUM(AI8:AI36)</f>
        <v>675</v>
      </c>
      <c r="AJ37" s="455">
        <f t="shared" ref="AJ37" si="97">SUM(AJ8:AJ36)</f>
        <v>10712</v>
      </c>
      <c r="AK37" s="456">
        <f t="shared" ref="AK37" si="98">SUM(AK8:AK36)</f>
        <v>18117</v>
      </c>
      <c r="AL37" s="456">
        <f t="shared" ref="AL37" si="99">SUM(AL8:AL36)</f>
        <v>39285</v>
      </c>
      <c r="AM37" s="456">
        <f t="shared" ref="AM37" si="100">SUM(AM8:AM36)</f>
        <v>24</v>
      </c>
      <c r="AN37" s="457">
        <f t="shared" ref="AN37" si="101">SUM(AN8:AN36)</f>
        <v>332</v>
      </c>
      <c r="AO37" s="455">
        <f t="shared" ref="AO37" si="102">SUM(AO8:AO36)</f>
        <v>11643</v>
      </c>
      <c r="AP37" s="456">
        <f t="shared" ref="AP37" si="103">SUM(AP8:AP36)</f>
        <v>16230</v>
      </c>
      <c r="AQ37" s="456">
        <f t="shared" ref="AQ37" si="104">SUM(AQ8:AQ36)</f>
        <v>25457</v>
      </c>
      <c r="AR37" s="456">
        <f t="shared" ref="AR37" si="105">SUM(AR8:AR36)</f>
        <v>57</v>
      </c>
      <c r="AS37" s="457">
        <f t="shared" ref="AS37" si="106">SUM(AS8:AS36)</f>
        <v>25</v>
      </c>
      <c r="AT37" s="455">
        <f t="shared" ref="AT37" si="107">SUM(AT8:AT36)</f>
        <v>11083</v>
      </c>
      <c r="AU37" s="456">
        <f t="shared" ref="AU37" si="108">SUM(AU8:AU36)</f>
        <v>28034</v>
      </c>
      <c r="AV37" s="456">
        <f t="shared" ref="AV37" si="109">SUM(AV8:AV36)</f>
        <v>36679</v>
      </c>
      <c r="AW37" s="456">
        <f t="shared" ref="AW37" si="110">SUM(AW8:AW36)</f>
        <v>53</v>
      </c>
      <c r="AX37" s="457">
        <f t="shared" ref="AX37" si="111">SUM(AX8:AX36)</f>
        <v>0</v>
      </c>
      <c r="AY37" s="455">
        <f t="shared" ref="AY37" si="112">SUM(AY8:AY36)</f>
        <v>11556</v>
      </c>
      <c r="AZ37" s="456">
        <f t="shared" ref="AZ37" si="113">SUM(AZ8:AZ36)</f>
        <v>28286</v>
      </c>
      <c r="BA37" s="456">
        <f t="shared" ref="BA37" si="114">SUM(BA8:BA36)</f>
        <v>54093</v>
      </c>
      <c r="BB37" s="456">
        <f t="shared" ref="BB37" si="115">SUM(BB8:BB36)</f>
        <v>90</v>
      </c>
      <c r="BC37" s="457">
        <f t="shared" ref="BC37" si="116">SUM(BC8:BC36)</f>
        <v>214</v>
      </c>
      <c r="BD37" s="455">
        <f t="shared" ref="BD37" si="117">SUM(BD8:BD36)</f>
        <v>10968</v>
      </c>
      <c r="BE37" s="456">
        <f t="shared" ref="BE37" si="118">SUM(BE8:BE36)</f>
        <v>31076</v>
      </c>
      <c r="BF37" s="456">
        <f t="shared" ref="BF37" si="119">SUM(BF8:BF36)</f>
        <v>35363</v>
      </c>
      <c r="BG37" s="456">
        <f t="shared" ref="BG37" si="120">SUM(BG8:BG36)</f>
        <v>38</v>
      </c>
      <c r="BH37" s="457">
        <f t="shared" ref="BH37" si="121">SUM(BH8:BH36)</f>
        <v>197</v>
      </c>
      <c r="BI37" s="455">
        <f t="shared" ref="BI37" si="122">SUM(BI8:BI36)</f>
        <v>10327</v>
      </c>
      <c r="BJ37" s="456">
        <f t="shared" ref="BJ37" si="123">SUM(BJ8:BJ36)</f>
        <v>31614</v>
      </c>
      <c r="BK37" s="456">
        <f t="shared" ref="BK37" si="124">SUM(BK8:BK36)</f>
        <v>33936</v>
      </c>
      <c r="BL37" s="456">
        <f t="shared" ref="BL37" si="125">SUM(BL8:BL36)</f>
        <v>112</v>
      </c>
      <c r="BM37" s="457">
        <f t="shared" ref="BM37" si="126">SUM(BM8:BM36)</f>
        <v>226</v>
      </c>
      <c r="BN37" s="455">
        <f t="shared" ref="BN37" si="127">SUM(BN8:BN36)</f>
        <v>10938</v>
      </c>
      <c r="BO37" s="456">
        <f t="shared" ref="BO37" si="128">SUM(BO8:BO36)</f>
        <v>33416</v>
      </c>
      <c r="BP37" s="456">
        <f t="shared" ref="BP37" si="129">SUM(BP8:BP36)</f>
        <v>34769</v>
      </c>
      <c r="BQ37" s="456">
        <f t="shared" ref="BQ37" si="130">SUM(BQ8:BQ36)</f>
        <v>120</v>
      </c>
      <c r="BR37" s="457">
        <f t="shared" ref="BR37" si="131">SUM(BR8:BR36)</f>
        <v>1118</v>
      </c>
      <c r="BS37" s="455">
        <f t="shared" ref="BS37" si="132">SUM(BS8:BS36)</f>
        <v>11517</v>
      </c>
      <c r="BT37" s="456">
        <f t="shared" ref="BT37" si="133">SUM(BT8:BT36)</f>
        <v>37073</v>
      </c>
      <c r="BU37" s="456">
        <f t="shared" ref="BU37" si="134">SUM(BU8:BU36)</f>
        <v>30017</v>
      </c>
      <c r="BV37" s="456">
        <f t="shared" ref="BV37" si="135">SUM(BV8:BV36)</f>
        <v>62</v>
      </c>
      <c r="BW37" s="457">
        <f t="shared" ref="BW37" si="136">SUM(BW8:BW36)</f>
        <v>0</v>
      </c>
      <c r="BX37" s="455">
        <f t="shared" ref="BX37" si="137">SUM(BX8:BX36)</f>
        <v>12318</v>
      </c>
      <c r="BY37" s="456">
        <f t="shared" ref="BY37" si="138">SUM(BY8:BY36)</f>
        <v>35354</v>
      </c>
      <c r="BZ37" s="456">
        <f t="shared" ref="BZ37" si="139">SUM(BZ8:BZ36)</f>
        <v>46810</v>
      </c>
      <c r="CA37" s="456">
        <f t="shared" ref="CA37" si="140">SUM(CA8:CA36)</f>
        <v>0</v>
      </c>
      <c r="CB37" s="457">
        <f t="shared" ref="CB37" si="141">SUM(CB8:CB36)</f>
        <v>0</v>
      </c>
      <c r="CC37" s="637">
        <f t="shared" ref="CC37" si="142">SUM(CC8:CC36)</f>
        <v>10029</v>
      </c>
      <c r="CD37" s="638">
        <f t="shared" ref="CD37" si="143">SUM(CD8:CD36)</f>
        <v>34380.261904761908</v>
      </c>
      <c r="CE37" s="638">
        <f t="shared" ref="CE37" si="144">SUM(CE8:CE36)</f>
        <v>29499</v>
      </c>
      <c r="CF37" s="638">
        <f t="shared" ref="CF37" si="145">SUM(CF8:CF36)</f>
        <v>0</v>
      </c>
      <c r="CG37" s="639">
        <f t="shared" ref="CG37:CV37" si="146">SUM(CG8:CG36)</f>
        <v>0</v>
      </c>
      <c r="CH37" s="455">
        <f t="shared" si="146"/>
        <v>4774</v>
      </c>
      <c r="CI37" s="456">
        <f t="shared" si="146"/>
        <v>43414</v>
      </c>
      <c r="CJ37" s="456">
        <f t="shared" si="146"/>
        <v>29193</v>
      </c>
      <c r="CK37" s="456">
        <f t="shared" si="146"/>
        <v>0</v>
      </c>
      <c r="CL37" s="457">
        <f t="shared" si="146"/>
        <v>0</v>
      </c>
      <c r="CM37" s="455">
        <f t="shared" ref="CM37:CQ37" si="147">SUM(CM8:CM36)</f>
        <v>5633</v>
      </c>
      <c r="CN37" s="456">
        <f t="shared" si="147"/>
        <v>58912.666666666664</v>
      </c>
      <c r="CO37" s="456">
        <f t="shared" si="147"/>
        <v>25950</v>
      </c>
      <c r="CP37" s="456">
        <f t="shared" si="147"/>
        <v>0</v>
      </c>
      <c r="CQ37" s="457">
        <f t="shared" si="147"/>
        <v>0</v>
      </c>
      <c r="CR37" s="455">
        <f t="shared" si="146"/>
        <v>7730</v>
      </c>
      <c r="CS37" s="456">
        <f t="shared" si="146"/>
        <v>56306</v>
      </c>
      <c r="CT37" s="456">
        <f t="shared" si="146"/>
        <v>20994</v>
      </c>
      <c r="CU37" s="456">
        <f t="shared" si="146"/>
        <v>0</v>
      </c>
      <c r="CV37" s="457">
        <f t="shared" si="146"/>
        <v>0</v>
      </c>
      <c r="CW37" s="455">
        <f t="shared" ref="CW37" si="148">SUM(CW8:CW36)</f>
        <v>10519</v>
      </c>
      <c r="CX37" s="456">
        <f t="shared" ref="CX37" si="149">SUM(CX8:CX36)</f>
        <v>66674</v>
      </c>
      <c r="CY37" s="456">
        <f t="shared" ref="CY37:CZ37" si="150">SUM(CY8:CY36)</f>
        <v>45188</v>
      </c>
      <c r="CZ37" s="456">
        <f t="shared" si="150"/>
        <v>85</v>
      </c>
      <c r="DA37" s="457">
        <f t="shared" ref="DA37:DE37" si="151">SUM(DA8:DA36)</f>
        <v>6739</v>
      </c>
      <c r="DB37" s="637">
        <f t="shared" si="151"/>
        <v>9167</v>
      </c>
      <c r="DC37" s="638">
        <f t="shared" si="151"/>
        <v>66370</v>
      </c>
      <c r="DD37" s="638">
        <f t="shared" si="151"/>
        <v>25041</v>
      </c>
      <c r="DE37" s="638">
        <f t="shared" si="151"/>
        <v>4558</v>
      </c>
      <c r="DF37" s="639">
        <f t="shared" ref="DF37:DJ37" si="152">SUM(DF8:DF36)</f>
        <v>0</v>
      </c>
      <c r="DG37" s="455">
        <f t="shared" si="152"/>
        <v>0</v>
      </c>
      <c r="DH37" s="456">
        <f t="shared" si="152"/>
        <v>0</v>
      </c>
      <c r="DI37" s="456">
        <f t="shared" si="152"/>
        <v>0</v>
      </c>
      <c r="DJ37" s="456">
        <f t="shared" si="152"/>
        <v>0</v>
      </c>
      <c r="DK37" s="457">
        <f t="shared" ref="DK37" si="153">SUM(DK8:DK36)</f>
        <v>0</v>
      </c>
      <c r="DL37" s="431">
        <f t="shared" ref="DL37" si="154">SUM(DL8:DL36)</f>
        <v>0</v>
      </c>
      <c r="DM37" s="346"/>
    </row>
    <row r="38" spans="1:117">
      <c r="AM38" s="39" t="s">
        <v>1235</v>
      </c>
    </row>
    <row r="39" spans="1:117">
      <c r="A39" s="39" t="s">
        <v>1236</v>
      </c>
      <c r="AM39" s="39" t="s">
        <v>1237</v>
      </c>
    </row>
    <row r="40" spans="1:117">
      <c r="A40" s="39" t="s">
        <v>1238</v>
      </c>
      <c r="AR40" s="39" t="s">
        <v>1239</v>
      </c>
    </row>
    <row r="41" spans="1:117">
      <c r="A41" s="39" t="s">
        <v>1240</v>
      </c>
    </row>
    <row r="42" spans="1:117">
      <c r="A42" s="39" t="s">
        <v>1241</v>
      </c>
    </row>
    <row r="43" spans="1:117">
      <c r="A43" s="39" t="s">
        <v>1242</v>
      </c>
    </row>
    <row r="45" spans="1:117">
      <c r="A45" s="39" t="s">
        <v>1237</v>
      </c>
    </row>
    <row r="47" spans="1:117">
      <c r="C47" s="39" t="s">
        <v>1243</v>
      </c>
      <c r="D47" s="39" t="s">
        <v>1244</v>
      </c>
      <c r="E47" s="39" t="s">
        <v>1245</v>
      </c>
      <c r="F47" s="39" t="s">
        <v>1246</v>
      </c>
      <c r="G47" s="39" t="s">
        <v>1247</v>
      </c>
      <c r="H47" s="39" t="s">
        <v>1248</v>
      </c>
    </row>
    <row r="48" spans="1:117">
      <c r="A48" s="466" t="s">
        <v>1249</v>
      </c>
      <c r="B48" s="467"/>
      <c r="C48" s="468" t="s">
        <v>1184</v>
      </c>
      <c r="D48" s="468" t="s">
        <v>1185</v>
      </c>
      <c r="E48" s="468" t="s">
        <v>1186</v>
      </c>
      <c r="F48" s="479" t="s">
        <v>1187</v>
      </c>
      <c r="G48" s="480"/>
      <c r="H48" s="481"/>
      <c r="I48" s="468" t="s">
        <v>1188</v>
      </c>
    </row>
    <row r="49" spans="1:9">
      <c r="A49" s="469" t="s">
        <v>1250</v>
      </c>
      <c r="B49" s="470" t="s">
        <v>1251</v>
      </c>
      <c r="C49" s="471" t="s">
        <v>1190</v>
      </c>
      <c r="D49" s="471" t="s">
        <v>1191</v>
      </c>
      <c r="E49" s="471" t="s">
        <v>1192</v>
      </c>
      <c r="F49" s="471"/>
      <c r="G49" s="490" t="s">
        <v>1193</v>
      </c>
      <c r="H49" s="491" t="s">
        <v>1194</v>
      </c>
      <c r="I49" s="471"/>
    </row>
    <row r="50" spans="1:9">
      <c r="A50" s="998">
        <v>2004</v>
      </c>
      <c r="B50" s="627" t="str">
        <f>TEXT(DATE(A50,4,1),"ge")</f>
        <v>H16</v>
      </c>
      <c r="C50" s="464">
        <f t="shared" ref="C50:E70" si="155">INDEX($K:$DL,MATCH("合計",$K:$K,0),MATCH($A50&amp;C$47,$K$5:$DL$5,0))</f>
        <v>11902</v>
      </c>
      <c r="D50" s="464">
        <f t="shared" si="155"/>
        <v>19042</v>
      </c>
      <c r="E50" s="464">
        <f t="shared" si="155"/>
        <v>45459</v>
      </c>
      <c r="F50" s="464">
        <f t="shared" ref="F50:F70" si="156">IFERROR(INDEX($K:$DL,MATCH("合計",$K:$K,0),MATCH($A50&amp;F$47,$K$5:$DL$5,0)),SUM(G50:H50))</f>
        <v>0</v>
      </c>
      <c r="G50" s="488" t="str">
        <f t="shared" ref="G50:H70" si="157">IFERROR(INDEX($K:$DL,MATCH("合計",$K:$K,0),MATCH($A50&amp;G$47,$K$5:$DL$5,0)),"-")</f>
        <v>-</v>
      </c>
      <c r="H50" s="489" t="str">
        <f t="shared" si="157"/>
        <v>-</v>
      </c>
      <c r="I50" s="492">
        <f>SUM(C50:H50)</f>
        <v>76403</v>
      </c>
    </row>
    <row r="51" spans="1:9">
      <c r="A51" s="998">
        <v>2005</v>
      </c>
      <c r="B51" s="627" t="str">
        <f t="shared" ref="B51:B66" si="158">TEXT(DATE(A51,4,1),"ge")</f>
        <v>H17</v>
      </c>
      <c r="C51" s="464">
        <f t="shared" si="155"/>
        <v>12700</v>
      </c>
      <c r="D51" s="464">
        <f t="shared" si="155"/>
        <v>18953</v>
      </c>
      <c r="E51" s="464">
        <f t="shared" si="155"/>
        <v>47524</v>
      </c>
      <c r="F51" s="464">
        <f t="shared" si="156"/>
        <v>0</v>
      </c>
      <c r="G51" s="488" t="str">
        <f t="shared" si="157"/>
        <v>-</v>
      </c>
      <c r="H51" s="489" t="str">
        <f t="shared" si="157"/>
        <v>-</v>
      </c>
      <c r="I51" s="492">
        <f t="shared" ref="I51:I66" si="159">SUM(C51:H51)</f>
        <v>79177</v>
      </c>
    </row>
    <row r="52" spans="1:9">
      <c r="A52" s="998">
        <v>2006</v>
      </c>
      <c r="B52" s="627" t="str">
        <f t="shared" si="158"/>
        <v>H18</v>
      </c>
      <c r="C52" s="464">
        <f t="shared" si="155"/>
        <v>13142</v>
      </c>
      <c r="D52" s="464">
        <f t="shared" si="155"/>
        <v>17088</v>
      </c>
      <c r="E52" s="464">
        <f t="shared" si="155"/>
        <v>37043</v>
      </c>
      <c r="F52" s="464">
        <f t="shared" si="156"/>
        <v>0</v>
      </c>
      <c r="G52" s="488" t="str">
        <f t="shared" si="157"/>
        <v>-</v>
      </c>
      <c r="H52" s="489" t="str">
        <f t="shared" si="157"/>
        <v>-</v>
      </c>
      <c r="I52" s="492">
        <f t="shared" si="159"/>
        <v>67273</v>
      </c>
    </row>
    <row r="53" spans="1:9">
      <c r="A53" s="998">
        <v>2007</v>
      </c>
      <c r="B53" s="627" t="str">
        <f t="shared" si="158"/>
        <v>H19</v>
      </c>
      <c r="C53" s="464">
        <f t="shared" si="155"/>
        <v>11514</v>
      </c>
      <c r="D53" s="464">
        <f t="shared" si="155"/>
        <v>22722</v>
      </c>
      <c r="E53" s="464">
        <f t="shared" si="155"/>
        <v>52004</v>
      </c>
      <c r="F53" s="464">
        <f t="shared" si="156"/>
        <v>1853</v>
      </c>
      <c r="G53" s="488" t="str">
        <f t="shared" si="157"/>
        <v>-</v>
      </c>
      <c r="H53" s="489" t="str">
        <f t="shared" si="157"/>
        <v>-</v>
      </c>
      <c r="I53" s="492">
        <f t="shared" si="159"/>
        <v>88093</v>
      </c>
    </row>
    <row r="54" spans="1:9">
      <c r="A54" s="998">
        <v>2008</v>
      </c>
      <c r="B54" s="627" t="str">
        <f t="shared" si="158"/>
        <v>H20</v>
      </c>
      <c r="C54" s="464">
        <f t="shared" si="155"/>
        <v>11958</v>
      </c>
      <c r="D54" s="464">
        <f t="shared" si="155"/>
        <v>20463</v>
      </c>
      <c r="E54" s="464">
        <f t="shared" si="155"/>
        <v>74293</v>
      </c>
      <c r="F54" s="464">
        <f t="shared" si="156"/>
        <v>877</v>
      </c>
      <c r="G54" s="488" t="str">
        <f t="shared" si="157"/>
        <v>-</v>
      </c>
      <c r="H54" s="489" t="str">
        <f t="shared" si="157"/>
        <v>-</v>
      </c>
      <c r="I54" s="492">
        <f t="shared" si="159"/>
        <v>107591</v>
      </c>
    </row>
    <row r="55" spans="1:9">
      <c r="A55" s="998">
        <v>2009</v>
      </c>
      <c r="B55" s="627" t="str">
        <f t="shared" si="158"/>
        <v>H21</v>
      </c>
      <c r="C55" s="464">
        <f t="shared" si="155"/>
        <v>11768</v>
      </c>
      <c r="D55" s="464">
        <f t="shared" si="155"/>
        <v>17208</v>
      </c>
      <c r="E55" s="464">
        <f t="shared" si="155"/>
        <v>38828</v>
      </c>
      <c r="F55" s="464">
        <f t="shared" si="156"/>
        <v>675</v>
      </c>
      <c r="G55" s="488" t="str">
        <f t="shared" si="157"/>
        <v>-</v>
      </c>
      <c r="H55" s="489" t="str">
        <f t="shared" si="157"/>
        <v>-</v>
      </c>
      <c r="I55" s="492">
        <f t="shared" si="159"/>
        <v>68479</v>
      </c>
    </row>
    <row r="56" spans="1:9">
      <c r="A56" s="998">
        <v>2010</v>
      </c>
      <c r="B56" s="627" t="str">
        <f t="shared" si="158"/>
        <v>H22</v>
      </c>
      <c r="C56" s="464">
        <f t="shared" si="155"/>
        <v>10712</v>
      </c>
      <c r="D56" s="464">
        <f t="shared" si="155"/>
        <v>18117</v>
      </c>
      <c r="E56" s="464">
        <f t="shared" si="155"/>
        <v>39285</v>
      </c>
      <c r="F56" s="464">
        <f t="shared" si="156"/>
        <v>356</v>
      </c>
      <c r="G56" s="488">
        <f t="shared" si="157"/>
        <v>24</v>
      </c>
      <c r="H56" s="489">
        <f t="shared" si="157"/>
        <v>332</v>
      </c>
      <c r="I56" s="492">
        <f t="shared" si="159"/>
        <v>68826</v>
      </c>
    </row>
    <row r="57" spans="1:9">
      <c r="A57" s="998">
        <v>2011</v>
      </c>
      <c r="B57" s="627" t="str">
        <f t="shared" si="158"/>
        <v>H23</v>
      </c>
      <c r="C57" s="464">
        <f t="shared" si="155"/>
        <v>11643</v>
      </c>
      <c r="D57" s="464">
        <f t="shared" si="155"/>
        <v>16230</v>
      </c>
      <c r="E57" s="464">
        <f t="shared" si="155"/>
        <v>25457</v>
      </c>
      <c r="F57" s="464">
        <f t="shared" si="156"/>
        <v>82</v>
      </c>
      <c r="G57" s="488">
        <f t="shared" si="157"/>
        <v>57</v>
      </c>
      <c r="H57" s="489">
        <f t="shared" si="157"/>
        <v>25</v>
      </c>
      <c r="I57" s="492">
        <f t="shared" si="159"/>
        <v>53494</v>
      </c>
    </row>
    <row r="58" spans="1:9">
      <c r="A58" s="998">
        <v>2012</v>
      </c>
      <c r="B58" s="627" t="str">
        <f t="shared" si="158"/>
        <v>H24</v>
      </c>
      <c r="C58" s="464">
        <f t="shared" si="155"/>
        <v>11083</v>
      </c>
      <c r="D58" s="464">
        <f t="shared" si="155"/>
        <v>28034</v>
      </c>
      <c r="E58" s="464">
        <f t="shared" si="155"/>
        <v>36679</v>
      </c>
      <c r="F58" s="464">
        <f t="shared" si="156"/>
        <v>53</v>
      </c>
      <c r="G58" s="488">
        <f t="shared" si="157"/>
        <v>53</v>
      </c>
      <c r="H58" s="489">
        <f t="shared" si="157"/>
        <v>0</v>
      </c>
      <c r="I58" s="492">
        <f t="shared" si="159"/>
        <v>75902</v>
      </c>
    </row>
    <row r="59" spans="1:9">
      <c r="A59" s="998">
        <v>2013</v>
      </c>
      <c r="B59" s="627" t="str">
        <f t="shared" si="158"/>
        <v>H25</v>
      </c>
      <c r="C59" s="464">
        <f t="shared" si="155"/>
        <v>11556</v>
      </c>
      <c r="D59" s="464">
        <f t="shared" si="155"/>
        <v>28286</v>
      </c>
      <c r="E59" s="464">
        <f t="shared" si="155"/>
        <v>54093</v>
      </c>
      <c r="F59" s="464">
        <f t="shared" si="156"/>
        <v>304</v>
      </c>
      <c r="G59" s="488">
        <f t="shared" si="157"/>
        <v>90</v>
      </c>
      <c r="H59" s="489">
        <f t="shared" si="157"/>
        <v>214</v>
      </c>
      <c r="I59" s="492">
        <f t="shared" si="159"/>
        <v>94543</v>
      </c>
    </row>
    <row r="60" spans="1:9">
      <c r="A60" s="998">
        <v>2014</v>
      </c>
      <c r="B60" s="627" t="str">
        <f t="shared" si="158"/>
        <v>H26</v>
      </c>
      <c r="C60" s="464">
        <f t="shared" si="155"/>
        <v>10968</v>
      </c>
      <c r="D60" s="464">
        <f t="shared" si="155"/>
        <v>31076</v>
      </c>
      <c r="E60" s="464">
        <f t="shared" si="155"/>
        <v>35363</v>
      </c>
      <c r="F60" s="464">
        <f t="shared" si="156"/>
        <v>235</v>
      </c>
      <c r="G60" s="488">
        <f t="shared" si="157"/>
        <v>38</v>
      </c>
      <c r="H60" s="489">
        <f t="shared" si="157"/>
        <v>197</v>
      </c>
      <c r="I60" s="492">
        <f t="shared" si="159"/>
        <v>77877</v>
      </c>
    </row>
    <row r="61" spans="1:9">
      <c r="A61" s="998">
        <v>2015</v>
      </c>
      <c r="B61" s="627" t="str">
        <f t="shared" si="158"/>
        <v>H27</v>
      </c>
      <c r="C61" s="464">
        <f t="shared" si="155"/>
        <v>10327</v>
      </c>
      <c r="D61" s="464">
        <f t="shared" si="155"/>
        <v>31614</v>
      </c>
      <c r="E61" s="464">
        <f t="shared" si="155"/>
        <v>33936</v>
      </c>
      <c r="F61" s="464">
        <f t="shared" si="156"/>
        <v>338</v>
      </c>
      <c r="G61" s="488">
        <f t="shared" si="157"/>
        <v>112</v>
      </c>
      <c r="H61" s="489">
        <f t="shared" si="157"/>
        <v>226</v>
      </c>
      <c r="I61" s="492">
        <f t="shared" si="159"/>
        <v>76553</v>
      </c>
    </row>
    <row r="62" spans="1:9">
      <c r="A62" s="998">
        <v>2016</v>
      </c>
      <c r="B62" s="627" t="str">
        <f t="shared" si="158"/>
        <v>H28</v>
      </c>
      <c r="C62" s="464">
        <f t="shared" si="155"/>
        <v>10938</v>
      </c>
      <c r="D62" s="464">
        <f t="shared" si="155"/>
        <v>33416</v>
      </c>
      <c r="E62" s="464">
        <f t="shared" si="155"/>
        <v>34769</v>
      </c>
      <c r="F62" s="464">
        <f t="shared" si="156"/>
        <v>1238</v>
      </c>
      <c r="G62" s="488">
        <f t="shared" si="157"/>
        <v>120</v>
      </c>
      <c r="H62" s="489">
        <f t="shared" si="157"/>
        <v>1118</v>
      </c>
      <c r="I62" s="492">
        <f t="shared" si="159"/>
        <v>81599</v>
      </c>
    </row>
    <row r="63" spans="1:9">
      <c r="A63" s="998">
        <v>2017</v>
      </c>
      <c r="B63" s="627" t="str">
        <f t="shared" si="158"/>
        <v>H29</v>
      </c>
      <c r="C63" s="464">
        <f t="shared" si="155"/>
        <v>11517</v>
      </c>
      <c r="D63" s="464">
        <f t="shared" si="155"/>
        <v>37073</v>
      </c>
      <c r="E63" s="464">
        <f t="shared" si="155"/>
        <v>30017</v>
      </c>
      <c r="F63" s="464">
        <f t="shared" si="156"/>
        <v>62</v>
      </c>
      <c r="G63" s="488">
        <f t="shared" si="157"/>
        <v>62</v>
      </c>
      <c r="H63" s="489">
        <f t="shared" si="157"/>
        <v>0</v>
      </c>
      <c r="I63" s="492">
        <f t="shared" si="159"/>
        <v>78731</v>
      </c>
    </row>
    <row r="64" spans="1:9">
      <c r="A64" s="998">
        <v>2018</v>
      </c>
      <c r="B64" s="627" t="str">
        <f t="shared" si="158"/>
        <v>H30</v>
      </c>
      <c r="C64" s="464">
        <f t="shared" si="155"/>
        <v>12318</v>
      </c>
      <c r="D64" s="464">
        <f t="shared" si="155"/>
        <v>35354</v>
      </c>
      <c r="E64" s="464">
        <f t="shared" si="155"/>
        <v>46810</v>
      </c>
      <c r="F64" s="464">
        <f t="shared" si="156"/>
        <v>0</v>
      </c>
      <c r="G64" s="488">
        <f t="shared" si="157"/>
        <v>0</v>
      </c>
      <c r="H64" s="489">
        <f t="shared" si="157"/>
        <v>0</v>
      </c>
      <c r="I64" s="492">
        <f t="shared" si="159"/>
        <v>94482</v>
      </c>
    </row>
    <row r="65" spans="1:9">
      <c r="A65" s="998">
        <v>2019</v>
      </c>
      <c r="B65" s="627" t="str">
        <f t="shared" si="158"/>
        <v>H31</v>
      </c>
      <c r="C65" s="464">
        <f t="shared" si="155"/>
        <v>10029</v>
      </c>
      <c r="D65" s="464">
        <f t="shared" si="155"/>
        <v>34380.261904761908</v>
      </c>
      <c r="E65" s="464">
        <f t="shared" si="155"/>
        <v>29499</v>
      </c>
      <c r="F65" s="464">
        <f t="shared" si="156"/>
        <v>0</v>
      </c>
      <c r="G65" s="488">
        <f t="shared" si="157"/>
        <v>0</v>
      </c>
      <c r="H65" s="489">
        <f t="shared" si="157"/>
        <v>0</v>
      </c>
      <c r="I65" s="492">
        <f t="shared" si="159"/>
        <v>73908.261904761908</v>
      </c>
    </row>
    <row r="66" spans="1:9">
      <c r="A66" s="998">
        <v>2020</v>
      </c>
      <c r="B66" s="627" t="str">
        <f t="shared" si="158"/>
        <v>R2</v>
      </c>
      <c r="C66" s="464">
        <f t="shared" si="155"/>
        <v>4774</v>
      </c>
      <c r="D66" s="464">
        <f t="shared" si="155"/>
        <v>43414</v>
      </c>
      <c r="E66" s="464">
        <f t="shared" si="155"/>
        <v>29193</v>
      </c>
      <c r="F66" s="464">
        <f t="shared" si="156"/>
        <v>0</v>
      </c>
      <c r="G66" s="488">
        <f t="shared" si="157"/>
        <v>0</v>
      </c>
      <c r="H66" s="489">
        <f t="shared" si="157"/>
        <v>0</v>
      </c>
      <c r="I66" s="492">
        <f t="shared" si="159"/>
        <v>77381</v>
      </c>
    </row>
    <row r="67" spans="1:9">
      <c r="A67" s="998">
        <v>2021</v>
      </c>
      <c r="B67" s="627" t="str">
        <f t="shared" ref="B67:B70" si="160">TEXT(DATE(A67,4,1),"ge")</f>
        <v>R3</v>
      </c>
      <c r="C67" s="464">
        <f t="shared" si="155"/>
        <v>5633</v>
      </c>
      <c r="D67" s="464">
        <f t="shared" si="155"/>
        <v>58912.666666666664</v>
      </c>
      <c r="E67" s="464">
        <f t="shared" si="155"/>
        <v>25950</v>
      </c>
      <c r="F67" s="464">
        <f t="shared" si="156"/>
        <v>0</v>
      </c>
      <c r="G67" s="488">
        <f t="shared" si="157"/>
        <v>0</v>
      </c>
      <c r="H67" s="489">
        <f t="shared" si="157"/>
        <v>0</v>
      </c>
      <c r="I67" s="492">
        <f t="shared" ref="I67:I70" si="161">SUM(C67:H67)</f>
        <v>90495.666666666657</v>
      </c>
    </row>
    <row r="68" spans="1:9">
      <c r="A68" s="998">
        <v>2022</v>
      </c>
      <c r="B68" s="627" t="str">
        <f t="shared" si="160"/>
        <v>R4</v>
      </c>
      <c r="C68" s="464">
        <f t="shared" si="155"/>
        <v>7730</v>
      </c>
      <c r="D68" s="464">
        <f t="shared" si="155"/>
        <v>56306</v>
      </c>
      <c r="E68" s="464">
        <f t="shared" si="155"/>
        <v>20994</v>
      </c>
      <c r="F68" s="464">
        <f t="shared" si="156"/>
        <v>0</v>
      </c>
      <c r="G68" s="488">
        <f t="shared" si="157"/>
        <v>0</v>
      </c>
      <c r="H68" s="489">
        <f t="shared" si="157"/>
        <v>0</v>
      </c>
      <c r="I68" s="492">
        <f t="shared" si="161"/>
        <v>85030</v>
      </c>
    </row>
    <row r="69" spans="1:9">
      <c r="A69" s="998">
        <v>2023</v>
      </c>
      <c r="B69" s="627" t="str">
        <f t="shared" si="160"/>
        <v>R5</v>
      </c>
      <c r="C69" s="464">
        <f t="shared" si="155"/>
        <v>10519</v>
      </c>
      <c r="D69" s="464">
        <f t="shared" si="155"/>
        <v>66674</v>
      </c>
      <c r="E69" s="464">
        <f t="shared" si="155"/>
        <v>45188</v>
      </c>
      <c r="F69" s="464">
        <f t="shared" si="156"/>
        <v>6824</v>
      </c>
      <c r="G69" s="488">
        <f t="shared" si="157"/>
        <v>85</v>
      </c>
      <c r="H69" s="489">
        <f t="shared" si="157"/>
        <v>6739</v>
      </c>
      <c r="I69" s="492">
        <f t="shared" si="161"/>
        <v>136029</v>
      </c>
    </row>
    <row r="70" spans="1:9">
      <c r="A70" s="998">
        <v>2024</v>
      </c>
      <c r="B70" s="627" t="str">
        <f t="shared" si="160"/>
        <v>R6</v>
      </c>
      <c r="C70" s="829">
        <f t="shared" si="155"/>
        <v>9167</v>
      </c>
      <c r="D70" s="829">
        <f t="shared" si="155"/>
        <v>66370</v>
      </c>
      <c r="E70" s="829">
        <f t="shared" si="155"/>
        <v>25041</v>
      </c>
      <c r="F70" s="829">
        <f t="shared" si="156"/>
        <v>4558</v>
      </c>
      <c r="G70" s="1192">
        <f t="shared" si="157"/>
        <v>4558</v>
      </c>
      <c r="H70" s="1193">
        <f t="shared" si="157"/>
        <v>0</v>
      </c>
      <c r="I70" s="492">
        <f t="shared" si="161"/>
        <v>109694</v>
      </c>
    </row>
    <row r="71" spans="1:9">
      <c r="A71" s="998">
        <v>2025</v>
      </c>
      <c r="B71" s="627" t="str">
        <f t="shared" ref="B71" si="162">TEXT(DATE(A71,4,1),"ge")</f>
        <v>R7</v>
      </c>
      <c r="C71" s="464"/>
      <c r="D71" s="464"/>
      <c r="E71" s="464"/>
      <c r="F71" s="464"/>
      <c r="G71" s="488"/>
      <c r="H71" s="489"/>
      <c r="I71" s="492"/>
    </row>
    <row r="72" spans="1:9">
      <c r="A72" s="346"/>
      <c r="B72" s="346"/>
      <c r="C72" s="346"/>
      <c r="D72" s="346"/>
      <c r="E72" s="346"/>
      <c r="F72" s="346"/>
      <c r="G72" s="493"/>
      <c r="H72" s="494"/>
      <c r="I72" s="346"/>
    </row>
    <row r="73" spans="1:9">
      <c r="A73" s="346" t="s">
        <v>1252</v>
      </c>
      <c r="B73" s="431"/>
      <c r="C73" s="431">
        <f>SUM(C50:C72)</f>
        <v>221898</v>
      </c>
      <c r="D73" s="431">
        <f t="shared" ref="D73:I73" si="163">SUM(D50:D72)</f>
        <v>700732.92857142864</v>
      </c>
      <c r="E73" s="431">
        <f t="shared" si="163"/>
        <v>807425</v>
      </c>
      <c r="F73" s="431">
        <f t="shared" si="163"/>
        <v>17455</v>
      </c>
      <c r="G73" s="455">
        <f t="shared" si="163"/>
        <v>5199</v>
      </c>
      <c r="H73" s="457">
        <f t="shared" si="163"/>
        <v>8851</v>
      </c>
      <c r="I73" s="431">
        <f t="shared" si="163"/>
        <v>1761560.9285714286</v>
      </c>
    </row>
  </sheetData>
  <phoneticPr fontId="6"/>
  <dataValidations count="1">
    <dataValidation type="list" allowBlank="1" showInputMessage="1" showErrorMessage="1" sqref="B2" xr:uid="{00000000-0002-0000-0D00-000000000000}">
      <formula1>$A$50:$A$72</formula1>
    </dataValidation>
  </dataValidations>
  <hyperlinks>
    <hyperlink ref="A1" location="INDEX!A1" display="INDEXに戻る" xr:uid="{00000000-0004-0000-0D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4263"/>
  <sheetViews>
    <sheetView zoomScaleNormal="100" workbookViewId="0">
      <pane xSplit="5" ySplit="3" topLeftCell="F4" activePane="bottomRight" state="frozen"/>
      <selection activeCell="B19" sqref="B19:J19"/>
      <selection pane="topRight" activeCell="B19" sqref="B19:J19"/>
      <selection pane="bottomLeft" activeCell="B19" sqref="B19:J19"/>
      <selection pane="bottomRight"/>
    </sheetView>
  </sheetViews>
  <sheetFormatPr defaultColWidth="9" defaultRowHeight="15" outlineLevelCol="1"/>
  <cols>
    <col min="1" max="1" width="9.125" bestFit="1" customWidth="1"/>
    <col min="2" max="2" width="4.5" hidden="1" customWidth="1" outlineLevel="1"/>
    <col min="3" max="3" width="12.75" style="741" customWidth="1" collapsed="1"/>
    <col min="4" max="4" width="12.75" style="741" bestFit="1" customWidth="1"/>
    <col min="5" max="5" width="5.375" style="741" bestFit="1" customWidth="1"/>
    <col min="6" max="6" width="60.625" style="741" customWidth="1"/>
    <col min="7" max="7" width="30.625" style="741" customWidth="1"/>
    <col min="8" max="8" width="21.625" style="741" customWidth="1"/>
    <col min="9" max="9" width="11.125" style="741" hidden="1" customWidth="1" outlineLevel="1"/>
    <col min="10" max="10" width="5.375" style="741" bestFit="1" customWidth="1" collapsed="1"/>
    <col min="11" max="11" width="7.25" style="741" bestFit="1" customWidth="1"/>
    <col min="12" max="12" width="7.375" style="741" bestFit="1" customWidth="1"/>
    <col min="13" max="13" width="10.25" style="741" bestFit="1" customWidth="1"/>
    <col min="14" max="14" width="9.25" style="741" bestFit="1" customWidth="1"/>
    <col min="15" max="15" width="9.25" style="741" customWidth="1"/>
    <col min="16" max="16" width="2.625" customWidth="1"/>
    <col min="19" max="20" width="9.125" hidden="1" customWidth="1" outlineLevel="1"/>
    <col min="21" max="21" width="9.125" bestFit="1" customWidth="1" collapsed="1"/>
    <col min="22" max="23" width="9.125" customWidth="1"/>
    <col min="24" max="25" width="9.125" hidden="1" customWidth="1" outlineLevel="1"/>
    <col min="26" max="26" width="9.125" bestFit="1" customWidth="1" collapsed="1"/>
    <col min="27" max="28" width="9.125" hidden="1" customWidth="1" outlineLevel="1"/>
    <col min="29" max="29" width="9.125" bestFit="1" customWidth="1" collapsed="1"/>
    <col min="30" max="31" width="9.125" customWidth="1"/>
    <col min="33" max="33" width="10.125" bestFit="1" customWidth="1"/>
    <col min="34" max="16384" width="9" style="175"/>
  </cols>
  <sheetData>
    <row r="1" spans="1:33">
      <c r="A1" s="550" t="s">
        <v>119</v>
      </c>
      <c r="B1" s="551"/>
      <c r="C1" s="552"/>
      <c r="D1" s="552"/>
      <c r="E1" s="552"/>
      <c r="F1" s="175"/>
      <c r="G1" s="175"/>
      <c r="H1" s="175"/>
      <c r="I1" s="175"/>
      <c r="J1" s="552"/>
      <c r="K1" s="175"/>
      <c r="L1" s="175"/>
      <c r="M1" s="175"/>
      <c r="N1" s="175"/>
      <c r="O1" s="175"/>
      <c r="P1" s="175"/>
      <c r="Q1" s="175"/>
      <c r="R1" s="175"/>
      <c r="S1" s="175"/>
      <c r="T1" s="175"/>
      <c r="U1" s="175"/>
      <c r="V1" s="175"/>
      <c r="W1" s="175"/>
      <c r="X1" s="175"/>
      <c r="Y1" s="175"/>
      <c r="Z1" s="175"/>
      <c r="AA1" s="175"/>
      <c r="AB1" s="175"/>
      <c r="AC1" s="175"/>
      <c r="AD1" s="175"/>
      <c r="AE1" s="175"/>
      <c r="AF1" s="175"/>
      <c r="AG1" s="175"/>
    </row>
    <row r="2" spans="1:33" ht="18" customHeight="1">
      <c r="A2" s="379"/>
      <c r="B2" s="512" t="s">
        <v>1189</v>
      </c>
      <c r="C2" s="380" t="s">
        <v>1253</v>
      </c>
      <c r="D2" s="380"/>
      <c r="E2" s="380" t="s">
        <v>1254</v>
      </c>
      <c r="F2" s="381"/>
      <c r="G2" s="381"/>
      <c r="H2" s="381"/>
      <c r="I2" s="380" t="s">
        <v>1255</v>
      </c>
      <c r="J2" s="380" t="s">
        <v>1256</v>
      </c>
      <c r="K2" s="380" t="s">
        <v>1257</v>
      </c>
      <c r="L2" s="380" t="s">
        <v>1258</v>
      </c>
      <c r="M2" s="380" t="s">
        <v>1259</v>
      </c>
      <c r="N2" s="382"/>
      <c r="O2" s="981"/>
      <c r="P2" s="175"/>
      <c r="Q2" s="378"/>
      <c r="R2" s="378"/>
      <c r="S2" s="378" t="s">
        <v>1260</v>
      </c>
      <c r="T2" s="378"/>
      <c r="U2" s="378" t="s">
        <v>1260</v>
      </c>
      <c r="V2" s="378"/>
      <c r="W2" s="378"/>
      <c r="X2" s="378" t="s">
        <v>1261</v>
      </c>
      <c r="Y2" s="378"/>
      <c r="Z2" s="378" t="s">
        <v>1262</v>
      </c>
      <c r="AA2" s="378" t="s">
        <v>1263</v>
      </c>
      <c r="AB2" s="378"/>
      <c r="AC2" s="378" t="s">
        <v>1263</v>
      </c>
      <c r="AD2" s="175" t="s">
        <v>13322</v>
      </c>
      <c r="AE2" s="175"/>
      <c r="AF2" s="175"/>
      <c r="AG2" s="175" t="s">
        <v>1264</v>
      </c>
    </row>
    <row r="3" spans="1:33" ht="18" customHeight="1">
      <c r="A3" s="383" t="s">
        <v>1189</v>
      </c>
      <c r="B3" s="512" t="s">
        <v>1265</v>
      </c>
      <c r="C3" s="384" t="s">
        <v>1266</v>
      </c>
      <c r="D3" s="384" t="s">
        <v>1267</v>
      </c>
      <c r="E3" s="384" t="s">
        <v>1268</v>
      </c>
      <c r="F3" s="385" t="s">
        <v>1269</v>
      </c>
      <c r="G3" s="385" t="s">
        <v>1270</v>
      </c>
      <c r="H3" s="385" t="s">
        <v>1271</v>
      </c>
      <c r="I3" s="384" t="s">
        <v>1272</v>
      </c>
      <c r="J3" s="384" t="s">
        <v>1273</v>
      </c>
      <c r="K3" s="384" t="s">
        <v>1274</v>
      </c>
      <c r="L3" s="384" t="s">
        <v>1275</v>
      </c>
      <c r="M3" s="384" t="s">
        <v>1275</v>
      </c>
      <c r="N3" s="1120" t="s">
        <v>1276</v>
      </c>
      <c r="O3" s="1121" t="s">
        <v>1277</v>
      </c>
      <c r="P3" s="175"/>
      <c r="Q3" s="378" t="s">
        <v>1189</v>
      </c>
      <c r="R3" s="378"/>
      <c r="S3" s="378">
        <v>1</v>
      </c>
      <c r="T3" s="378">
        <v>2</v>
      </c>
      <c r="U3" s="378" t="s">
        <v>1278</v>
      </c>
      <c r="V3" s="378" t="s">
        <v>12699</v>
      </c>
      <c r="W3" s="378" t="s">
        <v>1279</v>
      </c>
      <c r="X3" s="378">
        <v>1</v>
      </c>
      <c r="Y3" s="378">
        <v>2</v>
      </c>
      <c r="Z3" s="378" t="s">
        <v>13890</v>
      </c>
      <c r="AA3" s="378">
        <v>1</v>
      </c>
      <c r="AB3" s="378">
        <v>2</v>
      </c>
      <c r="AC3" s="378" t="s">
        <v>1280</v>
      </c>
      <c r="AD3" s="175" t="s">
        <v>13322</v>
      </c>
      <c r="AE3" s="175" t="s">
        <v>13891</v>
      </c>
      <c r="AF3" s="175" t="s">
        <v>13892</v>
      </c>
      <c r="AG3" s="175" t="s">
        <v>1281</v>
      </c>
    </row>
    <row r="4" spans="1:33" ht="18" customHeight="1">
      <c r="A4" s="640" t="str">
        <f>TEXT(EDATE(C4,-3),"ggge")</f>
        <v>平成1</v>
      </c>
      <c r="B4" s="552">
        <f t="shared" ref="B4:B67" si="0">IF(ISBLANK(K4),"-",COUNTIFS($K:$K,"&gt;"&amp;K4,A:A,A4)+1)</f>
        <v>11</v>
      </c>
      <c r="C4" s="641">
        <v>32681</v>
      </c>
      <c r="D4" s="641">
        <f t="shared" ref="D4:D67" si="1">IF(E4=1,"",C4+E4-1)</f>
        <v>32682</v>
      </c>
      <c r="E4" s="642">
        <v>2</v>
      </c>
      <c r="F4" s="643" t="s">
        <v>1282</v>
      </c>
      <c r="G4" s="643" t="s">
        <v>1283</v>
      </c>
      <c r="H4" s="644"/>
      <c r="I4" s="179"/>
      <c r="J4" s="645">
        <v>1</v>
      </c>
      <c r="K4" s="646">
        <v>31</v>
      </c>
      <c r="L4" s="646">
        <v>200</v>
      </c>
      <c r="M4" s="179">
        <f>E4*L4</f>
        <v>400</v>
      </c>
      <c r="N4" s="1104"/>
      <c r="O4" s="1129" t="str">
        <f t="shared" ref="O4:O67" si="2">IF(COUNTIF(G4,"*オンライン*"),"●","")</f>
        <v/>
      </c>
      <c r="P4" s="175"/>
      <c r="Q4" s="179" t="s">
        <v>1284</v>
      </c>
      <c r="R4" s="179">
        <v>1989</v>
      </c>
      <c r="S4" s="180">
        <f t="shared" ref="S4:T23" si="3">COUNTIFS($A:$A,$Q4,$J:$J,S$3)</f>
        <v>26</v>
      </c>
      <c r="T4" s="180">
        <f t="shared" si="3"/>
        <v>15</v>
      </c>
      <c r="U4" s="180">
        <f>SUM(S4:T4)</f>
        <v>41</v>
      </c>
      <c r="V4" s="180">
        <f t="shared" ref="V4:V39" si="4">COUNTIFS($A:$A,$Q4,$G:$G,"*オンライン*")</f>
        <v>0</v>
      </c>
      <c r="W4" s="180">
        <f t="shared" ref="W4:W37" si="5">U4-V4</f>
        <v>41</v>
      </c>
      <c r="X4" s="180">
        <f t="shared" ref="X4:Y23" si="6">SUMIFS($K:$K,$A:$A,$Q4,$J:$J,X$3)</f>
        <v>1132</v>
      </c>
      <c r="Y4" s="180">
        <f t="shared" si="6"/>
        <v>134</v>
      </c>
      <c r="Z4" s="180">
        <f>SUM(X4:Y4)</f>
        <v>1266</v>
      </c>
      <c r="AA4" s="180">
        <f t="shared" ref="AA4:AB23" si="7">SUMIFS($L:$L,$A:$A,$Q4,$J:$J,AA$3)</f>
        <v>5534</v>
      </c>
      <c r="AB4" s="180">
        <f t="shared" si="7"/>
        <v>2932</v>
      </c>
      <c r="AC4" s="180">
        <f>SUM(AA4:AB4)</f>
        <v>8466</v>
      </c>
      <c r="AD4" s="1208">
        <f>COUNTIFS(A:A,Q4,N:N,"●")</f>
        <v>0</v>
      </c>
      <c r="AE4" s="1208"/>
      <c r="AF4" s="1242">
        <f>W4/U4</f>
        <v>1</v>
      </c>
      <c r="AG4" s="175"/>
    </row>
    <row r="5" spans="1:33" ht="18" customHeight="1">
      <c r="A5" s="647" t="str">
        <f t="shared" ref="A5:A68" si="8">TEXT(EDATE(C5,-3),"ggge")</f>
        <v>平成1</v>
      </c>
      <c r="B5" s="552" t="str">
        <f t="shared" si="0"/>
        <v>-</v>
      </c>
      <c r="C5" s="648">
        <v>32681</v>
      </c>
      <c r="D5" s="648" t="str">
        <f t="shared" si="1"/>
        <v/>
      </c>
      <c r="E5" s="649">
        <v>1</v>
      </c>
      <c r="F5" s="650" t="s">
        <v>1285</v>
      </c>
      <c r="G5" s="650" t="s">
        <v>1286</v>
      </c>
      <c r="H5" s="651"/>
      <c r="I5" s="176"/>
      <c r="J5" s="652">
        <v>1</v>
      </c>
      <c r="K5" s="653"/>
      <c r="L5" s="653">
        <v>31</v>
      </c>
      <c r="M5" s="176">
        <f t="shared" ref="M5:M68" si="9">E5*L5</f>
        <v>31</v>
      </c>
      <c r="N5" s="1104"/>
      <c r="O5" s="1129" t="str">
        <f t="shared" si="2"/>
        <v/>
      </c>
      <c r="P5" s="175"/>
      <c r="Q5" s="176" t="s">
        <v>1287</v>
      </c>
      <c r="R5" s="176">
        <v>1990</v>
      </c>
      <c r="S5" s="181">
        <f t="shared" si="3"/>
        <v>23</v>
      </c>
      <c r="T5" s="181">
        <f t="shared" si="3"/>
        <v>11</v>
      </c>
      <c r="U5" s="181">
        <f t="shared" ref="U5:U34" si="10">SUM(S5:T5)</f>
        <v>34</v>
      </c>
      <c r="V5" s="181">
        <f t="shared" si="4"/>
        <v>0</v>
      </c>
      <c r="W5" s="181">
        <f t="shared" si="5"/>
        <v>34</v>
      </c>
      <c r="X5" s="181">
        <f t="shared" si="6"/>
        <v>948</v>
      </c>
      <c r="Y5" s="181">
        <f t="shared" si="6"/>
        <v>106</v>
      </c>
      <c r="Z5" s="181">
        <f t="shared" ref="Z5:Z34" si="11">SUM(X5:Y5)</f>
        <v>1054</v>
      </c>
      <c r="AA5" s="181">
        <f t="shared" si="7"/>
        <v>4974</v>
      </c>
      <c r="AB5" s="181">
        <f t="shared" si="7"/>
        <v>2322</v>
      </c>
      <c r="AC5" s="181">
        <f t="shared" ref="AC5:AC34" si="12">SUM(AA5:AB5)</f>
        <v>7296</v>
      </c>
      <c r="AD5" s="1208">
        <f t="shared" ref="AD5:AD39" si="13">COUNTIFS(A:A,Q5,N:N,"●")</f>
        <v>0</v>
      </c>
      <c r="AE5" s="1208"/>
      <c r="AF5" s="1242">
        <f t="shared" ref="AF5:AF39" si="14">W5/U5</f>
        <v>1</v>
      </c>
      <c r="AG5" s="175"/>
    </row>
    <row r="6" spans="1:33" ht="18" customHeight="1">
      <c r="A6" s="647" t="str">
        <f t="shared" si="8"/>
        <v>平成1</v>
      </c>
      <c r="B6" s="552">
        <f t="shared" si="0"/>
        <v>7</v>
      </c>
      <c r="C6" s="648">
        <v>32681</v>
      </c>
      <c r="D6" s="648">
        <f t="shared" si="1"/>
        <v>32682</v>
      </c>
      <c r="E6" s="649">
        <v>2</v>
      </c>
      <c r="F6" s="650" t="s">
        <v>1288</v>
      </c>
      <c r="G6" s="650" t="s">
        <v>1289</v>
      </c>
      <c r="H6" s="651"/>
      <c r="I6" s="176"/>
      <c r="J6" s="652">
        <v>1</v>
      </c>
      <c r="K6" s="653">
        <v>55</v>
      </c>
      <c r="L6" s="653">
        <v>220</v>
      </c>
      <c r="M6" s="176">
        <f t="shared" si="9"/>
        <v>440</v>
      </c>
      <c r="N6" s="1104"/>
      <c r="O6" s="1129" t="str">
        <f t="shared" si="2"/>
        <v/>
      </c>
      <c r="P6" s="175"/>
      <c r="Q6" s="176" t="s">
        <v>1290</v>
      </c>
      <c r="R6" s="176">
        <v>1991</v>
      </c>
      <c r="S6" s="181">
        <f t="shared" si="3"/>
        <v>30</v>
      </c>
      <c r="T6" s="181">
        <f t="shared" si="3"/>
        <v>21</v>
      </c>
      <c r="U6" s="181">
        <f t="shared" si="10"/>
        <v>51</v>
      </c>
      <c r="V6" s="181">
        <f t="shared" si="4"/>
        <v>0</v>
      </c>
      <c r="W6" s="181">
        <f t="shared" si="5"/>
        <v>51</v>
      </c>
      <c r="X6" s="181">
        <f t="shared" si="6"/>
        <v>1408</v>
      </c>
      <c r="Y6" s="181">
        <f t="shared" si="6"/>
        <v>168</v>
      </c>
      <c r="Z6" s="181">
        <f t="shared" si="11"/>
        <v>1576</v>
      </c>
      <c r="AA6" s="181">
        <f t="shared" si="7"/>
        <v>6514</v>
      </c>
      <c r="AB6" s="181">
        <f t="shared" si="7"/>
        <v>5101</v>
      </c>
      <c r="AC6" s="181">
        <f t="shared" si="12"/>
        <v>11615</v>
      </c>
      <c r="AD6" s="1208">
        <f t="shared" si="13"/>
        <v>0</v>
      </c>
      <c r="AE6" s="1208"/>
      <c r="AF6" s="1242">
        <f t="shared" si="14"/>
        <v>1</v>
      </c>
      <c r="AG6" s="175"/>
    </row>
    <row r="7" spans="1:33" ht="18" customHeight="1">
      <c r="A7" s="647" t="str">
        <f t="shared" si="8"/>
        <v>平成1</v>
      </c>
      <c r="B7" s="552" t="str">
        <f t="shared" si="0"/>
        <v>-</v>
      </c>
      <c r="C7" s="648">
        <v>32694</v>
      </c>
      <c r="D7" s="648" t="str">
        <f t="shared" si="1"/>
        <v/>
      </c>
      <c r="E7" s="649">
        <v>1</v>
      </c>
      <c r="F7" s="650" t="s">
        <v>1291</v>
      </c>
      <c r="G7" s="650" t="s">
        <v>1289</v>
      </c>
      <c r="H7" s="651"/>
      <c r="I7" s="176"/>
      <c r="J7" s="652">
        <v>1</v>
      </c>
      <c r="K7" s="653"/>
      <c r="L7" s="653">
        <v>120</v>
      </c>
      <c r="M7" s="176">
        <f t="shared" si="9"/>
        <v>120</v>
      </c>
      <c r="N7" s="1104"/>
      <c r="O7" s="1129" t="str">
        <f t="shared" si="2"/>
        <v/>
      </c>
      <c r="P7" s="175"/>
      <c r="Q7" s="176" t="s">
        <v>1292</v>
      </c>
      <c r="R7" s="176">
        <v>1992</v>
      </c>
      <c r="S7" s="181">
        <f t="shared" si="3"/>
        <v>24</v>
      </c>
      <c r="T7" s="181">
        <f t="shared" si="3"/>
        <v>19</v>
      </c>
      <c r="U7" s="181">
        <f t="shared" si="10"/>
        <v>43</v>
      </c>
      <c r="V7" s="181">
        <f t="shared" si="4"/>
        <v>0</v>
      </c>
      <c r="W7" s="181">
        <f t="shared" si="5"/>
        <v>43</v>
      </c>
      <c r="X7" s="181">
        <f t="shared" si="6"/>
        <v>1215</v>
      </c>
      <c r="Y7" s="181">
        <f t="shared" si="6"/>
        <v>153</v>
      </c>
      <c r="Z7" s="181">
        <f t="shared" si="11"/>
        <v>1368</v>
      </c>
      <c r="AA7" s="181">
        <f t="shared" si="7"/>
        <v>5950</v>
      </c>
      <c r="AB7" s="181">
        <f t="shared" si="7"/>
        <v>3450</v>
      </c>
      <c r="AC7" s="181">
        <f t="shared" si="12"/>
        <v>9400</v>
      </c>
      <c r="AD7" s="1208">
        <f t="shared" si="13"/>
        <v>0</v>
      </c>
      <c r="AE7" s="1208"/>
      <c r="AF7" s="1242">
        <f t="shared" si="14"/>
        <v>1</v>
      </c>
      <c r="AG7" s="175"/>
    </row>
    <row r="8" spans="1:33" ht="18" customHeight="1">
      <c r="A8" s="647" t="str">
        <f t="shared" si="8"/>
        <v>平成1</v>
      </c>
      <c r="B8" s="552">
        <f t="shared" si="0"/>
        <v>14</v>
      </c>
      <c r="C8" s="648">
        <v>32696</v>
      </c>
      <c r="D8" s="648" t="str">
        <f t="shared" si="1"/>
        <v/>
      </c>
      <c r="E8" s="649">
        <v>1</v>
      </c>
      <c r="F8" s="650" t="s">
        <v>1293</v>
      </c>
      <c r="G8" s="650" t="s">
        <v>1289</v>
      </c>
      <c r="H8" s="651"/>
      <c r="I8" s="176"/>
      <c r="J8" s="652">
        <v>1</v>
      </c>
      <c r="K8" s="653">
        <v>25</v>
      </c>
      <c r="L8" s="653">
        <v>85</v>
      </c>
      <c r="M8" s="176">
        <f t="shared" si="9"/>
        <v>85</v>
      </c>
      <c r="N8" s="1104"/>
      <c r="O8" s="1129" t="str">
        <f t="shared" si="2"/>
        <v/>
      </c>
      <c r="P8" s="175"/>
      <c r="Q8" s="176" t="s">
        <v>1294</v>
      </c>
      <c r="R8" s="176">
        <v>1993</v>
      </c>
      <c r="S8" s="181">
        <f t="shared" si="3"/>
        <v>24</v>
      </c>
      <c r="T8" s="181">
        <f t="shared" si="3"/>
        <v>34</v>
      </c>
      <c r="U8" s="181">
        <f t="shared" si="10"/>
        <v>58</v>
      </c>
      <c r="V8" s="181">
        <f t="shared" si="4"/>
        <v>0</v>
      </c>
      <c r="W8" s="181">
        <f t="shared" si="5"/>
        <v>58</v>
      </c>
      <c r="X8" s="181">
        <f t="shared" si="6"/>
        <v>1677</v>
      </c>
      <c r="Y8" s="181">
        <f t="shared" si="6"/>
        <v>268</v>
      </c>
      <c r="Z8" s="181">
        <f t="shared" si="11"/>
        <v>1945</v>
      </c>
      <c r="AA8" s="181">
        <f t="shared" si="7"/>
        <v>6480</v>
      </c>
      <c r="AB8" s="181">
        <f t="shared" si="7"/>
        <v>4380</v>
      </c>
      <c r="AC8" s="181">
        <f t="shared" si="12"/>
        <v>10860</v>
      </c>
      <c r="AD8" s="1208">
        <f t="shared" si="13"/>
        <v>0</v>
      </c>
      <c r="AE8" s="1208"/>
      <c r="AF8" s="1242">
        <f t="shared" si="14"/>
        <v>1</v>
      </c>
      <c r="AG8" s="175"/>
    </row>
    <row r="9" spans="1:33" ht="18" customHeight="1">
      <c r="A9" s="647" t="str">
        <f t="shared" si="8"/>
        <v>平成1</v>
      </c>
      <c r="B9" s="552">
        <f t="shared" si="0"/>
        <v>39</v>
      </c>
      <c r="C9" s="648">
        <v>32696</v>
      </c>
      <c r="D9" s="648" t="str">
        <f t="shared" si="1"/>
        <v/>
      </c>
      <c r="E9" s="649">
        <v>1</v>
      </c>
      <c r="F9" s="650" t="s">
        <v>1295</v>
      </c>
      <c r="G9" s="650" t="s">
        <v>1296</v>
      </c>
      <c r="H9" s="651"/>
      <c r="I9" s="176"/>
      <c r="J9" s="652">
        <v>1</v>
      </c>
      <c r="K9" s="653">
        <v>1</v>
      </c>
      <c r="L9" s="653">
        <v>46</v>
      </c>
      <c r="M9" s="176">
        <f t="shared" si="9"/>
        <v>46</v>
      </c>
      <c r="N9" s="1104"/>
      <c r="O9" s="1129" t="str">
        <f t="shared" si="2"/>
        <v/>
      </c>
      <c r="P9" s="175"/>
      <c r="Q9" s="176" t="s">
        <v>1297</v>
      </c>
      <c r="R9" s="176">
        <v>1994</v>
      </c>
      <c r="S9" s="181">
        <f t="shared" si="3"/>
        <v>47</v>
      </c>
      <c r="T9" s="181">
        <f t="shared" si="3"/>
        <v>36</v>
      </c>
      <c r="U9" s="181">
        <f t="shared" si="10"/>
        <v>83</v>
      </c>
      <c r="V9" s="181">
        <f t="shared" si="4"/>
        <v>0</v>
      </c>
      <c r="W9" s="181">
        <f t="shared" si="5"/>
        <v>83</v>
      </c>
      <c r="X9" s="181">
        <f t="shared" si="6"/>
        <v>1715</v>
      </c>
      <c r="Y9" s="181">
        <f t="shared" si="6"/>
        <v>250</v>
      </c>
      <c r="Z9" s="181">
        <f t="shared" si="11"/>
        <v>1965</v>
      </c>
      <c r="AA9" s="181">
        <f t="shared" si="7"/>
        <v>7016</v>
      </c>
      <c r="AB9" s="181">
        <f t="shared" si="7"/>
        <v>4459</v>
      </c>
      <c r="AC9" s="181">
        <f t="shared" si="12"/>
        <v>11475</v>
      </c>
      <c r="AD9" s="1208">
        <f t="shared" si="13"/>
        <v>0</v>
      </c>
      <c r="AE9" s="1208"/>
      <c r="AF9" s="1242">
        <f t="shared" si="14"/>
        <v>1</v>
      </c>
      <c r="AG9" s="175"/>
    </row>
    <row r="10" spans="1:33" ht="18" customHeight="1">
      <c r="A10" s="647" t="str">
        <f t="shared" si="8"/>
        <v>平成1</v>
      </c>
      <c r="B10" s="552">
        <f t="shared" si="0"/>
        <v>2</v>
      </c>
      <c r="C10" s="648">
        <v>32715</v>
      </c>
      <c r="D10" s="648">
        <f t="shared" si="1"/>
        <v>32717</v>
      </c>
      <c r="E10" s="649">
        <v>3</v>
      </c>
      <c r="F10" s="650" t="s">
        <v>1298</v>
      </c>
      <c r="G10" s="650" t="s">
        <v>1299</v>
      </c>
      <c r="H10" s="651"/>
      <c r="I10" s="176"/>
      <c r="J10" s="652">
        <v>1</v>
      </c>
      <c r="K10" s="653">
        <v>155</v>
      </c>
      <c r="L10" s="653">
        <v>270</v>
      </c>
      <c r="M10" s="176">
        <f t="shared" si="9"/>
        <v>810</v>
      </c>
      <c r="N10" s="1104"/>
      <c r="O10" s="1129" t="str">
        <f t="shared" si="2"/>
        <v/>
      </c>
      <c r="P10" s="175"/>
      <c r="Q10" s="176" t="s">
        <v>1300</v>
      </c>
      <c r="R10" s="176">
        <v>1995</v>
      </c>
      <c r="S10" s="181">
        <f t="shared" si="3"/>
        <v>62</v>
      </c>
      <c r="T10" s="181">
        <f t="shared" si="3"/>
        <v>38</v>
      </c>
      <c r="U10" s="181">
        <f t="shared" si="10"/>
        <v>100</v>
      </c>
      <c r="V10" s="181">
        <f t="shared" si="4"/>
        <v>0</v>
      </c>
      <c r="W10" s="181">
        <f t="shared" si="5"/>
        <v>100</v>
      </c>
      <c r="X10" s="181">
        <f t="shared" si="6"/>
        <v>1868</v>
      </c>
      <c r="Y10" s="181">
        <f t="shared" si="6"/>
        <v>520</v>
      </c>
      <c r="Z10" s="181">
        <f t="shared" si="11"/>
        <v>2388</v>
      </c>
      <c r="AA10" s="181">
        <f t="shared" si="7"/>
        <v>7875</v>
      </c>
      <c r="AB10" s="181">
        <f t="shared" si="7"/>
        <v>5572</v>
      </c>
      <c r="AC10" s="181">
        <f t="shared" si="12"/>
        <v>13447</v>
      </c>
      <c r="AD10" s="1208">
        <f t="shared" si="13"/>
        <v>0</v>
      </c>
      <c r="AE10" s="1208"/>
      <c r="AF10" s="1242">
        <f t="shared" si="14"/>
        <v>1</v>
      </c>
      <c r="AG10" s="175"/>
    </row>
    <row r="11" spans="1:33" ht="18" customHeight="1">
      <c r="A11" s="647" t="str">
        <f t="shared" si="8"/>
        <v>平成1</v>
      </c>
      <c r="B11" s="552">
        <f t="shared" si="0"/>
        <v>11</v>
      </c>
      <c r="C11" s="648">
        <v>32744</v>
      </c>
      <c r="D11" s="648">
        <f t="shared" si="1"/>
        <v>32745</v>
      </c>
      <c r="E11" s="649">
        <v>2</v>
      </c>
      <c r="F11" s="650" t="s">
        <v>1301</v>
      </c>
      <c r="G11" s="650" t="s">
        <v>1302</v>
      </c>
      <c r="H11" s="651"/>
      <c r="I11" s="176"/>
      <c r="J11" s="652">
        <v>1</v>
      </c>
      <c r="K11" s="653">
        <v>31</v>
      </c>
      <c r="L11" s="653">
        <v>210</v>
      </c>
      <c r="M11" s="176">
        <f t="shared" si="9"/>
        <v>420</v>
      </c>
      <c r="N11" s="1104"/>
      <c r="O11" s="1129" t="str">
        <f t="shared" si="2"/>
        <v/>
      </c>
      <c r="P11" s="175"/>
      <c r="Q11" s="176" t="s">
        <v>1303</v>
      </c>
      <c r="R11" s="176">
        <v>1996</v>
      </c>
      <c r="S11" s="181">
        <f t="shared" si="3"/>
        <v>64</v>
      </c>
      <c r="T11" s="181">
        <f t="shared" si="3"/>
        <v>20</v>
      </c>
      <c r="U11" s="181">
        <f t="shared" si="10"/>
        <v>84</v>
      </c>
      <c r="V11" s="181">
        <f t="shared" si="4"/>
        <v>0</v>
      </c>
      <c r="W11" s="181">
        <f t="shared" si="5"/>
        <v>84</v>
      </c>
      <c r="X11" s="181">
        <f t="shared" si="6"/>
        <v>1868</v>
      </c>
      <c r="Y11" s="181">
        <f t="shared" si="6"/>
        <v>155</v>
      </c>
      <c r="Z11" s="181">
        <f t="shared" si="11"/>
        <v>2023</v>
      </c>
      <c r="AA11" s="181">
        <f t="shared" si="7"/>
        <v>10534</v>
      </c>
      <c r="AB11" s="181">
        <f t="shared" si="7"/>
        <v>4334</v>
      </c>
      <c r="AC11" s="181">
        <f t="shared" si="12"/>
        <v>14868</v>
      </c>
      <c r="AD11" s="1208">
        <f t="shared" si="13"/>
        <v>0</v>
      </c>
      <c r="AE11" s="1208"/>
      <c r="AF11" s="1242">
        <f t="shared" si="14"/>
        <v>1</v>
      </c>
      <c r="AG11" s="175"/>
    </row>
    <row r="12" spans="1:33" ht="18" customHeight="1">
      <c r="A12" s="647" t="str">
        <f t="shared" si="8"/>
        <v>平成1</v>
      </c>
      <c r="B12" s="552">
        <f t="shared" si="0"/>
        <v>6</v>
      </c>
      <c r="C12" s="648">
        <v>32772</v>
      </c>
      <c r="D12" s="648">
        <f t="shared" si="1"/>
        <v>32773</v>
      </c>
      <c r="E12" s="649">
        <v>2</v>
      </c>
      <c r="F12" s="650" t="s">
        <v>1304</v>
      </c>
      <c r="G12" s="650" t="s">
        <v>1305</v>
      </c>
      <c r="H12" s="651"/>
      <c r="I12" s="176"/>
      <c r="J12" s="652">
        <v>1</v>
      </c>
      <c r="K12" s="653">
        <v>62</v>
      </c>
      <c r="L12" s="653">
        <v>280</v>
      </c>
      <c r="M12" s="176">
        <f t="shared" si="9"/>
        <v>560</v>
      </c>
      <c r="N12" s="1104"/>
      <c r="O12" s="1129" t="str">
        <f t="shared" si="2"/>
        <v/>
      </c>
      <c r="P12" s="175"/>
      <c r="Q12" s="176" t="s">
        <v>1306</v>
      </c>
      <c r="R12" s="176">
        <v>1997</v>
      </c>
      <c r="S12" s="181">
        <f t="shared" si="3"/>
        <v>63</v>
      </c>
      <c r="T12" s="181">
        <f t="shared" si="3"/>
        <v>18</v>
      </c>
      <c r="U12" s="181">
        <f t="shared" si="10"/>
        <v>81</v>
      </c>
      <c r="V12" s="181">
        <f t="shared" si="4"/>
        <v>0</v>
      </c>
      <c r="W12" s="181">
        <f t="shared" si="5"/>
        <v>81</v>
      </c>
      <c r="X12" s="181">
        <f t="shared" si="6"/>
        <v>2705</v>
      </c>
      <c r="Y12" s="181">
        <f t="shared" si="6"/>
        <v>126</v>
      </c>
      <c r="Z12" s="181">
        <f t="shared" si="11"/>
        <v>2831</v>
      </c>
      <c r="AA12" s="181">
        <f t="shared" si="7"/>
        <v>11912</v>
      </c>
      <c r="AB12" s="181">
        <f t="shared" si="7"/>
        <v>2856</v>
      </c>
      <c r="AC12" s="181">
        <f t="shared" si="12"/>
        <v>14768</v>
      </c>
      <c r="AD12" s="1208">
        <f t="shared" si="13"/>
        <v>0</v>
      </c>
      <c r="AE12" s="1208"/>
      <c r="AF12" s="1242">
        <f t="shared" si="14"/>
        <v>1</v>
      </c>
      <c r="AG12" s="175"/>
    </row>
    <row r="13" spans="1:33" ht="18" customHeight="1">
      <c r="A13" s="647" t="str">
        <f t="shared" si="8"/>
        <v>平成1</v>
      </c>
      <c r="B13" s="552">
        <f t="shared" si="0"/>
        <v>38</v>
      </c>
      <c r="C13" s="648">
        <v>32772</v>
      </c>
      <c r="D13" s="648">
        <f t="shared" si="1"/>
        <v>32773</v>
      </c>
      <c r="E13" s="649">
        <v>2</v>
      </c>
      <c r="F13" s="650" t="s">
        <v>1307</v>
      </c>
      <c r="G13" s="650" t="s">
        <v>1308</v>
      </c>
      <c r="H13" s="651"/>
      <c r="I13" s="176"/>
      <c r="J13" s="652">
        <v>1</v>
      </c>
      <c r="K13" s="653">
        <v>2</v>
      </c>
      <c r="L13" s="653">
        <v>68</v>
      </c>
      <c r="M13" s="176">
        <f t="shared" si="9"/>
        <v>136</v>
      </c>
      <c r="N13" s="1104"/>
      <c r="O13" s="1129" t="str">
        <f t="shared" si="2"/>
        <v/>
      </c>
      <c r="P13" s="175"/>
      <c r="Q13" s="176" t="s">
        <v>1309</v>
      </c>
      <c r="R13" s="176">
        <v>1998</v>
      </c>
      <c r="S13" s="181">
        <f t="shared" si="3"/>
        <v>70</v>
      </c>
      <c r="T13" s="181">
        <f t="shared" si="3"/>
        <v>19</v>
      </c>
      <c r="U13" s="181">
        <f t="shared" si="10"/>
        <v>89</v>
      </c>
      <c r="V13" s="181">
        <f t="shared" si="4"/>
        <v>0</v>
      </c>
      <c r="W13" s="181">
        <f t="shared" si="5"/>
        <v>89</v>
      </c>
      <c r="X13" s="181">
        <f t="shared" si="6"/>
        <v>2508</v>
      </c>
      <c r="Y13" s="181">
        <f t="shared" si="6"/>
        <v>161</v>
      </c>
      <c r="Z13" s="181">
        <f t="shared" si="11"/>
        <v>2669</v>
      </c>
      <c r="AA13" s="181">
        <f t="shared" si="7"/>
        <v>11267</v>
      </c>
      <c r="AB13" s="181">
        <f t="shared" si="7"/>
        <v>2445</v>
      </c>
      <c r="AC13" s="181">
        <f t="shared" si="12"/>
        <v>13712</v>
      </c>
      <c r="AD13" s="1208">
        <f t="shared" si="13"/>
        <v>0</v>
      </c>
      <c r="AE13" s="1208"/>
      <c r="AF13" s="1242">
        <f t="shared" si="14"/>
        <v>1</v>
      </c>
      <c r="AG13" s="175"/>
    </row>
    <row r="14" spans="1:33" ht="18" customHeight="1">
      <c r="A14" s="647" t="str">
        <f t="shared" si="8"/>
        <v>平成1</v>
      </c>
      <c r="B14" s="552">
        <f t="shared" si="0"/>
        <v>9</v>
      </c>
      <c r="C14" s="648">
        <v>32786</v>
      </c>
      <c r="D14" s="648">
        <f t="shared" si="1"/>
        <v>32787</v>
      </c>
      <c r="E14" s="649">
        <v>2</v>
      </c>
      <c r="F14" s="650" t="s">
        <v>1310</v>
      </c>
      <c r="G14" s="650" t="s">
        <v>1289</v>
      </c>
      <c r="H14" s="651"/>
      <c r="I14" s="176"/>
      <c r="J14" s="652">
        <v>1</v>
      </c>
      <c r="K14" s="653">
        <v>39</v>
      </c>
      <c r="L14" s="653">
        <v>231</v>
      </c>
      <c r="M14" s="176">
        <f t="shared" si="9"/>
        <v>462</v>
      </c>
      <c r="N14" s="1104"/>
      <c r="O14" s="1129" t="str">
        <f t="shared" si="2"/>
        <v/>
      </c>
      <c r="P14" s="175"/>
      <c r="Q14" s="176" t="s">
        <v>1311</v>
      </c>
      <c r="R14" s="176">
        <v>1999</v>
      </c>
      <c r="S14" s="181">
        <f t="shared" si="3"/>
        <v>54</v>
      </c>
      <c r="T14" s="181">
        <f t="shared" si="3"/>
        <v>32</v>
      </c>
      <c r="U14" s="181">
        <f t="shared" si="10"/>
        <v>86</v>
      </c>
      <c r="V14" s="181">
        <f t="shared" si="4"/>
        <v>0</v>
      </c>
      <c r="W14" s="181">
        <f t="shared" si="5"/>
        <v>86</v>
      </c>
      <c r="X14" s="181">
        <f t="shared" si="6"/>
        <v>2775</v>
      </c>
      <c r="Y14" s="181">
        <f t="shared" si="6"/>
        <v>304</v>
      </c>
      <c r="Z14" s="181">
        <f t="shared" si="11"/>
        <v>3079</v>
      </c>
      <c r="AA14" s="181">
        <f t="shared" si="7"/>
        <v>9808</v>
      </c>
      <c r="AB14" s="181">
        <f t="shared" si="7"/>
        <v>4774</v>
      </c>
      <c r="AC14" s="181">
        <f t="shared" si="12"/>
        <v>14582</v>
      </c>
      <c r="AD14" s="1208">
        <f t="shared" si="13"/>
        <v>0</v>
      </c>
      <c r="AE14" s="1208"/>
      <c r="AF14" s="1242">
        <f t="shared" si="14"/>
        <v>1</v>
      </c>
      <c r="AG14" s="175"/>
    </row>
    <row r="15" spans="1:33" ht="18" customHeight="1">
      <c r="A15" s="647" t="str">
        <f t="shared" si="8"/>
        <v>平成1</v>
      </c>
      <c r="B15" s="552">
        <f t="shared" si="0"/>
        <v>17</v>
      </c>
      <c r="C15" s="648">
        <v>32813</v>
      </c>
      <c r="D15" s="648">
        <f t="shared" si="1"/>
        <v>32814</v>
      </c>
      <c r="E15" s="649">
        <v>2</v>
      </c>
      <c r="F15" s="650" t="s">
        <v>1312</v>
      </c>
      <c r="G15" s="650" t="s">
        <v>1299</v>
      </c>
      <c r="H15" s="651"/>
      <c r="I15" s="176"/>
      <c r="J15" s="652">
        <v>1</v>
      </c>
      <c r="K15" s="653">
        <v>17</v>
      </c>
      <c r="L15" s="653">
        <v>415</v>
      </c>
      <c r="M15" s="176">
        <f t="shared" si="9"/>
        <v>830</v>
      </c>
      <c r="N15" s="1104"/>
      <c r="O15" s="1129" t="str">
        <f t="shared" si="2"/>
        <v/>
      </c>
      <c r="P15" s="175"/>
      <c r="Q15" s="176" t="s">
        <v>1313</v>
      </c>
      <c r="R15" s="176">
        <v>2000</v>
      </c>
      <c r="S15" s="181">
        <f t="shared" si="3"/>
        <v>66</v>
      </c>
      <c r="T15" s="181">
        <f t="shared" si="3"/>
        <v>27</v>
      </c>
      <c r="U15" s="181">
        <f t="shared" si="10"/>
        <v>93</v>
      </c>
      <c r="V15" s="181">
        <f t="shared" si="4"/>
        <v>0</v>
      </c>
      <c r="W15" s="181">
        <f t="shared" si="5"/>
        <v>93</v>
      </c>
      <c r="X15" s="181">
        <f t="shared" si="6"/>
        <v>2826</v>
      </c>
      <c r="Y15" s="181">
        <f t="shared" si="6"/>
        <v>281</v>
      </c>
      <c r="Z15" s="181">
        <f t="shared" si="11"/>
        <v>3107</v>
      </c>
      <c r="AA15" s="181">
        <f t="shared" si="7"/>
        <v>12433</v>
      </c>
      <c r="AB15" s="181">
        <f t="shared" si="7"/>
        <v>4075</v>
      </c>
      <c r="AC15" s="181">
        <f t="shared" si="12"/>
        <v>16508</v>
      </c>
      <c r="AD15" s="1208">
        <f t="shared" si="13"/>
        <v>0</v>
      </c>
      <c r="AE15" s="1208"/>
      <c r="AF15" s="1242">
        <f t="shared" si="14"/>
        <v>1</v>
      </c>
      <c r="AG15" s="175"/>
    </row>
    <row r="16" spans="1:33" ht="18" customHeight="1">
      <c r="A16" s="647" t="str">
        <f t="shared" si="8"/>
        <v>平成1</v>
      </c>
      <c r="B16" s="552">
        <f t="shared" si="0"/>
        <v>18</v>
      </c>
      <c r="C16" s="648">
        <v>32821</v>
      </c>
      <c r="D16" s="648">
        <f t="shared" si="1"/>
        <v>32822</v>
      </c>
      <c r="E16" s="649">
        <v>2</v>
      </c>
      <c r="F16" s="650" t="s">
        <v>1314</v>
      </c>
      <c r="G16" s="650" t="s">
        <v>1299</v>
      </c>
      <c r="H16" s="651"/>
      <c r="I16" s="176"/>
      <c r="J16" s="652">
        <v>1</v>
      </c>
      <c r="K16" s="653">
        <v>15</v>
      </c>
      <c r="L16" s="653">
        <v>198</v>
      </c>
      <c r="M16" s="176">
        <f t="shared" si="9"/>
        <v>396</v>
      </c>
      <c r="N16" s="1104"/>
      <c r="O16" s="1129" t="str">
        <f t="shared" si="2"/>
        <v/>
      </c>
      <c r="P16" s="175"/>
      <c r="Q16" s="176" t="s">
        <v>1315</v>
      </c>
      <c r="R16" s="176">
        <v>2001</v>
      </c>
      <c r="S16" s="181">
        <f t="shared" si="3"/>
        <v>57</v>
      </c>
      <c r="T16" s="181">
        <f t="shared" si="3"/>
        <v>29</v>
      </c>
      <c r="U16" s="181">
        <f t="shared" si="10"/>
        <v>86</v>
      </c>
      <c r="V16" s="181">
        <f t="shared" si="4"/>
        <v>0</v>
      </c>
      <c r="W16" s="181">
        <f t="shared" si="5"/>
        <v>86</v>
      </c>
      <c r="X16" s="181">
        <f t="shared" si="6"/>
        <v>2871</v>
      </c>
      <c r="Y16" s="181">
        <f t="shared" si="6"/>
        <v>238</v>
      </c>
      <c r="Z16" s="181">
        <f t="shared" si="11"/>
        <v>3109</v>
      </c>
      <c r="AA16" s="181">
        <f t="shared" si="7"/>
        <v>10292</v>
      </c>
      <c r="AB16" s="181">
        <f t="shared" si="7"/>
        <v>4105</v>
      </c>
      <c r="AC16" s="181">
        <f t="shared" si="12"/>
        <v>14397</v>
      </c>
      <c r="AD16" s="1208">
        <f t="shared" si="13"/>
        <v>0</v>
      </c>
      <c r="AE16" s="1208"/>
      <c r="AF16" s="1242">
        <f t="shared" si="14"/>
        <v>1</v>
      </c>
      <c r="AG16" s="175"/>
    </row>
    <row r="17" spans="1:33" ht="18" customHeight="1">
      <c r="A17" s="647" t="str">
        <f t="shared" si="8"/>
        <v>平成1</v>
      </c>
      <c r="B17" s="552">
        <f t="shared" si="0"/>
        <v>1</v>
      </c>
      <c r="C17" s="648">
        <v>32826</v>
      </c>
      <c r="D17" s="648">
        <f t="shared" si="1"/>
        <v>32828</v>
      </c>
      <c r="E17" s="649">
        <v>3</v>
      </c>
      <c r="F17" s="650" t="s">
        <v>1316</v>
      </c>
      <c r="G17" s="650" t="s">
        <v>1317</v>
      </c>
      <c r="H17" s="651"/>
      <c r="I17" s="176"/>
      <c r="J17" s="652">
        <v>1</v>
      </c>
      <c r="K17" s="653">
        <v>178</v>
      </c>
      <c r="L17" s="653">
        <v>396</v>
      </c>
      <c r="M17" s="176">
        <f t="shared" si="9"/>
        <v>1188</v>
      </c>
      <c r="N17" s="1104"/>
      <c r="O17" s="1129" t="str">
        <f t="shared" si="2"/>
        <v/>
      </c>
      <c r="P17" s="175"/>
      <c r="Q17" s="176" t="s">
        <v>1318</v>
      </c>
      <c r="R17" s="176">
        <v>2002</v>
      </c>
      <c r="S17" s="181">
        <f t="shared" si="3"/>
        <v>60</v>
      </c>
      <c r="T17" s="181">
        <f t="shared" si="3"/>
        <v>25</v>
      </c>
      <c r="U17" s="181">
        <f t="shared" si="10"/>
        <v>85</v>
      </c>
      <c r="V17" s="181">
        <f t="shared" si="4"/>
        <v>0</v>
      </c>
      <c r="W17" s="181">
        <f t="shared" si="5"/>
        <v>85</v>
      </c>
      <c r="X17" s="181">
        <f t="shared" si="6"/>
        <v>3031</v>
      </c>
      <c r="Y17" s="181">
        <f t="shared" si="6"/>
        <v>240</v>
      </c>
      <c r="Z17" s="181">
        <f t="shared" si="11"/>
        <v>3271</v>
      </c>
      <c r="AA17" s="181">
        <f t="shared" si="7"/>
        <v>10285</v>
      </c>
      <c r="AB17" s="181">
        <f t="shared" si="7"/>
        <v>2550</v>
      </c>
      <c r="AC17" s="181">
        <f t="shared" si="12"/>
        <v>12835</v>
      </c>
      <c r="AD17" s="1208">
        <f t="shared" si="13"/>
        <v>0</v>
      </c>
      <c r="AE17" s="1208"/>
      <c r="AF17" s="1242">
        <f t="shared" si="14"/>
        <v>1</v>
      </c>
      <c r="AG17" s="175"/>
    </row>
    <row r="18" spans="1:33" ht="18" customHeight="1">
      <c r="A18" s="647" t="str">
        <f t="shared" si="8"/>
        <v>平成1</v>
      </c>
      <c r="B18" s="552">
        <f t="shared" si="0"/>
        <v>13</v>
      </c>
      <c r="C18" s="648">
        <v>32827</v>
      </c>
      <c r="D18" s="648" t="str">
        <f t="shared" si="1"/>
        <v/>
      </c>
      <c r="E18" s="649">
        <v>1</v>
      </c>
      <c r="F18" s="650" t="s">
        <v>1319</v>
      </c>
      <c r="G18" s="650" t="s">
        <v>1289</v>
      </c>
      <c r="H18" s="651"/>
      <c r="I18" s="176"/>
      <c r="J18" s="652">
        <v>1</v>
      </c>
      <c r="K18" s="653">
        <v>27</v>
      </c>
      <c r="L18" s="653">
        <v>93</v>
      </c>
      <c r="M18" s="176">
        <f t="shared" si="9"/>
        <v>93</v>
      </c>
      <c r="N18" s="1104"/>
      <c r="O18" s="1129" t="str">
        <f t="shared" si="2"/>
        <v/>
      </c>
      <c r="P18" s="175"/>
      <c r="Q18" s="176" t="s">
        <v>1320</v>
      </c>
      <c r="R18" s="176">
        <v>2003</v>
      </c>
      <c r="S18" s="181">
        <f t="shared" si="3"/>
        <v>65</v>
      </c>
      <c r="T18" s="181">
        <f t="shared" si="3"/>
        <v>34</v>
      </c>
      <c r="U18" s="181">
        <f t="shared" si="10"/>
        <v>99</v>
      </c>
      <c r="V18" s="181">
        <f t="shared" si="4"/>
        <v>0</v>
      </c>
      <c r="W18" s="181">
        <f t="shared" si="5"/>
        <v>99</v>
      </c>
      <c r="X18" s="181">
        <f t="shared" si="6"/>
        <v>3560</v>
      </c>
      <c r="Y18" s="181">
        <f t="shared" si="6"/>
        <v>292</v>
      </c>
      <c r="Z18" s="181">
        <f t="shared" si="11"/>
        <v>3852</v>
      </c>
      <c r="AA18" s="181">
        <f t="shared" si="7"/>
        <v>11909</v>
      </c>
      <c r="AB18" s="181">
        <f t="shared" si="7"/>
        <v>3793</v>
      </c>
      <c r="AC18" s="181">
        <f t="shared" si="12"/>
        <v>15702</v>
      </c>
      <c r="AD18" s="1208">
        <f t="shared" si="13"/>
        <v>0</v>
      </c>
      <c r="AE18" s="1208"/>
      <c r="AF18" s="1242">
        <f t="shared" si="14"/>
        <v>1</v>
      </c>
      <c r="AG18" s="175"/>
    </row>
    <row r="19" spans="1:33" ht="18" customHeight="1">
      <c r="A19" s="647" t="str">
        <f t="shared" si="8"/>
        <v>平成1</v>
      </c>
      <c r="B19" s="552">
        <f t="shared" si="0"/>
        <v>32</v>
      </c>
      <c r="C19" s="648">
        <v>32830</v>
      </c>
      <c r="D19" s="648" t="str">
        <f t="shared" si="1"/>
        <v/>
      </c>
      <c r="E19" s="649">
        <v>1</v>
      </c>
      <c r="F19" s="650" t="s">
        <v>1321</v>
      </c>
      <c r="G19" s="650" t="s">
        <v>1322</v>
      </c>
      <c r="H19" s="651"/>
      <c r="I19" s="176"/>
      <c r="J19" s="652">
        <v>1</v>
      </c>
      <c r="K19" s="653">
        <v>5</v>
      </c>
      <c r="L19" s="653">
        <v>100</v>
      </c>
      <c r="M19" s="176">
        <f t="shared" si="9"/>
        <v>100</v>
      </c>
      <c r="N19" s="1104"/>
      <c r="O19" s="1129" t="str">
        <f t="shared" si="2"/>
        <v/>
      </c>
      <c r="P19" s="175"/>
      <c r="Q19" s="176" t="s">
        <v>1323</v>
      </c>
      <c r="R19" s="176">
        <v>2004</v>
      </c>
      <c r="S19" s="181">
        <f t="shared" si="3"/>
        <v>70</v>
      </c>
      <c r="T19" s="181">
        <f t="shared" si="3"/>
        <v>37</v>
      </c>
      <c r="U19" s="181">
        <f t="shared" si="10"/>
        <v>107</v>
      </c>
      <c r="V19" s="181">
        <f t="shared" si="4"/>
        <v>0</v>
      </c>
      <c r="W19" s="181">
        <f t="shared" si="5"/>
        <v>107</v>
      </c>
      <c r="X19" s="181">
        <f t="shared" si="6"/>
        <v>3119</v>
      </c>
      <c r="Y19" s="181">
        <f t="shared" si="6"/>
        <v>528</v>
      </c>
      <c r="Z19" s="181">
        <f t="shared" si="11"/>
        <v>3647</v>
      </c>
      <c r="AA19" s="181">
        <f t="shared" si="7"/>
        <v>12568</v>
      </c>
      <c r="AB19" s="181">
        <f t="shared" si="7"/>
        <v>3672</v>
      </c>
      <c r="AC19" s="181">
        <f t="shared" si="12"/>
        <v>16240</v>
      </c>
      <c r="AD19" s="1208">
        <f t="shared" si="13"/>
        <v>0</v>
      </c>
      <c r="AE19" s="1208"/>
      <c r="AF19" s="1242">
        <f t="shared" si="14"/>
        <v>1</v>
      </c>
      <c r="AG19" s="175"/>
    </row>
    <row r="20" spans="1:33" ht="18" customHeight="1">
      <c r="A20" s="647" t="str">
        <f t="shared" si="8"/>
        <v>平成1</v>
      </c>
      <c r="B20" s="552">
        <f t="shared" si="0"/>
        <v>15</v>
      </c>
      <c r="C20" s="648">
        <v>32834</v>
      </c>
      <c r="D20" s="648" t="str">
        <f t="shared" si="1"/>
        <v/>
      </c>
      <c r="E20" s="649">
        <v>1</v>
      </c>
      <c r="F20" s="650" t="s">
        <v>1324</v>
      </c>
      <c r="G20" s="650" t="s">
        <v>1299</v>
      </c>
      <c r="H20" s="651"/>
      <c r="I20" s="176"/>
      <c r="J20" s="652">
        <v>1</v>
      </c>
      <c r="K20" s="653">
        <v>18</v>
      </c>
      <c r="L20" s="653">
        <v>368</v>
      </c>
      <c r="M20" s="176">
        <f t="shared" si="9"/>
        <v>368</v>
      </c>
      <c r="N20" s="1104"/>
      <c r="O20" s="1129" t="str">
        <f t="shared" si="2"/>
        <v/>
      </c>
      <c r="P20" s="175"/>
      <c r="Q20" s="176" t="s">
        <v>1325</v>
      </c>
      <c r="R20" s="176">
        <v>2005</v>
      </c>
      <c r="S20" s="181">
        <f t="shared" si="3"/>
        <v>53</v>
      </c>
      <c r="T20" s="181">
        <f t="shared" si="3"/>
        <v>70</v>
      </c>
      <c r="U20" s="181">
        <f t="shared" si="10"/>
        <v>123</v>
      </c>
      <c r="V20" s="181">
        <f t="shared" si="4"/>
        <v>0</v>
      </c>
      <c r="W20" s="181">
        <f t="shared" si="5"/>
        <v>123</v>
      </c>
      <c r="X20" s="181">
        <f t="shared" si="6"/>
        <v>3278</v>
      </c>
      <c r="Y20" s="181">
        <f t="shared" si="6"/>
        <v>761</v>
      </c>
      <c r="Z20" s="181">
        <f t="shared" si="11"/>
        <v>4039</v>
      </c>
      <c r="AA20" s="181">
        <f t="shared" si="7"/>
        <v>12185</v>
      </c>
      <c r="AB20" s="181">
        <f t="shared" si="7"/>
        <v>5986</v>
      </c>
      <c r="AC20" s="181">
        <f t="shared" si="12"/>
        <v>18171</v>
      </c>
      <c r="AD20" s="1208">
        <f t="shared" si="13"/>
        <v>0</v>
      </c>
      <c r="AE20" s="1208"/>
      <c r="AF20" s="1242">
        <f t="shared" si="14"/>
        <v>1</v>
      </c>
      <c r="AG20" s="175"/>
    </row>
    <row r="21" spans="1:33" ht="18" customHeight="1">
      <c r="A21" s="647" t="str">
        <f t="shared" si="8"/>
        <v>平成1</v>
      </c>
      <c r="B21" s="552">
        <f t="shared" si="0"/>
        <v>3</v>
      </c>
      <c r="C21" s="648">
        <v>32843</v>
      </c>
      <c r="D21" s="648">
        <f t="shared" si="1"/>
        <v>32845</v>
      </c>
      <c r="E21" s="649">
        <v>3</v>
      </c>
      <c r="F21" s="650" t="s">
        <v>1326</v>
      </c>
      <c r="G21" s="650" t="s">
        <v>1327</v>
      </c>
      <c r="H21" s="651"/>
      <c r="I21" s="176"/>
      <c r="J21" s="652">
        <v>1</v>
      </c>
      <c r="K21" s="653">
        <v>133</v>
      </c>
      <c r="L21" s="653">
        <v>446</v>
      </c>
      <c r="M21" s="176">
        <f t="shared" si="9"/>
        <v>1338</v>
      </c>
      <c r="N21" s="1104"/>
      <c r="O21" s="1129" t="str">
        <f t="shared" si="2"/>
        <v/>
      </c>
      <c r="P21" s="175"/>
      <c r="Q21" s="176" t="s">
        <v>1328</v>
      </c>
      <c r="R21" s="176">
        <v>2006</v>
      </c>
      <c r="S21" s="181">
        <f t="shared" si="3"/>
        <v>57</v>
      </c>
      <c r="T21" s="181">
        <f t="shared" si="3"/>
        <v>63</v>
      </c>
      <c r="U21" s="181">
        <f t="shared" si="10"/>
        <v>120</v>
      </c>
      <c r="V21" s="181">
        <f t="shared" si="4"/>
        <v>0</v>
      </c>
      <c r="W21" s="181">
        <f t="shared" si="5"/>
        <v>120</v>
      </c>
      <c r="X21" s="181">
        <f t="shared" si="6"/>
        <v>3312</v>
      </c>
      <c r="Y21" s="181">
        <f t="shared" si="6"/>
        <v>367</v>
      </c>
      <c r="Z21" s="181">
        <f t="shared" si="11"/>
        <v>3679</v>
      </c>
      <c r="AA21" s="181">
        <f t="shared" si="7"/>
        <v>12176</v>
      </c>
      <c r="AB21" s="181">
        <f t="shared" si="7"/>
        <v>4851</v>
      </c>
      <c r="AC21" s="181">
        <f t="shared" si="12"/>
        <v>17027</v>
      </c>
      <c r="AD21" s="1208">
        <f t="shared" si="13"/>
        <v>0</v>
      </c>
      <c r="AE21" s="1208"/>
      <c r="AF21" s="1242">
        <f t="shared" si="14"/>
        <v>1</v>
      </c>
      <c r="AG21" s="175"/>
    </row>
    <row r="22" spans="1:33" ht="18" customHeight="1">
      <c r="A22" s="647" t="str">
        <f t="shared" si="8"/>
        <v>平成1</v>
      </c>
      <c r="B22" s="552">
        <f t="shared" si="0"/>
        <v>10</v>
      </c>
      <c r="C22" s="648">
        <v>32847</v>
      </c>
      <c r="D22" s="648">
        <f t="shared" si="1"/>
        <v>32848</v>
      </c>
      <c r="E22" s="649">
        <v>2</v>
      </c>
      <c r="F22" s="650" t="s">
        <v>1329</v>
      </c>
      <c r="G22" s="650" t="s">
        <v>1299</v>
      </c>
      <c r="H22" s="651"/>
      <c r="I22" s="176"/>
      <c r="J22" s="652">
        <v>1</v>
      </c>
      <c r="K22" s="653">
        <v>36</v>
      </c>
      <c r="L22" s="653">
        <v>283</v>
      </c>
      <c r="M22" s="176">
        <f t="shared" si="9"/>
        <v>566</v>
      </c>
      <c r="N22" s="1104"/>
      <c r="O22" s="1129" t="str">
        <f t="shared" si="2"/>
        <v/>
      </c>
      <c r="P22" s="175"/>
      <c r="Q22" s="176" t="s">
        <v>1330</v>
      </c>
      <c r="R22" s="176">
        <v>2007</v>
      </c>
      <c r="S22" s="181">
        <f t="shared" si="3"/>
        <v>73</v>
      </c>
      <c r="T22" s="181">
        <f t="shared" si="3"/>
        <v>56</v>
      </c>
      <c r="U22" s="181">
        <f t="shared" si="10"/>
        <v>129</v>
      </c>
      <c r="V22" s="181">
        <f t="shared" si="4"/>
        <v>0</v>
      </c>
      <c r="W22" s="181">
        <f t="shared" si="5"/>
        <v>129</v>
      </c>
      <c r="X22" s="181">
        <f t="shared" si="6"/>
        <v>3226</v>
      </c>
      <c r="Y22" s="181">
        <f t="shared" si="6"/>
        <v>398</v>
      </c>
      <c r="Z22" s="181">
        <f t="shared" si="11"/>
        <v>3624</v>
      </c>
      <c r="AA22" s="181">
        <f t="shared" si="7"/>
        <v>12591</v>
      </c>
      <c r="AB22" s="181">
        <f t="shared" si="7"/>
        <v>4894</v>
      </c>
      <c r="AC22" s="181">
        <f t="shared" si="12"/>
        <v>17485</v>
      </c>
      <c r="AD22" s="1208">
        <f t="shared" si="13"/>
        <v>0</v>
      </c>
      <c r="AE22" s="1208"/>
      <c r="AF22" s="1242">
        <f t="shared" si="14"/>
        <v>1</v>
      </c>
      <c r="AG22" s="175"/>
    </row>
    <row r="23" spans="1:33" ht="18" customHeight="1">
      <c r="A23" s="647" t="str">
        <f t="shared" si="8"/>
        <v>平成1</v>
      </c>
      <c r="B23" s="552">
        <f t="shared" si="0"/>
        <v>27</v>
      </c>
      <c r="C23" s="648">
        <v>32854</v>
      </c>
      <c r="D23" s="648" t="str">
        <f t="shared" si="1"/>
        <v/>
      </c>
      <c r="E23" s="649">
        <v>1</v>
      </c>
      <c r="F23" s="650" t="s">
        <v>1331</v>
      </c>
      <c r="G23" s="650" t="s">
        <v>1332</v>
      </c>
      <c r="H23" s="651"/>
      <c r="I23" s="176"/>
      <c r="J23" s="652">
        <v>1</v>
      </c>
      <c r="K23" s="653">
        <v>7</v>
      </c>
      <c r="L23" s="653">
        <v>140</v>
      </c>
      <c r="M23" s="176">
        <f t="shared" si="9"/>
        <v>140</v>
      </c>
      <c r="N23" s="1104"/>
      <c r="O23" s="1129" t="str">
        <f t="shared" si="2"/>
        <v/>
      </c>
      <c r="P23" s="175"/>
      <c r="Q23" s="176" t="s">
        <v>1333</v>
      </c>
      <c r="R23" s="176">
        <v>2008</v>
      </c>
      <c r="S23" s="181">
        <f t="shared" si="3"/>
        <v>65</v>
      </c>
      <c r="T23" s="181">
        <f t="shared" si="3"/>
        <v>56</v>
      </c>
      <c r="U23" s="181">
        <f t="shared" si="10"/>
        <v>121</v>
      </c>
      <c r="V23" s="181">
        <f t="shared" si="4"/>
        <v>0</v>
      </c>
      <c r="W23" s="181">
        <f t="shared" si="5"/>
        <v>121</v>
      </c>
      <c r="X23" s="181">
        <f t="shared" si="6"/>
        <v>3143</v>
      </c>
      <c r="Y23" s="181">
        <f t="shared" si="6"/>
        <v>264</v>
      </c>
      <c r="Z23" s="181">
        <f t="shared" si="11"/>
        <v>3407</v>
      </c>
      <c r="AA23" s="181">
        <f t="shared" si="7"/>
        <v>10184</v>
      </c>
      <c r="AB23" s="181">
        <f t="shared" si="7"/>
        <v>4072</v>
      </c>
      <c r="AC23" s="181">
        <f t="shared" si="12"/>
        <v>14256</v>
      </c>
      <c r="AD23" s="1208">
        <f t="shared" si="13"/>
        <v>0</v>
      </c>
      <c r="AE23" s="1208"/>
      <c r="AF23" s="1242">
        <f t="shared" si="14"/>
        <v>1</v>
      </c>
      <c r="AG23" s="175"/>
    </row>
    <row r="24" spans="1:33" ht="18" customHeight="1">
      <c r="A24" s="647" t="str">
        <f t="shared" si="8"/>
        <v>平成1</v>
      </c>
      <c r="B24" s="552">
        <f t="shared" si="0"/>
        <v>8</v>
      </c>
      <c r="C24" s="648">
        <v>32898</v>
      </c>
      <c r="D24" s="648">
        <f t="shared" si="1"/>
        <v>32900</v>
      </c>
      <c r="E24" s="649">
        <v>3</v>
      </c>
      <c r="F24" s="650" t="s">
        <v>1334</v>
      </c>
      <c r="G24" s="650" t="s">
        <v>494</v>
      </c>
      <c r="H24" s="651"/>
      <c r="I24" s="176"/>
      <c r="J24" s="652">
        <v>1</v>
      </c>
      <c r="K24" s="653">
        <v>48</v>
      </c>
      <c r="L24" s="653">
        <v>153</v>
      </c>
      <c r="M24" s="176">
        <f t="shared" si="9"/>
        <v>459</v>
      </c>
      <c r="N24" s="1104"/>
      <c r="O24" s="1129" t="str">
        <f t="shared" si="2"/>
        <v/>
      </c>
      <c r="P24" s="175"/>
      <c r="Q24" s="176" t="s">
        <v>1335</v>
      </c>
      <c r="R24" s="176">
        <v>2009</v>
      </c>
      <c r="S24" s="181">
        <f t="shared" ref="S24:T39" si="15">COUNTIFS($A:$A,$Q24,$J:$J,S$3)</f>
        <v>66</v>
      </c>
      <c r="T24" s="181">
        <f t="shared" si="15"/>
        <v>58</v>
      </c>
      <c r="U24" s="181">
        <f t="shared" si="10"/>
        <v>124</v>
      </c>
      <c r="V24" s="181">
        <f t="shared" si="4"/>
        <v>0</v>
      </c>
      <c r="W24" s="181">
        <f t="shared" si="5"/>
        <v>124</v>
      </c>
      <c r="X24" s="181">
        <f t="shared" ref="X24:Y39" si="16">SUMIFS($K:$K,$A:$A,$Q24,$J:$J,X$3)</f>
        <v>3227</v>
      </c>
      <c r="Y24" s="181">
        <f t="shared" si="16"/>
        <v>395</v>
      </c>
      <c r="Z24" s="181">
        <f t="shared" si="11"/>
        <v>3622</v>
      </c>
      <c r="AA24" s="181">
        <f t="shared" ref="AA24:AB39" si="17">SUMIFS($L:$L,$A:$A,$Q24,$J:$J,AA$3)</f>
        <v>9590</v>
      </c>
      <c r="AB24" s="181">
        <f t="shared" si="17"/>
        <v>3762</v>
      </c>
      <c r="AC24" s="181">
        <f t="shared" si="12"/>
        <v>13352</v>
      </c>
      <c r="AD24" s="1208">
        <f t="shared" si="13"/>
        <v>0</v>
      </c>
      <c r="AE24" s="1208"/>
      <c r="AF24" s="1242">
        <f t="shared" si="14"/>
        <v>1</v>
      </c>
      <c r="AG24" s="175"/>
    </row>
    <row r="25" spans="1:33" ht="18" customHeight="1">
      <c r="A25" s="647" t="str">
        <f t="shared" si="8"/>
        <v>平成1</v>
      </c>
      <c r="B25" s="552">
        <f t="shared" si="0"/>
        <v>32</v>
      </c>
      <c r="C25" s="648">
        <v>32900</v>
      </c>
      <c r="D25" s="648" t="str">
        <f t="shared" si="1"/>
        <v/>
      </c>
      <c r="E25" s="649">
        <v>1</v>
      </c>
      <c r="F25" s="650" t="s">
        <v>1336</v>
      </c>
      <c r="G25" s="650" t="s">
        <v>494</v>
      </c>
      <c r="H25" s="651"/>
      <c r="I25" s="176"/>
      <c r="J25" s="652">
        <v>1</v>
      </c>
      <c r="K25" s="653">
        <v>5</v>
      </c>
      <c r="L25" s="653">
        <v>41</v>
      </c>
      <c r="M25" s="176">
        <f t="shared" si="9"/>
        <v>41</v>
      </c>
      <c r="N25" s="1104"/>
      <c r="O25" s="1129" t="str">
        <f t="shared" si="2"/>
        <v/>
      </c>
      <c r="P25" s="175"/>
      <c r="Q25" s="176" t="s">
        <v>1337</v>
      </c>
      <c r="R25" s="176">
        <v>2010</v>
      </c>
      <c r="S25" s="181">
        <f t="shared" si="15"/>
        <v>79</v>
      </c>
      <c r="T25" s="181">
        <f t="shared" si="15"/>
        <v>62</v>
      </c>
      <c r="U25" s="181">
        <f t="shared" si="10"/>
        <v>141</v>
      </c>
      <c r="V25" s="181">
        <f t="shared" si="4"/>
        <v>0</v>
      </c>
      <c r="W25" s="181">
        <f t="shared" si="5"/>
        <v>141</v>
      </c>
      <c r="X25" s="181">
        <f t="shared" si="16"/>
        <v>3118</v>
      </c>
      <c r="Y25" s="181">
        <f t="shared" si="16"/>
        <v>384</v>
      </c>
      <c r="Z25" s="181">
        <f t="shared" si="11"/>
        <v>3502</v>
      </c>
      <c r="AA25" s="181">
        <f t="shared" si="17"/>
        <v>10613</v>
      </c>
      <c r="AB25" s="181">
        <f t="shared" si="17"/>
        <v>5413</v>
      </c>
      <c r="AC25" s="181">
        <f t="shared" si="12"/>
        <v>16026</v>
      </c>
      <c r="AD25" s="1208">
        <f t="shared" si="13"/>
        <v>0</v>
      </c>
      <c r="AE25" s="1208"/>
      <c r="AF25" s="1242">
        <f t="shared" si="14"/>
        <v>1</v>
      </c>
      <c r="AG25" s="175"/>
    </row>
    <row r="26" spans="1:33" ht="18" customHeight="1">
      <c r="A26" s="647" t="str">
        <f t="shared" si="8"/>
        <v>平成1</v>
      </c>
      <c r="B26" s="552">
        <f t="shared" si="0"/>
        <v>23</v>
      </c>
      <c r="C26" s="648">
        <v>32903</v>
      </c>
      <c r="D26" s="648" t="str">
        <f t="shared" si="1"/>
        <v/>
      </c>
      <c r="E26" s="649">
        <v>1</v>
      </c>
      <c r="F26" s="650" t="s">
        <v>1338</v>
      </c>
      <c r="G26" s="650" t="s">
        <v>1339</v>
      </c>
      <c r="H26" s="651"/>
      <c r="I26" s="176"/>
      <c r="J26" s="652">
        <v>1</v>
      </c>
      <c r="K26" s="653">
        <v>10</v>
      </c>
      <c r="L26" s="653">
        <v>203</v>
      </c>
      <c r="M26" s="176">
        <f t="shared" si="9"/>
        <v>203</v>
      </c>
      <c r="N26" s="1104"/>
      <c r="O26" s="1129" t="str">
        <f t="shared" si="2"/>
        <v/>
      </c>
      <c r="P26" s="175"/>
      <c r="Q26" s="176" t="s">
        <v>1340</v>
      </c>
      <c r="R26" s="176">
        <v>2011</v>
      </c>
      <c r="S26" s="181">
        <f t="shared" si="15"/>
        <v>86</v>
      </c>
      <c r="T26" s="181">
        <f t="shared" si="15"/>
        <v>37</v>
      </c>
      <c r="U26" s="181">
        <f t="shared" si="10"/>
        <v>123</v>
      </c>
      <c r="V26" s="181">
        <f t="shared" si="4"/>
        <v>0</v>
      </c>
      <c r="W26" s="181">
        <f t="shared" si="5"/>
        <v>123</v>
      </c>
      <c r="X26" s="181">
        <f t="shared" si="16"/>
        <v>3572</v>
      </c>
      <c r="Y26" s="181">
        <f t="shared" si="16"/>
        <v>233</v>
      </c>
      <c r="Z26" s="181">
        <f t="shared" si="11"/>
        <v>3805</v>
      </c>
      <c r="AA26" s="181">
        <f t="shared" si="17"/>
        <v>11738</v>
      </c>
      <c r="AB26" s="181">
        <f t="shared" si="17"/>
        <v>2251</v>
      </c>
      <c r="AC26" s="181">
        <f t="shared" si="12"/>
        <v>13989</v>
      </c>
      <c r="AD26" s="1208">
        <f t="shared" si="13"/>
        <v>0</v>
      </c>
      <c r="AE26" s="1208"/>
      <c r="AF26" s="1242">
        <f t="shared" si="14"/>
        <v>1</v>
      </c>
      <c r="AG26" s="175"/>
    </row>
    <row r="27" spans="1:33" ht="18" customHeight="1">
      <c r="A27" s="647" t="str">
        <f t="shared" si="8"/>
        <v>平成1</v>
      </c>
      <c r="B27" s="552">
        <f t="shared" si="0"/>
        <v>5</v>
      </c>
      <c r="C27" s="648">
        <v>32912</v>
      </c>
      <c r="D27" s="648">
        <f t="shared" si="1"/>
        <v>32913</v>
      </c>
      <c r="E27" s="649">
        <v>2</v>
      </c>
      <c r="F27" s="650" t="s">
        <v>1341</v>
      </c>
      <c r="G27" s="650" t="s">
        <v>1299</v>
      </c>
      <c r="H27" s="651"/>
      <c r="I27" s="176"/>
      <c r="J27" s="652">
        <v>1</v>
      </c>
      <c r="K27" s="653">
        <v>107</v>
      </c>
      <c r="L27" s="653">
        <v>423</v>
      </c>
      <c r="M27" s="176">
        <f t="shared" si="9"/>
        <v>846</v>
      </c>
      <c r="N27" s="1104"/>
      <c r="O27" s="1129" t="str">
        <f t="shared" si="2"/>
        <v/>
      </c>
      <c r="P27" s="175"/>
      <c r="Q27" s="176" t="s">
        <v>1342</v>
      </c>
      <c r="R27" s="176">
        <v>2012</v>
      </c>
      <c r="S27" s="181">
        <f t="shared" si="15"/>
        <v>114</v>
      </c>
      <c r="T27" s="181">
        <f t="shared" si="15"/>
        <v>51</v>
      </c>
      <c r="U27" s="181">
        <f t="shared" si="10"/>
        <v>165</v>
      </c>
      <c r="V27" s="181">
        <f t="shared" si="4"/>
        <v>0</v>
      </c>
      <c r="W27" s="181">
        <f t="shared" si="5"/>
        <v>165</v>
      </c>
      <c r="X27" s="181">
        <f t="shared" si="16"/>
        <v>3435</v>
      </c>
      <c r="Y27" s="181">
        <f t="shared" si="16"/>
        <v>374</v>
      </c>
      <c r="Z27" s="181">
        <f t="shared" si="11"/>
        <v>3809</v>
      </c>
      <c r="AA27" s="181">
        <f t="shared" si="17"/>
        <v>11348</v>
      </c>
      <c r="AB27" s="181">
        <f t="shared" si="17"/>
        <v>3998</v>
      </c>
      <c r="AC27" s="181">
        <f t="shared" si="12"/>
        <v>15346</v>
      </c>
      <c r="AD27" s="1208">
        <f t="shared" si="13"/>
        <v>0</v>
      </c>
      <c r="AE27" s="1208"/>
      <c r="AF27" s="1242">
        <f t="shared" si="14"/>
        <v>1</v>
      </c>
      <c r="AG27" s="175"/>
    </row>
    <row r="28" spans="1:33" ht="18" customHeight="1">
      <c r="A28" s="647" t="str">
        <f t="shared" si="8"/>
        <v>平成1</v>
      </c>
      <c r="B28" s="552">
        <f t="shared" si="0"/>
        <v>27</v>
      </c>
      <c r="C28" s="648">
        <v>32941</v>
      </c>
      <c r="D28" s="648" t="str">
        <f t="shared" si="1"/>
        <v/>
      </c>
      <c r="E28" s="649">
        <v>1</v>
      </c>
      <c r="F28" s="650" t="s">
        <v>1343</v>
      </c>
      <c r="G28" s="650" t="s">
        <v>1289</v>
      </c>
      <c r="H28" s="651"/>
      <c r="I28" s="176"/>
      <c r="J28" s="652">
        <v>1</v>
      </c>
      <c r="K28" s="653">
        <v>7</v>
      </c>
      <c r="L28" s="653">
        <v>134</v>
      </c>
      <c r="M28" s="176">
        <f t="shared" si="9"/>
        <v>134</v>
      </c>
      <c r="N28" s="1104"/>
      <c r="O28" s="1129" t="str">
        <f t="shared" si="2"/>
        <v/>
      </c>
      <c r="P28" s="175"/>
      <c r="Q28" s="176" t="s">
        <v>1344</v>
      </c>
      <c r="R28" s="176">
        <v>2013</v>
      </c>
      <c r="S28" s="181">
        <f t="shared" si="15"/>
        <v>109</v>
      </c>
      <c r="T28" s="181">
        <f t="shared" si="15"/>
        <v>43</v>
      </c>
      <c r="U28" s="181">
        <f t="shared" si="10"/>
        <v>152</v>
      </c>
      <c r="V28" s="181">
        <f t="shared" si="4"/>
        <v>0</v>
      </c>
      <c r="W28" s="181">
        <f t="shared" si="5"/>
        <v>152</v>
      </c>
      <c r="X28" s="181">
        <f t="shared" si="16"/>
        <v>3384</v>
      </c>
      <c r="Y28" s="181">
        <f t="shared" si="16"/>
        <v>296</v>
      </c>
      <c r="Z28" s="181">
        <f t="shared" si="11"/>
        <v>3680</v>
      </c>
      <c r="AA28" s="181">
        <f t="shared" si="17"/>
        <v>12251</v>
      </c>
      <c r="AB28" s="181">
        <f t="shared" si="17"/>
        <v>3116</v>
      </c>
      <c r="AC28" s="181">
        <f t="shared" si="12"/>
        <v>15367</v>
      </c>
      <c r="AD28" s="1208">
        <f t="shared" si="13"/>
        <v>0</v>
      </c>
      <c r="AE28" s="1208"/>
      <c r="AF28" s="1242">
        <f t="shared" si="14"/>
        <v>1</v>
      </c>
      <c r="AG28" s="175"/>
    </row>
    <row r="29" spans="1:33" ht="18" customHeight="1">
      <c r="A29" s="647" t="str">
        <f t="shared" si="8"/>
        <v>平成1</v>
      </c>
      <c r="B29" s="552">
        <f t="shared" si="0"/>
        <v>4</v>
      </c>
      <c r="C29" s="648">
        <v>32953</v>
      </c>
      <c r="D29" s="648">
        <f t="shared" si="1"/>
        <v>32954</v>
      </c>
      <c r="E29" s="649">
        <v>2</v>
      </c>
      <c r="F29" s="650" t="s">
        <v>1345</v>
      </c>
      <c r="G29" s="650" t="s">
        <v>1299</v>
      </c>
      <c r="H29" s="651"/>
      <c r="I29" s="176"/>
      <c r="J29" s="652">
        <v>1</v>
      </c>
      <c r="K29" s="653">
        <v>118</v>
      </c>
      <c r="L29" s="653">
        <v>380</v>
      </c>
      <c r="M29" s="176">
        <f t="shared" si="9"/>
        <v>760</v>
      </c>
      <c r="N29" s="1104"/>
      <c r="O29" s="1129" t="str">
        <f t="shared" si="2"/>
        <v/>
      </c>
      <c r="P29" s="175"/>
      <c r="Q29" s="176" t="s">
        <v>1346</v>
      </c>
      <c r="R29" s="176">
        <v>2014</v>
      </c>
      <c r="S29" s="181">
        <f t="shared" si="15"/>
        <v>90</v>
      </c>
      <c r="T29" s="181">
        <f t="shared" si="15"/>
        <v>58</v>
      </c>
      <c r="U29" s="181">
        <f t="shared" si="10"/>
        <v>148</v>
      </c>
      <c r="V29" s="181">
        <f t="shared" si="4"/>
        <v>0</v>
      </c>
      <c r="W29" s="181">
        <f t="shared" si="5"/>
        <v>148</v>
      </c>
      <c r="X29" s="181">
        <f t="shared" si="16"/>
        <v>3555</v>
      </c>
      <c r="Y29" s="181">
        <f t="shared" si="16"/>
        <v>300</v>
      </c>
      <c r="Z29" s="181">
        <f t="shared" si="11"/>
        <v>3855</v>
      </c>
      <c r="AA29" s="181">
        <f t="shared" si="17"/>
        <v>12754</v>
      </c>
      <c r="AB29" s="181">
        <f t="shared" si="17"/>
        <v>4413</v>
      </c>
      <c r="AC29" s="181">
        <f t="shared" si="12"/>
        <v>17167</v>
      </c>
      <c r="AD29" s="1208">
        <f t="shared" si="13"/>
        <v>49</v>
      </c>
      <c r="AE29" s="1209">
        <f>AD29/U29</f>
        <v>0.33108108108108109</v>
      </c>
      <c r="AF29" s="1242">
        <f t="shared" si="14"/>
        <v>1</v>
      </c>
      <c r="AG29" s="175"/>
    </row>
    <row r="30" spans="1:33" ht="18" customHeight="1">
      <c r="A30" s="647" t="str">
        <f t="shared" si="8"/>
        <v>平成1</v>
      </c>
      <c r="B30" s="552">
        <f t="shared" si="0"/>
        <v>20</v>
      </c>
      <c r="C30" s="648">
        <v>32612</v>
      </c>
      <c r="D30" s="648" t="str">
        <f t="shared" si="1"/>
        <v/>
      </c>
      <c r="E30" s="649">
        <v>1</v>
      </c>
      <c r="F30" s="650" t="s">
        <v>1347</v>
      </c>
      <c r="G30" s="650" t="s">
        <v>1348</v>
      </c>
      <c r="H30" s="651"/>
      <c r="I30" s="176"/>
      <c r="J30" s="652">
        <v>2</v>
      </c>
      <c r="K30" s="653">
        <v>12</v>
      </c>
      <c r="L30" s="653">
        <v>177</v>
      </c>
      <c r="M30" s="176">
        <f t="shared" si="9"/>
        <v>177</v>
      </c>
      <c r="N30" s="1104"/>
      <c r="O30" s="1129" t="str">
        <f t="shared" si="2"/>
        <v/>
      </c>
      <c r="P30" s="175"/>
      <c r="Q30" s="176" t="s">
        <v>1349</v>
      </c>
      <c r="R30" s="176">
        <v>2015</v>
      </c>
      <c r="S30" s="181">
        <f t="shared" si="15"/>
        <v>110</v>
      </c>
      <c r="T30" s="181">
        <f t="shared" si="15"/>
        <v>63</v>
      </c>
      <c r="U30" s="181">
        <f t="shared" si="10"/>
        <v>173</v>
      </c>
      <c r="V30" s="181">
        <f t="shared" si="4"/>
        <v>0</v>
      </c>
      <c r="W30" s="181">
        <f t="shared" si="5"/>
        <v>173</v>
      </c>
      <c r="X30" s="181">
        <f t="shared" si="16"/>
        <v>3331</v>
      </c>
      <c r="Y30" s="181">
        <f t="shared" si="16"/>
        <v>308</v>
      </c>
      <c r="Z30" s="181">
        <f t="shared" si="11"/>
        <v>3639</v>
      </c>
      <c r="AA30" s="181">
        <f t="shared" si="17"/>
        <v>14734</v>
      </c>
      <c r="AB30" s="181">
        <f t="shared" si="17"/>
        <v>4327</v>
      </c>
      <c r="AC30" s="181">
        <f t="shared" si="12"/>
        <v>19061</v>
      </c>
      <c r="AD30" s="1208">
        <f t="shared" si="13"/>
        <v>58</v>
      </c>
      <c r="AE30" s="1209">
        <f t="shared" ref="AE30:AE39" si="18">AD30/U30</f>
        <v>0.33526011560693642</v>
      </c>
      <c r="AF30" s="1242">
        <f t="shared" si="14"/>
        <v>1</v>
      </c>
      <c r="AG30" s="175"/>
    </row>
    <row r="31" spans="1:33" ht="18" customHeight="1">
      <c r="A31" s="647" t="str">
        <f t="shared" si="8"/>
        <v>平成1</v>
      </c>
      <c r="B31" s="552">
        <f t="shared" si="0"/>
        <v>20</v>
      </c>
      <c r="C31" s="648">
        <v>32619</v>
      </c>
      <c r="D31" s="648" t="str">
        <f t="shared" si="1"/>
        <v/>
      </c>
      <c r="E31" s="649">
        <v>1</v>
      </c>
      <c r="F31" s="650" t="s">
        <v>1347</v>
      </c>
      <c r="G31" s="650" t="s">
        <v>1350</v>
      </c>
      <c r="H31" s="651"/>
      <c r="I31" s="176"/>
      <c r="J31" s="652">
        <v>2</v>
      </c>
      <c r="K31" s="653">
        <v>12</v>
      </c>
      <c r="L31" s="653">
        <v>94</v>
      </c>
      <c r="M31" s="176">
        <f t="shared" si="9"/>
        <v>94</v>
      </c>
      <c r="N31" s="1104"/>
      <c r="O31" s="1129" t="str">
        <f t="shared" si="2"/>
        <v/>
      </c>
      <c r="P31" s="175"/>
      <c r="Q31" s="176" t="s">
        <v>1351</v>
      </c>
      <c r="R31" s="176">
        <v>2016</v>
      </c>
      <c r="S31" s="181">
        <f t="shared" si="15"/>
        <v>95</v>
      </c>
      <c r="T31" s="181">
        <f t="shared" si="15"/>
        <v>83</v>
      </c>
      <c r="U31" s="181">
        <f t="shared" si="10"/>
        <v>178</v>
      </c>
      <c r="V31" s="181">
        <f t="shared" si="4"/>
        <v>0</v>
      </c>
      <c r="W31" s="181">
        <f t="shared" si="5"/>
        <v>178</v>
      </c>
      <c r="X31" s="181">
        <f t="shared" si="16"/>
        <v>3535</v>
      </c>
      <c r="Y31" s="181">
        <f t="shared" si="16"/>
        <v>491</v>
      </c>
      <c r="Z31" s="181">
        <f t="shared" si="11"/>
        <v>4026</v>
      </c>
      <c r="AA31" s="181">
        <f t="shared" si="17"/>
        <v>14427</v>
      </c>
      <c r="AB31" s="181">
        <f t="shared" si="17"/>
        <v>5328</v>
      </c>
      <c r="AC31" s="181">
        <f t="shared" si="12"/>
        <v>19755</v>
      </c>
      <c r="AD31" s="1208">
        <f t="shared" si="13"/>
        <v>89</v>
      </c>
      <c r="AE31" s="1209">
        <f t="shared" si="18"/>
        <v>0.5</v>
      </c>
      <c r="AF31" s="1242">
        <f t="shared" si="14"/>
        <v>1</v>
      </c>
      <c r="AG31" s="175"/>
    </row>
    <row r="32" spans="1:33" ht="18" customHeight="1">
      <c r="A32" s="647" t="str">
        <f t="shared" si="8"/>
        <v>平成1</v>
      </c>
      <c r="B32" s="552">
        <f t="shared" si="0"/>
        <v>27</v>
      </c>
      <c r="C32" s="648">
        <v>32651</v>
      </c>
      <c r="D32" s="648" t="str">
        <f t="shared" si="1"/>
        <v/>
      </c>
      <c r="E32" s="649">
        <v>1</v>
      </c>
      <c r="F32" s="650" t="s">
        <v>1352</v>
      </c>
      <c r="G32" s="650" t="s">
        <v>1353</v>
      </c>
      <c r="H32" s="651"/>
      <c r="I32" s="176"/>
      <c r="J32" s="652">
        <v>2</v>
      </c>
      <c r="K32" s="653">
        <v>7</v>
      </c>
      <c r="L32" s="653">
        <v>110</v>
      </c>
      <c r="M32" s="176">
        <f t="shared" si="9"/>
        <v>110</v>
      </c>
      <c r="N32" s="1104"/>
      <c r="O32" s="1129" t="str">
        <f t="shared" si="2"/>
        <v/>
      </c>
      <c r="P32" s="175"/>
      <c r="Q32" s="176" t="s">
        <v>1354</v>
      </c>
      <c r="R32" s="176">
        <v>2017</v>
      </c>
      <c r="S32" s="181">
        <f t="shared" si="15"/>
        <v>76</v>
      </c>
      <c r="T32" s="181">
        <f t="shared" si="15"/>
        <v>105</v>
      </c>
      <c r="U32" s="181">
        <f t="shared" si="10"/>
        <v>181</v>
      </c>
      <c r="V32" s="181">
        <f t="shared" si="4"/>
        <v>0</v>
      </c>
      <c r="W32" s="181">
        <f t="shared" si="5"/>
        <v>181</v>
      </c>
      <c r="X32" s="181">
        <f t="shared" si="16"/>
        <v>3629</v>
      </c>
      <c r="Y32" s="181">
        <f t="shared" si="16"/>
        <v>507</v>
      </c>
      <c r="Z32" s="181">
        <f t="shared" si="11"/>
        <v>4136</v>
      </c>
      <c r="AA32" s="181">
        <f t="shared" si="17"/>
        <v>13566</v>
      </c>
      <c r="AB32" s="181">
        <f t="shared" si="17"/>
        <v>7248</v>
      </c>
      <c r="AC32" s="181">
        <f t="shared" si="12"/>
        <v>20814</v>
      </c>
      <c r="AD32" s="1208">
        <f t="shared" si="13"/>
        <v>108</v>
      </c>
      <c r="AE32" s="1209">
        <f t="shared" si="18"/>
        <v>0.59668508287292821</v>
      </c>
      <c r="AF32" s="1242">
        <f t="shared" si="14"/>
        <v>1</v>
      </c>
      <c r="AG32" s="175"/>
    </row>
    <row r="33" spans="1:33" ht="18" customHeight="1">
      <c r="A33" s="647" t="str">
        <f t="shared" si="8"/>
        <v>平成1</v>
      </c>
      <c r="B33" s="552">
        <f t="shared" si="0"/>
        <v>27</v>
      </c>
      <c r="C33" s="648">
        <v>32668</v>
      </c>
      <c r="D33" s="648" t="str">
        <f t="shared" si="1"/>
        <v/>
      </c>
      <c r="E33" s="649">
        <v>1</v>
      </c>
      <c r="F33" s="650" t="s">
        <v>1352</v>
      </c>
      <c r="G33" s="650" t="s">
        <v>1355</v>
      </c>
      <c r="H33" s="651"/>
      <c r="I33" s="176"/>
      <c r="J33" s="652">
        <v>2</v>
      </c>
      <c r="K33" s="653">
        <v>7</v>
      </c>
      <c r="L33" s="653">
        <v>202</v>
      </c>
      <c r="M33" s="176">
        <f t="shared" si="9"/>
        <v>202</v>
      </c>
      <c r="N33" s="1104"/>
      <c r="O33" s="1129" t="str">
        <f t="shared" si="2"/>
        <v/>
      </c>
      <c r="P33" s="175"/>
      <c r="Q33" s="176" t="s">
        <v>1356</v>
      </c>
      <c r="R33" s="176">
        <v>2018</v>
      </c>
      <c r="S33" s="181">
        <f t="shared" si="15"/>
        <v>85</v>
      </c>
      <c r="T33" s="181">
        <f t="shared" si="15"/>
        <v>100</v>
      </c>
      <c r="U33" s="181">
        <f t="shared" si="10"/>
        <v>185</v>
      </c>
      <c r="V33" s="181">
        <f t="shared" si="4"/>
        <v>0</v>
      </c>
      <c r="W33" s="181">
        <f t="shared" si="5"/>
        <v>185</v>
      </c>
      <c r="X33" s="181">
        <f t="shared" si="16"/>
        <v>2573</v>
      </c>
      <c r="Y33" s="181">
        <f t="shared" si="16"/>
        <v>418</v>
      </c>
      <c r="Z33" s="181">
        <f t="shared" si="11"/>
        <v>2991</v>
      </c>
      <c r="AA33" s="181">
        <f t="shared" si="17"/>
        <v>15294</v>
      </c>
      <c r="AB33" s="181">
        <f t="shared" si="17"/>
        <v>6865</v>
      </c>
      <c r="AC33" s="181">
        <f t="shared" si="12"/>
        <v>22159</v>
      </c>
      <c r="AD33" s="1208">
        <f t="shared" si="13"/>
        <v>109</v>
      </c>
      <c r="AE33" s="1209">
        <f t="shared" si="18"/>
        <v>0.58918918918918917</v>
      </c>
      <c r="AF33" s="1242">
        <f t="shared" si="14"/>
        <v>1</v>
      </c>
      <c r="AG33" s="175"/>
    </row>
    <row r="34" spans="1:33" ht="18" customHeight="1">
      <c r="A34" s="647" t="str">
        <f t="shared" si="8"/>
        <v>平成1</v>
      </c>
      <c r="B34" s="552">
        <f t="shared" si="0"/>
        <v>24</v>
      </c>
      <c r="C34" s="648">
        <v>32715</v>
      </c>
      <c r="D34" s="648">
        <f t="shared" si="1"/>
        <v>32716</v>
      </c>
      <c r="E34" s="649">
        <v>2</v>
      </c>
      <c r="F34" s="650" t="s">
        <v>1352</v>
      </c>
      <c r="G34" s="650" t="s">
        <v>1357</v>
      </c>
      <c r="H34" s="651"/>
      <c r="I34" s="176"/>
      <c r="J34" s="652">
        <v>2</v>
      </c>
      <c r="K34" s="653">
        <v>9</v>
      </c>
      <c r="L34" s="653">
        <v>278</v>
      </c>
      <c r="M34" s="176">
        <f t="shared" si="9"/>
        <v>556</v>
      </c>
      <c r="N34" s="1104"/>
      <c r="O34" s="1129" t="str">
        <f t="shared" si="2"/>
        <v/>
      </c>
      <c r="P34" s="175"/>
      <c r="Q34" s="176" t="s">
        <v>1358</v>
      </c>
      <c r="R34" s="176">
        <v>2019</v>
      </c>
      <c r="S34" s="181">
        <f t="shared" si="15"/>
        <v>83</v>
      </c>
      <c r="T34" s="181">
        <f t="shared" si="15"/>
        <v>83</v>
      </c>
      <c r="U34" s="181">
        <f t="shared" si="10"/>
        <v>166</v>
      </c>
      <c r="V34" s="181">
        <f t="shared" si="4"/>
        <v>0</v>
      </c>
      <c r="W34" s="181">
        <f t="shared" si="5"/>
        <v>166</v>
      </c>
      <c r="X34" s="181">
        <f t="shared" si="16"/>
        <v>3420</v>
      </c>
      <c r="Y34" s="181">
        <f t="shared" si="16"/>
        <v>425</v>
      </c>
      <c r="Z34" s="181">
        <f t="shared" si="11"/>
        <v>3845</v>
      </c>
      <c r="AA34" s="181">
        <f t="shared" si="17"/>
        <v>14630</v>
      </c>
      <c r="AB34" s="181">
        <f t="shared" si="17"/>
        <v>6260</v>
      </c>
      <c r="AC34" s="181">
        <f t="shared" si="12"/>
        <v>20890</v>
      </c>
      <c r="AD34" s="1208">
        <f t="shared" si="13"/>
        <v>86</v>
      </c>
      <c r="AE34" s="1209">
        <f t="shared" si="18"/>
        <v>0.51807228915662651</v>
      </c>
      <c r="AF34" s="1242">
        <f t="shared" si="14"/>
        <v>1</v>
      </c>
      <c r="AG34" s="175"/>
    </row>
    <row r="35" spans="1:33" ht="18" customHeight="1">
      <c r="A35" s="647" t="str">
        <f t="shared" si="8"/>
        <v>平成1</v>
      </c>
      <c r="B35" s="552">
        <f t="shared" si="0"/>
        <v>32</v>
      </c>
      <c r="C35" s="648">
        <v>32686</v>
      </c>
      <c r="D35" s="648" t="str">
        <f t="shared" si="1"/>
        <v/>
      </c>
      <c r="E35" s="649">
        <v>1</v>
      </c>
      <c r="F35" s="650" t="s">
        <v>1359</v>
      </c>
      <c r="G35" s="650" t="s">
        <v>1360</v>
      </c>
      <c r="H35" s="651"/>
      <c r="I35" s="176"/>
      <c r="J35" s="652">
        <v>2</v>
      </c>
      <c r="K35" s="653">
        <v>5</v>
      </c>
      <c r="L35" s="653">
        <v>241</v>
      </c>
      <c r="M35" s="176">
        <f t="shared" si="9"/>
        <v>241</v>
      </c>
      <c r="N35" s="1104"/>
      <c r="O35" s="1129" t="str">
        <f t="shared" si="2"/>
        <v/>
      </c>
      <c r="P35" s="175"/>
      <c r="Q35" s="176" t="s">
        <v>1361</v>
      </c>
      <c r="R35" s="176">
        <v>2020</v>
      </c>
      <c r="S35" s="181">
        <f t="shared" si="15"/>
        <v>73</v>
      </c>
      <c r="T35" s="181">
        <f t="shared" si="15"/>
        <v>43</v>
      </c>
      <c r="U35" s="181">
        <f t="shared" ref="U35:U37" si="19">SUM(S35:T35)</f>
        <v>116</v>
      </c>
      <c r="V35" s="181">
        <f t="shared" si="4"/>
        <v>104</v>
      </c>
      <c r="W35" s="181">
        <f t="shared" si="5"/>
        <v>12</v>
      </c>
      <c r="X35" s="181">
        <f t="shared" si="16"/>
        <v>2756</v>
      </c>
      <c r="Y35" s="181">
        <f t="shared" si="16"/>
        <v>210</v>
      </c>
      <c r="Z35" s="181">
        <f t="shared" ref="Z35:Z37" si="20">SUM(X35:Y35)</f>
        <v>2966</v>
      </c>
      <c r="AA35" s="181">
        <f t="shared" si="17"/>
        <v>18672</v>
      </c>
      <c r="AB35" s="181">
        <f t="shared" si="17"/>
        <v>8575</v>
      </c>
      <c r="AC35" s="181">
        <f t="shared" ref="AC35:AC37" si="21">SUM(AA35:AB35)</f>
        <v>27247</v>
      </c>
      <c r="AD35" s="1208">
        <f t="shared" si="13"/>
        <v>71</v>
      </c>
      <c r="AE35" s="1209">
        <f t="shared" si="18"/>
        <v>0.61206896551724133</v>
      </c>
      <c r="AF35" s="1242">
        <f t="shared" si="14"/>
        <v>0.10344827586206896</v>
      </c>
      <c r="AG35" s="175"/>
    </row>
    <row r="36" spans="1:33" ht="18" customHeight="1">
      <c r="A36" s="647" t="str">
        <f t="shared" si="8"/>
        <v>平成1</v>
      </c>
      <c r="B36" s="552">
        <f t="shared" si="0"/>
        <v>15</v>
      </c>
      <c r="C36" s="648">
        <v>32716</v>
      </c>
      <c r="D36" s="648">
        <f t="shared" si="1"/>
        <v>32718</v>
      </c>
      <c r="E36" s="649">
        <v>3</v>
      </c>
      <c r="F36" s="650" t="s">
        <v>1362</v>
      </c>
      <c r="G36" s="650" t="s">
        <v>1363</v>
      </c>
      <c r="H36" s="651"/>
      <c r="I36" s="176"/>
      <c r="J36" s="652">
        <v>2</v>
      </c>
      <c r="K36" s="653">
        <v>18</v>
      </c>
      <c r="L36" s="653">
        <v>308</v>
      </c>
      <c r="M36" s="176">
        <f t="shared" si="9"/>
        <v>924</v>
      </c>
      <c r="N36" s="1104"/>
      <c r="O36" s="1129" t="str">
        <f t="shared" si="2"/>
        <v/>
      </c>
      <c r="P36" s="175"/>
      <c r="Q36" s="176" t="s">
        <v>1364</v>
      </c>
      <c r="R36" s="176">
        <v>2021</v>
      </c>
      <c r="S36" s="181">
        <f t="shared" si="15"/>
        <v>78</v>
      </c>
      <c r="T36" s="181">
        <f t="shared" si="15"/>
        <v>69</v>
      </c>
      <c r="U36" s="181">
        <f t="shared" si="19"/>
        <v>147</v>
      </c>
      <c r="V36" s="181">
        <f t="shared" si="4"/>
        <v>146</v>
      </c>
      <c r="W36" s="181">
        <f t="shared" si="5"/>
        <v>1</v>
      </c>
      <c r="X36" s="181">
        <f t="shared" si="16"/>
        <v>2954</v>
      </c>
      <c r="Y36" s="181">
        <f t="shared" si="16"/>
        <v>312</v>
      </c>
      <c r="Z36" s="181">
        <f t="shared" si="20"/>
        <v>3266</v>
      </c>
      <c r="AA36" s="181">
        <f t="shared" si="17"/>
        <v>24867</v>
      </c>
      <c r="AB36" s="181">
        <f t="shared" si="17"/>
        <v>11283</v>
      </c>
      <c r="AC36" s="181">
        <f t="shared" si="21"/>
        <v>36150</v>
      </c>
      <c r="AD36" s="1208">
        <f t="shared" si="13"/>
        <v>97</v>
      </c>
      <c r="AE36" s="1209">
        <f t="shared" si="18"/>
        <v>0.65986394557823125</v>
      </c>
      <c r="AF36" s="1242">
        <f t="shared" si="14"/>
        <v>6.8027210884353739E-3</v>
      </c>
      <c r="AG36" s="175"/>
    </row>
    <row r="37" spans="1:33" ht="18" customHeight="1">
      <c r="A37" s="647" t="str">
        <f t="shared" si="8"/>
        <v>平成1</v>
      </c>
      <c r="B37" s="552">
        <f t="shared" si="0"/>
        <v>27</v>
      </c>
      <c r="C37" s="648">
        <v>32721</v>
      </c>
      <c r="D37" s="648">
        <f t="shared" si="1"/>
        <v>32722</v>
      </c>
      <c r="E37" s="649">
        <v>2</v>
      </c>
      <c r="F37" s="650" t="s">
        <v>1365</v>
      </c>
      <c r="G37" s="650" t="s">
        <v>1289</v>
      </c>
      <c r="H37" s="651"/>
      <c r="I37" s="176"/>
      <c r="J37" s="652">
        <v>2</v>
      </c>
      <c r="K37" s="653">
        <v>7</v>
      </c>
      <c r="L37" s="653">
        <v>64</v>
      </c>
      <c r="M37" s="176">
        <f t="shared" si="9"/>
        <v>128</v>
      </c>
      <c r="N37" s="1104"/>
      <c r="O37" s="1129" t="str">
        <f t="shared" si="2"/>
        <v/>
      </c>
      <c r="P37" s="175"/>
      <c r="Q37" s="176" t="s">
        <v>1366</v>
      </c>
      <c r="R37" s="176">
        <v>2022</v>
      </c>
      <c r="S37" s="181">
        <f t="shared" si="15"/>
        <v>95</v>
      </c>
      <c r="T37" s="181">
        <f t="shared" si="15"/>
        <v>61</v>
      </c>
      <c r="U37" s="181">
        <f t="shared" si="19"/>
        <v>156</v>
      </c>
      <c r="V37" s="181">
        <f t="shared" si="4"/>
        <v>115</v>
      </c>
      <c r="W37" s="181">
        <f t="shared" si="5"/>
        <v>41</v>
      </c>
      <c r="X37" s="181">
        <f t="shared" si="16"/>
        <v>3030</v>
      </c>
      <c r="Y37" s="181">
        <f t="shared" si="16"/>
        <v>298</v>
      </c>
      <c r="Z37" s="181">
        <f t="shared" si="20"/>
        <v>3328</v>
      </c>
      <c r="AA37" s="181">
        <f t="shared" si="17"/>
        <v>24760</v>
      </c>
      <c r="AB37" s="181">
        <f t="shared" si="17"/>
        <v>11818</v>
      </c>
      <c r="AC37" s="181">
        <f t="shared" si="21"/>
        <v>36578</v>
      </c>
      <c r="AD37" s="1208">
        <f t="shared" si="13"/>
        <v>101</v>
      </c>
      <c r="AE37" s="1209">
        <f t="shared" si="18"/>
        <v>0.64743589743589747</v>
      </c>
      <c r="AF37" s="1242">
        <f t="shared" si="14"/>
        <v>0.26282051282051283</v>
      </c>
      <c r="AG37" s="175"/>
    </row>
    <row r="38" spans="1:33" ht="18" customHeight="1">
      <c r="A38" s="647" t="str">
        <f t="shared" si="8"/>
        <v>平成1</v>
      </c>
      <c r="B38" s="552">
        <f t="shared" si="0"/>
        <v>26</v>
      </c>
      <c r="C38" s="648">
        <v>32750</v>
      </c>
      <c r="D38" s="648" t="str">
        <f t="shared" si="1"/>
        <v/>
      </c>
      <c r="E38" s="649">
        <v>1</v>
      </c>
      <c r="F38" s="650" t="s">
        <v>1367</v>
      </c>
      <c r="G38" s="650" t="s">
        <v>1360</v>
      </c>
      <c r="H38" s="651"/>
      <c r="I38" s="176"/>
      <c r="J38" s="652">
        <v>2</v>
      </c>
      <c r="K38" s="653">
        <v>8</v>
      </c>
      <c r="L38" s="653">
        <v>255</v>
      </c>
      <c r="M38" s="176">
        <f t="shared" si="9"/>
        <v>255</v>
      </c>
      <c r="N38" s="1104"/>
      <c r="O38" s="1129" t="str">
        <f t="shared" si="2"/>
        <v/>
      </c>
      <c r="P38" s="175"/>
      <c r="Q38" s="176" t="s">
        <v>12698</v>
      </c>
      <c r="R38" s="176">
        <v>2023</v>
      </c>
      <c r="S38" s="181">
        <f t="shared" si="15"/>
        <v>103</v>
      </c>
      <c r="T38" s="181">
        <f t="shared" si="15"/>
        <v>68</v>
      </c>
      <c r="U38" s="181">
        <f t="shared" ref="U38" si="22">SUM(S38:T38)</f>
        <v>171</v>
      </c>
      <c r="V38" s="181">
        <f t="shared" si="4"/>
        <v>109</v>
      </c>
      <c r="W38" s="181">
        <f>U38-V38</f>
        <v>62</v>
      </c>
      <c r="X38" s="181">
        <f t="shared" si="16"/>
        <v>4081</v>
      </c>
      <c r="Y38" s="181">
        <f t="shared" si="16"/>
        <v>448</v>
      </c>
      <c r="Z38" s="181">
        <f t="shared" ref="Z38" si="23">SUM(X38:Y38)</f>
        <v>4529</v>
      </c>
      <c r="AA38" s="181">
        <f t="shared" si="17"/>
        <v>28784</v>
      </c>
      <c r="AB38" s="181">
        <f t="shared" si="17"/>
        <v>18081</v>
      </c>
      <c r="AC38" s="181">
        <f t="shared" ref="AC38" si="24">SUM(AA38:AB38)</f>
        <v>46865</v>
      </c>
      <c r="AD38" s="1208">
        <f t="shared" si="13"/>
        <v>91</v>
      </c>
      <c r="AE38" s="1209">
        <f t="shared" si="18"/>
        <v>0.53216374269005851</v>
      </c>
      <c r="AF38" s="1242">
        <f t="shared" si="14"/>
        <v>0.36257309941520466</v>
      </c>
      <c r="AG38" s="175"/>
    </row>
    <row r="39" spans="1:33" ht="18" customHeight="1">
      <c r="A39" s="647" t="str">
        <f t="shared" si="8"/>
        <v>平成1</v>
      </c>
      <c r="B39" s="552">
        <f t="shared" si="0"/>
        <v>19</v>
      </c>
      <c r="C39" s="648">
        <v>32779</v>
      </c>
      <c r="D39" s="648">
        <f t="shared" si="1"/>
        <v>32780</v>
      </c>
      <c r="E39" s="649">
        <v>2</v>
      </c>
      <c r="F39" s="650" t="s">
        <v>1368</v>
      </c>
      <c r="G39" s="650" t="s">
        <v>1369</v>
      </c>
      <c r="H39" s="651"/>
      <c r="I39" s="176"/>
      <c r="J39" s="652">
        <v>2</v>
      </c>
      <c r="K39" s="653">
        <v>14</v>
      </c>
      <c r="L39" s="653">
        <v>120</v>
      </c>
      <c r="M39" s="176">
        <f t="shared" si="9"/>
        <v>240</v>
      </c>
      <c r="N39" s="1104"/>
      <c r="O39" s="1129" t="str">
        <f t="shared" si="2"/>
        <v/>
      </c>
      <c r="P39" s="175"/>
      <c r="Q39" s="177" t="s">
        <v>12875</v>
      </c>
      <c r="R39" s="177">
        <v>2024</v>
      </c>
      <c r="S39" s="182">
        <f t="shared" si="15"/>
        <v>111</v>
      </c>
      <c r="T39" s="182">
        <f t="shared" si="15"/>
        <v>70</v>
      </c>
      <c r="U39" s="182">
        <f t="shared" ref="U39" si="25">SUM(S39:T39)</f>
        <v>181</v>
      </c>
      <c r="V39" s="182">
        <f t="shared" si="4"/>
        <v>104</v>
      </c>
      <c r="W39" s="182">
        <f>U39-V39</f>
        <v>77</v>
      </c>
      <c r="X39" s="182">
        <f t="shared" si="16"/>
        <v>3796</v>
      </c>
      <c r="Y39" s="182">
        <f t="shared" si="16"/>
        <v>408</v>
      </c>
      <c r="Z39" s="182">
        <f t="shared" ref="Z39" si="26">SUM(X39:Y39)</f>
        <v>4204</v>
      </c>
      <c r="AA39" s="182">
        <f t="shared" si="17"/>
        <v>33348.333333333336</v>
      </c>
      <c r="AB39" s="182">
        <f t="shared" si="17"/>
        <v>15857</v>
      </c>
      <c r="AC39" s="182">
        <f t="shared" ref="AC39" si="27">SUM(AA39:AB39)</f>
        <v>49205.333333333336</v>
      </c>
      <c r="AD39" s="1208">
        <f t="shared" si="13"/>
        <v>132</v>
      </c>
      <c r="AE39" s="1209">
        <f t="shared" si="18"/>
        <v>0.72928176795580113</v>
      </c>
      <c r="AF39" s="1242">
        <f t="shared" si="14"/>
        <v>0.425414364640884</v>
      </c>
      <c r="AG39" s="175"/>
    </row>
    <row r="40" spans="1:33" ht="18" customHeight="1">
      <c r="A40" s="647" t="str">
        <f t="shared" si="8"/>
        <v>平成1</v>
      </c>
      <c r="B40" s="552">
        <f t="shared" si="0"/>
        <v>32</v>
      </c>
      <c r="C40" s="648">
        <v>32801</v>
      </c>
      <c r="D40" s="648" t="str">
        <f t="shared" si="1"/>
        <v/>
      </c>
      <c r="E40" s="649">
        <v>1</v>
      </c>
      <c r="F40" s="650" t="s">
        <v>1370</v>
      </c>
      <c r="G40" s="650" t="s">
        <v>1299</v>
      </c>
      <c r="H40" s="651"/>
      <c r="I40" s="176"/>
      <c r="J40" s="652">
        <v>2</v>
      </c>
      <c r="K40" s="653">
        <v>5</v>
      </c>
      <c r="L40" s="653">
        <v>244</v>
      </c>
      <c r="M40" s="176">
        <f t="shared" si="9"/>
        <v>244</v>
      </c>
      <c r="N40" s="1104"/>
      <c r="O40" s="1129" t="str">
        <f t="shared" si="2"/>
        <v/>
      </c>
      <c r="P40" s="175"/>
      <c r="Q40" s="175"/>
      <c r="R40" s="175"/>
      <c r="S40" s="175"/>
      <c r="T40" s="175"/>
      <c r="U40" s="175"/>
      <c r="V40" s="175"/>
      <c r="W40" s="175"/>
      <c r="X40" s="175"/>
      <c r="Y40" s="175"/>
      <c r="Z40" s="175"/>
      <c r="AA40" s="175"/>
      <c r="AB40" s="175"/>
      <c r="AC40" s="175"/>
      <c r="AD40" s="175"/>
      <c r="AE40" s="175"/>
      <c r="AF40" s="175"/>
      <c r="AG40" s="175"/>
    </row>
    <row r="41" spans="1:33" ht="18" customHeight="1">
      <c r="A41" s="647" t="str">
        <f t="shared" si="8"/>
        <v>平成1</v>
      </c>
      <c r="B41" s="552">
        <f t="shared" si="0"/>
        <v>32</v>
      </c>
      <c r="C41" s="648">
        <v>32842</v>
      </c>
      <c r="D41" s="648" t="str">
        <f t="shared" si="1"/>
        <v/>
      </c>
      <c r="E41" s="649">
        <v>1</v>
      </c>
      <c r="F41" s="650" t="s">
        <v>1370</v>
      </c>
      <c r="G41" s="650" t="s">
        <v>1350</v>
      </c>
      <c r="H41" s="651"/>
      <c r="I41" s="176"/>
      <c r="J41" s="652">
        <v>2</v>
      </c>
      <c r="K41" s="653">
        <v>5</v>
      </c>
      <c r="L41" s="653">
        <v>193</v>
      </c>
      <c r="M41" s="176">
        <f t="shared" si="9"/>
        <v>193</v>
      </c>
      <c r="N41" s="1104"/>
      <c r="O41" s="1129" t="str">
        <f t="shared" si="2"/>
        <v/>
      </c>
      <c r="P41" s="175"/>
      <c r="Q41" s="175"/>
      <c r="R41" s="175"/>
      <c r="S41" s="175"/>
      <c r="T41" s="175"/>
      <c r="U41" s="175"/>
      <c r="V41" s="175"/>
      <c r="W41" s="175"/>
      <c r="X41" s="175"/>
      <c r="Y41" s="175"/>
      <c r="Z41" s="175"/>
      <c r="AA41" s="175"/>
      <c r="AB41" s="175"/>
      <c r="AC41" s="175"/>
      <c r="AD41" s="175"/>
      <c r="AE41" s="175"/>
      <c r="AF41" s="175"/>
      <c r="AG41" s="175"/>
    </row>
    <row r="42" spans="1:33" ht="18" customHeight="1">
      <c r="A42" s="647" t="str">
        <f t="shared" si="8"/>
        <v>平成1</v>
      </c>
      <c r="B42" s="552">
        <f t="shared" si="0"/>
        <v>24</v>
      </c>
      <c r="C42" s="648">
        <v>32827</v>
      </c>
      <c r="D42" s="648" t="str">
        <f t="shared" si="1"/>
        <v/>
      </c>
      <c r="E42" s="649">
        <v>1</v>
      </c>
      <c r="F42" s="650" t="s">
        <v>1371</v>
      </c>
      <c r="G42" s="650" t="s">
        <v>1299</v>
      </c>
      <c r="H42" s="651"/>
      <c r="I42" s="176"/>
      <c r="J42" s="652">
        <v>2</v>
      </c>
      <c r="K42" s="653">
        <v>9</v>
      </c>
      <c r="L42" s="653">
        <v>163</v>
      </c>
      <c r="M42" s="176">
        <f t="shared" si="9"/>
        <v>163</v>
      </c>
      <c r="N42" s="1104"/>
      <c r="O42" s="1129" t="str">
        <f t="shared" si="2"/>
        <v/>
      </c>
      <c r="P42" s="175"/>
      <c r="Q42" s="175"/>
      <c r="R42" s="175"/>
      <c r="S42" s="175"/>
      <c r="T42" s="175"/>
      <c r="U42" s="175"/>
      <c r="V42" s="175"/>
      <c r="W42" s="175"/>
      <c r="X42" s="175"/>
      <c r="Y42" s="175"/>
      <c r="Z42" s="175"/>
      <c r="AA42" s="175"/>
      <c r="AB42" s="175"/>
      <c r="AC42" s="175"/>
      <c r="AD42" s="175"/>
      <c r="AE42" s="175"/>
      <c r="AF42" s="175"/>
      <c r="AG42" s="175"/>
    </row>
    <row r="43" spans="1:33" ht="18" customHeight="1">
      <c r="A43" s="647" t="str">
        <f t="shared" si="8"/>
        <v>平成1</v>
      </c>
      <c r="B43" s="552">
        <f t="shared" si="0"/>
        <v>32</v>
      </c>
      <c r="C43" s="648">
        <v>32843</v>
      </c>
      <c r="D43" s="648" t="str">
        <f t="shared" si="1"/>
        <v/>
      </c>
      <c r="E43" s="649">
        <v>1</v>
      </c>
      <c r="F43" s="650" t="s">
        <v>1372</v>
      </c>
      <c r="G43" s="650" t="s">
        <v>1373</v>
      </c>
      <c r="H43" s="651"/>
      <c r="I43" s="176"/>
      <c r="J43" s="652">
        <v>2</v>
      </c>
      <c r="K43" s="653">
        <v>5</v>
      </c>
      <c r="L43" s="653">
        <v>220</v>
      </c>
      <c r="M43" s="176">
        <f t="shared" si="9"/>
        <v>220</v>
      </c>
      <c r="N43" s="1104"/>
      <c r="O43" s="1129" t="str">
        <f t="shared" si="2"/>
        <v/>
      </c>
      <c r="P43" s="175"/>
      <c r="Q43" s="175"/>
      <c r="R43" s="175"/>
      <c r="S43" s="175"/>
      <c r="T43" s="175"/>
      <c r="U43" s="175"/>
      <c r="V43" s="175"/>
      <c r="W43" s="175"/>
      <c r="X43" s="175"/>
      <c r="Y43" s="175"/>
      <c r="Z43" s="175"/>
      <c r="AA43" s="175"/>
      <c r="AB43" s="175"/>
      <c r="AC43" s="175"/>
      <c r="AD43" s="175"/>
      <c r="AE43" s="175"/>
      <c r="AF43" s="175"/>
      <c r="AG43" s="175"/>
    </row>
    <row r="44" spans="1:33" ht="18" customHeight="1">
      <c r="A44" s="647" t="str">
        <f t="shared" si="8"/>
        <v>平成1</v>
      </c>
      <c r="B44" s="552">
        <f t="shared" si="0"/>
        <v>22</v>
      </c>
      <c r="C44" s="648">
        <v>32924</v>
      </c>
      <c r="D44" s="648">
        <f t="shared" si="1"/>
        <v>32925</v>
      </c>
      <c r="E44" s="649">
        <v>2</v>
      </c>
      <c r="F44" s="650" t="s">
        <v>1374</v>
      </c>
      <c r="G44" s="650" t="s">
        <v>1350</v>
      </c>
      <c r="H44" s="651"/>
      <c r="I44" s="176"/>
      <c r="J44" s="652">
        <v>2</v>
      </c>
      <c r="K44" s="653">
        <v>11</v>
      </c>
      <c r="L44" s="653">
        <v>263</v>
      </c>
      <c r="M44" s="176">
        <f t="shared" si="9"/>
        <v>526</v>
      </c>
      <c r="N44" s="1104"/>
      <c r="O44" s="1129" t="str">
        <f t="shared" si="2"/>
        <v/>
      </c>
      <c r="P44" s="175"/>
      <c r="Q44" s="175"/>
      <c r="R44" s="175"/>
      <c r="S44" s="175"/>
      <c r="T44" s="175"/>
      <c r="U44" s="175"/>
      <c r="V44" s="175"/>
      <c r="W44" s="175"/>
      <c r="X44" s="175"/>
      <c r="Y44" s="175"/>
      <c r="Z44" s="175"/>
      <c r="AA44" s="175"/>
      <c r="AB44" s="175"/>
      <c r="AC44" s="175"/>
      <c r="AD44" s="175"/>
      <c r="AE44" s="175"/>
      <c r="AF44" s="175"/>
      <c r="AG44" s="175"/>
    </row>
    <row r="45" spans="1:33" ht="18" customHeight="1">
      <c r="A45" s="647" t="str">
        <f t="shared" si="8"/>
        <v>平成2</v>
      </c>
      <c r="B45" s="552">
        <f t="shared" si="0"/>
        <v>17</v>
      </c>
      <c r="C45" s="648">
        <v>32969</v>
      </c>
      <c r="D45" s="648" t="str">
        <f t="shared" si="1"/>
        <v/>
      </c>
      <c r="E45" s="649">
        <v>1</v>
      </c>
      <c r="F45" s="650" t="s">
        <v>1375</v>
      </c>
      <c r="G45" s="650" t="s">
        <v>1296</v>
      </c>
      <c r="H45" s="651"/>
      <c r="I45" s="176"/>
      <c r="J45" s="652">
        <v>1</v>
      </c>
      <c r="K45" s="653">
        <v>11</v>
      </c>
      <c r="L45" s="653">
        <v>100</v>
      </c>
      <c r="M45" s="176">
        <f t="shared" si="9"/>
        <v>100</v>
      </c>
      <c r="N45" s="1104"/>
      <c r="O45" s="1129" t="str">
        <f t="shared" si="2"/>
        <v/>
      </c>
      <c r="P45" s="175"/>
      <c r="Q45" s="175"/>
      <c r="R45" s="175"/>
      <c r="S45" s="175"/>
      <c r="T45" s="175"/>
      <c r="U45" s="175"/>
      <c r="V45" s="175"/>
      <c r="W45" s="175"/>
      <c r="X45" s="175"/>
      <c r="Y45" s="175"/>
      <c r="Z45" s="175"/>
      <c r="AA45" s="175"/>
      <c r="AB45" s="175"/>
      <c r="AC45" s="175"/>
      <c r="AD45" s="175"/>
      <c r="AE45" s="175"/>
      <c r="AF45" s="175"/>
      <c r="AG45" s="175"/>
    </row>
    <row r="46" spans="1:33" ht="18" customHeight="1">
      <c r="A46" s="647" t="str">
        <f t="shared" si="8"/>
        <v>平成2</v>
      </c>
      <c r="B46" s="552">
        <f t="shared" si="0"/>
        <v>20</v>
      </c>
      <c r="C46" s="648">
        <v>33017</v>
      </c>
      <c r="D46" s="648" t="str">
        <f t="shared" si="1"/>
        <v/>
      </c>
      <c r="E46" s="649">
        <v>1</v>
      </c>
      <c r="F46" s="650" t="s">
        <v>1376</v>
      </c>
      <c r="G46" s="650" t="s">
        <v>1299</v>
      </c>
      <c r="H46" s="651"/>
      <c r="I46" s="176"/>
      <c r="J46" s="652">
        <v>1</v>
      </c>
      <c r="K46" s="653">
        <v>9</v>
      </c>
      <c r="L46" s="653">
        <v>137</v>
      </c>
      <c r="M46" s="176">
        <f t="shared" si="9"/>
        <v>137</v>
      </c>
      <c r="N46" s="1104"/>
      <c r="O46" s="1129" t="str">
        <f t="shared" si="2"/>
        <v/>
      </c>
      <c r="P46" s="175"/>
      <c r="Q46" s="175"/>
      <c r="R46" s="175"/>
      <c r="S46" s="175"/>
      <c r="T46" s="175"/>
      <c r="U46" s="175"/>
      <c r="V46" s="175"/>
      <c r="W46" s="175"/>
      <c r="X46" s="175"/>
      <c r="Y46" s="175"/>
      <c r="Z46" s="175"/>
      <c r="AA46" s="175"/>
      <c r="AB46" s="175"/>
      <c r="AC46" s="175"/>
      <c r="AD46" s="175"/>
      <c r="AE46" s="175"/>
      <c r="AF46" s="175"/>
      <c r="AG46" s="175"/>
    </row>
    <row r="47" spans="1:33" ht="18" customHeight="1">
      <c r="A47" s="647" t="str">
        <f t="shared" si="8"/>
        <v>平成2</v>
      </c>
      <c r="B47" s="552">
        <f t="shared" si="0"/>
        <v>5</v>
      </c>
      <c r="C47" s="648">
        <v>33045</v>
      </c>
      <c r="D47" s="648">
        <f t="shared" si="1"/>
        <v>33046</v>
      </c>
      <c r="E47" s="649">
        <v>2</v>
      </c>
      <c r="F47" s="650" t="s">
        <v>1377</v>
      </c>
      <c r="G47" s="650" t="s">
        <v>1289</v>
      </c>
      <c r="H47" s="651"/>
      <c r="I47" s="176"/>
      <c r="J47" s="652">
        <v>1</v>
      </c>
      <c r="K47" s="653">
        <v>63</v>
      </c>
      <c r="L47" s="653">
        <v>250</v>
      </c>
      <c r="M47" s="176">
        <f t="shared" si="9"/>
        <v>500</v>
      </c>
      <c r="N47" s="1104"/>
      <c r="O47" s="1129" t="str">
        <f t="shared" si="2"/>
        <v/>
      </c>
      <c r="P47" s="175"/>
      <c r="Q47" s="175"/>
      <c r="R47" s="175"/>
      <c r="S47" s="175"/>
      <c r="T47" s="175"/>
      <c r="U47" s="175"/>
      <c r="V47" s="175"/>
      <c r="W47" s="175"/>
      <c r="X47" s="175"/>
      <c r="Y47" s="175"/>
      <c r="Z47" s="175"/>
      <c r="AA47" s="175"/>
      <c r="AB47" s="175"/>
      <c r="AC47" s="175"/>
      <c r="AD47" s="175"/>
      <c r="AE47" s="175"/>
      <c r="AF47" s="175"/>
      <c r="AG47" s="175"/>
    </row>
    <row r="48" spans="1:33" ht="18" customHeight="1">
      <c r="A48" s="647" t="str">
        <f t="shared" si="8"/>
        <v>平成2</v>
      </c>
      <c r="B48" s="552">
        <f t="shared" si="0"/>
        <v>9</v>
      </c>
      <c r="C48" s="648">
        <v>33053</v>
      </c>
      <c r="D48" s="648">
        <f t="shared" si="1"/>
        <v>33054</v>
      </c>
      <c r="E48" s="649">
        <v>2</v>
      </c>
      <c r="F48" s="650" t="s">
        <v>1378</v>
      </c>
      <c r="G48" s="650" t="s">
        <v>1302</v>
      </c>
      <c r="H48" s="651"/>
      <c r="I48" s="176"/>
      <c r="J48" s="652">
        <v>1</v>
      </c>
      <c r="K48" s="653">
        <v>35</v>
      </c>
      <c r="L48" s="653">
        <v>140</v>
      </c>
      <c r="M48" s="176">
        <f t="shared" si="9"/>
        <v>280</v>
      </c>
      <c r="N48" s="1104"/>
      <c r="O48" s="1129" t="str">
        <f t="shared" si="2"/>
        <v/>
      </c>
      <c r="P48" s="175"/>
      <c r="Q48" s="175"/>
      <c r="R48" s="175"/>
      <c r="S48" s="175"/>
      <c r="T48" s="175"/>
      <c r="U48" s="175"/>
      <c r="V48" s="175"/>
      <c r="W48" s="175"/>
      <c r="X48" s="175"/>
      <c r="Y48" s="175"/>
      <c r="Z48" s="175"/>
      <c r="AA48" s="175"/>
      <c r="AB48" s="175"/>
      <c r="AC48" s="175"/>
      <c r="AD48" s="175"/>
      <c r="AE48" s="175"/>
      <c r="AF48" s="175"/>
      <c r="AG48" s="175"/>
    </row>
    <row r="49" spans="1:33" ht="18" customHeight="1">
      <c r="A49" s="647" t="str">
        <f t="shared" si="8"/>
        <v>平成2</v>
      </c>
      <c r="B49" s="552">
        <f t="shared" si="0"/>
        <v>11</v>
      </c>
      <c r="C49" s="648">
        <v>33093</v>
      </c>
      <c r="D49" s="648">
        <f t="shared" si="1"/>
        <v>33094</v>
      </c>
      <c r="E49" s="649">
        <v>2</v>
      </c>
      <c r="F49" s="650" t="s">
        <v>1379</v>
      </c>
      <c r="G49" s="650" t="s">
        <v>1380</v>
      </c>
      <c r="H49" s="651"/>
      <c r="I49" s="176"/>
      <c r="J49" s="652">
        <v>1</v>
      </c>
      <c r="K49" s="653">
        <v>33</v>
      </c>
      <c r="L49" s="653">
        <v>280</v>
      </c>
      <c r="M49" s="176">
        <f t="shared" si="9"/>
        <v>560</v>
      </c>
      <c r="N49" s="1104"/>
      <c r="O49" s="1129" t="str">
        <f t="shared" si="2"/>
        <v/>
      </c>
      <c r="P49" s="175"/>
      <c r="Q49" s="175"/>
      <c r="R49" s="175"/>
      <c r="S49" s="175"/>
      <c r="T49" s="175"/>
      <c r="U49" s="175"/>
      <c r="V49" s="175"/>
      <c r="W49" s="175"/>
      <c r="X49" s="175"/>
      <c r="Y49" s="175"/>
      <c r="Z49" s="175"/>
      <c r="AA49" s="175"/>
      <c r="AB49" s="175"/>
      <c r="AC49" s="175"/>
      <c r="AD49" s="175"/>
      <c r="AE49" s="175"/>
      <c r="AF49" s="175"/>
      <c r="AG49" s="175"/>
    </row>
    <row r="50" spans="1:33" ht="18" customHeight="1">
      <c r="A50" s="647" t="str">
        <f t="shared" si="8"/>
        <v>平成2</v>
      </c>
      <c r="B50" s="552">
        <f t="shared" si="0"/>
        <v>33</v>
      </c>
      <c r="C50" s="648">
        <v>33107</v>
      </c>
      <c r="D50" s="648" t="str">
        <f t="shared" si="1"/>
        <v/>
      </c>
      <c r="E50" s="649">
        <v>1</v>
      </c>
      <c r="F50" s="650" t="s">
        <v>1381</v>
      </c>
      <c r="G50" s="650" t="s">
        <v>1296</v>
      </c>
      <c r="H50" s="651"/>
      <c r="I50" s="176"/>
      <c r="J50" s="652">
        <v>1</v>
      </c>
      <c r="K50" s="653">
        <v>1</v>
      </c>
      <c r="L50" s="653">
        <v>40</v>
      </c>
      <c r="M50" s="176">
        <f t="shared" si="9"/>
        <v>40</v>
      </c>
      <c r="N50" s="1104"/>
      <c r="O50" s="1129" t="str">
        <f t="shared" si="2"/>
        <v/>
      </c>
      <c r="P50" s="175"/>
      <c r="Q50" s="175"/>
      <c r="R50" s="175"/>
      <c r="S50" s="175"/>
      <c r="T50" s="175"/>
      <c r="U50" s="175"/>
      <c r="V50" s="175"/>
      <c r="W50" s="175"/>
      <c r="X50" s="175"/>
      <c r="Y50" s="175"/>
      <c r="Z50" s="175"/>
      <c r="AA50" s="175"/>
      <c r="AB50" s="175"/>
      <c r="AC50" s="175"/>
      <c r="AD50" s="175"/>
      <c r="AE50" s="175"/>
      <c r="AF50" s="175"/>
      <c r="AG50" s="175"/>
    </row>
    <row r="51" spans="1:33" ht="18" customHeight="1">
      <c r="A51" s="647" t="str">
        <f t="shared" si="8"/>
        <v>平成2</v>
      </c>
      <c r="B51" s="552">
        <f t="shared" si="0"/>
        <v>30</v>
      </c>
      <c r="C51" s="648">
        <v>33172</v>
      </c>
      <c r="D51" s="648" t="str">
        <f t="shared" si="1"/>
        <v/>
      </c>
      <c r="E51" s="649">
        <v>1</v>
      </c>
      <c r="F51" s="650" t="s">
        <v>1382</v>
      </c>
      <c r="G51" s="650" t="s">
        <v>1299</v>
      </c>
      <c r="H51" s="651"/>
      <c r="I51" s="176"/>
      <c r="J51" s="652">
        <v>1</v>
      </c>
      <c r="K51" s="653">
        <v>5</v>
      </c>
      <c r="L51" s="653">
        <v>94</v>
      </c>
      <c r="M51" s="176">
        <f t="shared" si="9"/>
        <v>94</v>
      </c>
      <c r="N51" s="1104"/>
      <c r="O51" s="1129" t="str">
        <f t="shared" si="2"/>
        <v/>
      </c>
      <c r="P51" s="175"/>
      <c r="Q51" s="175"/>
      <c r="R51" s="175"/>
      <c r="S51" s="175"/>
      <c r="T51" s="175"/>
      <c r="U51" s="175"/>
      <c r="V51" s="175"/>
      <c r="W51" s="175"/>
      <c r="X51" s="175"/>
      <c r="Y51" s="175"/>
      <c r="Z51" s="175"/>
      <c r="AA51" s="175"/>
      <c r="AB51" s="175"/>
      <c r="AC51" s="175"/>
      <c r="AD51" s="175"/>
      <c r="AE51" s="175"/>
      <c r="AF51" s="175"/>
      <c r="AG51" s="175"/>
    </row>
    <row r="52" spans="1:33" ht="18" customHeight="1">
      <c r="A52" s="647" t="str">
        <f t="shared" si="8"/>
        <v>平成2</v>
      </c>
      <c r="B52" s="552">
        <f t="shared" si="0"/>
        <v>6</v>
      </c>
      <c r="C52" s="648">
        <v>33176</v>
      </c>
      <c r="D52" s="648">
        <f t="shared" si="1"/>
        <v>33177</v>
      </c>
      <c r="E52" s="649">
        <v>2</v>
      </c>
      <c r="F52" s="650" t="s">
        <v>1383</v>
      </c>
      <c r="G52" s="650" t="s">
        <v>1384</v>
      </c>
      <c r="H52" s="651"/>
      <c r="I52" s="176"/>
      <c r="J52" s="652">
        <v>1</v>
      </c>
      <c r="K52" s="653">
        <v>51</v>
      </c>
      <c r="L52" s="653">
        <v>287</v>
      </c>
      <c r="M52" s="176">
        <f t="shared" si="9"/>
        <v>574</v>
      </c>
      <c r="N52" s="1104"/>
      <c r="O52" s="1129" t="str">
        <f t="shared" si="2"/>
        <v/>
      </c>
      <c r="P52" s="175"/>
      <c r="Q52" s="175"/>
      <c r="R52" s="175"/>
      <c r="S52" s="175"/>
      <c r="T52" s="175"/>
      <c r="U52" s="175"/>
      <c r="V52" s="175"/>
      <c r="W52" s="175"/>
      <c r="X52" s="175"/>
      <c r="Y52" s="175"/>
      <c r="Z52" s="175"/>
      <c r="AA52" s="175"/>
      <c r="AB52" s="175"/>
      <c r="AC52" s="175"/>
      <c r="AD52" s="175"/>
      <c r="AE52" s="175"/>
      <c r="AF52" s="175"/>
      <c r="AG52" s="175"/>
    </row>
    <row r="53" spans="1:33" ht="18" customHeight="1">
      <c r="A53" s="647" t="str">
        <f t="shared" si="8"/>
        <v>平成2</v>
      </c>
      <c r="B53" s="552">
        <f t="shared" si="0"/>
        <v>1</v>
      </c>
      <c r="C53" s="648">
        <v>33190</v>
      </c>
      <c r="D53" s="648">
        <f t="shared" si="1"/>
        <v>33192</v>
      </c>
      <c r="E53" s="649">
        <v>3</v>
      </c>
      <c r="F53" s="650" t="s">
        <v>1385</v>
      </c>
      <c r="G53" s="650" t="s">
        <v>1386</v>
      </c>
      <c r="H53" s="651"/>
      <c r="I53" s="176"/>
      <c r="J53" s="652">
        <v>1</v>
      </c>
      <c r="K53" s="653">
        <v>179</v>
      </c>
      <c r="L53" s="653">
        <v>440</v>
      </c>
      <c r="M53" s="176">
        <f t="shared" si="9"/>
        <v>1320</v>
      </c>
      <c r="N53" s="1104"/>
      <c r="O53" s="1129" t="str">
        <f t="shared" si="2"/>
        <v/>
      </c>
      <c r="P53" s="175"/>
      <c r="Q53" s="175"/>
      <c r="R53" s="175"/>
      <c r="S53" s="175"/>
      <c r="T53" s="175"/>
      <c r="U53" s="175"/>
      <c r="V53" s="175"/>
      <c r="W53" s="175"/>
      <c r="X53" s="175"/>
      <c r="Y53" s="175"/>
      <c r="Z53" s="175"/>
      <c r="AA53" s="175"/>
      <c r="AB53" s="175"/>
      <c r="AC53" s="175"/>
      <c r="AD53" s="175"/>
      <c r="AE53" s="175"/>
      <c r="AF53" s="175"/>
      <c r="AG53" s="175"/>
    </row>
    <row r="54" spans="1:33" ht="18" customHeight="1">
      <c r="A54" s="647" t="str">
        <f t="shared" si="8"/>
        <v>平成2</v>
      </c>
      <c r="B54" s="552">
        <f t="shared" si="0"/>
        <v>2</v>
      </c>
      <c r="C54" s="648">
        <v>33198</v>
      </c>
      <c r="D54" s="648">
        <f t="shared" si="1"/>
        <v>33200</v>
      </c>
      <c r="E54" s="649">
        <v>3</v>
      </c>
      <c r="F54" s="650" t="s">
        <v>1387</v>
      </c>
      <c r="G54" s="650" t="s">
        <v>1388</v>
      </c>
      <c r="H54" s="651"/>
      <c r="I54" s="176"/>
      <c r="J54" s="652">
        <v>1</v>
      </c>
      <c r="K54" s="653">
        <v>171</v>
      </c>
      <c r="L54" s="653">
        <v>600</v>
      </c>
      <c r="M54" s="176">
        <f t="shared" si="9"/>
        <v>1800</v>
      </c>
      <c r="N54" s="1104"/>
      <c r="O54" s="1129" t="str">
        <f t="shared" si="2"/>
        <v/>
      </c>
      <c r="P54" s="175"/>
      <c r="Q54" s="175"/>
      <c r="R54" s="175"/>
      <c r="S54" s="175"/>
      <c r="T54" s="175"/>
      <c r="U54" s="175"/>
      <c r="V54" s="175"/>
      <c r="W54" s="175"/>
      <c r="X54" s="175"/>
      <c r="Y54" s="175"/>
      <c r="Z54" s="175"/>
      <c r="AA54" s="175"/>
      <c r="AB54" s="175"/>
      <c r="AC54" s="175"/>
      <c r="AD54" s="175"/>
      <c r="AE54" s="175"/>
      <c r="AF54" s="175"/>
      <c r="AG54" s="175"/>
    </row>
    <row r="55" spans="1:33" ht="18" customHeight="1">
      <c r="A55" s="647" t="str">
        <f t="shared" si="8"/>
        <v>平成2</v>
      </c>
      <c r="B55" s="552">
        <f t="shared" si="0"/>
        <v>23</v>
      </c>
      <c r="C55" s="648">
        <v>33204</v>
      </c>
      <c r="D55" s="648" t="str">
        <f t="shared" si="1"/>
        <v/>
      </c>
      <c r="E55" s="649">
        <v>1</v>
      </c>
      <c r="F55" s="650" t="s">
        <v>1389</v>
      </c>
      <c r="G55" s="650" t="s">
        <v>1390</v>
      </c>
      <c r="H55" s="651"/>
      <c r="I55" s="176"/>
      <c r="J55" s="652">
        <v>1</v>
      </c>
      <c r="K55" s="653">
        <v>7</v>
      </c>
      <c r="L55" s="653">
        <v>130</v>
      </c>
      <c r="M55" s="176">
        <f t="shared" si="9"/>
        <v>130</v>
      </c>
      <c r="N55" s="1104"/>
      <c r="O55" s="1129" t="str">
        <f t="shared" si="2"/>
        <v/>
      </c>
      <c r="P55" s="175"/>
      <c r="Q55" s="175"/>
      <c r="R55" s="175"/>
      <c r="S55" s="175"/>
      <c r="T55" s="175"/>
      <c r="U55" s="175"/>
      <c r="V55" s="175"/>
      <c r="W55" s="175"/>
      <c r="X55" s="175"/>
      <c r="Y55" s="175"/>
      <c r="Z55" s="175"/>
      <c r="AA55" s="175"/>
      <c r="AB55" s="175"/>
      <c r="AC55" s="175"/>
      <c r="AD55" s="175"/>
      <c r="AE55" s="175"/>
      <c r="AF55" s="175"/>
      <c r="AG55" s="175"/>
    </row>
    <row r="56" spans="1:33" ht="18" customHeight="1">
      <c r="A56" s="647" t="str">
        <f t="shared" si="8"/>
        <v>平成2</v>
      </c>
      <c r="B56" s="552">
        <f t="shared" si="0"/>
        <v>8</v>
      </c>
      <c r="C56" s="648">
        <v>33211</v>
      </c>
      <c r="D56" s="648">
        <f t="shared" si="1"/>
        <v>33212</v>
      </c>
      <c r="E56" s="649">
        <v>2</v>
      </c>
      <c r="F56" s="650" t="s">
        <v>1391</v>
      </c>
      <c r="G56" s="650" t="s">
        <v>1299</v>
      </c>
      <c r="H56" s="651"/>
      <c r="I56" s="176"/>
      <c r="J56" s="652">
        <v>1</v>
      </c>
      <c r="K56" s="653">
        <v>39</v>
      </c>
      <c r="L56" s="653">
        <v>300</v>
      </c>
      <c r="M56" s="176">
        <f t="shared" si="9"/>
        <v>600</v>
      </c>
      <c r="N56" s="1104"/>
      <c r="O56" s="1129" t="str">
        <f t="shared" si="2"/>
        <v/>
      </c>
      <c r="P56" s="175"/>
      <c r="Q56" s="175"/>
      <c r="R56" s="175"/>
      <c r="S56" s="175"/>
      <c r="T56" s="175"/>
      <c r="U56" s="175"/>
      <c r="V56" s="175"/>
      <c r="W56" s="175"/>
      <c r="X56" s="175"/>
      <c r="Y56" s="175"/>
      <c r="Z56" s="175"/>
      <c r="AA56" s="175"/>
      <c r="AB56" s="175"/>
      <c r="AC56" s="175"/>
      <c r="AD56" s="175"/>
      <c r="AE56" s="175"/>
      <c r="AF56" s="175"/>
      <c r="AG56" s="175"/>
    </row>
    <row r="57" spans="1:33" ht="18" customHeight="1">
      <c r="A57" s="647" t="str">
        <f t="shared" si="8"/>
        <v>平成2</v>
      </c>
      <c r="B57" s="552">
        <f t="shared" si="0"/>
        <v>24</v>
      </c>
      <c r="C57" s="648">
        <v>33213</v>
      </c>
      <c r="D57" s="648" t="str">
        <f t="shared" si="1"/>
        <v/>
      </c>
      <c r="E57" s="649">
        <v>1</v>
      </c>
      <c r="F57" s="650" t="s">
        <v>1392</v>
      </c>
      <c r="G57" s="650" t="s">
        <v>1289</v>
      </c>
      <c r="H57" s="651"/>
      <c r="I57" s="176"/>
      <c r="J57" s="652">
        <v>1</v>
      </c>
      <c r="K57" s="653">
        <v>6</v>
      </c>
      <c r="L57" s="653">
        <v>165</v>
      </c>
      <c r="M57" s="176">
        <f t="shared" si="9"/>
        <v>165</v>
      </c>
      <c r="N57" s="1104"/>
      <c r="O57" s="1129" t="str">
        <f t="shared" si="2"/>
        <v/>
      </c>
      <c r="P57" s="175"/>
      <c r="Q57" s="175"/>
      <c r="R57" s="175"/>
      <c r="S57" s="175"/>
      <c r="T57" s="175"/>
      <c r="U57" s="175"/>
      <c r="V57" s="175"/>
      <c r="W57" s="175"/>
      <c r="X57" s="175"/>
      <c r="Y57" s="175"/>
      <c r="Z57" s="175"/>
      <c r="AA57" s="175"/>
      <c r="AB57" s="175"/>
      <c r="AC57" s="175"/>
      <c r="AD57" s="175"/>
      <c r="AE57" s="175"/>
      <c r="AF57" s="175"/>
      <c r="AG57" s="175"/>
    </row>
    <row r="58" spans="1:33" ht="18" customHeight="1">
      <c r="A58" s="647" t="str">
        <f t="shared" si="8"/>
        <v>平成2</v>
      </c>
      <c r="B58" s="552">
        <f t="shared" si="0"/>
        <v>10</v>
      </c>
      <c r="C58" s="648">
        <v>33213</v>
      </c>
      <c r="D58" s="648">
        <f t="shared" si="1"/>
        <v>33214</v>
      </c>
      <c r="E58" s="649">
        <v>2</v>
      </c>
      <c r="F58" s="650" t="s">
        <v>1393</v>
      </c>
      <c r="G58" s="650" t="s">
        <v>1299</v>
      </c>
      <c r="H58" s="651"/>
      <c r="I58" s="176"/>
      <c r="J58" s="652">
        <v>1</v>
      </c>
      <c r="K58" s="653">
        <v>34</v>
      </c>
      <c r="L58" s="653">
        <v>364</v>
      </c>
      <c r="M58" s="176">
        <f t="shared" si="9"/>
        <v>728</v>
      </c>
      <c r="N58" s="1104"/>
      <c r="O58" s="1129" t="str">
        <f t="shared" si="2"/>
        <v/>
      </c>
      <c r="P58" s="175"/>
      <c r="Q58" s="175"/>
      <c r="R58" s="175"/>
      <c r="S58" s="175"/>
      <c r="T58" s="175"/>
      <c r="U58" s="175"/>
      <c r="V58" s="175"/>
      <c r="W58" s="175"/>
      <c r="X58" s="175"/>
      <c r="Y58" s="175"/>
      <c r="Z58" s="175"/>
      <c r="AA58" s="175"/>
      <c r="AB58" s="175"/>
      <c r="AC58" s="175"/>
      <c r="AD58" s="175"/>
      <c r="AE58" s="175"/>
      <c r="AF58" s="175"/>
      <c r="AG58" s="175"/>
    </row>
    <row r="59" spans="1:33" ht="18" customHeight="1">
      <c r="A59" s="647" t="str">
        <f t="shared" si="8"/>
        <v>平成2</v>
      </c>
      <c r="B59" s="552">
        <f t="shared" si="0"/>
        <v>20</v>
      </c>
      <c r="C59" s="648">
        <v>33214</v>
      </c>
      <c r="D59" s="648">
        <f t="shared" si="1"/>
        <v>33215</v>
      </c>
      <c r="E59" s="649">
        <v>2</v>
      </c>
      <c r="F59" s="650" t="s">
        <v>1394</v>
      </c>
      <c r="G59" s="650" t="s">
        <v>1296</v>
      </c>
      <c r="H59" s="651"/>
      <c r="I59" s="176"/>
      <c r="J59" s="652">
        <v>1</v>
      </c>
      <c r="K59" s="653">
        <v>9</v>
      </c>
      <c r="L59" s="653">
        <v>78</v>
      </c>
      <c r="M59" s="176">
        <f t="shared" si="9"/>
        <v>156</v>
      </c>
      <c r="N59" s="1104"/>
      <c r="O59" s="1129" t="str">
        <f t="shared" si="2"/>
        <v/>
      </c>
      <c r="P59" s="175"/>
      <c r="Q59" s="175"/>
      <c r="R59" s="175"/>
      <c r="S59" s="175"/>
      <c r="T59" s="175"/>
      <c r="U59" s="175"/>
      <c r="V59" s="175"/>
      <c r="W59" s="175"/>
      <c r="X59" s="175"/>
      <c r="Y59" s="175"/>
      <c r="Z59" s="175"/>
      <c r="AA59" s="175"/>
      <c r="AB59" s="175"/>
      <c r="AC59" s="175"/>
      <c r="AD59" s="175"/>
      <c r="AE59" s="175"/>
      <c r="AF59" s="175"/>
      <c r="AG59" s="175"/>
    </row>
    <row r="60" spans="1:33" ht="18" customHeight="1">
      <c r="A60" s="647" t="str">
        <f t="shared" si="8"/>
        <v>平成2</v>
      </c>
      <c r="B60" s="552">
        <f t="shared" si="0"/>
        <v>7</v>
      </c>
      <c r="C60" s="648">
        <v>33255</v>
      </c>
      <c r="D60" s="648">
        <f t="shared" si="1"/>
        <v>33257</v>
      </c>
      <c r="E60" s="649">
        <v>3</v>
      </c>
      <c r="F60" s="650" t="s">
        <v>1395</v>
      </c>
      <c r="G60" s="650" t="s">
        <v>1299</v>
      </c>
      <c r="H60" s="651"/>
      <c r="I60" s="176"/>
      <c r="J60" s="652">
        <v>1</v>
      </c>
      <c r="K60" s="653">
        <v>47</v>
      </c>
      <c r="L60" s="653">
        <v>161</v>
      </c>
      <c r="M60" s="176">
        <f t="shared" si="9"/>
        <v>483</v>
      </c>
      <c r="N60" s="1104"/>
      <c r="O60" s="1129" t="str">
        <f t="shared" si="2"/>
        <v/>
      </c>
      <c r="P60" s="175"/>
      <c r="Q60" s="175"/>
      <c r="R60" s="175"/>
      <c r="S60" s="175"/>
      <c r="T60" s="175"/>
      <c r="U60" s="175"/>
      <c r="V60" s="175"/>
      <c r="W60" s="175"/>
      <c r="X60" s="175"/>
      <c r="Y60" s="175"/>
      <c r="Z60" s="175"/>
      <c r="AA60" s="175"/>
      <c r="AB60" s="175"/>
      <c r="AC60" s="175"/>
      <c r="AD60" s="175"/>
      <c r="AE60" s="175"/>
      <c r="AF60" s="175"/>
      <c r="AG60" s="175"/>
    </row>
    <row r="61" spans="1:33" ht="18" customHeight="1">
      <c r="A61" s="647" t="str">
        <f t="shared" si="8"/>
        <v>平成2</v>
      </c>
      <c r="B61" s="552">
        <f t="shared" si="0"/>
        <v>19</v>
      </c>
      <c r="C61" s="648">
        <v>33262</v>
      </c>
      <c r="D61" s="648">
        <f t="shared" si="1"/>
        <v>33263</v>
      </c>
      <c r="E61" s="649">
        <v>2</v>
      </c>
      <c r="F61" s="650" t="s">
        <v>1396</v>
      </c>
      <c r="G61" s="650" t="s">
        <v>1299</v>
      </c>
      <c r="H61" s="651"/>
      <c r="I61" s="176"/>
      <c r="J61" s="652">
        <v>1</v>
      </c>
      <c r="K61" s="653">
        <v>10</v>
      </c>
      <c r="L61" s="653">
        <v>103</v>
      </c>
      <c r="M61" s="176">
        <f t="shared" si="9"/>
        <v>206</v>
      </c>
      <c r="N61" s="1104"/>
      <c r="O61" s="1129" t="str">
        <f t="shared" si="2"/>
        <v/>
      </c>
      <c r="P61" s="175"/>
      <c r="Q61" s="175"/>
      <c r="R61" s="175"/>
      <c r="S61" s="175"/>
      <c r="T61" s="175"/>
      <c r="U61" s="175"/>
      <c r="V61" s="175"/>
      <c r="W61" s="175"/>
      <c r="X61" s="175"/>
      <c r="Y61" s="175"/>
      <c r="Z61" s="175"/>
      <c r="AA61" s="175"/>
      <c r="AB61" s="175"/>
      <c r="AC61" s="175"/>
      <c r="AD61" s="175"/>
      <c r="AE61" s="175"/>
      <c r="AF61" s="175"/>
      <c r="AG61" s="175"/>
    </row>
    <row r="62" spans="1:33" ht="18" customHeight="1">
      <c r="A62" s="647" t="str">
        <f t="shared" si="8"/>
        <v>平成2</v>
      </c>
      <c r="B62" s="552">
        <f t="shared" si="0"/>
        <v>4</v>
      </c>
      <c r="C62" s="648">
        <v>33277</v>
      </c>
      <c r="D62" s="648">
        <f t="shared" si="1"/>
        <v>33278</v>
      </c>
      <c r="E62" s="649">
        <v>2</v>
      </c>
      <c r="F62" s="650" t="s">
        <v>1397</v>
      </c>
      <c r="G62" s="650" t="s">
        <v>1299</v>
      </c>
      <c r="H62" s="651"/>
      <c r="I62" s="176"/>
      <c r="J62" s="652">
        <v>1</v>
      </c>
      <c r="K62" s="653">
        <v>73</v>
      </c>
      <c r="L62" s="653">
        <v>411</v>
      </c>
      <c r="M62" s="176">
        <f t="shared" si="9"/>
        <v>822</v>
      </c>
      <c r="N62" s="1104"/>
      <c r="O62" s="1129" t="str">
        <f t="shared" si="2"/>
        <v/>
      </c>
      <c r="P62" s="175"/>
      <c r="Q62" s="175"/>
      <c r="R62" s="175"/>
      <c r="S62" s="175"/>
      <c r="T62" s="175"/>
      <c r="U62" s="175"/>
      <c r="V62" s="175"/>
      <c r="W62" s="175"/>
      <c r="X62" s="175"/>
      <c r="Y62" s="175"/>
      <c r="Z62" s="175"/>
      <c r="AA62" s="175"/>
      <c r="AB62" s="175"/>
      <c r="AC62" s="175"/>
      <c r="AD62" s="175"/>
      <c r="AE62" s="175"/>
      <c r="AF62" s="175"/>
      <c r="AG62" s="175"/>
    </row>
    <row r="63" spans="1:33" ht="18" customHeight="1">
      <c r="A63" s="647" t="str">
        <f t="shared" si="8"/>
        <v>平成2</v>
      </c>
      <c r="B63" s="552">
        <f t="shared" si="0"/>
        <v>33</v>
      </c>
      <c r="C63" s="648">
        <v>33287</v>
      </c>
      <c r="D63" s="648" t="str">
        <f t="shared" si="1"/>
        <v/>
      </c>
      <c r="E63" s="649">
        <v>1</v>
      </c>
      <c r="F63" s="650" t="s">
        <v>1398</v>
      </c>
      <c r="G63" s="650" t="s">
        <v>1296</v>
      </c>
      <c r="H63" s="651"/>
      <c r="I63" s="176"/>
      <c r="J63" s="652">
        <v>1</v>
      </c>
      <c r="K63" s="653">
        <v>1</v>
      </c>
      <c r="L63" s="653">
        <v>50</v>
      </c>
      <c r="M63" s="176">
        <f t="shared" si="9"/>
        <v>50</v>
      </c>
      <c r="N63" s="1104"/>
      <c r="O63" s="1129" t="str">
        <f t="shared" si="2"/>
        <v/>
      </c>
      <c r="P63" s="175"/>
      <c r="Q63" s="175"/>
      <c r="R63" s="175"/>
      <c r="S63" s="175"/>
      <c r="T63" s="175"/>
      <c r="U63" s="175"/>
      <c r="V63" s="175"/>
      <c r="W63" s="175"/>
      <c r="X63" s="175"/>
      <c r="Y63" s="175"/>
      <c r="Z63" s="175"/>
      <c r="AA63" s="175"/>
      <c r="AB63" s="175"/>
      <c r="AC63" s="175"/>
      <c r="AD63" s="175"/>
      <c r="AE63" s="175"/>
      <c r="AF63" s="175"/>
      <c r="AG63" s="175"/>
    </row>
    <row r="64" spans="1:33" ht="18" customHeight="1">
      <c r="A64" s="647" t="str">
        <f t="shared" si="8"/>
        <v>平成2</v>
      </c>
      <c r="B64" s="552">
        <f t="shared" si="0"/>
        <v>17</v>
      </c>
      <c r="C64" s="648">
        <v>33296</v>
      </c>
      <c r="D64" s="648" t="str">
        <f t="shared" si="1"/>
        <v/>
      </c>
      <c r="E64" s="649">
        <v>1</v>
      </c>
      <c r="F64" s="650" t="s">
        <v>1399</v>
      </c>
      <c r="G64" s="650" t="s">
        <v>1339</v>
      </c>
      <c r="H64" s="651"/>
      <c r="I64" s="176"/>
      <c r="J64" s="652">
        <v>1</v>
      </c>
      <c r="K64" s="653">
        <v>11</v>
      </c>
      <c r="L64" s="653">
        <v>212</v>
      </c>
      <c r="M64" s="176">
        <f t="shared" si="9"/>
        <v>212</v>
      </c>
      <c r="N64" s="1104"/>
      <c r="O64" s="1129" t="str">
        <f t="shared" si="2"/>
        <v/>
      </c>
      <c r="P64" s="175"/>
      <c r="Q64" s="175"/>
      <c r="R64" s="175"/>
      <c r="S64" s="175"/>
      <c r="T64" s="175"/>
      <c r="U64" s="175"/>
      <c r="V64" s="175"/>
      <c r="W64" s="175"/>
      <c r="X64" s="175"/>
      <c r="Y64" s="175"/>
      <c r="Z64" s="175"/>
      <c r="AA64" s="175"/>
      <c r="AB64" s="175"/>
      <c r="AC64" s="175"/>
      <c r="AD64" s="175"/>
      <c r="AE64" s="175"/>
      <c r="AF64" s="175"/>
      <c r="AG64" s="175"/>
    </row>
    <row r="65" spans="1:33" ht="18" customHeight="1">
      <c r="A65" s="647" t="str">
        <f t="shared" si="8"/>
        <v>平成2</v>
      </c>
      <c r="B65" s="552">
        <f t="shared" si="0"/>
        <v>24</v>
      </c>
      <c r="C65" s="648">
        <v>33313</v>
      </c>
      <c r="D65" s="648" t="str">
        <f t="shared" si="1"/>
        <v/>
      </c>
      <c r="E65" s="649">
        <v>1</v>
      </c>
      <c r="F65" s="650" t="s">
        <v>1394</v>
      </c>
      <c r="G65" s="650" t="s">
        <v>1400</v>
      </c>
      <c r="H65" s="651"/>
      <c r="I65" s="176"/>
      <c r="J65" s="652">
        <v>1</v>
      </c>
      <c r="K65" s="653">
        <v>6</v>
      </c>
      <c r="L65" s="653">
        <v>57</v>
      </c>
      <c r="M65" s="176">
        <f t="shared" si="9"/>
        <v>57</v>
      </c>
      <c r="N65" s="1104"/>
      <c r="O65" s="1129" t="str">
        <f t="shared" si="2"/>
        <v/>
      </c>
      <c r="P65" s="175"/>
      <c r="Q65" s="175"/>
      <c r="R65" s="175"/>
      <c r="S65" s="175"/>
      <c r="T65" s="175"/>
      <c r="U65" s="175"/>
      <c r="V65" s="175"/>
      <c r="W65" s="175"/>
      <c r="X65" s="175"/>
      <c r="Y65" s="175"/>
      <c r="Z65" s="175"/>
      <c r="AA65" s="175"/>
      <c r="AB65" s="175"/>
      <c r="AC65" s="175"/>
      <c r="AD65" s="175"/>
      <c r="AE65" s="175"/>
      <c r="AF65" s="175"/>
      <c r="AG65" s="175"/>
    </row>
    <row r="66" spans="1:33" ht="18" customHeight="1">
      <c r="A66" s="647" t="str">
        <f t="shared" si="8"/>
        <v>平成2</v>
      </c>
      <c r="B66" s="552">
        <f t="shared" si="0"/>
        <v>3</v>
      </c>
      <c r="C66" s="648">
        <v>33318</v>
      </c>
      <c r="D66" s="648">
        <f t="shared" si="1"/>
        <v>33319</v>
      </c>
      <c r="E66" s="649">
        <v>2</v>
      </c>
      <c r="F66" s="650" t="s">
        <v>1401</v>
      </c>
      <c r="G66" s="650" t="s">
        <v>1299</v>
      </c>
      <c r="H66" s="651"/>
      <c r="I66" s="176"/>
      <c r="J66" s="652">
        <v>1</v>
      </c>
      <c r="K66" s="653">
        <v>115</v>
      </c>
      <c r="L66" s="653">
        <v>350</v>
      </c>
      <c r="M66" s="176">
        <f t="shared" si="9"/>
        <v>700</v>
      </c>
      <c r="N66" s="1104"/>
      <c r="O66" s="1129" t="str">
        <f t="shared" si="2"/>
        <v/>
      </c>
      <c r="P66" s="175"/>
      <c r="Q66" s="175"/>
      <c r="R66" s="175"/>
      <c r="S66" s="175"/>
      <c r="T66" s="175"/>
      <c r="U66" s="175"/>
      <c r="V66" s="175"/>
      <c r="W66" s="175"/>
      <c r="X66" s="175"/>
      <c r="Y66" s="175"/>
      <c r="Z66" s="175"/>
      <c r="AA66" s="175"/>
      <c r="AB66" s="175"/>
      <c r="AC66" s="175"/>
      <c r="AD66" s="175"/>
      <c r="AE66" s="175"/>
      <c r="AF66" s="175"/>
      <c r="AG66" s="175"/>
    </row>
    <row r="67" spans="1:33" ht="18" customHeight="1">
      <c r="A67" s="647" t="str">
        <f t="shared" si="8"/>
        <v>平成2</v>
      </c>
      <c r="B67" s="552">
        <f t="shared" si="0"/>
        <v>12</v>
      </c>
      <c r="C67" s="648">
        <v>33319</v>
      </c>
      <c r="D67" s="648">
        <f t="shared" si="1"/>
        <v>33320</v>
      </c>
      <c r="E67" s="649">
        <v>2</v>
      </c>
      <c r="F67" s="650" t="s">
        <v>1402</v>
      </c>
      <c r="G67" s="650" t="s">
        <v>1289</v>
      </c>
      <c r="H67" s="651"/>
      <c r="I67" s="176"/>
      <c r="J67" s="652">
        <v>1</v>
      </c>
      <c r="K67" s="653">
        <v>32</v>
      </c>
      <c r="L67" s="653">
        <v>225</v>
      </c>
      <c r="M67" s="176">
        <f t="shared" si="9"/>
        <v>450</v>
      </c>
      <c r="N67" s="1104"/>
      <c r="O67" s="1129" t="str">
        <f t="shared" si="2"/>
        <v/>
      </c>
      <c r="P67" s="175"/>
      <c r="Q67" s="175"/>
      <c r="R67" s="175"/>
      <c r="S67" s="175"/>
      <c r="T67" s="175"/>
      <c r="U67" s="175"/>
      <c r="V67" s="175"/>
      <c r="W67" s="175"/>
      <c r="X67" s="175"/>
      <c r="Y67" s="175"/>
      <c r="Z67" s="175"/>
      <c r="AA67" s="175"/>
      <c r="AB67" s="175"/>
      <c r="AC67" s="175"/>
      <c r="AD67" s="175"/>
      <c r="AE67" s="175"/>
      <c r="AF67" s="175"/>
      <c r="AG67" s="175"/>
    </row>
    <row r="68" spans="1:33" ht="18" customHeight="1">
      <c r="A68" s="647" t="str">
        <f t="shared" si="8"/>
        <v>平成2</v>
      </c>
      <c r="B68" s="552">
        <f t="shared" ref="B68:B131" si="28">IF(ISBLANK(K68),"-",COUNTIFS($K:$K,"&gt;"&amp;K68,A:A,A68)+1)</f>
        <v>24</v>
      </c>
      <c r="C68" s="648">
        <v>33011</v>
      </c>
      <c r="D68" s="648" t="str">
        <f t="shared" ref="D68:D131" si="29">IF(E68=1,"",C68+E68-1)</f>
        <v/>
      </c>
      <c r="E68" s="649">
        <v>1</v>
      </c>
      <c r="F68" s="650" t="s">
        <v>1370</v>
      </c>
      <c r="G68" s="650" t="s">
        <v>1403</v>
      </c>
      <c r="H68" s="651"/>
      <c r="I68" s="176"/>
      <c r="J68" s="652">
        <v>2</v>
      </c>
      <c r="K68" s="653">
        <v>6</v>
      </c>
      <c r="L68" s="653">
        <v>121</v>
      </c>
      <c r="M68" s="176">
        <f t="shared" si="9"/>
        <v>121</v>
      </c>
      <c r="N68" s="1104"/>
      <c r="O68" s="1129" t="str">
        <f t="shared" ref="O68:O131" si="30">IF(COUNTIF(G68,"*オンライン*"),"●","")</f>
        <v/>
      </c>
      <c r="P68" s="175"/>
      <c r="Q68" s="175"/>
      <c r="R68" s="175"/>
      <c r="S68" s="175"/>
      <c r="T68" s="175"/>
      <c r="U68" s="175"/>
      <c r="V68" s="175"/>
      <c r="W68" s="175"/>
      <c r="X68" s="175"/>
      <c r="Y68" s="175"/>
      <c r="Z68" s="175"/>
      <c r="AA68" s="175"/>
      <c r="AB68" s="175"/>
      <c r="AC68" s="175"/>
      <c r="AD68" s="175"/>
      <c r="AE68" s="175"/>
      <c r="AF68" s="175"/>
      <c r="AG68" s="175"/>
    </row>
    <row r="69" spans="1:33" ht="18" customHeight="1">
      <c r="A69" s="647" t="str">
        <f t="shared" ref="A69:A132" si="31">TEXT(EDATE(C69,-3),"ggge")</f>
        <v>平成2</v>
      </c>
      <c r="B69" s="552">
        <f t="shared" si="28"/>
        <v>30</v>
      </c>
      <c r="C69" s="648">
        <v>33058</v>
      </c>
      <c r="D69" s="648" t="str">
        <f t="shared" si="29"/>
        <v/>
      </c>
      <c r="E69" s="649">
        <v>1</v>
      </c>
      <c r="F69" s="650" t="s">
        <v>1404</v>
      </c>
      <c r="G69" s="650" t="s">
        <v>1405</v>
      </c>
      <c r="H69" s="651"/>
      <c r="I69" s="176"/>
      <c r="J69" s="652">
        <v>2</v>
      </c>
      <c r="K69" s="653">
        <v>5</v>
      </c>
      <c r="L69" s="653">
        <v>331</v>
      </c>
      <c r="M69" s="176">
        <f t="shared" ref="M69:M132" si="32">E69*L69</f>
        <v>331</v>
      </c>
      <c r="N69" s="1104"/>
      <c r="O69" s="1129" t="str">
        <f t="shared" si="30"/>
        <v/>
      </c>
      <c r="P69" s="175"/>
      <c r="Q69" s="175"/>
      <c r="R69" s="175"/>
      <c r="S69" s="175"/>
      <c r="T69" s="175"/>
      <c r="U69" s="175"/>
      <c r="V69" s="175"/>
      <c r="W69" s="175"/>
      <c r="X69" s="175"/>
      <c r="Y69" s="175"/>
      <c r="Z69" s="175"/>
      <c r="AA69" s="175"/>
      <c r="AB69" s="175"/>
      <c r="AC69" s="175"/>
      <c r="AD69" s="175"/>
      <c r="AE69" s="175"/>
      <c r="AF69" s="175"/>
      <c r="AG69" s="175"/>
    </row>
    <row r="70" spans="1:33" ht="18" customHeight="1">
      <c r="A70" s="647" t="str">
        <f t="shared" si="31"/>
        <v>平成2</v>
      </c>
      <c r="B70" s="552">
        <f t="shared" si="28"/>
        <v>22</v>
      </c>
      <c r="C70" s="648">
        <v>33059</v>
      </c>
      <c r="D70" s="648" t="str">
        <f t="shared" si="29"/>
        <v/>
      </c>
      <c r="E70" s="649">
        <v>1</v>
      </c>
      <c r="F70" s="650" t="s">
        <v>1406</v>
      </c>
      <c r="G70" s="650" t="s">
        <v>1299</v>
      </c>
      <c r="H70" s="651"/>
      <c r="I70" s="176"/>
      <c r="J70" s="652">
        <v>2</v>
      </c>
      <c r="K70" s="653">
        <v>8</v>
      </c>
      <c r="L70" s="653">
        <v>240</v>
      </c>
      <c r="M70" s="176">
        <f t="shared" si="32"/>
        <v>240</v>
      </c>
      <c r="N70" s="1104"/>
      <c r="O70" s="1129" t="str">
        <f t="shared" si="30"/>
        <v/>
      </c>
      <c r="P70" s="175"/>
      <c r="Q70" s="175"/>
      <c r="R70" s="175"/>
      <c r="S70" s="175"/>
      <c r="T70" s="175"/>
      <c r="U70" s="175"/>
      <c r="V70" s="175"/>
      <c r="W70" s="175"/>
      <c r="X70" s="175"/>
      <c r="Y70" s="175"/>
      <c r="Z70" s="175"/>
      <c r="AA70" s="175"/>
      <c r="AB70" s="175"/>
      <c r="AC70" s="175"/>
      <c r="AD70" s="175"/>
      <c r="AE70" s="175"/>
      <c r="AF70" s="175"/>
      <c r="AG70" s="175"/>
    </row>
    <row r="71" spans="1:33" ht="18" customHeight="1">
      <c r="A71" s="647" t="str">
        <f t="shared" si="31"/>
        <v>平成2</v>
      </c>
      <c r="B71" s="552">
        <f t="shared" si="28"/>
        <v>30</v>
      </c>
      <c r="C71" s="648">
        <v>33087</v>
      </c>
      <c r="D71" s="648">
        <f t="shared" si="29"/>
        <v>33088</v>
      </c>
      <c r="E71" s="649">
        <v>2</v>
      </c>
      <c r="F71" s="650" t="s">
        <v>1407</v>
      </c>
      <c r="G71" s="650" t="s">
        <v>1305</v>
      </c>
      <c r="H71" s="651"/>
      <c r="I71" s="176"/>
      <c r="J71" s="652">
        <v>2</v>
      </c>
      <c r="K71" s="653">
        <v>5</v>
      </c>
      <c r="L71" s="653">
        <v>54</v>
      </c>
      <c r="M71" s="176">
        <f t="shared" si="32"/>
        <v>108</v>
      </c>
      <c r="N71" s="1104"/>
      <c r="O71" s="1129" t="str">
        <f t="shared" si="30"/>
        <v/>
      </c>
      <c r="P71" s="175"/>
      <c r="Q71" s="175"/>
      <c r="R71" s="175"/>
      <c r="S71" s="175"/>
      <c r="T71" s="175"/>
      <c r="U71" s="175"/>
      <c r="V71" s="175"/>
      <c r="W71" s="175"/>
      <c r="X71" s="175"/>
      <c r="Y71" s="175"/>
      <c r="Z71" s="175"/>
      <c r="AA71" s="175"/>
      <c r="AB71" s="175"/>
      <c r="AC71" s="175"/>
      <c r="AD71" s="175"/>
      <c r="AE71" s="175"/>
      <c r="AF71" s="175"/>
      <c r="AG71" s="175"/>
    </row>
    <row r="72" spans="1:33" ht="18" customHeight="1">
      <c r="A72" s="647" t="str">
        <f t="shared" si="31"/>
        <v>平成2</v>
      </c>
      <c r="B72" s="552">
        <f t="shared" si="28"/>
        <v>13</v>
      </c>
      <c r="C72" s="648">
        <v>33091</v>
      </c>
      <c r="D72" s="648">
        <f t="shared" si="29"/>
        <v>33093</v>
      </c>
      <c r="E72" s="649">
        <v>3</v>
      </c>
      <c r="F72" s="650" t="s">
        <v>1408</v>
      </c>
      <c r="G72" s="650" t="s">
        <v>494</v>
      </c>
      <c r="H72" s="651"/>
      <c r="I72" s="176"/>
      <c r="J72" s="652">
        <v>2</v>
      </c>
      <c r="K72" s="653">
        <v>18</v>
      </c>
      <c r="L72" s="653">
        <v>240</v>
      </c>
      <c r="M72" s="176">
        <f t="shared" si="32"/>
        <v>720</v>
      </c>
      <c r="N72" s="1104"/>
      <c r="O72" s="1129" t="str">
        <f t="shared" si="30"/>
        <v/>
      </c>
      <c r="P72" s="175"/>
      <c r="Q72" s="175"/>
      <c r="R72" s="175"/>
      <c r="S72" s="175"/>
      <c r="T72" s="175"/>
      <c r="U72" s="175"/>
      <c r="V72" s="175"/>
      <c r="W72" s="175"/>
      <c r="X72" s="175"/>
      <c r="Y72" s="175"/>
      <c r="Z72" s="175"/>
      <c r="AA72" s="175"/>
      <c r="AB72" s="175"/>
      <c r="AC72" s="175"/>
      <c r="AD72" s="175"/>
      <c r="AE72" s="175"/>
      <c r="AF72" s="175"/>
      <c r="AG72" s="175"/>
    </row>
    <row r="73" spans="1:33" ht="18" customHeight="1">
      <c r="A73" s="647" t="str">
        <f t="shared" si="31"/>
        <v>平成2</v>
      </c>
      <c r="B73" s="552">
        <f t="shared" si="28"/>
        <v>15</v>
      </c>
      <c r="C73" s="648">
        <v>33135</v>
      </c>
      <c r="D73" s="648" t="str">
        <f t="shared" si="29"/>
        <v/>
      </c>
      <c r="E73" s="649">
        <v>1</v>
      </c>
      <c r="F73" s="650" t="s">
        <v>1409</v>
      </c>
      <c r="G73" s="650" t="s">
        <v>1360</v>
      </c>
      <c r="H73" s="651"/>
      <c r="I73" s="176"/>
      <c r="J73" s="652">
        <v>2</v>
      </c>
      <c r="K73" s="653">
        <v>15</v>
      </c>
      <c r="L73" s="653">
        <v>221</v>
      </c>
      <c r="M73" s="176">
        <f t="shared" si="32"/>
        <v>221</v>
      </c>
      <c r="N73" s="1104"/>
      <c r="O73" s="1129" t="str">
        <f t="shared" si="30"/>
        <v/>
      </c>
      <c r="P73" s="175"/>
      <c r="Q73" s="175"/>
      <c r="R73" s="175"/>
      <c r="S73" s="175"/>
      <c r="T73" s="175"/>
      <c r="U73" s="175"/>
      <c r="V73" s="175"/>
      <c r="W73" s="175"/>
      <c r="X73" s="175"/>
      <c r="Y73" s="175"/>
      <c r="Z73" s="175"/>
      <c r="AA73" s="175"/>
      <c r="AB73" s="175"/>
      <c r="AC73" s="175"/>
      <c r="AD73" s="175"/>
      <c r="AE73" s="175"/>
      <c r="AF73" s="175"/>
      <c r="AG73" s="175"/>
    </row>
    <row r="74" spans="1:33" ht="18" customHeight="1">
      <c r="A74" s="647" t="str">
        <f t="shared" si="31"/>
        <v>平成2</v>
      </c>
      <c r="B74" s="552">
        <f t="shared" si="28"/>
        <v>15</v>
      </c>
      <c r="C74" s="648">
        <v>33143</v>
      </c>
      <c r="D74" s="648" t="str">
        <f t="shared" si="29"/>
        <v/>
      </c>
      <c r="E74" s="649">
        <v>1</v>
      </c>
      <c r="F74" s="650" t="s">
        <v>1409</v>
      </c>
      <c r="G74" s="650" t="s">
        <v>1410</v>
      </c>
      <c r="H74" s="651"/>
      <c r="I74" s="176"/>
      <c r="J74" s="652">
        <v>2</v>
      </c>
      <c r="K74" s="653">
        <v>15</v>
      </c>
      <c r="L74" s="653">
        <v>210</v>
      </c>
      <c r="M74" s="176">
        <f t="shared" si="32"/>
        <v>210</v>
      </c>
      <c r="N74" s="1104"/>
      <c r="O74" s="1129" t="str">
        <f t="shared" si="30"/>
        <v/>
      </c>
      <c r="P74" s="175"/>
      <c r="Q74" s="175"/>
      <c r="R74" s="175"/>
      <c r="S74" s="175"/>
      <c r="T74" s="175"/>
      <c r="U74" s="175"/>
      <c r="V74" s="175"/>
      <c r="W74" s="175"/>
      <c r="X74" s="175"/>
      <c r="Y74" s="175"/>
      <c r="Z74" s="175"/>
      <c r="AA74" s="175"/>
      <c r="AB74" s="175"/>
      <c r="AC74" s="175"/>
      <c r="AD74" s="175"/>
      <c r="AE74" s="175"/>
      <c r="AF74" s="175"/>
      <c r="AG74" s="175"/>
    </row>
    <row r="75" spans="1:33" ht="18" customHeight="1">
      <c r="A75" s="647" t="str">
        <f t="shared" si="31"/>
        <v>平成2</v>
      </c>
      <c r="B75" s="552">
        <f t="shared" si="28"/>
        <v>24</v>
      </c>
      <c r="C75" s="648">
        <v>33171</v>
      </c>
      <c r="D75" s="648" t="str">
        <f t="shared" si="29"/>
        <v/>
      </c>
      <c r="E75" s="649">
        <v>1</v>
      </c>
      <c r="F75" s="650" t="s">
        <v>1411</v>
      </c>
      <c r="G75" s="650" t="s">
        <v>1369</v>
      </c>
      <c r="H75" s="651"/>
      <c r="I75" s="176"/>
      <c r="J75" s="652">
        <v>2</v>
      </c>
      <c r="K75" s="653">
        <v>6</v>
      </c>
      <c r="L75" s="653">
        <v>173</v>
      </c>
      <c r="M75" s="176">
        <f t="shared" si="32"/>
        <v>173</v>
      </c>
      <c r="N75" s="1104"/>
      <c r="O75" s="1129" t="str">
        <f t="shared" si="30"/>
        <v/>
      </c>
      <c r="P75" s="175"/>
      <c r="Q75" s="175"/>
      <c r="R75" s="175"/>
      <c r="S75" s="175"/>
      <c r="T75" s="175"/>
      <c r="U75" s="175"/>
      <c r="V75" s="175"/>
      <c r="W75" s="175"/>
      <c r="X75" s="175"/>
      <c r="Y75" s="175"/>
      <c r="Z75" s="175"/>
      <c r="AA75" s="175"/>
      <c r="AB75" s="175"/>
      <c r="AC75" s="175"/>
      <c r="AD75" s="175"/>
      <c r="AE75" s="175"/>
      <c r="AF75" s="175"/>
      <c r="AG75" s="175"/>
    </row>
    <row r="76" spans="1:33" ht="18" customHeight="1">
      <c r="A76" s="647" t="str">
        <f t="shared" si="31"/>
        <v>平成2</v>
      </c>
      <c r="B76" s="552">
        <f t="shared" si="28"/>
        <v>14</v>
      </c>
      <c r="C76" s="648">
        <v>33184</v>
      </c>
      <c r="D76" s="648">
        <f t="shared" si="29"/>
        <v>33185</v>
      </c>
      <c r="E76" s="649">
        <v>2</v>
      </c>
      <c r="F76" s="650" t="s">
        <v>1412</v>
      </c>
      <c r="G76" s="650" t="s">
        <v>1299</v>
      </c>
      <c r="H76" s="651"/>
      <c r="I76" s="176"/>
      <c r="J76" s="652">
        <v>2</v>
      </c>
      <c r="K76" s="653">
        <v>16</v>
      </c>
      <c r="L76" s="653">
        <v>229</v>
      </c>
      <c r="M76" s="176">
        <f t="shared" si="32"/>
        <v>458</v>
      </c>
      <c r="N76" s="1104"/>
      <c r="O76" s="1129" t="str">
        <f t="shared" si="30"/>
        <v/>
      </c>
      <c r="P76" s="175"/>
      <c r="Q76" s="175"/>
      <c r="R76" s="175"/>
      <c r="S76" s="175"/>
      <c r="T76" s="175"/>
      <c r="U76" s="175"/>
      <c r="V76" s="175"/>
      <c r="W76" s="175"/>
      <c r="X76" s="175"/>
      <c r="Y76" s="175"/>
      <c r="Z76" s="175"/>
      <c r="AA76" s="175"/>
      <c r="AB76" s="175"/>
      <c r="AC76" s="175"/>
      <c r="AD76" s="175"/>
      <c r="AE76" s="175"/>
      <c r="AF76" s="175"/>
      <c r="AG76" s="175"/>
    </row>
    <row r="77" spans="1:33" ht="18" customHeight="1">
      <c r="A77" s="647" t="str">
        <f t="shared" si="31"/>
        <v>平成2</v>
      </c>
      <c r="B77" s="552">
        <f t="shared" si="28"/>
        <v>24</v>
      </c>
      <c r="C77" s="648">
        <v>33204</v>
      </c>
      <c r="D77" s="648" t="str">
        <f t="shared" si="29"/>
        <v/>
      </c>
      <c r="E77" s="649">
        <v>1</v>
      </c>
      <c r="F77" s="650" t="s">
        <v>1413</v>
      </c>
      <c r="G77" s="650" t="s">
        <v>1384</v>
      </c>
      <c r="H77" s="651"/>
      <c r="I77" s="176"/>
      <c r="J77" s="652">
        <v>2</v>
      </c>
      <c r="K77" s="653">
        <v>6</v>
      </c>
      <c r="L77" s="653">
        <v>153</v>
      </c>
      <c r="M77" s="176">
        <f t="shared" si="32"/>
        <v>153</v>
      </c>
      <c r="N77" s="1104"/>
      <c r="O77" s="1129" t="str">
        <f t="shared" si="30"/>
        <v/>
      </c>
      <c r="P77" s="175"/>
      <c r="Q77" s="175"/>
      <c r="R77" s="175"/>
      <c r="S77" s="175"/>
      <c r="T77" s="175"/>
      <c r="U77" s="175"/>
      <c r="V77" s="175"/>
      <c r="W77" s="175"/>
      <c r="X77" s="175"/>
      <c r="Y77" s="175"/>
      <c r="Z77" s="175"/>
      <c r="AA77" s="175"/>
      <c r="AB77" s="175"/>
      <c r="AC77" s="175"/>
      <c r="AD77" s="175"/>
      <c r="AE77" s="175"/>
      <c r="AF77" s="175"/>
      <c r="AG77" s="175"/>
    </row>
    <row r="78" spans="1:33" ht="18" customHeight="1">
      <c r="A78" s="647" t="str">
        <f t="shared" si="31"/>
        <v>平成2</v>
      </c>
      <c r="B78" s="552">
        <f t="shared" si="28"/>
        <v>24</v>
      </c>
      <c r="C78" s="648">
        <v>33269</v>
      </c>
      <c r="D78" s="648" t="str">
        <f t="shared" si="29"/>
        <v/>
      </c>
      <c r="E78" s="649">
        <v>1</v>
      </c>
      <c r="F78" s="650" t="s">
        <v>1414</v>
      </c>
      <c r="G78" s="650" t="s">
        <v>1299</v>
      </c>
      <c r="H78" s="651"/>
      <c r="I78" s="176"/>
      <c r="J78" s="652">
        <v>2</v>
      </c>
      <c r="K78" s="653">
        <v>6</v>
      </c>
      <c r="L78" s="653">
        <v>350</v>
      </c>
      <c r="M78" s="176">
        <f t="shared" si="32"/>
        <v>350</v>
      </c>
      <c r="N78" s="1104"/>
      <c r="O78" s="1129" t="str">
        <f t="shared" si="30"/>
        <v/>
      </c>
      <c r="P78" s="175"/>
      <c r="Q78" s="175"/>
      <c r="R78" s="175"/>
      <c r="S78" s="175"/>
      <c r="T78" s="175"/>
      <c r="U78" s="175"/>
      <c r="V78" s="175"/>
      <c r="W78" s="175"/>
      <c r="X78" s="175"/>
      <c r="Y78" s="175"/>
      <c r="Z78" s="175"/>
      <c r="AA78" s="175"/>
      <c r="AB78" s="175"/>
      <c r="AC78" s="175"/>
      <c r="AD78" s="175"/>
      <c r="AE78" s="175"/>
      <c r="AF78" s="175"/>
      <c r="AG78" s="175"/>
    </row>
    <row r="79" spans="1:33" ht="18" customHeight="1">
      <c r="A79" s="647" t="str">
        <f t="shared" si="31"/>
        <v>平成3</v>
      </c>
      <c r="B79" s="552">
        <f t="shared" si="28"/>
        <v>47</v>
      </c>
      <c r="C79" s="648">
        <v>33375</v>
      </c>
      <c r="D79" s="648" t="str">
        <f t="shared" si="29"/>
        <v/>
      </c>
      <c r="E79" s="649">
        <v>1</v>
      </c>
      <c r="F79" s="650" t="s">
        <v>1415</v>
      </c>
      <c r="G79" s="650" t="s">
        <v>1289</v>
      </c>
      <c r="H79" s="651"/>
      <c r="I79" s="176"/>
      <c r="J79" s="652">
        <v>1</v>
      </c>
      <c r="K79" s="653">
        <v>3</v>
      </c>
      <c r="L79" s="653">
        <v>34</v>
      </c>
      <c r="M79" s="176">
        <f t="shared" si="32"/>
        <v>34</v>
      </c>
      <c r="N79" s="1104"/>
      <c r="O79" s="1129" t="str">
        <f t="shared" si="30"/>
        <v/>
      </c>
      <c r="P79" s="175"/>
      <c r="Q79" s="175"/>
      <c r="R79" s="175"/>
      <c r="S79" s="175"/>
      <c r="T79" s="175"/>
      <c r="U79" s="175"/>
      <c r="V79" s="175"/>
      <c r="W79" s="175"/>
      <c r="X79" s="175"/>
      <c r="Y79" s="175"/>
      <c r="Z79" s="175"/>
      <c r="AA79" s="175"/>
      <c r="AB79" s="175"/>
      <c r="AC79" s="175"/>
      <c r="AD79" s="175"/>
      <c r="AE79" s="175"/>
      <c r="AF79" s="175"/>
      <c r="AG79" s="175"/>
    </row>
    <row r="80" spans="1:33" ht="18" customHeight="1">
      <c r="A80" s="647" t="str">
        <f t="shared" si="31"/>
        <v>平成3</v>
      </c>
      <c r="B80" s="552">
        <f t="shared" si="28"/>
        <v>13</v>
      </c>
      <c r="C80" s="648">
        <v>33396</v>
      </c>
      <c r="D80" s="648" t="str">
        <f t="shared" si="29"/>
        <v/>
      </c>
      <c r="E80" s="649">
        <v>1</v>
      </c>
      <c r="F80" s="650" t="s">
        <v>1416</v>
      </c>
      <c r="G80" s="650" t="s">
        <v>468</v>
      </c>
      <c r="H80" s="651"/>
      <c r="I80" s="176"/>
      <c r="J80" s="652">
        <v>1</v>
      </c>
      <c r="K80" s="653">
        <v>42</v>
      </c>
      <c r="L80" s="653">
        <v>120</v>
      </c>
      <c r="M80" s="176">
        <f t="shared" si="32"/>
        <v>120</v>
      </c>
      <c r="N80" s="1104"/>
      <c r="O80" s="1129" t="str">
        <f t="shared" si="30"/>
        <v/>
      </c>
      <c r="P80" s="175"/>
      <c r="Q80" s="175"/>
      <c r="R80" s="175"/>
      <c r="S80" s="175"/>
      <c r="T80" s="175"/>
      <c r="U80" s="175"/>
      <c r="V80" s="175"/>
      <c r="W80" s="175"/>
      <c r="X80" s="175"/>
      <c r="Y80" s="175"/>
      <c r="Z80" s="175"/>
      <c r="AA80" s="175"/>
      <c r="AB80" s="175"/>
      <c r="AC80" s="175"/>
      <c r="AD80" s="175"/>
      <c r="AE80" s="175"/>
      <c r="AF80" s="175"/>
      <c r="AG80" s="175"/>
    </row>
    <row r="81" spans="1:33" ht="18" customHeight="1">
      <c r="A81" s="647" t="str">
        <f t="shared" si="31"/>
        <v>平成3</v>
      </c>
      <c r="B81" s="552">
        <f t="shared" si="28"/>
        <v>50</v>
      </c>
      <c r="C81" s="648">
        <v>33409</v>
      </c>
      <c r="D81" s="648" t="str">
        <f t="shared" si="29"/>
        <v/>
      </c>
      <c r="E81" s="649">
        <v>1</v>
      </c>
      <c r="F81" s="650" t="s">
        <v>1417</v>
      </c>
      <c r="G81" s="650" t="s">
        <v>1296</v>
      </c>
      <c r="H81" s="651"/>
      <c r="I81" s="176"/>
      <c r="J81" s="652">
        <v>1</v>
      </c>
      <c r="K81" s="653">
        <v>2</v>
      </c>
      <c r="L81" s="653">
        <v>60</v>
      </c>
      <c r="M81" s="176">
        <f t="shared" si="32"/>
        <v>60</v>
      </c>
      <c r="N81" s="1104"/>
      <c r="O81" s="1129" t="str">
        <f t="shared" si="30"/>
        <v/>
      </c>
      <c r="P81" s="175"/>
      <c r="Q81" s="175"/>
      <c r="R81" s="175"/>
      <c r="S81" s="175"/>
      <c r="T81" s="175"/>
      <c r="U81" s="175"/>
      <c r="V81" s="175"/>
      <c r="W81" s="175"/>
      <c r="X81" s="175"/>
      <c r="Y81" s="175"/>
      <c r="Z81" s="175"/>
      <c r="AA81" s="175"/>
      <c r="AB81" s="175"/>
      <c r="AC81" s="175"/>
      <c r="AD81" s="175"/>
      <c r="AE81" s="175"/>
      <c r="AF81" s="175"/>
      <c r="AG81" s="175"/>
    </row>
    <row r="82" spans="1:33" ht="18" customHeight="1">
      <c r="A82" s="647" t="str">
        <f t="shared" si="31"/>
        <v>平成3</v>
      </c>
      <c r="B82" s="552">
        <f t="shared" si="28"/>
        <v>6</v>
      </c>
      <c r="C82" s="648">
        <v>33409</v>
      </c>
      <c r="D82" s="648" t="str">
        <f t="shared" si="29"/>
        <v/>
      </c>
      <c r="E82" s="649">
        <v>1</v>
      </c>
      <c r="F82" s="650" t="s">
        <v>1418</v>
      </c>
      <c r="G82" s="650" t="s">
        <v>1289</v>
      </c>
      <c r="H82" s="651"/>
      <c r="I82" s="176"/>
      <c r="J82" s="652">
        <v>1</v>
      </c>
      <c r="K82" s="653">
        <v>70</v>
      </c>
      <c r="L82" s="653">
        <v>270</v>
      </c>
      <c r="M82" s="176">
        <f t="shared" si="32"/>
        <v>270</v>
      </c>
      <c r="N82" s="1104"/>
      <c r="O82" s="1129" t="str">
        <f t="shared" si="30"/>
        <v/>
      </c>
      <c r="P82" s="175"/>
      <c r="Q82" s="175"/>
      <c r="R82" s="175"/>
      <c r="S82" s="175"/>
      <c r="T82" s="175"/>
      <c r="U82" s="175"/>
      <c r="V82" s="175"/>
      <c r="W82" s="175"/>
      <c r="X82" s="175"/>
      <c r="Y82" s="175"/>
      <c r="Z82" s="175"/>
      <c r="AA82" s="175"/>
      <c r="AB82" s="175"/>
      <c r="AC82" s="175"/>
      <c r="AD82" s="175"/>
      <c r="AE82" s="175"/>
      <c r="AF82" s="175"/>
      <c r="AG82" s="175"/>
    </row>
    <row r="83" spans="1:33" ht="18" customHeight="1">
      <c r="A83" s="647" t="str">
        <f t="shared" si="31"/>
        <v>平成3</v>
      </c>
      <c r="B83" s="552">
        <f t="shared" si="28"/>
        <v>21</v>
      </c>
      <c r="C83" s="648">
        <v>33411</v>
      </c>
      <c r="D83" s="648" t="str">
        <f t="shared" si="29"/>
        <v/>
      </c>
      <c r="E83" s="649">
        <v>1</v>
      </c>
      <c r="F83" s="650" t="s">
        <v>1419</v>
      </c>
      <c r="G83" s="650" t="s">
        <v>1289</v>
      </c>
      <c r="H83" s="651"/>
      <c r="I83" s="176"/>
      <c r="J83" s="652">
        <v>1</v>
      </c>
      <c r="K83" s="653">
        <v>12</v>
      </c>
      <c r="L83" s="653">
        <v>102</v>
      </c>
      <c r="M83" s="176">
        <f t="shared" si="32"/>
        <v>102</v>
      </c>
      <c r="N83" s="1104"/>
      <c r="O83" s="1129" t="str">
        <f t="shared" si="30"/>
        <v/>
      </c>
      <c r="P83" s="175"/>
      <c r="Q83" s="175"/>
      <c r="R83" s="175"/>
      <c r="S83" s="175"/>
      <c r="T83" s="175"/>
      <c r="U83" s="175"/>
      <c r="V83" s="175"/>
      <c r="W83" s="175"/>
      <c r="X83" s="175"/>
      <c r="Y83" s="175"/>
      <c r="Z83" s="175"/>
      <c r="AA83" s="175"/>
      <c r="AB83" s="175"/>
      <c r="AC83" s="175"/>
      <c r="AD83" s="175"/>
      <c r="AE83" s="175"/>
      <c r="AF83" s="175"/>
      <c r="AG83" s="175"/>
    </row>
    <row r="84" spans="1:33" ht="18" customHeight="1">
      <c r="A84" s="647" t="str">
        <f t="shared" si="31"/>
        <v>平成3</v>
      </c>
      <c r="B84" s="552">
        <f t="shared" si="28"/>
        <v>16</v>
      </c>
      <c r="C84" s="648">
        <v>33437</v>
      </c>
      <c r="D84" s="648">
        <f t="shared" si="29"/>
        <v>33438</v>
      </c>
      <c r="E84" s="649">
        <v>2</v>
      </c>
      <c r="F84" s="650" t="s">
        <v>1420</v>
      </c>
      <c r="G84" s="650" t="s">
        <v>372</v>
      </c>
      <c r="H84" s="651"/>
      <c r="I84" s="176"/>
      <c r="J84" s="652">
        <v>1</v>
      </c>
      <c r="K84" s="653">
        <v>28</v>
      </c>
      <c r="L84" s="653">
        <v>87</v>
      </c>
      <c r="M84" s="176">
        <f t="shared" si="32"/>
        <v>174</v>
      </c>
      <c r="N84" s="1104"/>
      <c r="O84" s="1129" t="str">
        <f t="shared" si="30"/>
        <v/>
      </c>
      <c r="P84" s="175"/>
      <c r="Q84" s="175"/>
      <c r="R84" s="175"/>
      <c r="S84" s="175"/>
      <c r="T84" s="175"/>
      <c r="U84" s="175"/>
      <c r="V84" s="175"/>
      <c r="W84" s="175"/>
      <c r="X84" s="175"/>
      <c r="Y84" s="175"/>
      <c r="Z84" s="175"/>
      <c r="AA84" s="175"/>
      <c r="AB84" s="175"/>
      <c r="AC84" s="175"/>
      <c r="AD84" s="175"/>
      <c r="AE84" s="175"/>
      <c r="AF84" s="175"/>
      <c r="AG84" s="175"/>
    </row>
    <row r="85" spans="1:33" ht="18" customHeight="1">
      <c r="A85" s="647" t="str">
        <f t="shared" si="31"/>
        <v>平成3</v>
      </c>
      <c r="B85" s="552">
        <f t="shared" si="28"/>
        <v>12</v>
      </c>
      <c r="C85" s="648">
        <v>33444</v>
      </c>
      <c r="D85" s="648">
        <f t="shared" si="29"/>
        <v>33445</v>
      </c>
      <c r="E85" s="649">
        <v>2</v>
      </c>
      <c r="F85" s="650" t="s">
        <v>1421</v>
      </c>
      <c r="G85" s="650" t="s">
        <v>1289</v>
      </c>
      <c r="H85" s="651"/>
      <c r="I85" s="176"/>
      <c r="J85" s="652">
        <v>1</v>
      </c>
      <c r="K85" s="653">
        <v>43</v>
      </c>
      <c r="L85" s="653">
        <v>219</v>
      </c>
      <c r="M85" s="176">
        <f t="shared" si="32"/>
        <v>438</v>
      </c>
      <c r="N85" s="1104"/>
      <c r="O85" s="1129" t="str">
        <f t="shared" si="30"/>
        <v/>
      </c>
      <c r="P85" s="175"/>
      <c r="Q85" s="175"/>
      <c r="R85" s="175"/>
      <c r="S85" s="175"/>
      <c r="T85" s="175"/>
      <c r="U85" s="175"/>
      <c r="V85" s="175"/>
      <c r="W85" s="175"/>
      <c r="X85" s="175"/>
      <c r="Y85" s="175"/>
      <c r="Z85" s="175"/>
      <c r="AA85" s="175"/>
      <c r="AB85" s="175"/>
      <c r="AC85" s="175"/>
      <c r="AD85" s="175"/>
      <c r="AE85" s="175"/>
      <c r="AF85" s="175"/>
      <c r="AG85" s="175"/>
    </row>
    <row r="86" spans="1:33" ht="18" customHeight="1">
      <c r="A86" s="647" t="str">
        <f t="shared" si="31"/>
        <v>平成3</v>
      </c>
      <c r="B86" s="552">
        <f t="shared" si="28"/>
        <v>3</v>
      </c>
      <c r="C86" s="648">
        <v>33450</v>
      </c>
      <c r="D86" s="648">
        <f t="shared" si="29"/>
        <v>33452</v>
      </c>
      <c r="E86" s="649">
        <v>3</v>
      </c>
      <c r="F86" s="650" t="s">
        <v>1422</v>
      </c>
      <c r="G86" s="650" t="s">
        <v>1299</v>
      </c>
      <c r="H86" s="651"/>
      <c r="I86" s="176"/>
      <c r="J86" s="652">
        <v>1</v>
      </c>
      <c r="K86" s="653">
        <v>168</v>
      </c>
      <c r="L86" s="653">
        <v>370</v>
      </c>
      <c r="M86" s="176">
        <f t="shared" si="32"/>
        <v>1110</v>
      </c>
      <c r="N86" s="1104"/>
      <c r="O86" s="1129" t="str">
        <f t="shared" si="30"/>
        <v/>
      </c>
      <c r="P86" s="175"/>
      <c r="Q86" s="175"/>
      <c r="R86" s="175"/>
      <c r="S86" s="175"/>
      <c r="T86" s="175"/>
      <c r="U86" s="175"/>
      <c r="V86" s="175"/>
      <c r="W86" s="175"/>
      <c r="X86" s="175"/>
      <c r="Y86" s="175"/>
      <c r="Z86" s="175"/>
      <c r="AA86" s="175"/>
      <c r="AB86" s="175"/>
      <c r="AC86" s="175"/>
      <c r="AD86" s="175"/>
      <c r="AE86" s="175"/>
      <c r="AF86" s="175"/>
      <c r="AG86" s="175"/>
    </row>
    <row r="87" spans="1:33" ht="18" customHeight="1">
      <c r="A87" s="647" t="str">
        <f t="shared" si="31"/>
        <v>平成3</v>
      </c>
      <c r="B87" s="552">
        <f t="shared" si="28"/>
        <v>17</v>
      </c>
      <c r="C87" s="648">
        <v>33457</v>
      </c>
      <c r="D87" s="648">
        <f t="shared" si="29"/>
        <v>33459</v>
      </c>
      <c r="E87" s="649">
        <v>3</v>
      </c>
      <c r="F87" s="650" t="s">
        <v>1423</v>
      </c>
      <c r="G87" s="650" t="s">
        <v>1424</v>
      </c>
      <c r="H87" s="651"/>
      <c r="I87" s="176"/>
      <c r="J87" s="652">
        <v>1</v>
      </c>
      <c r="K87" s="653">
        <v>18</v>
      </c>
      <c r="L87" s="653">
        <v>283</v>
      </c>
      <c r="M87" s="176">
        <f t="shared" si="32"/>
        <v>849</v>
      </c>
      <c r="N87" s="1104"/>
      <c r="O87" s="1129" t="str">
        <f t="shared" si="30"/>
        <v/>
      </c>
      <c r="P87" s="175"/>
      <c r="Q87" s="175"/>
      <c r="R87" s="175"/>
      <c r="S87" s="175"/>
      <c r="T87" s="175"/>
      <c r="U87" s="175"/>
      <c r="V87" s="175"/>
      <c r="W87" s="175"/>
      <c r="X87" s="175"/>
      <c r="Y87" s="175"/>
      <c r="Z87" s="175"/>
      <c r="AA87" s="175"/>
      <c r="AB87" s="175"/>
      <c r="AC87" s="175"/>
      <c r="AD87" s="175"/>
      <c r="AE87" s="175"/>
      <c r="AF87" s="175"/>
      <c r="AG87" s="175"/>
    </row>
    <row r="88" spans="1:33" ht="18" customHeight="1">
      <c r="A88" s="647" t="str">
        <f t="shared" si="31"/>
        <v>平成3</v>
      </c>
      <c r="B88" s="552">
        <f t="shared" si="28"/>
        <v>14</v>
      </c>
      <c r="C88" s="648">
        <v>33472</v>
      </c>
      <c r="D88" s="648">
        <f t="shared" si="29"/>
        <v>33473</v>
      </c>
      <c r="E88" s="649">
        <v>2</v>
      </c>
      <c r="F88" s="650" t="s">
        <v>1425</v>
      </c>
      <c r="G88" s="650" t="s">
        <v>474</v>
      </c>
      <c r="H88" s="651"/>
      <c r="I88" s="176"/>
      <c r="J88" s="652">
        <v>1</v>
      </c>
      <c r="K88" s="653">
        <v>34</v>
      </c>
      <c r="L88" s="653">
        <v>231</v>
      </c>
      <c r="M88" s="176">
        <f t="shared" si="32"/>
        <v>462</v>
      </c>
      <c r="N88" s="1104"/>
      <c r="O88" s="1129" t="str">
        <f t="shared" si="30"/>
        <v/>
      </c>
      <c r="P88" s="175"/>
      <c r="Q88" s="175"/>
      <c r="R88" s="175"/>
      <c r="S88" s="175"/>
      <c r="T88" s="175"/>
      <c r="U88" s="175"/>
      <c r="V88" s="175"/>
      <c r="W88" s="175"/>
      <c r="X88" s="175"/>
      <c r="Y88" s="175"/>
      <c r="Z88" s="175"/>
      <c r="AA88" s="175"/>
      <c r="AB88" s="175"/>
      <c r="AC88" s="175"/>
      <c r="AD88" s="175"/>
      <c r="AE88" s="175"/>
      <c r="AF88" s="175"/>
      <c r="AG88" s="175"/>
    </row>
    <row r="89" spans="1:33" ht="18" customHeight="1">
      <c r="A89" s="647" t="str">
        <f t="shared" si="31"/>
        <v>平成3</v>
      </c>
      <c r="B89" s="552">
        <f t="shared" si="28"/>
        <v>19</v>
      </c>
      <c r="C89" s="648">
        <v>33480</v>
      </c>
      <c r="D89" s="648" t="str">
        <f t="shared" si="29"/>
        <v/>
      </c>
      <c r="E89" s="649">
        <v>1</v>
      </c>
      <c r="F89" s="650" t="s">
        <v>1426</v>
      </c>
      <c r="G89" s="650" t="s">
        <v>1427</v>
      </c>
      <c r="H89" s="651"/>
      <c r="I89" s="176"/>
      <c r="J89" s="652">
        <v>1</v>
      </c>
      <c r="K89" s="653">
        <v>14</v>
      </c>
      <c r="L89" s="653">
        <v>227</v>
      </c>
      <c r="M89" s="176">
        <f t="shared" si="32"/>
        <v>227</v>
      </c>
      <c r="N89" s="1104"/>
      <c r="O89" s="1129" t="str">
        <f t="shared" si="30"/>
        <v/>
      </c>
      <c r="P89" s="175"/>
      <c r="Q89" s="175"/>
      <c r="R89" s="175"/>
      <c r="S89" s="175"/>
      <c r="T89" s="175"/>
      <c r="U89" s="175"/>
      <c r="V89" s="175"/>
      <c r="W89" s="175"/>
      <c r="X89" s="175"/>
      <c r="Y89" s="175"/>
      <c r="Z89" s="175"/>
      <c r="AA89" s="175"/>
      <c r="AB89" s="175"/>
      <c r="AC89" s="175"/>
      <c r="AD89" s="175"/>
      <c r="AE89" s="175"/>
      <c r="AF89" s="175"/>
      <c r="AG89" s="175"/>
    </row>
    <row r="90" spans="1:33" ht="18" customHeight="1">
      <c r="A90" s="647" t="str">
        <f t="shared" si="31"/>
        <v>平成3</v>
      </c>
      <c r="B90" s="552">
        <f t="shared" si="28"/>
        <v>47</v>
      </c>
      <c r="C90" s="648">
        <v>33512</v>
      </c>
      <c r="D90" s="648" t="str">
        <f t="shared" si="29"/>
        <v/>
      </c>
      <c r="E90" s="649">
        <v>1</v>
      </c>
      <c r="F90" s="650" t="s">
        <v>1415</v>
      </c>
      <c r="G90" s="650" t="s">
        <v>1289</v>
      </c>
      <c r="H90" s="651"/>
      <c r="I90" s="176"/>
      <c r="J90" s="652">
        <v>1</v>
      </c>
      <c r="K90" s="653">
        <v>3</v>
      </c>
      <c r="L90" s="653">
        <v>45</v>
      </c>
      <c r="M90" s="176">
        <f t="shared" si="32"/>
        <v>45</v>
      </c>
      <c r="N90" s="1104"/>
      <c r="O90" s="1129" t="str">
        <f t="shared" si="30"/>
        <v/>
      </c>
      <c r="P90" s="175"/>
      <c r="Q90" s="175"/>
      <c r="R90" s="175"/>
      <c r="S90" s="175"/>
      <c r="T90" s="175"/>
      <c r="U90" s="175"/>
      <c r="V90" s="175"/>
      <c r="W90" s="175"/>
      <c r="X90" s="175"/>
      <c r="Y90" s="175"/>
      <c r="Z90" s="175"/>
      <c r="AA90" s="175"/>
      <c r="AB90" s="175"/>
      <c r="AC90" s="175"/>
      <c r="AD90" s="175"/>
      <c r="AE90" s="175"/>
      <c r="AF90" s="175"/>
      <c r="AG90" s="175"/>
    </row>
    <row r="91" spans="1:33" ht="18" customHeight="1">
      <c r="A91" s="647" t="str">
        <f t="shared" si="31"/>
        <v>平成3</v>
      </c>
      <c r="B91" s="552">
        <f t="shared" si="28"/>
        <v>7</v>
      </c>
      <c r="C91" s="648">
        <v>33536</v>
      </c>
      <c r="D91" s="648">
        <f t="shared" si="29"/>
        <v>33537</v>
      </c>
      <c r="E91" s="649">
        <v>2</v>
      </c>
      <c r="F91" s="650" t="s">
        <v>1428</v>
      </c>
      <c r="G91" s="650" t="s">
        <v>1299</v>
      </c>
      <c r="H91" s="651"/>
      <c r="I91" s="176"/>
      <c r="J91" s="652">
        <v>1</v>
      </c>
      <c r="K91" s="653">
        <v>57</v>
      </c>
      <c r="L91" s="653">
        <v>266</v>
      </c>
      <c r="M91" s="176">
        <f t="shared" si="32"/>
        <v>532</v>
      </c>
      <c r="N91" s="1104"/>
      <c r="O91" s="1129" t="str">
        <f t="shared" si="30"/>
        <v/>
      </c>
      <c r="P91" s="175"/>
      <c r="Q91" s="175"/>
      <c r="R91" s="175"/>
      <c r="S91" s="175"/>
      <c r="T91" s="175"/>
      <c r="U91" s="175"/>
      <c r="V91" s="175"/>
      <c r="W91" s="175"/>
      <c r="X91" s="175"/>
      <c r="Y91" s="175"/>
      <c r="Z91" s="175"/>
      <c r="AA91" s="175"/>
      <c r="AB91" s="175"/>
      <c r="AC91" s="175"/>
      <c r="AD91" s="175"/>
      <c r="AE91" s="175"/>
      <c r="AF91" s="175"/>
      <c r="AG91" s="175"/>
    </row>
    <row r="92" spans="1:33" ht="18" customHeight="1">
      <c r="A92" s="647" t="str">
        <f t="shared" si="31"/>
        <v>平成3</v>
      </c>
      <c r="B92" s="552">
        <f t="shared" si="28"/>
        <v>24</v>
      </c>
      <c r="C92" s="648">
        <v>33542</v>
      </c>
      <c r="D92" s="648">
        <f t="shared" si="29"/>
        <v>33543</v>
      </c>
      <c r="E92" s="649">
        <v>2</v>
      </c>
      <c r="F92" s="650" t="s">
        <v>1429</v>
      </c>
      <c r="G92" s="650" t="s">
        <v>1289</v>
      </c>
      <c r="H92" s="651"/>
      <c r="I92" s="176"/>
      <c r="J92" s="652">
        <v>1</v>
      </c>
      <c r="K92" s="653">
        <v>10</v>
      </c>
      <c r="L92" s="653">
        <v>155</v>
      </c>
      <c r="M92" s="176">
        <f t="shared" si="32"/>
        <v>310</v>
      </c>
      <c r="N92" s="1104"/>
      <c r="O92" s="1129" t="str">
        <f t="shared" si="30"/>
        <v/>
      </c>
      <c r="P92" s="175"/>
      <c r="Q92" s="175"/>
      <c r="R92" s="175"/>
      <c r="S92" s="175"/>
      <c r="T92" s="175"/>
      <c r="U92" s="175"/>
      <c r="V92" s="175"/>
      <c r="W92" s="175"/>
      <c r="X92" s="175"/>
      <c r="Y92" s="175"/>
      <c r="Z92" s="175"/>
      <c r="AA92" s="175"/>
      <c r="AB92" s="175"/>
      <c r="AC92" s="175"/>
      <c r="AD92" s="175"/>
      <c r="AE92" s="175"/>
      <c r="AF92" s="175"/>
      <c r="AG92" s="175"/>
    </row>
    <row r="93" spans="1:33" ht="18" customHeight="1">
      <c r="A93" s="647" t="str">
        <f t="shared" si="31"/>
        <v>平成3</v>
      </c>
      <c r="B93" s="552">
        <f t="shared" si="28"/>
        <v>1</v>
      </c>
      <c r="C93" s="648">
        <v>33554</v>
      </c>
      <c r="D93" s="648">
        <f t="shared" si="29"/>
        <v>33556</v>
      </c>
      <c r="E93" s="649">
        <v>3</v>
      </c>
      <c r="F93" s="650" t="s">
        <v>1430</v>
      </c>
      <c r="G93" s="650" t="s">
        <v>1431</v>
      </c>
      <c r="H93" s="651"/>
      <c r="I93" s="176"/>
      <c r="J93" s="652">
        <v>1</v>
      </c>
      <c r="K93" s="653">
        <v>199</v>
      </c>
      <c r="L93" s="653">
        <v>450</v>
      </c>
      <c r="M93" s="176">
        <f t="shared" si="32"/>
        <v>1350</v>
      </c>
      <c r="N93" s="1104"/>
      <c r="O93" s="1129" t="str">
        <f t="shared" si="30"/>
        <v/>
      </c>
      <c r="P93" s="175"/>
      <c r="Q93" s="175"/>
      <c r="R93" s="175"/>
      <c r="S93" s="175"/>
      <c r="T93" s="175"/>
      <c r="U93" s="175"/>
      <c r="V93" s="175"/>
      <c r="W93" s="175"/>
      <c r="X93" s="175"/>
      <c r="Y93" s="175"/>
      <c r="Z93" s="175"/>
      <c r="AA93" s="175"/>
      <c r="AB93" s="175"/>
      <c r="AC93" s="175"/>
      <c r="AD93" s="175"/>
      <c r="AE93" s="175"/>
      <c r="AF93" s="175"/>
      <c r="AG93" s="175"/>
    </row>
    <row r="94" spans="1:33" ht="18" customHeight="1">
      <c r="A94" s="647" t="str">
        <f t="shared" si="31"/>
        <v>平成3</v>
      </c>
      <c r="B94" s="552">
        <f t="shared" si="28"/>
        <v>9</v>
      </c>
      <c r="C94" s="648">
        <v>33556</v>
      </c>
      <c r="D94" s="648">
        <f t="shared" si="29"/>
        <v>33557</v>
      </c>
      <c r="E94" s="649">
        <v>2</v>
      </c>
      <c r="F94" s="650" t="s">
        <v>1432</v>
      </c>
      <c r="G94" s="650" t="s">
        <v>1289</v>
      </c>
      <c r="H94" s="651"/>
      <c r="I94" s="176"/>
      <c r="J94" s="652">
        <v>1</v>
      </c>
      <c r="K94" s="653">
        <v>51</v>
      </c>
      <c r="L94" s="653">
        <v>143</v>
      </c>
      <c r="M94" s="176">
        <f t="shared" si="32"/>
        <v>286</v>
      </c>
      <c r="N94" s="1104"/>
      <c r="O94" s="1129" t="str">
        <f t="shared" si="30"/>
        <v/>
      </c>
      <c r="P94" s="175"/>
      <c r="Q94" s="175"/>
      <c r="R94" s="175"/>
      <c r="S94" s="175"/>
      <c r="T94" s="175"/>
      <c r="U94" s="175"/>
      <c r="V94" s="175"/>
      <c r="W94" s="175"/>
      <c r="X94" s="175"/>
      <c r="Y94" s="175"/>
      <c r="Z94" s="175"/>
      <c r="AA94" s="175"/>
      <c r="AB94" s="175"/>
      <c r="AC94" s="175"/>
      <c r="AD94" s="175"/>
      <c r="AE94" s="175"/>
      <c r="AF94" s="175"/>
      <c r="AG94" s="175"/>
    </row>
    <row r="95" spans="1:33" ht="18" customHeight="1">
      <c r="A95" s="647" t="str">
        <f t="shared" si="31"/>
        <v>平成3</v>
      </c>
      <c r="B95" s="552">
        <f t="shared" si="28"/>
        <v>34</v>
      </c>
      <c r="C95" s="648">
        <v>33562</v>
      </c>
      <c r="D95" s="648" t="str">
        <f t="shared" si="29"/>
        <v/>
      </c>
      <c r="E95" s="649">
        <v>1</v>
      </c>
      <c r="F95" s="650" t="s">
        <v>1433</v>
      </c>
      <c r="G95" s="650" t="s">
        <v>1434</v>
      </c>
      <c r="H95" s="651"/>
      <c r="I95" s="176"/>
      <c r="J95" s="652">
        <v>1</v>
      </c>
      <c r="K95" s="653">
        <v>7</v>
      </c>
      <c r="L95" s="653">
        <v>90</v>
      </c>
      <c r="M95" s="176">
        <f t="shared" si="32"/>
        <v>90</v>
      </c>
      <c r="N95" s="1104"/>
      <c r="O95" s="1129" t="str">
        <f t="shared" si="30"/>
        <v/>
      </c>
      <c r="P95" s="175"/>
      <c r="Q95" s="175"/>
      <c r="R95" s="175"/>
      <c r="S95" s="175"/>
      <c r="T95" s="175"/>
      <c r="U95" s="175"/>
      <c r="V95" s="175"/>
      <c r="W95" s="175"/>
      <c r="X95" s="175"/>
      <c r="Y95" s="175"/>
      <c r="Z95" s="175"/>
      <c r="AA95" s="175"/>
      <c r="AB95" s="175"/>
      <c r="AC95" s="175"/>
      <c r="AD95" s="175"/>
      <c r="AE95" s="175"/>
      <c r="AF95" s="175"/>
      <c r="AG95" s="175"/>
    </row>
    <row r="96" spans="1:33" ht="18" customHeight="1">
      <c r="A96" s="647" t="str">
        <f t="shared" si="31"/>
        <v>平成3</v>
      </c>
      <c r="B96" s="552">
        <f t="shared" si="28"/>
        <v>2</v>
      </c>
      <c r="C96" s="648">
        <v>33562</v>
      </c>
      <c r="D96" s="648">
        <f t="shared" si="29"/>
        <v>33564</v>
      </c>
      <c r="E96" s="649">
        <v>3</v>
      </c>
      <c r="F96" s="650" t="s">
        <v>1435</v>
      </c>
      <c r="G96" s="650" t="s">
        <v>1436</v>
      </c>
      <c r="H96" s="651"/>
      <c r="I96" s="176"/>
      <c r="J96" s="652">
        <v>1</v>
      </c>
      <c r="K96" s="653">
        <v>189</v>
      </c>
      <c r="L96" s="653">
        <v>650</v>
      </c>
      <c r="M96" s="176">
        <f t="shared" si="32"/>
        <v>1950</v>
      </c>
      <c r="N96" s="1104"/>
      <c r="O96" s="1129" t="str">
        <f t="shared" si="30"/>
        <v/>
      </c>
      <c r="P96" s="175"/>
      <c r="Q96" s="175"/>
      <c r="R96" s="175"/>
      <c r="S96" s="175"/>
      <c r="T96" s="175"/>
      <c r="U96" s="175"/>
      <c r="V96" s="175"/>
      <c r="W96" s="175"/>
      <c r="X96" s="175"/>
      <c r="Y96" s="175"/>
      <c r="Z96" s="175"/>
      <c r="AA96" s="175"/>
      <c r="AB96" s="175"/>
      <c r="AC96" s="175"/>
      <c r="AD96" s="175"/>
      <c r="AE96" s="175"/>
      <c r="AF96" s="175"/>
      <c r="AG96" s="175"/>
    </row>
    <row r="97" spans="1:33" ht="18" customHeight="1">
      <c r="A97" s="647" t="str">
        <f t="shared" si="31"/>
        <v>平成3</v>
      </c>
      <c r="B97" s="552">
        <f t="shared" si="28"/>
        <v>51</v>
      </c>
      <c r="C97" s="648">
        <v>33574</v>
      </c>
      <c r="D97" s="648" t="str">
        <f t="shared" si="29"/>
        <v/>
      </c>
      <c r="E97" s="649">
        <v>1</v>
      </c>
      <c r="F97" s="650" t="s">
        <v>1437</v>
      </c>
      <c r="G97" s="650" t="s">
        <v>1299</v>
      </c>
      <c r="H97" s="651"/>
      <c r="I97" s="176"/>
      <c r="J97" s="652">
        <v>1</v>
      </c>
      <c r="K97" s="653">
        <v>1</v>
      </c>
      <c r="L97" s="653">
        <v>90</v>
      </c>
      <c r="M97" s="176">
        <f t="shared" si="32"/>
        <v>90</v>
      </c>
      <c r="N97" s="1104"/>
      <c r="O97" s="1129" t="str">
        <f t="shared" si="30"/>
        <v/>
      </c>
      <c r="P97" s="175"/>
      <c r="Q97" s="175"/>
      <c r="R97" s="175"/>
      <c r="S97" s="175"/>
      <c r="T97" s="175"/>
      <c r="U97" s="175"/>
      <c r="V97" s="175"/>
      <c r="W97" s="175"/>
      <c r="X97" s="175"/>
      <c r="Y97" s="175"/>
      <c r="Z97" s="175"/>
      <c r="AA97" s="175"/>
      <c r="AB97" s="175"/>
      <c r="AC97" s="175"/>
      <c r="AD97" s="175"/>
      <c r="AE97" s="175"/>
      <c r="AF97" s="175"/>
      <c r="AG97" s="175"/>
    </row>
    <row r="98" spans="1:33" ht="18" customHeight="1">
      <c r="A98" s="647" t="str">
        <f t="shared" si="31"/>
        <v>平成3</v>
      </c>
      <c r="B98" s="552">
        <f t="shared" si="28"/>
        <v>14</v>
      </c>
      <c r="C98" s="648">
        <v>33575</v>
      </c>
      <c r="D98" s="648">
        <f t="shared" si="29"/>
        <v>33576</v>
      </c>
      <c r="E98" s="649">
        <v>2</v>
      </c>
      <c r="F98" s="650" t="s">
        <v>1438</v>
      </c>
      <c r="G98" s="650" t="s">
        <v>1299</v>
      </c>
      <c r="H98" s="651"/>
      <c r="I98" s="176"/>
      <c r="J98" s="652">
        <v>1</v>
      </c>
      <c r="K98" s="653">
        <v>34</v>
      </c>
      <c r="L98" s="653">
        <v>391</v>
      </c>
      <c r="M98" s="176">
        <f t="shared" si="32"/>
        <v>782</v>
      </c>
      <c r="N98" s="1104"/>
      <c r="O98" s="1129" t="str">
        <f t="shared" si="30"/>
        <v/>
      </c>
      <c r="P98" s="175"/>
      <c r="Q98" s="175"/>
      <c r="R98" s="175"/>
      <c r="S98" s="175"/>
      <c r="T98" s="175"/>
      <c r="U98" s="175"/>
      <c r="V98" s="175"/>
      <c r="W98" s="175"/>
      <c r="X98" s="175"/>
      <c r="Y98" s="175"/>
      <c r="Z98" s="175"/>
      <c r="AA98" s="175"/>
      <c r="AB98" s="175"/>
      <c r="AC98" s="175"/>
      <c r="AD98" s="175"/>
      <c r="AE98" s="175"/>
      <c r="AF98" s="175"/>
      <c r="AG98" s="175"/>
    </row>
    <row r="99" spans="1:33" ht="18" customHeight="1">
      <c r="A99" s="647" t="str">
        <f t="shared" si="31"/>
        <v>平成3</v>
      </c>
      <c r="B99" s="552">
        <f t="shared" si="28"/>
        <v>8</v>
      </c>
      <c r="C99" s="648">
        <v>33581</v>
      </c>
      <c r="D99" s="648">
        <f t="shared" si="29"/>
        <v>33582</v>
      </c>
      <c r="E99" s="649">
        <v>2</v>
      </c>
      <c r="F99" s="650" t="s">
        <v>1439</v>
      </c>
      <c r="G99" s="650" t="s">
        <v>1299</v>
      </c>
      <c r="H99" s="651"/>
      <c r="I99" s="176"/>
      <c r="J99" s="652">
        <v>1</v>
      </c>
      <c r="K99" s="653">
        <v>55</v>
      </c>
      <c r="L99" s="653">
        <v>350</v>
      </c>
      <c r="M99" s="176">
        <f t="shared" si="32"/>
        <v>700</v>
      </c>
      <c r="N99" s="1104"/>
      <c r="O99" s="1129" t="str">
        <f t="shared" si="30"/>
        <v/>
      </c>
      <c r="P99" s="175"/>
      <c r="Q99" s="175"/>
      <c r="R99" s="175"/>
      <c r="S99" s="175"/>
      <c r="T99" s="175"/>
      <c r="U99" s="175"/>
      <c r="V99" s="175"/>
      <c r="W99" s="175"/>
      <c r="X99" s="175"/>
      <c r="Y99" s="175"/>
      <c r="Z99" s="175"/>
      <c r="AA99" s="175"/>
      <c r="AB99" s="175"/>
      <c r="AC99" s="175"/>
      <c r="AD99" s="175"/>
      <c r="AE99" s="175"/>
      <c r="AF99" s="175"/>
      <c r="AG99" s="175"/>
    </row>
    <row r="100" spans="1:33" ht="18" customHeight="1">
      <c r="A100" s="647" t="str">
        <f t="shared" si="31"/>
        <v>平成3</v>
      </c>
      <c r="B100" s="552">
        <f t="shared" si="28"/>
        <v>27</v>
      </c>
      <c r="C100" s="648">
        <v>33586</v>
      </c>
      <c r="D100" s="648" t="str">
        <f t="shared" si="29"/>
        <v/>
      </c>
      <c r="E100" s="649">
        <v>1</v>
      </c>
      <c r="F100" s="650" t="s">
        <v>1440</v>
      </c>
      <c r="G100" s="650" t="s">
        <v>1296</v>
      </c>
      <c r="H100" s="651"/>
      <c r="I100" s="176"/>
      <c r="J100" s="652">
        <v>1</v>
      </c>
      <c r="K100" s="653">
        <v>9</v>
      </c>
      <c r="L100" s="653">
        <v>55</v>
      </c>
      <c r="M100" s="176">
        <f t="shared" si="32"/>
        <v>55</v>
      </c>
      <c r="N100" s="1104"/>
      <c r="O100" s="1129" t="str">
        <f t="shared" si="30"/>
        <v/>
      </c>
      <c r="P100" s="175"/>
      <c r="Q100" s="175"/>
      <c r="R100" s="175"/>
      <c r="S100" s="175"/>
      <c r="T100" s="175"/>
      <c r="U100" s="175"/>
      <c r="V100" s="175"/>
      <c r="W100" s="175"/>
      <c r="X100" s="175"/>
      <c r="Y100" s="175"/>
      <c r="Z100" s="175"/>
      <c r="AA100" s="175"/>
      <c r="AB100" s="175"/>
      <c r="AC100" s="175"/>
      <c r="AD100" s="175"/>
      <c r="AE100" s="175"/>
      <c r="AF100" s="175"/>
      <c r="AG100" s="175"/>
    </row>
    <row r="101" spans="1:33" ht="18" customHeight="1">
      <c r="A101" s="647" t="str">
        <f t="shared" si="31"/>
        <v>平成3</v>
      </c>
      <c r="B101" s="552">
        <f t="shared" si="28"/>
        <v>27</v>
      </c>
      <c r="C101" s="648">
        <v>33617</v>
      </c>
      <c r="D101" s="648" t="str">
        <f t="shared" si="29"/>
        <v/>
      </c>
      <c r="E101" s="649">
        <v>1</v>
      </c>
      <c r="F101" s="650" t="s">
        <v>1441</v>
      </c>
      <c r="G101" s="650" t="s">
        <v>1299</v>
      </c>
      <c r="H101" s="651"/>
      <c r="I101" s="176"/>
      <c r="J101" s="652">
        <v>1</v>
      </c>
      <c r="K101" s="653">
        <v>9</v>
      </c>
      <c r="L101" s="653">
        <v>150</v>
      </c>
      <c r="M101" s="176">
        <f t="shared" si="32"/>
        <v>150</v>
      </c>
      <c r="N101" s="1104"/>
      <c r="O101" s="1129" t="str">
        <f t="shared" si="30"/>
        <v/>
      </c>
      <c r="P101" s="175"/>
      <c r="Q101" s="175"/>
      <c r="R101" s="175"/>
      <c r="S101" s="175"/>
      <c r="T101" s="175"/>
      <c r="U101" s="175"/>
      <c r="V101" s="175"/>
      <c r="W101" s="175"/>
      <c r="X101" s="175"/>
      <c r="Y101" s="175"/>
      <c r="Z101" s="175"/>
      <c r="AA101" s="175"/>
      <c r="AB101" s="175"/>
      <c r="AC101" s="175"/>
      <c r="AD101" s="175"/>
      <c r="AE101" s="175"/>
      <c r="AF101" s="175"/>
      <c r="AG101" s="175"/>
    </row>
    <row r="102" spans="1:33" ht="18" customHeight="1">
      <c r="A102" s="647" t="str">
        <f t="shared" si="31"/>
        <v>平成3</v>
      </c>
      <c r="B102" s="552">
        <f t="shared" si="28"/>
        <v>11</v>
      </c>
      <c r="C102" s="648">
        <v>33626</v>
      </c>
      <c r="D102" s="648">
        <f t="shared" si="29"/>
        <v>33627</v>
      </c>
      <c r="E102" s="649">
        <v>2</v>
      </c>
      <c r="F102" s="650" t="s">
        <v>1442</v>
      </c>
      <c r="G102" s="650" t="s">
        <v>1299</v>
      </c>
      <c r="H102" s="651"/>
      <c r="I102" s="176"/>
      <c r="J102" s="652">
        <v>1</v>
      </c>
      <c r="K102" s="653">
        <v>47</v>
      </c>
      <c r="L102" s="653">
        <v>190</v>
      </c>
      <c r="M102" s="176">
        <f t="shared" si="32"/>
        <v>380</v>
      </c>
      <c r="N102" s="1104"/>
      <c r="O102" s="1129" t="str">
        <f t="shared" si="30"/>
        <v/>
      </c>
      <c r="P102" s="175"/>
      <c r="Q102" s="175"/>
      <c r="R102" s="175"/>
      <c r="S102" s="175"/>
      <c r="T102" s="175"/>
      <c r="U102" s="175"/>
      <c r="V102" s="175"/>
      <c r="W102" s="175"/>
      <c r="X102" s="175"/>
      <c r="Y102" s="175"/>
      <c r="Z102" s="175"/>
      <c r="AA102" s="175"/>
      <c r="AB102" s="175"/>
      <c r="AC102" s="175"/>
      <c r="AD102" s="175"/>
      <c r="AE102" s="175"/>
      <c r="AF102" s="175"/>
      <c r="AG102" s="175"/>
    </row>
    <row r="103" spans="1:33" ht="18" customHeight="1">
      <c r="A103" s="647" t="str">
        <f t="shared" si="31"/>
        <v>平成3</v>
      </c>
      <c r="B103" s="552">
        <f t="shared" si="28"/>
        <v>10</v>
      </c>
      <c r="C103" s="648">
        <v>33626</v>
      </c>
      <c r="D103" s="648">
        <f t="shared" si="29"/>
        <v>33628</v>
      </c>
      <c r="E103" s="649">
        <v>3</v>
      </c>
      <c r="F103" s="650" t="s">
        <v>1443</v>
      </c>
      <c r="G103" s="650" t="s">
        <v>1444</v>
      </c>
      <c r="H103" s="651"/>
      <c r="I103" s="176"/>
      <c r="J103" s="652">
        <v>1</v>
      </c>
      <c r="K103" s="653">
        <v>49</v>
      </c>
      <c r="L103" s="653">
        <v>180</v>
      </c>
      <c r="M103" s="176">
        <f t="shared" si="32"/>
        <v>540</v>
      </c>
      <c r="N103" s="1104"/>
      <c r="O103" s="1129" t="str">
        <f t="shared" si="30"/>
        <v/>
      </c>
      <c r="P103" s="175"/>
      <c r="Q103" s="175"/>
      <c r="R103" s="175"/>
      <c r="S103" s="175"/>
      <c r="T103" s="175"/>
      <c r="U103" s="175"/>
      <c r="V103" s="175"/>
      <c r="W103" s="175"/>
      <c r="X103" s="175"/>
      <c r="Y103" s="175"/>
      <c r="Z103" s="175"/>
      <c r="AA103" s="175"/>
      <c r="AB103" s="175"/>
      <c r="AC103" s="175"/>
      <c r="AD103" s="175"/>
      <c r="AE103" s="175"/>
      <c r="AF103" s="175"/>
      <c r="AG103" s="175"/>
    </row>
    <row r="104" spans="1:33" ht="18" customHeight="1">
      <c r="A104" s="647" t="str">
        <f t="shared" si="31"/>
        <v>平成3</v>
      </c>
      <c r="B104" s="552">
        <f t="shared" si="28"/>
        <v>5</v>
      </c>
      <c r="C104" s="648">
        <v>33640</v>
      </c>
      <c r="D104" s="648">
        <f t="shared" si="29"/>
        <v>33641</v>
      </c>
      <c r="E104" s="649">
        <v>2</v>
      </c>
      <c r="F104" s="650" t="s">
        <v>1445</v>
      </c>
      <c r="G104" s="650" t="s">
        <v>1299</v>
      </c>
      <c r="H104" s="651"/>
      <c r="I104" s="176"/>
      <c r="J104" s="652">
        <v>1</v>
      </c>
      <c r="K104" s="653">
        <v>107</v>
      </c>
      <c r="L104" s="653">
        <v>450</v>
      </c>
      <c r="M104" s="176">
        <f t="shared" si="32"/>
        <v>900</v>
      </c>
      <c r="N104" s="1104"/>
      <c r="O104" s="1129" t="str">
        <f t="shared" si="30"/>
        <v/>
      </c>
      <c r="P104" s="175"/>
      <c r="Q104" s="175"/>
      <c r="R104" s="175"/>
      <c r="S104" s="175"/>
      <c r="T104" s="175"/>
      <c r="U104" s="175"/>
      <c r="V104" s="175"/>
      <c r="W104" s="175"/>
      <c r="X104" s="175"/>
      <c r="Y104" s="175"/>
      <c r="Z104" s="175"/>
      <c r="AA104" s="175"/>
      <c r="AB104" s="175"/>
      <c r="AC104" s="175"/>
      <c r="AD104" s="175"/>
      <c r="AE104" s="175"/>
      <c r="AF104" s="175"/>
      <c r="AG104" s="175"/>
    </row>
    <row r="105" spans="1:33" ht="18" customHeight="1">
      <c r="A105" s="647" t="str">
        <f t="shared" si="31"/>
        <v>平成3</v>
      </c>
      <c r="B105" s="552">
        <f t="shared" si="28"/>
        <v>21</v>
      </c>
      <c r="C105" s="648">
        <v>33662</v>
      </c>
      <c r="D105" s="648" t="str">
        <f t="shared" si="29"/>
        <v/>
      </c>
      <c r="E105" s="649">
        <v>1</v>
      </c>
      <c r="F105" s="650" t="s">
        <v>1446</v>
      </c>
      <c r="G105" s="650" t="s">
        <v>1299</v>
      </c>
      <c r="H105" s="651"/>
      <c r="I105" s="176"/>
      <c r="J105" s="652">
        <v>1</v>
      </c>
      <c r="K105" s="653">
        <v>12</v>
      </c>
      <c r="L105" s="653">
        <v>200</v>
      </c>
      <c r="M105" s="176">
        <f t="shared" si="32"/>
        <v>200</v>
      </c>
      <c r="N105" s="1104"/>
      <c r="O105" s="1129" t="str">
        <f t="shared" si="30"/>
        <v/>
      </c>
      <c r="P105" s="175"/>
      <c r="Q105" s="175"/>
      <c r="R105" s="175"/>
      <c r="S105" s="175"/>
      <c r="T105" s="175"/>
      <c r="U105" s="175"/>
      <c r="V105" s="175"/>
      <c r="W105" s="175"/>
      <c r="X105" s="175"/>
      <c r="Y105" s="175"/>
      <c r="Z105" s="175"/>
      <c r="AA105" s="175"/>
      <c r="AB105" s="175"/>
      <c r="AC105" s="175"/>
      <c r="AD105" s="175"/>
      <c r="AE105" s="175"/>
      <c r="AF105" s="175"/>
      <c r="AG105" s="175"/>
    </row>
    <row r="106" spans="1:33" ht="18" customHeight="1">
      <c r="A106" s="647" t="str">
        <f t="shared" si="31"/>
        <v>平成3</v>
      </c>
      <c r="B106" s="552">
        <f t="shared" si="28"/>
        <v>4</v>
      </c>
      <c r="C106" s="648">
        <v>33682</v>
      </c>
      <c r="D106" s="648" t="str">
        <f t="shared" si="29"/>
        <v/>
      </c>
      <c r="E106" s="649">
        <v>1</v>
      </c>
      <c r="F106" s="650" t="s">
        <v>1447</v>
      </c>
      <c r="G106" s="650" t="s">
        <v>1299</v>
      </c>
      <c r="H106" s="651"/>
      <c r="I106" s="176"/>
      <c r="J106" s="652">
        <v>1</v>
      </c>
      <c r="K106" s="653">
        <v>120</v>
      </c>
      <c r="L106" s="653">
        <v>358</v>
      </c>
      <c r="M106" s="176">
        <f t="shared" si="32"/>
        <v>358</v>
      </c>
      <c r="N106" s="1104"/>
      <c r="O106" s="1129" t="str">
        <f t="shared" si="30"/>
        <v/>
      </c>
      <c r="P106" s="175"/>
      <c r="Q106" s="175"/>
      <c r="R106" s="175"/>
      <c r="S106" s="175"/>
      <c r="T106" s="175"/>
      <c r="U106" s="175"/>
      <c r="V106" s="175"/>
      <c r="W106" s="175"/>
      <c r="X106" s="175"/>
      <c r="Y106" s="175"/>
      <c r="Z106" s="175"/>
      <c r="AA106" s="175"/>
      <c r="AB106" s="175"/>
      <c r="AC106" s="175"/>
      <c r="AD106" s="175"/>
      <c r="AE106" s="175"/>
      <c r="AF106" s="175"/>
      <c r="AG106" s="175"/>
    </row>
    <row r="107" spans="1:33" ht="18" customHeight="1">
      <c r="A107" s="647" t="str">
        <f t="shared" si="31"/>
        <v>平成3</v>
      </c>
      <c r="B107" s="552">
        <f t="shared" si="28"/>
        <v>47</v>
      </c>
      <c r="C107" s="648">
        <v>33683</v>
      </c>
      <c r="D107" s="648" t="str">
        <f t="shared" si="29"/>
        <v/>
      </c>
      <c r="E107" s="649">
        <v>1</v>
      </c>
      <c r="F107" s="650" t="s">
        <v>1448</v>
      </c>
      <c r="G107" s="650" t="s">
        <v>1299</v>
      </c>
      <c r="H107" s="651"/>
      <c r="I107" s="176"/>
      <c r="J107" s="652">
        <v>1</v>
      </c>
      <c r="K107" s="653">
        <v>3</v>
      </c>
      <c r="L107" s="653">
        <v>30</v>
      </c>
      <c r="M107" s="176">
        <f t="shared" si="32"/>
        <v>30</v>
      </c>
      <c r="N107" s="1104"/>
      <c r="O107" s="1129" t="str">
        <f t="shared" si="30"/>
        <v/>
      </c>
      <c r="P107" s="175"/>
      <c r="Q107" s="175"/>
      <c r="R107" s="175"/>
      <c r="S107" s="175"/>
      <c r="T107" s="175"/>
      <c r="U107" s="175"/>
      <c r="V107" s="175"/>
      <c r="W107" s="175"/>
      <c r="X107" s="175"/>
      <c r="Y107" s="175"/>
      <c r="Z107" s="175"/>
      <c r="AA107" s="175"/>
      <c r="AB107" s="175"/>
      <c r="AC107" s="175"/>
      <c r="AD107" s="175"/>
      <c r="AE107" s="175"/>
      <c r="AF107" s="175"/>
      <c r="AG107" s="175"/>
    </row>
    <row r="108" spans="1:33" ht="18" customHeight="1">
      <c r="A108" s="647" t="str">
        <f t="shared" si="31"/>
        <v>平成3</v>
      </c>
      <c r="B108" s="552">
        <f t="shared" si="28"/>
        <v>21</v>
      </c>
      <c r="C108" s="648">
        <v>33690</v>
      </c>
      <c r="D108" s="648" t="str">
        <f t="shared" si="29"/>
        <v/>
      </c>
      <c r="E108" s="649">
        <v>1</v>
      </c>
      <c r="F108" s="650" t="s">
        <v>1449</v>
      </c>
      <c r="G108" s="650" t="s">
        <v>1299</v>
      </c>
      <c r="H108" s="651"/>
      <c r="I108" s="176"/>
      <c r="J108" s="652">
        <v>1</v>
      </c>
      <c r="K108" s="653">
        <v>12</v>
      </c>
      <c r="L108" s="653">
        <v>268</v>
      </c>
      <c r="M108" s="176">
        <f t="shared" si="32"/>
        <v>268</v>
      </c>
      <c r="N108" s="1104"/>
      <c r="O108" s="1129" t="str">
        <f t="shared" si="30"/>
        <v/>
      </c>
      <c r="P108" s="175"/>
      <c r="Q108" s="175"/>
      <c r="R108" s="175"/>
      <c r="S108" s="175"/>
      <c r="T108" s="175"/>
      <c r="U108" s="175"/>
      <c r="V108" s="175"/>
      <c r="W108" s="175"/>
      <c r="X108" s="175"/>
      <c r="Y108" s="175"/>
      <c r="Z108" s="175"/>
      <c r="AA108" s="175"/>
      <c r="AB108" s="175"/>
      <c r="AC108" s="175"/>
      <c r="AD108" s="175"/>
      <c r="AE108" s="175"/>
      <c r="AF108" s="175"/>
      <c r="AG108" s="175"/>
    </row>
    <row r="109" spans="1:33" ht="18" customHeight="1">
      <c r="A109" s="647" t="str">
        <f t="shared" si="31"/>
        <v>平成3</v>
      </c>
      <c r="B109" s="552">
        <f t="shared" si="28"/>
        <v>34</v>
      </c>
      <c r="C109" s="648">
        <v>33347</v>
      </c>
      <c r="D109" s="648" t="str">
        <f t="shared" si="29"/>
        <v/>
      </c>
      <c r="E109" s="649">
        <v>1</v>
      </c>
      <c r="F109" s="650" t="s">
        <v>1450</v>
      </c>
      <c r="G109" s="650" t="s">
        <v>1451</v>
      </c>
      <c r="H109" s="651"/>
      <c r="I109" s="176"/>
      <c r="J109" s="652">
        <v>2</v>
      </c>
      <c r="K109" s="653">
        <v>7</v>
      </c>
      <c r="L109" s="653">
        <v>228</v>
      </c>
      <c r="M109" s="176">
        <f t="shared" si="32"/>
        <v>228</v>
      </c>
      <c r="N109" s="1104"/>
      <c r="O109" s="1129" t="str">
        <f t="shared" si="30"/>
        <v/>
      </c>
      <c r="P109" s="175"/>
      <c r="Q109" s="175"/>
      <c r="R109" s="175"/>
      <c r="S109" s="175"/>
      <c r="T109" s="175"/>
      <c r="U109" s="175"/>
      <c r="V109" s="175"/>
      <c r="W109" s="175"/>
      <c r="X109" s="175"/>
      <c r="Y109" s="175"/>
      <c r="Z109" s="175"/>
      <c r="AA109" s="175"/>
      <c r="AB109" s="175"/>
      <c r="AC109" s="175"/>
      <c r="AD109" s="175"/>
      <c r="AE109" s="175"/>
      <c r="AF109" s="175"/>
      <c r="AG109" s="175"/>
    </row>
    <row r="110" spans="1:33" ht="18" customHeight="1">
      <c r="A110" s="647" t="str">
        <f t="shared" si="31"/>
        <v>平成3</v>
      </c>
      <c r="B110" s="552">
        <f t="shared" si="28"/>
        <v>34</v>
      </c>
      <c r="C110" s="648">
        <v>33354</v>
      </c>
      <c r="D110" s="648" t="str">
        <f t="shared" si="29"/>
        <v/>
      </c>
      <c r="E110" s="649">
        <v>1</v>
      </c>
      <c r="F110" s="650" t="s">
        <v>1450</v>
      </c>
      <c r="G110" s="650" t="s">
        <v>1410</v>
      </c>
      <c r="H110" s="651"/>
      <c r="I110" s="176"/>
      <c r="J110" s="652">
        <v>2</v>
      </c>
      <c r="K110" s="653">
        <v>7</v>
      </c>
      <c r="L110" s="653">
        <v>227</v>
      </c>
      <c r="M110" s="176">
        <f t="shared" si="32"/>
        <v>227</v>
      </c>
      <c r="N110" s="1104"/>
      <c r="O110" s="1129" t="str">
        <f t="shared" si="30"/>
        <v/>
      </c>
      <c r="P110" s="175"/>
      <c r="Q110" s="175"/>
      <c r="R110" s="175"/>
      <c r="S110" s="175"/>
      <c r="T110" s="175"/>
      <c r="U110" s="175"/>
      <c r="V110" s="175"/>
      <c r="W110" s="175"/>
      <c r="X110" s="175"/>
      <c r="Y110" s="175"/>
      <c r="Z110" s="175"/>
      <c r="AA110" s="175"/>
      <c r="AB110" s="175"/>
      <c r="AC110" s="175"/>
      <c r="AD110" s="175"/>
      <c r="AE110" s="175"/>
      <c r="AF110" s="175"/>
      <c r="AG110" s="175"/>
    </row>
    <row r="111" spans="1:33" ht="18" customHeight="1">
      <c r="A111" s="647" t="str">
        <f t="shared" si="31"/>
        <v>平成3</v>
      </c>
      <c r="B111" s="552">
        <f t="shared" si="28"/>
        <v>34</v>
      </c>
      <c r="C111" s="648">
        <v>33378</v>
      </c>
      <c r="D111" s="648" t="str">
        <f t="shared" si="29"/>
        <v/>
      </c>
      <c r="E111" s="649">
        <v>1</v>
      </c>
      <c r="F111" s="650" t="s">
        <v>1452</v>
      </c>
      <c r="G111" s="650" t="s">
        <v>1427</v>
      </c>
      <c r="H111" s="651"/>
      <c r="I111" s="176"/>
      <c r="J111" s="652">
        <v>2</v>
      </c>
      <c r="K111" s="653">
        <v>7</v>
      </c>
      <c r="L111" s="653">
        <v>150</v>
      </c>
      <c r="M111" s="176">
        <f t="shared" si="32"/>
        <v>150</v>
      </c>
      <c r="N111" s="1104"/>
      <c r="O111" s="1129" t="str">
        <f t="shared" si="30"/>
        <v/>
      </c>
      <c r="P111" s="175"/>
      <c r="Q111" s="175"/>
      <c r="R111" s="175"/>
      <c r="S111" s="175"/>
      <c r="T111" s="175"/>
      <c r="U111" s="175"/>
      <c r="V111" s="175"/>
      <c r="W111" s="175"/>
      <c r="X111" s="175"/>
      <c r="Y111" s="175"/>
      <c r="Z111" s="175"/>
      <c r="AA111" s="175"/>
      <c r="AB111" s="175"/>
      <c r="AC111" s="175"/>
      <c r="AD111" s="175"/>
      <c r="AE111" s="175"/>
      <c r="AF111" s="175"/>
      <c r="AG111" s="175"/>
    </row>
    <row r="112" spans="1:33" ht="18" customHeight="1">
      <c r="A112" s="647" t="str">
        <f t="shared" si="31"/>
        <v>平成3</v>
      </c>
      <c r="B112" s="552">
        <f t="shared" si="28"/>
        <v>34</v>
      </c>
      <c r="C112" s="648">
        <v>33380</v>
      </c>
      <c r="D112" s="648" t="str">
        <f t="shared" si="29"/>
        <v/>
      </c>
      <c r="E112" s="649">
        <v>1</v>
      </c>
      <c r="F112" s="650" t="s">
        <v>1452</v>
      </c>
      <c r="G112" s="650" t="s">
        <v>1410</v>
      </c>
      <c r="H112" s="651"/>
      <c r="I112" s="176"/>
      <c r="J112" s="652">
        <v>2</v>
      </c>
      <c r="K112" s="653">
        <v>7</v>
      </c>
      <c r="L112" s="653">
        <v>145</v>
      </c>
      <c r="M112" s="176">
        <f t="shared" si="32"/>
        <v>145</v>
      </c>
      <c r="N112" s="1104"/>
      <c r="O112" s="1129" t="str">
        <f t="shared" si="30"/>
        <v/>
      </c>
      <c r="P112" s="175"/>
      <c r="Q112" s="175"/>
      <c r="R112" s="175"/>
      <c r="S112" s="175"/>
      <c r="T112" s="175"/>
      <c r="U112" s="175"/>
      <c r="V112" s="175"/>
      <c r="W112" s="175"/>
      <c r="X112" s="175"/>
      <c r="Y112" s="175"/>
      <c r="Z112" s="175"/>
      <c r="AA112" s="175"/>
      <c r="AB112" s="175"/>
      <c r="AC112" s="175"/>
      <c r="AD112" s="175"/>
      <c r="AE112" s="175"/>
      <c r="AF112" s="175"/>
      <c r="AG112" s="175"/>
    </row>
    <row r="113" spans="1:33" ht="18" customHeight="1">
      <c r="A113" s="647" t="str">
        <f t="shared" si="31"/>
        <v>平成3</v>
      </c>
      <c r="B113" s="552">
        <f t="shared" si="28"/>
        <v>24</v>
      </c>
      <c r="C113" s="648">
        <v>33388</v>
      </c>
      <c r="D113" s="648" t="str">
        <f t="shared" si="29"/>
        <v/>
      </c>
      <c r="E113" s="649">
        <v>1</v>
      </c>
      <c r="F113" s="650" t="s">
        <v>1453</v>
      </c>
      <c r="G113" s="650" t="s">
        <v>1454</v>
      </c>
      <c r="H113" s="651"/>
      <c r="I113" s="176"/>
      <c r="J113" s="652">
        <v>2</v>
      </c>
      <c r="K113" s="653">
        <v>10</v>
      </c>
      <c r="L113" s="653">
        <v>114</v>
      </c>
      <c r="M113" s="176">
        <f t="shared" si="32"/>
        <v>114</v>
      </c>
      <c r="N113" s="1104"/>
      <c r="O113" s="1129" t="str">
        <f t="shared" si="30"/>
        <v/>
      </c>
      <c r="P113" s="175"/>
      <c r="Q113" s="175"/>
      <c r="R113" s="175"/>
      <c r="S113" s="175"/>
      <c r="T113" s="175"/>
      <c r="U113" s="175"/>
      <c r="V113" s="175"/>
      <c r="W113" s="175"/>
      <c r="X113" s="175"/>
      <c r="Y113" s="175"/>
      <c r="Z113" s="175"/>
      <c r="AA113" s="175"/>
      <c r="AB113" s="175"/>
      <c r="AC113" s="175"/>
      <c r="AD113" s="175"/>
      <c r="AE113" s="175"/>
      <c r="AF113" s="175"/>
      <c r="AG113" s="175"/>
    </row>
    <row r="114" spans="1:33" ht="18" customHeight="1">
      <c r="A114" s="647" t="str">
        <f t="shared" si="31"/>
        <v>平成3</v>
      </c>
      <c r="B114" s="552">
        <f t="shared" si="28"/>
        <v>34</v>
      </c>
      <c r="C114" s="648">
        <v>33395</v>
      </c>
      <c r="D114" s="648" t="str">
        <f t="shared" si="29"/>
        <v/>
      </c>
      <c r="E114" s="649">
        <v>1</v>
      </c>
      <c r="F114" s="650" t="s">
        <v>1452</v>
      </c>
      <c r="G114" s="650" t="s">
        <v>1455</v>
      </c>
      <c r="H114" s="651"/>
      <c r="I114" s="176"/>
      <c r="J114" s="652">
        <v>2</v>
      </c>
      <c r="K114" s="653">
        <v>7</v>
      </c>
      <c r="L114" s="653">
        <v>150</v>
      </c>
      <c r="M114" s="176">
        <f t="shared" si="32"/>
        <v>150</v>
      </c>
      <c r="N114" s="1104"/>
      <c r="O114" s="1129" t="str">
        <f t="shared" si="30"/>
        <v/>
      </c>
      <c r="P114" s="175"/>
      <c r="Q114" s="175"/>
      <c r="R114" s="175"/>
      <c r="S114" s="175"/>
      <c r="T114" s="175"/>
      <c r="U114" s="175"/>
      <c r="V114" s="175"/>
      <c r="W114" s="175"/>
      <c r="X114" s="175"/>
      <c r="Y114" s="175"/>
      <c r="Z114" s="175"/>
      <c r="AA114" s="175"/>
      <c r="AB114" s="175"/>
      <c r="AC114" s="175"/>
      <c r="AD114" s="175"/>
      <c r="AE114" s="175"/>
      <c r="AF114" s="175"/>
      <c r="AG114" s="175"/>
    </row>
    <row r="115" spans="1:33" ht="18" customHeight="1">
      <c r="A115" s="647" t="str">
        <f t="shared" si="31"/>
        <v>平成3</v>
      </c>
      <c r="B115" s="552">
        <f t="shared" si="28"/>
        <v>34</v>
      </c>
      <c r="C115" s="648">
        <v>33401</v>
      </c>
      <c r="D115" s="648" t="str">
        <f t="shared" si="29"/>
        <v/>
      </c>
      <c r="E115" s="649">
        <v>1</v>
      </c>
      <c r="F115" s="650" t="s">
        <v>1452</v>
      </c>
      <c r="G115" s="650" t="s">
        <v>372</v>
      </c>
      <c r="H115" s="651"/>
      <c r="I115" s="176"/>
      <c r="J115" s="652">
        <v>2</v>
      </c>
      <c r="K115" s="653">
        <v>7</v>
      </c>
      <c r="L115" s="653">
        <v>149</v>
      </c>
      <c r="M115" s="176">
        <f t="shared" si="32"/>
        <v>149</v>
      </c>
      <c r="N115" s="1104"/>
      <c r="O115" s="1129" t="str">
        <f t="shared" si="30"/>
        <v/>
      </c>
      <c r="P115" s="175"/>
      <c r="Q115" s="175"/>
      <c r="R115" s="175"/>
      <c r="S115" s="175"/>
      <c r="T115" s="175"/>
      <c r="U115" s="175"/>
      <c r="V115" s="175"/>
      <c r="W115" s="175"/>
      <c r="X115" s="175"/>
      <c r="Y115" s="175"/>
      <c r="Z115" s="175"/>
      <c r="AA115" s="175"/>
      <c r="AB115" s="175"/>
      <c r="AC115" s="175"/>
      <c r="AD115" s="175"/>
      <c r="AE115" s="175"/>
      <c r="AF115" s="175"/>
      <c r="AG115" s="175"/>
    </row>
    <row r="116" spans="1:33" ht="18" customHeight="1">
      <c r="A116" s="647" t="str">
        <f t="shared" si="31"/>
        <v>平成3</v>
      </c>
      <c r="B116" s="552">
        <f t="shared" si="28"/>
        <v>19</v>
      </c>
      <c r="C116" s="648">
        <v>33401</v>
      </c>
      <c r="D116" s="648" t="str">
        <f t="shared" si="29"/>
        <v/>
      </c>
      <c r="E116" s="649">
        <v>1</v>
      </c>
      <c r="F116" s="650" t="s">
        <v>1453</v>
      </c>
      <c r="G116" s="650" t="s">
        <v>1456</v>
      </c>
      <c r="H116" s="651"/>
      <c r="I116" s="176"/>
      <c r="J116" s="652">
        <v>2</v>
      </c>
      <c r="K116" s="653">
        <v>14</v>
      </c>
      <c r="L116" s="653">
        <v>156</v>
      </c>
      <c r="M116" s="176">
        <f t="shared" si="32"/>
        <v>156</v>
      </c>
      <c r="N116" s="1104"/>
      <c r="O116" s="1129" t="str">
        <f t="shared" si="30"/>
        <v/>
      </c>
      <c r="P116" s="175"/>
      <c r="Q116" s="175"/>
      <c r="R116" s="175"/>
      <c r="S116" s="175"/>
      <c r="T116" s="175"/>
      <c r="U116" s="175"/>
      <c r="V116" s="175"/>
      <c r="W116" s="175"/>
      <c r="X116" s="175"/>
      <c r="Y116" s="175"/>
      <c r="Z116" s="175"/>
      <c r="AA116" s="175"/>
      <c r="AB116" s="175"/>
      <c r="AC116" s="175"/>
      <c r="AD116" s="175"/>
      <c r="AE116" s="175"/>
      <c r="AF116" s="175"/>
      <c r="AG116" s="175"/>
    </row>
    <row r="117" spans="1:33" ht="18" customHeight="1">
      <c r="A117" s="647" t="str">
        <f t="shared" si="31"/>
        <v>平成3</v>
      </c>
      <c r="B117" s="552">
        <f t="shared" si="28"/>
        <v>44</v>
      </c>
      <c r="C117" s="648">
        <v>33416</v>
      </c>
      <c r="D117" s="648" t="str">
        <f t="shared" si="29"/>
        <v/>
      </c>
      <c r="E117" s="649">
        <v>1</v>
      </c>
      <c r="F117" s="650" t="s">
        <v>1457</v>
      </c>
      <c r="G117" s="650" t="s">
        <v>1458</v>
      </c>
      <c r="H117" s="651"/>
      <c r="I117" s="176"/>
      <c r="J117" s="652">
        <v>2</v>
      </c>
      <c r="K117" s="653">
        <v>5</v>
      </c>
      <c r="L117" s="653">
        <v>265</v>
      </c>
      <c r="M117" s="176">
        <f t="shared" si="32"/>
        <v>265</v>
      </c>
      <c r="N117" s="1104"/>
      <c r="O117" s="1129" t="str">
        <f t="shared" si="30"/>
        <v/>
      </c>
      <c r="P117" s="175"/>
      <c r="Q117" s="175"/>
      <c r="R117" s="175"/>
      <c r="S117" s="175"/>
      <c r="T117" s="175"/>
      <c r="U117" s="175"/>
      <c r="V117" s="175"/>
      <c r="W117" s="175"/>
      <c r="X117" s="175"/>
      <c r="Y117" s="175"/>
      <c r="Z117" s="175"/>
      <c r="AA117" s="175"/>
      <c r="AB117" s="175"/>
      <c r="AC117" s="175"/>
      <c r="AD117" s="175"/>
      <c r="AE117" s="175"/>
      <c r="AF117" s="175"/>
      <c r="AG117" s="175"/>
    </row>
    <row r="118" spans="1:33" ht="18" customHeight="1">
      <c r="A118" s="647" t="str">
        <f t="shared" si="31"/>
        <v>平成3</v>
      </c>
      <c r="B118" s="552">
        <f t="shared" si="28"/>
        <v>44</v>
      </c>
      <c r="C118" s="648">
        <v>33435</v>
      </c>
      <c r="D118" s="648" t="str">
        <f t="shared" si="29"/>
        <v/>
      </c>
      <c r="E118" s="649">
        <v>1</v>
      </c>
      <c r="F118" s="650" t="s">
        <v>1459</v>
      </c>
      <c r="G118" s="650" t="s">
        <v>1405</v>
      </c>
      <c r="H118" s="651"/>
      <c r="I118" s="176"/>
      <c r="J118" s="652">
        <v>2</v>
      </c>
      <c r="K118" s="653">
        <v>5</v>
      </c>
      <c r="L118" s="653">
        <v>150</v>
      </c>
      <c r="M118" s="176">
        <f t="shared" si="32"/>
        <v>150</v>
      </c>
      <c r="N118" s="1104"/>
      <c r="O118" s="1129" t="str">
        <f t="shared" si="30"/>
        <v/>
      </c>
      <c r="P118" s="175"/>
      <c r="Q118" s="175"/>
      <c r="R118" s="175"/>
      <c r="S118" s="175"/>
      <c r="T118" s="175"/>
      <c r="U118" s="175"/>
      <c r="V118" s="175"/>
      <c r="W118" s="175"/>
      <c r="X118" s="175"/>
      <c r="Y118" s="175"/>
      <c r="Z118" s="175"/>
      <c r="AA118" s="175"/>
      <c r="AB118" s="175"/>
      <c r="AC118" s="175"/>
      <c r="AD118" s="175"/>
      <c r="AE118" s="175"/>
      <c r="AF118" s="175"/>
      <c r="AG118" s="175"/>
    </row>
    <row r="119" spans="1:33" ht="18" customHeight="1">
      <c r="A119" s="647" t="str">
        <f t="shared" si="31"/>
        <v>平成3</v>
      </c>
      <c r="B119" s="552">
        <f t="shared" si="28"/>
        <v>30</v>
      </c>
      <c r="C119" s="648">
        <v>33451</v>
      </c>
      <c r="D119" s="648" t="str">
        <f t="shared" si="29"/>
        <v/>
      </c>
      <c r="E119" s="649">
        <v>1</v>
      </c>
      <c r="F119" s="650" t="s">
        <v>1450</v>
      </c>
      <c r="G119" s="650" t="s">
        <v>1460</v>
      </c>
      <c r="H119" s="651"/>
      <c r="I119" s="176"/>
      <c r="J119" s="652">
        <v>2</v>
      </c>
      <c r="K119" s="653">
        <v>8</v>
      </c>
      <c r="L119" s="653">
        <v>225</v>
      </c>
      <c r="M119" s="176">
        <f t="shared" si="32"/>
        <v>225</v>
      </c>
      <c r="N119" s="1104"/>
      <c r="O119" s="1129" t="str">
        <f t="shared" si="30"/>
        <v/>
      </c>
      <c r="P119" s="175"/>
      <c r="Q119" s="175"/>
      <c r="R119" s="175"/>
      <c r="S119" s="175"/>
      <c r="T119" s="175"/>
      <c r="U119" s="175"/>
      <c r="V119" s="175"/>
      <c r="W119" s="175"/>
      <c r="X119" s="175"/>
      <c r="Y119" s="175"/>
      <c r="Z119" s="175"/>
      <c r="AA119" s="175"/>
      <c r="AB119" s="175"/>
      <c r="AC119" s="175"/>
      <c r="AD119" s="175"/>
      <c r="AE119" s="175"/>
      <c r="AF119" s="175"/>
      <c r="AG119" s="175"/>
    </row>
    <row r="120" spans="1:33" ht="18" customHeight="1">
      <c r="A120" s="647" t="str">
        <f t="shared" si="31"/>
        <v>平成3</v>
      </c>
      <c r="B120" s="552">
        <f t="shared" si="28"/>
        <v>44</v>
      </c>
      <c r="C120" s="648">
        <v>33451</v>
      </c>
      <c r="D120" s="648" t="str">
        <f t="shared" si="29"/>
        <v/>
      </c>
      <c r="E120" s="649">
        <v>1</v>
      </c>
      <c r="F120" s="650" t="s">
        <v>1461</v>
      </c>
      <c r="G120" s="650" t="s">
        <v>1289</v>
      </c>
      <c r="H120" s="651"/>
      <c r="I120" s="176"/>
      <c r="J120" s="652">
        <v>2</v>
      </c>
      <c r="K120" s="653">
        <v>5</v>
      </c>
      <c r="L120" s="653">
        <v>61</v>
      </c>
      <c r="M120" s="176">
        <f t="shared" si="32"/>
        <v>61</v>
      </c>
      <c r="N120" s="1104"/>
      <c r="O120" s="1129" t="str">
        <f t="shared" si="30"/>
        <v/>
      </c>
      <c r="P120" s="175"/>
      <c r="Q120" s="175"/>
      <c r="R120" s="175"/>
      <c r="S120" s="175"/>
      <c r="T120" s="175"/>
      <c r="U120" s="175"/>
      <c r="V120" s="175"/>
      <c r="W120" s="175"/>
      <c r="X120" s="175"/>
      <c r="Y120" s="175"/>
      <c r="Z120" s="175"/>
      <c r="AA120" s="175"/>
      <c r="AB120" s="175"/>
      <c r="AC120" s="175"/>
      <c r="AD120" s="175"/>
      <c r="AE120" s="175"/>
      <c r="AF120" s="175"/>
      <c r="AG120" s="175"/>
    </row>
    <row r="121" spans="1:33" ht="18" customHeight="1">
      <c r="A121" s="647" t="str">
        <f t="shared" si="31"/>
        <v>平成3</v>
      </c>
      <c r="B121" s="552">
        <f t="shared" si="28"/>
        <v>34</v>
      </c>
      <c r="C121" s="648">
        <v>33484</v>
      </c>
      <c r="D121" s="648" t="str">
        <f t="shared" si="29"/>
        <v/>
      </c>
      <c r="E121" s="649">
        <v>1</v>
      </c>
      <c r="F121" s="650" t="s">
        <v>1453</v>
      </c>
      <c r="G121" s="650" t="s">
        <v>1462</v>
      </c>
      <c r="H121" s="651"/>
      <c r="I121" s="176"/>
      <c r="J121" s="652">
        <v>2</v>
      </c>
      <c r="K121" s="653">
        <v>7</v>
      </c>
      <c r="L121" s="653">
        <v>131</v>
      </c>
      <c r="M121" s="176">
        <f t="shared" si="32"/>
        <v>131</v>
      </c>
      <c r="N121" s="1104"/>
      <c r="O121" s="1129" t="str">
        <f t="shared" si="30"/>
        <v/>
      </c>
      <c r="P121" s="175"/>
      <c r="Q121" s="175"/>
      <c r="R121" s="175"/>
      <c r="S121" s="175"/>
      <c r="T121" s="175"/>
      <c r="U121" s="175"/>
      <c r="V121" s="175"/>
      <c r="W121" s="175"/>
      <c r="X121" s="175"/>
      <c r="Y121" s="175"/>
      <c r="Z121" s="175"/>
      <c r="AA121" s="175"/>
      <c r="AB121" s="175"/>
      <c r="AC121" s="175"/>
      <c r="AD121" s="175"/>
      <c r="AE121" s="175"/>
      <c r="AF121" s="175"/>
      <c r="AG121" s="175"/>
    </row>
    <row r="122" spans="1:33" ht="18" customHeight="1">
      <c r="A122" s="647" t="str">
        <f t="shared" si="31"/>
        <v>平成3</v>
      </c>
      <c r="B122" s="552">
        <f t="shared" si="28"/>
        <v>34</v>
      </c>
      <c r="C122" s="648">
        <v>33493</v>
      </c>
      <c r="D122" s="648" t="str">
        <f t="shared" si="29"/>
        <v/>
      </c>
      <c r="E122" s="649">
        <v>1</v>
      </c>
      <c r="F122" s="650" t="s">
        <v>1463</v>
      </c>
      <c r="G122" s="650" t="s">
        <v>1299</v>
      </c>
      <c r="H122" s="651"/>
      <c r="I122" s="176"/>
      <c r="J122" s="652">
        <v>2</v>
      </c>
      <c r="K122" s="653">
        <v>7</v>
      </c>
      <c r="L122" s="653">
        <v>276</v>
      </c>
      <c r="M122" s="176">
        <f t="shared" si="32"/>
        <v>276</v>
      </c>
      <c r="N122" s="1104"/>
      <c r="O122" s="1129" t="str">
        <f t="shared" si="30"/>
        <v/>
      </c>
      <c r="P122" s="175"/>
      <c r="Q122" s="175"/>
      <c r="R122" s="175"/>
      <c r="S122" s="175"/>
      <c r="T122" s="175"/>
      <c r="U122" s="175"/>
      <c r="V122" s="175"/>
      <c r="W122" s="175"/>
      <c r="X122" s="175"/>
      <c r="Y122" s="175"/>
      <c r="Z122" s="175"/>
      <c r="AA122" s="175"/>
      <c r="AB122" s="175"/>
      <c r="AC122" s="175"/>
      <c r="AD122" s="175"/>
      <c r="AE122" s="175"/>
      <c r="AF122" s="175"/>
      <c r="AG122" s="175"/>
    </row>
    <row r="123" spans="1:33" ht="18" customHeight="1">
      <c r="A123" s="647" t="str">
        <f t="shared" si="31"/>
        <v>平成3</v>
      </c>
      <c r="B123" s="552">
        <f t="shared" si="28"/>
        <v>24</v>
      </c>
      <c r="C123" s="648">
        <v>33507</v>
      </c>
      <c r="D123" s="648" t="str">
        <f t="shared" si="29"/>
        <v/>
      </c>
      <c r="E123" s="649">
        <v>1</v>
      </c>
      <c r="F123" s="650" t="s">
        <v>1464</v>
      </c>
      <c r="G123" s="650" t="s">
        <v>1299</v>
      </c>
      <c r="H123" s="651"/>
      <c r="I123" s="176"/>
      <c r="J123" s="652">
        <v>2</v>
      </c>
      <c r="K123" s="653">
        <v>10</v>
      </c>
      <c r="L123" s="653">
        <v>211</v>
      </c>
      <c r="M123" s="176">
        <f t="shared" si="32"/>
        <v>211</v>
      </c>
      <c r="N123" s="1104"/>
      <c r="O123" s="1129" t="str">
        <f t="shared" si="30"/>
        <v/>
      </c>
      <c r="P123" s="175"/>
      <c r="Q123" s="175"/>
      <c r="R123" s="175"/>
      <c r="S123" s="175"/>
      <c r="T123" s="175"/>
      <c r="U123" s="175"/>
      <c r="V123" s="175"/>
      <c r="W123" s="175"/>
      <c r="X123" s="175"/>
      <c r="Y123" s="175"/>
      <c r="Z123" s="175"/>
      <c r="AA123" s="175"/>
      <c r="AB123" s="175"/>
      <c r="AC123" s="175"/>
      <c r="AD123" s="175"/>
      <c r="AE123" s="175"/>
      <c r="AF123" s="175"/>
      <c r="AG123" s="175"/>
    </row>
    <row r="124" spans="1:33" ht="18" customHeight="1">
      <c r="A124" s="647" t="str">
        <f t="shared" si="31"/>
        <v>平成3</v>
      </c>
      <c r="B124" s="552">
        <f t="shared" si="28"/>
        <v>18</v>
      </c>
      <c r="C124" s="648">
        <v>33542</v>
      </c>
      <c r="D124" s="648">
        <f t="shared" si="29"/>
        <v>33543</v>
      </c>
      <c r="E124" s="649">
        <v>2</v>
      </c>
      <c r="F124" s="650" t="s">
        <v>1465</v>
      </c>
      <c r="G124" s="650" t="s">
        <v>1466</v>
      </c>
      <c r="H124" s="651"/>
      <c r="I124" s="176"/>
      <c r="J124" s="652">
        <v>2</v>
      </c>
      <c r="K124" s="653">
        <v>16</v>
      </c>
      <c r="L124" s="653">
        <v>1500</v>
      </c>
      <c r="M124" s="176">
        <f t="shared" si="32"/>
        <v>3000</v>
      </c>
      <c r="N124" s="1104"/>
      <c r="O124" s="1129" t="str">
        <f t="shared" si="30"/>
        <v/>
      </c>
      <c r="P124" s="175"/>
      <c r="Q124" s="175"/>
      <c r="R124" s="175"/>
      <c r="S124" s="175"/>
      <c r="T124" s="175"/>
      <c r="U124" s="175"/>
      <c r="V124" s="175"/>
      <c r="W124" s="175"/>
      <c r="X124" s="175"/>
      <c r="Y124" s="175"/>
      <c r="Z124" s="175"/>
      <c r="AA124" s="175"/>
      <c r="AB124" s="175"/>
      <c r="AC124" s="175"/>
      <c r="AD124" s="175"/>
      <c r="AE124" s="175"/>
      <c r="AF124" s="175"/>
      <c r="AG124" s="175"/>
    </row>
    <row r="125" spans="1:33" ht="18" customHeight="1">
      <c r="A125" s="647" t="str">
        <f t="shared" si="31"/>
        <v>平成3</v>
      </c>
      <c r="B125" s="552">
        <f t="shared" si="28"/>
        <v>30</v>
      </c>
      <c r="C125" s="648">
        <v>33557</v>
      </c>
      <c r="D125" s="648" t="str">
        <f t="shared" si="29"/>
        <v/>
      </c>
      <c r="E125" s="649">
        <v>1</v>
      </c>
      <c r="F125" s="650" t="s">
        <v>1467</v>
      </c>
      <c r="G125" s="650" t="s">
        <v>1299</v>
      </c>
      <c r="H125" s="651"/>
      <c r="I125" s="176"/>
      <c r="J125" s="652">
        <v>2</v>
      </c>
      <c r="K125" s="653">
        <v>8</v>
      </c>
      <c r="L125" s="653">
        <v>302</v>
      </c>
      <c r="M125" s="176">
        <f t="shared" si="32"/>
        <v>302</v>
      </c>
      <c r="N125" s="1104"/>
      <c r="O125" s="1129" t="str">
        <f t="shared" si="30"/>
        <v/>
      </c>
      <c r="P125" s="175"/>
      <c r="Q125" s="175"/>
      <c r="R125" s="175"/>
      <c r="S125" s="175"/>
      <c r="T125" s="175"/>
      <c r="U125" s="175"/>
      <c r="V125" s="175"/>
      <c r="W125" s="175"/>
      <c r="X125" s="175"/>
      <c r="Y125" s="175"/>
      <c r="Z125" s="175"/>
      <c r="AA125" s="175"/>
      <c r="AB125" s="175"/>
      <c r="AC125" s="175"/>
      <c r="AD125" s="175"/>
      <c r="AE125" s="175"/>
      <c r="AF125" s="175"/>
      <c r="AG125" s="175"/>
    </row>
    <row r="126" spans="1:33" ht="18" customHeight="1">
      <c r="A126" s="647" t="str">
        <f t="shared" si="31"/>
        <v>平成3</v>
      </c>
      <c r="B126" s="552">
        <f t="shared" si="28"/>
        <v>43</v>
      </c>
      <c r="C126" s="648">
        <v>33561</v>
      </c>
      <c r="D126" s="648" t="str">
        <f t="shared" si="29"/>
        <v/>
      </c>
      <c r="E126" s="649">
        <v>1</v>
      </c>
      <c r="F126" s="650" t="s">
        <v>1468</v>
      </c>
      <c r="G126" s="650" t="s">
        <v>1299</v>
      </c>
      <c r="H126" s="651"/>
      <c r="I126" s="176"/>
      <c r="J126" s="652">
        <v>2</v>
      </c>
      <c r="K126" s="653">
        <v>6</v>
      </c>
      <c r="L126" s="653">
        <v>206</v>
      </c>
      <c r="M126" s="176">
        <f t="shared" si="32"/>
        <v>206</v>
      </c>
      <c r="N126" s="1104"/>
      <c r="O126" s="1129" t="str">
        <f t="shared" si="30"/>
        <v/>
      </c>
      <c r="P126" s="175"/>
      <c r="Q126" s="175"/>
      <c r="R126" s="175"/>
      <c r="S126" s="175"/>
      <c r="T126" s="175"/>
      <c r="U126" s="175"/>
      <c r="V126" s="175"/>
      <c r="W126" s="175"/>
      <c r="X126" s="175"/>
      <c r="Y126" s="175"/>
      <c r="Z126" s="175"/>
      <c r="AA126" s="175"/>
      <c r="AB126" s="175"/>
      <c r="AC126" s="175"/>
      <c r="AD126" s="175"/>
      <c r="AE126" s="175"/>
      <c r="AF126" s="175"/>
      <c r="AG126" s="175"/>
    </row>
    <row r="127" spans="1:33" ht="18" customHeight="1">
      <c r="A127" s="647" t="str">
        <f t="shared" si="31"/>
        <v>平成3</v>
      </c>
      <c r="B127" s="552">
        <f t="shared" si="28"/>
        <v>30</v>
      </c>
      <c r="C127" s="648">
        <v>33582</v>
      </c>
      <c r="D127" s="648">
        <f t="shared" si="29"/>
        <v>33583</v>
      </c>
      <c r="E127" s="649">
        <v>2</v>
      </c>
      <c r="F127" s="650" t="s">
        <v>1469</v>
      </c>
      <c r="G127" s="650" t="s">
        <v>1470</v>
      </c>
      <c r="H127" s="651"/>
      <c r="I127" s="176"/>
      <c r="J127" s="652">
        <v>2</v>
      </c>
      <c r="K127" s="653">
        <v>8</v>
      </c>
      <c r="L127" s="653">
        <v>135</v>
      </c>
      <c r="M127" s="176">
        <f t="shared" si="32"/>
        <v>270</v>
      </c>
      <c r="N127" s="1104"/>
      <c r="O127" s="1129" t="str">
        <f t="shared" si="30"/>
        <v/>
      </c>
      <c r="P127" s="175"/>
      <c r="Q127" s="175"/>
      <c r="R127" s="175"/>
      <c r="S127" s="175"/>
      <c r="T127" s="175"/>
      <c r="U127" s="175"/>
      <c r="V127" s="175"/>
      <c r="W127" s="175"/>
      <c r="X127" s="175"/>
      <c r="Y127" s="175"/>
      <c r="Z127" s="175"/>
      <c r="AA127" s="175"/>
      <c r="AB127" s="175"/>
      <c r="AC127" s="175"/>
      <c r="AD127" s="175"/>
      <c r="AE127" s="175"/>
      <c r="AF127" s="175"/>
      <c r="AG127" s="175"/>
    </row>
    <row r="128" spans="1:33" ht="18" customHeight="1">
      <c r="A128" s="647" t="str">
        <f t="shared" si="31"/>
        <v>平成3</v>
      </c>
      <c r="B128" s="552">
        <f t="shared" si="28"/>
        <v>30</v>
      </c>
      <c r="C128" s="648">
        <v>33588</v>
      </c>
      <c r="D128" s="648">
        <f t="shared" si="29"/>
        <v>33589</v>
      </c>
      <c r="E128" s="649">
        <v>2</v>
      </c>
      <c r="F128" s="650" t="s">
        <v>1469</v>
      </c>
      <c r="G128" s="650" t="s">
        <v>1471</v>
      </c>
      <c r="H128" s="651"/>
      <c r="I128" s="176"/>
      <c r="J128" s="652">
        <v>2</v>
      </c>
      <c r="K128" s="653">
        <v>8</v>
      </c>
      <c r="L128" s="653">
        <v>139</v>
      </c>
      <c r="M128" s="176">
        <f t="shared" si="32"/>
        <v>278</v>
      </c>
      <c r="N128" s="1104"/>
      <c r="O128" s="1129" t="str">
        <f t="shared" si="30"/>
        <v/>
      </c>
      <c r="P128" s="175"/>
      <c r="Q128" s="175"/>
      <c r="R128" s="175"/>
      <c r="S128" s="175"/>
      <c r="T128" s="175"/>
      <c r="U128" s="175"/>
      <c r="V128" s="175"/>
      <c r="W128" s="175"/>
      <c r="X128" s="175"/>
      <c r="Y128" s="175"/>
      <c r="Z128" s="175"/>
      <c r="AA128" s="175"/>
      <c r="AB128" s="175"/>
      <c r="AC128" s="175"/>
      <c r="AD128" s="175"/>
      <c r="AE128" s="175"/>
      <c r="AF128" s="175"/>
      <c r="AG128" s="175"/>
    </row>
    <row r="129" spans="1:33" ht="18" customHeight="1">
      <c r="A129" s="647" t="str">
        <f t="shared" si="31"/>
        <v>平成3</v>
      </c>
      <c r="B129" s="552">
        <f t="shared" si="28"/>
        <v>27</v>
      </c>
      <c r="C129" s="648">
        <v>33624</v>
      </c>
      <c r="D129" s="648" t="str">
        <f t="shared" si="29"/>
        <v/>
      </c>
      <c r="E129" s="649">
        <v>1</v>
      </c>
      <c r="F129" s="650" t="s">
        <v>1472</v>
      </c>
      <c r="G129" s="650" t="s">
        <v>1339</v>
      </c>
      <c r="H129" s="651"/>
      <c r="I129" s="176"/>
      <c r="J129" s="652">
        <v>2</v>
      </c>
      <c r="K129" s="653">
        <v>9</v>
      </c>
      <c r="L129" s="653">
        <v>181</v>
      </c>
      <c r="M129" s="176">
        <f t="shared" si="32"/>
        <v>181</v>
      </c>
      <c r="N129" s="1104"/>
      <c r="O129" s="1129" t="str">
        <f t="shared" si="30"/>
        <v/>
      </c>
      <c r="P129" s="175"/>
      <c r="Q129" s="175"/>
      <c r="R129" s="175"/>
      <c r="S129" s="175"/>
      <c r="T129" s="175"/>
      <c r="U129" s="175"/>
      <c r="V129" s="175"/>
      <c r="W129" s="175"/>
      <c r="X129" s="175"/>
      <c r="Y129" s="175"/>
      <c r="Z129" s="175"/>
      <c r="AA129" s="175"/>
      <c r="AB129" s="175"/>
      <c r="AC129" s="175"/>
      <c r="AD129" s="175"/>
      <c r="AE129" s="175"/>
      <c r="AF129" s="175"/>
      <c r="AG129" s="175"/>
    </row>
    <row r="130" spans="1:33" ht="18" customHeight="1">
      <c r="A130" s="647" t="str">
        <f t="shared" si="31"/>
        <v>平成4</v>
      </c>
      <c r="B130" s="552">
        <f t="shared" si="28"/>
        <v>7</v>
      </c>
      <c r="C130" s="648">
        <v>33714</v>
      </c>
      <c r="D130" s="648">
        <f t="shared" si="29"/>
        <v>33715</v>
      </c>
      <c r="E130" s="649">
        <v>2</v>
      </c>
      <c r="F130" s="650" t="s">
        <v>1473</v>
      </c>
      <c r="G130" s="650" t="s">
        <v>1299</v>
      </c>
      <c r="H130" s="651"/>
      <c r="I130" s="176"/>
      <c r="J130" s="652">
        <v>1</v>
      </c>
      <c r="K130" s="653">
        <v>63</v>
      </c>
      <c r="L130" s="653">
        <v>500</v>
      </c>
      <c r="M130" s="176">
        <f t="shared" si="32"/>
        <v>1000</v>
      </c>
      <c r="N130" s="1104"/>
      <c r="O130" s="1129" t="str">
        <f t="shared" si="30"/>
        <v/>
      </c>
      <c r="P130" s="175"/>
      <c r="Q130" s="175"/>
      <c r="R130" s="175"/>
      <c r="S130" s="175"/>
      <c r="T130" s="175"/>
      <c r="U130" s="175"/>
      <c r="V130" s="175"/>
      <c r="W130" s="175"/>
      <c r="X130" s="175"/>
      <c r="Y130" s="175"/>
      <c r="Z130" s="175"/>
      <c r="AA130" s="175"/>
      <c r="AB130" s="175"/>
      <c r="AC130" s="175"/>
      <c r="AD130" s="175"/>
      <c r="AE130" s="175"/>
      <c r="AF130" s="175"/>
      <c r="AG130" s="175"/>
    </row>
    <row r="131" spans="1:33" ht="18" customHeight="1">
      <c r="A131" s="647" t="str">
        <f t="shared" si="31"/>
        <v>平成4</v>
      </c>
      <c r="B131" s="552">
        <f t="shared" si="28"/>
        <v>40</v>
      </c>
      <c r="C131" s="648">
        <v>33717</v>
      </c>
      <c r="D131" s="648" t="str">
        <f t="shared" si="29"/>
        <v/>
      </c>
      <c r="E131" s="649">
        <v>1</v>
      </c>
      <c r="F131" s="650" t="s">
        <v>1474</v>
      </c>
      <c r="G131" s="650" t="s">
        <v>1302</v>
      </c>
      <c r="H131" s="651"/>
      <c r="I131" s="176"/>
      <c r="J131" s="652">
        <v>1</v>
      </c>
      <c r="K131" s="653">
        <v>3</v>
      </c>
      <c r="L131" s="653">
        <v>80</v>
      </c>
      <c r="M131" s="176">
        <f t="shared" si="32"/>
        <v>80</v>
      </c>
      <c r="N131" s="1104"/>
      <c r="O131" s="1129" t="str">
        <f t="shared" si="30"/>
        <v/>
      </c>
      <c r="P131" s="175"/>
      <c r="Q131" s="175"/>
      <c r="R131" s="175"/>
      <c r="S131" s="175"/>
      <c r="T131" s="175"/>
      <c r="U131" s="175"/>
      <c r="V131" s="175"/>
      <c r="W131" s="175"/>
      <c r="X131" s="175"/>
      <c r="Y131" s="175"/>
      <c r="Z131" s="175"/>
      <c r="AA131" s="175"/>
      <c r="AB131" s="175"/>
      <c r="AC131" s="175"/>
      <c r="AD131" s="175"/>
      <c r="AE131" s="175"/>
      <c r="AF131" s="175"/>
      <c r="AG131" s="175"/>
    </row>
    <row r="132" spans="1:33" ht="18" customHeight="1">
      <c r="A132" s="647" t="str">
        <f t="shared" si="31"/>
        <v>平成4</v>
      </c>
      <c r="B132" s="552">
        <f t="shared" ref="B132:B195" si="33">IF(ISBLANK(K132),"-",COUNTIFS($K:$K,"&gt;"&amp;K132,A:A,A132)+1)</f>
        <v>18</v>
      </c>
      <c r="C132" s="648">
        <v>33746</v>
      </c>
      <c r="D132" s="648" t="str">
        <f t="shared" ref="D132:D195" si="34">IF(E132=1,"",C132+E132-1)</f>
        <v/>
      </c>
      <c r="E132" s="649">
        <v>1</v>
      </c>
      <c r="F132" s="650" t="s">
        <v>1475</v>
      </c>
      <c r="G132" s="650" t="s">
        <v>1289</v>
      </c>
      <c r="H132" s="651"/>
      <c r="I132" s="176"/>
      <c r="J132" s="652">
        <v>1</v>
      </c>
      <c r="K132" s="653">
        <v>9</v>
      </c>
      <c r="L132" s="653">
        <v>197</v>
      </c>
      <c r="M132" s="176">
        <f t="shared" si="32"/>
        <v>197</v>
      </c>
      <c r="N132" s="1104"/>
      <c r="O132" s="1129" t="str">
        <f t="shared" ref="O132:O195" si="35">IF(COUNTIF(G132,"*オンライン*"),"●","")</f>
        <v/>
      </c>
      <c r="P132" s="175"/>
      <c r="Q132" s="175"/>
      <c r="R132" s="175"/>
      <c r="S132" s="175"/>
      <c r="T132" s="175"/>
      <c r="U132" s="175"/>
      <c r="V132" s="175"/>
      <c r="W132" s="175"/>
      <c r="X132" s="175"/>
      <c r="Y132" s="175"/>
      <c r="Z132" s="175"/>
      <c r="AA132" s="175"/>
      <c r="AB132" s="175"/>
      <c r="AC132" s="175"/>
      <c r="AD132" s="175"/>
      <c r="AE132" s="175"/>
      <c r="AF132" s="175"/>
      <c r="AG132" s="175"/>
    </row>
    <row r="133" spans="1:33" ht="18" customHeight="1">
      <c r="A133" s="647" t="str">
        <f t="shared" ref="A133:A196" si="36">TEXT(EDATE(C133,-3),"ggge")</f>
        <v>平成4</v>
      </c>
      <c r="B133" s="552">
        <f t="shared" si="33"/>
        <v>10</v>
      </c>
      <c r="C133" s="648">
        <v>33766</v>
      </c>
      <c r="D133" s="648">
        <f t="shared" si="34"/>
        <v>33767</v>
      </c>
      <c r="E133" s="649">
        <v>2</v>
      </c>
      <c r="F133" s="650" t="s">
        <v>1476</v>
      </c>
      <c r="G133" s="650" t="s">
        <v>1477</v>
      </c>
      <c r="H133" s="651"/>
      <c r="I133" s="176"/>
      <c r="J133" s="652">
        <v>1</v>
      </c>
      <c r="K133" s="653">
        <v>41</v>
      </c>
      <c r="L133" s="653">
        <v>140</v>
      </c>
      <c r="M133" s="176">
        <f t="shared" ref="M133:M196" si="37">E133*L133</f>
        <v>280</v>
      </c>
      <c r="N133" s="1104"/>
      <c r="O133" s="1129" t="str">
        <f t="shared" si="35"/>
        <v/>
      </c>
      <c r="P133" s="175"/>
      <c r="Q133" s="175"/>
      <c r="R133" s="175"/>
      <c r="S133" s="175"/>
      <c r="T133" s="175"/>
      <c r="U133" s="175"/>
      <c r="V133" s="175"/>
      <c r="W133" s="175"/>
      <c r="X133" s="175"/>
      <c r="Y133" s="175"/>
      <c r="Z133" s="175"/>
      <c r="AA133" s="175"/>
      <c r="AB133" s="175"/>
      <c r="AC133" s="175"/>
      <c r="AD133" s="175"/>
      <c r="AE133" s="175"/>
      <c r="AF133" s="175"/>
      <c r="AG133" s="175"/>
    </row>
    <row r="134" spans="1:33" ht="18" customHeight="1">
      <c r="A134" s="647" t="str">
        <f t="shared" si="36"/>
        <v>平成4</v>
      </c>
      <c r="B134" s="552">
        <f t="shared" si="33"/>
        <v>9</v>
      </c>
      <c r="C134" s="648">
        <v>33773</v>
      </c>
      <c r="D134" s="648">
        <f t="shared" si="34"/>
        <v>33774</v>
      </c>
      <c r="E134" s="649">
        <v>2</v>
      </c>
      <c r="F134" s="650" t="s">
        <v>1478</v>
      </c>
      <c r="G134" s="650" t="s">
        <v>1299</v>
      </c>
      <c r="H134" s="651"/>
      <c r="I134" s="176"/>
      <c r="J134" s="652">
        <v>1</v>
      </c>
      <c r="K134" s="653">
        <v>42</v>
      </c>
      <c r="L134" s="653">
        <v>409</v>
      </c>
      <c r="M134" s="176">
        <f t="shared" si="37"/>
        <v>818</v>
      </c>
      <c r="N134" s="1104"/>
      <c r="O134" s="1129" t="str">
        <f t="shared" si="35"/>
        <v/>
      </c>
      <c r="P134" s="175"/>
      <c r="Q134" s="175"/>
      <c r="R134" s="175"/>
      <c r="S134" s="175"/>
      <c r="T134" s="175"/>
      <c r="U134" s="175"/>
      <c r="V134" s="175"/>
      <c r="W134" s="175"/>
      <c r="X134" s="175"/>
      <c r="Y134" s="175"/>
      <c r="Z134" s="175"/>
      <c r="AA134" s="175"/>
      <c r="AB134" s="175"/>
      <c r="AC134" s="175"/>
      <c r="AD134" s="175"/>
      <c r="AE134" s="175"/>
      <c r="AF134" s="175"/>
      <c r="AG134" s="175"/>
    </row>
    <row r="135" spans="1:33" ht="18" customHeight="1">
      <c r="A135" s="647" t="str">
        <f t="shared" si="36"/>
        <v>平成4</v>
      </c>
      <c r="B135" s="552">
        <f t="shared" si="33"/>
        <v>5</v>
      </c>
      <c r="C135" s="648">
        <v>33780</v>
      </c>
      <c r="D135" s="648">
        <f t="shared" si="34"/>
        <v>33781</v>
      </c>
      <c r="E135" s="649">
        <v>2</v>
      </c>
      <c r="F135" s="650" t="s">
        <v>1479</v>
      </c>
      <c r="G135" s="650" t="s">
        <v>1289</v>
      </c>
      <c r="H135" s="651"/>
      <c r="I135" s="176"/>
      <c r="J135" s="652">
        <v>1</v>
      </c>
      <c r="K135" s="653">
        <v>83</v>
      </c>
      <c r="L135" s="653">
        <v>270</v>
      </c>
      <c r="M135" s="176">
        <f t="shared" si="37"/>
        <v>540</v>
      </c>
      <c r="N135" s="1104"/>
      <c r="O135" s="1129" t="str">
        <f t="shared" si="35"/>
        <v/>
      </c>
      <c r="P135" s="175"/>
      <c r="Q135" s="175"/>
      <c r="R135" s="175"/>
      <c r="S135" s="175"/>
      <c r="T135" s="175"/>
      <c r="U135" s="175"/>
      <c r="V135" s="175"/>
      <c r="W135" s="175"/>
      <c r="X135" s="175"/>
      <c r="Y135" s="175"/>
      <c r="Z135" s="175"/>
      <c r="AA135" s="175"/>
      <c r="AB135" s="175"/>
      <c r="AC135" s="175"/>
      <c r="AD135" s="175"/>
      <c r="AE135" s="175"/>
      <c r="AF135" s="175"/>
      <c r="AG135" s="175"/>
    </row>
    <row r="136" spans="1:33" ht="18" customHeight="1">
      <c r="A136" s="647" t="str">
        <f t="shared" si="36"/>
        <v>平成4</v>
      </c>
      <c r="B136" s="552">
        <f t="shared" si="33"/>
        <v>13</v>
      </c>
      <c r="C136" s="648">
        <v>33842</v>
      </c>
      <c r="D136" s="648">
        <f t="shared" si="34"/>
        <v>33844</v>
      </c>
      <c r="E136" s="649">
        <v>3</v>
      </c>
      <c r="F136" s="650" t="s">
        <v>1480</v>
      </c>
      <c r="G136" s="650" t="s">
        <v>1296</v>
      </c>
      <c r="H136" s="651"/>
      <c r="I136" s="176"/>
      <c r="J136" s="652">
        <v>1</v>
      </c>
      <c r="K136" s="653">
        <v>18</v>
      </c>
      <c r="L136" s="653">
        <v>297</v>
      </c>
      <c r="M136" s="176">
        <f t="shared" si="37"/>
        <v>891</v>
      </c>
      <c r="N136" s="1104"/>
      <c r="O136" s="1129" t="str">
        <f t="shared" si="35"/>
        <v/>
      </c>
      <c r="P136" s="175"/>
      <c r="Q136" s="175"/>
      <c r="R136" s="175"/>
      <c r="S136" s="175"/>
      <c r="T136" s="175"/>
      <c r="U136" s="175"/>
      <c r="V136" s="175"/>
      <c r="W136" s="175"/>
      <c r="X136" s="175"/>
      <c r="Y136" s="175"/>
      <c r="Z136" s="175"/>
      <c r="AA136" s="175"/>
      <c r="AB136" s="175"/>
      <c r="AC136" s="175"/>
      <c r="AD136" s="175"/>
      <c r="AE136" s="175"/>
      <c r="AF136" s="175"/>
      <c r="AG136" s="175"/>
    </row>
    <row r="137" spans="1:33" ht="18" customHeight="1">
      <c r="A137" s="647" t="str">
        <f t="shared" si="36"/>
        <v>平成4</v>
      </c>
      <c r="B137" s="552">
        <f t="shared" si="33"/>
        <v>8</v>
      </c>
      <c r="C137" s="648">
        <v>33843</v>
      </c>
      <c r="D137" s="648">
        <f t="shared" si="34"/>
        <v>33844</v>
      </c>
      <c r="E137" s="649">
        <v>2</v>
      </c>
      <c r="F137" s="650" t="s">
        <v>1481</v>
      </c>
      <c r="G137" s="650" t="s">
        <v>1299</v>
      </c>
      <c r="H137" s="651"/>
      <c r="I137" s="176"/>
      <c r="J137" s="652">
        <v>1</v>
      </c>
      <c r="K137" s="653">
        <v>58</v>
      </c>
      <c r="L137" s="653">
        <v>230</v>
      </c>
      <c r="M137" s="176">
        <f t="shared" si="37"/>
        <v>460</v>
      </c>
      <c r="N137" s="1104"/>
      <c r="O137" s="1129" t="str">
        <f t="shared" si="35"/>
        <v/>
      </c>
      <c r="P137" s="175"/>
      <c r="Q137" s="175"/>
      <c r="R137" s="175"/>
      <c r="S137" s="175"/>
      <c r="T137" s="175"/>
      <c r="U137" s="175"/>
      <c r="V137" s="175"/>
      <c r="W137" s="175"/>
      <c r="X137" s="175"/>
      <c r="Y137" s="175"/>
      <c r="Z137" s="175"/>
      <c r="AA137" s="175"/>
      <c r="AB137" s="175"/>
      <c r="AC137" s="175"/>
      <c r="AD137" s="175"/>
      <c r="AE137" s="175"/>
      <c r="AF137" s="175"/>
      <c r="AG137" s="175"/>
    </row>
    <row r="138" spans="1:33" ht="18" customHeight="1">
      <c r="A138" s="647" t="str">
        <f t="shared" si="36"/>
        <v>平成4</v>
      </c>
      <c r="B138" s="552">
        <f t="shared" si="33"/>
        <v>16</v>
      </c>
      <c r="C138" s="648">
        <v>33885</v>
      </c>
      <c r="D138" s="648">
        <f t="shared" si="34"/>
        <v>33886</v>
      </c>
      <c r="E138" s="649">
        <v>2</v>
      </c>
      <c r="F138" s="650" t="s">
        <v>1482</v>
      </c>
      <c r="G138" s="650" t="s">
        <v>1289</v>
      </c>
      <c r="H138" s="651"/>
      <c r="I138" s="176"/>
      <c r="J138" s="652">
        <v>1</v>
      </c>
      <c r="K138" s="653">
        <v>14</v>
      </c>
      <c r="L138" s="653">
        <v>150</v>
      </c>
      <c r="M138" s="176">
        <f t="shared" si="37"/>
        <v>300</v>
      </c>
      <c r="N138" s="1104"/>
      <c r="O138" s="1129" t="str">
        <f t="shared" si="35"/>
        <v/>
      </c>
      <c r="P138" s="175"/>
      <c r="Q138" s="175"/>
      <c r="R138" s="175"/>
      <c r="S138" s="175"/>
      <c r="T138" s="175"/>
      <c r="U138" s="175"/>
      <c r="V138" s="175"/>
      <c r="W138" s="175"/>
      <c r="X138" s="175"/>
      <c r="Y138" s="175"/>
      <c r="Z138" s="175"/>
      <c r="AA138" s="175"/>
      <c r="AB138" s="175"/>
      <c r="AC138" s="175"/>
      <c r="AD138" s="175"/>
      <c r="AE138" s="175"/>
      <c r="AF138" s="175"/>
      <c r="AG138" s="175"/>
    </row>
    <row r="139" spans="1:33" ht="18" customHeight="1">
      <c r="A139" s="647" t="str">
        <f t="shared" si="36"/>
        <v>平成4</v>
      </c>
      <c r="B139" s="552">
        <f t="shared" si="33"/>
        <v>12</v>
      </c>
      <c r="C139" s="648">
        <v>33890</v>
      </c>
      <c r="D139" s="648">
        <f t="shared" si="34"/>
        <v>33891</v>
      </c>
      <c r="E139" s="649">
        <v>2</v>
      </c>
      <c r="F139" s="650" t="s">
        <v>1483</v>
      </c>
      <c r="G139" s="650" t="s">
        <v>1299</v>
      </c>
      <c r="H139" s="651"/>
      <c r="I139" s="176"/>
      <c r="J139" s="652">
        <v>1</v>
      </c>
      <c r="K139" s="653">
        <v>37</v>
      </c>
      <c r="L139" s="653">
        <v>250</v>
      </c>
      <c r="M139" s="176">
        <f t="shared" si="37"/>
        <v>500</v>
      </c>
      <c r="N139" s="1104"/>
      <c r="O139" s="1129" t="str">
        <f t="shared" si="35"/>
        <v/>
      </c>
      <c r="P139" s="175"/>
      <c r="Q139" s="175"/>
      <c r="R139" s="175"/>
      <c r="S139" s="175"/>
      <c r="T139" s="175"/>
      <c r="U139" s="175"/>
      <c r="V139" s="175"/>
      <c r="W139" s="175"/>
      <c r="X139" s="175"/>
      <c r="Y139" s="175"/>
      <c r="Z139" s="175"/>
      <c r="AA139" s="175"/>
      <c r="AB139" s="175"/>
      <c r="AC139" s="175"/>
      <c r="AD139" s="175"/>
      <c r="AE139" s="175"/>
      <c r="AF139" s="175"/>
      <c r="AG139" s="175"/>
    </row>
    <row r="140" spans="1:33" ht="18" customHeight="1">
      <c r="A140" s="647" t="str">
        <f t="shared" si="36"/>
        <v>平成4</v>
      </c>
      <c r="B140" s="552">
        <f t="shared" si="33"/>
        <v>24</v>
      </c>
      <c r="C140" s="648">
        <v>33892</v>
      </c>
      <c r="D140" s="648">
        <f t="shared" si="34"/>
        <v>33893</v>
      </c>
      <c r="E140" s="649">
        <v>2</v>
      </c>
      <c r="F140" s="650" t="s">
        <v>1484</v>
      </c>
      <c r="G140" s="650" t="s">
        <v>1485</v>
      </c>
      <c r="H140" s="651"/>
      <c r="I140" s="176"/>
      <c r="J140" s="652">
        <v>1</v>
      </c>
      <c r="K140" s="653">
        <v>7</v>
      </c>
      <c r="L140" s="653">
        <v>208</v>
      </c>
      <c r="M140" s="176">
        <f t="shared" si="37"/>
        <v>416</v>
      </c>
      <c r="N140" s="1104"/>
      <c r="O140" s="1129" t="str">
        <f t="shared" si="35"/>
        <v/>
      </c>
      <c r="P140" s="175"/>
      <c r="Q140" s="175"/>
      <c r="R140" s="175"/>
      <c r="S140" s="175"/>
      <c r="T140" s="175"/>
      <c r="U140" s="175"/>
      <c r="V140" s="175"/>
      <c r="W140" s="175"/>
      <c r="X140" s="175"/>
      <c r="Y140" s="175"/>
      <c r="Z140" s="175"/>
      <c r="AA140" s="175"/>
      <c r="AB140" s="175"/>
      <c r="AC140" s="175"/>
      <c r="AD140" s="175"/>
      <c r="AE140" s="175"/>
      <c r="AF140" s="175"/>
      <c r="AG140" s="175"/>
    </row>
    <row r="141" spans="1:33" ht="18" customHeight="1">
      <c r="A141" s="647" t="str">
        <f t="shared" si="36"/>
        <v>平成4</v>
      </c>
      <c r="B141" s="552">
        <f t="shared" si="33"/>
        <v>42</v>
      </c>
      <c r="C141" s="648">
        <v>33903</v>
      </c>
      <c r="D141" s="648" t="str">
        <f t="shared" si="34"/>
        <v/>
      </c>
      <c r="E141" s="649">
        <v>1</v>
      </c>
      <c r="F141" s="650" t="s">
        <v>1486</v>
      </c>
      <c r="G141" s="650" t="s">
        <v>1289</v>
      </c>
      <c r="H141" s="651"/>
      <c r="I141" s="176"/>
      <c r="J141" s="652">
        <v>1</v>
      </c>
      <c r="K141" s="653">
        <v>2</v>
      </c>
      <c r="L141" s="653">
        <v>50</v>
      </c>
      <c r="M141" s="176">
        <f t="shared" si="37"/>
        <v>50</v>
      </c>
      <c r="N141" s="1104"/>
      <c r="O141" s="1129" t="str">
        <f t="shared" si="35"/>
        <v/>
      </c>
      <c r="P141" s="175"/>
      <c r="Q141" s="175"/>
      <c r="R141" s="175"/>
      <c r="S141" s="175"/>
      <c r="T141" s="175"/>
      <c r="U141" s="175"/>
      <c r="V141" s="175"/>
      <c r="W141" s="175"/>
      <c r="X141" s="175"/>
      <c r="Y141" s="175"/>
      <c r="Z141" s="175"/>
      <c r="AA141" s="175"/>
      <c r="AB141" s="175"/>
      <c r="AC141" s="175"/>
      <c r="AD141" s="175"/>
      <c r="AE141" s="175"/>
      <c r="AF141" s="175"/>
      <c r="AG141" s="175"/>
    </row>
    <row r="142" spans="1:33" ht="18" customHeight="1">
      <c r="A142" s="647" t="str">
        <f t="shared" si="36"/>
        <v>平成4</v>
      </c>
      <c r="B142" s="552">
        <f t="shared" si="33"/>
        <v>6</v>
      </c>
      <c r="C142" s="648">
        <v>33906</v>
      </c>
      <c r="D142" s="648">
        <f t="shared" si="34"/>
        <v>33907</v>
      </c>
      <c r="E142" s="649">
        <v>2</v>
      </c>
      <c r="F142" s="650" t="s">
        <v>1487</v>
      </c>
      <c r="G142" s="650" t="s">
        <v>1299</v>
      </c>
      <c r="H142" s="651"/>
      <c r="I142" s="176"/>
      <c r="J142" s="652">
        <v>1</v>
      </c>
      <c r="K142" s="653">
        <v>70</v>
      </c>
      <c r="L142" s="653">
        <v>50</v>
      </c>
      <c r="M142" s="176">
        <f t="shared" si="37"/>
        <v>100</v>
      </c>
      <c r="N142" s="1104"/>
      <c r="O142" s="1129" t="str">
        <f t="shared" si="35"/>
        <v/>
      </c>
      <c r="P142" s="175"/>
      <c r="Q142" s="175"/>
      <c r="R142" s="175"/>
      <c r="S142" s="175"/>
      <c r="T142" s="175"/>
      <c r="U142" s="175"/>
      <c r="V142" s="175"/>
      <c r="W142" s="175"/>
      <c r="X142" s="175"/>
      <c r="Y142" s="175"/>
      <c r="Z142" s="175"/>
      <c r="AA142" s="175"/>
      <c r="AB142" s="175"/>
      <c r="AC142" s="175"/>
      <c r="AD142" s="175"/>
      <c r="AE142" s="175"/>
      <c r="AF142" s="175"/>
      <c r="AG142" s="175"/>
    </row>
    <row r="143" spans="1:33" ht="18" customHeight="1">
      <c r="A143" s="647" t="str">
        <f t="shared" si="36"/>
        <v>平成4</v>
      </c>
      <c r="B143" s="552">
        <f t="shared" si="33"/>
        <v>33</v>
      </c>
      <c r="C143" s="648">
        <v>33913</v>
      </c>
      <c r="D143" s="648" t="str">
        <f t="shared" si="34"/>
        <v/>
      </c>
      <c r="E143" s="649">
        <v>1</v>
      </c>
      <c r="F143" s="650" t="s">
        <v>1488</v>
      </c>
      <c r="G143" s="650" t="s">
        <v>1489</v>
      </c>
      <c r="H143" s="651"/>
      <c r="I143" s="176"/>
      <c r="J143" s="652">
        <v>1</v>
      </c>
      <c r="K143" s="653">
        <v>6</v>
      </c>
      <c r="L143" s="653">
        <v>160</v>
      </c>
      <c r="M143" s="176">
        <f t="shared" si="37"/>
        <v>160</v>
      </c>
      <c r="N143" s="1104"/>
      <c r="O143" s="1129" t="str">
        <f t="shared" si="35"/>
        <v/>
      </c>
      <c r="P143" s="175"/>
      <c r="Q143" s="175"/>
      <c r="R143" s="175"/>
      <c r="S143" s="175"/>
      <c r="T143" s="175"/>
      <c r="U143" s="175"/>
      <c r="V143" s="175"/>
      <c r="W143" s="175"/>
      <c r="X143" s="175"/>
      <c r="Y143" s="175"/>
      <c r="Z143" s="175"/>
      <c r="AA143" s="175"/>
      <c r="AB143" s="175"/>
      <c r="AC143" s="175"/>
      <c r="AD143" s="175"/>
      <c r="AE143" s="175"/>
      <c r="AF143" s="175"/>
      <c r="AG143" s="175"/>
    </row>
    <row r="144" spans="1:33" ht="18" customHeight="1">
      <c r="A144" s="647" t="str">
        <f t="shared" si="36"/>
        <v>平成4</v>
      </c>
      <c r="B144" s="552">
        <f t="shared" si="33"/>
        <v>2</v>
      </c>
      <c r="C144" s="648">
        <v>33919</v>
      </c>
      <c r="D144" s="648">
        <f t="shared" si="34"/>
        <v>33921</v>
      </c>
      <c r="E144" s="649">
        <v>3</v>
      </c>
      <c r="F144" s="650" t="s">
        <v>1490</v>
      </c>
      <c r="G144" s="650" t="s">
        <v>1491</v>
      </c>
      <c r="H144" s="651"/>
      <c r="I144" s="176"/>
      <c r="J144" s="652">
        <v>1</v>
      </c>
      <c r="K144" s="653">
        <v>219</v>
      </c>
      <c r="L144" s="653">
        <v>548</v>
      </c>
      <c r="M144" s="176">
        <f t="shared" si="37"/>
        <v>1644</v>
      </c>
      <c r="N144" s="1104"/>
      <c r="O144" s="1129" t="str">
        <f t="shared" si="35"/>
        <v/>
      </c>
      <c r="P144" s="175"/>
      <c r="Q144" s="175"/>
      <c r="R144" s="175"/>
      <c r="S144" s="175"/>
      <c r="T144" s="175"/>
      <c r="U144" s="175"/>
      <c r="V144" s="175"/>
      <c r="W144" s="175"/>
      <c r="X144" s="175"/>
      <c r="Y144" s="175"/>
      <c r="Z144" s="175"/>
      <c r="AA144" s="175"/>
      <c r="AB144" s="175"/>
      <c r="AC144" s="175"/>
      <c r="AD144" s="175"/>
      <c r="AE144" s="175"/>
      <c r="AF144" s="175"/>
      <c r="AG144" s="175"/>
    </row>
    <row r="145" spans="1:33" ht="18" customHeight="1">
      <c r="A145" s="647" t="str">
        <f t="shared" si="36"/>
        <v>平成4</v>
      </c>
      <c r="B145" s="552">
        <f t="shared" si="33"/>
        <v>1</v>
      </c>
      <c r="C145" s="648">
        <v>33925</v>
      </c>
      <c r="D145" s="648">
        <f t="shared" si="34"/>
        <v>33927</v>
      </c>
      <c r="E145" s="649">
        <v>3</v>
      </c>
      <c r="F145" s="650" t="s">
        <v>1492</v>
      </c>
      <c r="G145" s="650" t="s">
        <v>1493</v>
      </c>
      <c r="H145" s="651"/>
      <c r="I145" s="176"/>
      <c r="J145" s="652">
        <v>1</v>
      </c>
      <c r="K145" s="653">
        <v>221</v>
      </c>
      <c r="L145" s="653">
        <v>740</v>
      </c>
      <c r="M145" s="176">
        <f t="shared" si="37"/>
        <v>2220</v>
      </c>
      <c r="N145" s="1104"/>
      <c r="O145" s="1129" t="str">
        <f t="shared" si="35"/>
        <v/>
      </c>
      <c r="P145" s="175"/>
      <c r="Q145" s="175"/>
      <c r="R145" s="175"/>
      <c r="S145" s="175"/>
      <c r="T145" s="175"/>
      <c r="U145" s="175"/>
      <c r="V145" s="175"/>
      <c r="W145" s="175"/>
      <c r="X145" s="175"/>
      <c r="Y145" s="175"/>
      <c r="Z145" s="175"/>
      <c r="AA145" s="175"/>
      <c r="AB145" s="175"/>
      <c r="AC145" s="175"/>
      <c r="AD145" s="175"/>
      <c r="AE145" s="175"/>
      <c r="AF145" s="175"/>
      <c r="AG145" s="175"/>
    </row>
    <row r="146" spans="1:33" ht="18" customHeight="1">
      <c r="A146" s="647" t="str">
        <f t="shared" si="36"/>
        <v>平成4</v>
      </c>
      <c r="B146" s="552">
        <f t="shared" si="33"/>
        <v>37</v>
      </c>
      <c r="C146" s="648">
        <v>33933</v>
      </c>
      <c r="D146" s="648" t="str">
        <f t="shared" si="34"/>
        <v/>
      </c>
      <c r="E146" s="649">
        <v>1</v>
      </c>
      <c r="F146" s="650" t="s">
        <v>1494</v>
      </c>
      <c r="G146" s="650" t="s">
        <v>1410</v>
      </c>
      <c r="H146" s="651"/>
      <c r="I146" s="176"/>
      <c r="J146" s="652">
        <v>1</v>
      </c>
      <c r="K146" s="653">
        <v>5</v>
      </c>
      <c r="L146" s="653">
        <v>120</v>
      </c>
      <c r="M146" s="176">
        <f t="shared" si="37"/>
        <v>120</v>
      </c>
      <c r="N146" s="1104"/>
      <c r="O146" s="1129" t="str">
        <f t="shared" si="35"/>
        <v/>
      </c>
      <c r="P146" s="175"/>
      <c r="Q146" s="175"/>
      <c r="R146" s="175"/>
      <c r="S146" s="175"/>
      <c r="T146" s="175"/>
      <c r="U146" s="175"/>
      <c r="V146" s="175"/>
      <c r="W146" s="175"/>
      <c r="X146" s="175"/>
      <c r="Y146" s="175"/>
      <c r="Z146" s="175"/>
      <c r="AA146" s="175"/>
      <c r="AB146" s="175"/>
      <c r="AC146" s="175"/>
      <c r="AD146" s="175"/>
      <c r="AE146" s="175"/>
      <c r="AF146" s="175"/>
      <c r="AG146" s="175"/>
    </row>
    <row r="147" spans="1:33" ht="18" customHeight="1">
      <c r="A147" s="647" t="str">
        <f t="shared" si="36"/>
        <v>平成4</v>
      </c>
      <c r="B147" s="552">
        <f t="shared" si="33"/>
        <v>11</v>
      </c>
      <c r="C147" s="648">
        <v>33939</v>
      </c>
      <c r="D147" s="648">
        <f t="shared" si="34"/>
        <v>33940</v>
      </c>
      <c r="E147" s="649">
        <v>2</v>
      </c>
      <c r="F147" s="650" t="s">
        <v>1495</v>
      </c>
      <c r="G147" s="650" t="s">
        <v>1299</v>
      </c>
      <c r="H147" s="651"/>
      <c r="I147" s="176"/>
      <c r="J147" s="652">
        <v>1</v>
      </c>
      <c r="K147" s="653">
        <v>40</v>
      </c>
      <c r="L147" s="653">
        <v>448</v>
      </c>
      <c r="M147" s="176">
        <f t="shared" si="37"/>
        <v>896</v>
      </c>
      <c r="N147" s="1104"/>
      <c r="O147" s="1129" t="str">
        <f t="shared" si="35"/>
        <v/>
      </c>
      <c r="P147" s="175"/>
      <c r="Q147" s="175"/>
      <c r="R147" s="175"/>
      <c r="S147" s="175"/>
      <c r="T147" s="175"/>
      <c r="U147" s="175"/>
      <c r="V147" s="175"/>
      <c r="W147" s="175"/>
      <c r="X147" s="175"/>
      <c r="Y147" s="175"/>
      <c r="Z147" s="175"/>
      <c r="AA147" s="175"/>
      <c r="AB147" s="175"/>
      <c r="AC147" s="175"/>
      <c r="AD147" s="175"/>
      <c r="AE147" s="175"/>
      <c r="AF147" s="175"/>
      <c r="AG147" s="175"/>
    </row>
    <row r="148" spans="1:33" ht="18" customHeight="1">
      <c r="A148" s="647" t="str">
        <f t="shared" si="36"/>
        <v>平成4</v>
      </c>
      <c r="B148" s="552">
        <f t="shared" si="33"/>
        <v>42</v>
      </c>
      <c r="C148" s="648">
        <v>33952</v>
      </c>
      <c r="D148" s="648" t="str">
        <f t="shared" si="34"/>
        <v/>
      </c>
      <c r="E148" s="649">
        <v>1</v>
      </c>
      <c r="F148" s="650" t="s">
        <v>1496</v>
      </c>
      <c r="G148" s="650" t="s">
        <v>1458</v>
      </c>
      <c r="H148" s="651"/>
      <c r="I148" s="176"/>
      <c r="J148" s="652">
        <v>1</v>
      </c>
      <c r="K148" s="653">
        <v>2</v>
      </c>
      <c r="L148" s="653">
        <v>40</v>
      </c>
      <c r="M148" s="176">
        <f t="shared" si="37"/>
        <v>40</v>
      </c>
      <c r="N148" s="1104"/>
      <c r="O148" s="1129" t="str">
        <f t="shared" si="35"/>
        <v/>
      </c>
      <c r="P148" s="175"/>
      <c r="Q148" s="175"/>
      <c r="R148" s="175"/>
      <c r="S148" s="175"/>
      <c r="T148" s="175"/>
      <c r="U148" s="175"/>
      <c r="V148" s="175"/>
      <c r="W148" s="175"/>
      <c r="X148" s="175"/>
      <c r="Y148" s="175"/>
      <c r="Z148" s="175"/>
      <c r="AA148" s="175"/>
      <c r="AB148" s="175"/>
      <c r="AC148" s="175"/>
      <c r="AD148" s="175"/>
      <c r="AE148" s="175"/>
      <c r="AF148" s="175"/>
      <c r="AG148" s="175"/>
    </row>
    <row r="149" spans="1:33" ht="18" customHeight="1">
      <c r="A149" s="647" t="str">
        <f t="shared" si="36"/>
        <v>平成4</v>
      </c>
      <c r="B149" s="552">
        <f t="shared" si="33"/>
        <v>21</v>
      </c>
      <c r="C149" s="648">
        <v>33981</v>
      </c>
      <c r="D149" s="648" t="str">
        <f t="shared" si="34"/>
        <v/>
      </c>
      <c r="E149" s="649">
        <v>1</v>
      </c>
      <c r="F149" s="650" t="s">
        <v>1497</v>
      </c>
      <c r="G149" s="650" t="s">
        <v>1299</v>
      </c>
      <c r="H149" s="651"/>
      <c r="I149" s="176"/>
      <c r="J149" s="652">
        <v>1</v>
      </c>
      <c r="K149" s="653">
        <v>8</v>
      </c>
      <c r="L149" s="653">
        <v>150</v>
      </c>
      <c r="M149" s="176">
        <f t="shared" si="37"/>
        <v>150</v>
      </c>
      <c r="N149" s="1104"/>
      <c r="O149" s="1129" t="str">
        <f t="shared" si="35"/>
        <v/>
      </c>
      <c r="P149" s="175"/>
      <c r="Q149" s="175"/>
      <c r="R149" s="175"/>
      <c r="S149" s="175"/>
      <c r="T149" s="175"/>
      <c r="U149" s="175"/>
      <c r="V149" s="175"/>
      <c r="W149" s="175"/>
      <c r="X149" s="175"/>
      <c r="Y149" s="175"/>
      <c r="Z149" s="175"/>
      <c r="AA149" s="175"/>
      <c r="AB149" s="175"/>
      <c r="AC149" s="175"/>
      <c r="AD149" s="175"/>
      <c r="AE149" s="175"/>
      <c r="AF149" s="175"/>
      <c r="AG149" s="175"/>
    </row>
    <row r="150" spans="1:33" ht="18" customHeight="1">
      <c r="A150" s="647" t="str">
        <f t="shared" si="36"/>
        <v>平成4</v>
      </c>
      <c r="B150" s="552">
        <f t="shared" si="33"/>
        <v>4</v>
      </c>
      <c r="C150" s="648">
        <v>34004</v>
      </c>
      <c r="D150" s="648">
        <f t="shared" si="34"/>
        <v>34005</v>
      </c>
      <c r="E150" s="649">
        <v>2</v>
      </c>
      <c r="F150" s="650" t="s">
        <v>1498</v>
      </c>
      <c r="G150" s="650" t="s">
        <v>1299</v>
      </c>
      <c r="H150" s="651"/>
      <c r="I150" s="176"/>
      <c r="J150" s="652">
        <v>1</v>
      </c>
      <c r="K150" s="653">
        <v>126</v>
      </c>
      <c r="L150" s="653">
        <v>450</v>
      </c>
      <c r="M150" s="176">
        <f t="shared" si="37"/>
        <v>900</v>
      </c>
      <c r="N150" s="1104"/>
      <c r="O150" s="1129" t="str">
        <f t="shared" si="35"/>
        <v/>
      </c>
      <c r="P150" s="175"/>
      <c r="Q150" s="175"/>
      <c r="R150" s="175"/>
      <c r="S150" s="175"/>
      <c r="T150" s="175"/>
      <c r="U150" s="175"/>
      <c r="V150" s="175"/>
      <c r="W150" s="175"/>
      <c r="X150" s="175"/>
      <c r="Y150" s="175"/>
      <c r="Z150" s="175"/>
      <c r="AA150" s="175"/>
      <c r="AB150" s="175"/>
      <c r="AC150" s="175"/>
      <c r="AD150" s="175"/>
      <c r="AE150" s="175"/>
      <c r="AF150" s="175"/>
      <c r="AG150" s="175"/>
    </row>
    <row r="151" spans="1:33" ht="18" customHeight="1">
      <c r="A151" s="647" t="str">
        <f t="shared" si="36"/>
        <v>平成4</v>
      </c>
      <c r="B151" s="552">
        <f t="shared" si="33"/>
        <v>24</v>
      </c>
      <c r="C151" s="648">
        <v>34037</v>
      </c>
      <c r="D151" s="648" t="str">
        <f t="shared" si="34"/>
        <v/>
      </c>
      <c r="E151" s="649">
        <v>1</v>
      </c>
      <c r="F151" s="650" t="s">
        <v>1499</v>
      </c>
      <c r="G151" s="650" t="s">
        <v>1296</v>
      </c>
      <c r="H151" s="651"/>
      <c r="I151" s="176"/>
      <c r="J151" s="652">
        <v>1</v>
      </c>
      <c r="K151" s="653">
        <v>7</v>
      </c>
      <c r="L151" s="653">
        <v>78</v>
      </c>
      <c r="M151" s="176">
        <f t="shared" si="37"/>
        <v>78</v>
      </c>
      <c r="N151" s="1104"/>
      <c r="O151" s="1129" t="str">
        <f t="shared" si="35"/>
        <v/>
      </c>
      <c r="P151" s="175"/>
      <c r="Q151" s="175"/>
      <c r="R151" s="175"/>
      <c r="S151" s="175"/>
      <c r="T151" s="175"/>
      <c r="U151" s="175"/>
      <c r="V151" s="175"/>
      <c r="W151" s="175"/>
      <c r="X151" s="175"/>
      <c r="Y151" s="175"/>
      <c r="Z151" s="175"/>
      <c r="AA151" s="175"/>
      <c r="AB151" s="175"/>
      <c r="AC151" s="175"/>
      <c r="AD151" s="175"/>
      <c r="AE151" s="175"/>
      <c r="AF151" s="175"/>
      <c r="AG151" s="175"/>
    </row>
    <row r="152" spans="1:33" ht="18" customHeight="1">
      <c r="A152" s="647" t="str">
        <f t="shared" si="36"/>
        <v>平成4</v>
      </c>
      <c r="B152" s="552">
        <f t="shared" si="33"/>
        <v>3</v>
      </c>
      <c r="C152" s="648">
        <v>34047</v>
      </c>
      <c r="D152" s="648">
        <f t="shared" si="34"/>
        <v>34048</v>
      </c>
      <c r="E152" s="649">
        <v>2</v>
      </c>
      <c r="F152" s="650" t="s">
        <v>1500</v>
      </c>
      <c r="G152" s="650" t="s">
        <v>1299</v>
      </c>
      <c r="H152" s="651"/>
      <c r="I152" s="176"/>
      <c r="J152" s="652">
        <v>1</v>
      </c>
      <c r="K152" s="653">
        <v>131</v>
      </c>
      <c r="L152" s="653">
        <v>350</v>
      </c>
      <c r="M152" s="176">
        <f t="shared" si="37"/>
        <v>700</v>
      </c>
      <c r="N152" s="1104"/>
      <c r="O152" s="1129" t="str">
        <f t="shared" si="35"/>
        <v/>
      </c>
      <c r="P152" s="175"/>
      <c r="Q152" s="175"/>
      <c r="R152" s="175"/>
      <c r="S152" s="175"/>
      <c r="T152" s="175"/>
      <c r="U152" s="175"/>
      <c r="V152" s="175"/>
      <c r="W152" s="175"/>
      <c r="X152" s="175"/>
      <c r="Y152" s="175"/>
      <c r="Z152" s="175"/>
      <c r="AA152" s="175"/>
      <c r="AB152" s="175"/>
      <c r="AC152" s="175"/>
      <c r="AD152" s="175"/>
      <c r="AE152" s="175"/>
      <c r="AF152" s="175"/>
      <c r="AG152" s="175"/>
    </row>
    <row r="153" spans="1:33" ht="18" customHeight="1">
      <c r="A153" s="647" t="str">
        <f t="shared" si="36"/>
        <v>平成4</v>
      </c>
      <c r="B153" s="552">
        <f t="shared" si="33"/>
        <v>40</v>
      </c>
      <c r="C153" s="648">
        <v>34046</v>
      </c>
      <c r="D153" s="648" t="str">
        <f t="shared" si="34"/>
        <v/>
      </c>
      <c r="E153" s="649">
        <v>1</v>
      </c>
      <c r="F153" s="650" t="s">
        <v>1501</v>
      </c>
      <c r="G153" s="650" t="s">
        <v>1299</v>
      </c>
      <c r="H153" s="651"/>
      <c r="I153" s="176"/>
      <c r="J153" s="652">
        <v>1</v>
      </c>
      <c r="K153" s="653">
        <v>3</v>
      </c>
      <c r="L153" s="653">
        <v>35</v>
      </c>
      <c r="M153" s="176">
        <f t="shared" si="37"/>
        <v>35</v>
      </c>
      <c r="N153" s="1104"/>
      <c r="O153" s="1129" t="str">
        <f t="shared" si="35"/>
        <v/>
      </c>
      <c r="P153" s="175"/>
      <c r="Q153" s="175"/>
      <c r="R153" s="175"/>
      <c r="S153" s="175"/>
      <c r="T153" s="175"/>
      <c r="U153" s="175"/>
      <c r="V153" s="175"/>
      <c r="W153" s="175"/>
      <c r="X153" s="175"/>
      <c r="Y153" s="175"/>
      <c r="Z153" s="175"/>
      <c r="AA153" s="175"/>
      <c r="AB153" s="175"/>
      <c r="AC153" s="175"/>
      <c r="AD153" s="175"/>
      <c r="AE153" s="175"/>
      <c r="AF153" s="175"/>
      <c r="AG153" s="175"/>
    </row>
    <row r="154" spans="1:33" ht="18" customHeight="1">
      <c r="A154" s="647" t="str">
        <f t="shared" si="36"/>
        <v>平成4</v>
      </c>
      <c r="B154" s="552">
        <f t="shared" si="33"/>
        <v>33</v>
      </c>
      <c r="C154" s="648">
        <v>33716</v>
      </c>
      <c r="D154" s="648" t="str">
        <f t="shared" si="34"/>
        <v/>
      </c>
      <c r="E154" s="649">
        <v>1</v>
      </c>
      <c r="F154" s="650" t="s">
        <v>1502</v>
      </c>
      <c r="G154" s="650" t="s">
        <v>1503</v>
      </c>
      <c r="H154" s="651"/>
      <c r="I154" s="176"/>
      <c r="J154" s="652">
        <v>2</v>
      </c>
      <c r="K154" s="653">
        <v>6</v>
      </c>
      <c r="L154" s="653">
        <v>263</v>
      </c>
      <c r="M154" s="176">
        <f t="shared" si="37"/>
        <v>263</v>
      </c>
      <c r="N154" s="1104"/>
      <c r="O154" s="1129" t="str">
        <f t="shared" si="35"/>
        <v/>
      </c>
      <c r="P154" s="175"/>
      <c r="Q154" s="175"/>
      <c r="R154" s="175"/>
      <c r="S154" s="175"/>
      <c r="T154" s="175"/>
      <c r="U154" s="175"/>
      <c r="V154" s="175"/>
      <c r="W154" s="175"/>
      <c r="X154" s="175"/>
      <c r="Y154" s="175"/>
      <c r="Z154" s="175"/>
      <c r="AA154" s="175"/>
      <c r="AB154" s="175"/>
      <c r="AC154" s="175"/>
      <c r="AD154" s="175"/>
      <c r="AE154" s="175"/>
      <c r="AF154" s="175"/>
      <c r="AG154" s="175"/>
    </row>
    <row r="155" spans="1:33" ht="18" customHeight="1">
      <c r="A155" s="647" t="str">
        <f t="shared" si="36"/>
        <v>平成4</v>
      </c>
      <c r="B155" s="552">
        <f t="shared" si="33"/>
        <v>33</v>
      </c>
      <c r="C155" s="648">
        <v>33718</v>
      </c>
      <c r="D155" s="648" t="str">
        <f t="shared" si="34"/>
        <v/>
      </c>
      <c r="E155" s="649">
        <v>1</v>
      </c>
      <c r="F155" s="650" t="s">
        <v>1504</v>
      </c>
      <c r="G155" s="650" t="s">
        <v>1505</v>
      </c>
      <c r="H155" s="651"/>
      <c r="I155" s="176"/>
      <c r="J155" s="652">
        <v>2</v>
      </c>
      <c r="K155" s="653">
        <v>6</v>
      </c>
      <c r="L155" s="653">
        <v>353</v>
      </c>
      <c r="M155" s="176">
        <f t="shared" si="37"/>
        <v>353</v>
      </c>
      <c r="N155" s="1104"/>
      <c r="O155" s="1129" t="str">
        <f t="shared" si="35"/>
        <v/>
      </c>
      <c r="P155" s="175"/>
      <c r="Q155" s="175"/>
      <c r="R155" s="175"/>
      <c r="S155" s="175"/>
      <c r="T155" s="175"/>
      <c r="U155" s="175"/>
      <c r="V155" s="175"/>
      <c r="W155" s="175"/>
      <c r="X155" s="175"/>
      <c r="Y155" s="175"/>
      <c r="Z155" s="175"/>
      <c r="AA155" s="175"/>
      <c r="AB155" s="175"/>
      <c r="AC155" s="175"/>
      <c r="AD155" s="175"/>
      <c r="AE155" s="175"/>
      <c r="AF155" s="175"/>
      <c r="AG155" s="175"/>
    </row>
    <row r="156" spans="1:33" ht="18" customHeight="1">
      <c r="A156" s="647" t="str">
        <f t="shared" si="36"/>
        <v>平成4</v>
      </c>
      <c r="B156" s="552">
        <f t="shared" si="33"/>
        <v>24</v>
      </c>
      <c r="C156" s="648">
        <v>33753</v>
      </c>
      <c r="D156" s="648" t="str">
        <f t="shared" si="34"/>
        <v/>
      </c>
      <c r="E156" s="649">
        <v>1</v>
      </c>
      <c r="F156" s="650" t="s">
        <v>1506</v>
      </c>
      <c r="G156" s="650" t="s">
        <v>1289</v>
      </c>
      <c r="H156" s="651"/>
      <c r="I156" s="176"/>
      <c r="J156" s="652">
        <v>2</v>
      </c>
      <c r="K156" s="653">
        <v>7</v>
      </c>
      <c r="L156" s="653">
        <v>154</v>
      </c>
      <c r="M156" s="176">
        <f t="shared" si="37"/>
        <v>154</v>
      </c>
      <c r="N156" s="1104"/>
      <c r="O156" s="1129" t="str">
        <f t="shared" si="35"/>
        <v/>
      </c>
      <c r="P156" s="175"/>
      <c r="Q156" s="175"/>
      <c r="R156" s="175"/>
      <c r="S156" s="175"/>
      <c r="T156" s="175"/>
      <c r="U156" s="175"/>
      <c r="V156" s="175"/>
      <c r="W156" s="175"/>
      <c r="X156" s="175"/>
      <c r="Y156" s="175"/>
      <c r="Z156" s="175"/>
      <c r="AA156" s="175"/>
      <c r="AB156" s="175"/>
      <c r="AC156" s="175"/>
      <c r="AD156" s="175"/>
      <c r="AE156" s="175"/>
      <c r="AF156" s="175"/>
      <c r="AG156" s="175"/>
    </row>
    <row r="157" spans="1:33" ht="18" customHeight="1">
      <c r="A157" s="647" t="str">
        <f t="shared" si="36"/>
        <v>平成4</v>
      </c>
      <c r="B157" s="552">
        <f t="shared" si="33"/>
        <v>15</v>
      </c>
      <c r="C157" s="648">
        <v>33795</v>
      </c>
      <c r="D157" s="648" t="str">
        <f t="shared" si="34"/>
        <v/>
      </c>
      <c r="E157" s="649">
        <v>1</v>
      </c>
      <c r="F157" s="650" t="s">
        <v>1507</v>
      </c>
      <c r="G157" s="650" t="s">
        <v>1458</v>
      </c>
      <c r="H157" s="651"/>
      <c r="I157" s="176"/>
      <c r="J157" s="652">
        <v>2</v>
      </c>
      <c r="K157" s="653">
        <v>15</v>
      </c>
      <c r="L157" s="653">
        <v>177</v>
      </c>
      <c r="M157" s="176">
        <f t="shared" si="37"/>
        <v>177</v>
      </c>
      <c r="N157" s="1104"/>
      <c r="O157" s="1129" t="str">
        <f t="shared" si="35"/>
        <v/>
      </c>
      <c r="P157" s="175"/>
      <c r="Q157" s="175"/>
      <c r="R157" s="175"/>
      <c r="S157" s="175"/>
      <c r="T157" s="175"/>
      <c r="U157" s="175"/>
      <c r="V157" s="175"/>
      <c r="W157" s="175"/>
      <c r="X157" s="175"/>
      <c r="Y157" s="175"/>
      <c r="Z157" s="175"/>
      <c r="AA157" s="175"/>
      <c r="AB157" s="175"/>
      <c r="AC157" s="175"/>
      <c r="AD157" s="175"/>
      <c r="AE157" s="175"/>
      <c r="AF157" s="175"/>
      <c r="AG157" s="175"/>
    </row>
    <row r="158" spans="1:33" ht="18" customHeight="1">
      <c r="A158" s="647" t="str">
        <f t="shared" si="36"/>
        <v>平成4</v>
      </c>
      <c r="B158" s="552">
        <f t="shared" si="33"/>
        <v>37</v>
      </c>
      <c r="C158" s="648">
        <v>33800</v>
      </c>
      <c r="D158" s="648" t="str">
        <f t="shared" si="34"/>
        <v/>
      </c>
      <c r="E158" s="649">
        <v>1</v>
      </c>
      <c r="F158" s="650" t="s">
        <v>1508</v>
      </c>
      <c r="G158" s="650" t="s">
        <v>1405</v>
      </c>
      <c r="H158" s="651"/>
      <c r="I158" s="176"/>
      <c r="J158" s="652">
        <v>2</v>
      </c>
      <c r="K158" s="653">
        <v>5</v>
      </c>
      <c r="L158" s="653">
        <v>97</v>
      </c>
      <c r="M158" s="176">
        <f t="shared" si="37"/>
        <v>97</v>
      </c>
      <c r="N158" s="1104"/>
      <c r="O158" s="1129" t="str">
        <f t="shared" si="35"/>
        <v/>
      </c>
      <c r="P158" s="175"/>
      <c r="Q158" s="175"/>
      <c r="R158" s="175"/>
      <c r="S158" s="175"/>
      <c r="T158" s="175"/>
      <c r="U158" s="175"/>
      <c r="V158" s="175"/>
      <c r="W158" s="175"/>
      <c r="X158" s="175"/>
      <c r="Y158" s="175"/>
      <c r="Z158" s="175"/>
      <c r="AA158" s="175"/>
      <c r="AB158" s="175"/>
      <c r="AC158" s="175"/>
      <c r="AD158" s="175"/>
      <c r="AE158" s="175"/>
      <c r="AF158" s="175"/>
      <c r="AG158" s="175"/>
    </row>
    <row r="159" spans="1:33" ht="18" customHeight="1">
      <c r="A159" s="647" t="str">
        <f t="shared" si="36"/>
        <v>平成4</v>
      </c>
      <c r="B159" s="552">
        <f t="shared" si="33"/>
        <v>24</v>
      </c>
      <c r="C159" s="648">
        <v>33805</v>
      </c>
      <c r="D159" s="648" t="str">
        <f t="shared" si="34"/>
        <v/>
      </c>
      <c r="E159" s="649">
        <v>1</v>
      </c>
      <c r="F159" s="650" t="s">
        <v>1509</v>
      </c>
      <c r="G159" s="650" t="s">
        <v>1510</v>
      </c>
      <c r="H159" s="651"/>
      <c r="I159" s="176"/>
      <c r="J159" s="652">
        <v>2</v>
      </c>
      <c r="K159" s="653">
        <v>7</v>
      </c>
      <c r="L159" s="653">
        <v>83</v>
      </c>
      <c r="M159" s="176">
        <f t="shared" si="37"/>
        <v>83</v>
      </c>
      <c r="N159" s="1104"/>
      <c r="O159" s="1129" t="str">
        <f t="shared" si="35"/>
        <v/>
      </c>
      <c r="P159" s="175"/>
      <c r="Q159" s="175"/>
      <c r="R159" s="175"/>
      <c r="S159" s="175"/>
      <c r="T159" s="175"/>
      <c r="U159" s="175"/>
      <c r="V159" s="175"/>
      <c r="W159" s="175"/>
      <c r="X159" s="175"/>
      <c r="Y159" s="175"/>
      <c r="Z159" s="175"/>
      <c r="AA159" s="175"/>
      <c r="AB159" s="175"/>
      <c r="AC159" s="175"/>
      <c r="AD159" s="175"/>
      <c r="AE159" s="175"/>
      <c r="AF159" s="175"/>
      <c r="AG159" s="175"/>
    </row>
    <row r="160" spans="1:33" ht="18" customHeight="1">
      <c r="A160" s="647" t="str">
        <f t="shared" si="36"/>
        <v>平成4</v>
      </c>
      <c r="B160" s="552">
        <f t="shared" si="33"/>
        <v>21</v>
      </c>
      <c r="C160" s="648">
        <v>33809</v>
      </c>
      <c r="D160" s="648" t="str">
        <f t="shared" si="34"/>
        <v/>
      </c>
      <c r="E160" s="649">
        <v>1</v>
      </c>
      <c r="F160" s="650" t="s">
        <v>1511</v>
      </c>
      <c r="G160" s="650" t="s">
        <v>1458</v>
      </c>
      <c r="H160" s="651"/>
      <c r="I160" s="176"/>
      <c r="J160" s="652">
        <v>2</v>
      </c>
      <c r="K160" s="653">
        <v>8</v>
      </c>
      <c r="L160" s="653">
        <v>203</v>
      </c>
      <c r="M160" s="176">
        <f t="shared" si="37"/>
        <v>203</v>
      </c>
      <c r="N160" s="1104"/>
      <c r="O160" s="1129" t="str">
        <f t="shared" si="35"/>
        <v/>
      </c>
      <c r="P160" s="175"/>
      <c r="Q160" s="175"/>
      <c r="R160" s="175"/>
      <c r="S160" s="175"/>
      <c r="T160" s="175"/>
      <c r="U160" s="175"/>
      <c r="V160" s="175"/>
      <c r="W160" s="175"/>
      <c r="X160" s="175"/>
      <c r="Y160" s="175"/>
      <c r="Z160" s="175"/>
      <c r="AA160" s="175"/>
      <c r="AB160" s="175"/>
      <c r="AC160" s="175"/>
      <c r="AD160" s="175"/>
      <c r="AE160" s="175"/>
      <c r="AF160" s="175"/>
      <c r="AG160" s="175"/>
    </row>
    <row r="161" spans="1:33" ht="18" customHeight="1">
      <c r="A161" s="647" t="str">
        <f t="shared" si="36"/>
        <v>平成4</v>
      </c>
      <c r="B161" s="552">
        <f t="shared" si="33"/>
        <v>24</v>
      </c>
      <c r="C161" s="648">
        <v>33809</v>
      </c>
      <c r="D161" s="648">
        <f t="shared" si="34"/>
        <v>33810</v>
      </c>
      <c r="E161" s="649">
        <v>2</v>
      </c>
      <c r="F161" s="650" t="s">
        <v>1512</v>
      </c>
      <c r="G161" s="650" t="s">
        <v>1513</v>
      </c>
      <c r="H161" s="651"/>
      <c r="I161" s="176"/>
      <c r="J161" s="652">
        <v>2</v>
      </c>
      <c r="K161" s="653">
        <v>7</v>
      </c>
      <c r="L161" s="653">
        <v>180</v>
      </c>
      <c r="M161" s="176">
        <f t="shared" si="37"/>
        <v>360</v>
      </c>
      <c r="N161" s="1104"/>
      <c r="O161" s="1129" t="str">
        <f t="shared" si="35"/>
        <v/>
      </c>
      <c r="P161" s="175"/>
      <c r="Q161" s="175"/>
      <c r="R161" s="175"/>
      <c r="S161" s="175"/>
      <c r="T161" s="175"/>
      <c r="U161" s="175"/>
      <c r="V161" s="175"/>
      <c r="W161" s="175"/>
      <c r="X161" s="175"/>
      <c r="Y161" s="175"/>
      <c r="Z161" s="175"/>
      <c r="AA161" s="175"/>
      <c r="AB161" s="175"/>
      <c r="AC161" s="175"/>
      <c r="AD161" s="175"/>
      <c r="AE161" s="175"/>
      <c r="AF161" s="175"/>
      <c r="AG161" s="175"/>
    </row>
    <row r="162" spans="1:33" ht="18" customHeight="1">
      <c r="A162" s="647" t="str">
        <f t="shared" si="36"/>
        <v>平成4</v>
      </c>
      <c r="B162" s="552">
        <f t="shared" si="33"/>
        <v>21</v>
      </c>
      <c r="C162" s="648">
        <v>33815</v>
      </c>
      <c r="D162" s="648">
        <f t="shared" si="34"/>
        <v>33816</v>
      </c>
      <c r="E162" s="649">
        <v>2</v>
      </c>
      <c r="F162" s="650" t="s">
        <v>1512</v>
      </c>
      <c r="G162" s="650" t="s">
        <v>1514</v>
      </c>
      <c r="H162" s="651"/>
      <c r="I162" s="176"/>
      <c r="J162" s="652">
        <v>2</v>
      </c>
      <c r="K162" s="653">
        <v>8</v>
      </c>
      <c r="L162" s="653">
        <v>148</v>
      </c>
      <c r="M162" s="176">
        <f t="shared" si="37"/>
        <v>296</v>
      </c>
      <c r="N162" s="1104"/>
      <c r="O162" s="1129" t="str">
        <f t="shared" si="35"/>
        <v/>
      </c>
      <c r="P162" s="175"/>
      <c r="Q162" s="175"/>
      <c r="R162" s="175"/>
      <c r="S162" s="175"/>
      <c r="T162" s="175"/>
      <c r="U162" s="175"/>
      <c r="V162" s="175"/>
      <c r="W162" s="175"/>
      <c r="X162" s="175"/>
      <c r="Y162" s="175"/>
      <c r="Z162" s="175"/>
      <c r="AA162" s="175"/>
      <c r="AB162" s="175"/>
      <c r="AC162" s="175"/>
      <c r="AD162" s="175"/>
      <c r="AE162" s="175"/>
      <c r="AF162" s="175"/>
      <c r="AG162" s="175"/>
    </row>
    <row r="163" spans="1:33" ht="18" customHeight="1">
      <c r="A163" s="647" t="str">
        <f t="shared" si="36"/>
        <v>平成4</v>
      </c>
      <c r="B163" s="552">
        <f t="shared" si="33"/>
        <v>24</v>
      </c>
      <c r="C163" s="648">
        <v>33840</v>
      </c>
      <c r="D163" s="648">
        <f t="shared" si="34"/>
        <v>33841</v>
      </c>
      <c r="E163" s="649">
        <v>2</v>
      </c>
      <c r="F163" s="650" t="s">
        <v>1515</v>
      </c>
      <c r="G163" s="650" t="s">
        <v>1516</v>
      </c>
      <c r="H163" s="651"/>
      <c r="I163" s="176"/>
      <c r="J163" s="652">
        <v>2</v>
      </c>
      <c r="K163" s="653">
        <v>7</v>
      </c>
      <c r="L163" s="653">
        <v>67</v>
      </c>
      <c r="M163" s="176">
        <f t="shared" si="37"/>
        <v>134</v>
      </c>
      <c r="N163" s="1104"/>
      <c r="O163" s="1129" t="str">
        <f t="shared" si="35"/>
        <v/>
      </c>
      <c r="P163" s="175"/>
      <c r="Q163" s="175"/>
      <c r="R163" s="175"/>
      <c r="S163" s="175"/>
      <c r="T163" s="175"/>
      <c r="U163" s="175"/>
      <c r="V163" s="175"/>
      <c r="W163" s="175"/>
      <c r="X163" s="175"/>
      <c r="Y163" s="175"/>
      <c r="Z163" s="175"/>
      <c r="AA163" s="175"/>
      <c r="AB163" s="175"/>
      <c r="AC163" s="175"/>
      <c r="AD163" s="175"/>
      <c r="AE163" s="175"/>
      <c r="AF163" s="175"/>
      <c r="AG163" s="175"/>
    </row>
    <row r="164" spans="1:33" ht="18" customHeight="1">
      <c r="A164" s="647" t="str">
        <f t="shared" si="36"/>
        <v>平成4</v>
      </c>
      <c r="B164" s="552">
        <f t="shared" si="33"/>
        <v>33</v>
      </c>
      <c r="C164" s="648">
        <v>33841</v>
      </c>
      <c r="D164" s="648" t="str">
        <f t="shared" si="34"/>
        <v/>
      </c>
      <c r="E164" s="649">
        <v>1</v>
      </c>
      <c r="F164" s="650" t="s">
        <v>1517</v>
      </c>
      <c r="G164" s="650" t="s">
        <v>1289</v>
      </c>
      <c r="H164" s="651"/>
      <c r="I164" s="176"/>
      <c r="J164" s="652">
        <v>2</v>
      </c>
      <c r="K164" s="653">
        <v>6</v>
      </c>
      <c r="L164" s="653">
        <v>130</v>
      </c>
      <c r="M164" s="176">
        <f t="shared" si="37"/>
        <v>130</v>
      </c>
      <c r="N164" s="1104"/>
      <c r="O164" s="1129" t="str">
        <f t="shared" si="35"/>
        <v/>
      </c>
      <c r="P164" s="175"/>
      <c r="Q164" s="175"/>
      <c r="R164" s="175"/>
      <c r="S164" s="175"/>
      <c r="T164" s="175"/>
      <c r="U164" s="175"/>
      <c r="V164" s="175"/>
      <c r="W164" s="175"/>
      <c r="X164" s="175"/>
      <c r="Y164" s="175"/>
      <c r="Z164" s="175"/>
      <c r="AA164" s="175"/>
      <c r="AB164" s="175"/>
      <c r="AC164" s="175"/>
      <c r="AD164" s="175"/>
      <c r="AE164" s="175"/>
      <c r="AF164" s="175"/>
      <c r="AG164" s="175"/>
    </row>
    <row r="165" spans="1:33" ht="18" customHeight="1">
      <c r="A165" s="647" t="str">
        <f t="shared" si="36"/>
        <v>平成4</v>
      </c>
      <c r="B165" s="552">
        <f t="shared" si="33"/>
        <v>17</v>
      </c>
      <c r="C165" s="648">
        <v>33855</v>
      </c>
      <c r="D165" s="648" t="str">
        <f t="shared" si="34"/>
        <v/>
      </c>
      <c r="E165" s="649">
        <v>1</v>
      </c>
      <c r="F165" s="650" t="s">
        <v>1518</v>
      </c>
      <c r="G165" s="650" t="s">
        <v>1299</v>
      </c>
      <c r="H165" s="651"/>
      <c r="I165" s="176"/>
      <c r="J165" s="652">
        <v>2</v>
      </c>
      <c r="K165" s="653">
        <v>11</v>
      </c>
      <c r="L165" s="653">
        <v>230</v>
      </c>
      <c r="M165" s="176">
        <f t="shared" si="37"/>
        <v>230</v>
      </c>
      <c r="N165" s="1104"/>
      <c r="O165" s="1129" t="str">
        <f t="shared" si="35"/>
        <v/>
      </c>
      <c r="P165" s="175"/>
      <c r="Q165" s="175"/>
      <c r="R165" s="175"/>
      <c r="S165" s="175"/>
      <c r="T165" s="175"/>
      <c r="U165" s="175"/>
      <c r="V165" s="175"/>
      <c r="W165" s="175"/>
      <c r="X165" s="175"/>
      <c r="Y165" s="175"/>
      <c r="Z165" s="175"/>
      <c r="AA165" s="175"/>
      <c r="AB165" s="175"/>
      <c r="AC165" s="175"/>
      <c r="AD165" s="175"/>
      <c r="AE165" s="175"/>
      <c r="AF165" s="175"/>
      <c r="AG165" s="175"/>
    </row>
    <row r="166" spans="1:33" ht="18" customHeight="1">
      <c r="A166" s="647" t="str">
        <f t="shared" si="36"/>
        <v>平成4</v>
      </c>
      <c r="B166" s="552">
        <f t="shared" si="33"/>
        <v>24</v>
      </c>
      <c r="C166" s="648">
        <v>33865</v>
      </c>
      <c r="D166" s="648" t="str">
        <f t="shared" si="34"/>
        <v/>
      </c>
      <c r="E166" s="649">
        <v>1</v>
      </c>
      <c r="F166" s="650" t="s">
        <v>1519</v>
      </c>
      <c r="G166" s="650" t="s">
        <v>1299</v>
      </c>
      <c r="H166" s="651"/>
      <c r="I166" s="176"/>
      <c r="J166" s="652">
        <v>2</v>
      </c>
      <c r="K166" s="653">
        <v>7</v>
      </c>
      <c r="L166" s="653">
        <v>200</v>
      </c>
      <c r="M166" s="176">
        <f t="shared" si="37"/>
        <v>200</v>
      </c>
      <c r="N166" s="1104"/>
      <c r="O166" s="1129" t="str">
        <f t="shared" si="35"/>
        <v/>
      </c>
      <c r="P166" s="175"/>
      <c r="Q166" s="175"/>
      <c r="R166" s="175"/>
      <c r="S166" s="175"/>
      <c r="T166" s="175"/>
      <c r="U166" s="175"/>
      <c r="V166" s="175"/>
      <c r="W166" s="175"/>
      <c r="X166" s="175"/>
      <c r="Y166" s="175"/>
      <c r="Z166" s="175"/>
      <c r="AA166" s="175"/>
      <c r="AB166" s="175"/>
      <c r="AC166" s="175"/>
      <c r="AD166" s="175"/>
      <c r="AE166" s="175"/>
      <c r="AF166" s="175"/>
      <c r="AG166" s="175"/>
    </row>
    <row r="167" spans="1:33" ht="18" customHeight="1">
      <c r="A167" s="647" t="str">
        <f t="shared" si="36"/>
        <v>平成4</v>
      </c>
      <c r="B167" s="552">
        <f t="shared" si="33"/>
        <v>37</v>
      </c>
      <c r="C167" s="648">
        <v>33897</v>
      </c>
      <c r="D167" s="648" t="str">
        <f t="shared" si="34"/>
        <v/>
      </c>
      <c r="E167" s="649">
        <v>1</v>
      </c>
      <c r="F167" s="650" t="s">
        <v>1520</v>
      </c>
      <c r="G167" s="650" t="s">
        <v>1299</v>
      </c>
      <c r="H167" s="651"/>
      <c r="I167" s="176"/>
      <c r="J167" s="652">
        <v>2</v>
      </c>
      <c r="K167" s="653">
        <v>5</v>
      </c>
      <c r="L167" s="653">
        <v>181</v>
      </c>
      <c r="M167" s="176">
        <f t="shared" si="37"/>
        <v>181</v>
      </c>
      <c r="N167" s="1104"/>
      <c r="O167" s="1129" t="str">
        <f t="shared" si="35"/>
        <v/>
      </c>
      <c r="P167" s="175"/>
      <c r="Q167" s="175"/>
      <c r="R167" s="175"/>
      <c r="S167" s="175"/>
      <c r="T167" s="175"/>
      <c r="U167" s="175"/>
      <c r="V167" s="175"/>
      <c r="W167" s="175"/>
      <c r="X167" s="175"/>
      <c r="Y167" s="175"/>
      <c r="Z167" s="175"/>
      <c r="AA167" s="175"/>
      <c r="AB167" s="175"/>
      <c r="AC167" s="175"/>
      <c r="AD167" s="175"/>
      <c r="AE167" s="175"/>
      <c r="AF167" s="175"/>
      <c r="AG167" s="175"/>
    </row>
    <row r="168" spans="1:33" ht="18" customHeight="1">
      <c r="A168" s="647" t="str">
        <f t="shared" si="36"/>
        <v>平成4</v>
      </c>
      <c r="B168" s="552">
        <f t="shared" si="33"/>
        <v>24</v>
      </c>
      <c r="C168" s="648">
        <v>33940</v>
      </c>
      <c r="D168" s="648" t="str">
        <f t="shared" si="34"/>
        <v/>
      </c>
      <c r="E168" s="649">
        <v>1</v>
      </c>
      <c r="F168" s="650" t="s">
        <v>1521</v>
      </c>
      <c r="G168" s="650" t="s">
        <v>1458</v>
      </c>
      <c r="H168" s="651"/>
      <c r="I168" s="176"/>
      <c r="J168" s="652">
        <v>2</v>
      </c>
      <c r="K168" s="653">
        <v>7</v>
      </c>
      <c r="L168" s="653">
        <v>266</v>
      </c>
      <c r="M168" s="176">
        <f t="shared" si="37"/>
        <v>266</v>
      </c>
      <c r="N168" s="1104"/>
      <c r="O168" s="1129" t="str">
        <f t="shared" si="35"/>
        <v/>
      </c>
      <c r="P168" s="175"/>
      <c r="Q168" s="175"/>
      <c r="R168" s="175"/>
      <c r="S168" s="175"/>
      <c r="T168" s="175"/>
      <c r="U168" s="175"/>
      <c r="V168" s="175"/>
      <c r="W168" s="175"/>
      <c r="X168" s="175"/>
      <c r="Y168" s="175"/>
      <c r="Z168" s="175"/>
      <c r="AA168" s="175"/>
      <c r="AB168" s="175"/>
      <c r="AC168" s="175"/>
      <c r="AD168" s="175"/>
      <c r="AE168" s="175"/>
      <c r="AF168" s="175"/>
      <c r="AG168" s="175"/>
    </row>
    <row r="169" spans="1:33" ht="18" customHeight="1">
      <c r="A169" s="647" t="str">
        <f t="shared" si="36"/>
        <v>平成4</v>
      </c>
      <c r="B169" s="552">
        <f t="shared" si="33"/>
        <v>18</v>
      </c>
      <c r="C169" s="648">
        <v>33940</v>
      </c>
      <c r="D169" s="648" t="str">
        <f t="shared" si="34"/>
        <v/>
      </c>
      <c r="E169" s="649">
        <v>1</v>
      </c>
      <c r="F169" s="650" t="s">
        <v>1522</v>
      </c>
      <c r="G169" s="650" t="s">
        <v>1299</v>
      </c>
      <c r="H169" s="651"/>
      <c r="I169" s="176"/>
      <c r="J169" s="652">
        <v>2</v>
      </c>
      <c r="K169" s="653">
        <v>9</v>
      </c>
      <c r="L169" s="653">
        <v>150</v>
      </c>
      <c r="M169" s="176">
        <f t="shared" si="37"/>
        <v>150</v>
      </c>
      <c r="N169" s="1104"/>
      <c r="O169" s="1129" t="str">
        <f t="shared" si="35"/>
        <v/>
      </c>
      <c r="P169" s="175"/>
      <c r="Q169" s="175"/>
      <c r="R169" s="175"/>
      <c r="S169" s="175"/>
      <c r="T169" s="175"/>
      <c r="U169" s="175"/>
      <c r="V169" s="175"/>
      <c r="W169" s="175"/>
      <c r="X169" s="175"/>
      <c r="Y169" s="175"/>
      <c r="Z169" s="175"/>
      <c r="AA169" s="175"/>
      <c r="AB169" s="175"/>
      <c r="AC169" s="175"/>
      <c r="AD169" s="175"/>
      <c r="AE169" s="175"/>
      <c r="AF169" s="175"/>
      <c r="AG169" s="175"/>
    </row>
    <row r="170" spans="1:33" ht="18" customHeight="1">
      <c r="A170" s="647" t="str">
        <f t="shared" si="36"/>
        <v>平成4</v>
      </c>
      <c r="B170" s="552">
        <f t="shared" si="33"/>
        <v>14</v>
      </c>
      <c r="C170" s="648">
        <v>33953</v>
      </c>
      <c r="D170" s="648">
        <f t="shared" si="34"/>
        <v>33954</v>
      </c>
      <c r="E170" s="649">
        <v>2</v>
      </c>
      <c r="F170" s="650" t="s">
        <v>1523</v>
      </c>
      <c r="G170" s="650" t="s">
        <v>1524</v>
      </c>
      <c r="H170" s="651"/>
      <c r="I170" s="176"/>
      <c r="J170" s="652">
        <v>2</v>
      </c>
      <c r="K170" s="653">
        <v>16</v>
      </c>
      <c r="L170" s="653">
        <v>190</v>
      </c>
      <c r="M170" s="176">
        <f t="shared" si="37"/>
        <v>380</v>
      </c>
      <c r="N170" s="1104"/>
      <c r="O170" s="1129" t="str">
        <f t="shared" si="35"/>
        <v/>
      </c>
      <c r="P170" s="175"/>
      <c r="Q170" s="175"/>
      <c r="R170" s="175"/>
      <c r="S170" s="175"/>
      <c r="T170" s="175"/>
      <c r="U170" s="175"/>
      <c r="V170" s="175"/>
      <c r="W170" s="175"/>
      <c r="X170" s="175"/>
      <c r="Y170" s="175"/>
      <c r="Z170" s="175"/>
      <c r="AA170" s="175"/>
      <c r="AB170" s="175"/>
      <c r="AC170" s="175"/>
      <c r="AD170" s="175"/>
      <c r="AE170" s="175"/>
      <c r="AF170" s="175"/>
      <c r="AG170" s="175"/>
    </row>
    <row r="171" spans="1:33" ht="18" customHeight="1">
      <c r="A171" s="647" t="str">
        <f t="shared" si="36"/>
        <v>平成4</v>
      </c>
      <c r="B171" s="552">
        <f t="shared" si="33"/>
        <v>24</v>
      </c>
      <c r="C171" s="648">
        <v>33995</v>
      </c>
      <c r="D171" s="648" t="str">
        <f t="shared" si="34"/>
        <v/>
      </c>
      <c r="E171" s="649">
        <v>1</v>
      </c>
      <c r="F171" s="650" t="s">
        <v>1525</v>
      </c>
      <c r="G171" s="650" t="s">
        <v>1526</v>
      </c>
      <c r="H171" s="651"/>
      <c r="I171" s="176"/>
      <c r="J171" s="652">
        <v>2</v>
      </c>
      <c r="K171" s="653">
        <v>7</v>
      </c>
      <c r="L171" s="653">
        <v>219</v>
      </c>
      <c r="M171" s="176">
        <f t="shared" si="37"/>
        <v>219</v>
      </c>
      <c r="N171" s="1104"/>
      <c r="O171" s="1129" t="str">
        <f t="shared" si="35"/>
        <v/>
      </c>
      <c r="P171" s="175"/>
      <c r="Q171" s="175"/>
      <c r="R171" s="175"/>
      <c r="S171" s="175"/>
      <c r="T171" s="175"/>
      <c r="U171" s="175"/>
      <c r="V171" s="175"/>
      <c r="W171" s="175"/>
      <c r="X171" s="175"/>
      <c r="Y171" s="175"/>
      <c r="Z171" s="175"/>
      <c r="AA171" s="175"/>
      <c r="AB171" s="175"/>
      <c r="AC171" s="175"/>
      <c r="AD171" s="175"/>
      <c r="AE171" s="175"/>
      <c r="AF171" s="175"/>
      <c r="AG171" s="175"/>
    </row>
    <row r="172" spans="1:33" ht="18" customHeight="1">
      <c r="A172" s="647" t="str">
        <f t="shared" si="36"/>
        <v>平成4</v>
      </c>
      <c r="B172" s="552">
        <f t="shared" si="33"/>
        <v>18</v>
      </c>
      <c r="C172" s="648">
        <v>34023</v>
      </c>
      <c r="D172" s="648" t="str">
        <f t="shared" si="34"/>
        <v/>
      </c>
      <c r="E172" s="649">
        <v>1</v>
      </c>
      <c r="F172" s="650" t="s">
        <v>1527</v>
      </c>
      <c r="G172" s="650" t="s">
        <v>1299</v>
      </c>
      <c r="H172" s="651"/>
      <c r="I172" s="176"/>
      <c r="J172" s="652">
        <v>2</v>
      </c>
      <c r="K172" s="653">
        <v>9</v>
      </c>
      <c r="L172" s="653">
        <v>159</v>
      </c>
      <c r="M172" s="176">
        <f t="shared" si="37"/>
        <v>159</v>
      </c>
      <c r="N172" s="1104"/>
      <c r="O172" s="1129" t="str">
        <f t="shared" si="35"/>
        <v/>
      </c>
      <c r="P172" s="175"/>
      <c r="Q172" s="175"/>
      <c r="R172" s="175"/>
      <c r="S172" s="175"/>
      <c r="T172" s="175"/>
      <c r="U172" s="175"/>
      <c r="V172" s="175"/>
      <c r="W172" s="175"/>
      <c r="X172" s="175"/>
      <c r="Y172" s="175"/>
      <c r="Z172" s="175"/>
      <c r="AA172" s="175"/>
      <c r="AB172" s="175"/>
      <c r="AC172" s="175"/>
      <c r="AD172" s="175"/>
      <c r="AE172" s="175"/>
      <c r="AF172" s="175"/>
      <c r="AG172" s="175"/>
    </row>
    <row r="173" spans="1:33" ht="18" customHeight="1">
      <c r="A173" s="647" t="str">
        <f t="shared" si="36"/>
        <v>平成5</v>
      </c>
      <c r="B173" s="552">
        <f t="shared" si="33"/>
        <v>9</v>
      </c>
      <c r="C173" s="648">
        <v>34123</v>
      </c>
      <c r="D173" s="648">
        <f t="shared" si="34"/>
        <v>34124</v>
      </c>
      <c r="E173" s="649">
        <v>2</v>
      </c>
      <c r="F173" s="650" t="s">
        <v>1528</v>
      </c>
      <c r="G173" s="650" t="s">
        <v>1289</v>
      </c>
      <c r="H173" s="651"/>
      <c r="I173" s="176"/>
      <c r="J173" s="652">
        <v>1</v>
      </c>
      <c r="K173" s="653">
        <v>51</v>
      </c>
      <c r="L173" s="653">
        <v>170</v>
      </c>
      <c r="M173" s="176">
        <f t="shared" si="37"/>
        <v>340</v>
      </c>
      <c r="N173" s="1104"/>
      <c r="O173" s="1129" t="str">
        <f t="shared" si="35"/>
        <v/>
      </c>
      <c r="P173" s="175"/>
      <c r="Q173" s="175"/>
      <c r="R173" s="175"/>
      <c r="S173" s="175"/>
      <c r="T173" s="175"/>
      <c r="U173" s="175"/>
      <c r="V173" s="175"/>
      <c r="W173" s="175"/>
      <c r="X173" s="175"/>
      <c r="Y173" s="175"/>
      <c r="Z173" s="175"/>
      <c r="AA173" s="175"/>
      <c r="AB173" s="175"/>
      <c r="AC173" s="175"/>
      <c r="AD173" s="175"/>
      <c r="AE173" s="175"/>
      <c r="AF173" s="175"/>
      <c r="AG173" s="175"/>
    </row>
    <row r="174" spans="1:33" ht="18" customHeight="1">
      <c r="A174" s="647" t="str">
        <f t="shared" si="36"/>
        <v>平成5</v>
      </c>
      <c r="B174" s="552">
        <f t="shared" si="33"/>
        <v>10</v>
      </c>
      <c r="C174" s="648">
        <v>34131</v>
      </c>
      <c r="D174" s="648">
        <f t="shared" si="34"/>
        <v>34132</v>
      </c>
      <c r="E174" s="649">
        <v>2</v>
      </c>
      <c r="F174" s="650" t="s">
        <v>1529</v>
      </c>
      <c r="G174" s="650" t="s">
        <v>1530</v>
      </c>
      <c r="H174" s="651"/>
      <c r="I174" s="176"/>
      <c r="J174" s="652">
        <v>1</v>
      </c>
      <c r="K174" s="653">
        <v>50</v>
      </c>
      <c r="L174" s="653">
        <v>120</v>
      </c>
      <c r="M174" s="176">
        <f t="shared" si="37"/>
        <v>240</v>
      </c>
      <c r="N174" s="1104"/>
      <c r="O174" s="1129" t="str">
        <f t="shared" si="35"/>
        <v/>
      </c>
      <c r="P174" s="175"/>
      <c r="Q174" s="175"/>
      <c r="R174" s="175"/>
      <c r="S174" s="175"/>
      <c r="T174" s="175"/>
      <c r="U174" s="175"/>
      <c r="V174" s="175"/>
      <c r="W174" s="175"/>
      <c r="X174" s="175"/>
      <c r="Y174" s="175"/>
      <c r="Z174" s="175"/>
      <c r="AA174" s="175"/>
      <c r="AB174" s="175"/>
      <c r="AC174" s="175"/>
      <c r="AD174" s="175"/>
      <c r="AE174" s="175"/>
      <c r="AF174" s="175"/>
      <c r="AG174" s="175"/>
    </row>
    <row r="175" spans="1:33" ht="18" customHeight="1">
      <c r="A175" s="647" t="str">
        <f t="shared" si="36"/>
        <v>平成5</v>
      </c>
      <c r="B175" s="552">
        <f t="shared" si="33"/>
        <v>13</v>
      </c>
      <c r="C175" s="648">
        <v>34141</v>
      </c>
      <c r="D175" s="648">
        <f t="shared" si="34"/>
        <v>34142</v>
      </c>
      <c r="E175" s="649">
        <v>2</v>
      </c>
      <c r="F175" s="650" t="s">
        <v>1531</v>
      </c>
      <c r="G175" s="650" t="s">
        <v>1532</v>
      </c>
      <c r="H175" s="651"/>
      <c r="I175" s="176"/>
      <c r="J175" s="652">
        <v>1</v>
      </c>
      <c r="K175" s="653">
        <v>44</v>
      </c>
      <c r="L175" s="653">
        <v>354</v>
      </c>
      <c r="M175" s="176">
        <f t="shared" si="37"/>
        <v>708</v>
      </c>
      <c r="N175" s="1104"/>
      <c r="O175" s="1129" t="str">
        <f t="shared" si="35"/>
        <v/>
      </c>
      <c r="P175" s="175"/>
      <c r="Q175" s="175"/>
      <c r="R175" s="175"/>
      <c r="S175" s="175"/>
      <c r="T175" s="175"/>
      <c r="U175" s="175"/>
      <c r="V175" s="175"/>
      <c r="W175" s="175"/>
      <c r="X175" s="175"/>
      <c r="Y175" s="175"/>
      <c r="Z175" s="175"/>
      <c r="AA175" s="175"/>
      <c r="AB175" s="175"/>
      <c r="AC175" s="175"/>
      <c r="AD175" s="175"/>
      <c r="AE175" s="175"/>
      <c r="AF175" s="175"/>
      <c r="AG175" s="175"/>
    </row>
    <row r="176" spans="1:33" ht="18" customHeight="1">
      <c r="A176" s="647" t="str">
        <f t="shared" si="36"/>
        <v>平成5</v>
      </c>
      <c r="B176" s="552">
        <f t="shared" si="33"/>
        <v>7</v>
      </c>
      <c r="C176" s="648">
        <v>34144</v>
      </c>
      <c r="D176" s="648">
        <f t="shared" si="34"/>
        <v>34145</v>
      </c>
      <c r="E176" s="649">
        <v>2</v>
      </c>
      <c r="F176" s="650" t="s">
        <v>1533</v>
      </c>
      <c r="G176" s="650" t="s">
        <v>1289</v>
      </c>
      <c r="H176" s="651"/>
      <c r="I176" s="176"/>
      <c r="J176" s="652">
        <v>1</v>
      </c>
      <c r="K176" s="653">
        <v>71</v>
      </c>
      <c r="L176" s="653">
        <v>220</v>
      </c>
      <c r="M176" s="176">
        <f t="shared" si="37"/>
        <v>440</v>
      </c>
      <c r="N176" s="1104"/>
      <c r="O176" s="1129" t="str">
        <f t="shared" si="35"/>
        <v/>
      </c>
      <c r="P176" s="175"/>
      <c r="Q176" s="175"/>
      <c r="R176" s="175"/>
      <c r="S176" s="175"/>
      <c r="T176" s="175"/>
      <c r="U176" s="175"/>
      <c r="V176" s="175"/>
      <c r="W176" s="175"/>
      <c r="X176" s="175"/>
      <c r="Y176" s="175"/>
      <c r="Z176" s="175"/>
      <c r="AA176" s="175"/>
      <c r="AB176" s="175"/>
      <c r="AC176" s="175"/>
      <c r="AD176" s="175"/>
      <c r="AE176" s="175"/>
      <c r="AF176" s="175"/>
      <c r="AG176" s="175"/>
    </row>
    <row r="177" spans="1:33" ht="18" customHeight="1">
      <c r="A177" s="647" t="str">
        <f t="shared" si="36"/>
        <v>平成5</v>
      </c>
      <c r="B177" s="552">
        <f t="shared" si="33"/>
        <v>13</v>
      </c>
      <c r="C177" s="648">
        <v>34151</v>
      </c>
      <c r="D177" s="648" t="str">
        <f t="shared" si="34"/>
        <v/>
      </c>
      <c r="E177" s="649">
        <v>1</v>
      </c>
      <c r="F177" s="650" t="s">
        <v>1534</v>
      </c>
      <c r="G177" s="650" t="s">
        <v>1299</v>
      </c>
      <c r="H177" s="651"/>
      <c r="I177" s="176"/>
      <c r="J177" s="652">
        <v>1</v>
      </c>
      <c r="K177" s="653">
        <v>44</v>
      </c>
      <c r="L177" s="653">
        <v>280</v>
      </c>
      <c r="M177" s="176">
        <f t="shared" si="37"/>
        <v>280</v>
      </c>
      <c r="N177" s="1104"/>
      <c r="O177" s="1129" t="str">
        <f t="shared" si="35"/>
        <v/>
      </c>
      <c r="P177" s="175"/>
      <c r="Q177" s="175"/>
      <c r="R177" s="175"/>
      <c r="S177" s="175"/>
      <c r="T177" s="175"/>
      <c r="U177" s="175"/>
      <c r="V177" s="175"/>
      <c r="W177" s="175"/>
      <c r="X177" s="175"/>
      <c r="Y177" s="175"/>
      <c r="Z177" s="175"/>
      <c r="AA177" s="175"/>
      <c r="AB177" s="175"/>
      <c r="AC177" s="175"/>
      <c r="AD177" s="175"/>
      <c r="AE177" s="175"/>
      <c r="AF177" s="175"/>
      <c r="AG177" s="175"/>
    </row>
    <row r="178" spans="1:33" ht="18" customHeight="1">
      <c r="A178" s="647" t="str">
        <f t="shared" si="36"/>
        <v>平成5</v>
      </c>
      <c r="B178" s="552">
        <f t="shared" si="33"/>
        <v>3</v>
      </c>
      <c r="C178" s="648">
        <v>34176</v>
      </c>
      <c r="D178" s="648">
        <f t="shared" si="34"/>
        <v>34178</v>
      </c>
      <c r="E178" s="649">
        <v>3</v>
      </c>
      <c r="F178" s="650" t="s">
        <v>1535</v>
      </c>
      <c r="G178" s="650" t="s">
        <v>1536</v>
      </c>
      <c r="H178" s="651"/>
      <c r="I178" s="176"/>
      <c r="J178" s="652">
        <v>1</v>
      </c>
      <c r="K178" s="653">
        <v>223</v>
      </c>
      <c r="L178" s="653">
        <v>320</v>
      </c>
      <c r="M178" s="176">
        <f t="shared" si="37"/>
        <v>960</v>
      </c>
      <c r="N178" s="1104"/>
      <c r="O178" s="1129" t="str">
        <f t="shared" si="35"/>
        <v/>
      </c>
      <c r="P178" s="175"/>
      <c r="Q178" s="175"/>
      <c r="R178" s="175"/>
      <c r="S178" s="175"/>
      <c r="T178" s="175"/>
      <c r="U178" s="175"/>
      <c r="V178" s="175"/>
      <c r="W178" s="175"/>
      <c r="X178" s="175"/>
      <c r="Y178" s="175"/>
      <c r="Z178" s="175"/>
      <c r="AA178" s="175"/>
      <c r="AB178" s="175"/>
      <c r="AC178" s="175"/>
      <c r="AD178" s="175"/>
      <c r="AE178" s="175"/>
      <c r="AF178" s="175"/>
      <c r="AG178" s="175"/>
    </row>
    <row r="179" spans="1:33" ht="18" customHeight="1">
      <c r="A179" s="647" t="str">
        <f t="shared" si="36"/>
        <v>平成5</v>
      </c>
      <c r="B179" s="552">
        <f t="shared" si="33"/>
        <v>19</v>
      </c>
      <c r="C179" s="648">
        <v>34178</v>
      </c>
      <c r="D179" s="648">
        <f t="shared" si="34"/>
        <v>34180</v>
      </c>
      <c r="E179" s="649">
        <v>3</v>
      </c>
      <c r="F179" s="650" t="s">
        <v>1480</v>
      </c>
      <c r="G179" s="650" t="s">
        <v>1537</v>
      </c>
      <c r="H179" s="651"/>
      <c r="I179" s="176"/>
      <c r="J179" s="652">
        <v>1</v>
      </c>
      <c r="K179" s="653">
        <v>18</v>
      </c>
      <c r="L179" s="653">
        <v>238</v>
      </c>
      <c r="M179" s="176">
        <f t="shared" si="37"/>
        <v>714</v>
      </c>
      <c r="N179" s="1104"/>
      <c r="O179" s="1129" t="str">
        <f t="shared" si="35"/>
        <v/>
      </c>
      <c r="P179" s="175"/>
      <c r="Q179" s="175"/>
      <c r="R179" s="175"/>
      <c r="S179" s="175"/>
      <c r="T179" s="175"/>
      <c r="U179" s="175"/>
      <c r="V179" s="175"/>
      <c r="W179" s="175"/>
      <c r="X179" s="175"/>
      <c r="Y179" s="175"/>
      <c r="Z179" s="175"/>
      <c r="AA179" s="175"/>
      <c r="AB179" s="175"/>
      <c r="AC179" s="175"/>
      <c r="AD179" s="175"/>
      <c r="AE179" s="175"/>
      <c r="AF179" s="175"/>
      <c r="AG179" s="175"/>
    </row>
    <row r="180" spans="1:33" ht="18" customHeight="1">
      <c r="A180" s="647" t="str">
        <f t="shared" si="36"/>
        <v>平成5</v>
      </c>
      <c r="B180" s="552">
        <f t="shared" si="33"/>
        <v>8</v>
      </c>
      <c r="C180" s="648">
        <v>34184</v>
      </c>
      <c r="D180" s="648">
        <f t="shared" si="34"/>
        <v>34185</v>
      </c>
      <c r="E180" s="649">
        <v>2</v>
      </c>
      <c r="F180" s="650" t="s">
        <v>1538</v>
      </c>
      <c r="G180" s="650" t="s">
        <v>1299</v>
      </c>
      <c r="H180" s="651"/>
      <c r="I180" s="176"/>
      <c r="J180" s="652">
        <v>1</v>
      </c>
      <c r="K180" s="653">
        <v>63</v>
      </c>
      <c r="L180" s="653">
        <v>220</v>
      </c>
      <c r="M180" s="176">
        <f t="shared" si="37"/>
        <v>440</v>
      </c>
      <c r="N180" s="1104"/>
      <c r="O180" s="1129" t="str">
        <f t="shared" si="35"/>
        <v/>
      </c>
      <c r="P180" s="175"/>
      <c r="Q180" s="175"/>
      <c r="R180" s="175"/>
      <c r="S180" s="175"/>
      <c r="T180" s="175"/>
      <c r="U180" s="175"/>
      <c r="V180" s="175"/>
      <c r="W180" s="175"/>
      <c r="X180" s="175"/>
      <c r="Y180" s="175"/>
      <c r="Z180" s="175"/>
      <c r="AA180" s="175"/>
      <c r="AB180" s="175"/>
      <c r="AC180" s="175"/>
      <c r="AD180" s="175"/>
      <c r="AE180" s="175"/>
      <c r="AF180" s="175"/>
      <c r="AG180" s="175"/>
    </row>
    <row r="181" spans="1:33" ht="18" customHeight="1">
      <c r="A181" s="647" t="str">
        <f t="shared" si="36"/>
        <v>平成5</v>
      </c>
      <c r="B181" s="552">
        <f t="shared" si="33"/>
        <v>16</v>
      </c>
      <c r="C181" s="648">
        <v>34184</v>
      </c>
      <c r="D181" s="648">
        <f t="shared" si="34"/>
        <v>34185</v>
      </c>
      <c r="E181" s="649">
        <v>2</v>
      </c>
      <c r="F181" s="650" t="s">
        <v>1539</v>
      </c>
      <c r="G181" s="650" t="s">
        <v>1289</v>
      </c>
      <c r="H181" s="651"/>
      <c r="I181" s="176"/>
      <c r="J181" s="652">
        <v>1</v>
      </c>
      <c r="K181" s="653">
        <v>40</v>
      </c>
      <c r="L181" s="653">
        <v>180</v>
      </c>
      <c r="M181" s="176">
        <f t="shared" si="37"/>
        <v>360</v>
      </c>
      <c r="N181" s="1104"/>
      <c r="O181" s="1129" t="str">
        <f t="shared" si="35"/>
        <v/>
      </c>
      <c r="P181" s="175"/>
      <c r="Q181" s="175"/>
      <c r="R181" s="175"/>
      <c r="S181" s="175"/>
      <c r="T181" s="175"/>
      <c r="U181" s="175"/>
      <c r="V181" s="175"/>
      <c r="W181" s="175"/>
      <c r="X181" s="175"/>
      <c r="Y181" s="175"/>
      <c r="Z181" s="175"/>
      <c r="AA181" s="175"/>
      <c r="AB181" s="175"/>
      <c r="AC181" s="175"/>
      <c r="AD181" s="175"/>
      <c r="AE181" s="175"/>
      <c r="AF181" s="175"/>
      <c r="AG181" s="175"/>
    </row>
    <row r="182" spans="1:33" ht="18" customHeight="1">
      <c r="A182" s="647" t="str">
        <f t="shared" si="36"/>
        <v>平成5</v>
      </c>
      <c r="B182" s="552">
        <f t="shared" si="33"/>
        <v>31</v>
      </c>
      <c r="C182" s="648">
        <v>34221</v>
      </c>
      <c r="D182" s="648" t="str">
        <f t="shared" si="34"/>
        <v/>
      </c>
      <c r="E182" s="649">
        <v>1</v>
      </c>
      <c r="F182" s="650" t="s">
        <v>1540</v>
      </c>
      <c r="G182" s="650" t="s">
        <v>366</v>
      </c>
      <c r="H182" s="651"/>
      <c r="I182" s="176"/>
      <c r="J182" s="652">
        <v>1</v>
      </c>
      <c r="K182" s="653">
        <v>9</v>
      </c>
      <c r="L182" s="653">
        <v>244</v>
      </c>
      <c r="M182" s="176">
        <f t="shared" si="37"/>
        <v>244</v>
      </c>
      <c r="N182" s="1104"/>
      <c r="O182" s="1129" t="str">
        <f t="shared" si="35"/>
        <v/>
      </c>
      <c r="P182" s="175"/>
      <c r="Q182" s="175"/>
      <c r="R182" s="175"/>
      <c r="S182" s="175"/>
      <c r="T182" s="175"/>
      <c r="U182" s="175"/>
      <c r="V182" s="175"/>
      <c r="W182" s="175"/>
      <c r="X182" s="175"/>
      <c r="Y182" s="175"/>
      <c r="Z182" s="175"/>
      <c r="AA182" s="175"/>
      <c r="AB182" s="175"/>
      <c r="AC182" s="175"/>
      <c r="AD182" s="175"/>
      <c r="AE182" s="175"/>
      <c r="AF182" s="175"/>
      <c r="AG182" s="175"/>
    </row>
    <row r="183" spans="1:33" ht="18" customHeight="1">
      <c r="A183" s="647" t="str">
        <f t="shared" si="36"/>
        <v>平成5</v>
      </c>
      <c r="B183" s="552">
        <f t="shared" si="33"/>
        <v>13</v>
      </c>
      <c r="C183" s="648">
        <v>34268</v>
      </c>
      <c r="D183" s="648">
        <f t="shared" si="34"/>
        <v>34269</v>
      </c>
      <c r="E183" s="649">
        <v>2</v>
      </c>
      <c r="F183" s="650" t="s">
        <v>1541</v>
      </c>
      <c r="G183" s="650" t="s">
        <v>1299</v>
      </c>
      <c r="H183" s="651"/>
      <c r="I183" s="176"/>
      <c r="J183" s="652">
        <v>1</v>
      </c>
      <c r="K183" s="653">
        <v>44</v>
      </c>
      <c r="L183" s="653">
        <v>196</v>
      </c>
      <c r="M183" s="176">
        <f t="shared" si="37"/>
        <v>392</v>
      </c>
      <c r="N183" s="1104"/>
      <c r="O183" s="1129" t="str">
        <f t="shared" si="35"/>
        <v/>
      </c>
      <c r="P183" s="175"/>
      <c r="Q183" s="175"/>
      <c r="R183" s="175"/>
      <c r="S183" s="175"/>
      <c r="T183" s="175"/>
      <c r="U183" s="175"/>
      <c r="V183" s="175"/>
      <c r="W183" s="175"/>
      <c r="X183" s="175"/>
      <c r="Y183" s="175"/>
      <c r="Z183" s="175"/>
      <c r="AA183" s="175"/>
      <c r="AB183" s="175"/>
      <c r="AC183" s="175"/>
      <c r="AD183" s="175"/>
      <c r="AE183" s="175"/>
      <c r="AF183" s="175"/>
      <c r="AG183" s="175"/>
    </row>
    <row r="184" spans="1:33" ht="18" customHeight="1">
      <c r="A184" s="647" t="str">
        <f t="shared" si="36"/>
        <v>平成5</v>
      </c>
      <c r="B184" s="552">
        <f t="shared" si="33"/>
        <v>56</v>
      </c>
      <c r="C184" s="648">
        <v>34282</v>
      </c>
      <c r="D184" s="648" t="str">
        <f t="shared" si="34"/>
        <v/>
      </c>
      <c r="E184" s="649">
        <v>1</v>
      </c>
      <c r="F184" s="650" t="s">
        <v>1542</v>
      </c>
      <c r="G184" s="650" t="s">
        <v>1543</v>
      </c>
      <c r="H184" s="651"/>
      <c r="I184" s="176"/>
      <c r="J184" s="652">
        <v>1</v>
      </c>
      <c r="K184" s="653">
        <v>1</v>
      </c>
      <c r="L184" s="653">
        <v>140</v>
      </c>
      <c r="M184" s="176">
        <f t="shared" si="37"/>
        <v>140</v>
      </c>
      <c r="N184" s="1104"/>
      <c r="O184" s="1129" t="str">
        <f t="shared" si="35"/>
        <v/>
      </c>
      <c r="P184" s="175"/>
      <c r="Q184" s="175"/>
      <c r="R184" s="175"/>
      <c r="S184" s="175"/>
      <c r="T184" s="175"/>
      <c r="U184" s="175"/>
      <c r="V184" s="175"/>
      <c r="W184" s="175"/>
      <c r="X184" s="175"/>
      <c r="Y184" s="175"/>
      <c r="Z184" s="175"/>
      <c r="AA184" s="175"/>
      <c r="AB184" s="175"/>
      <c r="AC184" s="175"/>
      <c r="AD184" s="175"/>
      <c r="AE184" s="175"/>
      <c r="AF184" s="175"/>
      <c r="AG184" s="175"/>
    </row>
    <row r="185" spans="1:33" ht="18" customHeight="1">
      <c r="A185" s="647" t="str">
        <f t="shared" si="36"/>
        <v>平成5</v>
      </c>
      <c r="B185" s="552">
        <f t="shared" si="33"/>
        <v>19</v>
      </c>
      <c r="C185" s="648">
        <v>34284</v>
      </c>
      <c r="D185" s="648">
        <f t="shared" si="34"/>
        <v>34285</v>
      </c>
      <c r="E185" s="649">
        <v>2</v>
      </c>
      <c r="F185" s="650" t="s">
        <v>1544</v>
      </c>
      <c r="G185" s="650" t="s">
        <v>1289</v>
      </c>
      <c r="H185" s="651"/>
      <c r="I185" s="176"/>
      <c r="J185" s="652">
        <v>1</v>
      </c>
      <c r="K185" s="653">
        <v>18</v>
      </c>
      <c r="L185" s="653">
        <v>133</v>
      </c>
      <c r="M185" s="176">
        <f t="shared" si="37"/>
        <v>266</v>
      </c>
      <c r="N185" s="1104"/>
      <c r="O185" s="1129" t="str">
        <f t="shared" si="35"/>
        <v/>
      </c>
      <c r="P185" s="175"/>
      <c r="Q185" s="175"/>
      <c r="R185" s="175"/>
      <c r="S185" s="175"/>
      <c r="T185" s="175"/>
      <c r="U185" s="175"/>
      <c r="V185" s="175"/>
      <c r="W185" s="175"/>
      <c r="X185" s="175"/>
      <c r="Y185" s="175"/>
      <c r="Z185" s="175"/>
      <c r="AA185" s="175"/>
      <c r="AB185" s="175"/>
      <c r="AC185" s="175"/>
      <c r="AD185" s="175"/>
      <c r="AE185" s="175"/>
      <c r="AF185" s="175"/>
      <c r="AG185" s="175"/>
    </row>
    <row r="186" spans="1:33" ht="18" customHeight="1">
      <c r="A186" s="647" t="str">
        <f t="shared" si="36"/>
        <v>平成5</v>
      </c>
      <c r="B186" s="552">
        <f t="shared" si="33"/>
        <v>2</v>
      </c>
      <c r="C186" s="648">
        <v>34289</v>
      </c>
      <c r="D186" s="648">
        <f t="shared" si="34"/>
        <v>34291</v>
      </c>
      <c r="E186" s="649">
        <v>3</v>
      </c>
      <c r="F186" s="650" t="s">
        <v>1545</v>
      </c>
      <c r="G186" s="650" t="s">
        <v>1546</v>
      </c>
      <c r="H186" s="651"/>
      <c r="I186" s="176"/>
      <c r="J186" s="652">
        <v>1</v>
      </c>
      <c r="K186" s="653">
        <v>236</v>
      </c>
      <c r="L186" s="653">
        <v>560</v>
      </c>
      <c r="M186" s="176">
        <f t="shared" si="37"/>
        <v>1680</v>
      </c>
      <c r="N186" s="1104"/>
      <c r="O186" s="1129" t="str">
        <f t="shared" si="35"/>
        <v/>
      </c>
      <c r="P186" s="175"/>
      <c r="Q186" s="175"/>
      <c r="R186" s="175"/>
      <c r="S186" s="175"/>
      <c r="T186" s="175"/>
      <c r="U186" s="175"/>
      <c r="V186" s="175"/>
      <c r="W186" s="175"/>
      <c r="X186" s="175"/>
      <c r="Y186" s="175"/>
      <c r="Z186" s="175"/>
      <c r="AA186" s="175"/>
      <c r="AB186" s="175"/>
      <c r="AC186" s="175"/>
      <c r="AD186" s="175"/>
      <c r="AE186" s="175"/>
      <c r="AF186" s="175"/>
      <c r="AG186" s="175"/>
    </row>
    <row r="187" spans="1:33" ht="18" customHeight="1">
      <c r="A187" s="647" t="str">
        <f t="shared" si="36"/>
        <v>平成5</v>
      </c>
      <c r="B187" s="552">
        <f t="shared" si="33"/>
        <v>39</v>
      </c>
      <c r="C187" s="648">
        <v>34298</v>
      </c>
      <c r="D187" s="648" t="str">
        <f t="shared" si="34"/>
        <v/>
      </c>
      <c r="E187" s="649">
        <v>1</v>
      </c>
      <c r="F187" s="650" t="s">
        <v>1547</v>
      </c>
      <c r="G187" s="650" t="s">
        <v>1548</v>
      </c>
      <c r="H187" s="651"/>
      <c r="I187" s="176"/>
      <c r="J187" s="652">
        <v>1</v>
      </c>
      <c r="K187" s="653">
        <v>7</v>
      </c>
      <c r="L187" s="653">
        <v>251</v>
      </c>
      <c r="M187" s="176">
        <f t="shared" si="37"/>
        <v>251</v>
      </c>
      <c r="N187" s="1104"/>
      <c r="O187" s="1129" t="str">
        <f t="shared" si="35"/>
        <v/>
      </c>
      <c r="P187" s="175"/>
      <c r="Q187" s="175"/>
      <c r="R187" s="175"/>
      <c r="S187" s="175"/>
      <c r="T187" s="175"/>
      <c r="U187" s="175"/>
      <c r="V187" s="175"/>
      <c r="W187" s="175"/>
      <c r="X187" s="175"/>
      <c r="Y187" s="175"/>
      <c r="Z187" s="175"/>
      <c r="AA187" s="175"/>
      <c r="AB187" s="175"/>
      <c r="AC187" s="175"/>
      <c r="AD187" s="175"/>
      <c r="AE187" s="175"/>
      <c r="AF187" s="175"/>
      <c r="AG187" s="175"/>
    </row>
    <row r="188" spans="1:33" ht="18" customHeight="1">
      <c r="A188" s="647" t="str">
        <f t="shared" si="36"/>
        <v>平成5</v>
      </c>
      <c r="B188" s="552">
        <f t="shared" si="33"/>
        <v>11</v>
      </c>
      <c r="C188" s="648">
        <v>34298</v>
      </c>
      <c r="D188" s="648">
        <f t="shared" si="34"/>
        <v>34299</v>
      </c>
      <c r="E188" s="649">
        <v>2</v>
      </c>
      <c r="F188" s="650" t="s">
        <v>1549</v>
      </c>
      <c r="G188" s="650" t="s">
        <v>1299</v>
      </c>
      <c r="H188" s="651"/>
      <c r="I188" s="176"/>
      <c r="J188" s="652">
        <v>1</v>
      </c>
      <c r="K188" s="653">
        <v>48</v>
      </c>
      <c r="L188" s="653">
        <v>260</v>
      </c>
      <c r="M188" s="176">
        <f t="shared" si="37"/>
        <v>520</v>
      </c>
      <c r="N188" s="1104"/>
      <c r="O188" s="1129" t="str">
        <f t="shared" si="35"/>
        <v/>
      </c>
      <c r="P188" s="175"/>
      <c r="Q188" s="175"/>
      <c r="R188" s="175"/>
      <c r="S188" s="175"/>
      <c r="T188" s="175"/>
      <c r="U188" s="175"/>
      <c r="V188" s="175"/>
      <c r="W188" s="175"/>
      <c r="X188" s="175"/>
      <c r="Y188" s="175"/>
      <c r="Z188" s="175"/>
      <c r="AA188" s="175"/>
      <c r="AB188" s="175"/>
      <c r="AC188" s="175"/>
      <c r="AD188" s="175"/>
      <c r="AE188" s="175"/>
      <c r="AF188" s="175"/>
      <c r="AG188" s="175"/>
    </row>
    <row r="189" spans="1:33" ht="18" customHeight="1">
      <c r="A189" s="647" t="str">
        <f t="shared" si="36"/>
        <v>平成5</v>
      </c>
      <c r="B189" s="552">
        <f t="shared" si="33"/>
        <v>1</v>
      </c>
      <c r="C189" s="648">
        <v>34304</v>
      </c>
      <c r="D189" s="648">
        <f t="shared" si="34"/>
        <v>34306</v>
      </c>
      <c r="E189" s="649">
        <v>3</v>
      </c>
      <c r="F189" s="650" t="s">
        <v>1550</v>
      </c>
      <c r="G189" s="650" t="s">
        <v>1551</v>
      </c>
      <c r="H189" s="651"/>
      <c r="I189" s="176"/>
      <c r="J189" s="652">
        <v>1</v>
      </c>
      <c r="K189" s="653">
        <v>258</v>
      </c>
      <c r="L189" s="653">
        <v>806</v>
      </c>
      <c r="M189" s="176">
        <f t="shared" si="37"/>
        <v>2418</v>
      </c>
      <c r="N189" s="1104"/>
      <c r="O189" s="1129" t="str">
        <f t="shared" si="35"/>
        <v/>
      </c>
      <c r="P189" s="175"/>
      <c r="Q189" s="175"/>
      <c r="R189" s="175"/>
      <c r="S189" s="175"/>
      <c r="T189" s="175"/>
      <c r="U189" s="175"/>
      <c r="V189" s="175"/>
      <c r="W189" s="175"/>
      <c r="X189" s="175"/>
      <c r="Y189" s="175"/>
      <c r="Z189" s="175"/>
      <c r="AA189" s="175"/>
      <c r="AB189" s="175"/>
      <c r="AC189" s="175"/>
      <c r="AD189" s="175"/>
      <c r="AE189" s="175"/>
      <c r="AF189" s="175"/>
      <c r="AG189" s="175"/>
    </row>
    <row r="190" spans="1:33" ht="18" customHeight="1">
      <c r="A190" s="647" t="str">
        <f t="shared" si="36"/>
        <v>平成5</v>
      </c>
      <c r="B190" s="552">
        <f t="shared" si="33"/>
        <v>17</v>
      </c>
      <c r="C190" s="648">
        <v>34312</v>
      </c>
      <c r="D190" s="648">
        <f t="shared" si="34"/>
        <v>34313</v>
      </c>
      <c r="E190" s="649">
        <v>2</v>
      </c>
      <c r="F190" s="650" t="s">
        <v>1552</v>
      </c>
      <c r="G190" s="650" t="s">
        <v>1299</v>
      </c>
      <c r="H190" s="651"/>
      <c r="I190" s="176"/>
      <c r="J190" s="652">
        <v>1</v>
      </c>
      <c r="K190" s="653">
        <v>39</v>
      </c>
      <c r="L190" s="653">
        <v>399</v>
      </c>
      <c r="M190" s="176">
        <f t="shared" si="37"/>
        <v>798</v>
      </c>
      <c r="N190" s="1104"/>
      <c r="O190" s="1129" t="str">
        <f t="shared" si="35"/>
        <v/>
      </c>
      <c r="P190" s="175"/>
      <c r="Q190" s="175"/>
      <c r="R190" s="175"/>
      <c r="S190" s="175"/>
      <c r="T190" s="175"/>
      <c r="U190" s="175"/>
      <c r="V190" s="175"/>
      <c r="W190" s="175"/>
      <c r="X190" s="175"/>
      <c r="Y190" s="175"/>
      <c r="Z190" s="175"/>
      <c r="AA190" s="175"/>
      <c r="AB190" s="175"/>
      <c r="AC190" s="175"/>
      <c r="AD190" s="175"/>
      <c r="AE190" s="175"/>
      <c r="AF190" s="175"/>
      <c r="AG190" s="175"/>
    </row>
    <row r="191" spans="1:33" ht="18" customHeight="1">
      <c r="A191" s="647" t="str">
        <f t="shared" si="36"/>
        <v>平成5</v>
      </c>
      <c r="B191" s="552">
        <f t="shared" si="33"/>
        <v>6</v>
      </c>
      <c r="C191" s="648">
        <v>34312</v>
      </c>
      <c r="D191" s="648">
        <f t="shared" si="34"/>
        <v>34314</v>
      </c>
      <c r="E191" s="649">
        <v>3</v>
      </c>
      <c r="F191" s="650" t="s">
        <v>1553</v>
      </c>
      <c r="G191" s="650" t="s">
        <v>1554</v>
      </c>
      <c r="H191" s="651"/>
      <c r="I191" s="176"/>
      <c r="J191" s="652">
        <v>1</v>
      </c>
      <c r="K191" s="653">
        <v>89</v>
      </c>
      <c r="L191" s="653">
        <v>245</v>
      </c>
      <c r="M191" s="176">
        <f t="shared" si="37"/>
        <v>735</v>
      </c>
      <c r="N191" s="1104"/>
      <c r="O191" s="1129" t="str">
        <f t="shared" si="35"/>
        <v/>
      </c>
      <c r="P191" s="175"/>
      <c r="Q191" s="175"/>
      <c r="R191" s="175"/>
      <c r="S191" s="175"/>
      <c r="T191" s="175"/>
      <c r="U191" s="175"/>
      <c r="V191" s="175"/>
      <c r="W191" s="175"/>
      <c r="X191" s="175"/>
      <c r="Y191" s="175"/>
      <c r="Z191" s="175"/>
      <c r="AA191" s="175"/>
      <c r="AB191" s="175"/>
      <c r="AC191" s="175"/>
      <c r="AD191" s="175"/>
      <c r="AE191" s="175"/>
      <c r="AF191" s="175"/>
      <c r="AG191" s="175"/>
    </row>
    <row r="192" spans="1:33" ht="18" customHeight="1">
      <c r="A192" s="647" t="str">
        <f t="shared" si="36"/>
        <v>平成5</v>
      </c>
      <c r="B192" s="552">
        <f t="shared" si="33"/>
        <v>12</v>
      </c>
      <c r="C192" s="648">
        <v>34317</v>
      </c>
      <c r="D192" s="648">
        <f t="shared" si="34"/>
        <v>34318</v>
      </c>
      <c r="E192" s="649">
        <v>2</v>
      </c>
      <c r="F192" s="650" t="s">
        <v>1555</v>
      </c>
      <c r="G192" s="650" t="s">
        <v>1289</v>
      </c>
      <c r="H192" s="651"/>
      <c r="I192" s="176"/>
      <c r="J192" s="652">
        <v>1</v>
      </c>
      <c r="K192" s="653">
        <v>45</v>
      </c>
      <c r="L192" s="653">
        <v>102</v>
      </c>
      <c r="M192" s="176">
        <f t="shared" si="37"/>
        <v>204</v>
      </c>
      <c r="N192" s="1104"/>
      <c r="O192" s="1129" t="str">
        <f t="shared" si="35"/>
        <v/>
      </c>
      <c r="P192" s="175"/>
      <c r="Q192" s="175"/>
      <c r="R192" s="175"/>
      <c r="S192" s="175"/>
      <c r="T192" s="175"/>
      <c r="U192" s="175"/>
      <c r="V192" s="175"/>
      <c r="W192" s="175"/>
      <c r="X192" s="175"/>
      <c r="Y192" s="175"/>
      <c r="Z192" s="175"/>
      <c r="AA192" s="175"/>
      <c r="AB192" s="175"/>
      <c r="AC192" s="175"/>
      <c r="AD192" s="175"/>
      <c r="AE192" s="175"/>
      <c r="AF192" s="175"/>
      <c r="AG192" s="175"/>
    </row>
    <row r="193" spans="1:33" ht="18" customHeight="1">
      <c r="A193" s="647" t="str">
        <f t="shared" si="36"/>
        <v>平成5</v>
      </c>
      <c r="B193" s="552">
        <f t="shared" si="33"/>
        <v>5</v>
      </c>
      <c r="C193" s="648">
        <v>34354</v>
      </c>
      <c r="D193" s="648">
        <f t="shared" si="34"/>
        <v>34355</v>
      </c>
      <c r="E193" s="649">
        <v>2</v>
      </c>
      <c r="F193" s="650" t="s">
        <v>1556</v>
      </c>
      <c r="G193" s="650" t="s">
        <v>1299</v>
      </c>
      <c r="H193" s="651"/>
      <c r="I193" s="176"/>
      <c r="J193" s="652">
        <v>1</v>
      </c>
      <c r="K193" s="653">
        <v>131</v>
      </c>
      <c r="L193" s="653">
        <v>476</v>
      </c>
      <c r="M193" s="176">
        <f t="shared" si="37"/>
        <v>952</v>
      </c>
      <c r="N193" s="1104"/>
      <c r="O193" s="1129" t="str">
        <f t="shared" si="35"/>
        <v/>
      </c>
      <c r="P193" s="175"/>
      <c r="Q193" s="175"/>
      <c r="R193" s="175"/>
      <c r="S193" s="175"/>
      <c r="T193" s="175"/>
      <c r="U193" s="175"/>
      <c r="V193" s="175"/>
      <c r="W193" s="175"/>
      <c r="X193" s="175"/>
      <c r="Y193" s="175"/>
      <c r="Z193" s="175"/>
      <c r="AA193" s="175"/>
      <c r="AB193" s="175"/>
      <c r="AC193" s="175"/>
      <c r="AD193" s="175"/>
      <c r="AE193" s="175"/>
      <c r="AF193" s="175"/>
      <c r="AG193" s="175"/>
    </row>
    <row r="194" spans="1:33" ht="18" customHeight="1">
      <c r="A194" s="647" t="str">
        <f t="shared" si="36"/>
        <v>平成5</v>
      </c>
      <c r="B194" s="552">
        <f t="shared" si="33"/>
        <v>55</v>
      </c>
      <c r="C194" s="648">
        <v>34411</v>
      </c>
      <c r="D194" s="648" t="str">
        <f t="shared" si="34"/>
        <v/>
      </c>
      <c r="E194" s="649">
        <v>1</v>
      </c>
      <c r="F194" s="650" t="s">
        <v>1557</v>
      </c>
      <c r="G194" s="650" t="s">
        <v>1299</v>
      </c>
      <c r="H194" s="651"/>
      <c r="I194" s="176"/>
      <c r="J194" s="652">
        <v>1</v>
      </c>
      <c r="K194" s="653">
        <v>3</v>
      </c>
      <c r="L194" s="653">
        <v>46</v>
      </c>
      <c r="M194" s="176">
        <f t="shared" si="37"/>
        <v>46</v>
      </c>
      <c r="N194" s="1104"/>
      <c r="O194" s="1129" t="str">
        <f t="shared" si="35"/>
        <v/>
      </c>
      <c r="P194" s="175"/>
      <c r="Q194" s="175"/>
      <c r="R194" s="175"/>
      <c r="S194" s="175"/>
      <c r="T194" s="175"/>
      <c r="U194" s="175"/>
      <c r="V194" s="175"/>
      <c r="W194" s="175"/>
      <c r="X194" s="175"/>
      <c r="Y194" s="175"/>
      <c r="Z194" s="175"/>
      <c r="AA194" s="175"/>
      <c r="AB194" s="175"/>
      <c r="AC194" s="175"/>
      <c r="AD194" s="175"/>
      <c r="AE194" s="175"/>
      <c r="AF194" s="175"/>
      <c r="AG194" s="175"/>
    </row>
    <row r="195" spans="1:33" ht="18" customHeight="1">
      <c r="A195" s="647" t="str">
        <f t="shared" si="36"/>
        <v>平成5</v>
      </c>
      <c r="B195" s="552">
        <f t="shared" si="33"/>
        <v>4</v>
      </c>
      <c r="C195" s="648">
        <v>34411</v>
      </c>
      <c r="D195" s="648">
        <f t="shared" si="34"/>
        <v>34412</v>
      </c>
      <c r="E195" s="649">
        <v>2</v>
      </c>
      <c r="F195" s="650" t="s">
        <v>1558</v>
      </c>
      <c r="G195" s="650" t="s">
        <v>1299</v>
      </c>
      <c r="H195" s="651"/>
      <c r="I195" s="176"/>
      <c r="J195" s="652">
        <v>1</v>
      </c>
      <c r="K195" s="653">
        <v>139</v>
      </c>
      <c r="L195" s="653">
        <v>268</v>
      </c>
      <c r="M195" s="176">
        <f t="shared" si="37"/>
        <v>536</v>
      </c>
      <c r="N195" s="1104"/>
      <c r="O195" s="1129" t="str">
        <f t="shared" si="35"/>
        <v/>
      </c>
      <c r="P195" s="175"/>
      <c r="Q195" s="175"/>
      <c r="R195" s="175"/>
      <c r="S195" s="175"/>
      <c r="T195" s="175"/>
      <c r="U195" s="175"/>
      <c r="V195" s="175"/>
      <c r="W195" s="175"/>
      <c r="X195" s="175"/>
      <c r="Y195" s="175"/>
      <c r="Z195" s="175"/>
      <c r="AA195" s="175"/>
      <c r="AB195" s="175"/>
      <c r="AC195" s="175"/>
      <c r="AD195" s="175"/>
      <c r="AE195" s="175"/>
      <c r="AF195" s="175"/>
      <c r="AG195" s="175"/>
    </row>
    <row r="196" spans="1:33" ht="18" customHeight="1">
      <c r="A196" s="647" t="str">
        <f t="shared" si="36"/>
        <v>平成5</v>
      </c>
      <c r="B196" s="552">
        <f t="shared" ref="B196:B259" si="38">IF(ISBLANK(K196),"-",COUNTIFS($K:$K,"&gt;"&amp;K196,A:A,A196)+1)</f>
        <v>40</v>
      </c>
      <c r="C196" s="648">
        <v>34418</v>
      </c>
      <c r="D196" s="648" t="str">
        <f t="shared" ref="D196:D259" si="39">IF(E196=1,"",C196+E196-1)</f>
        <v/>
      </c>
      <c r="E196" s="649">
        <v>1</v>
      </c>
      <c r="F196" s="650" t="s">
        <v>1559</v>
      </c>
      <c r="G196" s="650" t="s">
        <v>1299</v>
      </c>
      <c r="H196" s="651"/>
      <c r="I196" s="176"/>
      <c r="J196" s="652">
        <v>1</v>
      </c>
      <c r="K196" s="653">
        <v>6</v>
      </c>
      <c r="L196" s="653">
        <v>252</v>
      </c>
      <c r="M196" s="176">
        <f t="shared" si="37"/>
        <v>252</v>
      </c>
      <c r="N196" s="1104"/>
      <c r="O196" s="1129" t="str">
        <f t="shared" ref="O196:O259" si="40">IF(COUNTIF(G196,"*オンライン*"),"●","")</f>
        <v/>
      </c>
      <c r="P196" s="175"/>
      <c r="Q196" s="175"/>
      <c r="R196" s="175"/>
      <c r="S196" s="175"/>
      <c r="T196" s="175"/>
      <c r="U196" s="175"/>
      <c r="V196" s="175"/>
      <c r="W196" s="175"/>
      <c r="X196" s="175"/>
      <c r="Y196" s="175"/>
      <c r="Z196" s="175"/>
      <c r="AA196" s="175"/>
      <c r="AB196" s="175"/>
      <c r="AC196" s="175"/>
      <c r="AD196" s="175"/>
      <c r="AE196" s="175"/>
      <c r="AF196" s="175"/>
      <c r="AG196" s="175"/>
    </row>
    <row r="197" spans="1:33" ht="18" customHeight="1">
      <c r="A197" s="647" t="str">
        <f t="shared" ref="A197:A260" si="41">TEXT(EDATE(C197,-3),"ggge")</f>
        <v>平成5</v>
      </c>
      <c r="B197" s="552">
        <f t="shared" si="38"/>
        <v>31</v>
      </c>
      <c r="C197" s="648">
        <v>34082</v>
      </c>
      <c r="D197" s="648" t="str">
        <f t="shared" si="39"/>
        <v/>
      </c>
      <c r="E197" s="649">
        <v>1</v>
      </c>
      <c r="F197" s="650" t="s">
        <v>1560</v>
      </c>
      <c r="G197" s="650" t="s">
        <v>1299</v>
      </c>
      <c r="H197" s="651"/>
      <c r="I197" s="176"/>
      <c r="J197" s="652">
        <v>2</v>
      </c>
      <c r="K197" s="653">
        <v>9</v>
      </c>
      <c r="L197" s="653">
        <v>290</v>
      </c>
      <c r="M197" s="176">
        <f t="shared" ref="M197:M260" si="42">E197*L197</f>
        <v>290</v>
      </c>
      <c r="N197" s="1104"/>
      <c r="O197" s="1129" t="str">
        <f t="shared" si="40"/>
        <v/>
      </c>
      <c r="P197" s="175"/>
      <c r="Q197" s="175"/>
      <c r="R197" s="175"/>
      <c r="S197" s="175"/>
      <c r="T197" s="175"/>
      <c r="U197" s="175"/>
      <c r="V197" s="175"/>
      <c r="W197" s="175"/>
      <c r="X197" s="175"/>
      <c r="Y197" s="175"/>
      <c r="Z197" s="175"/>
      <c r="AA197" s="175"/>
      <c r="AB197" s="175"/>
      <c r="AC197" s="175"/>
      <c r="AD197" s="175"/>
      <c r="AE197" s="175"/>
      <c r="AF197" s="175"/>
      <c r="AG197" s="175"/>
    </row>
    <row r="198" spans="1:33" ht="18" customHeight="1">
      <c r="A198" s="647" t="str">
        <f t="shared" si="41"/>
        <v>平成5</v>
      </c>
      <c r="B198" s="552">
        <f t="shared" si="38"/>
        <v>25</v>
      </c>
      <c r="C198" s="648">
        <v>34109</v>
      </c>
      <c r="D198" s="648">
        <f t="shared" si="39"/>
        <v>34110</v>
      </c>
      <c r="E198" s="649">
        <v>2</v>
      </c>
      <c r="F198" s="650" t="s">
        <v>1561</v>
      </c>
      <c r="G198" s="650" t="s">
        <v>1299</v>
      </c>
      <c r="H198" s="651"/>
      <c r="I198" s="176"/>
      <c r="J198" s="652">
        <v>2</v>
      </c>
      <c r="K198" s="653">
        <v>11</v>
      </c>
      <c r="L198" s="653">
        <v>123</v>
      </c>
      <c r="M198" s="176">
        <f t="shared" si="42"/>
        <v>246</v>
      </c>
      <c r="N198" s="1104"/>
      <c r="O198" s="1129" t="str">
        <f t="shared" si="40"/>
        <v/>
      </c>
      <c r="P198" s="175"/>
      <c r="Q198" s="175"/>
      <c r="R198" s="175"/>
      <c r="S198" s="175"/>
      <c r="T198" s="175"/>
      <c r="U198" s="175"/>
      <c r="V198" s="175"/>
      <c r="W198" s="175"/>
      <c r="X198" s="175"/>
      <c r="Y198" s="175"/>
      <c r="Z198" s="175"/>
      <c r="AA198" s="175"/>
      <c r="AB198" s="175"/>
      <c r="AC198" s="175"/>
      <c r="AD198" s="175"/>
      <c r="AE198" s="175"/>
      <c r="AF198" s="175"/>
      <c r="AG198" s="175"/>
    </row>
    <row r="199" spans="1:33" ht="18" customHeight="1">
      <c r="A199" s="647" t="str">
        <f t="shared" si="41"/>
        <v>平成5</v>
      </c>
      <c r="B199" s="552">
        <f t="shared" si="38"/>
        <v>25</v>
      </c>
      <c r="C199" s="648">
        <v>34110</v>
      </c>
      <c r="D199" s="648" t="str">
        <f t="shared" si="39"/>
        <v/>
      </c>
      <c r="E199" s="649">
        <v>1</v>
      </c>
      <c r="F199" s="650" t="s">
        <v>1562</v>
      </c>
      <c r="G199" s="650" t="s">
        <v>1563</v>
      </c>
      <c r="H199" s="651"/>
      <c r="I199" s="176"/>
      <c r="J199" s="652">
        <v>2</v>
      </c>
      <c r="K199" s="653">
        <v>11</v>
      </c>
      <c r="L199" s="653">
        <v>120</v>
      </c>
      <c r="M199" s="176">
        <f t="shared" si="42"/>
        <v>120</v>
      </c>
      <c r="N199" s="1104"/>
      <c r="O199" s="1129" t="str">
        <f t="shared" si="40"/>
        <v/>
      </c>
      <c r="P199" s="175"/>
      <c r="Q199" s="175"/>
      <c r="R199" s="175"/>
      <c r="S199" s="175"/>
      <c r="T199" s="175"/>
      <c r="U199" s="175"/>
      <c r="V199" s="175"/>
      <c r="W199" s="175"/>
      <c r="X199" s="175"/>
      <c r="Y199" s="175"/>
      <c r="Z199" s="175"/>
      <c r="AA199" s="175"/>
      <c r="AB199" s="175"/>
      <c r="AC199" s="175"/>
      <c r="AD199" s="175"/>
      <c r="AE199" s="175"/>
      <c r="AF199" s="175"/>
      <c r="AG199" s="175"/>
    </row>
    <row r="200" spans="1:33" ht="18" customHeight="1">
      <c r="A200" s="647" t="str">
        <f t="shared" si="41"/>
        <v>平成5</v>
      </c>
      <c r="B200" s="552">
        <f t="shared" si="38"/>
        <v>29</v>
      </c>
      <c r="C200" s="648">
        <v>34116</v>
      </c>
      <c r="D200" s="648" t="str">
        <f t="shared" si="39"/>
        <v/>
      </c>
      <c r="E200" s="649">
        <v>1</v>
      </c>
      <c r="F200" s="650" t="s">
        <v>1564</v>
      </c>
      <c r="G200" s="650" t="s">
        <v>1524</v>
      </c>
      <c r="H200" s="651"/>
      <c r="I200" s="176"/>
      <c r="J200" s="652">
        <v>2</v>
      </c>
      <c r="K200" s="653">
        <v>10</v>
      </c>
      <c r="L200" s="653">
        <v>124</v>
      </c>
      <c r="M200" s="176">
        <f t="shared" si="42"/>
        <v>124</v>
      </c>
      <c r="N200" s="1104"/>
      <c r="O200" s="1129" t="str">
        <f t="shared" si="40"/>
        <v/>
      </c>
      <c r="P200" s="175"/>
      <c r="Q200" s="175"/>
      <c r="R200" s="175"/>
      <c r="S200" s="175"/>
      <c r="T200" s="175"/>
      <c r="U200" s="175"/>
      <c r="V200" s="175"/>
      <c r="W200" s="175"/>
      <c r="X200" s="175"/>
      <c r="Y200" s="175"/>
      <c r="Z200" s="175"/>
      <c r="AA200" s="175"/>
      <c r="AB200" s="175"/>
      <c r="AC200" s="175"/>
      <c r="AD200" s="175"/>
      <c r="AE200" s="175"/>
      <c r="AF200" s="175"/>
      <c r="AG200" s="175"/>
    </row>
    <row r="201" spans="1:33" ht="18" customHeight="1">
      <c r="A201" s="647" t="str">
        <f t="shared" si="41"/>
        <v>平成5</v>
      </c>
      <c r="B201" s="552">
        <f t="shared" si="38"/>
        <v>40</v>
      </c>
      <c r="C201" s="648">
        <v>34122</v>
      </c>
      <c r="D201" s="648" t="str">
        <f t="shared" si="39"/>
        <v/>
      </c>
      <c r="E201" s="649">
        <v>1</v>
      </c>
      <c r="F201" s="650" t="s">
        <v>1564</v>
      </c>
      <c r="G201" s="650" t="s">
        <v>1565</v>
      </c>
      <c r="H201" s="651"/>
      <c r="I201" s="176"/>
      <c r="J201" s="652">
        <v>2</v>
      </c>
      <c r="K201" s="653">
        <v>6</v>
      </c>
      <c r="L201" s="653">
        <v>64</v>
      </c>
      <c r="M201" s="176">
        <f t="shared" si="42"/>
        <v>64</v>
      </c>
      <c r="N201" s="1104"/>
      <c r="O201" s="1129" t="str">
        <f t="shared" si="40"/>
        <v/>
      </c>
      <c r="P201" s="175"/>
      <c r="Q201" s="175"/>
      <c r="R201" s="175"/>
      <c r="S201" s="175"/>
      <c r="T201" s="175"/>
      <c r="U201" s="175"/>
      <c r="V201" s="175"/>
      <c r="W201" s="175"/>
      <c r="X201" s="175"/>
      <c r="Y201" s="175"/>
      <c r="Z201" s="175"/>
      <c r="AA201" s="175"/>
      <c r="AB201" s="175"/>
      <c r="AC201" s="175"/>
      <c r="AD201" s="175"/>
      <c r="AE201" s="175"/>
      <c r="AF201" s="175"/>
      <c r="AG201" s="175"/>
    </row>
    <row r="202" spans="1:33" ht="18" customHeight="1">
      <c r="A202" s="647" t="str">
        <f t="shared" si="41"/>
        <v>平成5</v>
      </c>
      <c r="B202" s="552">
        <f t="shared" si="38"/>
        <v>35</v>
      </c>
      <c r="C202" s="648">
        <v>34123</v>
      </c>
      <c r="D202" s="648" t="str">
        <f t="shared" si="39"/>
        <v/>
      </c>
      <c r="E202" s="649">
        <v>1</v>
      </c>
      <c r="F202" s="650" t="s">
        <v>1518</v>
      </c>
      <c r="G202" s="650" t="s">
        <v>1566</v>
      </c>
      <c r="H202" s="651"/>
      <c r="I202" s="176"/>
      <c r="J202" s="652">
        <v>2</v>
      </c>
      <c r="K202" s="653">
        <v>8</v>
      </c>
      <c r="L202" s="653">
        <v>126</v>
      </c>
      <c r="M202" s="176">
        <f t="shared" si="42"/>
        <v>126</v>
      </c>
      <c r="N202" s="1104"/>
      <c r="O202" s="1129" t="str">
        <f t="shared" si="40"/>
        <v/>
      </c>
      <c r="P202" s="175"/>
      <c r="Q202" s="175"/>
      <c r="R202" s="175"/>
      <c r="S202" s="175"/>
      <c r="T202" s="175"/>
      <c r="U202" s="175"/>
      <c r="V202" s="175"/>
      <c r="W202" s="175"/>
      <c r="X202" s="175"/>
      <c r="Y202" s="175"/>
      <c r="Z202" s="175"/>
      <c r="AA202" s="175"/>
      <c r="AB202" s="175"/>
      <c r="AC202" s="175"/>
      <c r="AD202" s="175"/>
      <c r="AE202" s="175"/>
      <c r="AF202" s="175"/>
      <c r="AG202" s="175"/>
    </row>
    <row r="203" spans="1:33" ht="18" customHeight="1">
      <c r="A203" s="647" t="str">
        <f t="shared" si="41"/>
        <v>平成5</v>
      </c>
      <c r="B203" s="552">
        <f t="shared" si="38"/>
        <v>25</v>
      </c>
      <c r="C203" s="648">
        <v>34141</v>
      </c>
      <c r="D203" s="648" t="str">
        <f t="shared" si="39"/>
        <v/>
      </c>
      <c r="E203" s="649">
        <v>1</v>
      </c>
      <c r="F203" s="650" t="s">
        <v>1562</v>
      </c>
      <c r="G203" s="650" t="s">
        <v>1410</v>
      </c>
      <c r="H203" s="651"/>
      <c r="I203" s="176"/>
      <c r="J203" s="652">
        <v>2</v>
      </c>
      <c r="K203" s="653">
        <v>11</v>
      </c>
      <c r="L203" s="653">
        <v>216</v>
      </c>
      <c r="M203" s="176">
        <f t="shared" si="42"/>
        <v>216</v>
      </c>
      <c r="N203" s="1104"/>
      <c r="O203" s="1129" t="str">
        <f t="shared" si="40"/>
        <v/>
      </c>
      <c r="P203" s="175"/>
      <c r="Q203" s="175"/>
      <c r="R203" s="175"/>
      <c r="S203" s="175"/>
      <c r="T203" s="175"/>
      <c r="U203" s="175"/>
      <c r="V203" s="175"/>
      <c r="W203" s="175"/>
      <c r="X203" s="175"/>
      <c r="Y203" s="175"/>
      <c r="Z203" s="175"/>
      <c r="AA203" s="175"/>
      <c r="AB203" s="175"/>
      <c r="AC203" s="175"/>
      <c r="AD203" s="175"/>
      <c r="AE203" s="175"/>
      <c r="AF203" s="175"/>
      <c r="AG203" s="175"/>
    </row>
    <row r="204" spans="1:33" ht="18" customHeight="1">
      <c r="A204" s="647" t="str">
        <f t="shared" si="41"/>
        <v>平成5</v>
      </c>
      <c r="B204" s="552">
        <f t="shared" si="38"/>
        <v>29</v>
      </c>
      <c r="C204" s="648">
        <v>34166</v>
      </c>
      <c r="D204" s="648" t="str">
        <f t="shared" si="39"/>
        <v/>
      </c>
      <c r="E204" s="649">
        <v>1</v>
      </c>
      <c r="F204" s="650" t="s">
        <v>1562</v>
      </c>
      <c r="G204" s="650" t="s">
        <v>372</v>
      </c>
      <c r="H204" s="651"/>
      <c r="I204" s="176"/>
      <c r="J204" s="652">
        <v>2</v>
      </c>
      <c r="K204" s="653">
        <v>10</v>
      </c>
      <c r="L204" s="653">
        <v>197</v>
      </c>
      <c r="M204" s="176">
        <f t="shared" si="42"/>
        <v>197</v>
      </c>
      <c r="N204" s="1104"/>
      <c r="O204" s="1129" t="str">
        <f t="shared" si="40"/>
        <v/>
      </c>
      <c r="P204" s="175"/>
      <c r="Q204" s="175"/>
      <c r="R204" s="175"/>
      <c r="S204" s="175"/>
      <c r="T204" s="175"/>
      <c r="U204" s="175"/>
      <c r="V204" s="175"/>
      <c r="W204" s="175"/>
      <c r="X204" s="175"/>
      <c r="Y204" s="175"/>
      <c r="Z204" s="175"/>
      <c r="AA204" s="175"/>
      <c r="AB204" s="175"/>
      <c r="AC204" s="175"/>
      <c r="AD204" s="175"/>
      <c r="AE204" s="175"/>
      <c r="AF204" s="175"/>
      <c r="AG204" s="175"/>
    </row>
    <row r="205" spans="1:33" ht="18" customHeight="1">
      <c r="A205" s="647" t="str">
        <f t="shared" si="41"/>
        <v>平成5</v>
      </c>
      <c r="B205" s="552">
        <f t="shared" si="38"/>
        <v>40</v>
      </c>
      <c r="C205" s="648">
        <v>34170</v>
      </c>
      <c r="D205" s="648" t="str">
        <f t="shared" si="39"/>
        <v/>
      </c>
      <c r="E205" s="649">
        <v>1</v>
      </c>
      <c r="F205" s="650" t="s">
        <v>1567</v>
      </c>
      <c r="G205" s="650" t="s">
        <v>1405</v>
      </c>
      <c r="H205" s="651"/>
      <c r="I205" s="176"/>
      <c r="J205" s="652">
        <v>2</v>
      </c>
      <c r="K205" s="653">
        <v>6</v>
      </c>
      <c r="L205" s="653">
        <v>312</v>
      </c>
      <c r="M205" s="176">
        <f t="shared" si="42"/>
        <v>312</v>
      </c>
      <c r="N205" s="1104"/>
      <c r="O205" s="1129" t="str">
        <f t="shared" si="40"/>
        <v/>
      </c>
      <c r="P205" s="175"/>
      <c r="Q205" s="175"/>
      <c r="R205" s="175"/>
      <c r="S205" s="175"/>
      <c r="T205" s="175"/>
      <c r="U205" s="175"/>
      <c r="V205" s="175"/>
      <c r="W205" s="175"/>
      <c r="X205" s="175"/>
      <c r="Y205" s="175"/>
      <c r="Z205" s="175"/>
      <c r="AA205" s="175"/>
      <c r="AB205" s="175"/>
      <c r="AC205" s="175"/>
      <c r="AD205" s="175"/>
      <c r="AE205" s="175"/>
      <c r="AF205" s="175"/>
      <c r="AG205" s="175"/>
    </row>
    <row r="206" spans="1:33" ht="18" customHeight="1">
      <c r="A206" s="647" t="str">
        <f t="shared" si="41"/>
        <v>平成5</v>
      </c>
      <c r="B206" s="552">
        <f t="shared" si="38"/>
        <v>46</v>
      </c>
      <c r="C206" s="648">
        <v>34170</v>
      </c>
      <c r="D206" s="648" t="str">
        <f t="shared" si="39"/>
        <v/>
      </c>
      <c r="E206" s="649">
        <v>1</v>
      </c>
      <c r="F206" s="650" t="s">
        <v>1568</v>
      </c>
      <c r="G206" s="650" t="s">
        <v>1299</v>
      </c>
      <c r="H206" s="651"/>
      <c r="I206" s="176"/>
      <c r="J206" s="652">
        <v>2</v>
      </c>
      <c r="K206" s="653">
        <v>4</v>
      </c>
      <c r="L206" s="653">
        <v>241</v>
      </c>
      <c r="M206" s="176">
        <f t="shared" si="42"/>
        <v>241</v>
      </c>
      <c r="N206" s="1104"/>
      <c r="O206" s="1129" t="str">
        <f t="shared" si="40"/>
        <v/>
      </c>
      <c r="P206" s="175"/>
      <c r="Q206" s="175"/>
      <c r="R206" s="175"/>
      <c r="S206" s="175"/>
      <c r="T206" s="175"/>
      <c r="U206" s="175"/>
      <c r="V206" s="175"/>
      <c r="W206" s="175"/>
      <c r="X206" s="175"/>
      <c r="Y206" s="175"/>
      <c r="Z206" s="175"/>
      <c r="AA206" s="175"/>
      <c r="AB206" s="175"/>
      <c r="AC206" s="175"/>
      <c r="AD206" s="175"/>
      <c r="AE206" s="175"/>
      <c r="AF206" s="175"/>
      <c r="AG206" s="175"/>
    </row>
    <row r="207" spans="1:33" ht="18" customHeight="1">
      <c r="A207" s="647" t="str">
        <f t="shared" si="41"/>
        <v>平成5</v>
      </c>
      <c r="B207" s="552">
        <f t="shared" si="38"/>
        <v>46</v>
      </c>
      <c r="C207" s="648">
        <v>34172</v>
      </c>
      <c r="D207" s="648" t="str">
        <f t="shared" si="39"/>
        <v/>
      </c>
      <c r="E207" s="649">
        <v>1</v>
      </c>
      <c r="F207" s="650" t="s">
        <v>1568</v>
      </c>
      <c r="G207" s="650" t="s">
        <v>1410</v>
      </c>
      <c r="H207" s="651"/>
      <c r="I207" s="176"/>
      <c r="J207" s="652">
        <v>2</v>
      </c>
      <c r="K207" s="653">
        <v>4</v>
      </c>
      <c r="L207" s="653">
        <v>104</v>
      </c>
      <c r="M207" s="176">
        <f t="shared" si="42"/>
        <v>104</v>
      </c>
      <c r="N207" s="1104"/>
      <c r="O207" s="1129" t="str">
        <f t="shared" si="40"/>
        <v/>
      </c>
      <c r="P207" s="175"/>
      <c r="Q207" s="175"/>
      <c r="R207" s="175"/>
      <c r="S207" s="175"/>
      <c r="T207" s="175"/>
      <c r="U207" s="175"/>
      <c r="V207" s="175"/>
      <c r="W207" s="175"/>
      <c r="X207" s="175"/>
      <c r="Y207" s="175"/>
      <c r="Z207" s="175"/>
      <c r="AA207" s="175"/>
      <c r="AB207" s="175"/>
      <c r="AC207" s="175"/>
      <c r="AD207" s="175"/>
      <c r="AE207" s="175"/>
      <c r="AF207" s="175"/>
      <c r="AG207" s="175"/>
    </row>
    <row r="208" spans="1:33" ht="18" customHeight="1">
      <c r="A208" s="647" t="str">
        <f t="shared" si="41"/>
        <v>平成5</v>
      </c>
      <c r="B208" s="552">
        <f t="shared" si="38"/>
        <v>46</v>
      </c>
      <c r="C208" s="648">
        <v>34173</v>
      </c>
      <c r="D208" s="648" t="str">
        <f t="shared" si="39"/>
        <v/>
      </c>
      <c r="E208" s="649">
        <v>1</v>
      </c>
      <c r="F208" s="650" t="s">
        <v>1568</v>
      </c>
      <c r="G208" s="650" t="s">
        <v>1569</v>
      </c>
      <c r="H208" s="651"/>
      <c r="I208" s="176"/>
      <c r="J208" s="652">
        <v>2</v>
      </c>
      <c r="K208" s="653">
        <v>4</v>
      </c>
      <c r="L208" s="653">
        <v>81</v>
      </c>
      <c r="M208" s="176">
        <f t="shared" si="42"/>
        <v>81</v>
      </c>
      <c r="N208" s="1104"/>
      <c r="O208" s="1129" t="str">
        <f t="shared" si="40"/>
        <v/>
      </c>
      <c r="P208" s="175"/>
      <c r="Q208" s="175"/>
      <c r="R208" s="175"/>
      <c r="S208" s="175"/>
      <c r="T208" s="175"/>
      <c r="U208" s="175"/>
      <c r="V208" s="175"/>
      <c r="W208" s="175"/>
      <c r="X208" s="175"/>
      <c r="Y208" s="175"/>
      <c r="Z208" s="175"/>
      <c r="AA208" s="175"/>
      <c r="AB208" s="175"/>
      <c r="AC208" s="175"/>
      <c r="AD208" s="175"/>
      <c r="AE208" s="175"/>
      <c r="AF208" s="175"/>
      <c r="AG208" s="175"/>
    </row>
    <row r="209" spans="1:33" ht="18" customHeight="1">
      <c r="A209" s="647" t="str">
        <f t="shared" si="41"/>
        <v>平成5</v>
      </c>
      <c r="B209" s="552">
        <f t="shared" si="38"/>
        <v>46</v>
      </c>
      <c r="C209" s="648">
        <v>34177</v>
      </c>
      <c r="D209" s="648" t="str">
        <f t="shared" si="39"/>
        <v/>
      </c>
      <c r="E209" s="649">
        <v>1</v>
      </c>
      <c r="F209" s="650" t="s">
        <v>1568</v>
      </c>
      <c r="G209" s="650" t="s">
        <v>1563</v>
      </c>
      <c r="H209" s="651"/>
      <c r="I209" s="176"/>
      <c r="J209" s="652">
        <v>2</v>
      </c>
      <c r="K209" s="653">
        <v>4</v>
      </c>
      <c r="L209" s="653">
        <v>122</v>
      </c>
      <c r="M209" s="176">
        <f t="shared" si="42"/>
        <v>122</v>
      </c>
      <c r="N209" s="1104"/>
      <c r="O209" s="1129" t="str">
        <f t="shared" si="40"/>
        <v/>
      </c>
      <c r="P209" s="175"/>
      <c r="Q209" s="175"/>
      <c r="R209" s="175"/>
      <c r="S209" s="175"/>
      <c r="T209" s="175"/>
      <c r="U209" s="175"/>
      <c r="V209" s="175"/>
      <c r="W209" s="175"/>
      <c r="X209" s="175"/>
      <c r="Y209" s="175"/>
      <c r="Z209" s="175"/>
      <c r="AA209" s="175"/>
      <c r="AB209" s="175"/>
      <c r="AC209" s="175"/>
      <c r="AD209" s="175"/>
      <c r="AE209" s="175"/>
      <c r="AF209" s="175"/>
      <c r="AG209" s="175"/>
    </row>
    <row r="210" spans="1:33" ht="18" customHeight="1">
      <c r="A210" s="647" t="str">
        <f t="shared" si="41"/>
        <v>平成5</v>
      </c>
      <c r="B210" s="552">
        <f t="shared" si="38"/>
        <v>46</v>
      </c>
      <c r="C210" s="648">
        <v>34200</v>
      </c>
      <c r="D210" s="648">
        <f t="shared" si="39"/>
        <v>34201</v>
      </c>
      <c r="E210" s="649">
        <v>2</v>
      </c>
      <c r="F210" s="650" t="s">
        <v>1570</v>
      </c>
      <c r="G210" s="650" t="s">
        <v>1571</v>
      </c>
      <c r="H210" s="651"/>
      <c r="I210" s="176"/>
      <c r="J210" s="652">
        <v>2</v>
      </c>
      <c r="K210" s="653">
        <v>4</v>
      </c>
      <c r="L210" s="653">
        <v>86</v>
      </c>
      <c r="M210" s="176">
        <f t="shared" si="42"/>
        <v>172</v>
      </c>
      <c r="N210" s="1104"/>
      <c r="O210" s="1129" t="str">
        <f t="shared" si="40"/>
        <v/>
      </c>
      <c r="P210" s="175"/>
      <c r="Q210" s="175"/>
      <c r="R210" s="175"/>
      <c r="S210" s="175"/>
      <c r="T210" s="175"/>
      <c r="U210" s="175"/>
      <c r="V210" s="175"/>
      <c r="W210" s="175"/>
      <c r="X210" s="175"/>
      <c r="Y210" s="175"/>
      <c r="Z210" s="175"/>
      <c r="AA210" s="175"/>
      <c r="AB210" s="175"/>
      <c r="AC210" s="175"/>
      <c r="AD210" s="175"/>
      <c r="AE210" s="175"/>
      <c r="AF210" s="175"/>
      <c r="AG210" s="175"/>
    </row>
    <row r="211" spans="1:33" ht="18" customHeight="1">
      <c r="A211" s="647" t="str">
        <f t="shared" si="41"/>
        <v>平成5</v>
      </c>
      <c r="B211" s="552">
        <f t="shared" si="38"/>
        <v>21</v>
      </c>
      <c r="C211" s="648">
        <v>34205</v>
      </c>
      <c r="D211" s="648" t="str">
        <f t="shared" si="39"/>
        <v/>
      </c>
      <c r="E211" s="649">
        <v>1</v>
      </c>
      <c r="F211" s="650" t="s">
        <v>1572</v>
      </c>
      <c r="G211" s="650" t="s">
        <v>1289</v>
      </c>
      <c r="H211" s="651"/>
      <c r="I211" s="176"/>
      <c r="J211" s="652">
        <v>2</v>
      </c>
      <c r="K211" s="653">
        <v>13</v>
      </c>
      <c r="L211" s="653">
        <v>126</v>
      </c>
      <c r="M211" s="176">
        <f t="shared" si="42"/>
        <v>126</v>
      </c>
      <c r="N211" s="1104"/>
      <c r="O211" s="1129" t="str">
        <f t="shared" si="40"/>
        <v/>
      </c>
      <c r="P211" s="175"/>
      <c r="Q211" s="175"/>
      <c r="R211" s="175"/>
      <c r="S211" s="175"/>
      <c r="T211" s="175"/>
      <c r="U211" s="175"/>
      <c r="V211" s="175"/>
      <c r="W211" s="175"/>
      <c r="X211" s="175"/>
      <c r="Y211" s="175"/>
      <c r="Z211" s="175"/>
      <c r="AA211" s="175"/>
      <c r="AB211" s="175"/>
      <c r="AC211" s="175"/>
      <c r="AD211" s="175"/>
      <c r="AE211" s="175"/>
      <c r="AF211" s="175"/>
      <c r="AG211" s="175"/>
    </row>
    <row r="212" spans="1:33" ht="18" customHeight="1">
      <c r="A212" s="647" t="str">
        <f t="shared" si="41"/>
        <v>平成5</v>
      </c>
      <c r="B212" s="552">
        <f t="shared" si="38"/>
        <v>21</v>
      </c>
      <c r="C212" s="648">
        <v>34208</v>
      </c>
      <c r="D212" s="648" t="str">
        <f t="shared" si="39"/>
        <v/>
      </c>
      <c r="E212" s="649">
        <v>1</v>
      </c>
      <c r="F212" s="650" t="s">
        <v>1572</v>
      </c>
      <c r="G212" s="650" t="s">
        <v>1410</v>
      </c>
      <c r="H212" s="651"/>
      <c r="I212" s="176"/>
      <c r="J212" s="652">
        <v>2</v>
      </c>
      <c r="K212" s="653">
        <v>13</v>
      </c>
      <c r="L212" s="653">
        <v>151</v>
      </c>
      <c r="M212" s="176">
        <f t="shared" si="42"/>
        <v>151</v>
      </c>
      <c r="N212" s="1104"/>
      <c r="O212" s="1129" t="str">
        <f t="shared" si="40"/>
        <v/>
      </c>
      <c r="P212" s="175"/>
      <c r="Q212" s="175"/>
      <c r="R212" s="175"/>
      <c r="S212" s="175"/>
      <c r="T212" s="175"/>
      <c r="U212" s="175"/>
      <c r="V212" s="175"/>
      <c r="W212" s="175"/>
      <c r="X212" s="175"/>
      <c r="Y212" s="175"/>
      <c r="Z212" s="175"/>
      <c r="AA212" s="175"/>
      <c r="AB212" s="175"/>
      <c r="AC212" s="175"/>
      <c r="AD212" s="175"/>
      <c r="AE212" s="175"/>
      <c r="AF212" s="175"/>
      <c r="AG212" s="175"/>
    </row>
    <row r="213" spans="1:33" ht="18" customHeight="1">
      <c r="A213" s="647" t="str">
        <f t="shared" si="41"/>
        <v>平成5</v>
      </c>
      <c r="B213" s="552">
        <f t="shared" si="38"/>
        <v>35</v>
      </c>
      <c r="C213" s="648">
        <v>34242</v>
      </c>
      <c r="D213" s="648" t="str">
        <f t="shared" si="39"/>
        <v/>
      </c>
      <c r="E213" s="649">
        <v>1</v>
      </c>
      <c r="F213" s="650" t="s">
        <v>1573</v>
      </c>
      <c r="G213" s="650" t="s">
        <v>1403</v>
      </c>
      <c r="H213" s="651"/>
      <c r="I213" s="176"/>
      <c r="J213" s="652">
        <v>2</v>
      </c>
      <c r="K213" s="653">
        <v>8</v>
      </c>
      <c r="L213" s="653">
        <v>110</v>
      </c>
      <c r="M213" s="176">
        <f t="shared" si="42"/>
        <v>110</v>
      </c>
      <c r="N213" s="1104"/>
      <c r="O213" s="1129" t="str">
        <f t="shared" si="40"/>
        <v/>
      </c>
      <c r="P213" s="175"/>
      <c r="Q213" s="175"/>
      <c r="R213" s="175"/>
      <c r="S213" s="175"/>
      <c r="T213" s="175"/>
      <c r="U213" s="175"/>
      <c r="V213" s="175"/>
      <c r="W213" s="175"/>
      <c r="X213" s="175"/>
      <c r="Y213" s="175"/>
      <c r="Z213" s="175"/>
      <c r="AA213" s="175"/>
      <c r="AB213" s="175"/>
      <c r="AC213" s="175"/>
      <c r="AD213" s="175"/>
      <c r="AE213" s="175"/>
      <c r="AF213" s="175"/>
      <c r="AG213" s="175"/>
    </row>
    <row r="214" spans="1:33" ht="18" customHeight="1">
      <c r="A214" s="647" t="str">
        <f t="shared" si="41"/>
        <v>平成5</v>
      </c>
      <c r="B214" s="552">
        <f t="shared" si="38"/>
        <v>56</v>
      </c>
      <c r="C214" s="648">
        <v>34264</v>
      </c>
      <c r="D214" s="648" t="str">
        <f t="shared" si="39"/>
        <v/>
      </c>
      <c r="E214" s="649">
        <v>1</v>
      </c>
      <c r="F214" s="650" t="s">
        <v>1574</v>
      </c>
      <c r="G214" s="650" t="s">
        <v>1296</v>
      </c>
      <c r="H214" s="651"/>
      <c r="I214" s="176"/>
      <c r="J214" s="652">
        <v>2</v>
      </c>
      <c r="K214" s="653">
        <v>1</v>
      </c>
      <c r="L214" s="653">
        <v>70</v>
      </c>
      <c r="M214" s="176">
        <f t="shared" si="42"/>
        <v>70</v>
      </c>
      <c r="N214" s="1104"/>
      <c r="O214" s="1129" t="str">
        <f t="shared" si="40"/>
        <v/>
      </c>
      <c r="P214" s="175"/>
      <c r="Q214" s="175"/>
      <c r="R214" s="175"/>
      <c r="S214" s="175"/>
      <c r="T214" s="175"/>
      <c r="U214" s="175"/>
      <c r="V214" s="175"/>
      <c r="W214" s="175"/>
      <c r="X214" s="175"/>
      <c r="Y214" s="175"/>
      <c r="Z214" s="175"/>
      <c r="AA214" s="175"/>
      <c r="AB214" s="175"/>
      <c r="AC214" s="175"/>
      <c r="AD214" s="175"/>
      <c r="AE214" s="175"/>
      <c r="AF214" s="175"/>
      <c r="AG214" s="175"/>
    </row>
    <row r="215" spans="1:33" ht="18" customHeight="1">
      <c r="A215" s="647" t="str">
        <f t="shared" si="41"/>
        <v>平成5</v>
      </c>
      <c r="B215" s="552">
        <f t="shared" si="38"/>
        <v>35</v>
      </c>
      <c r="C215" s="648">
        <v>34267</v>
      </c>
      <c r="D215" s="648" t="str">
        <f t="shared" si="39"/>
        <v/>
      </c>
      <c r="E215" s="649">
        <v>1</v>
      </c>
      <c r="F215" s="650" t="s">
        <v>1573</v>
      </c>
      <c r="G215" s="650" t="s">
        <v>1575</v>
      </c>
      <c r="H215" s="651"/>
      <c r="I215" s="176"/>
      <c r="J215" s="652">
        <v>2</v>
      </c>
      <c r="K215" s="653">
        <v>8</v>
      </c>
      <c r="L215" s="653">
        <v>73</v>
      </c>
      <c r="M215" s="176">
        <f t="shared" si="42"/>
        <v>73</v>
      </c>
      <c r="N215" s="1104"/>
      <c r="O215" s="1129" t="str">
        <f t="shared" si="40"/>
        <v/>
      </c>
      <c r="P215" s="175"/>
      <c r="Q215" s="175"/>
      <c r="R215" s="175"/>
      <c r="S215" s="175"/>
      <c r="T215" s="175"/>
      <c r="U215" s="175"/>
      <c r="V215" s="175"/>
      <c r="W215" s="175"/>
      <c r="X215" s="175"/>
      <c r="Y215" s="175"/>
      <c r="Z215" s="175"/>
      <c r="AA215" s="175"/>
      <c r="AB215" s="175"/>
      <c r="AC215" s="175"/>
      <c r="AD215" s="175"/>
      <c r="AE215" s="175"/>
      <c r="AF215" s="175"/>
      <c r="AG215" s="175"/>
    </row>
    <row r="216" spans="1:33" ht="18" customHeight="1">
      <c r="A216" s="647" t="str">
        <f t="shared" si="41"/>
        <v>平成5</v>
      </c>
      <c r="B216" s="552">
        <f t="shared" si="38"/>
        <v>23</v>
      </c>
      <c r="C216" s="648">
        <v>34269</v>
      </c>
      <c r="D216" s="648" t="str">
        <f t="shared" si="39"/>
        <v/>
      </c>
      <c r="E216" s="649">
        <v>1</v>
      </c>
      <c r="F216" s="650" t="s">
        <v>1576</v>
      </c>
      <c r="G216" s="650" t="s">
        <v>1524</v>
      </c>
      <c r="H216" s="651"/>
      <c r="I216" s="176"/>
      <c r="J216" s="652">
        <v>2</v>
      </c>
      <c r="K216" s="653">
        <v>12</v>
      </c>
      <c r="L216" s="653">
        <v>130</v>
      </c>
      <c r="M216" s="176">
        <f t="shared" si="42"/>
        <v>130</v>
      </c>
      <c r="N216" s="1104"/>
      <c r="O216" s="1129" t="str">
        <f t="shared" si="40"/>
        <v/>
      </c>
      <c r="P216" s="175"/>
      <c r="Q216" s="175"/>
      <c r="R216" s="175"/>
      <c r="S216" s="175"/>
      <c r="T216" s="175"/>
      <c r="U216" s="175"/>
      <c r="V216" s="175"/>
      <c r="W216" s="175"/>
      <c r="X216" s="175"/>
      <c r="Y216" s="175"/>
      <c r="Z216" s="175"/>
      <c r="AA216" s="175"/>
      <c r="AB216" s="175"/>
      <c r="AC216" s="175"/>
      <c r="AD216" s="175"/>
      <c r="AE216" s="175"/>
      <c r="AF216" s="175"/>
      <c r="AG216" s="175"/>
    </row>
    <row r="217" spans="1:33" ht="18" customHeight="1">
      <c r="A217" s="647" t="str">
        <f t="shared" si="41"/>
        <v>平成5</v>
      </c>
      <c r="B217" s="552">
        <f t="shared" si="38"/>
        <v>31</v>
      </c>
      <c r="C217" s="648">
        <v>34275</v>
      </c>
      <c r="D217" s="648" t="str">
        <f t="shared" si="39"/>
        <v/>
      </c>
      <c r="E217" s="649">
        <v>1</v>
      </c>
      <c r="F217" s="650" t="s">
        <v>1577</v>
      </c>
      <c r="G217" s="650" t="s">
        <v>1299</v>
      </c>
      <c r="H217" s="651"/>
      <c r="I217" s="176"/>
      <c r="J217" s="652">
        <v>2</v>
      </c>
      <c r="K217" s="653">
        <v>9</v>
      </c>
      <c r="L217" s="653">
        <v>210</v>
      </c>
      <c r="M217" s="176">
        <f t="shared" si="42"/>
        <v>210</v>
      </c>
      <c r="N217" s="1104"/>
      <c r="O217" s="1129" t="str">
        <f t="shared" si="40"/>
        <v/>
      </c>
      <c r="P217" s="175"/>
      <c r="Q217" s="175"/>
      <c r="R217" s="175"/>
      <c r="S217" s="175"/>
      <c r="T217" s="175"/>
      <c r="U217" s="175"/>
      <c r="V217" s="175"/>
      <c r="W217" s="175"/>
      <c r="X217" s="175"/>
      <c r="Y217" s="175"/>
      <c r="Z217" s="175"/>
      <c r="AA217" s="175"/>
      <c r="AB217" s="175"/>
      <c r="AC217" s="175"/>
      <c r="AD217" s="175"/>
      <c r="AE217" s="175"/>
      <c r="AF217" s="175"/>
      <c r="AG217" s="175"/>
    </row>
    <row r="218" spans="1:33" ht="18" customHeight="1">
      <c r="A218" s="647" t="str">
        <f t="shared" si="41"/>
        <v>平成5</v>
      </c>
      <c r="B218" s="552">
        <f t="shared" si="38"/>
        <v>18</v>
      </c>
      <c r="C218" s="648">
        <v>34281</v>
      </c>
      <c r="D218" s="648" t="str">
        <f t="shared" si="39"/>
        <v/>
      </c>
      <c r="E218" s="649">
        <v>1</v>
      </c>
      <c r="F218" s="650" t="s">
        <v>1578</v>
      </c>
      <c r="G218" s="650" t="s">
        <v>1579</v>
      </c>
      <c r="H218" s="651"/>
      <c r="I218" s="176"/>
      <c r="J218" s="652">
        <v>2</v>
      </c>
      <c r="K218" s="653">
        <v>28</v>
      </c>
      <c r="L218" s="653">
        <v>70</v>
      </c>
      <c r="M218" s="176">
        <f t="shared" si="42"/>
        <v>70</v>
      </c>
      <c r="N218" s="1104"/>
      <c r="O218" s="1129" t="str">
        <f t="shared" si="40"/>
        <v/>
      </c>
      <c r="P218" s="175"/>
      <c r="Q218" s="175"/>
      <c r="R218" s="175"/>
      <c r="S218" s="175"/>
      <c r="T218" s="175"/>
      <c r="U218" s="175"/>
      <c r="V218" s="175"/>
      <c r="W218" s="175"/>
      <c r="X218" s="175"/>
      <c r="Y218" s="175"/>
      <c r="Z218" s="175"/>
      <c r="AA218" s="175"/>
      <c r="AB218" s="175"/>
      <c r="AC218" s="175"/>
      <c r="AD218" s="175"/>
      <c r="AE218" s="175"/>
      <c r="AF218" s="175"/>
      <c r="AG218" s="175"/>
    </row>
    <row r="219" spans="1:33" ht="18" customHeight="1">
      <c r="A219" s="647" t="str">
        <f t="shared" si="41"/>
        <v>平成5</v>
      </c>
      <c r="B219" s="552">
        <f t="shared" si="38"/>
        <v>23</v>
      </c>
      <c r="C219" s="648">
        <v>34282</v>
      </c>
      <c r="D219" s="648" t="str">
        <f t="shared" si="39"/>
        <v/>
      </c>
      <c r="E219" s="649">
        <v>1</v>
      </c>
      <c r="F219" s="650" t="s">
        <v>1576</v>
      </c>
      <c r="G219" s="650" t="s">
        <v>1503</v>
      </c>
      <c r="H219" s="651"/>
      <c r="I219" s="176"/>
      <c r="J219" s="652">
        <v>2</v>
      </c>
      <c r="K219" s="653">
        <v>12</v>
      </c>
      <c r="L219" s="653">
        <v>100</v>
      </c>
      <c r="M219" s="176">
        <f t="shared" si="42"/>
        <v>100</v>
      </c>
      <c r="N219" s="1104"/>
      <c r="O219" s="1129" t="str">
        <f t="shared" si="40"/>
        <v/>
      </c>
      <c r="P219" s="175"/>
      <c r="Q219" s="175"/>
      <c r="R219" s="175"/>
      <c r="S219" s="175"/>
      <c r="T219" s="175"/>
      <c r="U219" s="175"/>
      <c r="V219" s="175"/>
      <c r="W219" s="175"/>
      <c r="X219" s="175"/>
      <c r="Y219" s="175"/>
      <c r="Z219" s="175"/>
      <c r="AA219" s="175"/>
      <c r="AB219" s="175"/>
      <c r="AC219" s="175"/>
      <c r="AD219" s="175"/>
      <c r="AE219" s="175"/>
      <c r="AF219" s="175"/>
      <c r="AG219" s="175"/>
    </row>
    <row r="220" spans="1:33" ht="18" customHeight="1">
      <c r="A220" s="647" t="str">
        <f t="shared" si="41"/>
        <v>平成5</v>
      </c>
      <c r="B220" s="552">
        <f t="shared" si="38"/>
        <v>45</v>
      </c>
      <c r="C220" s="648">
        <v>34285</v>
      </c>
      <c r="D220" s="648" t="str">
        <f t="shared" si="39"/>
        <v/>
      </c>
      <c r="E220" s="649">
        <v>1</v>
      </c>
      <c r="F220" s="650" t="s">
        <v>1564</v>
      </c>
      <c r="G220" s="650" t="s">
        <v>445</v>
      </c>
      <c r="H220" s="651"/>
      <c r="I220" s="176"/>
      <c r="J220" s="652">
        <v>2</v>
      </c>
      <c r="K220" s="653">
        <v>5</v>
      </c>
      <c r="L220" s="653">
        <v>32</v>
      </c>
      <c r="M220" s="176">
        <f t="shared" si="42"/>
        <v>32</v>
      </c>
      <c r="N220" s="1104"/>
      <c r="O220" s="1129" t="str">
        <f t="shared" si="40"/>
        <v/>
      </c>
      <c r="P220" s="175"/>
      <c r="Q220" s="175"/>
      <c r="R220" s="175"/>
      <c r="S220" s="175"/>
      <c r="T220" s="175"/>
      <c r="U220" s="175"/>
      <c r="V220" s="175"/>
      <c r="W220" s="175"/>
      <c r="X220" s="175"/>
      <c r="Y220" s="175"/>
      <c r="Z220" s="175"/>
      <c r="AA220" s="175"/>
      <c r="AB220" s="175"/>
      <c r="AC220" s="175"/>
      <c r="AD220" s="175"/>
      <c r="AE220" s="175"/>
      <c r="AF220" s="175"/>
      <c r="AG220" s="175"/>
    </row>
    <row r="221" spans="1:33" ht="18" customHeight="1">
      <c r="A221" s="647" t="str">
        <f t="shared" si="41"/>
        <v>平成5</v>
      </c>
      <c r="B221" s="552">
        <f t="shared" si="38"/>
        <v>56</v>
      </c>
      <c r="C221" s="648">
        <v>34290</v>
      </c>
      <c r="D221" s="648" t="str">
        <f t="shared" si="39"/>
        <v/>
      </c>
      <c r="E221" s="649">
        <v>1</v>
      </c>
      <c r="F221" s="650" t="s">
        <v>1580</v>
      </c>
      <c r="G221" s="650" t="s">
        <v>1581</v>
      </c>
      <c r="H221" s="651"/>
      <c r="I221" s="176"/>
      <c r="J221" s="652">
        <v>2</v>
      </c>
      <c r="K221" s="653">
        <v>1</v>
      </c>
      <c r="L221" s="653">
        <v>55</v>
      </c>
      <c r="M221" s="176">
        <f t="shared" si="42"/>
        <v>55</v>
      </c>
      <c r="N221" s="1104"/>
      <c r="O221" s="1129" t="str">
        <f t="shared" si="40"/>
        <v/>
      </c>
      <c r="P221" s="175"/>
      <c r="Q221" s="175"/>
      <c r="R221" s="175"/>
      <c r="S221" s="175"/>
      <c r="T221" s="175"/>
      <c r="U221" s="175"/>
      <c r="V221" s="175"/>
      <c r="W221" s="175"/>
      <c r="X221" s="175"/>
      <c r="Y221" s="175"/>
      <c r="Z221" s="175"/>
      <c r="AA221" s="175"/>
      <c r="AB221" s="175"/>
      <c r="AC221" s="175"/>
      <c r="AD221" s="175"/>
      <c r="AE221" s="175"/>
      <c r="AF221" s="175"/>
      <c r="AG221" s="175"/>
    </row>
    <row r="222" spans="1:33" ht="18" customHeight="1">
      <c r="A222" s="647" t="str">
        <f t="shared" si="41"/>
        <v>平成5</v>
      </c>
      <c r="B222" s="552">
        <f t="shared" si="38"/>
        <v>40</v>
      </c>
      <c r="C222" s="648">
        <v>34319</v>
      </c>
      <c r="D222" s="648" t="str">
        <f t="shared" si="39"/>
        <v/>
      </c>
      <c r="E222" s="649">
        <v>1</v>
      </c>
      <c r="F222" s="650" t="s">
        <v>1582</v>
      </c>
      <c r="G222" s="650" t="s">
        <v>1296</v>
      </c>
      <c r="H222" s="651"/>
      <c r="I222" s="176"/>
      <c r="J222" s="652">
        <v>2</v>
      </c>
      <c r="K222" s="653">
        <v>6</v>
      </c>
      <c r="L222" s="653">
        <v>80</v>
      </c>
      <c r="M222" s="176">
        <f t="shared" si="42"/>
        <v>80</v>
      </c>
      <c r="N222" s="1104"/>
      <c r="O222" s="1129" t="str">
        <f t="shared" si="40"/>
        <v/>
      </c>
      <c r="P222" s="175"/>
      <c r="Q222" s="175"/>
      <c r="R222" s="175"/>
      <c r="S222" s="175"/>
      <c r="T222" s="175"/>
      <c r="U222" s="175"/>
      <c r="V222" s="175"/>
      <c r="W222" s="175"/>
      <c r="X222" s="175"/>
      <c r="Y222" s="175"/>
      <c r="Z222" s="175"/>
      <c r="AA222" s="175"/>
      <c r="AB222" s="175"/>
      <c r="AC222" s="175"/>
      <c r="AD222" s="175"/>
      <c r="AE222" s="175"/>
      <c r="AF222" s="175"/>
      <c r="AG222" s="175"/>
    </row>
    <row r="223" spans="1:33" ht="18" customHeight="1">
      <c r="A223" s="647" t="str">
        <f t="shared" si="41"/>
        <v>平成5</v>
      </c>
      <c r="B223" s="552">
        <f t="shared" si="38"/>
        <v>25</v>
      </c>
      <c r="C223" s="648">
        <v>34355</v>
      </c>
      <c r="D223" s="648" t="str">
        <f t="shared" si="39"/>
        <v/>
      </c>
      <c r="E223" s="649">
        <v>1</v>
      </c>
      <c r="F223" s="650" t="s">
        <v>1583</v>
      </c>
      <c r="G223" s="650" t="s">
        <v>1289</v>
      </c>
      <c r="H223" s="651"/>
      <c r="I223" s="176"/>
      <c r="J223" s="652">
        <v>2</v>
      </c>
      <c r="K223" s="653">
        <v>11</v>
      </c>
      <c r="L223" s="653">
        <v>184</v>
      </c>
      <c r="M223" s="176">
        <f t="shared" si="42"/>
        <v>184</v>
      </c>
      <c r="N223" s="1104"/>
      <c r="O223" s="1129" t="str">
        <f t="shared" si="40"/>
        <v/>
      </c>
      <c r="P223" s="175"/>
      <c r="Q223" s="175"/>
      <c r="R223" s="175"/>
      <c r="S223" s="175"/>
      <c r="T223" s="175"/>
      <c r="U223" s="175"/>
      <c r="V223" s="175"/>
      <c r="W223" s="175"/>
      <c r="X223" s="175"/>
      <c r="Y223" s="175"/>
      <c r="Z223" s="175"/>
      <c r="AA223" s="175"/>
      <c r="AB223" s="175"/>
      <c r="AC223" s="175"/>
      <c r="AD223" s="175"/>
      <c r="AE223" s="175"/>
      <c r="AF223" s="175"/>
      <c r="AG223" s="175"/>
    </row>
    <row r="224" spans="1:33" ht="18" customHeight="1">
      <c r="A224" s="647" t="str">
        <f t="shared" si="41"/>
        <v>平成5</v>
      </c>
      <c r="B224" s="552">
        <f t="shared" si="38"/>
        <v>35</v>
      </c>
      <c r="C224" s="648">
        <v>34355</v>
      </c>
      <c r="D224" s="648" t="str">
        <f t="shared" si="39"/>
        <v/>
      </c>
      <c r="E224" s="649">
        <v>1</v>
      </c>
      <c r="F224" s="650" t="s">
        <v>1573</v>
      </c>
      <c r="G224" s="650" t="s">
        <v>1584</v>
      </c>
      <c r="H224" s="651"/>
      <c r="I224" s="176"/>
      <c r="J224" s="652">
        <v>2</v>
      </c>
      <c r="K224" s="653">
        <v>8</v>
      </c>
      <c r="L224" s="653">
        <v>79</v>
      </c>
      <c r="M224" s="176">
        <f t="shared" si="42"/>
        <v>79</v>
      </c>
      <c r="N224" s="1104"/>
      <c r="O224" s="1129" t="str">
        <f t="shared" si="40"/>
        <v/>
      </c>
      <c r="P224" s="175"/>
      <c r="Q224" s="175"/>
      <c r="R224" s="175"/>
      <c r="S224" s="175"/>
      <c r="T224" s="175"/>
      <c r="U224" s="175"/>
      <c r="V224" s="175"/>
      <c r="W224" s="175"/>
      <c r="X224" s="175"/>
      <c r="Y224" s="175"/>
      <c r="Z224" s="175"/>
      <c r="AA224" s="175"/>
      <c r="AB224" s="175"/>
      <c r="AC224" s="175"/>
      <c r="AD224" s="175"/>
      <c r="AE224" s="175"/>
      <c r="AF224" s="175"/>
      <c r="AG224" s="175"/>
    </row>
    <row r="225" spans="1:33" ht="18" customHeight="1">
      <c r="A225" s="647" t="str">
        <f t="shared" si="41"/>
        <v>平成5</v>
      </c>
      <c r="B225" s="552">
        <f t="shared" si="38"/>
        <v>31</v>
      </c>
      <c r="C225" s="648">
        <v>34359</v>
      </c>
      <c r="D225" s="648" t="str">
        <f t="shared" si="39"/>
        <v/>
      </c>
      <c r="E225" s="649">
        <v>1</v>
      </c>
      <c r="F225" s="650" t="s">
        <v>1585</v>
      </c>
      <c r="G225" s="650" t="s">
        <v>1575</v>
      </c>
      <c r="H225" s="651"/>
      <c r="I225" s="176"/>
      <c r="J225" s="652">
        <v>2</v>
      </c>
      <c r="K225" s="653">
        <v>9</v>
      </c>
      <c r="L225" s="653">
        <v>186</v>
      </c>
      <c r="M225" s="176">
        <f t="shared" si="42"/>
        <v>186</v>
      </c>
      <c r="N225" s="1104"/>
      <c r="O225" s="1129" t="str">
        <f t="shared" si="40"/>
        <v/>
      </c>
      <c r="P225" s="175"/>
      <c r="Q225" s="175"/>
      <c r="R225" s="175"/>
      <c r="S225" s="175"/>
      <c r="T225" s="175"/>
      <c r="U225" s="175"/>
      <c r="V225" s="175"/>
      <c r="W225" s="175"/>
      <c r="X225" s="175"/>
      <c r="Y225" s="175"/>
      <c r="Z225" s="175"/>
      <c r="AA225" s="175"/>
      <c r="AB225" s="175"/>
      <c r="AC225" s="175"/>
      <c r="AD225" s="175"/>
      <c r="AE225" s="175"/>
      <c r="AF225" s="175"/>
      <c r="AG225" s="175"/>
    </row>
    <row r="226" spans="1:33" ht="18" customHeight="1">
      <c r="A226" s="647" t="str">
        <f t="shared" si="41"/>
        <v>平成5</v>
      </c>
      <c r="B226" s="552">
        <f t="shared" si="38"/>
        <v>46</v>
      </c>
      <c r="C226" s="648">
        <v>34362</v>
      </c>
      <c r="D226" s="648" t="str">
        <f t="shared" si="39"/>
        <v/>
      </c>
      <c r="E226" s="649">
        <v>1</v>
      </c>
      <c r="F226" s="650" t="s">
        <v>1586</v>
      </c>
      <c r="G226" s="650" t="s">
        <v>1587</v>
      </c>
      <c r="H226" s="651"/>
      <c r="I226" s="176"/>
      <c r="J226" s="652">
        <v>2</v>
      </c>
      <c r="K226" s="653">
        <v>4</v>
      </c>
      <c r="L226" s="653">
        <v>68</v>
      </c>
      <c r="M226" s="176">
        <f t="shared" si="42"/>
        <v>68</v>
      </c>
      <c r="N226" s="1104"/>
      <c r="O226" s="1129" t="str">
        <f t="shared" si="40"/>
        <v/>
      </c>
      <c r="P226" s="175"/>
      <c r="Q226" s="175"/>
      <c r="R226" s="175"/>
      <c r="S226" s="175"/>
      <c r="T226" s="175"/>
      <c r="U226" s="175"/>
      <c r="V226" s="175"/>
      <c r="W226" s="175"/>
      <c r="X226" s="175"/>
      <c r="Y226" s="175"/>
      <c r="Z226" s="175"/>
      <c r="AA226" s="175"/>
      <c r="AB226" s="175"/>
      <c r="AC226" s="175"/>
      <c r="AD226" s="175"/>
      <c r="AE226" s="175"/>
      <c r="AF226" s="175"/>
      <c r="AG226" s="175"/>
    </row>
    <row r="227" spans="1:33" ht="18" customHeight="1">
      <c r="A227" s="647" t="str">
        <f t="shared" si="41"/>
        <v>平成5</v>
      </c>
      <c r="B227" s="552">
        <f t="shared" si="38"/>
        <v>46</v>
      </c>
      <c r="C227" s="648">
        <v>34365</v>
      </c>
      <c r="D227" s="648" t="str">
        <f t="shared" si="39"/>
        <v/>
      </c>
      <c r="E227" s="649">
        <v>1</v>
      </c>
      <c r="F227" s="650" t="s">
        <v>1586</v>
      </c>
      <c r="G227" s="650" t="s">
        <v>1588</v>
      </c>
      <c r="H227" s="651"/>
      <c r="I227" s="176"/>
      <c r="J227" s="652">
        <v>2</v>
      </c>
      <c r="K227" s="653">
        <v>4</v>
      </c>
      <c r="L227" s="653">
        <v>104</v>
      </c>
      <c r="M227" s="176">
        <f t="shared" si="42"/>
        <v>104</v>
      </c>
      <c r="N227" s="1104"/>
      <c r="O227" s="1129" t="str">
        <f t="shared" si="40"/>
        <v/>
      </c>
      <c r="P227" s="175"/>
      <c r="Q227" s="175"/>
      <c r="R227" s="175"/>
      <c r="S227" s="175"/>
      <c r="T227" s="175"/>
      <c r="U227" s="175"/>
      <c r="V227" s="175"/>
      <c r="W227" s="175"/>
      <c r="X227" s="175"/>
      <c r="Y227" s="175"/>
      <c r="Z227" s="175"/>
      <c r="AA227" s="175"/>
      <c r="AB227" s="175"/>
      <c r="AC227" s="175"/>
      <c r="AD227" s="175"/>
      <c r="AE227" s="175"/>
      <c r="AF227" s="175"/>
      <c r="AG227" s="175"/>
    </row>
    <row r="228" spans="1:33" ht="18" customHeight="1">
      <c r="A228" s="647" t="str">
        <f t="shared" si="41"/>
        <v>平成5</v>
      </c>
      <c r="B228" s="552">
        <f t="shared" si="38"/>
        <v>46</v>
      </c>
      <c r="C228" s="648">
        <v>34366</v>
      </c>
      <c r="D228" s="648" t="str">
        <f t="shared" si="39"/>
        <v/>
      </c>
      <c r="E228" s="649">
        <v>1</v>
      </c>
      <c r="F228" s="650" t="s">
        <v>1586</v>
      </c>
      <c r="G228" s="650" t="s">
        <v>1589</v>
      </c>
      <c r="H228" s="651"/>
      <c r="I228" s="176"/>
      <c r="J228" s="652">
        <v>2</v>
      </c>
      <c r="K228" s="653">
        <v>4</v>
      </c>
      <c r="L228" s="653">
        <v>109</v>
      </c>
      <c r="M228" s="176">
        <f t="shared" si="42"/>
        <v>109</v>
      </c>
      <c r="N228" s="1104"/>
      <c r="O228" s="1129" t="str">
        <f t="shared" si="40"/>
        <v/>
      </c>
      <c r="P228" s="175"/>
      <c r="Q228" s="175"/>
      <c r="R228" s="175"/>
      <c r="S228" s="175"/>
      <c r="T228" s="175"/>
      <c r="U228" s="175"/>
      <c r="V228" s="175"/>
      <c r="W228" s="175"/>
      <c r="X228" s="175"/>
      <c r="Y228" s="175"/>
      <c r="Z228" s="175"/>
      <c r="AA228" s="175"/>
      <c r="AB228" s="175"/>
      <c r="AC228" s="175"/>
      <c r="AD228" s="175"/>
      <c r="AE228" s="175"/>
      <c r="AF228" s="175"/>
      <c r="AG228" s="175"/>
    </row>
    <row r="229" spans="1:33" ht="18" customHeight="1">
      <c r="A229" s="647" t="str">
        <f t="shared" si="41"/>
        <v>平成5</v>
      </c>
      <c r="B229" s="552">
        <f t="shared" si="38"/>
        <v>46</v>
      </c>
      <c r="C229" s="648">
        <v>34368</v>
      </c>
      <c r="D229" s="648" t="str">
        <f t="shared" si="39"/>
        <v/>
      </c>
      <c r="E229" s="649">
        <v>1</v>
      </c>
      <c r="F229" s="650" t="s">
        <v>1586</v>
      </c>
      <c r="G229" s="650" t="s">
        <v>1590</v>
      </c>
      <c r="H229" s="651"/>
      <c r="I229" s="176"/>
      <c r="J229" s="652">
        <v>2</v>
      </c>
      <c r="K229" s="653">
        <v>4</v>
      </c>
      <c r="L229" s="653">
        <v>90</v>
      </c>
      <c r="M229" s="176">
        <f t="shared" si="42"/>
        <v>90</v>
      </c>
      <c r="N229" s="1104"/>
      <c r="O229" s="1129" t="str">
        <f t="shared" si="40"/>
        <v/>
      </c>
      <c r="P229" s="175"/>
      <c r="Q229" s="175"/>
      <c r="R229" s="175"/>
      <c r="S229" s="175"/>
      <c r="T229" s="175"/>
      <c r="U229" s="175"/>
      <c r="V229" s="175"/>
      <c r="W229" s="175"/>
      <c r="X229" s="175"/>
      <c r="Y229" s="175"/>
      <c r="Z229" s="175"/>
      <c r="AA229" s="175"/>
      <c r="AB229" s="175"/>
      <c r="AC229" s="175"/>
      <c r="AD229" s="175"/>
      <c r="AE229" s="175"/>
      <c r="AF229" s="175"/>
      <c r="AG229" s="175"/>
    </row>
    <row r="230" spans="1:33" ht="18" customHeight="1">
      <c r="A230" s="647" t="str">
        <f t="shared" si="41"/>
        <v>平成5</v>
      </c>
      <c r="B230" s="552">
        <f t="shared" si="38"/>
        <v>40</v>
      </c>
      <c r="C230" s="648">
        <v>34373</v>
      </c>
      <c r="D230" s="648" t="str">
        <f t="shared" si="39"/>
        <v/>
      </c>
      <c r="E230" s="649">
        <v>1</v>
      </c>
      <c r="F230" s="650" t="s">
        <v>1591</v>
      </c>
      <c r="G230" s="650" t="s">
        <v>1289</v>
      </c>
      <c r="H230" s="651"/>
      <c r="I230" s="176"/>
      <c r="J230" s="652">
        <v>2</v>
      </c>
      <c r="K230" s="653">
        <v>6</v>
      </c>
      <c r="L230" s="653">
        <v>147</v>
      </c>
      <c r="M230" s="176">
        <f t="shared" si="42"/>
        <v>147</v>
      </c>
      <c r="N230" s="1104"/>
      <c r="O230" s="1129" t="str">
        <f t="shared" si="40"/>
        <v/>
      </c>
      <c r="P230" s="175"/>
      <c r="Q230" s="175"/>
      <c r="R230" s="175"/>
      <c r="S230" s="175"/>
      <c r="T230" s="175"/>
      <c r="U230" s="175"/>
      <c r="V230" s="175"/>
      <c r="W230" s="175"/>
      <c r="X230" s="175"/>
      <c r="Y230" s="175"/>
      <c r="Z230" s="175"/>
      <c r="AA230" s="175"/>
      <c r="AB230" s="175"/>
      <c r="AC230" s="175"/>
      <c r="AD230" s="175"/>
      <c r="AE230" s="175"/>
      <c r="AF230" s="175"/>
      <c r="AG230" s="175"/>
    </row>
    <row r="231" spans="1:33" ht="18" customHeight="1">
      <c r="A231" s="647" t="str">
        <f t="shared" si="41"/>
        <v>平成6</v>
      </c>
      <c r="B231" s="552">
        <f t="shared" si="38"/>
        <v>44</v>
      </c>
      <c r="C231" s="648">
        <v>34437</v>
      </c>
      <c r="D231" s="648" t="str">
        <f t="shared" si="39"/>
        <v/>
      </c>
      <c r="E231" s="649">
        <v>1</v>
      </c>
      <c r="F231" s="650" t="s">
        <v>1592</v>
      </c>
      <c r="G231" s="650" t="s">
        <v>1289</v>
      </c>
      <c r="H231" s="650"/>
      <c r="I231" s="176"/>
      <c r="J231" s="652">
        <v>1</v>
      </c>
      <c r="K231" s="653">
        <v>5</v>
      </c>
      <c r="L231" s="653">
        <v>12</v>
      </c>
      <c r="M231" s="176">
        <f t="shared" si="42"/>
        <v>12</v>
      </c>
      <c r="N231" s="1104"/>
      <c r="O231" s="1129" t="str">
        <f t="shared" si="40"/>
        <v/>
      </c>
      <c r="P231" s="175"/>
      <c r="Q231" s="175"/>
      <c r="R231" s="175"/>
      <c r="S231" s="175"/>
      <c r="T231" s="175"/>
      <c r="U231" s="175"/>
      <c r="V231" s="175"/>
      <c r="W231" s="175"/>
      <c r="X231" s="175"/>
      <c r="Y231" s="175"/>
      <c r="Z231" s="175"/>
      <c r="AA231" s="175"/>
      <c r="AB231" s="175"/>
      <c r="AC231" s="175"/>
      <c r="AD231" s="175"/>
      <c r="AE231" s="175"/>
      <c r="AF231" s="175"/>
      <c r="AG231" s="175"/>
    </row>
    <row r="232" spans="1:33" ht="18" customHeight="1">
      <c r="A232" s="647" t="str">
        <f t="shared" si="41"/>
        <v>平成6</v>
      </c>
      <c r="B232" s="552">
        <f t="shared" si="38"/>
        <v>60</v>
      </c>
      <c r="C232" s="648">
        <v>34471</v>
      </c>
      <c r="D232" s="648" t="str">
        <f t="shared" si="39"/>
        <v/>
      </c>
      <c r="E232" s="649">
        <v>1</v>
      </c>
      <c r="F232" s="650" t="s">
        <v>1593</v>
      </c>
      <c r="G232" s="650" t="s">
        <v>1458</v>
      </c>
      <c r="H232" s="650"/>
      <c r="I232" s="176"/>
      <c r="J232" s="652">
        <v>1</v>
      </c>
      <c r="K232" s="653">
        <v>3</v>
      </c>
      <c r="L232" s="653">
        <v>42</v>
      </c>
      <c r="M232" s="176">
        <f t="shared" si="42"/>
        <v>42</v>
      </c>
      <c r="N232" s="1104"/>
      <c r="O232" s="1129" t="str">
        <f t="shared" si="40"/>
        <v/>
      </c>
      <c r="P232" s="175"/>
      <c r="Q232" s="175"/>
      <c r="R232" s="175"/>
      <c r="S232" s="175"/>
      <c r="T232" s="175"/>
      <c r="U232" s="175"/>
      <c r="V232" s="175"/>
      <c r="W232" s="175"/>
      <c r="X232" s="175"/>
      <c r="Y232" s="175"/>
      <c r="Z232" s="175"/>
      <c r="AA232" s="175"/>
      <c r="AB232" s="175"/>
      <c r="AC232" s="175"/>
      <c r="AD232" s="175"/>
      <c r="AE232" s="175"/>
      <c r="AF232" s="175"/>
      <c r="AG232" s="175"/>
    </row>
    <row r="233" spans="1:33" ht="18" customHeight="1">
      <c r="A233" s="647" t="str">
        <f t="shared" si="41"/>
        <v>平成6</v>
      </c>
      <c r="B233" s="552">
        <f t="shared" si="38"/>
        <v>17</v>
      </c>
      <c r="C233" s="648">
        <v>34494</v>
      </c>
      <c r="D233" s="648">
        <f t="shared" si="39"/>
        <v>34495</v>
      </c>
      <c r="E233" s="649">
        <v>2</v>
      </c>
      <c r="F233" s="650" t="s">
        <v>1594</v>
      </c>
      <c r="G233" s="650" t="s">
        <v>1384</v>
      </c>
      <c r="H233" s="650"/>
      <c r="I233" s="176"/>
      <c r="J233" s="652">
        <v>1</v>
      </c>
      <c r="K233" s="653">
        <v>17</v>
      </c>
      <c r="L233" s="653">
        <v>120</v>
      </c>
      <c r="M233" s="176">
        <f t="shared" si="42"/>
        <v>240</v>
      </c>
      <c r="N233" s="1104"/>
      <c r="O233" s="1129" t="str">
        <f t="shared" si="40"/>
        <v/>
      </c>
      <c r="P233" s="175"/>
      <c r="Q233" s="175"/>
      <c r="R233" s="175"/>
      <c r="S233" s="175"/>
      <c r="T233" s="175"/>
      <c r="U233" s="175"/>
      <c r="V233" s="175"/>
      <c r="W233" s="175"/>
      <c r="X233" s="175"/>
      <c r="Y233" s="175"/>
      <c r="Z233" s="175"/>
      <c r="AA233" s="175"/>
      <c r="AB233" s="175"/>
      <c r="AC233" s="175"/>
      <c r="AD233" s="175"/>
      <c r="AE233" s="175"/>
      <c r="AF233" s="175"/>
      <c r="AG233" s="175"/>
    </row>
    <row r="234" spans="1:33" ht="18" customHeight="1">
      <c r="A234" s="647" t="str">
        <f t="shared" si="41"/>
        <v>平成6</v>
      </c>
      <c r="B234" s="552">
        <f t="shared" si="38"/>
        <v>13</v>
      </c>
      <c r="C234" s="648">
        <v>34494</v>
      </c>
      <c r="D234" s="648">
        <f t="shared" si="39"/>
        <v>34495</v>
      </c>
      <c r="E234" s="649">
        <v>2</v>
      </c>
      <c r="F234" s="650" t="s">
        <v>1595</v>
      </c>
      <c r="G234" s="650" t="s">
        <v>1596</v>
      </c>
      <c r="H234" s="650"/>
      <c r="I234" s="176"/>
      <c r="J234" s="652">
        <v>1</v>
      </c>
      <c r="K234" s="653">
        <v>25</v>
      </c>
      <c r="L234" s="653">
        <v>99</v>
      </c>
      <c r="M234" s="176">
        <f t="shared" si="42"/>
        <v>198</v>
      </c>
      <c r="N234" s="1104"/>
      <c r="O234" s="1129" t="str">
        <f t="shared" si="40"/>
        <v/>
      </c>
      <c r="P234" s="175"/>
      <c r="Q234" s="175"/>
      <c r="R234" s="175"/>
      <c r="S234" s="175"/>
      <c r="T234" s="175"/>
      <c r="U234" s="175"/>
      <c r="V234" s="175"/>
      <c r="W234" s="175"/>
      <c r="X234" s="175"/>
      <c r="Y234" s="175"/>
      <c r="Z234" s="175"/>
      <c r="AA234" s="175"/>
      <c r="AB234" s="175"/>
      <c r="AC234" s="175"/>
      <c r="AD234" s="175"/>
      <c r="AE234" s="175"/>
      <c r="AF234" s="175"/>
      <c r="AG234" s="175"/>
    </row>
    <row r="235" spans="1:33" ht="18" customHeight="1">
      <c r="A235" s="647" t="str">
        <f t="shared" si="41"/>
        <v>平成6</v>
      </c>
      <c r="B235" s="552">
        <f t="shared" si="38"/>
        <v>9</v>
      </c>
      <c r="C235" s="648">
        <v>34498</v>
      </c>
      <c r="D235" s="648">
        <f t="shared" si="39"/>
        <v>34499</v>
      </c>
      <c r="E235" s="649">
        <v>2</v>
      </c>
      <c r="F235" s="650" t="s">
        <v>1597</v>
      </c>
      <c r="G235" s="650" t="s">
        <v>1289</v>
      </c>
      <c r="H235" s="650"/>
      <c r="I235" s="176"/>
      <c r="J235" s="652">
        <v>1</v>
      </c>
      <c r="K235" s="653">
        <v>63</v>
      </c>
      <c r="L235" s="653">
        <v>263</v>
      </c>
      <c r="M235" s="176">
        <f t="shared" si="42"/>
        <v>526</v>
      </c>
      <c r="N235" s="1104"/>
      <c r="O235" s="1129" t="str">
        <f t="shared" si="40"/>
        <v/>
      </c>
      <c r="P235" s="175"/>
      <c r="Q235" s="175"/>
      <c r="R235" s="175"/>
      <c r="S235" s="175"/>
      <c r="T235" s="175"/>
      <c r="U235" s="175"/>
      <c r="V235" s="175"/>
      <c r="W235" s="175"/>
      <c r="X235" s="175"/>
      <c r="Y235" s="175"/>
      <c r="Z235" s="175"/>
      <c r="AA235" s="175"/>
      <c r="AB235" s="175"/>
      <c r="AC235" s="175"/>
      <c r="AD235" s="175"/>
      <c r="AE235" s="175"/>
      <c r="AF235" s="175"/>
      <c r="AG235" s="175"/>
    </row>
    <row r="236" spans="1:33" ht="18" customHeight="1">
      <c r="A236" s="647" t="str">
        <f t="shared" si="41"/>
        <v>平成6</v>
      </c>
      <c r="B236" s="552">
        <f t="shared" si="38"/>
        <v>14</v>
      </c>
      <c r="C236" s="648">
        <v>34512</v>
      </c>
      <c r="D236" s="648">
        <f t="shared" si="39"/>
        <v>34513</v>
      </c>
      <c r="E236" s="649">
        <v>2</v>
      </c>
      <c r="F236" s="650" t="s">
        <v>1598</v>
      </c>
      <c r="G236" s="650" t="s">
        <v>1599</v>
      </c>
      <c r="H236" s="650"/>
      <c r="I236" s="176"/>
      <c r="J236" s="652">
        <v>1</v>
      </c>
      <c r="K236" s="653">
        <v>24</v>
      </c>
      <c r="L236" s="653">
        <v>280</v>
      </c>
      <c r="M236" s="176">
        <f t="shared" si="42"/>
        <v>560</v>
      </c>
      <c r="N236" s="1104"/>
      <c r="O236" s="1129" t="str">
        <f t="shared" si="40"/>
        <v/>
      </c>
      <c r="P236" s="175"/>
      <c r="Q236" s="175"/>
      <c r="R236" s="175"/>
      <c r="S236" s="175"/>
      <c r="T236" s="175"/>
      <c r="U236" s="175"/>
      <c r="V236" s="175"/>
      <c r="W236" s="175"/>
      <c r="X236" s="175"/>
      <c r="Y236" s="175"/>
      <c r="Z236" s="175"/>
      <c r="AA236" s="175"/>
      <c r="AB236" s="175"/>
      <c r="AC236" s="175"/>
      <c r="AD236" s="175"/>
      <c r="AE236" s="175"/>
      <c r="AF236" s="175"/>
      <c r="AG236" s="175"/>
    </row>
    <row r="237" spans="1:33" ht="18" customHeight="1">
      <c r="A237" s="647" t="str">
        <f t="shared" si="41"/>
        <v>平成6</v>
      </c>
      <c r="B237" s="552">
        <f t="shared" si="38"/>
        <v>26</v>
      </c>
      <c r="C237" s="648">
        <v>34514</v>
      </c>
      <c r="D237" s="648" t="str">
        <f t="shared" si="39"/>
        <v/>
      </c>
      <c r="E237" s="649">
        <v>1</v>
      </c>
      <c r="F237" s="650" t="s">
        <v>1600</v>
      </c>
      <c r="G237" s="650" t="s">
        <v>1601</v>
      </c>
      <c r="H237" s="650"/>
      <c r="I237" s="176"/>
      <c r="J237" s="652">
        <v>1</v>
      </c>
      <c r="K237" s="653">
        <v>9</v>
      </c>
      <c r="L237" s="653">
        <v>37</v>
      </c>
      <c r="M237" s="176">
        <f t="shared" si="42"/>
        <v>37</v>
      </c>
      <c r="N237" s="1104"/>
      <c r="O237" s="1129" t="str">
        <f t="shared" si="40"/>
        <v/>
      </c>
      <c r="P237" s="175"/>
      <c r="Q237" s="175"/>
      <c r="R237" s="175"/>
      <c r="S237" s="175"/>
      <c r="T237" s="175"/>
      <c r="U237" s="175"/>
      <c r="V237" s="175"/>
      <c r="W237" s="175"/>
      <c r="X237" s="175"/>
      <c r="Y237" s="175"/>
      <c r="Z237" s="175"/>
      <c r="AA237" s="175"/>
      <c r="AB237" s="175"/>
      <c r="AC237" s="175"/>
      <c r="AD237" s="175"/>
      <c r="AE237" s="175"/>
      <c r="AF237" s="175"/>
      <c r="AG237" s="175"/>
    </row>
    <row r="238" spans="1:33" ht="18" customHeight="1">
      <c r="A238" s="647" t="str">
        <f t="shared" si="41"/>
        <v>平成6</v>
      </c>
      <c r="B238" s="552" t="str">
        <f t="shared" si="38"/>
        <v>-</v>
      </c>
      <c r="C238" s="648">
        <v>34516</v>
      </c>
      <c r="D238" s="648" t="str">
        <f t="shared" si="39"/>
        <v/>
      </c>
      <c r="E238" s="649">
        <v>1</v>
      </c>
      <c r="F238" s="650" t="s">
        <v>1602</v>
      </c>
      <c r="G238" s="650" t="s">
        <v>1296</v>
      </c>
      <c r="H238" s="650"/>
      <c r="I238" s="176"/>
      <c r="J238" s="652">
        <v>1</v>
      </c>
      <c r="K238" s="653"/>
      <c r="L238" s="653">
        <v>50</v>
      </c>
      <c r="M238" s="176">
        <f t="shared" si="42"/>
        <v>50</v>
      </c>
      <c r="N238" s="1104"/>
      <c r="O238" s="1129" t="str">
        <f t="shared" si="40"/>
        <v/>
      </c>
      <c r="P238" s="175"/>
      <c r="Q238" s="175"/>
      <c r="R238" s="175"/>
      <c r="S238" s="175"/>
      <c r="T238" s="175"/>
      <c r="U238" s="175"/>
      <c r="V238" s="175"/>
      <c r="W238" s="175"/>
      <c r="X238" s="175"/>
      <c r="Y238" s="175"/>
      <c r="Z238" s="175"/>
      <c r="AA238" s="175"/>
      <c r="AB238" s="175"/>
      <c r="AC238" s="175"/>
      <c r="AD238" s="175"/>
      <c r="AE238" s="175"/>
      <c r="AF238" s="175"/>
      <c r="AG238" s="175"/>
    </row>
    <row r="239" spans="1:33" ht="18" customHeight="1">
      <c r="A239" s="647" t="str">
        <f t="shared" si="41"/>
        <v>平成6</v>
      </c>
      <c r="B239" s="552">
        <f t="shared" si="38"/>
        <v>10</v>
      </c>
      <c r="C239" s="648">
        <v>34515</v>
      </c>
      <c r="D239" s="648">
        <f t="shared" si="39"/>
        <v>34516</v>
      </c>
      <c r="E239" s="649">
        <v>2</v>
      </c>
      <c r="F239" s="650" t="s">
        <v>1603</v>
      </c>
      <c r="G239" s="650" t="s">
        <v>1299</v>
      </c>
      <c r="H239" s="650"/>
      <c r="I239" s="176"/>
      <c r="J239" s="652">
        <v>1</v>
      </c>
      <c r="K239" s="653">
        <v>56</v>
      </c>
      <c r="L239" s="653">
        <v>295</v>
      </c>
      <c r="M239" s="176">
        <f t="shared" si="42"/>
        <v>590</v>
      </c>
      <c r="N239" s="1104"/>
      <c r="O239" s="1129" t="str">
        <f t="shared" si="40"/>
        <v/>
      </c>
      <c r="P239" s="175"/>
      <c r="Q239" s="175"/>
      <c r="R239" s="175"/>
      <c r="S239" s="175"/>
      <c r="T239" s="175"/>
      <c r="U239" s="175"/>
      <c r="V239" s="175"/>
      <c r="W239" s="175"/>
      <c r="X239" s="175"/>
      <c r="Y239" s="175"/>
      <c r="Z239" s="175"/>
      <c r="AA239" s="175"/>
      <c r="AB239" s="175"/>
      <c r="AC239" s="175"/>
      <c r="AD239" s="175"/>
      <c r="AE239" s="175"/>
      <c r="AF239" s="175"/>
      <c r="AG239" s="175"/>
    </row>
    <row r="240" spans="1:33" ht="18" customHeight="1">
      <c r="A240" s="647" t="str">
        <f t="shared" si="41"/>
        <v>平成6</v>
      </c>
      <c r="B240" s="552">
        <f t="shared" si="38"/>
        <v>18</v>
      </c>
      <c r="C240" s="648">
        <v>34536</v>
      </c>
      <c r="D240" s="648" t="str">
        <f t="shared" si="39"/>
        <v/>
      </c>
      <c r="E240" s="649">
        <v>1</v>
      </c>
      <c r="F240" s="650" t="s">
        <v>1604</v>
      </c>
      <c r="G240" s="650" t="s">
        <v>1599</v>
      </c>
      <c r="H240" s="650" t="s">
        <v>1605</v>
      </c>
      <c r="I240" s="176"/>
      <c r="J240" s="652">
        <v>1</v>
      </c>
      <c r="K240" s="653">
        <v>15</v>
      </c>
      <c r="L240" s="653">
        <v>97</v>
      </c>
      <c r="M240" s="176">
        <f t="shared" si="42"/>
        <v>97</v>
      </c>
      <c r="N240" s="1104"/>
      <c r="O240" s="1129" t="str">
        <f t="shared" si="40"/>
        <v/>
      </c>
      <c r="P240" s="175"/>
      <c r="Q240" s="175"/>
      <c r="R240" s="175"/>
      <c r="S240" s="175"/>
      <c r="T240" s="175"/>
      <c r="U240" s="175"/>
      <c r="V240" s="175"/>
      <c r="W240" s="175"/>
      <c r="X240" s="175"/>
      <c r="Y240" s="175"/>
      <c r="Z240" s="175"/>
      <c r="AA240" s="175"/>
      <c r="AB240" s="175"/>
      <c r="AC240" s="175"/>
      <c r="AD240" s="175"/>
      <c r="AE240" s="175"/>
      <c r="AF240" s="175"/>
      <c r="AG240" s="175"/>
    </row>
    <row r="241" spans="1:33" ht="18" customHeight="1">
      <c r="A241" s="647" t="str">
        <f t="shared" si="41"/>
        <v>平成6</v>
      </c>
      <c r="B241" s="552">
        <f t="shared" si="38"/>
        <v>1</v>
      </c>
      <c r="C241" s="648">
        <v>34571</v>
      </c>
      <c r="D241" s="648">
        <f t="shared" si="39"/>
        <v>34577</v>
      </c>
      <c r="E241" s="649">
        <v>7</v>
      </c>
      <c r="F241" s="650" t="s">
        <v>1606</v>
      </c>
      <c r="G241" s="650" t="s">
        <v>1503</v>
      </c>
      <c r="H241" s="650"/>
      <c r="I241" s="176"/>
      <c r="J241" s="652">
        <v>1</v>
      </c>
      <c r="K241" s="653">
        <v>299</v>
      </c>
      <c r="L241" s="653">
        <v>627</v>
      </c>
      <c r="M241" s="176">
        <f t="shared" si="42"/>
        <v>4389</v>
      </c>
      <c r="N241" s="1104"/>
      <c r="O241" s="1129" t="str">
        <f t="shared" si="40"/>
        <v/>
      </c>
      <c r="P241" s="175"/>
      <c r="Q241" s="175"/>
      <c r="R241" s="175"/>
      <c r="S241" s="175"/>
      <c r="T241" s="175"/>
      <c r="U241" s="175"/>
      <c r="V241" s="175"/>
      <c r="W241" s="175"/>
      <c r="X241" s="175"/>
      <c r="Y241" s="175"/>
      <c r="Z241" s="175"/>
      <c r="AA241" s="175"/>
      <c r="AB241" s="175"/>
      <c r="AC241" s="175"/>
      <c r="AD241" s="175"/>
      <c r="AE241" s="175"/>
      <c r="AF241" s="175"/>
      <c r="AG241" s="175"/>
    </row>
    <row r="242" spans="1:33" ht="18" customHeight="1">
      <c r="A242" s="647" t="str">
        <f t="shared" si="41"/>
        <v>平成6</v>
      </c>
      <c r="B242" s="552">
        <f t="shared" si="38"/>
        <v>23</v>
      </c>
      <c r="C242" s="648">
        <v>34571</v>
      </c>
      <c r="D242" s="648" t="str">
        <f t="shared" si="39"/>
        <v/>
      </c>
      <c r="E242" s="649">
        <v>1</v>
      </c>
      <c r="F242" s="650" t="s">
        <v>1607</v>
      </c>
      <c r="G242" s="650" t="s">
        <v>1608</v>
      </c>
      <c r="H242" s="650"/>
      <c r="I242" s="176"/>
      <c r="J242" s="652">
        <v>1</v>
      </c>
      <c r="K242" s="653">
        <v>11</v>
      </c>
      <c r="L242" s="653">
        <v>229</v>
      </c>
      <c r="M242" s="176">
        <f t="shared" si="42"/>
        <v>229</v>
      </c>
      <c r="N242" s="1104"/>
      <c r="O242" s="1129" t="str">
        <f t="shared" si="40"/>
        <v/>
      </c>
      <c r="P242" s="175"/>
      <c r="Q242" s="175"/>
      <c r="R242" s="175"/>
      <c r="S242" s="175"/>
      <c r="T242" s="175"/>
      <c r="U242" s="175"/>
      <c r="V242" s="175"/>
      <c r="W242" s="175"/>
      <c r="X242" s="175"/>
      <c r="Y242" s="175"/>
      <c r="Z242" s="175"/>
      <c r="AA242" s="175"/>
      <c r="AB242" s="175"/>
      <c r="AC242" s="175"/>
      <c r="AD242" s="175"/>
      <c r="AE242" s="175"/>
      <c r="AF242" s="175"/>
      <c r="AG242" s="175"/>
    </row>
    <row r="243" spans="1:33" ht="18" customHeight="1">
      <c r="A243" s="647" t="str">
        <f t="shared" si="41"/>
        <v>平成6</v>
      </c>
      <c r="B243" s="552">
        <f t="shared" si="38"/>
        <v>6</v>
      </c>
      <c r="C243" s="648">
        <v>34571</v>
      </c>
      <c r="D243" s="648">
        <f t="shared" si="39"/>
        <v>34572</v>
      </c>
      <c r="E243" s="649">
        <v>2</v>
      </c>
      <c r="F243" s="650" t="s">
        <v>1609</v>
      </c>
      <c r="G243" s="650" t="s">
        <v>1299</v>
      </c>
      <c r="H243" s="650"/>
      <c r="I243" s="176"/>
      <c r="J243" s="652">
        <v>1</v>
      </c>
      <c r="K243" s="653">
        <v>75</v>
      </c>
      <c r="L243" s="653">
        <v>210</v>
      </c>
      <c r="M243" s="176">
        <f t="shared" si="42"/>
        <v>420</v>
      </c>
      <c r="N243" s="1104"/>
      <c r="O243" s="1129" t="str">
        <f t="shared" si="40"/>
        <v/>
      </c>
      <c r="P243" s="175"/>
      <c r="Q243" s="175"/>
      <c r="R243" s="175"/>
      <c r="S243" s="175"/>
      <c r="T243" s="175"/>
      <c r="U243" s="175"/>
      <c r="V243" s="175"/>
      <c r="W243" s="175"/>
      <c r="X243" s="175"/>
      <c r="Y243" s="175"/>
      <c r="Z243" s="175"/>
      <c r="AA243" s="175"/>
      <c r="AB243" s="175"/>
      <c r="AC243" s="175"/>
      <c r="AD243" s="175"/>
      <c r="AE243" s="175"/>
      <c r="AF243" s="175"/>
      <c r="AG243" s="175"/>
    </row>
    <row r="244" spans="1:33" ht="18" customHeight="1">
      <c r="A244" s="647" t="str">
        <f t="shared" si="41"/>
        <v>平成6</v>
      </c>
      <c r="B244" s="552">
        <f t="shared" si="38"/>
        <v>33</v>
      </c>
      <c r="C244" s="648">
        <v>34635</v>
      </c>
      <c r="D244" s="648" t="str">
        <f t="shared" si="39"/>
        <v/>
      </c>
      <c r="E244" s="649">
        <v>1</v>
      </c>
      <c r="F244" s="650" t="s">
        <v>1610</v>
      </c>
      <c r="G244" s="650" t="s">
        <v>1299</v>
      </c>
      <c r="H244" s="650"/>
      <c r="I244" s="176"/>
      <c r="J244" s="652">
        <v>1</v>
      </c>
      <c r="K244" s="653">
        <v>7</v>
      </c>
      <c r="L244" s="653">
        <v>120</v>
      </c>
      <c r="M244" s="176">
        <f t="shared" si="42"/>
        <v>120</v>
      </c>
      <c r="N244" s="1104"/>
      <c r="O244" s="1129" t="str">
        <f t="shared" si="40"/>
        <v/>
      </c>
      <c r="P244" s="175"/>
      <c r="Q244" s="175"/>
      <c r="R244" s="175"/>
      <c r="S244" s="175"/>
      <c r="T244" s="175"/>
      <c r="U244" s="175"/>
      <c r="V244" s="175"/>
      <c r="W244" s="175"/>
      <c r="X244" s="175"/>
      <c r="Y244" s="175"/>
      <c r="Z244" s="175"/>
      <c r="AA244" s="175"/>
      <c r="AB244" s="175"/>
      <c r="AC244" s="175"/>
      <c r="AD244" s="175"/>
      <c r="AE244" s="175"/>
      <c r="AF244" s="175"/>
      <c r="AG244" s="175"/>
    </row>
    <row r="245" spans="1:33" ht="18" customHeight="1">
      <c r="A245" s="647" t="str">
        <f t="shared" si="41"/>
        <v>平成6</v>
      </c>
      <c r="B245" s="552">
        <f t="shared" si="38"/>
        <v>60</v>
      </c>
      <c r="C245" s="648">
        <v>34627</v>
      </c>
      <c r="D245" s="648" t="str">
        <f t="shared" si="39"/>
        <v/>
      </c>
      <c r="E245" s="649">
        <v>1</v>
      </c>
      <c r="F245" s="650" t="s">
        <v>1611</v>
      </c>
      <c r="G245" s="650" t="s">
        <v>1524</v>
      </c>
      <c r="H245" s="650"/>
      <c r="I245" s="176"/>
      <c r="J245" s="652">
        <v>1</v>
      </c>
      <c r="K245" s="653">
        <v>3</v>
      </c>
      <c r="L245" s="653">
        <v>50</v>
      </c>
      <c r="M245" s="176">
        <f t="shared" si="42"/>
        <v>50</v>
      </c>
      <c r="N245" s="1104"/>
      <c r="O245" s="1129" t="str">
        <f t="shared" si="40"/>
        <v/>
      </c>
      <c r="P245" s="175"/>
      <c r="Q245" s="175"/>
      <c r="R245" s="175"/>
      <c r="S245" s="175"/>
      <c r="T245" s="175"/>
      <c r="U245" s="175"/>
      <c r="V245" s="175"/>
      <c r="W245" s="175"/>
      <c r="X245" s="175"/>
      <c r="Y245" s="175"/>
      <c r="Z245" s="175"/>
      <c r="AA245" s="175"/>
      <c r="AB245" s="175"/>
      <c r="AC245" s="175"/>
      <c r="AD245" s="175"/>
      <c r="AE245" s="175"/>
      <c r="AF245" s="175"/>
      <c r="AG245" s="175"/>
    </row>
    <row r="246" spans="1:33" ht="18" customHeight="1">
      <c r="A246" s="647" t="str">
        <f t="shared" si="41"/>
        <v>平成6</v>
      </c>
      <c r="B246" s="552">
        <f t="shared" si="38"/>
        <v>50</v>
      </c>
      <c r="C246" s="648">
        <v>34635</v>
      </c>
      <c r="D246" s="648" t="str">
        <f t="shared" si="39"/>
        <v/>
      </c>
      <c r="E246" s="649">
        <v>1</v>
      </c>
      <c r="F246" s="650" t="s">
        <v>1612</v>
      </c>
      <c r="G246" s="650" t="s">
        <v>1289</v>
      </c>
      <c r="H246" s="650"/>
      <c r="I246" s="176"/>
      <c r="J246" s="652">
        <v>1</v>
      </c>
      <c r="K246" s="653">
        <v>4</v>
      </c>
      <c r="L246" s="653">
        <v>63</v>
      </c>
      <c r="M246" s="176">
        <f t="shared" si="42"/>
        <v>63</v>
      </c>
      <c r="N246" s="1104"/>
      <c r="O246" s="1129" t="str">
        <f t="shared" si="40"/>
        <v/>
      </c>
      <c r="P246" s="175"/>
      <c r="Q246" s="175"/>
      <c r="R246" s="175"/>
      <c r="S246" s="175"/>
      <c r="T246" s="175"/>
      <c r="U246" s="175"/>
      <c r="V246" s="175"/>
      <c r="W246" s="175"/>
      <c r="X246" s="175"/>
      <c r="Y246" s="175"/>
      <c r="Z246" s="175"/>
      <c r="AA246" s="175"/>
      <c r="AB246" s="175"/>
      <c r="AC246" s="175"/>
      <c r="AD246" s="175"/>
      <c r="AE246" s="175"/>
      <c r="AF246" s="175"/>
      <c r="AG246" s="175"/>
    </row>
    <row r="247" spans="1:33" ht="18" customHeight="1">
      <c r="A247" s="647" t="str">
        <f t="shared" si="41"/>
        <v>平成6</v>
      </c>
      <c r="B247" s="552">
        <f t="shared" si="38"/>
        <v>11</v>
      </c>
      <c r="C247" s="648">
        <v>34639</v>
      </c>
      <c r="D247" s="648">
        <f t="shared" si="39"/>
        <v>34640</v>
      </c>
      <c r="E247" s="649">
        <v>2</v>
      </c>
      <c r="F247" s="650" t="s">
        <v>1613</v>
      </c>
      <c r="G247" s="650" t="s">
        <v>1299</v>
      </c>
      <c r="H247" s="650"/>
      <c r="I247" s="176"/>
      <c r="J247" s="652">
        <v>1</v>
      </c>
      <c r="K247" s="653">
        <v>42</v>
      </c>
      <c r="L247" s="653">
        <v>191</v>
      </c>
      <c r="M247" s="176">
        <f t="shared" si="42"/>
        <v>382</v>
      </c>
      <c r="N247" s="1104"/>
      <c r="O247" s="1129" t="str">
        <f t="shared" si="40"/>
        <v/>
      </c>
      <c r="P247" s="175"/>
      <c r="Q247" s="175"/>
      <c r="R247" s="175"/>
      <c r="S247" s="175"/>
      <c r="T247" s="175"/>
      <c r="U247" s="175"/>
      <c r="V247" s="175"/>
      <c r="W247" s="175"/>
      <c r="X247" s="175"/>
      <c r="Y247" s="175"/>
      <c r="Z247" s="175"/>
      <c r="AA247" s="175"/>
      <c r="AB247" s="175"/>
      <c r="AC247" s="175"/>
      <c r="AD247" s="175"/>
      <c r="AE247" s="175"/>
      <c r="AF247" s="175"/>
      <c r="AG247" s="175"/>
    </row>
    <row r="248" spans="1:33" ht="18" customHeight="1">
      <c r="A248" s="647" t="str">
        <f t="shared" si="41"/>
        <v>平成6</v>
      </c>
      <c r="B248" s="552">
        <f t="shared" si="38"/>
        <v>60</v>
      </c>
      <c r="C248" s="648">
        <v>34647</v>
      </c>
      <c r="D248" s="648" t="str">
        <f t="shared" si="39"/>
        <v/>
      </c>
      <c r="E248" s="649">
        <v>1</v>
      </c>
      <c r="F248" s="650" t="s">
        <v>1415</v>
      </c>
      <c r="G248" s="650" t="s">
        <v>1289</v>
      </c>
      <c r="H248" s="650"/>
      <c r="I248" s="176"/>
      <c r="J248" s="652">
        <v>1</v>
      </c>
      <c r="K248" s="653">
        <v>3</v>
      </c>
      <c r="L248" s="653">
        <v>39</v>
      </c>
      <c r="M248" s="176">
        <f t="shared" si="42"/>
        <v>39</v>
      </c>
      <c r="N248" s="1104"/>
      <c r="O248" s="1129" t="str">
        <f t="shared" si="40"/>
        <v/>
      </c>
      <c r="P248" s="175"/>
      <c r="Q248" s="175"/>
      <c r="R248" s="175"/>
      <c r="S248" s="175"/>
      <c r="T248" s="175"/>
      <c r="U248" s="175"/>
      <c r="V248" s="175"/>
      <c r="W248" s="175"/>
      <c r="X248" s="175"/>
      <c r="Y248" s="175"/>
      <c r="Z248" s="175"/>
      <c r="AA248" s="175"/>
      <c r="AB248" s="175"/>
      <c r="AC248" s="175"/>
      <c r="AD248" s="175"/>
      <c r="AE248" s="175"/>
      <c r="AF248" s="175"/>
      <c r="AG248" s="175"/>
    </row>
    <row r="249" spans="1:33" ht="18" customHeight="1">
      <c r="A249" s="647" t="str">
        <f t="shared" si="41"/>
        <v>平成6</v>
      </c>
      <c r="B249" s="552">
        <f t="shared" si="38"/>
        <v>8</v>
      </c>
      <c r="C249" s="648">
        <v>34648</v>
      </c>
      <c r="D249" s="648">
        <f t="shared" si="39"/>
        <v>34649</v>
      </c>
      <c r="E249" s="649">
        <v>2</v>
      </c>
      <c r="F249" s="650" t="s">
        <v>1614</v>
      </c>
      <c r="G249" s="650" t="s">
        <v>1299</v>
      </c>
      <c r="H249" s="650"/>
      <c r="I249" s="176"/>
      <c r="J249" s="652">
        <v>1</v>
      </c>
      <c r="K249" s="653">
        <v>68</v>
      </c>
      <c r="L249" s="653">
        <v>250</v>
      </c>
      <c r="M249" s="176">
        <f t="shared" si="42"/>
        <v>500</v>
      </c>
      <c r="N249" s="1104"/>
      <c r="O249" s="1129" t="str">
        <f t="shared" si="40"/>
        <v/>
      </c>
      <c r="P249" s="175"/>
      <c r="Q249" s="175"/>
      <c r="R249" s="175"/>
      <c r="S249" s="175"/>
      <c r="T249" s="175"/>
      <c r="U249" s="175"/>
      <c r="V249" s="175"/>
      <c r="W249" s="175"/>
      <c r="X249" s="175"/>
      <c r="Y249" s="175"/>
      <c r="Z249" s="175"/>
      <c r="AA249" s="175"/>
      <c r="AB249" s="175"/>
      <c r="AC249" s="175"/>
      <c r="AD249" s="175"/>
      <c r="AE249" s="175"/>
      <c r="AF249" s="175"/>
      <c r="AG249" s="175"/>
    </row>
    <row r="250" spans="1:33" ht="18" customHeight="1">
      <c r="A250" s="647" t="str">
        <f t="shared" si="41"/>
        <v>平成6</v>
      </c>
      <c r="B250" s="552">
        <f t="shared" si="38"/>
        <v>20</v>
      </c>
      <c r="C250" s="648">
        <v>34653</v>
      </c>
      <c r="D250" s="648" t="str">
        <f t="shared" si="39"/>
        <v/>
      </c>
      <c r="E250" s="649">
        <v>1</v>
      </c>
      <c r="F250" s="650" t="s">
        <v>1615</v>
      </c>
      <c r="G250" s="650" t="s">
        <v>1289</v>
      </c>
      <c r="H250" s="650"/>
      <c r="I250" s="176"/>
      <c r="J250" s="652">
        <v>1</v>
      </c>
      <c r="K250" s="653">
        <v>14</v>
      </c>
      <c r="L250" s="653">
        <v>103</v>
      </c>
      <c r="M250" s="176">
        <f t="shared" si="42"/>
        <v>103</v>
      </c>
      <c r="N250" s="1104"/>
      <c r="O250" s="1129" t="str">
        <f t="shared" si="40"/>
        <v/>
      </c>
      <c r="P250" s="175"/>
      <c r="Q250" s="175"/>
      <c r="R250" s="175"/>
      <c r="S250" s="175"/>
      <c r="T250" s="175"/>
      <c r="U250" s="175"/>
      <c r="V250" s="175"/>
      <c r="W250" s="175"/>
      <c r="X250" s="175"/>
      <c r="Y250" s="175"/>
      <c r="Z250" s="175"/>
      <c r="AA250" s="175"/>
      <c r="AB250" s="175"/>
      <c r="AC250" s="175"/>
      <c r="AD250" s="175"/>
      <c r="AE250" s="175"/>
      <c r="AF250" s="175"/>
      <c r="AG250" s="175"/>
    </row>
    <row r="251" spans="1:33" ht="18" customHeight="1">
      <c r="A251" s="647" t="str">
        <f t="shared" si="41"/>
        <v>平成6</v>
      </c>
      <c r="B251" s="552">
        <f t="shared" si="38"/>
        <v>70</v>
      </c>
      <c r="C251" s="648">
        <v>34656</v>
      </c>
      <c r="D251" s="648" t="str">
        <f t="shared" si="39"/>
        <v/>
      </c>
      <c r="E251" s="649">
        <v>1</v>
      </c>
      <c r="F251" s="650" t="s">
        <v>1616</v>
      </c>
      <c r="G251" s="650" t="s">
        <v>1617</v>
      </c>
      <c r="H251" s="650"/>
      <c r="I251" s="176"/>
      <c r="J251" s="652">
        <v>1</v>
      </c>
      <c r="K251" s="653">
        <v>2</v>
      </c>
      <c r="L251" s="653">
        <v>120</v>
      </c>
      <c r="M251" s="176">
        <f t="shared" si="42"/>
        <v>120</v>
      </c>
      <c r="N251" s="1104"/>
      <c r="O251" s="1129" t="str">
        <f t="shared" si="40"/>
        <v/>
      </c>
      <c r="P251" s="175"/>
      <c r="Q251" s="175"/>
      <c r="R251" s="175"/>
      <c r="S251" s="175"/>
      <c r="T251" s="175"/>
      <c r="U251" s="175"/>
      <c r="V251" s="175"/>
      <c r="W251" s="175"/>
      <c r="X251" s="175"/>
      <c r="Y251" s="175"/>
      <c r="Z251" s="175"/>
      <c r="AA251" s="175"/>
      <c r="AB251" s="175"/>
      <c r="AC251" s="175"/>
      <c r="AD251" s="175"/>
      <c r="AE251" s="175"/>
      <c r="AF251" s="175"/>
      <c r="AG251" s="175"/>
    </row>
    <row r="252" spans="1:33" ht="18" customHeight="1">
      <c r="A252" s="647" t="str">
        <f t="shared" si="41"/>
        <v>平成6</v>
      </c>
      <c r="B252" s="552">
        <f t="shared" si="38"/>
        <v>30</v>
      </c>
      <c r="C252" s="648">
        <v>34660</v>
      </c>
      <c r="D252" s="648" t="str">
        <f t="shared" si="39"/>
        <v/>
      </c>
      <c r="E252" s="649">
        <v>1</v>
      </c>
      <c r="F252" s="650" t="s">
        <v>1618</v>
      </c>
      <c r="G252" s="650" t="s">
        <v>1299</v>
      </c>
      <c r="H252" s="650"/>
      <c r="I252" s="176"/>
      <c r="J252" s="652">
        <v>1</v>
      </c>
      <c r="K252" s="653">
        <v>8</v>
      </c>
      <c r="L252" s="653">
        <v>183</v>
      </c>
      <c r="M252" s="176">
        <f t="shared" si="42"/>
        <v>183</v>
      </c>
      <c r="N252" s="1104"/>
      <c r="O252" s="1129" t="str">
        <f t="shared" si="40"/>
        <v/>
      </c>
      <c r="P252" s="175"/>
      <c r="Q252" s="175"/>
      <c r="R252" s="175"/>
      <c r="S252" s="175"/>
      <c r="T252" s="175"/>
      <c r="U252" s="175"/>
      <c r="V252" s="175"/>
      <c r="W252" s="175"/>
      <c r="X252" s="175"/>
      <c r="Y252" s="175"/>
      <c r="Z252" s="175"/>
      <c r="AA252" s="175"/>
      <c r="AB252" s="175"/>
      <c r="AC252" s="175"/>
      <c r="AD252" s="175"/>
      <c r="AE252" s="175"/>
      <c r="AF252" s="175"/>
      <c r="AG252" s="175"/>
    </row>
    <row r="253" spans="1:33" ht="18" customHeight="1">
      <c r="A253" s="647" t="str">
        <f t="shared" si="41"/>
        <v>平成6</v>
      </c>
      <c r="B253" s="552">
        <f t="shared" si="38"/>
        <v>3</v>
      </c>
      <c r="C253" s="648">
        <v>34667</v>
      </c>
      <c r="D253" s="648">
        <f t="shared" si="39"/>
        <v>34669</v>
      </c>
      <c r="E253" s="649">
        <v>3</v>
      </c>
      <c r="F253" s="650" t="s">
        <v>1619</v>
      </c>
      <c r="G253" s="650" t="s">
        <v>1299</v>
      </c>
      <c r="H253" s="650"/>
      <c r="I253" s="176"/>
      <c r="J253" s="652">
        <v>1</v>
      </c>
      <c r="K253" s="653">
        <v>240</v>
      </c>
      <c r="L253" s="653">
        <v>532</v>
      </c>
      <c r="M253" s="176">
        <f t="shared" si="42"/>
        <v>1596</v>
      </c>
      <c r="N253" s="1104"/>
      <c r="O253" s="1129" t="str">
        <f t="shared" si="40"/>
        <v/>
      </c>
      <c r="P253" s="175"/>
      <c r="Q253" s="175"/>
      <c r="R253" s="175"/>
      <c r="S253" s="175"/>
      <c r="T253" s="175"/>
      <c r="U253" s="175"/>
      <c r="V253" s="175"/>
      <c r="W253" s="175"/>
      <c r="X253" s="175"/>
      <c r="Y253" s="175"/>
      <c r="Z253" s="175"/>
      <c r="AA253" s="175"/>
      <c r="AB253" s="175"/>
      <c r="AC253" s="175"/>
      <c r="AD253" s="175"/>
      <c r="AE253" s="175"/>
      <c r="AF253" s="175"/>
      <c r="AG253" s="175"/>
    </row>
    <row r="254" spans="1:33" ht="18" customHeight="1">
      <c r="A254" s="647" t="str">
        <f t="shared" si="41"/>
        <v>平成6</v>
      </c>
      <c r="B254" s="552">
        <f t="shared" si="38"/>
        <v>60</v>
      </c>
      <c r="C254" s="648">
        <v>34676</v>
      </c>
      <c r="D254" s="648" t="str">
        <f t="shared" si="39"/>
        <v/>
      </c>
      <c r="E254" s="649">
        <v>1</v>
      </c>
      <c r="F254" s="650" t="s">
        <v>1620</v>
      </c>
      <c r="G254" s="650" t="s">
        <v>1289</v>
      </c>
      <c r="H254" s="650"/>
      <c r="I254" s="176"/>
      <c r="J254" s="652">
        <v>1</v>
      </c>
      <c r="K254" s="653">
        <v>3</v>
      </c>
      <c r="L254" s="653">
        <v>120</v>
      </c>
      <c r="M254" s="176">
        <f t="shared" si="42"/>
        <v>120</v>
      </c>
      <c r="N254" s="1104"/>
      <c r="O254" s="1129" t="str">
        <f t="shared" si="40"/>
        <v/>
      </c>
      <c r="P254" s="175"/>
      <c r="Q254" s="175"/>
      <c r="R254" s="175"/>
      <c r="S254" s="175"/>
      <c r="T254" s="175"/>
      <c r="U254" s="175"/>
      <c r="V254" s="175"/>
      <c r="W254" s="175"/>
      <c r="X254" s="175"/>
      <c r="Y254" s="175"/>
      <c r="Z254" s="175"/>
      <c r="AA254" s="175"/>
      <c r="AB254" s="175"/>
      <c r="AC254" s="175"/>
      <c r="AD254" s="175"/>
      <c r="AE254" s="175"/>
      <c r="AF254" s="175"/>
      <c r="AG254" s="175"/>
    </row>
    <row r="255" spans="1:33" ht="18" customHeight="1">
      <c r="A255" s="647" t="str">
        <f t="shared" si="41"/>
        <v>平成6</v>
      </c>
      <c r="B255" s="552">
        <f t="shared" si="38"/>
        <v>70</v>
      </c>
      <c r="C255" s="648">
        <v>34677</v>
      </c>
      <c r="D255" s="648" t="str">
        <f t="shared" si="39"/>
        <v/>
      </c>
      <c r="E255" s="649">
        <v>1</v>
      </c>
      <c r="F255" s="650" t="s">
        <v>1621</v>
      </c>
      <c r="G255" s="650" t="s">
        <v>1622</v>
      </c>
      <c r="H255" s="650"/>
      <c r="I255" s="176"/>
      <c r="J255" s="652">
        <v>1</v>
      </c>
      <c r="K255" s="653">
        <v>2</v>
      </c>
      <c r="L255" s="653">
        <v>150</v>
      </c>
      <c r="M255" s="176">
        <f t="shared" si="42"/>
        <v>150</v>
      </c>
      <c r="N255" s="1104"/>
      <c r="O255" s="1129" t="str">
        <f t="shared" si="40"/>
        <v/>
      </c>
      <c r="P255" s="175"/>
      <c r="Q255" s="175"/>
      <c r="R255" s="175"/>
      <c r="S255" s="175"/>
      <c r="T255" s="175"/>
      <c r="U255" s="175"/>
      <c r="V255" s="175"/>
      <c r="W255" s="175"/>
      <c r="X255" s="175"/>
      <c r="Y255" s="175"/>
      <c r="Z255" s="175"/>
      <c r="AA255" s="175"/>
      <c r="AB255" s="175"/>
      <c r="AC255" s="175"/>
      <c r="AD255" s="175"/>
      <c r="AE255" s="175"/>
      <c r="AF255" s="175"/>
      <c r="AG255" s="175"/>
    </row>
    <row r="256" spans="1:33" ht="18" customHeight="1">
      <c r="A256" s="647" t="str">
        <f t="shared" si="41"/>
        <v>平成6</v>
      </c>
      <c r="B256" s="552">
        <f t="shared" si="38"/>
        <v>7</v>
      </c>
      <c r="C256" s="648">
        <v>34683</v>
      </c>
      <c r="D256" s="648">
        <f t="shared" si="39"/>
        <v>34685</v>
      </c>
      <c r="E256" s="649">
        <v>3</v>
      </c>
      <c r="F256" s="650" t="s">
        <v>1623</v>
      </c>
      <c r="G256" s="650" t="s">
        <v>1624</v>
      </c>
      <c r="H256" s="650"/>
      <c r="I256" s="176"/>
      <c r="J256" s="652">
        <v>1</v>
      </c>
      <c r="K256" s="653">
        <v>70</v>
      </c>
      <c r="L256" s="653">
        <v>224</v>
      </c>
      <c r="M256" s="176">
        <f t="shared" si="42"/>
        <v>672</v>
      </c>
      <c r="N256" s="1104"/>
      <c r="O256" s="1129" t="str">
        <f t="shared" si="40"/>
        <v/>
      </c>
      <c r="P256" s="175"/>
      <c r="Q256" s="175"/>
      <c r="R256" s="175"/>
      <c r="S256" s="175"/>
      <c r="T256" s="175"/>
      <c r="U256" s="175"/>
      <c r="V256" s="175"/>
      <c r="W256" s="175"/>
      <c r="X256" s="175"/>
      <c r="Y256" s="175"/>
      <c r="Z256" s="175"/>
      <c r="AA256" s="175"/>
      <c r="AB256" s="175"/>
      <c r="AC256" s="175"/>
      <c r="AD256" s="175"/>
      <c r="AE256" s="175"/>
      <c r="AF256" s="175"/>
      <c r="AG256" s="175"/>
    </row>
    <row r="257" spans="1:33" ht="18" customHeight="1">
      <c r="A257" s="647" t="str">
        <f t="shared" si="41"/>
        <v>平成6</v>
      </c>
      <c r="B257" s="552">
        <f t="shared" si="38"/>
        <v>11</v>
      </c>
      <c r="C257" s="648">
        <v>34681</v>
      </c>
      <c r="D257" s="648">
        <f t="shared" si="39"/>
        <v>34682</v>
      </c>
      <c r="E257" s="649">
        <v>2</v>
      </c>
      <c r="F257" s="650" t="s">
        <v>1625</v>
      </c>
      <c r="G257" s="650" t="s">
        <v>1299</v>
      </c>
      <c r="H257" s="650"/>
      <c r="I257" s="176"/>
      <c r="J257" s="652">
        <v>1</v>
      </c>
      <c r="K257" s="653">
        <v>42</v>
      </c>
      <c r="L257" s="653">
        <v>382</v>
      </c>
      <c r="M257" s="176">
        <f t="shared" si="42"/>
        <v>764</v>
      </c>
      <c r="N257" s="1104"/>
      <c r="O257" s="1129" t="str">
        <f t="shared" si="40"/>
        <v/>
      </c>
      <c r="P257" s="175"/>
      <c r="Q257" s="175"/>
      <c r="R257" s="175"/>
      <c r="S257" s="175"/>
      <c r="T257" s="175"/>
      <c r="U257" s="175"/>
      <c r="V257" s="175"/>
      <c r="W257" s="175"/>
      <c r="X257" s="175"/>
      <c r="Y257" s="175"/>
      <c r="Z257" s="175"/>
      <c r="AA257" s="175"/>
      <c r="AB257" s="175"/>
      <c r="AC257" s="175"/>
      <c r="AD257" s="175"/>
      <c r="AE257" s="175"/>
      <c r="AF257" s="175"/>
      <c r="AG257" s="175"/>
    </row>
    <row r="258" spans="1:33" ht="18" customHeight="1">
      <c r="A258" s="647" t="str">
        <f t="shared" si="41"/>
        <v>平成6</v>
      </c>
      <c r="B258" s="552">
        <f t="shared" si="38"/>
        <v>50</v>
      </c>
      <c r="C258" s="648">
        <v>34682</v>
      </c>
      <c r="D258" s="648" t="str">
        <f t="shared" si="39"/>
        <v/>
      </c>
      <c r="E258" s="649">
        <v>1</v>
      </c>
      <c r="F258" s="650" t="s">
        <v>1592</v>
      </c>
      <c r="G258" s="650" t="s">
        <v>1289</v>
      </c>
      <c r="H258" s="650"/>
      <c r="I258" s="176"/>
      <c r="J258" s="652">
        <v>1</v>
      </c>
      <c r="K258" s="653">
        <v>4</v>
      </c>
      <c r="L258" s="653">
        <v>11</v>
      </c>
      <c r="M258" s="176">
        <f t="shared" si="42"/>
        <v>11</v>
      </c>
      <c r="N258" s="1104"/>
      <c r="O258" s="1129" t="str">
        <f t="shared" si="40"/>
        <v/>
      </c>
      <c r="P258" s="175"/>
      <c r="Q258" s="175"/>
      <c r="R258" s="175"/>
      <c r="S258" s="175"/>
      <c r="T258" s="175"/>
      <c r="U258" s="175"/>
      <c r="V258" s="175"/>
      <c r="W258" s="175"/>
      <c r="X258" s="175"/>
      <c r="Y258" s="175"/>
      <c r="Z258" s="175"/>
      <c r="AA258" s="175"/>
      <c r="AB258" s="175"/>
      <c r="AC258" s="175"/>
      <c r="AD258" s="175"/>
      <c r="AE258" s="175"/>
      <c r="AF258" s="175"/>
      <c r="AG258" s="175"/>
    </row>
    <row r="259" spans="1:33" ht="18" customHeight="1">
      <c r="A259" s="647" t="str">
        <f t="shared" si="41"/>
        <v>平成6</v>
      </c>
      <c r="B259" s="552">
        <f t="shared" si="38"/>
        <v>75</v>
      </c>
      <c r="C259" s="648">
        <v>34684</v>
      </c>
      <c r="D259" s="648" t="str">
        <f t="shared" si="39"/>
        <v/>
      </c>
      <c r="E259" s="649">
        <v>1</v>
      </c>
      <c r="F259" s="650" t="s">
        <v>1626</v>
      </c>
      <c r="G259" s="650" t="s">
        <v>1296</v>
      </c>
      <c r="H259" s="650"/>
      <c r="I259" s="176"/>
      <c r="J259" s="652">
        <v>1</v>
      </c>
      <c r="K259" s="653">
        <v>1</v>
      </c>
      <c r="L259" s="653">
        <v>54</v>
      </c>
      <c r="M259" s="176">
        <f t="shared" si="42"/>
        <v>54</v>
      </c>
      <c r="N259" s="1104"/>
      <c r="O259" s="1129" t="str">
        <f t="shared" si="40"/>
        <v/>
      </c>
      <c r="P259" s="175"/>
      <c r="Q259" s="175"/>
      <c r="R259" s="175"/>
      <c r="S259" s="175"/>
      <c r="T259" s="175"/>
      <c r="U259" s="175"/>
      <c r="V259" s="175"/>
      <c r="W259" s="175"/>
      <c r="X259" s="175"/>
      <c r="Y259" s="175"/>
      <c r="Z259" s="175"/>
      <c r="AA259" s="175"/>
      <c r="AB259" s="175"/>
      <c r="AC259" s="175"/>
      <c r="AD259" s="175"/>
      <c r="AE259" s="175"/>
      <c r="AF259" s="175"/>
      <c r="AG259" s="175"/>
    </row>
    <row r="260" spans="1:33" ht="18" customHeight="1">
      <c r="A260" s="647" t="str">
        <f t="shared" si="41"/>
        <v>平成6</v>
      </c>
      <c r="B260" s="552">
        <f t="shared" ref="B260:B323" si="43">IF(ISBLANK(K260),"-",COUNTIFS($K:$K,"&gt;"&amp;K260,A:A,A260)+1)</f>
        <v>2</v>
      </c>
      <c r="C260" s="648">
        <v>34708</v>
      </c>
      <c r="D260" s="648">
        <f t="shared" ref="D260:D323" si="44">IF(E260=1,"",C260+E260-1)</f>
        <v>34710</v>
      </c>
      <c r="E260" s="649">
        <v>3</v>
      </c>
      <c r="F260" s="650" t="s">
        <v>1627</v>
      </c>
      <c r="G260" s="650" t="s">
        <v>1628</v>
      </c>
      <c r="H260" s="650"/>
      <c r="I260" s="176"/>
      <c r="J260" s="652">
        <v>1</v>
      </c>
      <c r="K260" s="653">
        <v>295</v>
      </c>
      <c r="L260" s="653">
        <v>780</v>
      </c>
      <c r="M260" s="176">
        <f t="shared" si="42"/>
        <v>2340</v>
      </c>
      <c r="N260" s="1104"/>
      <c r="O260" s="1129" t="str">
        <f t="shared" ref="O260:O323" si="45">IF(COUNTIF(G260,"*オンライン*"),"●","")</f>
        <v/>
      </c>
      <c r="P260" s="175"/>
      <c r="Q260" s="175"/>
      <c r="R260" s="175"/>
      <c r="S260" s="175"/>
      <c r="T260" s="175"/>
      <c r="U260" s="175"/>
      <c r="V260" s="175"/>
      <c r="W260" s="175"/>
      <c r="X260" s="175"/>
      <c r="Y260" s="175"/>
      <c r="Z260" s="175"/>
      <c r="AA260" s="175"/>
      <c r="AB260" s="175"/>
      <c r="AC260" s="175"/>
      <c r="AD260" s="175"/>
      <c r="AE260" s="175"/>
      <c r="AF260" s="175"/>
      <c r="AG260" s="175"/>
    </row>
    <row r="261" spans="1:33" ht="18" customHeight="1">
      <c r="A261" s="647" t="str">
        <f t="shared" ref="A261:A324" si="46">TEXT(EDATE(C261,-3),"ggge")</f>
        <v>平成6</v>
      </c>
      <c r="B261" s="552">
        <f t="shared" si="43"/>
        <v>50</v>
      </c>
      <c r="C261" s="648">
        <v>34709</v>
      </c>
      <c r="D261" s="648" t="str">
        <f t="shared" si="44"/>
        <v/>
      </c>
      <c r="E261" s="649">
        <v>1</v>
      </c>
      <c r="F261" s="650" t="s">
        <v>1629</v>
      </c>
      <c r="G261" s="650" t="s">
        <v>1630</v>
      </c>
      <c r="H261" s="650"/>
      <c r="I261" s="176"/>
      <c r="J261" s="652">
        <v>1</v>
      </c>
      <c r="K261" s="653">
        <v>4</v>
      </c>
      <c r="L261" s="653">
        <v>28</v>
      </c>
      <c r="M261" s="176">
        <f t="shared" ref="M261:M324" si="47">E261*L261</f>
        <v>28</v>
      </c>
      <c r="N261" s="1104"/>
      <c r="O261" s="1129" t="str">
        <f t="shared" si="45"/>
        <v/>
      </c>
      <c r="P261" s="175"/>
      <c r="Q261" s="175"/>
      <c r="R261" s="175"/>
      <c r="S261" s="175"/>
      <c r="T261" s="175"/>
      <c r="U261" s="175"/>
      <c r="V261" s="175"/>
      <c r="W261" s="175"/>
      <c r="X261" s="175"/>
      <c r="Y261" s="175"/>
      <c r="Z261" s="175"/>
      <c r="AA261" s="175"/>
      <c r="AB261" s="175"/>
      <c r="AC261" s="175"/>
      <c r="AD261" s="175"/>
      <c r="AE261" s="175"/>
      <c r="AF261" s="175"/>
      <c r="AG261" s="175"/>
    </row>
    <row r="262" spans="1:33" ht="18" customHeight="1">
      <c r="A262" s="647" t="str">
        <f t="shared" si="46"/>
        <v>平成6</v>
      </c>
      <c r="B262" s="552">
        <f t="shared" si="43"/>
        <v>75</v>
      </c>
      <c r="C262" s="648">
        <v>34712</v>
      </c>
      <c r="D262" s="648" t="str">
        <f t="shared" si="44"/>
        <v/>
      </c>
      <c r="E262" s="649">
        <v>1</v>
      </c>
      <c r="F262" s="650" t="s">
        <v>1631</v>
      </c>
      <c r="G262" s="650" t="s">
        <v>1296</v>
      </c>
      <c r="H262" s="650"/>
      <c r="I262" s="176"/>
      <c r="J262" s="652">
        <v>1</v>
      </c>
      <c r="K262" s="653">
        <v>1</v>
      </c>
      <c r="L262" s="653">
        <v>72</v>
      </c>
      <c r="M262" s="176">
        <f t="shared" si="47"/>
        <v>72</v>
      </c>
      <c r="N262" s="1104"/>
      <c r="O262" s="1129" t="str">
        <f t="shared" si="45"/>
        <v/>
      </c>
      <c r="P262" s="175"/>
      <c r="Q262" s="175"/>
      <c r="R262" s="175"/>
      <c r="S262" s="175"/>
      <c r="T262" s="175"/>
      <c r="U262" s="175"/>
      <c r="V262" s="175"/>
      <c r="W262" s="175"/>
      <c r="X262" s="175"/>
      <c r="Y262" s="175"/>
      <c r="Z262" s="175"/>
      <c r="AA262" s="175"/>
      <c r="AB262" s="175"/>
      <c r="AC262" s="175"/>
      <c r="AD262" s="175"/>
      <c r="AE262" s="175"/>
      <c r="AF262" s="175"/>
      <c r="AG262" s="175"/>
    </row>
    <row r="263" spans="1:33" ht="18" customHeight="1">
      <c r="A263" s="647" t="str">
        <f t="shared" si="46"/>
        <v>平成6</v>
      </c>
      <c r="B263" s="552">
        <f t="shared" si="43"/>
        <v>44</v>
      </c>
      <c r="C263" s="648">
        <v>34716</v>
      </c>
      <c r="D263" s="648" t="str">
        <f t="shared" si="44"/>
        <v/>
      </c>
      <c r="E263" s="649">
        <v>1</v>
      </c>
      <c r="F263" s="650" t="s">
        <v>1592</v>
      </c>
      <c r="G263" s="650" t="s">
        <v>1289</v>
      </c>
      <c r="H263" s="650"/>
      <c r="I263" s="176"/>
      <c r="J263" s="652">
        <v>1</v>
      </c>
      <c r="K263" s="653">
        <v>5</v>
      </c>
      <c r="L263" s="653">
        <v>10</v>
      </c>
      <c r="M263" s="176">
        <f t="shared" si="47"/>
        <v>10</v>
      </c>
      <c r="N263" s="1104"/>
      <c r="O263" s="1129" t="str">
        <f t="shared" si="45"/>
        <v/>
      </c>
      <c r="P263" s="175"/>
      <c r="Q263" s="175"/>
      <c r="R263" s="175"/>
      <c r="S263" s="175"/>
      <c r="T263" s="175"/>
      <c r="U263" s="175"/>
      <c r="V263" s="175"/>
      <c r="W263" s="175"/>
      <c r="X263" s="175"/>
      <c r="Y263" s="175"/>
      <c r="Z263" s="175"/>
      <c r="AA263" s="175"/>
      <c r="AB263" s="175"/>
      <c r="AC263" s="175"/>
      <c r="AD263" s="175"/>
      <c r="AE263" s="175"/>
      <c r="AF263" s="175"/>
      <c r="AG263" s="175"/>
    </row>
    <row r="264" spans="1:33" ht="18" customHeight="1">
      <c r="A264" s="647" t="str">
        <f t="shared" si="46"/>
        <v>平成6</v>
      </c>
      <c r="B264" s="552">
        <f t="shared" si="43"/>
        <v>5</v>
      </c>
      <c r="C264" s="648">
        <v>34718</v>
      </c>
      <c r="D264" s="648">
        <f t="shared" si="44"/>
        <v>34719</v>
      </c>
      <c r="E264" s="649">
        <v>2</v>
      </c>
      <c r="F264" s="650" t="s">
        <v>1632</v>
      </c>
      <c r="G264" s="650" t="s">
        <v>1299</v>
      </c>
      <c r="H264" s="650"/>
      <c r="I264" s="176"/>
      <c r="J264" s="652">
        <v>1</v>
      </c>
      <c r="K264" s="653">
        <v>119</v>
      </c>
      <c r="L264" s="653">
        <v>230</v>
      </c>
      <c r="M264" s="176">
        <f t="shared" si="47"/>
        <v>460</v>
      </c>
      <c r="N264" s="1104"/>
      <c r="O264" s="1129" t="str">
        <f t="shared" si="45"/>
        <v/>
      </c>
      <c r="P264" s="175"/>
      <c r="Q264" s="175"/>
      <c r="R264" s="175"/>
      <c r="S264" s="175"/>
      <c r="T264" s="175"/>
      <c r="U264" s="175"/>
      <c r="V264" s="175"/>
      <c r="W264" s="175"/>
      <c r="X264" s="175"/>
      <c r="Y264" s="175"/>
      <c r="Z264" s="175"/>
      <c r="AA264" s="175"/>
      <c r="AB264" s="175"/>
      <c r="AC264" s="175"/>
      <c r="AD264" s="175"/>
      <c r="AE264" s="175"/>
      <c r="AF264" s="175"/>
      <c r="AG264" s="175"/>
    </row>
    <row r="265" spans="1:33" ht="18" customHeight="1">
      <c r="A265" s="647" t="str">
        <f t="shared" si="46"/>
        <v>平成6</v>
      </c>
      <c r="B265" s="552">
        <f t="shared" si="43"/>
        <v>70</v>
      </c>
      <c r="C265" s="648">
        <v>34738</v>
      </c>
      <c r="D265" s="648" t="str">
        <f t="shared" si="44"/>
        <v/>
      </c>
      <c r="E265" s="649">
        <v>1</v>
      </c>
      <c r="F265" s="650" t="s">
        <v>1592</v>
      </c>
      <c r="G265" s="650" t="s">
        <v>1296</v>
      </c>
      <c r="H265" s="650"/>
      <c r="I265" s="176"/>
      <c r="J265" s="652">
        <v>1</v>
      </c>
      <c r="K265" s="653">
        <v>2</v>
      </c>
      <c r="L265" s="653">
        <v>8</v>
      </c>
      <c r="M265" s="176">
        <f t="shared" si="47"/>
        <v>8</v>
      </c>
      <c r="N265" s="1104"/>
      <c r="O265" s="1129" t="str">
        <f t="shared" si="45"/>
        <v/>
      </c>
      <c r="P265" s="175"/>
      <c r="Q265" s="175"/>
      <c r="R265" s="175"/>
      <c r="S265" s="175"/>
      <c r="T265" s="175"/>
      <c r="U265" s="175"/>
      <c r="V265" s="175"/>
      <c r="W265" s="175"/>
      <c r="X265" s="175"/>
      <c r="Y265" s="175"/>
      <c r="Z265" s="175"/>
      <c r="AA265" s="175"/>
      <c r="AB265" s="175"/>
      <c r="AC265" s="175"/>
      <c r="AD265" s="175"/>
      <c r="AE265" s="175"/>
      <c r="AF265" s="175"/>
      <c r="AG265" s="175"/>
    </row>
    <row r="266" spans="1:33" ht="18" customHeight="1">
      <c r="A266" s="647" t="str">
        <f t="shared" si="46"/>
        <v>平成6</v>
      </c>
      <c r="B266" s="552">
        <f t="shared" si="43"/>
        <v>75</v>
      </c>
      <c r="C266" s="648">
        <v>34740</v>
      </c>
      <c r="D266" s="648" t="str">
        <f t="shared" si="44"/>
        <v/>
      </c>
      <c r="E266" s="649">
        <v>1</v>
      </c>
      <c r="F266" s="650" t="s">
        <v>1633</v>
      </c>
      <c r="G266" s="650" t="s">
        <v>1296</v>
      </c>
      <c r="H266" s="650"/>
      <c r="I266" s="176"/>
      <c r="J266" s="652">
        <v>1</v>
      </c>
      <c r="K266" s="653">
        <v>1</v>
      </c>
      <c r="L266" s="653">
        <v>35</v>
      </c>
      <c r="M266" s="176">
        <f t="shared" si="47"/>
        <v>35</v>
      </c>
      <c r="N266" s="1104"/>
      <c r="O266" s="1129" t="str">
        <f t="shared" si="45"/>
        <v/>
      </c>
      <c r="P266" s="175"/>
      <c r="Q266" s="175"/>
      <c r="R266" s="175"/>
      <c r="S266" s="175"/>
      <c r="T266" s="175"/>
      <c r="U266" s="175"/>
      <c r="V266" s="175"/>
      <c r="W266" s="175"/>
      <c r="X266" s="175"/>
      <c r="Y266" s="175"/>
      <c r="Z266" s="175"/>
      <c r="AA266" s="175"/>
      <c r="AB266" s="175"/>
      <c r="AC266" s="175"/>
      <c r="AD266" s="175"/>
      <c r="AE266" s="175"/>
      <c r="AF266" s="175"/>
      <c r="AG266" s="175"/>
    </row>
    <row r="267" spans="1:33" ht="18" customHeight="1">
      <c r="A267" s="647" t="str">
        <f t="shared" si="46"/>
        <v>平成6</v>
      </c>
      <c r="B267" s="552">
        <f t="shared" si="43"/>
        <v>60</v>
      </c>
      <c r="C267" s="648">
        <v>34743</v>
      </c>
      <c r="D267" s="648" t="str">
        <f t="shared" si="44"/>
        <v/>
      </c>
      <c r="E267" s="649">
        <v>1</v>
      </c>
      <c r="F267" s="650" t="s">
        <v>1634</v>
      </c>
      <c r="G267" s="650" t="s">
        <v>1635</v>
      </c>
      <c r="H267" s="650"/>
      <c r="I267" s="176"/>
      <c r="J267" s="652">
        <v>1</v>
      </c>
      <c r="K267" s="653">
        <v>3</v>
      </c>
      <c r="L267" s="653">
        <v>40</v>
      </c>
      <c r="M267" s="176">
        <f t="shared" si="47"/>
        <v>40</v>
      </c>
      <c r="N267" s="1104"/>
      <c r="O267" s="1129" t="str">
        <f t="shared" si="45"/>
        <v/>
      </c>
      <c r="P267" s="175"/>
      <c r="Q267" s="175"/>
      <c r="R267" s="175"/>
      <c r="S267" s="175"/>
      <c r="T267" s="175"/>
      <c r="U267" s="175"/>
      <c r="V267" s="175"/>
      <c r="W267" s="175"/>
      <c r="X267" s="175"/>
      <c r="Y267" s="175"/>
      <c r="Z267" s="175"/>
      <c r="AA267" s="175"/>
      <c r="AB267" s="175"/>
      <c r="AC267" s="175"/>
      <c r="AD267" s="175"/>
      <c r="AE267" s="175"/>
      <c r="AF267" s="175"/>
      <c r="AG267" s="175"/>
    </row>
    <row r="268" spans="1:33" ht="18" customHeight="1">
      <c r="A268" s="647" t="str">
        <f t="shared" si="46"/>
        <v>平成6</v>
      </c>
      <c r="B268" s="552">
        <f t="shared" si="43"/>
        <v>70</v>
      </c>
      <c r="C268" s="648">
        <v>34758</v>
      </c>
      <c r="D268" s="648" t="str">
        <f t="shared" si="44"/>
        <v/>
      </c>
      <c r="E268" s="649">
        <v>1</v>
      </c>
      <c r="F268" s="650" t="s">
        <v>1636</v>
      </c>
      <c r="G268" s="650" t="s">
        <v>1524</v>
      </c>
      <c r="H268" s="650"/>
      <c r="I268" s="176"/>
      <c r="J268" s="652">
        <v>1</v>
      </c>
      <c r="K268" s="653">
        <v>2</v>
      </c>
      <c r="L268" s="653">
        <v>167</v>
      </c>
      <c r="M268" s="176">
        <f t="shared" si="47"/>
        <v>167</v>
      </c>
      <c r="N268" s="1104"/>
      <c r="O268" s="1129" t="str">
        <f t="shared" si="45"/>
        <v/>
      </c>
      <c r="P268" s="175"/>
      <c r="Q268" s="175"/>
      <c r="R268" s="175"/>
      <c r="S268" s="175"/>
      <c r="T268" s="175"/>
      <c r="U268" s="175"/>
      <c r="V268" s="175"/>
      <c r="W268" s="175"/>
      <c r="X268" s="175"/>
      <c r="Y268" s="175"/>
      <c r="Z268" s="175"/>
      <c r="AA268" s="175"/>
      <c r="AB268" s="175"/>
      <c r="AC268" s="175"/>
      <c r="AD268" s="175"/>
      <c r="AE268" s="175"/>
      <c r="AF268" s="175"/>
      <c r="AG268" s="175"/>
    </row>
    <row r="269" spans="1:33" ht="18" customHeight="1">
      <c r="A269" s="647" t="str">
        <f t="shared" si="46"/>
        <v>平成6</v>
      </c>
      <c r="B269" s="552">
        <f t="shared" si="43"/>
        <v>44</v>
      </c>
      <c r="C269" s="648">
        <v>34766</v>
      </c>
      <c r="D269" s="648" t="str">
        <f t="shared" si="44"/>
        <v/>
      </c>
      <c r="E269" s="649">
        <v>1</v>
      </c>
      <c r="F269" s="650" t="s">
        <v>1592</v>
      </c>
      <c r="G269" s="650" t="s">
        <v>1296</v>
      </c>
      <c r="H269" s="650"/>
      <c r="I269" s="176"/>
      <c r="J269" s="652">
        <v>1</v>
      </c>
      <c r="K269" s="653">
        <v>5</v>
      </c>
      <c r="L269" s="653">
        <v>10</v>
      </c>
      <c r="M269" s="176">
        <f t="shared" si="47"/>
        <v>10</v>
      </c>
      <c r="N269" s="1104"/>
      <c r="O269" s="1129" t="str">
        <f t="shared" si="45"/>
        <v/>
      </c>
      <c r="P269" s="175"/>
      <c r="Q269" s="175"/>
      <c r="R269" s="175"/>
      <c r="S269" s="175"/>
      <c r="T269" s="175"/>
      <c r="U269" s="175"/>
      <c r="V269" s="175"/>
      <c r="W269" s="175"/>
      <c r="X269" s="175"/>
      <c r="Y269" s="175"/>
      <c r="Z269" s="175"/>
      <c r="AA269" s="175"/>
      <c r="AB269" s="175"/>
      <c r="AC269" s="175"/>
      <c r="AD269" s="175"/>
      <c r="AE269" s="175"/>
      <c r="AF269" s="175"/>
      <c r="AG269" s="175"/>
    </row>
    <row r="270" spans="1:33" ht="18" customHeight="1">
      <c r="A270" s="647" t="str">
        <f t="shared" si="46"/>
        <v>平成6</v>
      </c>
      <c r="B270" s="552">
        <f t="shared" si="43"/>
        <v>75</v>
      </c>
      <c r="C270" s="648">
        <v>34768</v>
      </c>
      <c r="D270" s="648" t="str">
        <f t="shared" si="44"/>
        <v/>
      </c>
      <c r="E270" s="649">
        <v>1</v>
      </c>
      <c r="F270" s="650" t="s">
        <v>1637</v>
      </c>
      <c r="G270" s="650" t="s">
        <v>1296</v>
      </c>
      <c r="H270" s="650"/>
      <c r="I270" s="176"/>
      <c r="J270" s="652">
        <v>1</v>
      </c>
      <c r="K270" s="653">
        <v>1</v>
      </c>
      <c r="L270" s="653">
        <v>61</v>
      </c>
      <c r="M270" s="176">
        <f t="shared" si="47"/>
        <v>61</v>
      </c>
      <c r="N270" s="1104"/>
      <c r="O270" s="1129" t="str">
        <f t="shared" si="45"/>
        <v/>
      </c>
      <c r="P270" s="175"/>
      <c r="Q270" s="175"/>
      <c r="R270" s="175"/>
      <c r="S270" s="175"/>
      <c r="T270" s="175"/>
      <c r="U270" s="175"/>
      <c r="V270" s="175"/>
      <c r="W270" s="175"/>
      <c r="X270" s="175"/>
      <c r="Y270" s="175"/>
      <c r="Z270" s="175"/>
      <c r="AA270" s="175"/>
      <c r="AB270" s="175"/>
      <c r="AC270" s="175"/>
      <c r="AD270" s="175"/>
      <c r="AE270" s="175"/>
      <c r="AF270" s="175"/>
      <c r="AG270" s="175"/>
    </row>
    <row r="271" spans="1:33" ht="18" customHeight="1">
      <c r="A271" s="647" t="str">
        <f t="shared" si="46"/>
        <v>平成6</v>
      </c>
      <c r="B271" s="552">
        <f t="shared" si="43"/>
        <v>70</v>
      </c>
      <c r="C271" s="648">
        <v>34768</v>
      </c>
      <c r="D271" s="648" t="str">
        <f t="shared" si="44"/>
        <v/>
      </c>
      <c r="E271" s="649">
        <v>1</v>
      </c>
      <c r="F271" s="650" t="s">
        <v>1638</v>
      </c>
      <c r="G271" s="650" t="s">
        <v>1296</v>
      </c>
      <c r="H271" s="650"/>
      <c r="I271" s="176"/>
      <c r="J271" s="652">
        <v>1</v>
      </c>
      <c r="K271" s="653">
        <v>2</v>
      </c>
      <c r="L271" s="653">
        <v>75</v>
      </c>
      <c r="M271" s="176">
        <f t="shared" si="47"/>
        <v>75</v>
      </c>
      <c r="N271" s="1104"/>
      <c r="O271" s="1129" t="str">
        <f t="shared" si="45"/>
        <v/>
      </c>
      <c r="P271" s="175"/>
      <c r="Q271" s="175"/>
      <c r="R271" s="175"/>
      <c r="S271" s="175"/>
      <c r="T271" s="175"/>
      <c r="U271" s="175"/>
      <c r="V271" s="175"/>
      <c r="W271" s="175"/>
      <c r="X271" s="175"/>
      <c r="Y271" s="175"/>
      <c r="Z271" s="175"/>
      <c r="AA271" s="175"/>
      <c r="AB271" s="175"/>
      <c r="AC271" s="175"/>
      <c r="AD271" s="175"/>
      <c r="AE271" s="175"/>
      <c r="AF271" s="175"/>
      <c r="AG271" s="175"/>
    </row>
    <row r="272" spans="1:33" ht="18" customHeight="1">
      <c r="A272" s="647" t="str">
        <f t="shared" si="46"/>
        <v>平成6</v>
      </c>
      <c r="B272" s="552">
        <f t="shared" si="43"/>
        <v>60</v>
      </c>
      <c r="C272" s="648">
        <v>34771</v>
      </c>
      <c r="D272" s="648" t="str">
        <f t="shared" si="44"/>
        <v/>
      </c>
      <c r="E272" s="649">
        <v>1</v>
      </c>
      <c r="F272" s="650" t="s">
        <v>1639</v>
      </c>
      <c r="G272" s="650" t="s">
        <v>1584</v>
      </c>
      <c r="H272" s="650"/>
      <c r="I272" s="176"/>
      <c r="J272" s="652">
        <v>1</v>
      </c>
      <c r="K272" s="653">
        <v>3</v>
      </c>
      <c r="L272" s="653">
        <v>15</v>
      </c>
      <c r="M272" s="176">
        <f t="shared" si="47"/>
        <v>15</v>
      </c>
      <c r="N272" s="1104"/>
      <c r="O272" s="1129" t="str">
        <f t="shared" si="45"/>
        <v/>
      </c>
      <c r="P272" s="175"/>
      <c r="Q272" s="175"/>
      <c r="R272" s="175"/>
      <c r="S272" s="175"/>
      <c r="T272" s="175"/>
      <c r="U272" s="175"/>
      <c r="V272" s="175"/>
      <c r="W272" s="175"/>
      <c r="X272" s="175"/>
      <c r="Y272" s="175"/>
      <c r="Z272" s="175"/>
      <c r="AA272" s="175"/>
      <c r="AB272" s="175"/>
      <c r="AC272" s="175"/>
      <c r="AD272" s="175"/>
      <c r="AE272" s="175"/>
      <c r="AF272" s="175"/>
      <c r="AG272" s="175"/>
    </row>
    <row r="273" spans="1:33" ht="18" customHeight="1">
      <c r="A273" s="647" t="str">
        <f t="shared" si="46"/>
        <v>平成6</v>
      </c>
      <c r="B273" s="552">
        <f t="shared" si="43"/>
        <v>50</v>
      </c>
      <c r="C273" s="648">
        <v>34773</v>
      </c>
      <c r="D273" s="648" t="str">
        <f t="shared" si="44"/>
        <v/>
      </c>
      <c r="E273" s="649">
        <v>1</v>
      </c>
      <c r="F273" s="650" t="s">
        <v>1640</v>
      </c>
      <c r="G273" s="650" t="s">
        <v>1641</v>
      </c>
      <c r="H273" s="650"/>
      <c r="I273" s="176"/>
      <c r="J273" s="652">
        <v>1</v>
      </c>
      <c r="K273" s="653">
        <v>4</v>
      </c>
      <c r="L273" s="653">
        <v>124</v>
      </c>
      <c r="M273" s="176">
        <f t="shared" si="47"/>
        <v>124</v>
      </c>
      <c r="N273" s="1104"/>
      <c r="O273" s="1129" t="str">
        <f t="shared" si="45"/>
        <v/>
      </c>
      <c r="P273" s="175"/>
      <c r="Q273" s="175"/>
      <c r="R273" s="175"/>
      <c r="S273" s="175"/>
      <c r="T273" s="175"/>
      <c r="U273" s="175"/>
      <c r="V273" s="175"/>
      <c r="W273" s="175"/>
      <c r="X273" s="175"/>
      <c r="Y273" s="175"/>
      <c r="Z273" s="175"/>
      <c r="AA273" s="175"/>
      <c r="AB273" s="175"/>
      <c r="AC273" s="175"/>
      <c r="AD273" s="175"/>
      <c r="AE273" s="175"/>
      <c r="AF273" s="175"/>
      <c r="AG273" s="175"/>
    </row>
    <row r="274" spans="1:33" ht="18" customHeight="1">
      <c r="A274" s="647" t="str">
        <f t="shared" si="46"/>
        <v>平成6</v>
      </c>
      <c r="B274" s="552">
        <f t="shared" si="43"/>
        <v>60</v>
      </c>
      <c r="C274" s="648">
        <v>34775</v>
      </c>
      <c r="D274" s="648" t="str">
        <f t="shared" si="44"/>
        <v/>
      </c>
      <c r="E274" s="649">
        <v>1</v>
      </c>
      <c r="F274" s="650" t="s">
        <v>1642</v>
      </c>
      <c r="G274" s="650" t="s">
        <v>1643</v>
      </c>
      <c r="H274" s="650"/>
      <c r="I274" s="176"/>
      <c r="J274" s="652">
        <v>1</v>
      </c>
      <c r="K274" s="653">
        <v>3</v>
      </c>
      <c r="L274" s="653">
        <v>10</v>
      </c>
      <c r="M274" s="176">
        <f t="shared" si="47"/>
        <v>10</v>
      </c>
      <c r="N274" s="1104"/>
      <c r="O274" s="1129" t="str">
        <f t="shared" si="45"/>
        <v/>
      </c>
      <c r="P274" s="175"/>
      <c r="Q274" s="175"/>
      <c r="R274" s="175"/>
      <c r="S274" s="175"/>
      <c r="T274" s="175"/>
      <c r="U274" s="175"/>
      <c r="V274" s="175"/>
      <c r="W274" s="175"/>
      <c r="X274" s="175"/>
      <c r="Y274" s="175"/>
      <c r="Z274" s="175"/>
      <c r="AA274" s="175"/>
      <c r="AB274" s="175"/>
      <c r="AC274" s="175"/>
      <c r="AD274" s="175"/>
      <c r="AE274" s="175"/>
      <c r="AF274" s="175"/>
      <c r="AG274" s="175"/>
    </row>
    <row r="275" spans="1:33" ht="18" customHeight="1">
      <c r="A275" s="647" t="str">
        <f t="shared" si="46"/>
        <v>平成6</v>
      </c>
      <c r="B275" s="552">
        <f t="shared" si="43"/>
        <v>60</v>
      </c>
      <c r="C275" s="648">
        <v>34781</v>
      </c>
      <c r="D275" s="648" t="str">
        <f t="shared" si="44"/>
        <v/>
      </c>
      <c r="E275" s="649">
        <v>1</v>
      </c>
      <c r="F275" s="650" t="s">
        <v>1644</v>
      </c>
      <c r="G275" s="650" t="s">
        <v>485</v>
      </c>
      <c r="H275" s="650"/>
      <c r="I275" s="176"/>
      <c r="J275" s="652">
        <v>1</v>
      </c>
      <c r="K275" s="653">
        <v>3</v>
      </c>
      <c r="L275" s="653">
        <v>27</v>
      </c>
      <c r="M275" s="176">
        <f t="shared" si="47"/>
        <v>27</v>
      </c>
      <c r="N275" s="1104"/>
      <c r="O275" s="1129" t="str">
        <f t="shared" si="45"/>
        <v/>
      </c>
      <c r="P275" s="175"/>
      <c r="Q275" s="175"/>
      <c r="R275" s="175"/>
      <c r="S275" s="175"/>
      <c r="T275" s="175"/>
      <c r="U275" s="175"/>
      <c r="V275" s="175"/>
      <c r="W275" s="175"/>
      <c r="X275" s="175"/>
      <c r="Y275" s="175"/>
      <c r="Z275" s="175"/>
      <c r="AA275" s="175"/>
      <c r="AB275" s="175"/>
      <c r="AC275" s="175"/>
      <c r="AD275" s="175"/>
      <c r="AE275" s="175"/>
      <c r="AF275" s="175"/>
      <c r="AG275" s="175"/>
    </row>
    <row r="276" spans="1:33" ht="18" customHeight="1">
      <c r="A276" s="647" t="str">
        <f t="shared" si="46"/>
        <v>平成6</v>
      </c>
      <c r="B276" s="552">
        <f t="shared" si="43"/>
        <v>60</v>
      </c>
      <c r="C276" s="648">
        <v>34784</v>
      </c>
      <c r="D276" s="648" t="str">
        <f t="shared" si="44"/>
        <v/>
      </c>
      <c r="E276" s="649">
        <v>1</v>
      </c>
      <c r="F276" s="650" t="s">
        <v>1645</v>
      </c>
      <c r="G276" s="650" t="s">
        <v>1299</v>
      </c>
      <c r="H276" s="650"/>
      <c r="I276" s="176"/>
      <c r="J276" s="652">
        <v>1</v>
      </c>
      <c r="K276" s="653">
        <v>3</v>
      </c>
      <c r="L276" s="653">
        <v>50</v>
      </c>
      <c r="M276" s="176">
        <f t="shared" si="47"/>
        <v>50</v>
      </c>
      <c r="N276" s="1104"/>
      <c r="O276" s="1129" t="str">
        <f t="shared" si="45"/>
        <v/>
      </c>
      <c r="P276" s="175"/>
      <c r="Q276" s="175"/>
      <c r="R276" s="175"/>
      <c r="S276" s="175"/>
      <c r="T276" s="175"/>
      <c r="U276" s="175"/>
      <c r="V276" s="175"/>
      <c r="W276" s="175"/>
      <c r="X276" s="175"/>
      <c r="Y276" s="175"/>
      <c r="Z276" s="175"/>
      <c r="AA276" s="175"/>
      <c r="AB276" s="175"/>
      <c r="AC276" s="175"/>
      <c r="AD276" s="175"/>
      <c r="AE276" s="175"/>
      <c r="AF276" s="175"/>
      <c r="AG276" s="175"/>
    </row>
    <row r="277" spans="1:33" ht="18" customHeight="1">
      <c r="A277" s="647" t="str">
        <f t="shared" si="46"/>
        <v>平成6</v>
      </c>
      <c r="B277" s="552">
        <f t="shared" si="43"/>
        <v>4</v>
      </c>
      <c r="C277" s="648">
        <v>34785</v>
      </c>
      <c r="D277" s="648">
        <f t="shared" si="44"/>
        <v>34786</v>
      </c>
      <c r="E277" s="649">
        <v>2</v>
      </c>
      <c r="F277" s="650" t="s">
        <v>1646</v>
      </c>
      <c r="G277" s="650" t="s">
        <v>1299</v>
      </c>
      <c r="H277" s="650"/>
      <c r="I277" s="176"/>
      <c r="J277" s="652">
        <v>1</v>
      </c>
      <c r="K277" s="653">
        <v>144</v>
      </c>
      <c r="L277" s="653">
        <v>321</v>
      </c>
      <c r="M277" s="176">
        <f t="shared" si="47"/>
        <v>642</v>
      </c>
      <c r="N277" s="1104"/>
      <c r="O277" s="1129" t="str">
        <f t="shared" si="45"/>
        <v/>
      </c>
      <c r="P277" s="175"/>
      <c r="Q277" s="175"/>
      <c r="R277" s="175"/>
      <c r="S277" s="175"/>
      <c r="T277" s="175"/>
      <c r="U277" s="175"/>
      <c r="V277" s="175"/>
      <c r="W277" s="175"/>
      <c r="X277" s="175"/>
      <c r="Y277" s="175"/>
      <c r="Z277" s="175"/>
      <c r="AA277" s="175"/>
      <c r="AB277" s="175"/>
      <c r="AC277" s="175"/>
      <c r="AD277" s="175"/>
      <c r="AE277" s="175"/>
      <c r="AF277" s="175"/>
      <c r="AG277" s="175"/>
    </row>
    <row r="278" spans="1:33" ht="18" customHeight="1">
      <c r="A278" s="647" t="str">
        <f t="shared" si="46"/>
        <v>平成6</v>
      </c>
      <c r="B278" s="552">
        <f t="shared" si="43"/>
        <v>50</v>
      </c>
      <c r="C278" s="648">
        <v>34435</v>
      </c>
      <c r="D278" s="648" t="str">
        <f t="shared" si="44"/>
        <v/>
      </c>
      <c r="E278" s="649">
        <v>1</v>
      </c>
      <c r="F278" s="650" t="s">
        <v>1647</v>
      </c>
      <c r="G278" s="650" t="s">
        <v>1648</v>
      </c>
      <c r="H278" s="650" t="s">
        <v>1649</v>
      </c>
      <c r="I278" s="176"/>
      <c r="J278" s="652">
        <v>2</v>
      </c>
      <c r="K278" s="653">
        <v>4</v>
      </c>
      <c r="L278" s="653">
        <v>89</v>
      </c>
      <c r="M278" s="176">
        <f t="shared" si="47"/>
        <v>89</v>
      </c>
      <c r="N278" s="1104"/>
      <c r="O278" s="1129" t="str">
        <f t="shared" si="45"/>
        <v/>
      </c>
      <c r="P278" s="175"/>
      <c r="Q278" s="175"/>
      <c r="R278" s="175"/>
      <c r="S278" s="175"/>
      <c r="T278" s="175"/>
      <c r="U278" s="175"/>
      <c r="V278" s="175"/>
      <c r="W278" s="175"/>
      <c r="X278" s="175"/>
      <c r="Y278" s="175"/>
      <c r="Z278" s="175"/>
      <c r="AA278" s="175"/>
      <c r="AB278" s="175"/>
      <c r="AC278" s="175"/>
      <c r="AD278" s="175"/>
      <c r="AE278" s="175"/>
      <c r="AF278" s="175"/>
      <c r="AG278" s="175"/>
    </row>
    <row r="279" spans="1:33" ht="18" customHeight="1">
      <c r="A279" s="647" t="str">
        <f t="shared" si="46"/>
        <v>平成6</v>
      </c>
      <c r="B279" s="552">
        <f t="shared" si="43"/>
        <v>50</v>
      </c>
      <c r="C279" s="648">
        <v>34445</v>
      </c>
      <c r="D279" s="648" t="str">
        <f t="shared" si="44"/>
        <v/>
      </c>
      <c r="E279" s="649">
        <v>1</v>
      </c>
      <c r="F279" s="650" t="s">
        <v>1650</v>
      </c>
      <c r="G279" s="650" t="s">
        <v>1296</v>
      </c>
      <c r="H279" s="650"/>
      <c r="I279" s="176"/>
      <c r="J279" s="652">
        <v>2</v>
      </c>
      <c r="K279" s="653">
        <v>4</v>
      </c>
      <c r="L279" s="653">
        <v>60</v>
      </c>
      <c r="M279" s="176">
        <f t="shared" si="47"/>
        <v>60</v>
      </c>
      <c r="N279" s="1104"/>
      <c r="O279" s="1129" t="str">
        <f t="shared" si="45"/>
        <v/>
      </c>
      <c r="P279" s="175"/>
      <c r="Q279" s="175"/>
      <c r="R279" s="175"/>
      <c r="S279" s="175"/>
      <c r="T279" s="175"/>
      <c r="U279" s="175"/>
      <c r="V279" s="175"/>
      <c r="W279" s="175"/>
      <c r="X279" s="175"/>
      <c r="Y279" s="175"/>
      <c r="Z279" s="175"/>
      <c r="AA279" s="175"/>
      <c r="AB279" s="175"/>
      <c r="AC279" s="175"/>
      <c r="AD279" s="175"/>
      <c r="AE279" s="175"/>
      <c r="AF279" s="175"/>
      <c r="AG279" s="175"/>
    </row>
    <row r="280" spans="1:33" ht="18" customHeight="1">
      <c r="A280" s="647" t="str">
        <f t="shared" si="46"/>
        <v>平成6</v>
      </c>
      <c r="B280" s="552">
        <f t="shared" si="43"/>
        <v>26</v>
      </c>
      <c r="C280" s="648">
        <v>34465</v>
      </c>
      <c r="D280" s="648" t="str">
        <f t="shared" si="44"/>
        <v/>
      </c>
      <c r="E280" s="649">
        <v>1</v>
      </c>
      <c r="F280" s="650" t="s">
        <v>1651</v>
      </c>
      <c r="G280" s="650" t="s">
        <v>1599</v>
      </c>
      <c r="H280" s="650"/>
      <c r="I280" s="176"/>
      <c r="J280" s="652">
        <v>2</v>
      </c>
      <c r="K280" s="653">
        <v>9</v>
      </c>
      <c r="L280" s="653">
        <v>248</v>
      </c>
      <c r="M280" s="176">
        <f t="shared" si="47"/>
        <v>248</v>
      </c>
      <c r="N280" s="1104"/>
      <c r="O280" s="1129" t="str">
        <f t="shared" si="45"/>
        <v/>
      </c>
      <c r="P280" s="175"/>
      <c r="Q280" s="175"/>
      <c r="R280" s="175"/>
      <c r="S280" s="175"/>
      <c r="T280" s="175"/>
      <c r="U280" s="175"/>
      <c r="V280" s="175"/>
      <c r="W280" s="175"/>
      <c r="X280" s="175"/>
      <c r="Y280" s="175"/>
      <c r="Z280" s="175"/>
      <c r="AA280" s="175"/>
      <c r="AB280" s="175"/>
      <c r="AC280" s="175"/>
      <c r="AD280" s="175"/>
      <c r="AE280" s="175"/>
      <c r="AF280" s="175"/>
      <c r="AG280" s="175"/>
    </row>
    <row r="281" spans="1:33" ht="18" customHeight="1">
      <c r="A281" s="647" t="str">
        <f t="shared" si="46"/>
        <v>平成6</v>
      </c>
      <c r="B281" s="552">
        <f t="shared" si="43"/>
        <v>50</v>
      </c>
      <c r="C281" s="648">
        <v>34473</v>
      </c>
      <c r="D281" s="648" t="str">
        <f t="shared" si="44"/>
        <v/>
      </c>
      <c r="E281" s="649">
        <v>1</v>
      </c>
      <c r="F281" s="650" t="s">
        <v>1647</v>
      </c>
      <c r="G281" s="650" t="s">
        <v>1652</v>
      </c>
      <c r="H281" s="650"/>
      <c r="I281" s="176"/>
      <c r="J281" s="652">
        <v>2</v>
      </c>
      <c r="K281" s="653">
        <v>4</v>
      </c>
      <c r="L281" s="653">
        <v>50</v>
      </c>
      <c r="M281" s="176">
        <f t="shared" si="47"/>
        <v>50</v>
      </c>
      <c r="N281" s="1104"/>
      <c r="O281" s="1129" t="str">
        <f t="shared" si="45"/>
        <v/>
      </c>
      <c r="P281" s="175"/>
      <c r="Q281" s="175"/>
      <c r="R281" s="175"/>
      <c r="S281" s="175"/>
      <c r="T281" s="175"/>
      <c r="U281" s="175"/>
      <c r="V281" s="175"/>
      <c r="W281" s="175"/>
      <c r="X281" s="175"/>
      <c r="Y281" s="175"/>
      <c r="Z281" s="175"/>
      <c r="AA281" s="175"/>
      <c r="AB281" s="175"/>
      <c r="AC281" s="175"/>
      <c r="AD281" s="175"/>
      <c r="AE281" s="175"/>
      <c r="AF281" s="175"/>
      <c r="AG281" s="175"/>
    </row>
    <row r="282" spans="1:33" ht="18" customHeight="1">
      <c r="A282" s="647" t="str">
        <f t="shared" si="46"/>
        <v>平成6</v>
      </c>
      <c r="B282" s="552">
        <f t="shared" si="43"/>
        <v>15</v>
      </c>
      <c r="C282" s="648">
        <v>34479</v>
      </c>
      <c r="D282" s="648" t="str">
        <f t="shared" si="44"/>
        <v/>
      </c>
      <c r="E282" s="649">
        <v>1</v>
      </c>
      <c r="F282" s="650" t="s">
        <v>1653</v>
      </c>
      <c r="G282" s="650" t="s">
        <v>1405</v>
      </c>
      <c r="H282" s="650"/>
      <c r="I282" s="176"/>
      <c r="J282" s="652">
        <v>2</v>
      </c>
      <c r="K282" s="653">
        <v>19</v>
      </c>
      <c r="L282" s="653">
        <v>282</v>
      </c>
      <c r="M282" s="176">
        <f t="shared" si="47"/>
        <v>282</v>
      </c>
      <c r="N282" s="1104"/>
      <c r="O282" s="1129" t="str">
        <f t="shared" si="45"/>
        <v/>
      </c>
      <c r="P282" s="175"/>
      <c r="Q282" s="175"/>
      <c r="R282" s="175"/>
      <c r="S282" s="175"/>
      <c r="T282" s="175"/>
      <c r="U282" s="175"/>
      <c r="V282" s="175"/>
      <c r="W282" s="175"/>
      <c r="X282" s="175"/>
      <c r="Y282" s="175"/>
      <c r="Z282" s="175"/>
      <c r="AA282" s="175"/>
      <c r="AB282" s="175"/>
      <c r="AC282" s="175"/>
      <c r="AD282" s="175"/>
      <c r="AE282" s="175"/>
      <c r="AF282" s="175"/>
      <c r="AG282" s="175"/>
    </row>
    <row r="283" spans="1:33" ht="18" customHeight="1">
      <c r="A283" s="647" t="str">
        <f t="shared" si="46"/>
        <v>平成6</v>
      </c>
      <c r="B283" s="552" t="str">
        <f t="shared" si="43"/>
        <v>-</v>
      </c>
      <c r="C283" s="648">
        <v>34514</v>
      </c>
      <c r="D283" s="648" t="str">
        <f t="shared" si="44"/>
        <v/>
      </c>
      <c r="E283" s="649">
        <v>1</v>
      </c>
      <c r="F283" s="650" t="s">
        <v>1654</v>
      </c>
      <c r="G283" s="650" t="s">
        <v>1296</v>
      </c>
      <c r="H283" s="650"/>
      <c r="I283" s="176"/>
      <c r="J283" s="652">
        <v>2</v>
      </c>
      <c r="K283" s="653"/>
      <c r="L283" s="653">
        <v>40</v>
      </c>
      <c r="M283" s="176">
        <f t="shared" si="47"/>
        <v>40</v>
      </c>
      <c r="N283" s="1104"/>
      <c r="O283" s="1129" t="str">
        <f t="shared" si="45"/>
        <v/>
      </c>
      <c r="P283" s="175"/>
      <c r="Q283" s="175"/>
      <c r="R283" s="175"/>
      <c r="S283" s="175"/>
      <c r="T283" s="175"/>
      <c r="U283" s="175"/>
      <c r="V283" s="175"/>
      <c r="W283" s="175"/>
      <c r="X283" s="175"/>
      <c r="Y283" s="175"/>
      <c r="Z283" s="175"/>
      <c r="AA283" s="175"/>
      <c r="AB283" s="175"/>
      <c r="AC283" s="175"/>
      <c r="AD283" s="175"/>
      <c r="AE283" s="175"/>
      <c r="AF283" s="175"/>
      <c r="AG283" s="175"/>
    </row>
    <row r="284" spans="1:33" ht="18" customHeight="1">
      <c r="A284" s="647" t="str">
        <f t="shared" si="46"/>
        <v>平成6</v>
      </c>
      <c r="B284" s="552">
        <f t="shared" si="43"/>
        <v>18</v>
      </c>
      <c r="C284" s="648">
        <v>34520</v>
      </c>
      <c r="D284" s="648" t="str">
        <f t="shared" si="44"/>
        <v/>
      </c>
      <c r="E284" s="649">
        <v>1</v>
      </c>
      <c r="F284" s="650" t="s">
        <v>1655</v>
      </c>
      <c r="G284" s="650" t="s">
        <v>1466</v>
      </c>
      <c r="H284" s="650"/>
      <c r="I284" s="176"/>
      <c r="J284" s="652">
        <v>2</v>
      </c>
      <c r="K284" s="653">
        <v>15</v>
      </c>
      <c r="L284" s="653">
        <v>372</v>
      </c>
      <c r="M284" s="176">
        <f t="shared" si="47"/>
        <v>372</v>
      </c>
      <c r="N284" s="1104"/>
      <c r="O284" s="1129" t="str">
        <f t="shared" si="45"/>
        <v/>
      </c>
      <c r="P284" s="175"/>
      <c r="Q284" s="175"/>
      <c r="R284" s="175"/>
      <c r="S284" s="175"/>
      <c r="T284" s="175"/>
      <c r="U284" s="175"/>
      <c r="V284" s="175"/>
      <c r="W284" s="175"/>
      <c r="X284" s="175"/>
      <c r="Y284" s="175"/>
      <c r="Z284" s="175"/>
      <c r="AA284" s="175"/>
      <c r="AB284" s="175"/>
      <c r="AC284" s="175"/>
      <c r="AD284" s="175"/>
      <c r="AE284" s="175"/>
      <c r="AF284" s="175"/>
      <c r="AG284" s="175"/>
    </row>
    <row r="285" spans="1:33" ht="18" customHeight="1">
      <c r="A285" s="647" t="str">
        <f t="shared" si="46"/>
        <v>平成6</v>
      </c>
      <c r="B285" s="552">
        <f t="shared" si="43"/>
        <v>40</v>
      </c>
      <c r="C285" s="648">
        <v>34542</v>
      </c>
      <c r="D285" s="648" t="str">
        <f t="shared" si="44"/>
        <v/>
      </c>
      <c r="E285" s="649">
        <v>1</v>
      </c>
      <c r="F285" s="650" t="s">
        <v>1656</v>
      </c>
      <c r="G285" s="650" t="s">
        <v>1405</v>
      </c>
      <c r="H285" s="650"/>
      <c r="I285" s="176"/>
      <c r="J285" s="652">
        <v>2</v>
      </c>
      <c r="K285" s="653">
        <v>6</v>
      </c>
      <c r="L285" s="653">
        <v>282</v>
      </c>
      <c r="M285" s="176">
        <f t="shared" si="47"/>
        <v>282</v>
      </c>
      <c r="N285" s="1104"/>
      <c r="O285" s="1129" t="str">
        <f t="shared" si="45"/>
        <v/>
      </c>
      <c r="P285" s="175"/>
      <c r="Q285" s="175"/>
      <c r="R285" s="175"/>
      <c r="S285" s="175"/>
      <c r="T285" s="175"/>
      <c r="U285" s="175"/>
      <c r="V285" s="175"/>
      <c r="W285" s="175"/>
      <c r="X285" s="175"/>
      <c r="Y285" s="175"/>
      <c r="Z285" s="175"/>
      <c r="AA285" s="175"/>
      <c r="AB285" s="175"/>
      <c r="AC285" s="175"/>
      <c r="AD285" s="175"/>
      <c r="AE285" s="175"/>
      <c r="AF285" s="175"/>
      <c r="AG285" s="175"/>
    </row>
    <row r="286" spans="1:33" ht="18" customHeight="1">
      <c r="A286" s="647" t="str">
        <f t="shared" si="46"/>
        <v>平成6</v>
      </c>
      <c r="B286" s="552">
        <f t="shared" si="43"/>
        <v>16</v>
      </c>
      <c r="C286" s="648">
        <v>34546</v>
      </c>
      <c r="D286" s="648">
        <f t="shared" si="44"/>
        <v>34548</v>
      </c>
      <c r="E286" s="649">
        <v>3</v>
      </c>
      <c r="F286" s="650" t="s">
        <v>1657</v>
      </c>
      <c r="G286" s="650" t="s">
        <v>480</v>
      </c>
      <c r="H286" s="650"/>
      <c r="I286" s="176"/>
      <c r="J286" s="652">
        <v>2</v>
      </c>
      <c r="K286" s="653">
        <v>18</v>
      </c>
      <c r="L286" s="653">
        <v>226</v>
      </c>
      <c r="M286" s="176">
        <f t="shared" si="47"/>
        <v>678</v>
      </c>
      <c r="N286" s="1104"/>
      <c r="O286" s="1129" t="str">
        <f t="shared" si="45"/>
        <v/>
      </c>
      <c r="P286" s="175"/>
      <c r="Q286" s="175"/>
      <c r="R286" s="175"/>
      <c r="S286" s="175"/>
      <c r="T286" s="175"/>
      <c r="U286" s="175"/>
      <c r="V286" s="175"/>
      <c r="W286" s="175"/>
      <c r="X286" s="175"/>
      <c r="Y286" s="175"/>
      <c r="Z286" s="175"/>
      <c r="AA286" s="175"/>
      <c r="AB286" s="175"/>
      <c r="AC286" s="175"/>
      <c r="AD286" s="175"/>
      <c r="AE286" s="175"/>
      <c r="AF286" s="175"/>
      <c r="AG286" s="175"/>
    </row>
    <row r="287" spans="1:33" ht="18" customHeight="1">
      <c r="A287" s="647" t="str">
        <f t="shared" si="46"/>
        <v>平成6</v>
      </c>
      <c r="B287" s="552">
        <f t="shared" si="43"/>
        <v>40</v>
      </c>
      <c r="C287" s="648">
        <v>34575</v>
      </c>
      <c r="D287" s="648" t="str">
        <f t="shared" si="44"/>
        <v/>
      </c>
      <c r="E287" s="649">
        <v>1</v>
      </c>
      <c r="F287" s="650" t="s">
        <v>1658</v>
      </c>
      <c r="G287" s="650" t="s">
        <v>1524</v>
      </c>
      <c r="H287" s="650"/>
      <c r="I287" s="176"/>
      <c r="J287" s="652">
        <v>2</v>
      </c>
      <c r="K287" s="653">
        <v>6</v>
      </c>
      <c r="L287" s="653">
        <v>150</v>
      </c>
      <c r="M287" s="176">
        <f t="shared" si="47"/>
        <v>150</v>
      </c>
      <c r="N287" s="1104"/>
      <c r="O287" s="1129" t="str">
        <f t="shared" si="45"/>
        <v/>
      </c>
      <c r="P287" s="175"/>
      <c r="Q287" s="175"/>
      <c r="R287" s="175"/>
      <c r="S287" s="175"/>
      <c r="T287" s="175"/>
      <c r="U287" s="175"/>
      <c r="V287" s="175"/>
      <c r="W287" s="175"/>
      <c r="X287" s="175"/>
      <c r="Y287" s="175"/>
      <c r="Z287" s="175"/>
      <c r="AA287" s="175"/>
      <c r="AB287" s="175"/>
      <c r="AC287" s="175"/>
      <c r="AD287" s="175"/>
      <c r="AE287" s="175"/>
      <c r="AF287" s="175"/>
      <c r="AG287" s="175"/>
    </row>
    <row r="288" spans="1:33" ht="18" customHeight="1">
      <c r="A288" s="647" t="str">
        <f t="shared" si="46"/>
        <v>平成6</v>
      </c>
      <c r="B288" s="552">
        <f t="shared" si="43"/>
        <v>44</v>
      </c>
      <c r="C288" s="648">
        <v>34568</v>
      </c>
      <c r="D288" s="648">
        <f t="shared" si="44"/>
        <v>34569</v>
      </c>
      <c r="E288" s="649">
        <v>2</v>
      </c>
      <c r="F288" s="650" t="s">
        <v>1659</v>
      </c>
      <c r="G288" s="650" t="s">
        <v>1516</v>
      </c>
      <c r="H288" s="650"/>
      <c r="I288" s="176"/>
      <c r="J288" s="652">
        <v>2</v>
      </c>
      <c r="K288" s="653">
        <v>5</v>
      </c>
      <c r="L288" s="653">
        <v>60</v>
      </c>
      <c r="M288" s="176">
        <f t="shared" si="47"/>
        <v>120</v>
      </c>
      <c r="N288" s="1104"/>
      <c r="O288" s="1129" t="str">
        <f t="shared" si="45"/>
        <v/>
      </c>
      <c r="P288" s="175"/>
      <c r="Q288" s="175"/>
      <c r="R288" s="175"/>
      <c r="S288" s="175"/>
      <c r="T288" s="175"/>
      <c r="U288" s="175"/>
      <c r="V288" s="175"/>
      <c r="W288" s="175"/>
      <c r="X288" s="175"/>
      <c r="Y288" s="175"/>
      <c r="Z288" s="175"/>
      <c r="AA288" s="175"/>
      <c r="AB288" s="175"/>
      <c r="AC288" s="175"/>
      <c r="AD288" s="175"/>
      <c r="AE288" s="175"/>
      <c r="AF288" s="175"/>
      <c r="AG288" s="175"/>
    </row>
    <row r="289" spans="1:33" ht="18" customHeight="1">
      <c r="A289" s="647" t="str">
        <f t="shared" si="46"/>
        <v>平成6</v>
      </c>
      <c r="B289" s="552">
        <f t="shared" si="43"/>
        <v>50</v>
      </c>
      <c r="C289" s="648">
        <v>34575</v>
      </c>
      <c r="D289" s="648" t="str">
        <f t="shared" si="44"/>
        <v/>
      </c>
      <c r="E289" s="649">
        <v>1</v>
      </c>
      <c r="F289" s="650" t="s">
        <v>1647</v>
      </c>
      <c r="G289" s="650" t="s">
        <v>1660</v>
      </c>
      <c r="H289" s="650"/>
      <c r="I289" s="176"/>
      <c r="J289" s="652">
        <v>2</v>
      </c>
      <c r="K289" s="653">
        <v>4</v>
      </c>
      <c r="L289" s="653">
        <v>74</v>
      </c>
      <c r="M289" s="176">
        <f t="shared" si="47"/>
        <v>74</v>
      </c>
      <c r="N289" s="1104"/>
      <c r="O289" s="1129" t="str">
        <f t="shared" si="45"/>
        <v/>
      </c>
      <c r="P289" s="175"/>
      <c r="Q289" s="175"/>
      <c r="R289" s="175"/>
      <c r="S289" s="175"/>
      <c r="T289" s="175"/>
      <c r="U289" s="175"/>
      <c r="V289" s="175"/>
      <c r="W289" s="175"/>
      <c r="X289" s="175"/>
      <c r="Y289" s="175"/>
      <c r="Z289" s="175"/>
      <c r="AA289" s="175"/>
      <c r="AB289" s="175"/>
      <c r="AC289" s="175"/>
      <c r="AD289" s="175"/>
      <c r="AE289" s="175"/>
      <c r="AF289" s="175"/>
      <c r="AG289" s="175"/>
    </row>
    <row r="290" spans="1:33" ht="18" customHeight="1">
      <c r="A290" s="647" t="str">
        <f t="shared" si="46"/>
        <v>平成6</v>
      </c>
      <c r="B290" s="552">
        <f t="shared" si="43"/>
        <v>21</v>
      </c>
      <c r="C290" s="648">
        <v>34577</v>
      </c>
      <c r="D290" s="648" t="str">
        <f t="shared" si="44"/>
        <v/>
      </c>
      <c r="E290" s="649">
        <v>1</v>
      </c>
      <c r="F290" s="650" t="s">
        <v>1661</v>
      </c>
      <c r="G290" s="650" t="s">
        <v>1524</v>
      </c>
      <c r="H290" s="650" t="s">
        <v>1662</v>
      </c>
      <c r="I290" s="176"/>
      <c r="J290" s="652">
        <v>2</v>
      </c>
      <c r="K290" s="653">
        <v>13</v>
      </c>
      <c r="L290" s="653">
        <v>163</v>
      </c>
      <c r="M290" s="176">
        <f t="shared" si="47"/>
        <v>163</v>
      </c>
      <c r="N290" s="1104"/>
      <c r="O290" s="1129" t="str">
        <f t="shared" si="45"/>
        <v/>
      </c>
      <c r="P290" s="175"/>
      <c r="Q290" s="175"/>
      <c r="R290" s="175"/>
      <c r="S290" s="175"/>
      <c r="T290" s="175"/>
      <c r="U290" s="175"/>
      <c r="V290" s="175"/>
      <c r="W290" s="175"/>
      <c r="X290" s="175"/>
      <c r="Y290" s="175"/>
      <c r="Z290" s="175"/>
      <c r="AA290" s="175"/>
      <c r="AB290" s="175"/>
      <c r="AC290" s="175"/>
      <c r="AD290" s="175"/>
      <c r="AE290" s="175"/>
      <c r="AF290" s="175"/>
      <c r="AG290" s="175"/>
    </row>
    <row r="291" spans="1:33" ht="18" customHeight="1">
      <c r="A291" s="647" t="str">
        <f t="shared" si="46"/>
        <v>平成6</v>
      </c>
      <c r="B291" s="552">
        <f t="shared" si="43"/>
        <v>21</v>
      </c>
      <c r="C291" s="648">
        <v>34579</v>
      </c>
      <c r="D291" s="648" t="str">
        <f t="shared" si="44"/>
        <v/>
      </c>
      <c r="E291" s="649">
        <v>1</v>
      </c>
      <c r="F291" s="650" t="s">
        <v>1663</v>
      </c>
      <c r="G291" s="650" t="s">
        <v>1410</v>
      </c>
      <c r="H291" s="650" t="s">
        <v>1662</v>
      </c>
      <c r="I291" s="176"/>
      <c r="J291" s="652">
        <v>2</v>
      </c>
      <c r="K291" s="653">
        <v>13</v>
      </c>
      <c r="L291" s="653">
        <v>112</v>
      </c>
      <c r="M291" s="176">
        <f t="shared" si="47"/>
        <v>112</v>
      </c>
      <c r="N291" s="1104"/>
      <c r="O291" s="1129" t="str">
        <f t="shared" si="45"/>
        <v/>
      </c>
      <c r="P291" s="175"/>
      <c r="Q291" s="175"/>
      <c r="R291" s="175"/>
      <c r="S291" s="175"/>
      <c r="T291" s="175"/>
      <c r="U291" s="175"/>
      <c r="V291" s="175"/>
      <c r="W291" s="175"/>
      <c r="X291" s="175"/>
      <c r="Y291" s="175"/>
      <c r="Z291" s="175"/>
      <c r="AA291" s="175"/>
      <c r="AB291" s="175"/>
      <c r="AC291" s="175"/>
      <c r="AD291" s="175"/>
      <c r="AE291" s="175"/>
      <c r="AF291" s="175"/>
      <c r="AG291" s="175"/>
    </row>
    <row r="292" spans="1:33" ht="18" customHeight="1">
      <c r="A292" s="647" t="str">
        <f t="shared" si="46"/>
        <v>平成6</v>
      </c>
      <c r="B292" s="552">
        <f t="shared" si="43"/>
        <v>40</v>
      </c>
      <c r="C292" s="648">
        <v>34596</v>
      </c>
      <c r="D292" s="648" t="str">
        <f t="shared" si="44"/>
        <v/>
      </c>
      <c r="E292" s="649">
        <v>1</v>
      </c>
      <c r="F292" s="650" t="s">
        <v>1664</v>
      </c>
      <c r="G292" s="650" t="s">
        <v>372</v>
      </c>
      <c r="H292" s="650"/>
      <c r="I292" s="176"/>
      <c r="J292" s="652">
        <v>2</v>
      </c>
      <c r="K292" s="653">
        <v>6</v>
      </c>
      <c r="L292" s="653">
        <v>70</v>
      </c>
      <c r="M292" s="176">
        <f t="shared" si="47"/>
        <v>70</v>
      </c>
      <c r="N292" s="1104"/>
      <c r="O292" s="1129" t="str">
        <f t="shared" si="45"/>
        <v/>
      </c>
      <c r="P292" s="175"/>
      <c r="Q292" s="175"/>
      <c r="R292" s="175"/>
      <c r="S292" s="175"/>
      <c r="T292" s="175"/>
      <c r="U292" s="175"/>
      <c r="V292" s="175"/>
      <c r="W292" s="175"/>
      <c r="X292" s="175"/>
      <c r="Y292" s="175"/>
      <c r="Z292" s="175"/>
      <c r="AA292" s="175"/>
      <c r="AB292" s="175"/>
      <c r="AC292" s="175"/>
      <c r="AD292" s="175"/>
      <c r="AE292" s="175"/>
      <c r="AF292" s="175"/>
      <c r="AG292" s="175"/>
    </row>
    <row r="293" spans="1:33" ht="18" customHeight="1">
      <c r="A293" s="647" t="str">
        <f t="shared" si="46"/>
        <v>平成6</v>
      </c>
      <c r="B293" s="552">
        <f t="shared" si="43"/>
        <v>24</v>
      </c>
      <c r="C293" s="648">
        <v>34599</v>
      </c>
      <c r="D293" s="648" t="str">
        <f t="shared" si="44"/>
        <v/>
      </c>
      <c r="E293" s="649">
        <v>1</v>
      </c>
      <c r="F293" s="650" t="s">
        <v>1665</v>
      </c>
      <c r="G293" s="650" t="s">
        <v>1299</v>
      </c>
      <c r="H293" s="650" t="s">
        <v>1666</v>
      </c>
      <c r="I293" s="176"/>
      <c r="J293" s="652">
        <v>2</v>
      </c>
      <c r="K293" s="653">
        <v>10</v>
      </c>
      <c r="L293" s="653">
        <v>253</v>
      </c>
      <c r="M293" s="176">
        <f t="shared" si="47"/>
        <v>253</v>
      </c>
      <c r="N293" s="1104"/>
      <c r="O293" s="1129" t="str">
        <f t="shared" si="45"/>
        <v/>
      </c>
      <c r="P293" s="175"/>
      <c r="Q293" s="175"/>
      <c r="R293" s="175"/>
      <c r="S293" s="175"/>
      <c r="T293" s="175"/>
      <c r="U293" s="175"/>
      <c r="V293" s="175"/>
      <c r="W293" s="175"/>
      <c r="X293" s="175"/>
      <c r="Y293" s="175"/>
      <c r="Z293" s="175"/>
      <c r="AA293" s="175"/>
      <c r="AB293" s="175"/>
      <c r="AC293" s="175"/>
      <c r="AD293" s="175"/>
      <c r="AE293" s="175"/>
      <c r="AF293" s="175"/>
      <c r="AG293" s="175"/>
    </row>
    <row r="294" spans="1:33" ht="18" customHeight="1">
      <c r="A294" s="647" t="str">
        <f t="shared" si="46"/>
        <v>平成6</v>
      </c>
      <c r="B294" s="552">
        <f t="shared" si="43"/>
        <v>50</v>
      </c>
      <c r="C294" s="648">
        <v>34604</v>
      </c>
      <c r="D294" s="648" t="str">
        <f t="shared" si="44"/>
        <v/>
      </c>
      <c r="E294" s="649">
        <v>1</v>
      </c>
      <c r="F294" s="650" t="s">
        <v>1647</v>
      </c>
      <c r="G294" s="650" t="s">
        <v>1513</v>
      </c>
      <c r="H294" s="650"/>
      <c r="I294" s="176"/>
      <c r="J294" s="652">
        <v>2</v>
      </c>
      <c r="K294" s="653">
        <v>4</v>
      </c>
      <c r="L294" s="653">
        <v>80</v>
      </c>
      <c r="M294" s="176">
        <f t="shared" si="47"/>
        <v>80</v>
      </c>
      <c r="N294" s="1104"/>
      <c r="O294" s="1129" t="str">
        <f t="shared" si="45"/>
        <v/>
      </c>
      <c r="P294" s="175"/>
      <c r="Q294" s="175"/>
      <c r="R294" s="175"/>
      <c r="S294" s="175"/>
      <c r="T294" s="175"/>
      <c r="U294" s="175"/>
      <c r="V294" s="175"/>
      <c r="W294" s="175"/>
      <c r="X294" s="175"/>
      <c r="Y294" s="175"/>
      <c r="Z294" s="175"/>
      <c r="AA294" s="175"/>
      <c r="AB294" s="175"/>
      <c r="AC294" s="175"/>
      <c r="AD294" s="175"/>
      <c r="AE294" s="175"/>
      <c r="AF294" s="175"/>
      <c r="AG294" s="175"/>
    </row>
    <row r="295" spans="1:33" ht="18" customHeight="1">
      <c r="A295" s="647" t="str">
        <f t="shared" si="46"/>
        <v>平成6</v>
      </c>
      <c r="B295" s="552">
        <f t="shared" si="43"/>
        <v>50</v>
      </c>
      <c r="C295" s="648">
        <v>34607</v>
      </c>
      <c r="D295" s="648" t="str">
        <f t="shared" si="44"/>
        <v/>
      </c>
      <c r="E295" s="649">
        <v>1</v>
      </c>
      <c r="F295" s="650" t="s">
        <v>1647</v>
      </c>
      <c r="G295" s="650" t="s">
        <v>1410</v>
      </c>
      <c r="H295" s="650"/>
      <c r="I295" s="176"/>
      <c r="J295" s="652">
        <v>2</v>
      </c>
      <c r="K295" s="653">
        <v>4</v>
      </c>
      <c r="L295" s="653">
        <v>83</v>
      </c>
      <c r="M295" s="176">
        <f t="shared" si="47"/>
        <v>83</v>
      </c>
      <c r="N295" s="1104"/>
      <c r="O295" s="1129" t="str">
        <f t="shared" si="45"/>
        <v/>
      </c>
      <c r="P295" s="175"/>
      <c r="Q295" s="175"/>
      <c r="R295" s="175"/>
      <c r="S295" s="175"/>
      <c r="T295" s="175"/>
      <c r="U295" s="175"/>
      <c r="V295" s="175"/>
      <c r="W295" s="175"/>
      <c r="X295" s="175"/>
      <c r="Y295" s="175"/>
      <c r="Z295" s="175"/>
      <c r="AA295" s="175"/>
      <c r="AB295" s="175"/>
      <c r="AC295" s="175"/>
      <c r="AD295" s="175"/>
      <c r="AE295" s="175"/>
      <c r="AF295" s="175"/>
      <c r="AG295" s="175"/>
    </row>
    <row r="296" spans="1:33" ht="18" customHeight="1">
      <c r="A296" s="647" t="str">
        <f t="shared" si="46"/>
        <v>平成6</v>
      </c>
      <c r="B296" s="552">
        <f t="shared" si="43"/>
        <v>60</v>
      </c>
      <c r="C296" s="648">
        <v>34607</v>
      </c>
      <c r="D296" s="648" t="str">
        <f t="shared" si="44"/>
        <v/>
      </c>
      <c r="E296" s="649">
        <v>1</v>
      </c>
      <c r="F296" s="650" t="s">
        <v>1647</v>
      </c>
      <c r="G296" s="650" t="s">
        <v>1569</v>
      </c>
      <c r="H296" s="650"/>
      <c r="I296" s="176"/>
      <c r="J296" s="652">
        <v>2</v>
      </c>
      <c r="K296" s="653">
        <v>3</v>
      </c>
      <c r="L296" s="653">
        <v>82</v>
      </c>
      <c r="M296" s="176">
        <f t="shared" si="47"/>
        <v>82</v>
      </c>
      <c r="N296" s="1104"/>
      <c r="O296" s="1129" t="str">
        <f t="shared" si="45"/>
        <v/>
      </c>
      <c r="P296" s="175"/>
      <c r="Q296" s="175"/>
      <c r="R296" s="175"/>
      <c r="S296" s="175"/>
      <c r="T296" s="175"/>
      <c r="U296" s="175"/>
      <c r="V296" s="175"/>
      <c r="W296" s="175"/>
      <c r="X296" s="175"/>
      <c r="Y296" s="175"/>
      <c r="Z296" s="175"/>
      <c r="AA296" s="175"/>
      <c r="AB296" s="175"/>
      <c r="AC296" s="175"/>
      <c r="AD296" s="175"/>
      <c r="AE296" s="175"/>
      <c r="AF296" s="175"/>
      <c r="AG296" s="175"/>
    </row>
    <row r="297" spans="1:33" ht="18" customHeight="1">
      <c r="A297" s="647" t="str">
        <f t="shared" si="46"/>
        <v>平成6</v>
      </c>
      <c r="B297" s="552">
        <f t="shared" si="43"/>
        <v>75</v>
      </c>
      <c r="C297" s="648">
        <v>34626</v>
      </c>
      <c r="D297" s="648" t="str">
        <f t="shared" si="44"/>
        <v/>
      </c>
      <c r="E297" s="649">
        <v>1</v>
      </c>
      <c r="F297" s="650" t="s">
        <v>1667</v>
      </c>
      <c r="G297" s="650" t="s">
        <v>1296</v>
      </c>
      <c r="H297" s="650"/>
      <c r="I297" s="176"/>
      <c r="J297" s="652">
        <v>2</v>
      </c>
      <c r="K297" s="653">
        <v>1</v>
      </c>
      <c r="L297" s="653">
        <v>17</v>
      </c>
      <c r="M297" s="176">
        <f t="shared" si="47"/>
        <v>17</v>
      </c>
      <c r="N297" s="1104"/>
      <c r="O297" s="1129" t="str">
        <f t="shared" si="45"/>
        <v/>
      </c>
      <c r="P297" s="175"/>
      <c r="Q297" s="175"/>
      <c r="R297" s="175"/>
      <c r="S297" s="175"/>
      <c r="T297" s="175"/>
      <c r="U297" s="175"/>
      <c r="V297" s="175"/>
      <c r="W297" s="175"/>
      <c r="X297" s="175"/>
      <c r="Y297" s="175"/>
      <c r="Z297" s="175"/>
      <c r="AA297" s="175"/>
      <c r="AB297" s="175"/>
      <c r="AC297" s="175"/>
      <c r="AD297" s="175"/>
      <c r="AE297" s="175"/>
      <c r="AF297" s="175"/>
      <c r="AG297" s="175"/>
    </row>
    <row r="298" spans="1:33" ht="18" customHeight="1">
      <c r="A298" s="647" t="str">
        <f t="shared" si="46"/>
        <v>平成6</v>
      </c>
      <c r="B298" s="552">
        <f t="shared" si="43"/>
        <v>33</v>
      </c>
      <c r="C298" s="648">
        <v>34633</v>
      </c>
      <c r="D298" s="648" t="str">
        <f t="shared" si="44"/>
        <v/>
      </c>
      <c r="E298" s="649">
        <v>1</v>
      </c>
      <c r="F298" s="650" t="s">
        <v>1668</v>
      </c>
      <c r="G298" s="650" t="s">
        <v>1289</v>
      </c>
      <c r="H298" s="650"/>
      <c r="I298" s="176"/>
      <c r="J298" s="652">
        <v>2</v>
      </c>
      <c r="K298" s="653">
        <v>7</v>
      </c>
      <c r="L298" s="653">
        <v>96</v>
      </c>
      <c r="M298" s="176">
        <f t="shared" si="47"/>
        <v>96</v>
      </c>
      <c r="N298" s="1104"/>
      <c r="O298" s="1129" t="str">
        <f t="shared" si="45"/>
        <v/>
      </c>
      <c r="P298" s="175"/>
      <c r="Q298" s="175"/>
      <c r="R298" s="175"/>
      <c r="S298" s="175"/>
      <c r="T298" s="175"/>
      <c r="U298" s="175"/>
      <c r="V298" s="175"/>
      <c r="W298" s="175"/>
      <c r="X298" s="175"/>
      <c r="Y298" s="175"/>
      <c r="Z298" s="175"/>
      <c r="AA298" s="175"/>
      <c r="AB298" s="175"/>
      <c r="AC298" s="175"/>
      <c r="AD298" s="175"/>
      <c r="AE298" s="175"/>
      <c r="AF298" s="175"/>
      <c r="AG298" s="175"/>
    </row>
    <row r="299" spans="1:33" ht="18" customHeight="1">
      <c r="A299" s="647" t="str">
        <f t="shared" si="46"/>
        <v>平成6</v>
      </c>
      <c r="B299" s="552">
        <f t="shared" si="43"/>
        <v>33</v>
      </c>
      <c r="C299" s="648">
        <v>34647</v>
      </c>
      <c r="D299" s="648" t="str">
        <f t="shared" si="44"/>
        <v/>
      </c>
      <c r="E299" s="649">
        <v>1</v>
      </c>
      <c r="F299" s="650" t="s">
        <v>1668</v>
      </c>
      <c r="G299" s="650" t="s">
        <v>1669</v>
      </c>
      <c r="H299" s="650"/>
      <c r="I299" s="176"/>
      <c r="J299" s="652">
        <v>2</v>
      </c>
      <c r="K299" s="653">
        <v>7</v>
      </c>
      <c r="L299" s="653">
        <v>50</v>
      </c>
      <c r="M299" s="176">
        <f t="shared" si="47"/>
        <v>50</v>
      </c>
      <c r="N299" s="1104"/>
      <c r="O299" s="1129" t="str">
        <f t="shared" si="45"/>
        <v/>
      </c>
      <c r="P299" s="175"/>
      <c r="Q299" s="175"/>
      <c r="R299" s="175"/>
      <c r="S299" s="175"/>
      <c r="T299" s="175"/>
      <c r="U299" s="175"/>
      <c r="V299" s="175"/>
      <c r="W299" s="175"/>
      <c r="X299" s="175"/>
      <c r="Y299" s="175"/>
      <c r="Z299" s="175"/>
      <c r="AA299" s="175"/>
      <c r="AB299" s="175"/>
      <c r="AC299" s="175"/>
      <c r="AD299" s="175"/>
      <c r="AE299" s="175"/>
      <c r="AF299" s="175"/>
      <c r="AG299" s="175"/>
    </row>
    <row r="300" spans="1:33" ht="18" customHeight="1">
      <c r="A300" s="647" t="str">
        <f t="shared" si="46"/>
        <v>平成6</v>
      </c>
      <c r="B300" s="552">
        <f t="shared" si="43"/>
        <v>33</v>
      </c>
      <c r="C300" s="648">
        <v>34660</v>
      </c>
      <c r="D300" s="648" t="str">
        <f t="shared" si="44"/>
        <v/>
      </c>
      <c r="E300" s="649">
        <v>1</v>
      </c>
      <c r="F300" s="650" t="s">
        <v>1668</v>
      </c>
      <c r="G300" s="650" t="s">
        <v>1569</v>
      </c>
      <c r="H300" s="650"/>
      <c r="I300" s="176"/>
      <c r="J300" s="652">
        <v>2</v>
      </c>
      <c r="K300" s="653">
        <v>7</v>
      </c>
      <c r="L300" s="653">
        <v>115</v>
      </c>
      <c r="M300" s="176">
        <f t="shared" si="47"/>
        <v>115</v>
      </c>
      <c r="N300" s="1104"/>
      <c r="O300" s="1129" t="str">
        <f t="shared" si="45"/>
        <v/>
      </c>
      <c r="P300" s="175"/>
      <c r="Q300" s="175"/>
      <c r="R300" s="175"/>
      <c r="S300" s="175"/>
      <c r="T300" s="175"/>
      <c r="U300" s="175"/>
      <c r="V300" s="175"/>
      <c r="W300" s="175"/>
      <c r="X300" s="175"/>
      <c r="Y300" s="175"/>
      <c r="Z300" s="175"/>
      <c r="AA300" s="175"/>
      <c r="AB300" s="175"/>
      <c r="AC300" s="175"/>
      <c r="AD300" s="175"/>
      <c r="AE300" s="175"/>
      <c r="AF300" s="175"/>
      <c r="AG300" s="175"/>
    </row>
    <row r="301" spans="1:33" ht="18" customHeight="1">
      <c r="A301" s="647" t="str">
        <f t="shared" si="46"/>
        <v>平成6</v>
      </c>
      <c r="B301" s="552">
        <f t="shared" si="43"/>
        <v>33</v>
      </c>
      <c r="C301" s="648">
        <v>34670</v>
      </c>
      <c r="D301" s="648" t="str">
        <f t="shared" si="44"/>
        <v/>
      </c>
      <c r="E301" s="649">
        <v>1</v>
      </c>
      <c r="F301" s="650" t="s">
        <v>1670</v>
      </c>
      <c r="G301" s="650" t="s">
        <v>1296</v>
      </c>
      <c r="H301" s="650"/>
      <c r="I301" s="176"/>
      <c r="J301" s="652">
        <v>2</v>
      </c>
      <c r="K301" s="653">
        <v>7</v>
      </c>
      <c r="L301" s="653">
        <v>40</v>
      </c>
      <c r="M301" s="176">
        <f t="shared" si="47"/>
        <v>40</v>
      </c>
      <c r="N301" s="1104"/>
      <c r="O301" s="1129" t="str">
        <f t="shared" si="45"/>
        <v/>
      </c>
      <c r="P301" s="175"/>
      <c r="Q301" s="175"/>
      <c r="R301" s="175"/>
      <c r="S301" s="175"/>
      <c r="T301" s="175"/>
      <c r="U301" s="175"/>
      <c r="V301" s="175"/>
      <c r="W301" s="175"/>
      <c r="X301" s="175"/>
      <c r="Y301" s="175"/>
      <c r="Z301" s="175"/>
      <c r="AA301" s="175"/>
      <c r="AB301" s="175"/>
      <c r="AC301" s="175"/>
      <c r="AD301" s="175"/>
      <c r="AE301" s="175"/>
      <c r="AF301" s="175"/>
      <c r="AG301" s="175"/>
    </row>
    <row r="302" spans="1:33" ht="18" customHeight="1">
      <c r="A302" s="647" t="str">
        <f t="shared" si="46"/>
        <v>平成6</v>
      </c>
      <c r="B302" s="552">
        <f t="shared" si="43"/>
        <v>44</v>
      </c>
      <c r="C302" s="648">
        <v>34676</v>
      </c>
      <c r="D302" s="648" t="str">
        <f t="shared" si="44"/>
        <v/>
      </c>
      <c r="E302" s="649">
        <v>1</v>
      </c>
      <c r="F302" s="650" t="s">
        <v>1671</v>
      </c>
      <c r="G302" s="650" t="s">
        <v>1296</v>
      </c>
      <c r="H302" s="650"/>
      <c r="I302" s="176"/>
      <c r="J302" s="652">
        <v>2</v>
      </c>
      <c r="K302" s="653">
        <v>5</v>
      </c>
      <c r="L302" s="653">
        <v>90</v>
      </c>
      <c r="M302" s="176">
        <f t="shared" si="47"/>
        <v>90</v>
      </c>
      <c r="N302" s="1104"/>
      <c r="O302" s="1129" t="str">
        <f t="shared" si="45"/>
        <v/>
      </c>
      <c r="P302" s="175"/>
      <c r="Q302" s="175"/>
      <c r="R302" s="175"/>
      <c r="S302" s="175"/>
      <c r="T302" s="175"/>
      <c r="U302" s="175"/>
      <c r="V302" s="175"/>
      <c r="W302" s="175"/>
      <c r="X302" s="175"/>
      <c r="Y302" s="175"/>
      <c r="Z302" s="175"/>
      <c r="AA302" s="175"/>
      <c r="AB302" s="175"/>
      <c r="AC302" s="175"/>
      <c r="AD302" s="175"/>
      <c r="AE302" s="175"/>
      <c r="AF302" s="175"/>
      <c r="AG302" s="175"/>
    </row>
    <row r="303" spans="1:33" ht="18" customHeight="1">
      <c r="A303" s="647" t="str">
        <f t="shared" si="46"/>
        <v>平成6</v>
      </c>
      <c r="B303" s="552">
        <f t="shared" si="43"/>
        <v>33</v>
      </c>
      <c r="C303" s="648">
        <v>34677</v>
      </c>
      <c r="D303" s="648" t="str">
        <f t="shared" si="44"/>
        <v/>
      </c>
      <c r="E303" s="649">
        <v>1</v>
      </c>
      <c r="F303" s="651" t="s">
        <v>1672</v>
      </c>
      <c r="G303" s="650" t="s">
        <v>1673</v>
      </c>
      <c r="H303" s="650"/>
      <c r="I303" s="176"/>
      <c r="J303" s="652">
        <v>2</v>
      </c>
      <c r="K303" s="653">
        <v>7</v>
      </c>
      <c r="L303" s="653">
        <v>90</v>
      </c>
      <c r="M303" s="176">
        <f t="shared" si="47"/>
        <v>90</v>
      </c>
      <c r="N303" s="1104"/>
      <c r="O303" s="1129" t="str">
        <f t="shared" si="45"/>
        <v/>
      </c>
      <c r="P303" s="175"/>
      <c r="Q303" s="175"/>
      <c r="R303" s="175"/>
      <c r="S303" s="175"/>
      <c r="T303" s="175"/>
      <c r="U303" s="175"/>
      <c r="V303" s="175"/>
      <c r="W303" s="175"/>
      <c r="X303" s="175"/>
      <c r="Y303" s="175"/>
      <c r="Z303" s="175"/>
      <c r="AA303" s="175"/>
      <c r="AB303" s="175"/>
      <c r="AC303" s="175"/>
      <c r="AD303" s="175"/>
      <c r="AE303" s="175"/>
      <c r="AF303" s="175"/>
      <c r="AG303" s="175"/>
    </row>
    <row r="304" spans="1:33" ht="18" customHeight="1">
      <c r="A304" s="647" t="str">
        <f t="shared" si="46"/>
        <v>平成6</v>
      </c>
      <c r="B304" s="552">
        <f t="shared" si="43"/>
        <v>26</v>
      </c>
      <c r="C304" s="648">
        <v>34682</v>
      </c>
      <c r="D304" s="648" t="str">
        <f t="shared" si="44"/>
        <v/>
      </c>
      <c r="E304" s="649">
        <v>1</v>
      </c>
      <c r="F304" s="650" t="s">
        <v>1674</v>
      </c>
      <c r="G304" s="650" t="s">
        <v>1296</v>
      </c>
      <c r="H304" s="650"/>
      <c r="I304" s="176"/>
      <c r="J304" s="652">
        <v>2</v>
      </c>
      <c r="K304" s="653">
        <v>9</v>
      </c>
      <c r="L304" s="653">
        <v>45</v>
      </c>
      <c r="M304" s="176">
        <f t="shared" si="47"/>
        <v>45</v>
      </c>
      <c r="N304" s="1104"/>
      <c r="O304" s="1129" t="str">
        <f t="shared" si="45"/>
        <v/>
      </c>
      <c r="P304" s="175"/>
      <c r="Q304" s="175"/>
      <c r="R304" s="175"/>
      <c r="S304" s="175"/>
      <c r="T304" s="175"/>
      <c r="U304" s="175"/>
      <c r="V304" s="175"/>
      <c r="W304" s="175"/>
      <c r="X304" s="175"/>
      <c r="Y304" s="175"/>
      <c r="Z304" s="175"/>
      <c r="AA304" s="175"/>
      <c r="AB304" s="175"/>
      <c r="AC304" s="175"/>
      <c r="AD304" s="175"/>
      <c r="AE304" s="175"/>
      <c r="AF304" s="175"/>
      <c r="AG304" s="175"/>
    </row>
    <row r="305" spans="1:33" ht="18" customHeight="1">
      <c r="A305" s="647" t="str">
        <f t="shared" si="46"/>
        <v>平成6</v>
      </c>
      <c r="B305" s="552">
        <f t="shared" si="43"/>
        <v>33</v>
      </c>
      <c r="C305" s="648">
        <v>34683</v>
      </c>
      <c r="D305" s="648" t="str">
        <f t="shared" si="44"/>
        <v/>
      </c>
      <c r="E305" s="649">
        <v>1</v>
      </c>
      <c r="F305" s="650" t="s">
        <v>1675</v>
      </c>
      <c r="G305" s="650" t="s">
        <v>1405</v>
      </c>
      <c r="H305" s="650" t="s">
        <v>1676</v>
      </c>
      <c r="I305" s="176"/>
      <c r="J305" s="652">
        <v>2</v>
      </c>
      <c r="K305" s="653">
        <v>7</v>
      </c>
      <c r="L305" s="653">
        <v>240</v>
      </c>
      <c r="M305" s="176">
        <f t="shared" si="47"/>
        <v>240</v>
      </c>
      <c r="N305" s="1104"/>
      <c r="O305" s="1129" t="str">
        <f t="shared" si="45"/>
        <v/>
      </c>
      <c r="P305" s="175"/>
      <c r="Q305" s="175"/>
      <c r="R305" s="175"/>
      <c r="S305" s="175"/>
      <c r="T305" s="175"/>
      <c r="U305" s="175"/>
      <c r="V305" s="175"/>
      <c r="W305" s="175"/>
      <c r="X305" s="175"/>
      <c r="Y305" s="175"/>
      <c r="Z305" s="175"/>
      <c r="AA305" s="175"/>
      <c r="AB305" s="175"/>
      <c r="AC305" s="175"/>
      <c r="AD305" s="175"/>
      <c r="AE305" s="175"/>
      <c r="AF305" s="175"/>
      <c r="AG305" s="175"/>
    </row>
    <row r="306" spans="1:33" ht="18" customHeight="1">
      <c r="A306" s="647" t="str">
        <f t="shared" si="46"/>
        <v>平成6</v>
      </c>
      <c r="B306" s="552">
        <f t="shared" si="43"/>
        <v>40</v>
      </c>
      <c r="C306" s="648">
        <v>34684</v>
      </c>
      <c r="D306" s="648" t="str">
        <f t="shared" si="44"/>
        <v/>
      </c>
      <c r="E306" s="649">
        <v>1</v>
      </c>
      <c r="F306" s="650" t="s">
        <v>1677</v>
      </c>
      <c r="G306" s="650" t="s">
        <v>1599</v>
      </c>
      <c r="H306" s="650" t="s">
        <v>1678</v>
      </c>
      <c r="I306" s="176"/>
      <c r="J306" s="652">
        <v>2</v>
      </c>
      <c r="K306" s="653">
        <v>6</v>
      </c>
      <c r="L306" s="653">
        <v>183</v>
      </c>
      <c r="M306" s="176">
        <f t="shared" si="47"/>
        <v>183</v>
      </c>
      <c r="N306" s="1104"/>
      <c r="O306" s="1129" t="str">
        <f t="shared" si="45"/>
        <v/>
      </c>
      <c r="P306" s="175"/>
      <c r="Q306" s="175"/>
      <c r="R306" s="175"/>
      <c r="S306" s="175"/>
      <c r="T306" s="175"/>
      <c r="U306" s="175"/>
      <c r="V306" s="175"/>
      <c r="W306" s="175"/>
      <c r="X306" s="175"/>
      <c r="Y306" s="175"/>
      <c r="Z306" s="175"/>
      <c r="AA306" s="175"/>
      <c r="AB306" s="175"/>
      <c r="AC306" s="175"/>
      <c r="AD306" s="175"/>
      <c r="AE306" s="175"/>
      <c r="AF306" s="175"/>
      <c r="AG306" s="175"/>
    </row>
    <row r="307" spans="1:33" ht="18" customHeight="1">
      <c r="A307" s="647" t="str">
        <f t="shared" si="46"/>
        <v>平成6</v>
      </c>
      <c r="B307" s="552" t="str">
        <f t="shared" si="43"/>
        <v>-</v>
      </c>
      <c r="C307" s="648">
        <v>34712</v>
      </c>
      <c r="D307" s="648" t="str">
        <f t="shared" si="44"/>
        <v/>
      </c>
      <c r="E307" s="649">
        <v>1</v>
      </c>
      <c r="F307" s="650" t="s">
        <v>1679</v>
      </c>
      <c r="G307" s="650" t="s">
        <v>1680</v>
      </c>
      <c r="H307" s="650"/>
      <c r="I307" s="176"/>
      <c r="J307" s="652">
        <v>2</v>
      </c>
      <c r="K307" s="653"/>
      <c r="L307" s="653">
        <v>23</v>
      </c>
      <c r="M307" s="176">
        <f t="shared" si="47"/>
        <v>23</v>
      </c>
      <c r="N307" s="1104"/>
      <c r="O307" s="1129" t="str">
        <f t="shared" si="45"/>
        <v/>
      </c>
      <c r="P307" s="175"/>
      <c r="Q307" s="175"/>
      <c r="R307" s="175"/>
      <c r="S307" s="175"/>
      <c r="T307" s="175"/>
      <c r="U307" s="175"/>
      <c r="V307" s="175"/>
      <c r="W307" s="175"/>
      <c r="X307" s="175"/>
      <c r="Y307" s="175"/>
      <c r="Z307" s="175"/>
      <c r="AA307" s="175"/>
      <c r="AB307" s="175"/>
      <c r="AC307" s="175"/>
      <c r="AD307" s="175"/>
      <c r="AE307" s="175"/>
      <c r="AF307" s="175"/>
      <c r="AG307" s="175"/>
    </row>
    <row r="308" spans="1:33" ht="18" customHeight="1">
      <c r="A308" s="647" t="str">
        <f t="shared" si="46"/>
        <v>平成6</v>
      </c>
      <c r="B308" s="552">
        <f t="shared" si="43"/>
        <v>26</v>
      </c>
      <c r="C308" s="648">
        <v>34718</v>
      </c>
      <c r="D308" s="648" t="str">
        <f t="shared" si="44"/>
        <v/>
      </c>
      <c r="E308" s="649">
        <v>1</v>
      </c>
      <c r="F308" s="650" t="s">
        <v>1681</v>
      </c>
      <c r="G308" s="650" t="s">
        <v>1289</v>
      </c>
      <c r="H308" s="650"/>
      <c r="I308" s="176"/>
      <c r="J308" s="652">
        <v>2</v>
      </c>
      <c r="K308" s="653">
        <v>9</v>
      </c>
      <c r="L308" s="653">
        <v>109</v>
      </c>
      <c r="M308" s="176">
        <f t="shared" si="47"/>
        <v>109</v>
      </c>
      <c r="N308" s="1104"/>
      <c r="O308" s="1129" t="str">
        <f t="shared" si="45"/>
        <v/>
      </c>
      <c r="P308" s="175"/>
      <c r="Q308" s="175"/>
      <c r="R308" s="175"/>
      <c r="S308" s="175"/>
      <c r="T308" s="175"/>
      <c r="U308" s="175"/>
      <c r="V308" s="175"/>
      <c r="W308" s="175"/>
      <c r="X308" s="175"/>
      <c r="Y308" s="175"/>
      <c r="Z308" s="175"/>
      <c r="AA308" s="175"/>
      <c r="AB308" s="175"/>
      <c r="AC308" s="175"/>
      <c r="AD308" s="175"/>
      <c r="AE308" s="175"/>
      <c r="AF308" s="175"/>
      <c r="AG308" s="175"/>
    </row>
    <row r="309" spans="1:33" ht="18" customHeight="1">
      <c r="A309" s="647" t="str">
        <f t="shared" si="46"/>
        <v>平成6</v>
      </c>
      <c r="B309" s="552">
        <f t="shared" si="43"/>
        <v>30</v>
      </c>
      <c r="C309" s="648">
        <v>34726</v>
      </c>
      <c r="D309" s="648" t="str">
        <f t="shared" si="44"/>
        <v/>
      </c>
      <c r="E309" s="649">
        <v>1</v>
      </c>
      <c r="F309" s="650" t="s">
        <v>1682</v>
      </c>
      <c r="G309" s="650" t="s">
        <v>1299</v>
      </c>
      <c r="H309" s="650" t="s">
        <v>1666</v>
      </c>
      <c r="I309" s="176"/>
      <c r="J309" s="652">
        <v>2</v>
      </c>
      <c r="K309" s="653">
        <v>8</v>
      </c>
      <c r="L309" s="653">
        <v>179</v>
      </c>
      <c r="M309" s="176">
        <f t="shared" si="47"/>
        <v>179</v>
      </c>
      <c r="N309" s="1104"/>
      <c r="O309" s="1129" t="str">
        <f t="shared" si="45"/>
        <v/>
      </c>
      <c r="P309" s="175"/>
      <c r="Q309" s="175"/>
      <c r="R309" s="175"/>
      <c r="S309" s="175"/>
      <c r="T309" s="175"/>
      <c r="U309" s="175"/>
      <c r="V309" s="175"/>
      <c r="W309" s="175"/>
      <c r="X309" s="175"/>
      <c r="Y309" s="175"/>
      <c r="Z309" s="175"/>
      <c r="AA309" s="175"/>
      <c r="AB309" s="175"/>
      <c r="AC309" s="175"/>
      <c r="AD309" s="175"/>
      <c r="AE309" s="175"/>
      <c r="AF309" s="175"/>
      <c r="AG309" s="175"/>
    </row>
    <row r="310" spans="1:33" ht="18" customHeight="1">
      <c r="A310" s="647" t="str">
        <f t="shared" si="46"/>
        <v>平成6</v>
      </c>
      <c r="B310" s="552">
        <f t="shared" si="43"/>
        <v>24</v>
      </c>
      <c r="C310" s="648">
        <v>34740</v>
      </c>
      <c r="D310" s="648" t="str">
        <f t="shared" si="44"/>
        <v/>
      </c>
      <c r="E310" s="649">
        <v>1</v>
      </c>
      <c r="F310" s="650" t="s">
        <v>1683</v>
      </c>
      <c r="G310" s="650" t="s">
        <v>1599</v>
      </c>
      <c r="H310" s="650"/>
      <c r="I310" s="176"/>
      <c r="J310" s="652">
        <v>2</v>
      </c>
      <c r="K310" s="653">
        <v>10</v>
      </c>
      <c r="L310" s="653">
        <v>155</v>
      </c>
      <c r="M310" s="176">
        <f t="shared" si="47"/>
        <v>155</v>
      </c>
      <c r="N310" s="1104"/>
      <c r="O310" s="1129" t="str">
        <f t="shared" si="45"/>
        <v/>
      </c>
      <c r="P310" s="175"/>
      <c r="Q310" s="175"/>
      <c r="R310" s="175"/>
      <c r="S310" s="175"/>
      <c r="T310" s="175"/>
      <c r="U310" s="175"/>
      <c r="V310" s="175"/>
      <c r="W310" s="175"/>
      <c r="X310" s="175"/>
      <c r="Y310" s="175"/>
      <c r="Z310" s="175"/>
      <c r="AA310" s="175"/>
      <c r="AB310" s="175"/>
      <c r="AC310" s="175"/>
      <c r="AD310" s="175"/>
      <c r="AE310" s="175"/>
      <c r="AF310" s="175"/>
      <c r="AG310" s="175"/>
    </row>
    <row r="311" spans="1:33" ht="18" customHeight="1">
      <c r="A311" s="647" t="str">
        <f t="shared" si="46"/>
        <v>平成6</v>
      </c>
      <c r="B311" s="552">
        <f t="shared" si="43"/>
        <v>44</v>
      </c>
      <c r="C311" s="648">
        <v>34746</v>
      </c>
      <c r="D311" s="648" t="str">
        <f t="shared" si="44"/>
        <v/>
      </c>
      <c r="E311" s="649">
        <v>1</v>
      </c>
      <c r="F311" s="650" t="s">
        <v>1684</v>
      </c>
      <c r="G311" s="650" t="s">
        <v>1575</v>
      </c>
      <c r="H311" s="650"/>
      <c r="I311" s="176"/>
      <c r="J311" s="652">
        <v>2</v>
      </c>
      <c r="K311" s="653">
        <v>5</v>
      </c>
      <c r="L311" s="653">
        <v>122</v>
      </c>
      <c r="M311" s="176">
        <f t="shared" si="47"/>
        <v>122</v>
      </c>
      <c r="N311" s="1104"/>
      <c r="O311" s="1129" t="str">
        <f t="shared" si="45"/>
        <v/>
      </c>
      <c r="P311" s="175"/>
      <c r="Q311" s="175"/>
      <c r="R311" s="175"/>
      <c r="S311" s="175"/>
      <c r="T311" s="175"/>
      <c r="U311" s="175"/>
      <c r="V311" s="175"/>
      <c r="W311" s="175"/>
      <c r="X311" s="175"/>
      <c r="Y311" s="175"/>
      <c r="Z311" s="175"/>
      <c r="AA311" s="175"/>
      <c r="AB311" s="175"/>
      <c r="AC311" s="175"/>
      <c r="AD311" s="175"/>
      <c r="AE311" s="175"/>
      <c r="AF311" s="175"/>
      <c r="AG311" s="175"/>
    </row>
    <row r="312" spans="1:33" ht="18" customHeight="1">
      <c r="A312" s="647" t="str">
        <f t="shared" si="46"/>
        <v>平成6</v>
      </c>
      <c r="B312" s="552">
        <f t="shared" si="43"/>
        <v>30</v>
      </c>
      <c r="C312" s="648">
        <v>34752</v>
      </c>
      <c r="D312" s="648" t="str">
        <f t="shared" si="44"/>
        <v/>
      </c>
      <c r="E312" s="649">
        <v>1</v>
      </c>
      <c r="F312" s="650" t="s">
        <v>1685</v>
      </c>
      <c r="G312" s="650" t="s">
        <v>1299</v>
      </c>
      <c r="H312" s="650"/>
      <c r="I312" s="176"/>
      <c r="J312" s="652">
        <v>2</v>
      </c>
      <c r="K312" s="653">
        <v>8</v>
      </c>
      <c r="L312" s="653">
        <v>119</v>
      </c>
      <c r="M312" s="176">
        <f t="shared" si="47"/>
        <v>119</v>
      </c>
      <c r="N312" s="1104"/>
      <c r="O312" s="1129" t="str">
        <f t="shared" si="45"/>
        <v/>
      </c>
      <c r="P312" s="175"/>
      <c r="Q312" s="175"/>
      <c r="R312" s="175"/>
      <c r="S312" s="175"/>
      <c r="T312" s="175"/>
      <c r="U312" s="175"/>
      <c r="V312" s="175"/>
      <c r="W312" s="175"/>
      <c r="X312" s="175"/>
      <c r="Y312" s="175"/>
      <c r="Z312" s="175"/>
      <c r="AA312" s="175"/>
      <c r="AB312" s="175"/>
      <c r="AC312" s="175"/>
      <c r="AD312" s="175"/>
      <c r="AE312" s="175"/>
      <c r="AF312" s="175"/>
      <c r="AG312" s="175"/>
    </row>
    <row r="313" spans="1:33" ht="18" customHeight="1">
      <c r="A313" s="647" t="str">
        <f t="shared" si="46"/>
        <v>平成6</v>
      </c>
      <c r="B313" s="552" t="str">
        <f t="shared" si="43"/>
        <v>-</v>
      </c>
      <c r="C313" s="648">
        <v>34780</v>
      </c>
      <c r="D313" s="648" t="str">
        <f t="shared" si="44"/>
        <v/>
      </c>
      <c r="E313" s="649">
        <v>1</v>
      </c>
      <c r="F313" s="650" t="s">
        <v>1686</v>
      </c>
      <c r="G313" s="650" t="s">
        <v>1296</v>
      </c>
      <c r="H313" s="650"/>
      <c r="I313" s="176"/>
      <c r="J313" s="652">
        <v>2</v>
      </c>
      <c r="K313" s="653"/>
      <c r="L313" s="653">
        <v>10</v>
      </c>
      <c r="M313" s="176">
        <f t="shared" si="47"/>
        <v>10</v>
      </c>
      <c r="N313" s="1104"/>
      <c r="O313" s="1129" t="str">
        <f t="shared" si="45"/>
        <v/>
      </c>
      <c r="P313" s="175"/>
      <c r="Q313" s="175"/>
      <c r="R313" s="175"/>
      <c r="S313" s="175"/>
      <c r="T313" s="175"/>
      <c r="U313" s="175"/>
      <c r="V313" s="175"/>
      <c r="W313" s="175"/>
      <c r="X313" s="175"/>
      <c r="Y313" s="175"/>
      <c r="Z313" s="175"/>
      <c r="AA313" s="175"/>
      <c r="AB313" s="175"/>
      <c r="AC313" s="175"/>
      <c r="AD313" s="175"/>
      <c r="AE313" s="175"/>
      <c r="AF313" s="175"/>
      <c r="AG313" s="175"/>
    </row>
    <row r="314" spans="1:33" ht="18" customHeight="1">
      <c r="A314" s="647" t="str">
        <f t="shared" si="46"/>
        <v>平成7</v>
      </c>
      <c r="B314" s="552">
        <f t="shared" si="43"/>
        <v>5</v>
      </c>
      <c r="C314" s="648">
        <v>34794</v>
      </c>
      <c r="D314" s="648">
        <f t="shared" si="44"/>
        <v>34795</v>
      </c>
      <c r="E314" s="649">
        <v>2</v>
      </c>
      <c r="F314" s="650" t="s">
        <v>1687</v>
      </c>
      <c r="G314" s="650" t="s">
        <v>1688</v>
      </c>
      <c r="H314" s="650"/>
      <c r="I314" s="176"/>
      <c r="J314" s="652">
        <v>1</v>
      </c>
      <c r="K314" s="653">
        <v>150</v>
      </c>
      <c r="L314" s="653">
        <v>318</v>
      </c>
      <c r="M314" s="176">
        <f t="shared" si="47"/>
        <v>636</v>
      </c>
      <c r="N314" s="1104"/>
      <c r="O314" s="1129" t="str">
        <f t="shared" si="45"/>
        <v/>
      </c>
      <c r="P314" s="175"/>
      <c r="Q314" s="175"/>
      <c r="R314" s="175"/>
      <c r="S314" s="175"/>
      <c r="T314" s="175"/>
      <c r="U314" s="175"/>
      <c r="V314" s="175"/>
      <c r="W314" s="175"/>
      <c r="X314" s="175"/>
      <c r="Y314" s="175"/>
      <c r="Z314" s="175"/>
      <c r="AA314" s="175"/>
      <c r="AB314" s="175"/>
      <c r="AC314" s="175"/>
      <c r="AD314" s="175"/>
      <c r="AE314" s="175"/>
      <c r="AF314" s="175"/>
      <c r="AG314" s="175"/>
    </row>
    <row r="315" spans="1:33" ht="18" customHeight="1">
      <c r="A315" s="647" t="str">
        <f t="shared" si="46"/>
        <v>平成7</v>
      </c>
      <c r="B315" s="552">
        <f t="shared" si="43"/>
        <v>63</v>
      </c>
      <c r="C315" s="648">
        <v>34801</v>
      </c>
      <c r="D315" s="648" t="str">
        <f t="shared" si="44"/>
        <v/>
      </c>
      <c r="E315" s="649">
        <v>1</v>
      </c>
      <c r="F315" s="650" t="s">
        <v>1592</v>
      </c>
      <c r="G315" s="650" t="s">
        <v>1289</v>
      </c>
      <c r="H315" s="650"/>
      <c r="I315" s="176"/>
      <c r="J315" s="652">
        <v>1</v>
      </c>
      <c r="K315" s="653">
        <v>3</v>
      </c>
      <c r="L315" s="653">
        <v>6</v>
      </c>
      <c r="M315" s="176">
        <f t="shared" si="47"/>
        <v>6</v>
      </c>
      <c r="N315" s="1104"/>
      <c r="O315" s="1129" t="str">
        <f t="shared" si="45"/>
        <v/>
      </c>
      <c r="P315" s="175"/>
      <c r="Q315" s="175"/>
      <c r="R315" s="175"/>
      <c r="S315" s="175"/>
      <c r="T315" s="175"/>
      <c r="U315" s="175"/>
      <c r="V315" s="175"/>
      <c r="W315" s="175"/>
      <c r="X315" s="175"/>
      <c r="Y315" s="175"/>
      <c r="Z315" s="175"/>
      <c r="AA315" s="175"/>
      <c r="AB315" s="175"/>
      <c r="AC315" s="175"/>
      <c r="AD315" s="175"/>
      <c r="AE315" s="175"/>
      <c r="AF315" s="175"/>
      <c r="AG315" s="175"/>
    </row>
    <row r="316" spans="1:33" ht="18" customHeight="1">
      <c r="A316" s="647" t="str">
        <f t="shared" si="46"/>
        <v>平成7</v>
      </c>
      <c r="B316" s="552">
        <f t="shared" si="43"/>
        <v>77</v>
      </c>
      <c r="C316" s="648">
        <v>34803</v>
      </c>
      <c r="D316" s="648" t="str">
        <f t="shared" si="44"/>
        <v/>
      </c>
      <c r="E316" s="649">
        <v>1</v>
      </c>
      <c r="F316" s="650" t="s">
        <v>1689</v>
      </c>
      <c r="G316" s="650" t="s">
        <v>1296</v>
      </c>
      <c r="H316" s="650"/>
      <c r="I316" s="176"/>
      <c r="J316" s="652">
        <v>1</v>
      </c>
      <c r="K316" s="653">
        <v>1</v>
      </c>
      <c r="L316" s="653">
        <v>32</v>
      </c>
      <c r="M316" s="176">
        <f t="shared" si="47"/>
        <v>32</v>
      </c>
      <c r="N316" s="1104"/>
      <c r="O316" s="1129" t="str">
        <f t="shared" si="45"/>
        <v/>
      </c>
      <c r="P316" s="175"/>
      <c r="Q316" s="175"/>
      <c r="R316" s="175"/>
      <c r="S316" s="175"/>
      <c r="T316" s="175"/>
      <c r="U316" s="175"/>
      <c r="V316" s="175"/>
      <c r="W316" s="175"/>
      <c r="X316" s="175"/>
      <c r="Y316" s="175"/>
      <c r="Z316" s="175"/>
      <c r="AA316" s="175"/>
      <c r="AB316" s="175"/>
      <c r="AC316" s="175"/>
      <c r="AD316" s="175"/>
      <c r="AE316" s="175"/>
      <c r="AF316" s="175"/>
      <c r="AG316" s="175"/>
    </row>
    <row r="317" spans="1:33" ht="18" customHeight="1">
      <c r="A317" s="647" t="str">
        <f t="shared" si="46"/>
        <v>平成7</v>
      </c>
      <c r="B317" s="552">
        <f t="shared" si="43"/>
        <v>55</v>
      </c>
      <c r="C317" s="648">
        <v>34809</v>
      </c>
      <c r="D317" s="648" t="str">
        <f t="shared" si="44"/>
        <v/>
      </c>
      <c r="E317" s="649">
        <v>1</v>
      </c>
      <c r="F317" s="650" t="s">
        <v>1690</v>
      </c>
      <c r="G317" s="650" t="s">
        <v>1296</v>
      </c>
      <c r="H317" s="650"/>
      <c r="I317" s="176"/>
      <c r="J317" s="652">
        <v>1</v>
      </c>
      <c r="K317" s="653">
        <v>4</v>
      </c>
      <c r="L317" s="653">
        <v>75</v>
      </c>
      <c r="M317" s="176">
        <f t="shared" si="47"/>
        <v>75</v>
      </c>
      <c r="N317" s="1104"/>
      <c r="O317" s="1129" t="str">
        <f t="shared" si="45"/>
        <v/>
      </c>
      <c r="P317" s="175"/>
      <c r="Q317" s="175"/>
      <c r="R317" s="175"/>
      <c r="S317" s="175"/>
      <c r="T317" s="175"/>
      <c r="U317" s="175"/>
      <c r="V317" s="175"/>
      <c r="W317" s="175"/>
      <c r="X317" s="175"/>
      <c r="Y317" s="175"/>
      <c r="Z317" s="175"/>
      <c r="AA317" s="175"/>
      <c r="AB317" s="175"/>
      <c r="AC317" s="175"/>
      <c r="AD317" s="175"/>
      <c r="AE317" s="175"/>
      <c r="AF317" s="175"/>
      <c r="AG317" s="175"/>
    </row>
    <row r="318" spans="1:33" ht="18" customHeight="1">
      <c r="A318" s="647" t="str">
        <f t="shared" si="46"/>
        <v>平成7</v>
      </c>
      <c r="B318" s="552">
        <f t="shared" si="43"/>
        <v>63</v>
      </c>
      <c r="C318" s="648">
        <v>34816</v>
      </c>
      <c r="D318" s="648" t="str">
        <f t="shared" si="44"/>
        <v/>
      </c>
      <c r="E318" s="649">
        <v>1</v>
      </c>
      <c r="F318" s="650" t="s">
        <v>1691</v>
      </c>
      <c r="G318" s="650" t="s">
        <v>1289</v>
      </c>
      <c r="H318" s="650"/>
      <c r="I318" s="176"/>
      <c r="J318" s="652">
        <v>1</v>
      </c>
      <c r="K318" s="653">
        <v>3</v>
      </c>
      <c r="L318" s="653">
        <v>122</v>
      </c>
      <c r="M318" s="176">
        <f t="shared" si="47"/>
        <v>122</v>
      </c>
      <c r="N318" s="1104"/>
      <c r="O318" s="1129" t="str">
        <f t="shared" si="45"/>
        <v/>
      </c>
      <c r="P318" s="175"/>
      <c r="Q318" s="175"/>
      <c r="R318" s="175"/>
      <c r="S318" s="175"/>
      <c r="T318" s="175"/>
      <c r="U318" s="175"/>
      <c r="V318" s="175"/>
      <c r="W318" s="175"/>
      <c r="X318" s="175"/>
      <c r="Y318" s="175"/>
      <c r="Z318" s="175"/>
      <c r="AA318" s="175"/>
      <c r="AB318" s="175"/>
      <c r="AC318" s="175"/>
      <c r="AD318" s="175"/>
      <c r="AE318" s="175"/>
      <c r="AF318" s="175"/>
      <c r="AG318" s="175"/>
    </row>
    <row r="319" spans="1:33" ht="18" customHeight="1">
      <c r="A319" s="647" t="str">
        <f t="shared" si="46"/>
        <v>平成7</v>
      </c>
      <c r="B319" s="552">
        <f t="shared" si="43"/>
        <v>77</v>
      </c>
      <c r="C319" s="648">
        <v>34817</v>
      </c>
      <c r="D319" s="648" t="str">
        <f t="shared" si="44"/>
        <v/>
      </c>
      <c r="E319" s="649">
        <v>1</v>
      </c>
      <c r="F319" s="650" t="s">
        <v>1692</v>
      </c>
      <c r="G319" s="650" t="s">
        <v>1296</v>
      </c>
      <c r="H319" s="650"/>
      <c r="I319" s="176"/>
      <c r="J319" s="652">
        <v>1</v>
      </c>
      <c r="K319" s="653">
        <v>1</v>
      </c>
      <c r="L319" s="653">
        <v>16</v>
      </c>
      <c r="M319" s="176">
        <f t="shared" si="47"/>
        <v>16</v>
      </c>
      <c r="N319" s="1104"/>
      <c r="O319" s="1129" t="str">
        <f t="shared" si="45"/>
        <v/>
      </c>
      <c r="P319" s="175"/>
      <c r="Q319" s="175"/>
      <c r="R319" s="175"/>
      <c r="S319" s="175"/>
      <c r="T319" s="175"/>
      <c r="U319" s="175"/>
      <c r="V319" s="175"/>
      <c r="W319" s="175"/>
      <c r="X319" s="175"/>
      <c r="Y319" s="175"/>
      <c r="Z319" s="175"/>
      <c r="AA319" s="175"/>
      <c r="AB319" s="175"/>
      <c r="AC319" s="175"/>
      <c r="AD319" s="175"/>
      <c r="AE319" s="175"/>
      <c r="AF319" s="175"/>
      <c r="AG319" s="175"/>
    </row>
    <row r="320" spans="1:33" ht="18" customHeight="1">
      <c r="A320" s="647" t="str">
        <f t="shared" si="46"/>
        <v>平成7</v>
      </c>
      <c r="B320" s="552" t="str">
        <f t="shared" si="43"/>
        <v>-</v>
      </c>
      <c r="C320" s="648">
        <v>34829</v>
      </c>
      <c r="D320" s="648" t="str">
        <f t="shared" si="44"/>
        <v/>
      </c>
      <c r="E320" s="649">
        <v>1</v>
      </c>
      <c r="F320" s="650" t="s">
        <v>1693</v>
      </c>
      <c r="G320" s="650"/>
      <c r="H320" s="650"/>
      <c r="I320" s="176"/>
      <c r="J320" s="652">
        <v>1</v>
      </c>
      <c r="K320" s="653"/>
      <c r="L320" s="653">
        <v>10</v>
      </c>
      <c r="M320" s="176">
        <f t="shared" si="47"/>
        <v>10</v>
      </c>
      <c r="N320" s="1104"/>
      <c r="O320" s="1129" t="str">
        <f t="shared" si="45"/>
        <v/>
      </c>
      <c r="P320" s="175"/>
      <c r="Q320" s="175"/>
      <c r="R320" s="175"/>
      <c r="S320" s="175"/>
      <c r="T320" s="175"/>
      <c r="U320" s="175"/>
      <c r="V320" s="175"/>
      <c r="W320" s="175"/>
      <c r="X320" s="175"/>
      <c r="Y320" s="175"/>
      <c r="Z320" s="175"/>
      <c r="AA320" s="175"/>
      <c r="AB320" s="175"/>
      <c r="AC320" s="175"/>
      <c r="AD320" s="175"/>
      <c r="AE320" s="175"/>
      <c r="AF320" s="175"/>
      <c r="AG320" s="175"/>
    </row>
    <row r="321" spans="1:33" ht="18" customHeight="1">
      <c r="A321" s="647" t="str">
        <f t="shared" si="46"/>
        <v>平成7</v>
      </c>
      <c r="B321" s="552">
        <f t="shared" si="43"/>
        <v>77</v>
      </c>
      <c r="C321" s="648">
        <v>34831</v>
      </c>
      <c r="D321" s="648" t="str">
        <f t="shared" si="44"/>
        <v/>
      </c>
      <c r="E321" s="649">
        <v>1</v>
      </c>
      <c r="F321" s="650" t="s">
        <v>1694</v>
      </c>
      <c r="G321" s="650" t="s">
        <v>1296</v>
      </c>
      <c r="H321" s="650"/>
      <c r="I321" s="176"/>
      <c r="J321" s="652">
        <v>1</v>
      </c>
      <c r="K321" s="653">
        <v>1</v>
      </c>
      <c r="L321" s="653">
        <v>41</v>
      </c>
      <c r="M321" s="176">
        <f t="shared" si="47"/>
        <v>41</v>
      </c>
      <c r="N321" s="1104"/>
      <c r="O321" s="1129" t="str">
        <f t="shared" si="45"/>
        <v/>
      </c>
      <c r="P321" s="175"/>
      <c r="Q321" s="175"/>
      <c r="R321" s="175"/>
      <c r="S321" s="175"/>
      <c r="T321" s="175"/>
      <c r="U321" s="175"/>
      <c r="V321" s="175"/>
      <c r="W321" s="175"/>
      <c r="X321" s="175"/>
      <c r="Y321" s="175"/>
      <c r="Z321" s="175"/>
      <c r="AA321" s="175"/>
      <c r="AB321" s="175"/>
      <c r="AC321" s="175"/>
      <c r="AD321" s="175"/>
      <c r="AE321" s="175"/>
      <c r="AF321" s="175"/>
      <c r="AG321" s="175"/>
    </row>
    <row r="322" spans="1:33" ht="18" customHeight="1">
      <c r="A322" s="647" t="str">
        <f t="shared" si="46"/>
        <v>平成7</v>
      </c>
      <c r="B322" s="552">
        <f t="shared" si="43"/>
        <v>19</v>
      </c>
      <c r="C322" s="648">
        <v>34858</v>
      </c>
      <c r="D322" s="648">
        <f t="shared" si="44"/>
        <v>34859</v>
      </c>
      <c r="E322" s="649">
        <v>2</v>
      </c>
      <c r="F322" s="650" t="s">
        <v>1695</v>
      </c>
      <c r="G322" s="650" t="s">
        <v>1696</v>
      </c>
      <c r="H322" s="650"/>
      <c r="I322" s="176"/>
      <c r="J322" s="652">
        <v>1</v>
      </c>
      <c r="K322" s="653">
        <v>21</v>
      </c>
      <c r="L322" s="653">
        <v>143</v>
      </c>
      <c r="M322" s="176">
        <f t="shared" si="47"/>
        <v>286</v>
      </c>
      <c r="N322" s="1104"/>
      <c r="O322" s="1129" t="str">
        <f t="shared" si="45"/>
        <v/>
      </c>
      <c r="P322" s="175"/>
      <c r="Q322" s="175"/>
      <c r="R322" s="175"/>
      <c r="S322" s="175"/>
      <c r="T322" s="175"/>
      <c r="U322" s="175"/>
      <c r="V322" s="175"/>
      <c r="W322" s="175"/>
      <c r="X322" s="175"/>
      <c r="Y322" s="175"/>
      <c r="Z322" s="175"/>
      <c r="AA322" s="175"/>
      <c r="AB322" s="175"/>
      <c r="AC322" s="175"/>
      <c r="AD322" s="175"/>
      <c r="AE322" s="175"/>
      <c r="AF322" s="175"/>
      <c r="AG322" s="175"/>
    </row>
    <row r="323" spans="1:33" ht="18" customHeight="1">
      <c r="A323" s="647" t="str">
        <f t="shared" si="46"/>
        <v>平成7</v>
      </c>
      <c r="B323" s="552">
        <f t="shared" si="43"/>
        <v>12</v>
      </c>
      <c r="C323" s="648">
        <v>34858</v>
      </c>
      <c r="D323" s="648">
        <f t="shared" si="44"/>
        <v>34860</v>
      </c>
      <c r="E323" s="649">
        <v>3</v>
      </c>
      <c r="F323" s="650" t="s">
        <v>1697</v>
      </c>
      <c r="G323" s="650" t="s">
        <v>1698</v>
      </c>
      <c r="H323" s="650"/>
      <c r="I323" s="176"/>
      <c r="J323" s="652">
        <v>1</v>
      </c>
      <c r="K323" s="653">
        <v>60</v>
      </c>
      <c r="L323" s="653">
        <v>160</v>
      </c>
      <c r="M323" s="176">
        <f t="shared" si="47"/>
        <v>480</v>
      </c>
      <c r="N323" s="1104"/>
      <c r="O323" s="1129" t="str">
        <f t="shared" si="45"/>
        <v/>
      </c>
      <c r="P323" s="175"/>
      <c r="Q323" s="175"/>
      <c r="R323" s="175"/>
      <c r="S323" s="175"/>
      <c r="T323" s="175"/>
      <c r="U323" s="175"/>
      <c r="V323" s="175"/>
      <c r="W323" s="175"/>
      <c r="X323" s="175"/>
      <c r="Y323" s="175"/>
      <c r="Z323" s="175"/>
      <c r="AA323" s="175"/>
      <c r="AB323" s="175"/>
      <c r="AC323" s="175"/>
      <c r="AD323" s="175"/>
      <c r="AE323" s="175"/>
      <c r="AF323" s="175"/>
      <c r="AG323" s="175"/>
    </row>
    <row r="324" spans="1:33" ht="18" customHeight="1">
      <c r="A324" s="647" t="str">
        <f t="shared" si="46"/>
        <v>平成7</v>
      </c>
      <c r="B324" s="552">
        <f t="shared" ref="B324:B387" si="48">IF(ISBLANK(K324),"-",COUNTIFS($K:$K,"&gt;"&amp;K324,A:A,A324)+1)</f>
        <v>55</v>
      </c>
      <c r="C324" s="648">
        <v>34864</v>
      </c>
      <c r="D324" s="648" t="str">
        <f t="shared" ref="D324:D387" si="49">IF(E324=1,"",C324+E324-1)</f>
        <v/>
      </c>
      <c r="E324" s="649">
        <v>1</v>
      </c>
      <c r="F324" s="650" t="s">
        <v>1592</v>
      </c>
      <c r="G324" s="650" t="s">
        <v>1289</v>
      </c>
      <c r="H324" s="650"/>
      <c r="I324" s="176"/>
      <c r="J324" s="652">
        <v>1</v>
      </c>
      <c r="K324" s="653">
        <v>4</v>
      </c>
      <c r="L324" s="653">
        <v>3</v>
      </c>
      <c r="M324" s="176">
        <f t="shared" si="47"/>
        <v>3</v>
      </c>
      <c r="N324" s="1104"/>
      <c r="O324" s="1129" t="str">
        <f t="shared" ref="O324:O387" si="50">IF(COUNTIF(G324,"*オンライン*"),"●","")</f>
        <v/>
      </c>
      <c r="P324" s="175"/>
      <c r="Q324" s="175"/>
      <c r="R324" s="175"/>
      <c r="S324" s="175"/>
      <c r="T324" s="175"/>
      <c r="U324" s="175"/>
      <c r="V324" s="175"/>
      <c r="W324" s="175"/>
      <c r="X324" s="175"/>
      <c r="Y324" s="175"/>
      <c r="Z324" s="175"/>
      <c r="AA324" s="175"/>
      <c r="AB324" s="175"/>
      <c r="AC324" s="175"/>
      <c r="AD324" s="175"/>
      <c r="AE324" s="175"/>
      <c r="AF324" s="175"/>
      <c r="AG324" s="175"/>
    </row>
    <row r="325" spans="1:33" ht="18" customHeight="1">
      <c r="A325" s="647" t="str">
        <f t="shared" ref="A325:A388" si="51">TEXT(EDATE(C325,-3),"ggge")</f>
        <v>平成7</v>
      </c>
      <c r="B325" s="552">
        <f t="shared" si="48"/>
        <v>40</v>
      </c>
      <c r="C325" s="648">
        <v>34871</v>
      </c>
      <c r="D325" s="648" t="str">
        <f t="shared" si="49"/>
        <v/>
      </c>
      <c r="E325" s="649">
        <v>1</v>
      </c>
      <c r="F325" s="650" t="s">
        <v>1699</v>
      </c>
      <c r="G325" s="650" t="s">
        <v>1296</v>
      </c>
      <c r="H325" s="650"/>
      <c r="I325" s="176"/>
      <c r="J325" s="652">
        <v>1</v>
      </c>
      <c r="K325" s="653">
        <v>6</v>
      </c>
      <c r="L325" s="653">
        <v>70</v>
      </c>
      <c r="M325" s="176">
        <f t="shared" ref="M325:M388" si="52">E325*L325</f>
        <v>70</v>
      </c>
      <c r="N325" s="1104"/>
      <c r="O325" s="1129" t="str">
        <f t="shared" si="50"/>
        <v/>
      </c>
      <c r="P325" s="175"/>
      <c r="Q325" s="175"/>
      <c r="R325" s="175"/>
      <c r="S325" s="175"/>
      <c r="T325" s="175"/>
      <c r="U325" s="175"/>
      <c r="V325" s="175"/>
      <c r="W325" s="175"/>
      <c r="X325" s="175"/>
      <c r="Y325" s="175"/>
      <c r="Z325" s="175"/>
      <c r="AA325" s="175"/>
      <c r="AB325" s="175"/>
      <c r="AC325" s="175"/>
      <c r="AD325" s="175"/>
      <c r="AE325" s="175"/>
      <c r="AF325" s="175"/>
      <c r="AG325" s="175"/>
    </row>
    <row r="326" spans="1:33" ht="18" customHeight="1">
      <c r="A326" s="647" t="str">
        <f t="shared" si="51"/>
        <v>平成7</v>
      </c>
      <c r="B326" s="552">
        <f t="shared" si="48"/>
        <v>11</v>
      </c>
      <c r="C326" s="648">
        <v>34872</v>
      </c>
      <c r="D326" s="648">
        <f t="shared" si="49"/>
        <v>34873</v>
      </c>
      <c r="E326" s="649">
        <v>2</v>
      </c>
      <c r="F326" s="650" t="s">
        <v>1700</v>
      </c>
      <c r="G326" s="650" t="s">
        <v>1289</v>
      </c>
      <c r="H326" s="650"/>
      <c r="I326" s="176"/>
      <c r="J326" s="652">
        <v>1</v>
      </c>
      <c r="K326" s="653">
        <v>68</v>
      </c>
      <c r="L326" s="653">
        <v>236</v>
      </c>
      <c r="M326" s="176">
        <f t="shared" si="52"/>
        <v>472</v>
      </c>
      <c r="N326" s="1104"/>
      <c r="O326" s="1129" t="str">
        <f t="shared" si="50"/>
        <v/>
      </c>
      <c r="P326" s="175"/>
      <c r="Q326" s="175"/>
      <c r="R326" s="175"/>
      <c r="S326" s="175"/>
      <c r="T326" s="175"/>
      <c r="U326" s="175"/>
      <c r="V326" s="175"/>
      <c r="W326" s="175"/>
      <c r="X326" s="175"/>
      <c r="Y326" s="175"/>
      <c r="Z326" s="175"/>
      <c r="AA326" s="175"/>
      <c r="AB326" s="175"/>
      <c r="AC326" s="175"/>
      <c r="AD326" s="175"/>
      <c r="AE326" s="175"/>
      <c r="AF326" s="175"/>
      <c r="AG326" s="175"/>
    </row>
    <row r="327" spans="1:33" ht="18" customHeight="1">
      <c r="A327" s="647" t="str">
        <f t="shared" si="51"/>
        <v>平成7</v>
      </c>
      <c r="B327" s="552">
        <f t="shared" si="48"/>
        <v>55</v>
      </c>
      <c r="C327" s="648">
        <v>34878</v>
      </c>
      <c r="D327" s="648" t="str">
        <f t="shared" si="49"/>
        <v/>
      </c>
      <c r="E327" s="649">
        <v>1</v>
      </c>
      <c r="F327" s="650" t="s">
        <v>1701</v>
      </c>
      <c r="G327" s="650" t="s">
        <v>341</v>
      </c>
      <c r="H327" s="650"/>
      <c r="I327" s="176"/>
      <c r="J327" s="652">
        <v>1</v>
      </c>
      <c r="K327" s="653">
        <v>4</v>
      </c>
      <c r="L327" s="653">
        <v>43</v>
      </c>
      <c r="M327" s="176">
        <f t="shared" si="52"/>
        <v>43</v>
      </c>
      <c r="N327" s="1104"/>
      <c r="O327" s="1129" t="str">
        <f t="shared" si="50"/>
        <v/>
      </c>
      <c r="P327" s="175"/>
      <c r="Q327" s="175"/>
      <c r="R327" s="175"/>
      <c r="S327" s="175"/>
      <c r="T327" s="175"/>
      <c r="U327" s="175"/>
      <c r="V327" s="175"/>
      <c r="W327" s="175"/>
      <c r="X327" s="175"/>
      <c r="Y327" s="175"/>
      <c r="Z327" s="175"/>
      <c r="AA327" s="175"/>
      <c r="AB327" s="175"/>
      <c r="AC327" s="175"/>
      <c r="AD327" s="175"/>
      <c r="AE327" s="175"/>
      <c r="AF327" s="175"/>
      <c r="AG327" s="175"/>
    </row>
    <row r="328" spans="1:33" ht="18" customHeight="1">
      <c r="A328" s="647" t="str">
        <f t="shared" si="51"/>
        <v>平成7</v>
      </c>
      <c r="B328" s="552">
        <f t="shared" si="48"/>
        <v>14</v>
      </c>
      <c r="C328" s="648">
        <v>34887</v>
      </c>
      <c r="D328" s="648">
        <f t="shared" si="49"/>
        <v>34888</v>
      </c>
      <c r="E328" s="649">
        <v>2</v>
      </c>
      <c r="F328" s="650" t="s">
        <v>1702</v>
      </c>
      <c r="G328" s="650" t="s">
        <v>1630</v>
      </c>
      <c r="H328" s="650"/>
      <c r="I328" s="176"/>
      <c r="J328" s="652">
        <v>1</v>
      </c>
      <c r="K328" s="653">
        <v>49</v>
      </c>
      <c r="L328" s="653">
        <v>194</v>
      </c>
      <c r="M328" s="176">
        <f t="shared" si="52"/>
        <v>388</v>
      </c>
      <c r="N328" s="1104"/>
      <c r="O328" s="1129" t="str">
        <f t="shared" si="50"/>
        <v/>
      </c>
      <c r="P328" s="175"/>
      <c r="Q328" s="175"/>
      <c r="R328" s="175"/>
      <c r="S328" s="175"/>
      <c r="T328" s="175"/>
      <c r="U328" s="175"/>
      <c r="V328" s="175"/>
      <c r="W328" s="175"/>
      <c r="X328" s="175"/>
      <c r="Y328" s="175"/>
      <c r="Z328" s="175"/>
      <c r="AA328" s="175"/>
      <c r="AB328" s="175"/>
      <c r="AC328" s="175"/>
      <c r="AD328" s="175"/>
      <c r="AE328" s="175"/>
      <c r="AF328" s="175"/>
      <c r="AG328" s="175"/>
    </row>
    <row r="329" spans="1:33" ht="18" customHeight="1">
      <c r="A329" s="647" t="str">
        <f t="shared" si="51"/>
        <v>平成7</v>
      </c>
      <c r="B329" s="552">
        <f t="shared" si="48"/>
        <v>77</v>
      </c>
      <c r="C329" s="648">
        <v>34892</v>
      </c>
      <c r="D329" s="648" t="str">
        <f t="shared" si="49"/>
        <v/>
      </c>
      <c r="E329" s="649">
        <v>1</v>
      </c>
      <c r="F329" s="650" t="s">
        <v>1703</v>
      </c>
      <c r="G329" s="650" t="s">
        <v>1296</v>
      </c>
      <c r="H329" s="650"/>
      <c r="I329" s="176"/>
      <c r="J329" s="652">
        <v>1</v>
      </c>
      <c r="K329" s="653">
        <v>1</v>
      </c>
      <c r="L329" s="653">
        <v>44</v>
      </c>
      <c r="M329" s="176">
        <f t="shared" si="52"/>
        <v>44</v>
      </c>
      <c r="N329" s="1104"/>
      <c r="O329" s="1129" t="str">
        <f t="shared" si="50"/>
        <v/>
      </c>
      <c r="P329" s="175"/>
      <c r="Q329" s="175"/>
      <c r="R329" s="175"/>
      <c r="S329" s="175"/>
      <c r="T329" s="175"/>
      <c r="U329" s="175"/>
      <c r="V329" s="175"/>
      <c r="W329" s="175"/>
      <c r="X329" s="175"/>
      <c r="Y329" s="175"/>
      <c r="Z329" s="175"/>
      <c r="AA329" s="175"/>
      <c r="AB329" s="175"/>
      <c r="AC329" s="175"/>
      <c r="AD329" s="175"/>
      <c r="AE329" s="175"/>
      <c r="AF329" s="175"/>
      <c r="AG329" s="175"/>
    </row>
    <row r="330" spans="1:33" ht="18" customHeight="1">
      <c r="A330" s="647" t="str">
        <f t="shared" si="51"/>
        <v>平成7</v>
      </c>
      <c r="B330" s="552">
        <f t="shared" si="48"/>
        <v>76</v>
      </c>
      <c r="C330" s="648">
        <v>34892</v>
      </c>
      <c r="D330" s="648" t="str">
        <f t="shared" si="49"/>
        <v/>
      </c>
      <c r="E330" s="649">
        <v>1</v>
      </c>
      <c r="F330" s="650" t="s">
        <v>1592</v>
      </c>
      <c r="G330" s="650" t="s">
        <v>1289</v>
      </c>
      <c r="H330" s="650"/>
      <c r="I330" s="176"/>
      <c r="J330" s="652">
        <v>1</v>
      </c>
      <c r="K330" s="653">
        <v>2</v>
      </c>
      <c r="L330" s="653">
        <v>6</v>
      </c>
      <c r="M330" s="176">
        <f t="shared" si="52"/>
        <v>6</v>
      </c>
      <c r="N330" s="1104"/>
      <c r="O330" s="1129" t="str">
        <f t="shared" si="50"/>
        <v/>
      </c>
      <c r="P330" s="175"/>
      <c r="Q330" s="175"/>
      <c r="R330" s="175"/>
      <c r="S330" s="175"/>
      <c r="T330" s="175"/>
      <c r="U330" s="175"/>
      <c r="V330" s="175"/>
      <c r="W330" s="175"/>
      <c r="X330" s="175"/>
      <c r="Y330" s="175"/>
      <c r="Z330" s="175"/>
      <c r="AA330" s="175"/>
      <c r="AB330" s="175"/>
      <c r="AC330" s="175"/>
      <c r="AD330" s="175"/>
      <c r="AE330" s="175"/>
      <c r="AF330" s="175"/>
      <c r="AG330" s="175"/>
    </row>
    <row r="331" spans="1:33" ht="18" customHeight="1">
      <c r="A331" s="647" t="str">
        <f t="shared" si="51"/>
        <v>平成7</v>
      </c>
      <c r="B331" s="552">
        <f t="shared" si="48"/>
        <v>32</v>
      </c>
      <c r="C331" s="648">
        <v>34894</v>
      </c>
      <c r="D331" s="648" t="str">
        <f t="shared" si="49"/>
        <v/>
      </c>
      <c r="E331" s="649">
        <v>1</v>
      </c>
      <c r="F331" s="650" t="s">
        <v>1704</v>
      </c>
      <c r="G331" s="650" t="s">
        <v>1705</v>
      </c>
      <c r="H331" s="650"/>
      <c r="I331" s="176"/>
      <c r="J331" s="652">
        <v>1</v>
      </c>
      <c r="K331" s="653">
        <v>7</v>
      </c>
      <c r="L331" s="653">
        <v>51</v>
      </c>
      <c r="M331" s="176">
        <f t="shared" si="52"/>
        <v>51</v>
      </c>
      <c r="N331" s="1104"/>
      <c r="O331" s="1129" t="str">
        <f t="shared" si="50"/>
        <v/>
      </c>
      <c r="P331" s="175"/>
      <c r="Q331" s="175"/>
      <c r="R331" s="175"/>
      <c r="S331" s="175"/>
      <c r="T331" s="175"/>
      <c r="U331" s="175"/>
      <c r="V331" s="175"/>
      <c r="W331" s="175"/>
      <c r="X331" s="175"/>
      <c r="Y331" s="175"/>
      <c r="Z331" s="175"/>
      <c r="AA331" s="175"/>
      <c r="AB331" s="175"/>
      <c r="AC331" s="175"/>
      <c r="AD331" s="175"/>
      <c r="AE331" s="175"/>
      <c r="AF331" s="175"/>
      <c r="AG331" s="175"/>
    </row>
    <row r="332" spans="1:33" ht="18" customHeight="1">
      <c r="A332" s="647" t="str">
        <f t="shared" si="51"/>
        <v>平成7</v>
      </c>
      <c r="B332" s="552">
        <f t="shared" si="48"/>
        <v>63</v>
      </c>
      <c r="C332" s="648">
        <v>34894</v>
      </c>
      <c r="D332" s="648" t="str">
        <f t="shared" si="49"/>
        <v/>
      </c>
      <c r="E332" s="649">
        <v>1</v>
      </c>
      <c r="F332" s="650" t="s">
        <v>1706</v>
      </c>
      <c r="G332" s="650" t="s">
        <v>341</v>
      </c>
      <c r="H332" s="650"/>
      <c r="I332" s="176"/>
      <c r="J332" s="652">
        <v>1</v>
      </c>
      <c r="K332" s="653">
        <v>3</v>
      </c>
      <c r="L332" s="653">
        <v>30</v>
      </c>
      <c r="M332" s="176">
        <f t="shared" si="52"/>
        <v>30</v>
      </c>
      <c r="N332" s="1104"/>
      <c r="O332" s="1129" t="str">
        <f t="shared" si="50"/>
        <v/>
      </c>
      <c r="P332" s="175"/>
      <c r="Q332" s="175"/>
      <c r="R332" s="175"/>
      <c r="S332" s="175"/>
      <c r="T332" s="175"/>
      <c r="U332" s="175"/>
      <c r="V332" s="175"/>
      <c r="W332" s="175"/>
      <c r="X332" s="175"/>
      <c r="Y332" s="175"/>
      <c r="Z332" s="175"/>
      <c r="AA332" s="175"/>
      <c r="AB332" s="175"/>
      <c r="AC332" s="175"/>
      <c r="AD332" s="175"/>
      <c r="AE332" s="175"/>
      <c r="AF332" s="175"/>
      <c r="AG332" s="175"/>
    </row>
    <row r="333" spans="1:33" ht="18" customHeight="1">
      <c r="A333" s="647" t="str">
        <f t="shared" si="51"/>
        <v>平成7</v>
      </c>
      <c r="B333" s="552">
        <f t="shared" si="48"/>
        <v>63</v>
      </c>
      <c r="C333" s="648">
        <v>34898</v>
      </c>
      <c r="D333" s="648" t="str">
        <f t="shared" si="49"/>
        <v/>
      </c>
      <c r="E333" s="649">
        <v>1</v>
      </c>
      <c r="F333" s="650" t="s">
        <v>1701</v>
      </c>
      <c r="G333" s="650" t="s">
        <v>445</v>
      </c>
      <c r="H333" s="650"/>
      <c r="I333" s="176"/>
      <c r="J333" s="652">
        <v>1</v>
      </c>
      <c r="K333" s="653">
        <v>3</v>
      </c>
      <c r="L333" s="653">
        <v>18</v>
      </c>
      <c r="M333" s="176">
        <f t="shared" si="52"/>
        <v>18</v>
      </c>
      <c r="N333" s="1104"/>
      <c r="O333" s="1129" t="str">
        <f t="shared" si="50"/>
        <v/>
      </c>
      <c r="P333" s="175"/>
      <c r="Q333" s="175"/>
      <c r="R333" s="175"/>
      <c r="S333" s="175"/>
      <c r="T333" s="175"/>
      <c r="U333" s="175"/>
      <c r="V333" s="175"/>
      <c r="W333" s="175"/>
      <c r="X333" s="175"/>
      <c r="Y333" s="175"/>
      <c r="Z333" s="175"/>
      <c r="AA333" s="175"/>
      <c r="AB333" s="175"/>
      <c r="AC333" s="175"/>
      <c r="AD333" s="175"/>
      <c r="AE333" s="175"/>
      <c r="AF333" s="175"/>
      <c r="AG333" s="175"/>
    </row>
    <row r="334" spans="1:33" ht="18" customHeight="1">
      <c r="A334" s="647" t="str">
        <f t="shared" si="51"/>
        <v>平成7</v>
      </c>
      <c r="B334" s="552">
        <f t="shared" si="48"/>
        <v>3</v>
      </c>
      <c r="C334" s="648">
        <v>34907</v>
      </c>
      <c r="D334" s="648">
        <f t="shared" si="49"/>
        <v>34909</v>
      </c>
      <c r="E334" s="649">
        <v>3</v>
      </c>
      <c r="F334" s="650" t="s">
        <v>1707</v>
      </c>
      <c r="G334" s="650" t="s">
        <v>1708</v>
      </c>
      <c r="H334" s="650"/>
      <c r="I334" s="176"/>
      <c r="J334" s="652">
        <v>1</v>
      </c>
      <c r="K334" s="653">
        <v>206</v>
      </c>
      <c r="L334" s="653">
        <v>328</v>
      </c>
      <c r="M334" s="176">
        <f t="shared" si="52"/>
        <v>984</v>
      </c>
      <c r="N334" s="1104"/>
      <c r="O334" s="1129" t="str">
        <f t="shared" si="50"/>
        <v/>
      </c>
      <c r="P334" s="175"/>
      <c r="Q334" s="175"/>
      <c r="R334" s="175"/>
      <c r="S334" s="175"/>
      <c r="T334" s="175"/>
      <c r="U334" s="175"/>
      <c r="V334" s="175"/>
      <c r="W334" s="175"/>
      <c r="X334" s="175"/>
      <c r="Y334" s="175"/>
      <c r="Z334" s="175"/>
      <c r="AA334" s="175"/>
      <c r="AB334" s="175"/>
      <c r="AC334" s="175"/>
      <c r="AD334" s="175"/>
      <c r="AE334" s="175"/>
      <c r="AF334" s="175"/>
      <c r="AG334" s="175"/>
    </row>
    <row r="335" spans="1:33" ht="18" customHeight="1">
      <c r="A335" s="647" t="str">
        <f t="shared" si="51"/>
        <v>平成7</v>
      </c>
      <c r="B335" s="552">
        <f t="shared" si="48"/>
        <v>63</v>
      </c>
      <c r="C335" s="648">
        <v>34908</v>
      </c>
      <c r="D335" s="648" t="str">
        <f t="shared" si="49"/>
        <v/>
      </c>
      <c r="E335" s="649">
        <v>1</v>
      </c>
      <c r="F335" s="650" t="s">
        <v>1709</v>
      </c>
      <c r="G335" s="650" t="s">
        <v>1289</v>
      </c>
      <c r="H335" s="650" t="s">
        <v>1605</v>
      </c>
      <c r="I335" s="176"/>
      <c r="J335" s="652">
        <v>1</v>
      </c>
      <c r="K335" s="653">
        <v>3</v>
      </c>
      <c r="L335" s="653">
        <v>60</v>
      </c>
      <c r="M335" s="176">
        <f t="shared" si="52"/>
        <v>60</v>
      </c>
      <c r="N335" s="1104"/>
      <c r="O335" s="1129" t="str">
        <f t="shared" si="50"/>
        <v/>
      </c>
      <c r="P335" s="175"/>
      <c r="Q335" s="175"/>
      <c r="R335" s="175"/>
      <c r="S335" s="175"/>
      <c r="T335" s="175"/>
      <c r="U335" s="175"/>
      <c r="V335" s="175"/>
      <c r="W335" s="175"/>
      <c r="X335" s="175"/>
      <c r="Y335" s="175"/>
      <c r="Z335" s="175"/>
      <c r="AA335" s="175"/>
      <c r="AB335" s="175"/>
      <c r="AC335" s="175"/>
      <c r="AD335" s="175"/>
      <c r="AE335" s="175"/>
      <c r="AF335" s="175"/>
      <c r="AG335" s="175"/>
    </row>
    <row r="336" spans="1:33" ht="18" customHeight="1">
      <c r="A336" s="647" t="str">
        <f t="shared" si="51"/>
        <v>平成7</v>
      </c>
      <c r="B336" s="552">
        <f t="shared" si="48"/>
        <v>17</v>
      </c>
      <c r="C336" s="648">
        <v>34918</v>
      </c>
      <c r="D336" s="648">
        <f t="shared" si="49"/>
        <v>34919</v>
      </c>
      <c r="E336" s="649">
        <v>2</v>
      </c>
      <c r="F336" s="650" t="s">
        <v>1710</v>
      </c>
      <c r="G336" s="650" t="s">
        <v>1289</v>
      </c>
      <c r="H336" s="650" t="s">
        <v>1711</v>
      </c>
      <c r="I336" s="176"/>
      <c r="J336" s="652">
        <v>1</v>
      </c>
      <c r="K336" s="653">
        <v>35</v>
      </c>
      <c r="L336" s="653">
        <v>92</v>
      </c>
      <c r="M336" s="176">
        <f t="shared" si="52"/>
        <v>184</v>
      </c>
      <c r="N336" s="1104"/>
      <c r="O336" s="1129" t="str">
        <f t="shared" si="50"/>
        <v/>
      </c>
      <c r="P336" s="175"/>
      <c r="Q336" s="175"/>
      <c r="R336" s="175"/>
      <c r="S336" s="175"/>
      <c r="T336" s="175"/>
      <c r="U336" s="175"/>
      <c r="V336" s="175"/>
      <c r="W336" s="175"/>
      <c r="X336" s="175"/>
      <c r="Y336" s="175"/>
      <c r="Z336" s="175"/>
      <c r="AA336" s="175"/>
      <c r="AB336" s="175"/>
      <c r="AC336" s="175"/>
      <c r="AD336" s="175"/>
      <c r="AE336" s="175"/>
      <c r="AF336" s="175"/>
      <c r="AG336" s="175"/>
    </row>
    <row r="337" spans="1:33" ht="18" customHeight="1">
      <c r="A337" s="647" t="str">
        <f t="shared" si="51"/>
        <v>平成7</v>
      </c>
      <c r="B337" s="552">
        <f t="shared" si="48"/>
        <v>77</v>
      </c>
      <c r="C337" s="648">
        <v>34919</v>
      </c>
      <c r="D337" s="648" t="str">
        <f t="shared" si="49"/>
        <v/>
      </c>
      <c r="E337" s="649">
        <v>1</v>
      </c>
      <c r="F337" s="650" t="s">
        <v>1712</v>
      </c>
      <c r="G337" s="650" t="s">
        <v>1296</v>
      </c>
      <c r="H337" s="650"/>
      <c r="I337" s="176"/>
      <c r="J337" s="652">
        <v>1</v>
      </c>
      <c r="K337" s="653">
        <v>1</v>
      </c>
      <c r="L337" s="653">
        <v>57</v>
      </c>
      <c r="M337" s="176">
        <f t="shared" si="52"/>
        <v>57</v>
      </c>
      <c r="N337" s="1104"/>
      <c r="O337" s="1129" t="str">
        <f t="shared" si="50"/>
        <v/>
      </c>
      <c r="P337" s="175"/>
      <c r="Q337" s="175"/>
      <c r="R337" s="175"/>
      <c r="S337" s="175"/>
      <c r="T337" s="175"/>
      <c r="U337" s="175"/>
      <c r="V337" s="175"/>
      <c r="W337" s="175"/>
      <c r="X337" s="175"/>
      <c r="Y337" s="175"/>
      <c r="Z337" s="175"/>
      <c r="AA337" s="175"/>
      <c r="AB337" s="175"/>
      <c r="AC337" s="175"/>
      <c r="AD337" s="175"/>
      <c r="AE337" s="175"/>
      <c r="AF337" s="175"/>
      <c r="AG337" s="175"/>
    </row>
    <row r="338" spans="1:33" ht="18" customHeight="1">
      <c r="A338" s="647" t="str">
        <f t="shared" si="51"/>
        <v>平成7</v>
      </c>
      <c r="B338" s="552">
        <f t="shared" si="48"/>
        <v>7</v>
      </c>
      <c r="C338" s="648">
        <v>34934</v>
      </c>
      <c r="D338" s="648">
        <f t="shared" si="49"/>
        <v>34936</v>
      </c>
      <c r="E338" s="649">
        <v>3</v>
      </c>
      <c r="F338" s="650" t="s">
        <v>1713</v>
      </c>
      <c r="G338" s="650" t="s">
        <v>1705</v>
      </c>
      <c r="H338" s="650"/>
      <c r="I338" s="176"/>
      <c r="J338" s="652">
        <v>1</v>
      </c>
      <c r="K338" s="653">
        <v>105</v>
      </c>
      <c r="L338" s="653">
        <v>300</v>
      </c>
      <c r="M338" s="176">
        <f t="shared" si="52"/>
        <v>900</v>
      </c>
      <c r="N338" s="1104"/>
      <c r="O338" s="1129" t="str">
        <f t="shared" si="50"/>
        <v/>
      </c>
      <c r="P338" s="175"/>
      <c r="Q338" s="175"/>
      <c r="R338" s="175"/>
      <c r="S338" s="175"/>
      <c r="T338" s="175"/>
      <c r="U338" s="175"/>
      <c r="V338" s="175"/>
      <c r="W338" s="175"/>
      <c r="X338" s="175"/>
      <c r="Y338" s="175"/>
      <c r="Z338" s="175"/>
      <c r="AA338" s="175"/>
      <c r="AB338" s="175"/>
      <c r="AC338" s="175"/>
      <c r="AD338" s="175"/>
      <c r="AE338" s="175"/>
      <c r="AF338" s="175"/>
      <c r="AG338" s="175"/>
    </row>
    <row r="339" spans="1:33" ht="18" customHeight="1">
      <c r="A339" s="647" t="str">
        <f t="shared" si="51"/>
        <v>平成7</v>
      </c>
      <c r="B339" s="552">
        <f t="shared" si="48"/>
        <v>63</v>
      </c>
      <c r="C339" s="648">
        <v>34940</v>
      </c>
      <c r="D339" s="648" t="str">
        <f t="shared" si="49"/>
        <v/>
      </c>
      <c r="E339" s="649">
        <v>1</v>
      </c>
      <c r="F339" s="650" t="s">
        <v>1701</v>
      </c>
      <c r="G339" s="650" t="s">
        <v>372</v>
      </c>
      <c r="H339" s="650"/>
      <c r="I339" s="176"/>
      <c r="J339" s="652">
        <v>1</v>
      </c>
      <c r="K339" s="653">
        <v>3</v>
      </c>
      <c r="L339" s="653">
        <v>51</v>
      </c>
      <c r="M339" s="176">
        <f t="shared" si="52"/>
        <v>51</v>
      </c>
      <c r="N339" s="1104"/>
      <c r="O339" s="1129" t="str">
        <f t="shared" si="50"/>
        <v/>
      </c>
      <c r="P339" s="175"/>
      <c r="Q339" s="175"/>
      <c r="R339" s="175"/>
      <c r="S339" s="175"/>
      <c r="T339" s="175"/>
      <c r="U339" s="175"/>
      <c r="V339" s="175"/>
      <c r="W339" s="175"/>
      <c r="X339" s="175"/>
      <c r="Y339" s="175"/>
      <c r="Z339" s="175"/>
      <c r="AA339" s="175"/>
      <c r="AB339" s="175"/>
      <c r="AC339" s="175"/>
      <c r="AD339" s="175"/>
      <c r="AE339" s="175"/>
      <c r="AF339" s="175"/>
      <c r="AG339" s="175"/>
    </row>
    <row r="340" spans="1:33" ht="18" customHeight="1">
      <c r="A340" s="647" t="str">
        <f t="shared" si="51"/>
        <v>平成7</v>
      </c>
      <c r="B340" s="552">
        <f t="shared" si="48"/>
        <v>63</v>
      </c>
      <c r="C340" s="648">
        <v>34955</v>
      </c>
      <c r="D340" s="648" t="str">
        <f t="shared" si="49"/>
        <v/>
      </c>
      <c r="E340" s="649">
        <v>1</v>
      </c>
      <c r="F340" s="650" t="s">
        <v>1592</v>
      </c>
      <c r="G340" s="650" t="s">
        <v>1289</v>
      </c>
      <c r="H340" s="650"/>
      <c r="I340" s="176"/>
      <c r="J340" s="652">
        <v>1</v>
      </c>
      <c r="K340" s="653">
        <v>3</v>
      </c>
      <c r="L340" s="653">
        <v>9</v>
      </c>
      <c r="M340" s="176">
        <f t="shared" si="52"/>
        <v>9</v>
      </c>
      <c r="N340" s="1104"/>
      <c r="O340" s="1129" t="str">
        <f t="shared" si="50"/>
        <v/>
      </c>
      <c r="P340" s="175"/>
      <c r="Q340" s="175"/>
      <c r="R340" s="175"/>
      <c r="S340" s="175"/>
      <c r="T340" s="175"/>
      <c r="U340" s="175"/>
      <c r="V340" s="175"/>
      <c r="W340" s="175"/>
      <c r="X340" s="175"/>
      <c r="Y340" s="175"/>
      <c r="Z340" s="175"/>
      <c r="AA340" s="175"/>
      <c r="AB340" s="175"/>
      <c r="AC340" s="175"/>
      <c r="AD340" s="175"/>
      <c r="AE340" s="175"/>
      <c r="AF340" s="175"/>
      <c r="AG340" s="175"/>
    </row>
    <row r="341" spans="1:33" ht="18" customHeight="1">
      <c r="A341" s="647" t="str">
        <f t="shared" si="51"/>
        <v>平成7</v>
      </c>
      <c r="B341" s="552">
        <f t="shared" si="48"/>
        <v>63</v>
      </c>
      <c r="C341" s="648">
        <v>34960</v>
      </c>
      <c r="D341" s="648" t="str">
        <f t="shared" si="49"/>
        <v/>
      </c>
      <c r="E341" s="649">
        <v>1</v>
      </c>
      <c r="F341" s="650" t="s">
        <v>1714</v>
      </c>
      <c r="G341" s="650" t="s">
        <v>462</v>
      </c>
      <c r="H341" s="650"/>
      <c r="I341" s="176"/>
      <c r="J341" s="652">
        <v>1</v>
      </c>
      <c r="K341" s="653">
        <v>3</v>
      </c>
      <c r="L341" s="653">
        <v>25</v>
      </c>
      <c r="M341" s="176">
        <f t="shared" si="52"/>
        <v>25</v>
      </c>
      <c r="N341" s="1104"/>
      <c r="O341" s="1129" t="str">
        <f t="shared" si="50"/>
        <v/>
      </c>
      <c r="P341" s="175"/>
      <c r="Q341" s="175"/>
      <c r="R341" s="175"/>
      <c r="S341" s="175"/>
      <c r="T341" s="175"/>
      <c r="U341" s="175"/>
      <c r="V341" s="175"/>
      <c r="W341" s="175"/>
      <c r="X341" s="175"/>
      <c r="Y341" s="175"/>
      <c r="Z341" s="175"/>
      <c r="AA341" s="175"/>
      <c r="AB341" s="175"/>
      <c r="AC341" s="175"/>
      <c r="AD341" s="175"/>
      <c r="AE341" s="175"/>
      <c r="AF341" s="175"/>
      <c r="AG341" s="175"/>
    </row>
    <row r="342" spans="1:33" ht="18" customHeight="1">
      <c r="A342" s="647" t="str">
        <f t="shared" si="51"/>
        <v>平成7</v>
      </c>
      <c r="B342" s="552">
        <f t="shared" si="48"/>
        <v>40</v>
      </c>
      <c r="C342" s="648">
        <v>34968</v>
      </c>
      <c r="D342" s="648" t="str">
        <f t="shared" si="49"/>
        <v/>
      </c>
      <c r="E342" s="649">
        <v>1</v>
      </c>
      <c r="F342" s="650" t="s">
        <v>1715</v>
      </c>
      <c r="G342" s="650" t="s">
        <v>1599</v>
      </c>
      <c r="H342" s="650" t="s">
        <v>1605</v>
      </c>
      <c r="I342" s="176"/>
      <c r="J342" s="652">
        <v>1</v>
      </c>
      <c r="K342" s="653">
        <v>6</v>
      </c>
      <c r="L342" s="653">
        <v>50</v>
      </c>
      <c r="M342" s="176">
        <f t="shared" si="52"/>
        <v>50</v>
      </c>
      <c r="N342" s="1104"/>
      <c r="O342" s="1129" t="str">
        <f t="shared" si="50"/>
        <v/>
      </c>
      <c r="P342" s="175"/>
      <c r="Q342" s="175"/>
      <c r="R342" s="175"/>
      <c r="S342" s="175"/>
      <c r="T342" s="175"/>
      <c r="U342" s="175"/>
      <c r="V342" s="175"/>
      <c r="W342" s="175"/>
      <c r="X342" s="175"/>
      <c r="Y342" s="175"/>
      <c r="Z342" s="175"/>
      <c r="AA342" s="175"/>
      <c r="AB342" s="175"/>
      <c r="AC342" s="175"/>
      <c r="AD342" s="175"/>
      <c r="AE342" s="175"/>
      <c r="AF342" s="175"/>
      <c r="AG342" s="175"/>
    </row>
    <row r="343" spans="1:33" ht="18" customHeight="1">
      <c r="A343" s="647" t="str">
        <f t="shared" si="51"/>
        <v>平成7</v>
      </c>
      <c r="B343" s="552">
        <f t="shared" si="48"/>
        <v>55</v>
      </c>
      <c r="C343" s="648">
        <v>34977</v>
      </c>
      <c r="D343" s="648" t="str">
        <f t="shared" si="49"/>
        <v/>
      </c>
      <c r="E343" s="649">
        <v>1</v>
      </c>
      <c r="F343" s="650" t="s">
        <v>1716</v>
      </c>
      <c r="G343" s="650" t="s">
        <v>1717</v>
      </c>
      <c r="H343" s="650" t="s">
        <v>1605</v>
      </c>
      <c r="I343" s="176"/>
      <c r="J343" s="652">
        <v>1</v>
      </c>
      <c r="K343" s="653">
        <v>4</v>
      </c>
      <c r="L343" s="653">
        <v>70</v>
      </c>
      <c r="M343" s="176">
        <f t="shared" si="52"/>
        <v>70</v>
      </c>
      <c r="N343" s="1104"/>
      <c r="O343" s="1129" t="str">
        <f t="shared" si="50"/>
        <v/>
      </c>
      <c r="P343" s="175"/>
      <c r="Q343" s="175"/>
      <c r="R343" s="175"/>
      <c r="S343" s="175"/>
      <c r="T343" s="175"/>
      <c r="U343" s="175"/>
      <c r="V343" s="175"/>
      <c r="W343" s="175"/>
      <c r="X343" s="175"/>
      <c r="Y343" s="175"/>
      <c r="Z343" s="175"/>
      <c r="AA343" s="175"/>
      <c r="AB343" s="175"/>
      <c r="AC343" s="175"/>
      <c r="AD343" s="175"/>
      <c r="AE343" s="175"/>
      <c r="AF343" s="175"/>
      <c r="AG343" s="175"/>
    </row>
    <row r="344" spans="1:33" ht="18" customHeight="1">
      <c r="A344" s="647" t="str">
        <f t="shared" si="51"/>
        <v>平成7</v>
      </c>
      <c r="B344" s="552">
        <f t="shared" si="48"/>
        <v>63</v>
      </c>
      <c r="C344" s="648">
        <v>34983</v>
      </c>
      <c r="D344" s="648" t="str">
        <f t="shared" si="49"/>
        <v/>
      </c>
      <c r="E344" s="649">
        <v>1</v>
      </c>
      <c r="F344" s="650" t="s">
        <v>1592</v>
      </c>
      <c r="G344" s="650" t="s">
        <v>1289</v>
      </c>
      <c r="H344" s="650"/>
      <c r="I344" s="176"/>
      <c r="J344" s="652">
        <v>1</v>
      </c>
      <c r="K344" s="653">
        <v>3</v>
      </c>
      <c r="L344" s="653">
        <v>4</v>
      </c>
      <c r="M344" s="176">
        <f t="shared" si="52"/>
        <v>4</v>
      </c>
      <c r="N344" s="1104"/>
      <c r="O344" s="1129" t="str">
        <f t="shared" si="50"/>
        <v/>
      </c>
      <c r="P344" s="175"/>
      <c r="Q344" s="175"/>
      <c r="R344" s="175"/>
      <c r="S344" s="175"/>
      <c r="T344" s="175"/>
      <c r="U344" s="175"/>
      <c r="V344" s="175"/>
      <c r="W344" s="175"/>
      <c r="X344" s="175"/>
      <c r="Y344" s="175"/>
      <c r="Z344" s="175"/>
      <c r="AA344" s="175"/>
      <c r="AB344" s="175"/>
      <c r="AC344" s="175"/>
      <c r="AD344" s="175"/>
      <c r="AE344" s="175"/>
      <c r="AF344" s="175"/>
      <c r="AG344" s="175"/>
    </row>
    <row r="345" spans="1:33" ht="18" customHeight="1">
      <c r="A345" s="647" t="str">
        <f t="shared" si="51"/>
        <v>平成7</v>
      </c>
      <c r="B345" s="552">
        <f t="shared" si="48"/>
        <v>77</v>
      </c>
      <c r="C345" s="648">
        <v>34990</v>
      </c>
      <c r="D345" s="648" t="str">
        <f t="shared" si="49"/>
        <v/>
      </c>
      <c r="E345" s="649">
        <v>1</v>
      </c>
      <c r="F345" s="650" t="s">
        <v>1718</v>
      </c>
      <c r="G345" s="650" t="s">
        <v>1296</v>
      </c>
      <c r="H345" s="650"/>
      <c r="I345" s="176"/>
      <c r="J345" s="652">
        <v>1</v>
      </c>
      <c r="K345" s="653">
        <v>1</v>
      </c>
      <c r="L345" s="653">
        <v>53</v>
      </c>
      <c r="M345" s="176">
        <f t="shared" si="52"/>
        <v>53</v>
      </c>
      <c r="N345" s="1104"/>
      <c r="O345" s="1129" t="str">
        <f t="shared" si="50"/>
        <v/>
      </c>
      <c r="P345" s="175"/>
      <c r="Q345" s="175"/>
      <c r="R345" s="175"/>
      <c r="S345" s="175"/>
      <c r="T345" s="175"/>
      <c r="U345" s="175"/>
      <c r="V345" s="175"/>
      <c r="W345" s="175"/>
      <c r="X345" s="175"/>
      <c r="Y345" s="175"/>
      <c r="Z345" s="175"/>
      <c r="AA345" s="175"/>
      <c r="AB345" s="175"/>
      <c r="AC345" s="175"/>
      <c r="AD345" s="175"/>
      <c r="AE345" s="175"/>
      <c r="AF345" s="175"/>
      <c r="AG345" s="175"/>
    </row>
    <row r="346" spans="1:33" ht="18" customHeight="1">
      <c r="A346" s="647" t="str">
        <f t="shared" si="51"/>
        <v>平成7</v>
      </c>
      <c r="B346" s="552">
        <f t="shared" si="48"/>
        <v>63</v>
      </c>
      <c r="C346" s="648">
        <v>34993</v>
      </c>
      <c r="D346" s="648" t="str">
        <f t="shared" si="49"/>
        <v/>
      </c>
      <c r="E346" s="649">
        <v>1</v>
      </c>
      <c r="F346" s="650" t="s">
        <v>1706</v>
      </c>
      <c r="G346" s="650" t="s">
        <v>1630</v>
      </c>
      <c r="H346" s="650"/>
      <c r="I346" s="176"/>
      <c r="J346" s="652">
        <v>1</v>
      </c>
      <c r="K346" s="653">
        <v>3</v>
      </c>
      <c r="L346" s="653">
        <v>40</v>
      </c>
      <c r="M346" s="176">
        <f t="shared" si="52"/>
        <v>40</v>
      </c>
      <c r="N346" s="1104"/>
      <c r="O346" s="1129" t="str">
        <f t="shared" si="50"/>
        <v/>
      </c>
      <c r="P346" s="175"/>
      <c r="Q346" s="175"/>
      <c r="R346" s="175"/>
      <c r="S346" s="175"/>
      <c r="T346" s="175"/>
      <c r="U346" s="175"/>
      <c r="V346" s="175"/>
      <c r="W346" s="175"/>
      <c r="X346" s="175"/>
      <c r="Y346" s="175"/>
      <c r="Z346" s="175"/>
      <c r="AA346" s="175"/>
      <c r="AB346" s="175"/>
      <c r="AC346" s="175"/>
      <c r="AD346" s="175"/>
      <c r="AE346" s="175"/>
      <c r="AF346" s="175"/>
      <c r="AG346" s="175"/>
    </row>
    <row r="347" spans="1:33" ht="18" customHeight="1">
      <c r="A347" s="647" t="str">
        <f t="shared" si="51"/>
        <v>平成7</v>
      </c>
      <c r="B347" s="552">
        <f t="shared" si="48"/>
        <v>12</v>
      </c>
      <c r="C347" s="648">
        <v>34996</v>
      </c>
      <c r="D347" s="648">
        <f t="shared" si="49"/>
        <v>34997</v>
      </c>
      <c r="E347" s="649">
        <v>2</v>
      </c>
      <c r="F347" s="650" t="s">
        <v>1719</v>
      </c>
      <c r="G347" s="650" t="s">
        <v>1299</v>
      </c>
      <c r="H347" s="650"/>
      <c r="I347" s="176"/>
      <c r="J347" s="652">
        <v>1</v>
      </c>
      <c r="K347" s="653">
        <v>60</v>
      </c>
      <c r="L347" s="653">
        <v>170</v>
      </c>
      <c r="M347" s="176">
        <f t="shared" si="52"/>
        <v>340</v>
      </c>
      <c r="N347" s="1104"/>
      <c r="O347" s="1129" t="str">
        <f t="shared" si="50"/>
        <v/>
      </c>
      <c r="P347" s="175"/>
      <c r="Q347" s="175"/>
      <c r="R347" s="175"/>
      <c r="S347" s="175"/>
      <c r="T347" s="175"/>
      <c r="U347" s="175"/>
      <c r="V347" s="175"/>
      <c r="W347" s="175"/>
      <c r="X347" s="175"/>
      <c r="Y347" s="175"/>
      <c r="Z347" s="175"/>
      <c r="AA347" s="175"/>
      <c r="AB347" s="175"/>
      <c r="AC347" s="175"/>
      <c r="AD347" s="175"/>
      <c r="AE347" s="175"/>
      <c r="AF347" s="175"/>
      <c r="AG347" s="175"/>
    </row>
    <row r="348" spans="1:33" ht="18" customHeight="1">
      <c r="A348" s="647" t="str">
        <f t="shared" si="51"/>
        <v>平成7</v>
      </c>
      <c r="B348" s="552">
        <f t="shared" si="48"/>
        <v>63</v>
      </c>
      <c r="C348" s="648">
        <v>35011</v>
      </c>
      <c r="D348" s="648" t="str">
        <f t="shared" si="49"/>
        <v/>
      </c>
      <c r="E348" s="649">
        <v>1</v>
      </c>
      <c r="F348" s="650" t="s">
        <v>1592</v>
      </c>
      <c r="G348" s="650" t="s">
        <v>1289</v>
      </c>
      <c r="H348" s="650"/>
      <c r="I348" s="176"/>
      <c r="J348" s="652">
        <v>1</v>
      </c>
      <c r="K348" s="653">
        <v>3</v>
      </c>
      <c r="L348" s="653">
        <v>5</v>
      </c>
      <c r="M348" s="176">
        <f t="shared" si="52"/>
        <v>5</v>
      </c>
      <c r="N348" s="1104"/>
      <c r="O348" s="1129" t="str">
        <f t="shared" si="50"/>
        <v/>
      </c>
      <c r="P348" s="175"/>
      <c r="Q348" s="175"/>
      <c r="R348" s="175"/>
      <c r="S348" s="175"/>
      <c r="T348" s="175"/>
      <c r="U348" s="175"/>
      <c r="V348" s="175"/>
      <c r="W348" s="175"/>
      <c r="X348" s="175"/>
      <c r="Y348" s="175"/>
      <c r="Z348" s="175"/>
      <c r="AA348" s="175"/>
      <c r="AB348" s="175"/>
      <c r="AC348" s="175"/>
      <c r="AD348" s="175"/>
      <c r="AE348" s="175"/>
      <c r="AF348" s="175"/>
      <c r="AG348" s="175"/>
    </row>
    <row r="349" spans="1:33" ht="18" customHeight="1">
      <c r="A349" s="647" t="str">
        <f t="shared" si="51"/>
        <v>平成7</v>
      </c>
      <c r="B349" s="552">
        <f t="shared" si="48"/>
        <v>22</v>
      </c>
      <c r="C349" s="648">
        <v>35011</v>
      </c>
      <c r="D349" s="648" t="str">
        <f t="shared" si="49"/>
        <v/>
      </c>
      <c r="E349" s="649">
        <v>1</v>
      </c>
      <c r="F349" s="650" t="s">
        <v>1720</v>
      </c>
      <c r="G349" s="650" t="s">
        <v>1721</v>
      </c>
      <c r="H349" s="650"/>
      <c r="I349" s="176"/>
      <c r="J349" s="652">
        <v>1</v>
      </c>
      <c r="K349" s="653">
        <v>17</v>
      </c>
      <c r="L349" s="653">
        <v>240</v>
      </c>
      <c r="M349" s="176">
        <f t="shared" si="52"/>
        <v>240</v>
      </c>
      <c r="N349" s="1104"/>
      <c r="O349" s="1129" t="str">
        <f t="shared" si="50"/>
        <v/>
      </c>
      <c r="P349" s="175"/>
      <c r="Q349" s="175"/>
      <c r="R349" s="175"/>
      <c r="S349" s="175"/>
      <c r="T349" s="175"/>
      <c r="U349" s="175"/>
      <c r="V349" s="175"/>
      <c r="W349" s="175"/>
      <c r="X349" s="175"/>
      <c r="Y349" s="175"/>
      <c r="Z349" s="175"/>
      <c r="AA349" s="175"/>
      <c r="AB349" s="175"/>
      <c r="AC349" s="175"/>
      <c r="AD349" s="175"/>
      <c r="AE349" s="175"/>
      <c r="AF349" s="175"/>
      <c r="AG349" s="175"/>
    </row>
    <row r="350" spans="1:33" ht="18" customHeight="1">
      <c r="A350" s="647" t="str">
        <f t="shared" si="51"/>
        <v>平成7</v>
      </c>
      <c r="B350" s="552">
        <f t="shared" si="48"/>
        <v>16</v>
      </c>
      <c r="C350" s="648">
        <v>35012</v>
      </c>
      <c r="D350" s="648">
        <f t="shared" si="49"/>
        <v>35013</v>
      </c>
      <c r="E350" s="649">
        <v>2</v>
      </c>
      <c r="F350" s="650" t="s">
        <v>1722</v>
      </c>
      <c r="G350" s="650" t="s">
        <v>1723</v>
      </c>
      <c r="H350" s="650" t="s">
        <v>1662</v>
      </c>
      <c r="I350" s="176"/>
      <c r="J350" s="652">
        <v>1</v>
      </c>
      <c r="K350" s="653">
        <v>47</v>
      </c>
      <c r="L350" s="653">
        <v>221</v>
      </c>
      <c r="M350" s="176">
        <f t="shared" si="52"/>
        <v>442</v>
      </c>
      <c r="N350" s="1104"/>
      <c r="O350" s="1129" t="str">
        <f t="shared" si="50"/>
        <v/>
      </c>
      <c r="P350" s="175"/>
      <c r="Q350" s="175"/>
      <c r="R350" s="175"/>
      <c r="S350" s="175"/>
      <c r="T350" s="175"/>
      <c r="U350" s="175"/>
      <c r="V350" s="175"/>
      <c r="W350" s="175"/>
      <c r="X350" s="175"/>
      <c r="Y350" s="175"/>
      <c r="Z350" s="175"/>
      <c r="AA350" s="175"/>
      <c r="AB350" s="175"/>
      <c r="AC350" s="175"/>
      <c r="AD350" s="175"/>
      <c r="AE350" s="175"/>
      <c r="AF350" s="175"/>
      <c r="AG350" s="175"/>
    </row>
    <row r="351" spans="1:33" ht="18" customHeight="1">
      <c r="A351" s="647" t="str">
        <f t="shared" si="51"/>
        <v>平成7</v>
      </c>
      <c r="B351" s="552">
        <f t="shared" si="48"/>
        <v>77</v>
      </c>
      <c r="C351" s="648">
        <v>35013</v>
      </c>
      <c r="D351" s="648" t="str">
        <f t="shared" si="49"/>
        <v/>
      </c>
      <c r="E351" s="649">
        <v>1</v>
      </c>
      <c r="F351" s="650" t="s">
        <v>1724</v>
      </c>
      <c r="G351" s="650" t="s">
        <v>1296</v>
      </c>
      <c r="H351" s="650" t="s">
        <v>1725</v>
      </c>
      <c r="I351" s="176"/>
      <c r="J351" s="652">
        <v>1</v>
      </c>
      <c r="K351" s="653">
        <v>1</v>
      </c>
      <c r="L351" s="653">
        <v>30</v>
      </c>
      <c r="M351" s="176">
        <f t="shared" si="52"/>
        <v>30</v>
      </c>
      <c r="N351" s="1104"/>
      <c r="O351" s="1129" t="str">
        <f t="shared" si="50"/>
        <v/>
      </c>
      <c r="P351" s="175"/>
      <c r="Q351" s="175"/>
      <c r="R351" s="175"/>
      <c r="S351" s="175"/>
      <c r="T351" s="175"/>
      <c r="U351" s="175"/>
      <c r="V351" s="175"/>
      <c r="W351" s="175"/>
      <c r="X351" s="175"/>
      <c r="Y351" s="175"/>
      <c r="Z351" s="175"/>
      <c r="AA351" s="175"/>
      <c r="AB351" s="175"/>
      <c r="AC351" s="175"/>
      <c r="AD351" s="175"/>
      <c r="AE351" s="175"/>
      <c r="AF351" s="175"/>
      <c r="AG351" s="175"/>
    </row>
    <row r="352" spans="1:33" ht="18" customHeight="1">
      <c r="A352" s="647" t="str">
        <f t="shared" si="51"/>
        <v>平成7</v>
      </c>
      <c r="B352" s="552">
        <f t="shared" si="48"/>
        <v>40</v>
      </c>
      <c r="C352" s="648">
        <v>35017</v>
      </c>
      <c r="D352" s="648" t="str">
        <f t="shared" si="49"/>
        <v/>
      </c>
      <c r="E352" s="649">
        <v>1</v>
      </c>
      <c r="F352" s="650" t="s">
        <v>1726</v>
      </c>
      <c r="G352" s="650" t="s">
        <v>1727</v>
      </c>
      <c r="H352" s="650"/>
      <c r="I352" s="176"/>
      <c r="J352" s="652">
        <v>1</v>
      </c>
      <c r="K352" s="653">
        <v>6</v>
      </c>
      <c r="L352" s="653">
        <v>60</v>
      </c>
      <c r="M352" s="176">
        <f t="shared" si="52"/>
        <v>60</v>
      </c>
      <c r="N352" s="1104"/>
      <c r="O352" s="1129" t="str">
        <f t="shared" si="50"/>
        <v/>
      </c>
      <c r="P352" s="175"/>
      <c r="Q352" s="175"/>
      <c r="R352" s="175"/>
      <c r="S352" s="175"/>
      <c r="T352" s="175"/>
      <c r="U352" s="175"/>
      <c r="V352" s="175"/>
      <c r="W352" s="175"/>
      <c r="X352" s="175"/>
      <c r="Y352" s="175"/>
      <c r="Z352" s="175"/>
      <c r="AA352" s="175"/>
      <c r="AB352" s="175"/>
      <c r="AC352" s="175"/>
      <c r="AD352" s="175"/>
      <c r="AE352" s="175"/>
      <c r="AF352" s="175"/>
      <c r="AG352" s="175"/>
    </row>
    <row r="353" spans="1:33" ht="18" customHeight="1">
      <c r="A353" s="647" t="str">
        <f t="shared" si="51"/>
        <v>平成7</v>
      </c>
      <c r="B353" s="552">
        <f t="shared" si="48"/>
        <v>2</v>
      </c>
      <c r="C353" s="648">
        <v>35018</v>
      </c>
      <c r="D353" s="648">
        <f t="shared" si="49"/>
        <v>35020</v>
      </c>
      <c r="E353" s="649">
        <v>3</v>
      </c>
      <c r="F353" s="650" t="s">
        <v>1728</v>
      </c>
      <c r="G353" s="650" t="s">
        <v>1729</v>
      </c>
      <c r="H353" s="650"/>
      <c r="I353" s="176"/>
      <c r="J353" s="652">
        <v>1</v>
      </c>
      <c r="K353" s="653">
        <v>257</v>
      </c>
      <c r="L353" s="653">
        <v>450</v>
      </c>
      <c r="M353" s="176">
        <f t="shared" si="52"/>
        <v>1350</v>
      </c>
      <c r="N353" s="1104"/>
      <c r="O353" s="1129" t="str">
        <f t="shared" si="50"/>
        <v/>
      </c>
      <c r="P353" s="175"/>
      <c r="Q353" s="175"/>
      <c r="R353" s="175"/>
      <c r="S353" s="175"/>
      <c r="T353" s="175"/>
      <c r="U353" s="175"/>
      <c r="V353" s="175"/>
      <c r="W353" s="175"/>
      <c r="X353" s="175"/>
      <c r="Y353" s="175"/>
      <c r="Z353" s="175"/>
      <c r="AA353" s="175"/>
      <c r="AB353" s="175"/>
      <c r="AC353" s="175"/>
      <c r="AD353" s="175"/>
      <c r="AE353" s="175"/>
      <c r="AF353" s="175"/>
      <c r="AG353" s="175"/>
    </row>
    <row r="354" spans="1:33" ht="18" customHeight="1">
      <c r="A354" s="647" t="str">
        <f t="shared" si="51"/>
        <v>平成7</v>
      </c>
      <c r="B354" s="552">
        <f t="shared" si="48"/>
        <v>10</v>
      </c>
      <c r="C354" s="648">
        <v>35024</v>
      </c>
      <c r="D354" s="648">
        <f t="shared" si="49"/>
        <v>35025</v>
      </c>
      <c r="E354" s="649">
        <v>2</v>
      </c>
      <c r="F354" s="650" t="s">
        <v>1730</v>
      </c>
      <c r="G354" s="650" t="s">
        <v>1299</v>
      </c>
      <c r="H354" s="650"/>
      <c r="I354" s="176"/>
      <c r="J354" s="652">
        <v>1</v>
      </c>
      <c r="K354" s="653">
        <v>69</v>
      </c>
      <c r="L354" s="653">
        <v>330</v>
      </c>
      <c r="M354" s="176">
        <f t="shared" si="52"/>
        <v>660</v>
      </c>
      <c r="N354" s="1104"/>
      <c r="O354" s="1129" t="str">
        <f t="shared" si="50"/>
        <v/>
      </c>
      <c r="P354" s="175"/>
      <c r="Q354" s="175"/>
      <c r="R354" s="175"/>
      <c r="S354" s="175"/>
      <c r="T354" s="175"/>
      <c r="U354" s="175"/>
      <c r="V354" s="175"/>
      <c r="W354" s="175"/>
      <c r="X354" s="175"/>
      <c r="Y354" s="175"/>
      <c r="Z354" s="175"/>
      <c r="AA354" s="175"/>
      <c r="AB354" s="175"/>
      <c r="AC354" s="175"/>
      <c r="AD354" s="175"/>
      <c r="AE354" s="175"/>
      <c r="AF354" s="175"/>
      <c r="AG354" s="175"/>
    </row>
    <row r="355" spans="1:33" ht="18" customHeight="1">
      <c r="A355" s="647" t="str">
        <f t="shared" si="51"/>
        <v>平成7</v>
      </c>
      <c r="B355" s="552">
        <f t="shared" si="48"/>
        <v>20</v>
      </c>
      <c r="C355" s="648">
        <v>35033</v>
      </c>
      <c r="D355" s="648">
        <f t="shared" si="49"/>
        <v>35034</v>
      </c>
      <c r="E355" s="649">
        <v>2</v>
      </c>
      <c r="F355" s="650" t="s">
        <v>1731</v>
      </c>
      <c r="G355" s="650" t="s">
        <v>1289</v>
      </c>
      <c r="H355" s="650" t="s">
        <v>1711</v>
      </c>
      <c r="I355" s="176"/>
      <c r="J355" s="652">
        <v>1</v>
      </c>
      <c r="K355" s="653">
        <v>20</v>
      </c>
      <c r="L355" s="653">
        <v>121</v>
      </c>
      <c r="M355" s="176">
        <f t="shared" si="52"/>
        <v>242</v>
      </c>
      <c r="N355" s="1104"/>
      <c r="O355" s="1129" t="str">
        <f t="shared" si="50"/>
        <v/>
      </c>
      <c r="P355" s="175"/>
      <c r="Q355" s="175"/>
      <c r="R355" s="175"/>
      <c r="S355" s="175"/>
      <c r="T355" s="175"/>
      <c r="U355" s="175"/>
      <c r="V355" s="175"/>
      <c r="W355" s="175"/>
      <c r="X355" s="175"/>
      <c r="Y355" s="175"/>
      <c r="Z355" s="175"/>
      <c r="AA355" s="175"/>
      <c r="AB355" s="175"/>
      <c r="AC355" s="175"/>
      <c r="AD355" s="175"/>
      <c r="AE355" s="175"/>
      <c r="AF355" s="175"/>
      <c r="AG355" s="175"/>
    </row>
    <row r="356" spans="1:33" ht="18" customHeight="1">
      <c r="A356" s="647" t="str">
        <f t="shared" si="51"/>
        <v>平成7</v>
      </c>
      <c r="B356" s="552">
        <f t="shared" si="48"/>
        <v>23</v>
      </c>
      <c r="C356" s="648">
        <v>35039</v>
      </c>
      <c r="D356" s="648">
        <f t="shared" si="49"/>
        <v>35040</v>
      </c>
      <c r="E356" s="649">
        <v>2</v>
      </c>
      <c r="F356" s="650" t="s">
        <v>1732</v>
      </c>
      <c r="G356" s="650" t="s">
        <v>1289</v>
      </c>
      <c r="H356" s="650"/>
      <c r="I356" s="176"/>
      <c r="J356" s="652">
        <v>1</v>
      </c>
      <c r="K356" s="653">
        <v>16</v>
      </c>
      <c r="L356" s="653">
        <v>140</v>
      </c>
      <c r="M356" s="176">
        <f t="shared" si="52"/>
        <v>280</v>
      </c>
      <c r="N356" s="1104"/>
      <c r="O356" s="1129" t="str">
        <f t="shared" si="50"/>
        <v/>
      </c>
      <c r="P356" s="175"/>
      <c r="Q356" s="175"/>
      <c r="R356" s="175"/>
      <c r="S356" s="175"/>
      <c r="T356" s="175"/>
      <c r="U356" s="175"/>
      <c r="V356" s="175"/>
      <c r="W356" s="175"/>
      <c r="X356" s="175"/>
      <c r="Y356" s="175"/>
      <c r="Z356" s="175"/>
      <c r="AA356" s="175"/>
      <c r="AB356" s="175"/>
      <c r="AC356" s="175"/>
      <c r="AD356" s="175"/>
      <c r="AE356" s="175"/>
      <c r="AF356" s="175"/>
      <c r="AG356" s="175"/>
    </row>
    <row r="357" spans="1:33" ht="18" customHeight="1">
      <c r="A357" s="647" t="str">
        <f t="shared" si="51"/>
        <v>平成7</v>
      </c>
      <c r="B357" s="552">
        <f t="shared" si="48"/>
        <v>8</v>
      </c>
      <c r="C357" s="648">
        <v>35040</v>
      </c>
      <c r="D357" s="648">
        <f t="shared" si="49"/>
        <v>35042</v>
      </c>
      <c r="E357" s="649">
        <v>3</v>
      </c>
      <c r="F357" s="650" t="s">
        <v>1733</v>
      </c>
      <c r="G357" s="650" t="s">
        <v>372</v>
      </c>
      <c r="H357" s="650"/>
      <c r="I357" s="176"/>
      <c r="J357" s="652">
        <v>1</v>
      </c>
      <c r="K357" s="653">
        <v>88</v>
      </c>
      <c r="L357" s="653">
        <v>210</v>
      </c>
      <c r="M357" s="176">
        <f t="shared" si="52"/>
        <v>630</v>
      </c>
      <c r="N357" s="1104"/>
      <c r="O357" s="1129" t="str">
        <f t="shared" si="50"/>
        <v/>
      </c>
      <c r="P357" s="175"/>
      <c r="Q357" s="175"/>
      <c r="R357" s="175"/>
      <c r="S357" s="175"/>
      <c r="T357" s="175"/>
      <c r="U357" s="175"/>
      <c r="V357" s="175"/>
      <c r="W357" s="175"/>
      <c r="X357" s="175"/>
      <c r="Y357" s="175"/>
      <c r="Z357" s="175"/>
      <c r="AA357" s="175"/>
      <c r="AB357" s="175"/>
      <c r="AC357" s="175"/>
      <c r="AD357" s="175"/>
      <c r="AE357" s="175"/>
      <c r="AF357" s="175"/>
      <c r="AG357" s="175"/>
    </row>
    <row r="358" spans="1:33" ht="18" customHeight="1">
      <c r="A358" s="647" t="str">
        <f t="shared" si="51"/>
        <v>平成7</v>
      </c>
      <c r="B358" s="552">
        <f t="shared" si="48"/>
        <v>77</v>
      </c>
      <c r="C358" s="648">
        <v>35041</v>
      </c>
      <c r="D358" s="648" t="str">
        <f t="shared" si="49"/>
        <v/>
      </c>
      <c r="E358" s="649">
        <v>1</v>
      </c>
      <c r="F358" s="650" t="s">
        <v>1734</v>
      </c>
      <c r="G358" s="650" t="s">
        <v>1296</v>
      </c>
      <c r="H358" s="650" t="s">
        <v>1725</v>
      </c>
      <c r="I358" s="176"/>
      <c r="J358" s="652">
        <v>1</v>
      </c>
      <c r="K358" s="653">
        <v>1</v>
      </c>
      <c r="L358" s="653">
        <v>44</v>
      </c>
      <c r="M358" s="176">
        <f t="shared" si="52"/>
        <v>44</v>
      </c>
      <c r="N358" s="1104"/>
      <c r="O358" s="1129" t="str">
        <f t="shared" si="50"/>
        <v/>
      </c>
      <c r="P358" s="175"/>
      <c r="Q358" s="175"/>
      <c r="R358" s="175"/>
      <c r="S358" s="175"/>
      <c r="T358" s="175"/>
      <c r="U358" s="175"/>
      <c r="V358" s="175"/>
      <c r="W358" s="175"/>
      <c r="X358" s="175"/>
      <c r="Y358" s="175"/>
      <c r="Z358" s="175"/>
      <c r="AA358" s="175"/>
      <c r="AB358" s="175"/>
      <c r="AC358" s="175"/>
      <c r="AD358" s="175"/>
      <c r="AE358" s="175"/>
      <c r="AF358" s="175"/>
      <c r="AG358" s="175"/>
    </row>
    <row r="359" spans="1:33" ht="18" customHeight="1">
      <c r="A359" s="647" t="str">
        <f t="shared" si="51"/>
        <v>平成7</v>
      </c>
      <c r="B359" s="552">
        <f t="shared" si="48"/>
        <v>17</v>
      </c>
      <c r="C359" s="648">
        <v>35044</v>
      </c>
      <c r="D359" s="648">
        <f t="shared" si="49"/>
        <v>35045</v>
      </c>
      <c r="E359" s="649">
        <v>2</v>
      </c>
      <c r="F359" s="650" t="s">
        <v>1735</v>
      </c>
      <c r="G359" s="650" t="s">
        <v>1289</v>
      </c>
      <c r="H359" s="650" t="s">
        <v>1711</v>
      </c>
      <c r="I359" s="176"/>
      <c r="J359" s="652">
        <v>1</v>
      </c>
      <c r="K359" s="653">
        <v>35</v>
      </c>
      <c r="L359" s="653">
        <v>95</v>
      </c>
      <c r="M359" s="176">
        <f t="shared" si="52"/>
        <v>190</v>
      </c>
      <c r="N359" s="1104"/>
      <c r="O359" s="1129" t="str">
        <f t="shared" si="50"/>
        <v/>
      </c>
      <c r="P359" s="175"/>
      <c r="Q359" s="175"/>
      <c r="R359" s="175"/>
      <c r="S359" s="175"/>
      <c r="T359" s="175"/>
      <c r="U359" s="175"/>
      <c r="V359" s="175"/>
      <c r="W359" s="175"/>
      <c r="X359" s="175"/>
      <c r="Y359" s="175"/>
      <c r="Z359" s="175"/>
      <c r="AA359" s="175"/>
      <c r="AB359" s="175"/>
      <c r="AC359" s="175"/>
      <c r="AD359" s="175"/>
      <c r="AE359" s="175"/>
      <c r="AF359" s="175"/>
      <c r="AG359" s="175"/>
    </row>
    <row r="360" spans="1:33" ht="18" customHeight="1">
      <c r="A360" s="647" t="str">
        <f t="shared" si="51"/>
        <v>平成7</v>
      </c>
      <c r="B360" s="552">
        <f t="shared" si="48"/>
        <v>40</v>
      </c>
      <c r="C360" s="648">
        <v>35046</v>
      </c>
      <c r="D360" s="648" t="str">
        <f t="shared" si="49"/>
        <v/>
      </c>
      <c r="E360" s="649">
        <v>1</v>
      </c>
      <c r="F360" s="650" t="s">
        <v>1592</v>
      </c>
      <c r="G360" s="650" t="s">
        <v>1289</v>
      </c>
      <c r="H360" s="650"/>
      <c r="I360" s="176"/>
      <c r="J360" s="652">
        <v>1</v>
      </c>
      <c r="K360" s="653">
        <v>6</v>
      </c>
      <c r="L360" s="653">
        <v>4</v>
      </c>
      <c r="M360" s="176">
        <f t="shared" si="52"/>
        <v>4</v>
      </c>
      <c r="N360" s="1104"/>
      <c r="O360" s="1129" t="str">
        <f t="shared" si="50"/>
        <v/>
      </c>
      <c r="P360" s="175"/>
      <c r="Q360" s="175"/>
      <c r="R360" s="175"/>
      <c r="S360" s="175"/>
      <c r="T360" s="175"/>
      <c r="U360" s="175"/>
      <c r="V360" s="175"/>
      <c r="W360" s="175"/>
      <c r="X360" s="175"/>
      <c r="Y360" s="175"/>
      <c r="Z360" s="175"/>
      <c r="AA360" s="175"/>
      <c r="AB360" s="175"/>
      <c r="AC360" s="175"/>
      <c r="AD360" s="175"/>
      <c r="AE360" s="175"/>
      <c r="AF360" s="175"/>
      <c r="AG360" s="175"/>
    </row>
    <row r="361" spans="1:33" ht="18" customHeight="1">
      <c r="A361" s="647" t="str">
        <f t="shared" si="51"/>
        <v>平成7</v>
      </c>
      <c r="B361" s="552">
        <f t="shared" si="48"/>
        <v>15</v>
      </c>
      <c r="C361" s="648">
        <v>35046</v>
      </c>
      <c r="D361" s="648">
        <f t="shared" si="49"/>
        <v>35047</v>
      </c>
      <c r="E361" s="649">
        <v>2</v>
      </c>
      <c r="F361" s="650" t="s">
        <v>1736</v>
      </c>
      <c r="G361" s="650" t="s">
        <v>1299</v>
      </c>
      <c r="H361" s="650"/>
      <c r="I361" s="176"/>
      <c r="J361" s="652">
        <v>1</v>
      </c>
      <c r="K361" s="653">
        <v>48</v>
      </c>
      <c r="L361" s="653">
        <v>401</v>
      </c>
      <c r="M361" s="176">
        <f t="shared" si="52"/>
        <v>802</v>
      </c>
      <c r="N361" s="1104"/>
      <c r="O361" s="1129" t="str">
        <f t="shared" si="50"/>
        <v/>
      </c>
      <c r="P361" s="175"/>
      <c r="Q361" s="175"/>
      <c r="R361" s="175"/>
      <c r="S361" s="175"/>
      <c r="T361" s="175"/>
      <c r="U361" s="175"/>
      <c r="V361" s="175"/>
      <c r="W361" s="175"/>
      <c r="X361" s="175"/>
      <c r="Y361" s="175"/>
      <c r="Z361" s="175"/>
      <c r="AA361" s="175"/>
      <c r="AB361" s="175"/>
      <c r="AC361" s="175"/>
      <c r="AD361" s="175"/>
      <c r="AE361" s="175"/>
      <c r="AF361" s="175"/>
      <c r="AG361" s="175"/>
    </row>
    <row r="362" spans="1:33" ht="18" customHeight="1">
      <c r="A362" s="647" t="str">
        <f t="shared" si="51"/>
        <v>平成7</v>
      </c>
      <c r="B362" s="552">
        <f t="shared" si="48"/>
        <v>55</v>
      </c>
      <c r="C362" s="648">
        <v>35074</v>
      </c>
      <c r="D362" s="648" t="str">
        <f t="shared" si="49"/>
        <v/>
      </c>
      <c r="E362" s="649">
        <v>1</v>
      </c>
      <c r="F362" s="650" t="s">
        <v>1592</v>
      </c>
      <c r="G362" s="650" t="s">
        <v>1289</v>
      </c>
      <c r="H362" s="650"/>
      <c r="I362" s="176"/>
      <c r="J362" s="652">
        <v>1</v>
      </c>
      <c r="K362" s="653">
        <v>4</v>
      </c>
      <c r="L362" s="653">
        <v>8</v>
      </c>
      <c r="M362" s="176">
        <f t="shared" si="52"/>
        <v>8</v>
      </c>
      <c r="N362" s="1104"/>
      <c r="O362" s="1129" t="str">
        <f t="shared" si="50"/>
        <v/>
      </c>
      <c r="P362" s="175"/>
      <c r="Q362" s="175"/>
      <c r="R362" s="175"/>
      <c r="S362" s="175"/>
      <c r="T362" s="175"/>
      <c r="U362" s="175"/>
      <c r="V362" s="175"/>
      <c r="W362" s="175"/>
      <c r="X362" s="175"/>
      <c r="Y362" s="175"/>
      <c r="Z362" s="175"/>
      <c r="AA362" s="175"/>
      <c r="AB362" s="175"/>
      <c r="AC362" s="175"/>
      <c r="AD362" s="175"/>
      <c r="AE362" s="175"/>
      <c r="AF362" s="175"/>
      <c r="AG362" s="175"/>
    </row>
    <row r="363" spans="1:33" ht="18" customHeight="1">
      <c r="A363" s="647" t="str">
        <f t="shared" si="51"/>
        <v>平成7</v>
      </c>
      <c r="B363" s="552">
        <f t="shared" si="48"/>
        <v>77</v>
      </c>
      <c r="C363" s="648">
        <v>35083</v>
      </c>
      <c r="D363" s="648" t="str">
        <f t="shared" si="49"/>
        <v/>
      </c>
      <c r="E363" s="649">
        <v>1</v>
      </c>
      <c r="F363" s="650" t="s">
        <v>1737</v>
      </c>
      <c r="G363" s="650" t="s">
        <v>1296</v>
      </c>
      <c r="H363" s="650" t="s">
        <v>1725</v>
      </c>
      <c r="I363" s="176"/>
      <c r="J363" s="652">
        <v>1</v>
      </c>
      <c r="K363" s="653">
        <v>1</v>
      </c>
      <c r="L363" s="653">
        <v>51</v>
      </c>
      <c r="M363" s="176">
        <f t="shared" si="52"/>
        <v>51</v>
      </c>
      <c r="N363" s="1104"/>
      <c r="O363" s="1129" t="str">
        <f t="shared" si="50"/>
        <v/>
      </c>
      <c r="P363" s="175"/>
      <c r="Q363" s="175"/>
      <c r="R363" s="175"/>
      <c r="S363" s="175"/>
      <c r="T363" s="175"/>
      <c r="U363" s="175"/>
      <c r="V363" s="175"/>
      <c r="W363" s="175"/>
      <c r="X363" s="175"/>
      <c r="Y363" s="175"/>
      <c r="Z363" s="175"/>
      <c r="AA363" s="175"/>
      <c r="AB363" s="175"/>
      <c r="AC363" s="175"/>
      <c r="AD363" s="175"/>
      <c r="AE363" s="175"/>
      <c r="AF363" s="175"/>
      <c r="AG363" s="175"/>
    </row>
    <row r="364" spans="1:33" ht="18" customHeight="1">
      <c r="A364" s="647" t="str">
        <f t="shared" si="51"/>
        <v>平成7</v>
      </c>
      <c r="B364" s="552">
        <f t="shared" si="48"/>
        <v>6</v>
      </c>
      <c r="C364" s="648">
        <v>35089</v>
      </c>
      <c r="D364" s="648">
        <f t="shared" si="49"/>
        <v>35090</v>
      </c>
      <c r="E364" s="649">
        <v>2</v>
      </c>
      <c r="F364" s="650" t="s">
        <v>1738</v>
      </c>
      <c r="G364" s="650" t="s">
        <v>1299</v>
      </c>
      <c r="H364" s="650" t="s">
        <v>1739</v>
      </c>
      <c r="I364" s="176"/>
      <c r="J364" s="652">
        <v>1</v>
      </c>
      <c r="K364" s="653">
        <v>116</v>
      </c>
      <c r="L364" s="653">
        <v>1071</v>
      </c>
      <c r="M364" s="176">
        <f t="shared" si="52"/>
        <v>2142</v>
      </c>
      <c r="N364" s="1104"/>
      <c r="O364" s="1129" t="str">
        <f t="shared" si="50"/>
        <v/>
      </c>
      <c r="P364" s="175"/>
      <c r="Q364" s="175"/>
      <c r="R364" s="175"/>
      <c r="S364" s="175"/>
      <c r="T364" s="175"/>
      <c r="U364" s="175"/>
      <c r="V364" s="175"/>
      <c r="W364" s="175"/>
      <c r="X364" s="175"/>
      <c r="Y364" s="175"/>
      <c r="Z364" s="175"/>
      <c r="AA364" s="175"/>
      <c r="AB364" s="175"/>
      <c r="AC364" s="175"/>
      <c r="AD364" s="175"/>
      <c r="AE364" s="175"/>
      <c r="AF364" s="175"/>
      <c r="AG364" s="175"/>
    </row>
    <row r="365" spans="1:33" ht="18" customHeight="1">
      <c r="A365" s="647" t="str">
        <f t="shared" si="51"/>
        <v>平成7</v>
      </c>
      <c r="B365" s="552">
        <f t="shared" si="48"/>
        <v>55</v>
      </c>
      <c r="C365" s="648">
        <v>35096</v>
      </c>
      <c r="D365" s="648" t="str">
        <f t="shared" si="49"/>
        <v/>
      </c>
      <c r="E365" s="649">
        <v>1</v>
      </c>
      <c r="F365" s="650" t="s">
        <v>1740</v>
      </c>
      <c r="G365" s="650" t="s">
        <v>1289</v>
      </c>
      <c r="H365" s="650"/>
      <c r="I365" s="176"/>
      <c r="J365" s="652">
        <v>1</v>
      </c>
      <c r="K365" s="653">
        <v>4</v>
      </c>
      <c r="L365" s="653">
        <v>111</v>
      </c>
      <c r="M365" s="176">
        <f t="shared" si="52"/>
        <v>111</v>
      </c>
      <c r="N365" s="1104"/>
      <c r="O365" s="1129" t="str">
        <f t="shared" si="50"/>
        <v/>
      </c>
      <c r="P365" s="175"/>
      <c r="Q365" s="175"/>
      <c r="R365" s="175"/>
      <c r="S365" s="175"/>
      <c r="T365" s="175"/>
      <c r="U365" s="175"/>
      <c r="V365" s="175"/>
      <c r="W365" s="175"/>
      <c r="X365" s="175"/>
      <c r="Y365" s="175"/>
      <c r="Z365" s="175"/>
      <c r="AA365" s="175"/>
      <c r="AB365" s="175"/>
      <c r="AC365" s="175"/>
      <c r="AD365" s="175"/>
      <c r="AE365" s="175"/>
      <c r="AF365" s="175"/>
      <c r="AG365" s="175"/>
    </row>
    <row r="366" spans="1:33" ht="18" customHeight="1">
      <c r="A366" s="647" t="str">
        <f t="shared" si="51"/>
        <v>平成7</v>
      </c>
      <c r="B366" s="552">
        <f t="shared" si="48"/>
        <v>9</v>
      </c>
      <c r="C366" s="648">
        <v>35096</v>
      </c>
      <c r="D366" s="648">
        <f t="shared" si="49"/>
        <v>35097</v>
      </c>
      <c r="E366" s="649">
        <v>2</v>
      </c>
      <c r="F366" s="650" t="s">
        <v>1741</v>
      </c>
      <c r="G366" s="650" t="s">
        <v>1742</v>
      </c>
      <c r="H366" s="650"/>
      <c r="I366" s="176"/>
      <c r="J366" s="652">
        <v>1</v>
      </c>
      <c r="K366" s="653">
        <v>85</v>
      </c>
      <c r="L366" s="653">
        <v>288</v>
      </c>
      <c r="M366" s="176">
        <f t="shared" si="52"/>
        <v>576</v>
      </c>
      <c r="N366" s="1104"/>
      <c r="O366" s="1129" t="str">
        <f t="shared" si="50"/>
        <v/>
      </c>
      <c r="P366" s="175"/>
      <c r="Q366" s="175"/>
      <c r="R366" s="175"/>
      <c r="S366" s="175"/>
      <c r="T366" s="175"/>
      <c r="U366" s="175"/>
      <c r="V366" s="175"/>
      <c r="W366" s="175"/>
      <c r="X366" s="175"/>
      <c r="Y366" s="175"/>
      <c r="Z366" s="175"/>
      <c r="AA366" s="175"/>
      <c r="AB366" s="175"/>
      <c r="AC366" s="175"/>
      <c r="AD366" s="175"/>
      <c r="AE366" s="175"/>
      <c r="AF366" s="175"/>
      <c r="AG366" s="175"/>
    </row>
    <row r="367" spans="1:33" ht="18" customHeight="1">
      <c r="A367" s="647" t="str">
        <f t="shared" si="51"/>
        <v>平成7</v>
      </c>
      <c r="B367" s="552">
        <f t="shared" si="48"/>
        <v>53</v>
      </c>
      <c r="C367" s="648">
        <v>35102</v>
      </c>
      <c r="D367" s="648" t="str">
        <f t="shared" si="49"/>
        <v/>
      </c>
      <c r="E367" s="649">
        <v>1</v>
      </c>
      <c r="F367" s="650" t="s">
        <v>1634</v>
      </c>
      <c r="G367" s="650" t="s">
        <v>1546</v>
      </c>
      <c r="H367" s="650"/>
      <c r="I367" s="176"/>
      <c r="J367" s="652">
        <v>1</v>
      </c>
      <c r="K367" s="653">
        <v>5</v>
      </c>
      <c r="L367" s="653">
        <v>60</v>
      </c>
      <c r="M367" s="176">
        <f t="shared" si="52"/>
        <v>60</v>
      </c>
      <c r="N367" s="1104"/>
      <c r="O367" s="1129" t="str">
        <f t="shared" si="50"/>
        <v/>
      </c>
      <c r="P367" s="175"/>
      <c r="Q367" s="175"/>
      <c r="R367" s="175"/>
      <c r="S367" s="175"/>
      <c r="T367" s="175"/>
      <c r="U367" s="175"/>
      <c r="V367" s="175"/>
      <c r="W367" s="175"/>
      <c r="X367" s="175"/>
      <c r="Y367" s="175"/>
      <c r="Z367" s="175"/>
      <c r="AA367" s="175"/>
      <c r="AB367" s="175"/>
      <c r="AC367" s="175"/>
      <c r="AD367" s="175"/>
      <c r="AE367" s="175"/>
      <c r="AF367" s="175"/>
      <c r="AG367" s="175"/>
    </row>
    <row r="368" spans="1:33" ht="18" customHeight="1">
      <c r="A368" s="647" t="str">
        <f t="shared" si="51"/>
        <v>平成7</v>
      </c>
      <c r="B368" s="552">
        <f t="shared" si="48"/>
        <v>40</v>
      </c>
      <c r="C368" s="648">
        <v>35109</v>
      </c>
      <c r="D368" s="648" t="str">
        <f t="shared" si="49"/>
        <v/>
      </c>
      <c r="E368" s="649">
        <v>1</v>
      </c>
      <c r="F368" s="650" t="s">
        <v>1592</v>
      </c>
      <c r="G368" s="650" t="s">
        <v>1289</v>
      </c>
      <c r="H368" s="650"/>
      <c r="I368" s="176"/>
      <c r="J368" s="652">
        <v>1</v>
      </c>
      <c r="K368" s="653">
        <v>6</v>
      </c>
      <c r="L368" s="653">
        <v>4</v>
      </c>
      <c r="M368" s="176">
        <f t="shared" si="52"/>
        <v>4</v>
      </c>
      <c r="N368" s="1104"/>
      <c r="O368" s="1129" t="str">
        <f t="shared" si="50"/>
        <v/>
      </c>
      <c r="P368" s="175"/>
      <c r="Q368" s="175"/>
      <c r="R368" s="175"/>
      <c r="S368" s="175"/>
      <c r="T368" s="175"/>
      <c r="U368" s="175"/>
      <c r="V368" s="175"/>
      <c r="W368" s="175"/>
      <c r="X368" s="175"/>
      <c r="Y368" s="175"/>
      <c r="Z368" s="175"/>
      <c r="AA368" s="175"/>
      <c r="AB368" s="175"/>
      <c r="AC368" s="175"/>
      <c r="AD368" s="175"/>
      <c r="AE368" s="175"/>
      <c r="AF368" s="175"/>
      <c r="AG368" s="175"/>
    </row>
    <row r="369" spans="1:33" ht="18" customHeight="1">
      <c r="A369" s="647" t="str">
        <f t="shared" si="51"/>
        <v>平成7</v>
      </c>
      <c r="B369" s="552">
        <f t="shared" si="48"/>
        <v>40</v>
      </c>
      <c r="C369" s="648">
        <v>35135</v>
      </c>
      <c r="D369" s="648" t="str">
        <f t="shared" si="49"/>
        <v/>
      </c>
      <c r="E369" s="649">
        <v>1</v>
      </c>
      <c r="F369" s="650" t="s">
        <v>1743</v>
      </c>
      <c r="G369" s="650" t="s">
        <v>1289</v>
      </c>
      <c r="H369" s="650"/>
      <c r="I369" s="176"/>
      <c r="J369" s="652">
        <v>1</v>
      </c>
      <c r="K369" s="653">
        <v>6</v>
      </c>
      <c r="L369" s="653">
        <v>120</v>
      </c>
      <c r="M369" s="176">
        <f t="shared" si="52"/>
        <v>120</v>
      </c>
      <c r="N369" s="1104"/>
      <c r="O369" s="1129" t="str">
        <f t="shared" si="50"/>
        <v/>
      </c>
      <c r="P369" s="175"/>
      <c r="Q369" s="175"/>
      <c r="R369" s="175"/>
      <c r="S369" s="175"/>
      <c r="T369" s="175"/>
      <c r="U369" s="175"/>
      <c r="V369" s="175"/>
      <c r="W369" s="175"/>
      <c r="X369" s="175"/>
      <c r="Y369" s="175"/>
      <c r="Z369" s="175"/>
      <c r="AA369" s="175"/>
      <c r="AB369" s="175"/>
      <c r="AC369" s="175"/>
      <c r="AD369" s="175"/>
      <c r="AE369" s="175"/>
      <c r="AF369" s="175"/>
      <c r="AG369" s="175"/>
    </row>
    <row r="370" spans="1:33" ht="18" customHeight="1">
      <c r="A370" s="647" t="str">
        <f t="shared" si="51"/>
        <v>平成7</v>
      </c>
      <c r="B370" s="552" t="str">
        <f t="shared" si="48"/>
        <v>-</v>
      </c>
      <c r="C370" s="648">
        <v>35137</v>
      </c>
      <c r="D370" s="648">
        <f t="shared" si="49"/>
        <v>35138</v>
      </c>
      <c r="E370" s="649">
        <v>2</v>
      </c>
      <c r="F370" s="650" t="s">
        <v>1744</v>
      </c>
      <c r="G370" s="650" t="s">
        <v>1745</v>
      </c>
      <c r="H370" s="650"/>
      <c r="I370" s="176"/>
      <c r="J370" s="652">
        <v>1</v>
      </c>
      <c r="K370" s="653"/>
      <c r="L370" s="653">
        <v>237</v>
      </c>
      <c r="M370" s="176">
        <f t="shared" si="52"/>
        <v>474</v>
      </c>
      <c r="N370" s="1104"/>
      <c r="O370" s="1129" t="str">
        <f t="shared" si="50"/>
        <v/>
      </c>
      <c r="P370" s="175"/>
      <c r="Q370" s="175"/>
      <c r="R370" s="175"/>
      <c r="S370" s="175"/>
      <c r="T370" s="175"/>
      <c r="U370" s="175"/>
      <c r="V370" s="175"/>
      <c r="W370" s="175"/>
      <c r="X370" s="175"/>
      <c r="Y370" s="175"/>
      <c r="Z370" s="175"/>
      <c r="AA370" s="175"/>
      <c r="AB370" s="175"/>
      <c r="AC370" s="175"/>
      <c r="AD370" s="175"/>
      <c r="AE370" s="175"/>
      <c r="AF370" s="175"/>
      <c r="AG370" s="175"/>
    </row>
    <row r="371" spans="1:33" ht="18" customHeight="1">
      <c r="A371" s="647" t="str">
        <f t="shared" si="51"/>
        <v>平成7</v>
      </c>
      <c r="B371" s="552">
        <f t="shared" si="48"/>
        <v>40</v>
      </c>
      <c r="C371" s="648">
        <v>35139</v>
      </c>
      <c r="D371" s="648" t="str">
        <f t="shared" si="49"/>
        <v/>
      </c>
      <c r="E371" s="649">
        <v>1</v>
      </c>
      <c r="F371" s="650" t="s">
        <v>1746</v>
      </c>
      <c r="G371" s="650" t="s">
        <v>1289</v>
      </c>
      <c r="H371" s="650"/>
      <c r="I371" s="176"/>
      <c r="J371" s="652">
        <v>1</v>
      </c>
      <c r="K371" s="653">
        <v>6</v>
      </c>
      <c r="L371" s="653">
        <v>80</v>
      </c>
      <c r="M371" s="176">
        <f t="shared" si="52"/>
        <v>80</v>
      </c>
      <c r="N371" s="1104"/>
      <c r="O371" s="1129" t="str">
        <f t="shared" si="50"/>
        <v/>
      </c>
      <c r="P371" s="175"/>
      <c r="Q371" s="175"/>
      <c r="R371" s="175"/>
      <c r="S371" s="175"/>
      <c r="T371" s="175"/>
      <c r="U371" s="175"/>
      <c r="V371" s="175"/>
      <c r="W371" s="175"/>
      <c r="X371" s="175"/>
      <c r="Y371" s="175"/>
      <c r="Z371" s="175"/>
      <c r="AA371" s="175"/>
      <c r="AB371" s="175"/>
      <c r="AC371" s="175"/>
      <c r="AD371" s="175"/>
      <c r="AE371" s="175"/>
      <c r="AF371" s="175"/>
      <c r="AG371" s="175"/>
    </row>
    <row r="372" spans="1:33" ht="18" customHeight="1">
      <c r="A372" s="647" t="str">
        <f t="shared" si="51"/>
        <v>平成7</v>
      </c>
      <c r="B372" s="552">
        <f t="shared" si="48"/>
        <v>63</v>
      </c>
      <c r="C372" s="648">
        <v>35141</v>
      </c>
      <c r="D372" s="648" t="str">
        <f t="shared" si="49"/>
        <v/>
      </c>
      <c r="E372" s="649">
        <v>1</v>
      </c>
      <c r="F372" s="650" t="s">
        <v>1747</v>
      </c>
      <c r="G372" s="650" t="s">
        <v>1289</v>
      </c>
      <c r="H372" s="650"/>
      <c r="I372" s="176"/>
      <c r="J372" s="652">
        <v>1</v>
      </c>
      <c r="K372" s="653">
        <v>3</v>
      </c>
      <c r="L372" s="653">
        <v>75</v>
      </c>
      <c r="M372" s="176">
        <f t="shared" si="52"/>
        <v>75</v>
      </c>
      <c r="N372" s="1104"/>
      <c r="O372" s="1129" t="str">
        <f t="shared" si="50"/>
        <v/>
      </c>
      <c r="P372" s="175"/>
      <c r="Q372" s="175"/>
      <c r="R372" s="175"/>
      <c r="S372" s="175"/>
      <c r="T372" s="175"/>
      <c r="U372" s="175"/>
      <c r="V372" s="175"/>
      <c r="W372" s="175"/>
      <c r="X372" s="175"/>
      <c r="Y372" s="175"/>
      <c r="Z372" s="175"/>
      <c r="AA372" s="175"/>
      <c r="AB372" s="175"/>
      <c r="AC372" s="175"/>
      <c r="AD372" s="175"/>
      <c r="AE372" s="175"/>
      <c r="AF372" s="175"/>
      <c r="AG372" s="175"/>
    </row>
    <row r="373" spans="1:33" ht="18" customHeight="1">
      <c r="A373" s="647" t="str">
        <f t="shared" si="51"/>
        <v>平成7</v>
      </c>
      <c r="B373" s="552">
        <f t="shared" si="48"/>
        <v>4</v>
      </c>
      <c r="C373" s="648">
        <v>35142</v>
      </c>
      <c r="D373" s="648">
        <f t="shared" si="49"/>
        <v>35143</v>
      </c>
      <c r="E373" s="649">
        <v>2</v>
      </c>
      <c r="F373" s="650" t="s">
        <v>1748</v>
      </c>
      <c r="G373" s="650" t="s">
        <v>1299</v>
      </c>
      <c r="H373" s="650"/>
      <c r="I373" s="176"/>
      <c r="J373" s="652">
        <v>1</v>
      </c>
      <c r="K373" s="653">
        <v>188</v>
      </c>
      <c r="L373" s="653">
        <v>375</v>
      </c>
      <c r="M373" s="176">
        <f t="shared" si="52"/>
        <v>750</v>
      </c>
      <c r="N373" s="1104"/>
      <c r="O373" s="1129" t="str">
        <f t="shared" si="50"/>
        <v/>
      </c>
      <c r="P373" s="175"/>
      <c r="Q373" s="175"/>
      <c r="R373" s="175"/>
      <c r="S373" s="175"/>
      <c r="T373" s="175"/>
      <c r="U373" s="175"/>
      <c r="V373" s="175"/>
      <c r="W373" s="175"/>
      <c r="X373" s="175"/>
      <c r="Y373" s="175"/>
      <c r="Z373" s="175"/>
      <c r="AA373" s="175"/>
      <c r="AB373" s="175"/>
      <c r="AC373" s="175"/>
      <c r="AD373" s="175"/>
      <c r="AE373" s="175"/>
      <c r="AF373" s="175"/>
      <c r="AG373" s="175"/>
    </row>
    <row r="374" spans="1:33" ht="18" customHeight="1">
      <c r="A374" s="647" t="str">
        <f t="shared" si="51"/>
        <v>平成7</v>
      </c>
      <c r="B374" s="552" t="str">
        <f t="shared" si="48"/>
        <v>-</v>
      </c>
      <c r="C374" s="648">
        <v>35144</v>
      </c>
      <c r="D374" s="648" t="str">
        <f t="shared" si="49"/>
        <v/>
      </c>
      <c r="E374" s="649">
        <v>1</v>
      </c>
      <c r="F374" s="650" t="s">
        <v>1640</v>
      </c>
      <c r="G374" s="650" t="s">
        <v>1698</v>
      </c>
      <c r="H374" s="650"/>
      <c r="I374" s="176"/>
      <c r="J374" s="652">
        <v>1</v>
      </c>
      <c r="K374" s="653"/>
      <c r="L374" s="653">
        <v>101</v>
      </c>
      <c r="M374" s="176">
        <f t="shared" si="52"/>
        <v>101</v>
      </c>
      <c r="N374" s="1104"/>
      <c r="O374" s="1129" t="str">
        <f t="shared" si="50"/>
        <v/>
      </c>
      <c r="P374" s="175"/>
      <c r="Q374" s="175"/>
      <c r="R374" s="175"/>
      <c r="S374" s="175"/>
      <c r="T374" s="175"/>
      <c r="U374" s="175"/>
      <c r="V374" s="175"/>
      <c r="W374" s="175"/>
      <c r="X374" s="175"/>
      <c r="Y374" s="175"/>
      <c r="Z374" s="175"/>
      <c r="AA374" s="175"/>
      <c r="AB374" s="175"/>
      <c r="AC374" s="175"/>
      <c r="AD374" s="175"/>
      <c r="AE374" s="175"/>
      <c r="AF374" s="175"/>
      <c r="AG374" s="175"/>
    </row>
    <row r="375" spans="1:33" ht="18" customHeight="1">
      <c r="A375" s="647" t="str">
        <f t="shared" si="51"/>
        <v>平成7</v>
      </c>
      <c r="B375" s="552">
        <f t="shared" si="48"/>
        <v>63</v>
      </c>
      <c r="C375" s="648">
        <v>35150</v>
      </c>
      <c r="D375" s="648" t="str">
        <f t="shared" si="49"/>
        <v/>
      </c>
      <c r="E375" s="649">
        <v>1</v>
      </c>
      <c r="F375" s="650" t="s">
        <v>1749</v>
      </c>
      <c r="G375" s="650" t="s">
        <v>341</v>
      </c>
      <c r="H375" s="650"/>
      <c r="I375" s="176"/>
      <c r="J375" s="652">
        <v>1</v>
      </c>
      <c r="K375" s="653">
        <v>3</v>
      </c>
      <c r="L375" s="653">
        <v>16</v>
      </c>
      <c r="M375" s="176">
        <f t="shared" si="52"/>
        <v>16</v>
      </c>
      <c r="N375" s="1104"/>
      <c r="O375" s="1129" t="str">
        <f t="shared" si="50"/>
        <v/>
      </c>
      <c r="P375" s="175"/>
      <c r="Q375" s="175"/>
      <c r="R375" s="175"/>
      <c r="S375" s="175"/>
      <c r="T375" s="175"/>
      <c r="U375" s="175"/>
      <c r="V375" s="175"/>
      <c r="W375" s="175"/>
      <c r="X375" s="175"/>
      <c r="Y375" s="175"/>
      <c r="Z375" s="175"/>
      <c r="AA375" s="175"/>
      <c r="AB375" s="175"/>
      <c r="AC375" s="175"/>
      <c r="AD375" s="175"/>
      <c r="AE375" s="175"/>
      <c r="AF375" s="175"/>
      <c r="AG375" s="175"/>
    </row>
    <row r="376" spans="1:33" ht="18" customHeight="1">
      <c r="A376" s="647" t="str">
        <f t="shared" si="51"/>
        <v>平成7</v>
      </c>
      <c r="B376" s="552">
        <f t="shared" si="48"/>
        <v>32</v>
      </c>
      <c r="C376" s="648">
        <v>34845</v>
      </c>
      <c r="D376" s="648" t="str">
        <f t="shared" si="49"/>
        <v/>
      </c>
      <c r="E376" s="649">
        <v>1</v>
      </c>
      <c r="F376" s="650" t="s">
        <v>1750</v>
      </c>
      <c r="G376" s="650" t="s">
        <v>1599</v>
      </c>
      <c r="H376" s="650" t="s">
        <v>1605</v>
      </c>
      <c r="I376" s="176"/>
      <c r="J376" s="652">
        <v>2</v>
      </c>
      <c r="K376" s="653">
        <v>7</v>
      </c>
      <c r="L376" s="653">
        <v>143</v>
      </c>
      <c r="M376" s="176">
        <f t="shared" si="52"/>
        <v>143</v>
      </c>
      <c r="N376" s="1104"/>
      <c r="O376" s="1129" t="str">
        <f t="shared" si="50"/>
        <v/>
      </c>
      <c r="P376" s="175"/>
      <c r="Q376" s="175"/>
      <c r="R376" s="175"/>
      <c r="S376" s="175"/>
      <c r="T376" s="175"/>
      <c r="U376" s="175"/>
      <c r="V376" s="175"/>
      <c r="W376" s="175"/>
      <c r="X376" s="175"/>
      <c r="Y376" s="175"/>
      <c r="Z376" s="175"/>
      <c r="AA376" s="175"/>
      <c r="AB376" s="175"/>
      <c r="AC376" s="175"/>
      <c r="AD376" s="175"/>
      <c r="AE376" s="175"/>
      <c r="AF376" s="175"/>
      <c r="AG376" s="175"/>
    </row>
    <row r="377" spans="1:33" ht="18" customHeight="1">
      <c r="A377" s="647" t="str">
        <f t="shared" si="51"/>
        <v>平成7</v>
      </c>
      <c r="B377" s="552">
        <f t="shared" si="48"/>
        <v>32</v>
      </c>
      <c r="C377" s="648">
        <v>34858</v>
      </c>
      <c r="D377" s="648" t="str">
        <f t="shared" si="49"/>
        <v/>
      </c>
      <c r="E377" s="649">
        <v>1</v>
      </c>
      <c r="F377" s="650" t="s">
        <v>1750</v>
      </c>
      <c r="G377" s="650" t="s">
        <v>372</v>
      </c>
      <c r="H377" s="650" t="s">
        <v>1605</v>
      </c>
      <c r="I377" s="176"/>
      <c r="J377" s="652">
        <v>2</v>
      </c>
      <c r="K377" s="653">
        <v>7</v>
      </c>
      <c r="L377" s="653">
        <v>96</v>
      </c>
      <c r="M377" s="176">
        <f t="shared" si="52"/>
        <v>96</v>
      </c>
      <c r="N377" s="1104"/>
      <c r="O377" s="1129" t="str">
        <f t="shared" si="50"/>
        <v/>
      </c>
      <c r="P377" s="175"/>
      <c r="Q377" s="175"/>
      <c r="R377" s="175"/>
      <c r="S377" s="175"/>
      <c r="T377" s="175"/>
      <c r="U377" s="175"/>
      <c r="V377" s="175"/>
      <c r="W377" s="175"/>
      <c r="X377" s="175"/>
      <c r="Y377" s="175"/>
      <c r="Z377" s="175"/>
      <c r="AA377" s="175"/>
      <c r="AB377" s="175"/>
      <c r="AC377" s="175"/>
      <c r="AD377" s="175"/>
      <c r="AE377" s="175"/>
      <c r="AF377" s="175"/>
      <c r="AG377" s="175"/>
    </row>
    <row r="378" spans="1:33" ht="18" customHeight="1">
      <c r="A378" s="647" t="str">
        <f t="shared" si="51"/>
        <v>平成7</v>
      </c>
      <c r="B378" s="552">
        <f t="shared" si="48"/>
        <v>32</v>
      </c>
      <c r="C378" s="648">
        <v>34880</v>
      </c>
      <c r="D378" s="648" t="str">
        <f t="shared" si="49"/>
        <v/>
      </c>
      <c r="E378" s="649">
        <v>1</v>
      </c>
      <c r="F378" s="650" t="s">
        <v>1750</v>
      </c>
      <c r="G378" s="650" t="s">
        <v>1751</v>
      </c>
      <c r="H378" s="650" t="s">
        <v>1605</v>
      </c>
      <c r="I378" s="176"/>
      <c r="J378" s="652">
        <v>2</v>
      </c>
      <c r="K378" s="653">
        <v>7</v>
      </c>
      <c r="L378" s="653">
        <v>133</v>
      </c>
      <c r="M378" s="176">
        <f t="shared" si="52"/>
        <v>133</v>
      </c>
      <c r="N378" s="1104"/>
      <c r="O378" s="1129" t="str">
        <f t="shared" si="50"/>
        <v/>
      </c>
      <c r="P378" s="175"/>
      <c r="Q378" s="175"/>
      <c r="R378" s="175"/>
      <c r="S378" s="175"/>
      <c r="T378" s="175"/>
      <c r="U378" s="175"/>
      <c r="V378" s="175"/>
      <c r="W378" s="175"/>
      <c r="X378" s="175"/>
      <c r="Y378" s="175"/>
      <c r="Z378" s="175"/>
      <c r="AA378" s="175"/>
      <c r="AB378" s="175"/>
      <c r="AC378" s="175"/>
      <c r="AD378" s="175"/>
      <c r="AE378" s="175"/>
      <c r="AF378" s="175"/>
      <c r="AG378" s="175"/>
    </row>
    <row r="379" spans="1:33" ht="18" customHeight="1">
      <c r="A379" s="647" t="str">
        <f t="shared" si="51"/>
        <v>平成7</v>
      </c>
      <c r="B379" s="552">
        <f t="shared" si="48"/>
        <v>40</v>
      </c>
      <c r="C379" s="648">
        <v>34883</v>
      </c>
      <c r="D379" s="648" t="str">
        <f t="shared" si="49"/>
        <v/>
      </c>
      <c r="E379" s="649">
        <v>1</v>
      </c>
      <c r="F379" s="650" t="s">
        <v>1752</v>
      </c>
      <c r="G379" s="650" t="s">
        <v>1753</v>
      </c>
      <c r="H379" s="650"/>
      <c r="I379" s="176"/>
      <c r="J379" s="652">
        <v>2</v>
      </c>
      <c r="K379" s="653">
        <v>6</v>
      </c>
      <c r="L379" s="653">
        <v>119</v>
      </c>
      <c r="M379" s="176">
        <f t="shared" si="52"/>
        <v>119</v>
      </c>
      <c r="N379" s="1104"/>
      <c r="O379" s="1129" t="str">
        <f t="shared" si="50"/>
        <v/>
      </c>
      <c r="P379" s="175"/>
      <c r="Q379" s="175"/>
      <c r="R379" s="175"/>
      <c r="S379" s="175"/>
      <c r="T379" s="175"/>
      <c r="U379" s="175"/>
      <c r="V379" s="175"/>
      <c r="W379" s="175"/>
      <c r="X379" s="175"/>
      <c r="Y379" s="175"/>
      <c r="Z379" s="175"/>
      <c r="AA379" s="175"/>
      <c r="AB379" s="175"/>
      <c r="AC379" s="175"/>
      <c r="AD379" s="175"/>
      <c r="AE379" s="175"/>
      <c r="AF379" s="175"/>
      <c r="AG379" s="175"/>
    </row>
    <row r="380" spans="1:33" ht="18" customHeight="1">
      <c r="A380" s="647" t="str">
        <f t="shared" si="51"/>
        <v>平成7</v>
      </c>
      <c r="B380" s="552">
        <f t="shared" si="48"/>
        <v>32</v>
      </c>
      <c r="C380" s="648">
        <v>34887</v>
      </c>
      <c r="D380" s="648" t="str">
        <f t="shared" si="49"/>
        <v/>
      </c>
      <c r="E380" s="649">
        <v>1</v>
      </c>
      <c r="F380" s="650" t="s">
        <v>1750</v>
      </c>
      <c r="G380" s="650" t="s">
        <v>1565</v>
      </c>
      <c r="H380" s="650" t="s">
        <v>1605</v>
      </c>
      <c r="I380" s="176"/>
      <c r="J380" s="652">
        <v>2</v>
      </c>
      <c r="K380" s="653">
        <v>7</v>
      </c>
      <c r="L380" s="653">
        <v>105</v>
      </c>
      <c r="M380" s="176">
        <f t="shared" si="52"/>
        <v>105</v>
      </c>
      <c r="N380" s="1104"/>
      <c r="O380" s="1129" t="str">
        <f t="shared" si="50"/>
        <v/>
      </c>
      <c r="P380" s="175"/>
      <c r="Q380" s="175"/>
      <c r="R380" s="175"/>
      <c r="S380" s="175"/>
      <c r="T380" s="175"/>
      <c r="U380" s="175"/>
      <c r="V380" s="175"/>
      <c r="W380" s="175"/>
      <c r="X380" s="175"/>
      <c r="Y380" s="175"/>
      <c r="Z380" s="175"/>
      <c r="AA380" s="175"/>
      <c r="AB380" s="175"/>
      <c r="AC380" s="175"/>
      <c r="AD380" s="175"/>
      <c r="AE380" s="175"/>
      <c r="AF380" s="175"/>
      <c r="AG380" s="175"/>
    </row>
    <row r="381" spans="1:33" ht="18" customHeight="1">
      <c r="A381" s="647" t="str">
        <f t="shared" si="51"/>
        <v>平成7</v>
      </c>
      <c r="B381" s="552">
        <f t="shared" si="48"/>
        <v>21</v>
      </c>
      <c r="C381" s="648">
        <v>34905</v>
      </c>
      <c r="D381" s="648">
        <f t="shared" si="49"/>
        <v>34907</v>
      </c>
      <c r="E381" s="649">
        <v>3</v>
      </c>
      <c r="F381" s="650" t="s">
        <v>1754</v>
      </c>
      <c r="G381" s="650" t="s">
        <v>1755</v>
      </c>
      <c r="H381" s="650" t="s">
        <v>1756</v>
      </c>
      <c r="I381" s="176"/>
      <c r="J381" s="652">
        <v>2</v>
      </c>
      <c r="K381" s="653">
        <v>18</v>
      </c>
      <c r="L381" s="653">
        <v>200</v>
      </c>
      <c r="M381" s="176">
        <f t="shared" si="52"/>
        <v>600</v>
      </c>
      <c r="N381" s="1104"/>
      <c r="O381" s="1129" t="str">
        <f t="shared" si="50"/>
        <v/>
      </c>
      <c r="P381" s="175"/>
      <c r="Q381" s="175"/>
      <c r="R381" s="175"/>
      <c r="S381" s="175"/>
      <c r="T381" s="175"/>
      <c r="U381" s="175"/>
      <c r="V381" s="175"/>
      <c r="W381" s="175"/>
      <c r="X381" s="175"/>
      <c r="Y381" s="175"/>
      <c r="Z381" s="175"/>
      <c r="AA381" s="175"/>
      <c r="AB381" s="175"/>
      <c r="AC381" s="175"/>
      <c r="AD381" s="175"/>
      <c r="AE381" s="175"/>
      <c r="AF381" s="175"/>
      <c r="AG381" s="175"/>
    </row>
    <row r="382" spans="1:33" ht="18" customHeight="1">
      <c r="A382" s="647" t="str">
        <f t="shared" si="51"/>
        <v>平成7</v>
      </c>
      <c r="B382" s="552">
        <f t="shared" si="48"/>
        <v>55</v>
      </c>
      <c r="C382" s="648">
        <v>34932</v>
      </c>
      <c r="D382" s="648">
        <f t="shared" si="49"/>
        <v>34933</v>
      </c>
      <c r="E382" s="649">
        <v>2</v>
      </c>
      <c r="F382" s="650" t="s">
        <v>1757</v>
      </c>
      <c r="G382" s="650" t="s">
        <v>1296</v>
      </c>
      <c r="H382" s="650"/>
      <c r="I382" s="176"/>
      <c r="J382" s="652">
        <v>2</v>
      </c>
      <c r="K382" s="653">
        <v>4</v>
      </c>
      <c r="L382" s="653">
        <v>50</v>
      </c>
      <c r="M382" s="176">
        <f t="shared" si="52"/>
        <v>100</v>
      </c>
      <c r="N382" s="1104"/>
      <c r="O382" s="1129" t="str">
        <f t="shared" si="50"/>
        <v/>
      </c>
      <c r="P382" s="175"/>
      <c r="Q382" s="175"/>
      <c r="R382" s="175"/>
      <c r="S382" s="175"/>
      <c r="T382" s="175"/>
      <c r="U382" s="175"/>
      <c r="V382" s="175"/>
      <c r="W382" s="175"/>
      <c r="X382" s="175"/>
      <c r="Y382" s="175"/>
      <c r="Z382" s="175"/>
      <c r="AA382" s="175"/>
      <c r="AB382" s="175"/>
      <c r="AC382" s="175"/>
      <c r="AD382" s="175"/>
      <c r="AE382" s="175"/>
      <c r="AF382" s="175"/>
      <c r="AG382" s="175"/>
    </row>
    <row r="383" spans="1:33" ht="18" customHeight="1">
      <c r="A383" s="647" t="str">
        <f t="shared" si="51"/>
        <v>平成7</v>
      </c>
      <c r="B383" s="552" t="str">
        <f t="shared" si="48"/>
        <v>-</v>
      </c>
      <c r="C383" s="648">
        <v>34936</v>
      </c>
      <c r="D383" s="648" t="str">
        <f t="shared" si="49"/>
        <v/>
      </c>
      <c r="E383" s="649">
        <v>1</v>
      </c>
      <c r="F383" s="650" t="s">
        <v>1758</v>
      </c>
      <c r="G383" s="650" t="s">
        <v>1289</v>
      </c>
      <c r="H383" s="650" t="s">
        <v>1759</v>
      </c>
      <c r="I383" s="176"/>
      <c r="J383" s="652">
        <v>2</v>
      </c>
      <c r="K383" s="653"/>
      <c r="L383" s="653">
        <v>109</v>
      </c>
      <c r="M383" s="176">
        <f t="shared" si="52"/>
        <v>109</v>
      </c>
      <c r="N383" s="1104"/>
      <c r="O383" s="1129" t="str">
        <f t="shared" si="50"/>
        <v/>
      </c>
      <c r="P383" s="175"/>
      <c r="Q383" s="175"/>
      <c r="R383" s="175"/>
      <c r="S383" s="175"/>
      <c r="T383" s="175"/>
      <c r="U383" s="175"/>
      <c r="V383" s="175"/>
      <c r="W383" s="175"/>
      <c r="X383" s="175"/>
      <c r="Y383" s="175"/>
      <c r="Z383" s="175"/>
      <c r="AA383" s="175"/>
      <c r="AB383" s="175"/>
      <c r="AC383" s="175"/>
      <c r="AD383" s="175"/>
      <c r="AE383" s="175"/>
      <c r="AF383" s="175"/>
      <c r="AG383" s="175"/>
    </row>
    <row r="384" spans="1:33" ht="18" customHeight="1">
      <c r="A384" s="647" t="str">
        <f t="shared" si="51"/>
        <v>平成7</v>
      </c>
      <c r="B384" s="552">
        <f t="shared" si="48"/>
        <v>55</v>
      </c>
      <c r="C384" s="648">
        <v>34949</v>
      </c>
      <c r="D384" s="648" t="str">
        <f t="shared" si="49"/>
        <v/>
      </c>
      <c r="E384" s="649">
        <v>1</v>
      </c>
      <c r="F384" s="650" t="s">
        <v>1760</v>
      </c>
      <c r="G384" s="650" t="s">
        <v>1289</v>
      </c>
      <c r="H384" s="650" t="s">
        <v>1761</v>
      </c>
      <c r="I384" s="176"/>
      <c r="J384" s="652">
        <v>2</v>
      </c>
      <c r="K384" s="653">
        <v>4</v>
      </c>
      <c r="L384" s="653">
        <v>120</v>
      </c>
      <c r="M384" s="176">
        <f t="shared" si="52"/>
        <v>120</v>
      </c>
      <c r="N384" s="1104"/>
      <c r="O384" s="1129" t="str">
        <f t="shared" si="50"/>
        <v/>
      </c>
      <c r="P384" s="175"/>
      <c r="Q384" s="175"/>
      <c r="R384" s="175"/>
      <c r="S384" s="175"/>
      <c r="T384" s="175"/>
      <c r="U384" s="175"/>
      <c r="V384" s="175"/>
      <c r="W384" s="175"/>
      <c r="X384" s="175"/>
      <c r="Y384" s="175"/>
      <c r="Z384" s="175"/>
      <c r="AA384" s="175"/>
      <c r="AB384" s="175"/>
      <c r="AC384" s="175"/>
      <c r="AD384" s="175"/>
      <c r="AE384" s="175"/>
      <c r="AF384" s="175"/>
      <c r="AG384" s="175"/>
    </row>
    <row r="385" spans="1:33" ht="18" customHeight="1">
      <c r="A385" s="647" t="str">
        <f t="shared" si="51"/>
        <v>平成7</v>
      </c>
      <c r="B385" s="552">
        <f t="shared" si="48"/>
        <v>32</v>
      </c>
      <c r="C385" s="648">
        <v>34949</v>
      </c>
      <c r="D385" s="648" t="str">
        <f t="shared" si="49"/>
        <v/>
      </c>
      <c r="E385" s="649">
        <v>1</v>
      </c>
      <c r="F385" s="650" t="s">
        <v>1750</v>
      </c>
      <c r="G385" s="650" t="s">
        <v>1762</v>
      </c>
      <c r="H385" s="650"/>
      <c r="I385" s="176"/>
      <c r="J385" s="652">
        <v>2</v>
      </c>
      <c r="K385" s="653">
        <v>7</v>
      </c>
      <c r="L385" s="653">
        <v>166</v>
      </c>
      <c r="M385" s="176">
        <f t="shared" si="52"/>
        <v>166</v>
      </c>
      <c r="N385" s="1104"/>
      <c r="O385" s="1129" t="str">
        <f t="shared" si="50"/>
        <v/>
      </c>
      <c r="P385" s="175"/>
      <c r="Q385" s="175"/>
      <c r="R385" s="175"/>
      <c r="S385" s="175"/>
      <c r="T385" s="175"/>
      <c r="U385" s="175"/>
      <c r="V385" s="175"/>
      <c r="W385" s="175"/>
      <c r="X385" s="175"/>
      <c r="Y385" s="175"/>
      <c r="Z385" s="175"/>
      <c r="AA385" s="175"/>
      <c r="AB385" s="175"/>
      <c r="AC385" s="175"/>
      <c r="AD385" s="175"/>
      <c r="AE385" s="175"/>
      <c r="AF385" s="175"/>
      <c r="AG385" s="175"/>
    </row>
    <row r="386" spans="1:33" ht="18" customHeight="1">
      <c r="A386" s="647" t="str">
        <f t="shared" si="51"/>
        <v>平成7</v>
      </c>
      <c r="B386" s="552" t="str">
        <f t="shared" si="48"/>
        <v>-</v>
      </c>
      <c r="C386" s="648">
        <v>34955</v>
      </c>
      <c r="D386" s="648" t="str">
        <f t="shared" si="49"/>
        <v/>
      </c>
      <c r="E386" s="649">
        <v>1</v>
      </c>
      <c r="F386" s="650" t="s">
        <v>1758</v>
      </c>
      <c r="G386" s="650" t="s">
        <v>1763</v>
      </c>
      <c r="H386" s="650"/>
      <c r="I386" s="176"/>
      <c r="J386" s="652">
        <v>2</v>
      </c>
      <c r="K386" s="653"/>
      <c r="L386" s="653">
        <v>20</v>
      </c>
      <c r="M386" s="176">
        <f t="shared" si="52"/>
        <v>20</v>
      </c>
      <c r="N386" s="1104"/>
      <c r="O386" s="1129" t="str">
        <f t="shared" si="50"/>
        <v/>
      </c>
      <c r="P386" s="175"/>
      <c r="Q386" s="175"/>
      <c r="R386" s="175"/>
      <c r="S386" s="175"/>
      <c r="T386" s="175"/>
      <c r="U386" s="175"/>
      <c r="V386" s="175"/>
      <c r="W386" s="175"/>
      <c r="X386" s="175"/>
      <c r="Y386" s="175"/>
      <c r="Z386" s="175"/>
      <c r="AA386" s="175"/>
      <c r="AB386" s="175"/>
      <c r="AC386" s="175"/>
      <c r="AD386" s="175"/>
      <c r="AE386" s="175"/>
      <c r="AF386" s="175"/>
      <c r="AG386" s="175"/>
    </row>
    <row r="387" spans="1:33" ht="18" customHeight="1">
      <c r="A387" s="647" t="str">
        <f t="shared" si="51"/>
        <v>平成7</v>
      </c>
      <c r="B387" s="552">
        <f t="shared" si="48"/>
        <v>40</v>
      </c>
      <c r="C387" s="648">
        <v>34977</v>
      </c>
      <c r="D387" s="648" t="str">
        <f t="shared" si="49"/>
        <v/>
      </c>
      <c r="E387" s="649">
        <v>1</v>
      </c>
      <c r="F387" s="650" t="s">
        <v>1764</v>
      </c>
      <c r="G387" s="650" t="s">
        <v>1524</v>
      </c>
      <c r="H387" s="650"/>
      <c r="I387" s="176"/>
      <c r="J387" s="652">
        <v>2</v>
      </c>
      <c r="K387" s="653">
        <v>6</v>
      </c>
      <c r="L387" s="653">
        <v>128</v>
      </c>
      <c r="M387" s="176">
        <f t="shared" si="52"/>
        <v>128</v>
      </c>
      <c r="N387" s="1104"/>
      <c r="O387" s="1129" t="str">
        <f t="shared" si="50"/>
        <v/>
      </c>
      <c r="P387" s="175"/>
      <c r="Q387" s="175"/>
      <c r="R387" s="175"/>
      <c r="S387" s="175"/>
      <c r="T387" s="175"/>
      <c r="U387" s="175"/>
      <c r="V387" s="175"/>
      <c r="W387" s="175"/>
      <c r="X387" s="175"/>
      <c r="Y387" s="175"/>
      <c r="Z387" s="175"/>
      <c r="AA387" s="175"/>
      <c r="AB387" s="175"/>
      <c r="AC387" s="175"/>
      <c r="AD387" s="175"/>
      <c r="AE387" s="175"/>
      <c r="AF387" s="175"/>
      <c r="AG387" s="175"/>
    </row>
    <row r="388" spans="1:33" ht="18" customHeight="1">
      <c r="A388" s="647" t="str">
        <f t="shared" si="51"/>
        <v>平成7</v>
      </c>
      <c r="B388" s="552">
        <f t="shared" ref="B388:B451" si="53">IF(ISBLANK(K388),"-",COUNTIFS($K:$K,"&gt;"&amp;K388,A:A,A388)+1)</f>
        <v>40</v>
      </c>
      <c r="C388" s="648">
        <v>34978</v>
      </c>
      <c r="D388" s="648" t="str">
        <f t="shared" ref="D388:D451" si="54">IF(E388=1,"",C388+E388-1)</f>
        <v/>
      </c>
      <c r="E388" s="649">
        <v>1</v>
      </c>
      <c r="F388" s="650" t="s">
        <v>1750</v>
      </c>
      <c r="G388" s="650" t="s">
        <v>1723</v>
      </c>
      <c r="H388" s="650"/>
      <c r="I388" s="176"/>
      <c r="J388" s="652">
        <v>2</v>
      </c>
      <c r="K388" s="653">
        <v>6</v>
      </c>
      <c r="L388" s="653">
        <v>94</v>
      </c>
      <c r="M388" s="176">
        <f t="shared" si="52"/>
        <v>94</v>
      </c>
      <c r="N388" s="1104"/>
      <c r="O388" s="1129" t="str">
        <f t="shared" ref="O388:O451" si="55">IF(COUNTIF(G388,"*オンライン*"),"●","")</f>
        <v/>
      </c>
      <c r="P388" s="175"/>
      <c r="Q388" s="175"/>
      <c r="R388" s="175"/>
      <c r="S388" s="175"/>
      <c r="T388" s="175"/>
      <c r="U388" s="175"/>
      <c r="V388" s="175"/>
      <c r="W388" s="175"/>
      <c r="X388" s="175"/>
      <c r="Y388" s="175"/>
      <c r="Z388" s="175"/>
      <c r="AA388" s="175"/>
      <c r="AB388" s="175"/>
      <c r="AC388" s="175"/>
      <c r="AD388" s="175"/>
      <c r="AE388" s="175"/>
      <c r="AF388" s="175"/>
      <c r="AG388" s="175"/>
    </row>
    <row r="389" spans="1:33" ht="18" customHeight="1">
      <c r="A389" s="647" t="str">
        <f t="shared" ref="A389:A452" si="56">TEXT(EDATE(C389,-3),"ggge")</f>
        <v>平成7</v>
      </c>
      <c r="B389" s="552">
        <f t="shared" si="53"/>
        <v>40</v>
      </c>
      <c r="C389" s="648">
        <v>34991</v>
      </c>
      <c r="D389" s="648" t="str">
        <f t="shared" si="54"/>
        <v/>
      </c>
      <c r="E389" s="649">
        <v>1</v>
      </c>
      <c r="F389" s="650" t="s">
        <v>1764</v>
      </c>
      <c r="G389" s="650" t="s">
        <v>1410</v>
      </c>
      <c r="H389" s="650"/>
      <c r="I389" s="176"/>
      <c r="J389" s="652">
        <v>2</v>
      </c>
      <c r="K389" s="653">
        <v>6</v>
      </c>
      <c r="L389" s="653">
        <v>98</v>
      </c>
      <c r="M389" s="176">
        <f t="shared" ref="M389:M452" si="57">E389*L389</f>
        <v>98</v>
      </c>
      <c r="N389" s="1104"/>
      <c r="O389" s="1129" t="str">
        <f t="shared" si="55"/>
        <v/>
      </c>
      <c r="P389" s="175"/>
      <c r="Q389" s="175"/>
      <c r="R389" s="175"/>
      <c r="S389" s="175"/>
      <c r="T389" s="175"/>
      <c r="U389" s="175"/>
      <c r="V389" s="175"/>
      <c r="W389" s="175"/>
      <c r="X389" s="175"/>
      <c r="Y389" s="175"/>
      <c r="Z389" s="175"/>
      <c r="AA389" s="175"/>
      <c r="AB389" s="175"/>
      <c r="AC389" s="175"/>
      <c r="AD389" s="175"/>
      <c r="AE389" s="175"/>
      <c r="AF389" s="175"/>
      <c r="AG389" s="175"/>
    </row>
    <row r="390" spans="1:33" ht="18" customHeight="1">
      <c r="A390" s="647" t="str">
        <f t="shared" si="56"/>
        <v>平成7</v>
      </c>
      <c r="B390" s="552">
        <f t="shared" si="53"/>
        <v>40</v>
      </c>
      <c r="C390" s="648">
        <v>34999</v>
      </c>
      <c r="D390" s="648" t="str">
        <f t="shared" si="54"/>
        <v/>
      </c>
      <c r="E390" s="649">
        <v>1</v>
      </c>
      <c r="F390" s="651" t="s">
        <v>1764</v>
      </c>
      <c r="G390" s="650" t="s">
        <v>1765</v>
      </c>
      <c r="H390" s="650"/>
      <c r="I390" s="176"/>
      <c r="J390" s="652">
        <v>2</v>
      </c>
      <c r="K390" s="653">
        <v>6</v>
      </c>
      <c r="L390" s="653">
        <v>79</v>
      </c>
      <c r="M390" s="176">
        <f t="shared" si="57"/>
        <v>79</v>
      </c>
      <c r="N390" s="1104"/>
      <c r="O390" s="1129" t="str">
        <f t="shared" si="55"/>
        <v/>
      </c>
      <c r="P390" s="175"/>
      <c r="Q390" s="175"/>
      <c r="R390" s="175"/>
      <c r="S390" s="175"/>
      <c r="T390" s="175"/>
      <c r="U390" s="175"/>
      <c r="V390" s="175"/>
      <c r="W390" s="175"/>
      <c r="X390" s="175"/>
      <c r="Y390" s="175"/>
      <c r="Z390" s="175"/>
      <c r="AA390" s="175"/>
      <c r="AB390" s="175"/>
      <c r="AC390" s="175"/>
      <c r="AD390" s="175"/>
      <c r="AE390" s="175"/>
      <c r="AF390" s="175"/>
      <c r="AG390" s="175"/>
    </row>
    <row r="391" spans="1:33" ht="18" customHeight="1">
      <c r="A391" s="647" t="str">
        <f t="shared" si="56"/>
        <v>平成7</v>
      </c>
      <c r="B391" s="552">
        <f t="shared" si="53"/>
        <v>24</v>
      </c>
      <c r="C391" s="648">
        <v>35002</v>
      </c>
      <c r="D391" s="648" t="str">
        <f t="shared" si="54"/>
        <v/>
      </c>
      <c r="E391" s="649">
        <v>1</v>
      </c>
      <c r="F391" s="650" t="s">
        <v>1766</v>
      </c>
      <c r="G391" s="650" t="s">
        <v>1767</v>
      </c>
      <c r="H391" s="650"/>
      <c r="I391" s="176"/>
      <c r="J391" s="652">
        <v>2</v>
      </c>
      <c r="K391" s="653">
        <v>12</v>
      </c>
      <c r="L391" s="653">
        <v>205</v>
      </c>
      <c r="M391" s="176">
        <f t="shared" si="57"/>
        <v>205</v>
      </c>
      <c r="N391" s="1104"/>
      <c r="O391" s="1129" t="str">
        <f t="shared" si="55"/>
        <v/>
      </c>
      <c r="P391" s="175"/>
      <c r="Q391" s="175"/>
      <c r="R391" s="175"/>
      <c r="S391" s="175"/>
      <c r="T391" s="175"/>
      <c r="U391" s="175"/>
      <c r="V391" s="175"/>
      <c r="W391" s="175"/>
      <c r="X391" s="175"/>
      <c r="Y391" s="175"/>
      <c r="Z391" s="175"/>
      <c r="AA391" s="175"/>
      <c r="AB391" s="175"/>
      <c r="AC391" s="175"/>
      <c r="AD391" s="175"/>
      <c r="AE391" s="175"/>
      <c r="AF391" s="175"/>
      <c r="AG391" s="175"/>
    </row>
    <row r="392" spans="1:33" ht="18" customHeight="1">
      <c r="A392" s="647" t="str">
        <f t="shared" si="56"/>
        <v>平成7</v>
      </c>
      <c r="B392" s="552">
        <f t="shared" si="53"/>
        <v>28</v>
      </c>
      <c r="C392" s="648">
        <v>35011</v>
      </c>
      <c r="D392" s="648" t="str">
        <f t="shared" si="54"/>
        <v/>
      </c>
      <c r="E392" s="649">
        <v>1</v>
      </c>
      <c r="F392" s="650" t="s">
        <v>1768</v>
      </c>
      <c r="G392" s="650" t="s">
        <v>1360</v>
      </c>
      <c r="H392" s="650"/>
      <c r="I392" s="176"/>
      <c r="J392" s="652">
        <v>2</v>
      </c>
      <c r="K392" s="653">
        <v>8</v>
      </c>
      <c r="L392" s="653">
        <v>86</v>
      </c>
      <c r="M392" s="176">
        <f t="shared" si="57"/>
        <v>86</v>
      </c>
      <c r="N392" s="1104"/>
      <c r="O392" s="1129" t="str">
        <f t="shared" si="55"/>
        <v/>
      </c>
      <c r="P392" s="175"/>
      <c r="Q392" s="175"/>
      <c r="R392" s="175"/>
      <c r="S392" s="175"/>
      <c r="T392" s="175"/>
      <c r="U392" s="175"/>
      <c r="V392" s="175"/>
      <c r="W392" s="175"/>
      <c r="X392" s="175"/>
      <c r="Y392" s="175"/>
      <c r="Z392" s="175"/>
      <c r="AA392" s="175"/>
      <c r="AB392" s="175"/>
      <c r="AC392" s="175"/>
      <c r="AD392" s="175"/>
      <c r="AE392" s="175"/>
      <c r="AF392" s="175"/>
      <c r="AG392" s="175"/>
    </row>
    <row r="393" spans="1:33" ht="18" customHeight="1">
      <c r="A393" s="647" t="str">
        <f t="shared" si="56"/>
        <v>平成7</v>
      </c>
      <c r="B393" s="552">
        <f t="shared" si="53"/>
        <v>77</v>
      </c>
      <c r="C393" s="648">
        <v>35016</v>
      </c>
      <c r="D393" s="648" t="str">
        <f t="shared" si="54"/>
        <v/>
      </c>
      <c r="E393" s="649">
        <v>1</v>
      </c>
      <c r="F393" s="650" t="s">
        <v>1769</v>
      </c>
      <c r="G393" s="650" t="s">
        <v>1296</v>
      </c>
      <c r="H393" s="650" t="s">
        <v>1770</v>
      </c>
      <c r="I393" s="176"/>
      <c r="J393" s="652">
        <v>2</v>
      </c>
      <c r="K393" s="653">
        <v>1</v>
      </c>
      <c r="L393" s="653">
        <v>39</v>
      </c>
      <c r="M393" s="176">
        <f t="shared" si="57"/>
        <v>39</v>
      </c>
      <c r="N393" s="1104"/>
      <c r="O393" s="1129" t="str">
        <f t="shared" si="55"/>
        <v/>
      </c>
      <c r="P393" s="175"/>
      <c r="Q393" s="175"/>
      <c r="R393" s="175"/>
      <c r="S393" s="175"/>
      <c r="T393" s="175"/>
      <c r="U393" s="175"/>
      <c r="V393" s="175"/>
      <c r="W393" s="175"/>
      <c r="X393" s="175"/>
      <c r="Y393" s="175"/>
      <c r="Z393" s="175"/>
      <c r="AA393" s="175"/>
      <c r="AB393" s="175"/>
      <c r="AC393" s="175"/>
      <c r="AD393" s="175"/>
      <c r="AE393" s="175"/>
      <c r="AF393" s="175"/>
      <c r="AG393" s="175"/>
    </row>
    <row r="394" spans="1:33" ht="18" customHeight="1">
      <c r="A394" s="647" t="str">
        <f t="shared" si="56"/>
        <v>平成7</v>
      </c>
      <c r="B394" s="552">
        <f t="shared" si="53"/>
        <v>28</v>
      </c>
      <c r="C394" s="648">
        <v>35018</v>
      </c>
      <c r="D394" s="648" t="str">
        <f t="shared" si="54"/>
        <v/>
      </c>
      <c r="E394" s="649">
        <v>1</v>
      </c>
      <c r="F394" s="650" t="s">
        <v>1771</v>
      </c>
      <c r="G394" s="650" t="s">
        <v>1599</v>
      </c>
      <c r="H394" s="650"/>
      <c r="I394" s="176"/>
      <c r="J394" s="652">
        <v>2</v>
      </c>
      <c r="K394" s="653">
        <v>8</v>
      </c>
      <c r="L394" s="653">
        <v>133</v>
      </c>
      <c r="M394" s="176">
        <f t="shared" si="57"/>
        <v>133</v>
      </c>
      <c r="N394" s="1104"/>
      <c r="O394" s="1129" t="str">
        <f t="shared" si="55"/>
        <v/>
      </c>
      <c r="P394" s="175"/>
      <c r="Q394" s="175"/>
      <c r="R394" s="175"/>
      <c r="S394" s="175"/>
      <c r="T394" s="175"/>
      <c r="U394" s="175"/>
      <c r="V394" s="175"/>
      <c r="W394" s="175"/>
      <c r="X394" s="175"/>
      <c r="Y394" s="175"/>
      <c r="Z394" s="175"/>
      <c r="AA394" s="175"/>
      <c r="AB394" s="175"/>
      <c r="AC394" s="175"/>
      <c r="AD394" s="175"/>
      <c r="AE394" s="175"/>
      <c r="AF394" s="175"/>
      <c r="AG394" s="175"/>
    </row>
    <row r="395" spans="1:33" ht="18" customHeight="1">
      <c r="A395" s="647" t="str">
        <f t="shared" si="56"/>
        <v>平成7</v>
      </c>
      <c r="B395" s="552">
        <f t="shared" si="53"/>
        <v>77</v>
      </c>
      <c r="C395" s="648">
        <v>35023</v>
      </c>
      <c r="D395" s="648" t="str">
        <f t="shared" si="54"/>
        <v/>
      </c>
      <c r="E395" s="649">
        <v>1</v>
      </c>
      <c r="F395" s="650" t="s">
        <v>1772</v>
      </c>
      <c r="G395" s="650" t="s">
        <v>1296</v>
      </c>
      <c r="H395" s="650"/>
      <c r="I395" s="176"/>
      <c r="J395" s="652">
        <v>2</v>
      </c>
      <c r="K395" s="653">
        <v>1</v>
      </c>
      <c r="L395" s="653">
        <v>37</v>
      </c>
      <c r="M395" s="176">
        <f t="shared" si="57"/>
        <v>37</v>
      </c>
      <c r="N395" s="1104"/>
      <c r="O395" s="1129" t="str">
        <f t="shared" si="55"/>
        <v/>
      </c>
      <c r="P395" s="175"/>
      <c r="Q395" s="175"/>
      <c r="R395" s="175"/>
      <c r="S395" s="175"/>
      <c r="T395" s="175"/>
      <c r="U395" s="175"/>
      <c r="V395" s="175"/>
      <c r="W395" s="175"/>
      <c r="X395" s="175"/>
      <c r="Y395" s="175"/>
      <c r="Z395" s="175"/>
      <c r="AA395" s="175"/>
      <c r="AB395" s="175"/>
      <c r="AC395" s="175"/>
      <c r="AD395" s="175"/>
      <c r="AE395" s="175"/>
      <c r="AF395" s="175"/>
      <c r="AG395" s="175"/>
    </row>
    <row r="396" spans="1:33" ht="18" customHeight="1">
      <c r="A396" s="647" t="str">
        <f t="shared" si="56"/>
        <v>平成7</v>
      </c>
      <c r="B396" s="552">
        <f t="shared" si="53"/>
        <v>24</v>
      </c>
      <c r="C396" s="648">
        <v>35024</v>
      </c>
      <c r="D396" s="648" t="str">
        <f t="shared" si="54"/>
        <v/>
      </c>
      <c r="E396" s="649">
        <v>1</v>
      </c>
      <c r="F396" s="650" t="s">
        <v>1766</v>
      </c>
      <c r="G396" s="650" t="s">
        <v>1410</v>
      </c>
      <c r="H396" s="650"/>
      <c r="I396" s="176"/>
      <c r="J396" s="652">
        <v>2</v>
      </c>
      <c r="K396" s="653">
        <v>12</v>
      </c>
      <c r="L396" s="653">
        <v>179</v>
      </c>
      <c r="M396" s="176">
        <f t="shared" si="57"/>
        <v>179</v>
      </c>
      <c r="N396" s="1104"/>
      <c r="O396" s="1129" t="str">
        <f t="shared" si="55"/>
        <v/>
      </c>
      <c r="P396" s="175"/>
      <c r="Q396" s="175"/>
      <c r="R396" s="175"/>
      <c r="S396" s="175"/>
      <c r="T396" s="175"/>
      <c r="U396" s="175"/>
      <c r="V396" s="175"/>
      <c r="W396" s="175"/>
      <c r="X396" s="175"/>
      <c r="Y396" s="175"/>
      <c r="Z396" s="175"/>
      <c r="AA396" s="175"/>
      <c r="AB396" s="175"/>
      <c r="AC396" s="175"/>
      <c r="AD396" s="175"/>
      <c r="AE396" s="175"/>
      <c r="AF396" s="175"/>
      <c r="AG396" s="175"/>
    </row>
    <row r="397" spans="1:33" ht="18" customHeight="1">
      <c r="A397" s="647" t="str">
        <f t="shared" si="56"/>
        <v>平成7</v>
      </c>
      <c r="B397" s="552">
        <f t="shared" si="53"/>
        <v>77</v>
      </c>
      <c r="C397" s="648">
        <v>35037</v>
      </c>
      <c r="D397" s="648" t="str">
        <f t="shared" si="54"/>
        <v/>
      </c>
      <c r="E397" s="649">
        <v>1</v>
      </c>
      <c r="F397" s="650" t="s">
        <v>1773</v>
      </c>
      <c r="G397" s="650" t="s">
        <v>1296</v>
      </c>
      <c r="H397" s="650"/>
      <c r="I397" s="176"/>
      <c r="J397" s="652">
        <v>2</v>
      </c>
      <c r="K397" s="653">
        <v>1</v>
      </c>
      <c r="L397" s="653">
        <v>39</v>
      </c>
      <c r="M397" s="176">
        <f t="shared" si="57"/>
        <v>39</v>
      </c>
      <c r="N397" s="1104"/>
      <c r="O397" s="1129" t="str">
        <f t="shared" si="55"/>
        <v/>
      </c>
      <c r="P397" s="175"/>
      <c r="Q397" s="175"/>
      <c r="R397" s="175"/>
      <c r="S397" s="175"/>
      <c r="T397" s="175"/>
      <c r="U397" s="175"/>
      <c r="V397" s="175"/>
      <c r="W397" s="175"/>
      <c r="X397" s="175"/>
      <c r="Y397" s="175"/>
      <c r="Z397" s="175"/>
      <c r="AA397" s="175"/>
      <c r="AB397" s="175"/>
      <c r="AC397" s="175"/>
      <c r="AD397" s="175"/>
      <c r="AE397" s="175"/>
      <c r="AF397" s="175"/>
      <c r="AG397" s="175"/>
    </row>
    <row r="398" spans="1:33" ht="18" customHeight="1">
      <c r="A398" s="647" t="str">
        <f t="shared" si="56"/>
        <v>平成7</v>
      </c>
      <c r="B398" s="552">
        <f t="shared" si="53"/>
        <v>1</v>
      </c>
      <c r="C398" s="648">
        <v>35039</v>
      </c>
      <c r="D398" s="648">
        <f t="shared" si="54"/>
        <v>35041</v>
      </c>
      <c r="E398" s="649">
        <v>3</v>
      </c>
      <c r="F398" s="650" t="s">
        <v>1774</v>
      </c>
      <c r="G398" s="650" t="s">
        <v>1775</v>
      </c>
      <c r="H398" s="650"/>
      <c r="I398" s="176"/>
      <c r="J398" s="652">
        <v>2</v>
      </c>
      <c r="K398" s="653">
        <v>320</v>
      </c>
      <c r="L398" s="653">
        <v>600</v>
      </c>
      <c r="M398" s="176">
        <f t="shared" si="57"/>
        <v>1800</v>
      </c>
      <c r="N398" s="1104"/>
      <c r="O398" s="1129" t="str">
        <f t="shared" si="55"/>
        <v/>
      </c>
      <c r="P398" s="175"/>
      <c r="Q398" s="175"/>
      <c r="R398" s="175"/>
      <c r="S398" s="175"/>
      <c r="T398" s="175"/>
      <c r="U398" s="175"/>
      <c r="V398" s="175"/>
      <c r="W398" s="175"/>
      <c r="X398" s="175"/>
      <c r="Y398" s="175"/>
      <c r="Z398" s="175"/>
      <c r="AA398" s="175"/>
      <c r="AB398" s="175"/>
      <c r="AC398" s="175"/>
      <c r="AD398" s="175"/>
      <c r="AE398" s="175"/>
      <c r="AF398" s="175"/>
      <c r="AG398" s="175"/>
    </row>
    <row r="399" spans="1:33" ht="18" customHeight="1">
      <c r="A399" s="647" t="str">
        <f t="shared" si="56"/>
        <v>平成7</v>
      </c>
      <c r="B399" s="552">
        <f t="shared" si="53"/>
        <v>77</v>
      </c>
      <c r="C399" s="648">
        <v>35046</v>
      </c>
      <c r="D399" s="648" t="str">
        <f t="shared" si="54"/>
        <v/>
      </c>
      <c r="E399" s="649">
        <v>1</v>
      </c>
      <c r="F399" s="650" t="s">
        <v>1776</v>
      </c>
      <c r="G399" s="650" t="s">
        <v>1296</v>
      </c>
      <c r="H399" s="650"/>
      <c r="I399" s="176"/>
      <c r="J399" s="652">
        <v>2</v>
      </c>
      <c r="K399" s="653">
        <v>1</v>
      </c>
      <c r="L399" s="653">
        <v>40</v>
      </c>
      <c r="M399" s="176">
        <f t="shared" si="57"/>
        <v>40</v>
      </c>
      <c r="N399" s="1104"/>
      <c r="O399" s="1129" t="str">
        <f t="shared" si="55"/>
        <v/>
      </c>
      <c r="P399" s="175"/>
      <c r="Q399" s="175"/>
      <c r="R399" s="175"/>
      <c r="S399" s="175"/>
      <c r="T399" s="175"/>
      <c r="U399" s="175"/>
      <c r="V399" s="175"/>
      <c r="W399" s="175"/>
      <c r="X399" s="175"/>
      <c r="Y399" s="175"/>
      <c r="Z399" s="175"/>
      <c r="AA399" s="175"/>
      <c r="AB399" s="175"/>
      <c r="AC399" s="175"/>
      <c r="AD399" s="175"/>
      <c r="AE399" s="175"/>
      <c r="AF399" s="175"/>
      <c r="AG399" s="175"/>
    </row>
    <row r="400" spans="1:33" ht="18" customHeight="1">
      <c r="A400" s="647" t="str">
        <f t="shared" si="56"/>
        <v>平成7</v>
      </c>
      <c r="B400" s="552">
        <f t="shared" si="53"/>
        <v>40</v>
      </c>
      <c r="C400" s="648">
        <v>35076</v>
      </c>
      <c r="D400" s="648" t="str">
        <f t="shared" si="54"/>
        <v/>
      </c>
      <c r="E400" s="649">
        <v>1</v>
      </c>
      <c r="F400" s="650" t="s">
        <v>1777</v>
      </c>
      <c r="G400" s="650" t="s">
        <v>1360</v>
      </c>
      <c r="H400" s="650"/>
      <c r="I400" s="176"/>
      <c r="J400" s="652">
        <v>2</v>
      </c>
      <c r="K400" s="653">
        <v>6</v>
      </c>
      <c r="L400" s="653">
        <v>184</v>
      </c>
      <c r="M400" s="176">
        <f t="shared" si="57"/>
        <v>184</v>
      </c>
      <c r="N400" s="1104"/>
      <c r="O400" s="1129" t="str">
        <f t="shared" si="55"/>
        <v/>
      </c>
      <c r="P400" s="175"/>
      <c r="Q400" s="175"/>
      <c r="R400" s="175"/>
      <c r="S400" s="175"/>
      <c r="T400" s="175"/>
      <c r="U400" s="175"/>
      <c r="V400" s="175"/>
      <c r="W400" s="175"/>
      <c r="X400" s="175"/>
      <c r="Y400" s="175"/>
      <c r="Z400" s="175"/>
      <c r="AA400" s="175"/>
      <c r="AB400" s="175"/>
      <c r="AC400" s="175"/>
      <c r="AD400" s="175"/>
      <c r="AE400" s="175"/>
      <c r="AF400" s="175"/>
      <c r="AG400" s="175"/>
    </row>
    <row r="401" spans="1:33" ht="18" customHeight="1">
      <c r="A401" s="647" t="str">
        <f t="shared" si="56"/>
        <v>平成7</v>
      </c>
      <c r="B401" s="552">
        <f t="shared" si="53"/>
        <v>32</v>
      </c>
      <c r="C401" s="648">
        <v>35081</v>
      </c>
      <c r="D401" s="648" t="str">
        <f t="shared" si="54"/>
        <v/>
      </c>
      <c r="E401" s="649">
        <v>1</v>
      </c>
      <c r="F401" s="650" t="s">
        <v>1778</v>
      </c>
      <c r="G401" s="650" t="s">
        <v>1403</v>
      </c>
      <c r="H401" s="650"/>
      <c r="I401" s="176"/>
      <c r="J401" s="652">
        <v>2</v>
      </c>
      <c r="K401" s="653">
        <v>7</v>
      </c>
      <c r="L401" s="653">
        <v>129</v>
      </c>
      <c r="M401" s="176">
        <f t="shared" si="57"/>
        <v>129</v>
      </c>
      <c r="N401" s="1104"/>
      <c r="O401" s="1129" t="str">
        <f t="shared" si="55"/>
        <v/>
      </c>
      <c r="P401" s="175"/>
      <c r="Q401" s="175"/>
      <c r="R401" s="175"/>
      <c r="S401" s="175"/>
      <c r="T401" s="175"/>
      <c r="U401" s="175"/>
      <c r="V401" s="175"/>
      <c r="W401" s="175"/>
      <c r="X401" s="175"/>
      <c r="Y401" s="175"/>
      <c r="Z401" s="175"/>
      <c r="AA401" s="175"/>
      <c r="AB401" s="175"/>
      <c r="AC401" s="175"/>
      <c r="AD401" s="175"/>
      <c r="AE401" s="175"/>
      <c r="AF401" s="175"/>
      <c r="AG401" s="175"/>
    </row>
    <row r="402" spans="1:33" ht="18" customHeight="1">
      <c r="A402" s="647" t="str">
        <f t="shared" si="56"/>
        <v>平成7</v>
      </c>
      <c r="B402" s="552">
        <f t="shared" si="53"/>
        <v>77</v>
      </c>
      <c r="C402" s="648">
        <v>35081</v>
      </c>
      <c r="D402" s="648" t="str">
        <f t="shared" si="54"/>
        <v/>
      </c>
      <c r="E402" s="649">
        <v>1</v>
      </c>
      <c r="F402" s="650" t="s">
        <v>1779</v>
      </c>
      <c r="G402" s="650" t="s">
        <v>1296</v>
      </c>
      <c r="H402" s="650"/>
      <c r="I402" s="176"/>
      <c r="J402" s="652">
        <v>2</v>
      </c>
      <c r="K402" s="653">
        <v>1</v>
      </c>
      <c r="L402" s="653">
        <v>86</v>
      </c>
      <c r="M402" s="176">
        <f t="shared" si="57"/>
        <v>86</v>
      </c>
      <c r="N402" s="1104"/>
      <c r="O402" s="1129" t="str">
        <f t="shared" si="55"/>
        <v/>
      </c>
      <c r="P402" s="175"/>
      <c r="Q402" s="175"/>
      <c r="R402" s="175"/>
      <c r="S402" s="175"/>
      <c r="T402" s="175"/>
      <c r="U402" s="175"/>
      <c r="V402" s="175"/>
      <c r="W402" s="175"/>
      <c r="X402" s="175"/>
      <c r="Y402" s="175"/>
      <c r="Z402" s="175"/>
      <c r="AA402" s="175"/>
      <c r="AB402" s="175"/>
      <c r="AC402" s="175"/>
      <c r="AD402" s="175"/>
      <c r="AE402" s="175"/>
      <c r="AF402" s="175"/>
      <c r="AG402" s="175"/>
    </row>
    <row r="403" spans="1:33" ht="18" customHeight="1">
      <c r="A403" s="647" t="str">
        <f t="shared" si="56"/>
        <v>平成7</v>
      </c>
      <c r="B403" s="552">
        <f t="shared" si="53"/>
        <v>28</v>
      </c>
      <c r="C403" s="648">
        <v>35087</v>
      </c>
      <c r="D403" s="648" t="str">
        <f t="shared" si="54"/>
        <v/>
      </c>
      <c r="E403" s="649">
        <v>1</v>
      </c>
      <c r="F403" s="650" t="s">
        <v>1768</v>
      </c>
      <c r="G403" s="650" t="s">
        <v>1410</v>
      </c>
      <c r="H403" s="650"/>
      <c r="I403" s="176"/>
      <c r="J403" s="652">
        <v>2</v>
      </c>
      <c r="K403" s="653">
        <v>8</v>
      </c>
      <c r="L403" s="653">
        <v>82</v>
      </c>
      <c r="M403" s="176">
        <f t="shared" si="57"/>
        <v>82</v>
      </c>
      <c r="N403" s="1104"/>
      <c r="O403" s="1129" t="str">
        <f t="shared" si="55"/>
        <v/>
      </c>
      <c r="P403" s="175"/>
      <c r="Q403" s="175"/>
      <c r="R403" s="175"/>
      <c r="S403" s="175"/>
      <c r="T403" s="175"/>
      <c r="U403" s="175"/>
      <c r="V403" s="175"/>
      <c r="W403" s="175"/>
      <c r="X403" s="175"/>
      <c r="Y403" s="175"/>
      <c r="Z403" s="175"/>
      <c r="AA403" s="175"/>
      <c r="AB403" s="175"/>
      <c r="AC403" s="175"/>
      <c r="AD403" s="175"/>
      <c r="AE403" s="175"/>
      <c r="AF403" s="175"/>
      <c r="AG403" s="175"/>
    </row>
    <row r="404" spans="1:33" ht="18" customHeight="1">
      <c r="A404" s="647" t="str">
        <f t="shared" si="56"/>
        <v>平成7</v>
      </c>
      <c r="B404" s="552">
        <f t="shared" si="53"/>
        <v>77</v>
      </c>
      <c r="C404" s="648">
        <v>35095</v>
      </c>
      <c r="D404" s="648" t="str">
        <f t="shared" si="54"/>
        <v/>
      </c>
      <c r="E404" s="649">
        <v>1</v>
      </c>
      <c r="F404" s="650" t="s">
        <v>1780</v>
      </c>
      <c r="G404" s="650" t="s">
        <v>1296</v>
      </c>
      <c r="H404" s="650"/>
      <c r="I404" s="176"/>
      <c r="J404" s="652">
        <v>2</v>
      </c>
      <c r="K404" s="653">
        <v>1</v>
      </c>
      <c r="L404" s="653">
        <v>29</v>
      </c>
      <c r="M404" s="176">
        <f t="shared" si="57"/>
        <v>29</v>
      </c>
      <c r="N404" s="1104"/>
      <c r="O404" s="1129" t="str">
        <f t="shared" si="55"/>
        <v/>
      </c>
      <c r="P404" s="175"/>
      <c r="Q404" s="175"/>
      <c r="R404" s="175"/>
      <c r="S404" s="175"/>
      <c r="T404" s="175"/>
      <c r="U404" s="175"/>
      <c r="V404" s="175"/>
      <c r="W404" s="175"/>
      <c r="X404" s="175"/>
      <c r="Y404" s="175"/>
      <c r="Z404" s="175"/>
      <c r="AA404" s="175"/>
      <c r="AB404" s="175"/>
      <c r="AC404" s="175"/>
      <c r="AD404" s="175"/>
      <c r="AE404" s="175"/>
      <c r="AF404" s="175"/>
      <c r="AG404" s="175"/>
    </row>
    <row r="405" spans="1:33" ht="18" customHeight="1">
      <c r="A405" s="647" t="str">
        <f t="shared" si="56"/>
        <v>平成7</v>
      </c>
      <c r="B405" s="552">
        <f t="shared" si="53"/>
        <v>53</v>
      </c>
      <c r="C405" s="648">
        <v>35102</v>
      </c>
      <c r="D405" s="648" t="str">
        <f t="shared" si="54"/>
        <v/>
      </c>
      <c r="E405" s="649">
        <v>1</v>
      </c>
      <c r="F405" s="650" t="s">
        <v>1781</v>
      </c>
      <c r="G405" s="650" t="s">
        <v>1410</v>
      </c>
      <c r="H405" s="650"/>
      <c r="I405" s="176"/>
      <c r="J405" s="652">
        <v>2</v>
      </c>
      <c r="K405" s="653">
        <v>5</v>
      </c>
      <c r="L405" s="653">
        <v>106</v>
      </c>
      <c r="M405" s="176">
        <f t="shared" si="57"/>
        <v>106</v>
      </c>
      <c r="N405" s="1104"/>
      <c r="O405" s="1129" t="str">
        <f t="shared" si="55"/>
        <v/>
      </c>
      <c r="P405" s="175"/>
      <c r="Q405" s="175"/>
      <c r="R405" s="175"/>
      <c r="S405" s="175"/>
      <c r="T405" s="175"/>
      <c r="U405" s="175"/>
      <c r="V405" s="175"/>
      <c r="W405" s="175"/>
      <c r="X405" s="175"/>
      <c r="Y405" s="175"/>
      <c r="Z405" s="175"/>
      <c r="AA405" s="175"/>
      <c r="AB405" s="175"/>
      <c r="AC405" s="175"/>
      <c r="AD405" s="175"/>
      <c r="AE405" s="175"/>
      <c r="AF405" s="175"/>
      <c r="AG405" s="175"/>
    </row>
    <row r="406" spans="1:33" ht="18" customHeight="1">
      <c r="A406" s="647" t="str">
        <f t="shared" si="56"/>
        <v>平成7</v>
      </c>
      <c r="B406" s="552">
        <f t="shared" si="53"/>
        <v>77</v>
      </c>
      <c r="C406" s="648">
        <v>35114</v>
      </c>
      <c r="D406" s="648" t="str">
        <f t="shared" si="54"/>
        <v/>
      </c>
      <c r="E406" s="649">
        <v>1</v>
      </c>
      <c r="F406" s="650" t="s">
        <v>1782</v>
      </c>
      <c r="G406" s="650" t="s">
        <v>1296</v>
      </c>
      <c r="H406" s="650"/>
      <c r="I406" s="176"/>
      <c r="J406" s="652">
        <v>2</v>
      </c>
      <c r="K406" s="653">
        <v>1</v>
      </c>
      <c r="L406" s="653">
        <v>23</v>
      </c>
      <c r="M406" s="176">
        <f t="shared" si="57"/>
        <v>23</v>
      </c>
      <c r="N406" s="1104"/>
      <c r="O406" s="1129" t="str">
        <f t="shared" si="55"/>
        <v/>
      </c>
      <c r="P406" s="175"/>
      <c r="Q406" s="175"/>
      <c r="R406" s="175"/>
      <c r="S406" s="175"/>
      <c r="T406" s="175"/>
      <c r="U406" s="175"/>
      <c r="V406" s="175"/>
      <c r="W406" s="175"/>
      <c r="X406" s="175"/>
      <c r="Y406" s="175"/>
      <c r="Z406" s="175"/>
      <c r="AA406" s="175"/>
      <c r="AB406" s="175"/>
      <c r="AC406" s="175"/>
      <c r="AD406" s="175"/>
      <c r="AE406" s="175"/>
      <c r="AF406" s="175"/>
      <c r="AG406" s="175"/>
    </row>
    <row r="407" spans="1:33" ht="18" customHeight="1">
      <c r="A407" s="647" t="str">
        <f t="shared" si="56"/>
        <v>平成7</v>
      </c>
      <c r="B407" s="552">
        <f t="shared" si="53"/>
        <v>28</v>
      </c>
      <c r="C407" s="648">
        <v>35115</v>
      </c>
      <c r="D407" s="648" t="str">
        <f t="shared" si="54"/>
        <v/>
      </c>
      <c r="E407" s="649">
        <v>1</v>
      </c>
      <c r="F407" s="650" t="s">
        <v>1783</v>
      </c>
      <c r="G407" s="650" t="s">
        <v>1784</v>
      </c>
      <c r="H407" s="650"/>
      <c r="I407" s="176"/>
      <c r="J407" s="652">
        <v>2</v>
      </c>
      <c r="K407" s="653">
        <v>8</v>
      </c>
      <c r="L407" s="653">
        <v>186</v>
      </c>
      <c r="M407" s="176">
        <f t="shared" si="57"/>
        <v>186</v>
      </c>
      <c r="N407" s="1104"/>
      <c r="O407" s="1129" t="str">
        <f t="shared" si="55"/>
        <v/>
      </c>
      <c r="P407" s="175"/>
      <c r="Q407" s="175"/>
      <c r="R407" s="175"/>
      <c r="S407" s="175"/>
      <c r="T407" s="175"/>
      <c r="U407" s="175"/>
      <c r="V407" s="175"/>
      <c r="W407" s="175"/>
      <c r="X407" s="175"/>
      <c r="Y407" s="175"/>
      <c r="Z407" s="175"/>
      <c r="AA407" s="175"/>
      <c r="AB407" s="175"/>
      <c r="AC407" s="175"/>
      <c r="AD407" s="175"/>
      <c r="AE407" s="175"/>
      <c r="AF407" s="175"/>
      <c r="AG407" s="175"/>
    </row>
    <row r="408" spans="1:33" ht="18" customHeight="1">
      <c r="A408" s="647" t="str">
        <f t="shared" si="56"/>
        <v>平成7</v>
      </c>
      <c r="B408" s="552">
        <f t="shared" si="53"/>
        <v>32</v>
      </c>
      <c r="C408" s="648">
        <v>35118</v>
      </c>
      <c r="D408" s="648" t="str">
        <f t="shared" si="54"/>
        <v/>
      </c>
      <c r="E408" s="649">
        <v>1</v>
      </c>
      <c r="F408" s="650" t="s">
        <v>1785</v>
      </c>
      <c r="G408" s="650" t="s">
        <v>1524</v>
      </c>
      <c r="H408" s="650"/>
      <c r="I408" s="176"/>
      <c r="J408" s="652">
        <v>2</v>
      </c>
      <c r="K408" s="653">
        <v>7</v>
      </c>
      <c r="L408" s="653">
        <v>160</v>
      </c>
      <c r="M408" s="176">
        <f t="shared" si="57"/>
        <v>160</v>
      </c>
      <c r="N408" s="1104"/>
      <c r="O408" s="1129" t="str">
        <f t="shared" si="55"/>
        <v/>
      </c>
      <c r="P408" s="175"/>
      <c r="Q408" s="175"/>
      <c r="R408" s="175"/>
      <c r="S408" s="175"/>
      <c r="T408" s="175"/>
      <c r="U408" s="175"/>
      <c r="V408" s="175"/>
      <c r="W408" s="175"/>
      <c r="X408" s="175"/>
      <c r="Y408" s="175"/>
      <c r="Z408" s="175"/>
      <c r="AA408" s="175"/>
      <c r="AB408" s="175"/>
      <c r="AC408" s="175"/>
      <c r="AD408" s="175"/>
      <c r="AE408" s="175"/>
      <c r="AF408" s="175"/>
      <c r="AG408" s="175"/>
    </row>
    <row r="409" spans="1:33" ht="18" customHeight="1">
      <c r="A409" s="647" t="str">
        <f t="shared" si="56"/>
        <v>平成7</v>
      </c>
      <c r="B409" s="552">
        <f t="shared" si="53"/>
        <v>77</v>
      </c>
      <c r="C409" s="648">
        <v>35123</v>
      </c>
      <c r="D409" s="648" t="str">
        <f t="shared" si="54"/>
        <v/>
      </c>
      <c r="E409" s="649">
        <v>1</v>
      </c>
      <c r="F409" s="650" t="s">
        <v>1786</v>
      </c>
      <c r="G409" s="650" t="s">
        <v>1296</v>
      </c>
      <c r="H409" s="650"/>
      <c r="I409" s="176"/>
      <c r="J409" s="652">
        <v>2</v>
      </c>
      <c r="K409" s="653">
        <v>1</v>
      </c>
      <c r="L409" s="653">
        <v>28</v>
      </c>
      <c r="M409" s="176">
        <f t="shared" si="57"/>
        <v>28</v>
      </c>
      <c r="N409" s="1104"/>
      <c r="O409" s="1129" t="str">
        <f t="shared" si="55"/>
        <v/>
      </c>
      <c r="P409" s="175"/>
      <c r="Q409" s="175"/>
      <c r="R409" s="175"/>
      <c r="S409" s="175"/>
      <c r="T409" s="175"/>
      <c r="U409" s="175"/>
      <c r="V409" s="175"/>
      <c r="W409" s="175"/>
      <c r="X409" s="175"/>
      <c r="Y409" s="175"/>
      <c r="Z409" s="175"/>
      <c r="AA409" s="175"/>
      <c r="AB409" s="175"/>
      <c r="AC409" s="175"/>
      <c r="AD409" s="175"/>
      <c r="AE409" s="175"/>
      <c r="AF409" s="175"/>
      <c r="AG409" s="175"/>
    </row>
    <row r="410" spans="1:33" ht="18" customHeight="1">
      <c r="A410" s="647" t="str">
        <f t="shared" si="56"/>
        <v>平成7</v>
      </c>
      <c r="B410" s="552">
        <f t="shared" si="53"/>
        <v>77</v>
      </c>
      <c r="C410" s="648">
        <v>35128</v>
      </c>
      <c r="D410" s="648" t="str">
        <f t="shared" si="54"/>
        <v/>
      </c>
      <c r="E410" s="649">
        <v>1</v>
      </c>
      <c r="F410" s="650" t="s">
        <v>1787</v>
      </c>
      <c r="G410" s="650" t="s">
        <v>1296</v>
      </c>
      <c r="H410" s="650"/>
      <c r="I410" s="176"/>
      <c r="J410" s="652">
        <v>2</v>
      </c>
      <c r="K410" s="653">
        <v>1</v>
      </c>
      <c r="L410" s="653">
        <v>27</v>
      </c>
      <c r="M410" s="176">
        <f t="shared" si="57"/>
        <v>27</v>
      </c>
      <c r="N410" s="1104"/>
      <c r="O410" s="1129" t="str">
        <f t="shared" si="55"/>
        <v/>
      </c>
      <c r="P410" s="175"/>
      <c r="Q410" s="175"/>
      <c r="R410" s="175"/>
      <c r="S410" s="175"/>
      <c r="T410" s="175"/>
      <c r="U410" s="175"/>
      <c r="V410" s="175"/>
      <c r="W410" s="175"/>
      <c r="X410" s="175"/>
      <c r="Y410" s="175"/>
      <c r="Z410" s="175"/>
      <c r="AA410" s="175"/>
      <c r="AB410" s="175"/>
      <c r="AC410" s="175"/>
      <c r="AD410" s="175"/>
      <c r="AE410" s="175"/>
      <c r="AF410" s="175"/>
      <c r="AG410" s="175"/>
    </row>
    <row r="411" spans="1:33" ht="18" customHeight="1">
      <c r="A411" s="647" t="str">
        <f t="shared" si="56"/>
        <v>平成7</v>
      </c>
      <c r="B411" s="552">
        <f t="shared" si="53"/>
        <v>26</v>
      </c>
      <c r="C411" s="648">
        <v>35131</v>
      </c>
      <c r="D411" s="648">
        <f t="shared" si="54"/>
        <v>35132</v>
      </c>
      <c r="E411" s="649">
        <v>2</v>
      </c>
      <c r="F411" s="650" t="s">
        <v>1788</v>
      </c>
      <c r="G411" s="650" t="s">
        <v>1789</v>
      </c>
      <c r="H411" s="650"/>
      <c r="I411" s="176"/>
      <c r="J411" s="652">
        <v>2</v>
      </c>
      <c r="K411" s="653">
        <v>9</v>
      </c>
      <c r="L411" s="653">
        <v>966</v>
      </c>
      <c r="M411" s="176">
        <f t="shared" si="57"/>
        <v>1932</v>
      </c>
      <c r="N411" s="1104"/>
      <c r="O411" s="1129" t="str">
        <f t="shared" si="55"/>
        <v/>
      </c>
      <c r="P411" s="175"/>
      <c r="Q411" s="175"/>
      <c r="R411" s="175"/>
      <c r="S411" s="175"/>
      <c r="T411" s="175"/>
      <c r="U411" s="175"/>
      <c r="V411" s="175"/>
      <c r="W411" s="175"/>
      <c r="X411" s="175"/>
      <c r="Y411" s="175"/>
      <c r="Z411" s="175"/>
      <c r="AA411" s="175"/>
      <c r="AB411" s="175"/>
      <c r="AC411" s="175"/>
      <c r="AD411" s="175"/>
      <c r="AE411" s="175"/>
      <c r="AF411" s="175"/>
      <c r="AG411" s="175"/>
    </row>
    <row r="412" spans="1:33" ht="18" customHeight="1">
      <c r="A412" s="647" t="str">
        <f t="shared" si="56"/>
        <v>平成7</v>
      </c>
      <c r="B412" s="552">
        <f t="shared" si="53"/>
        <v>77</v>
      </c>
      <c r="C412" s="648">
        <v>35151</v>
      </c>
      <c r="D412" s="648" t="str">
        <f t="shared" si="54"/>
        <v/>
      </c>
      <c r="E412" s="649">
        <v>1</v>
      </c>
      <c r="F412" s="650" t="s">
        <v>1790</v>
      </c>
      <c r="G412" s="650" t="s">
        <v>1296</v>
      </c>
      <c r="H412" s="650"/>
      <c r="I412" s="176"/>
      <c r="J412" s="652">
        <v>2</v>
      </c>
      <c r="K412" s="653">
        <v>1</v>
      </c>
      <c r="L412" s="653">
        <v>22</v>
      </c>
      <c r="M412" s="176">
        <f t="shared" si="57"/>
        <v>22</v>
      </c>
      <c r="N412" s="1104"/>
      <c r="O412" s="1129" t="str">
        <f t="shared" si="55"/>
        <v/>
      </c>
      <c r="P412" s="175"/>
      <c r="Q412" s="175"/>
      <c r="R412" s="175"/>
      <c r="S412" s="175"/>
      <c r="T412" s="175"/>
      <c r="U412" s="175"/>
      <c r="V412" s="175"/>
      <c r="W412" s="175"/>
      <c r="X412" s="175"/>
      <c r="Y412" s="175"/>
      <c r="Z412" s="175"/>
      <c r="AA412" s="175"/>
      <c r="AB412" s="175"/>
      <c r="AC412" s="175"/>
      <c r="AD412" s="175"/>
      <c r="AE412" s="175"/>
      <c r="AF412" s="175"/>
      <c r="AG412" s="175"/>
    </row>
    <row r="413" spans="1:33" ht="18" customHeight="1">
      <c r="A413" s="647" t="str">
        <f t="shared" si="56"/>
        <v>平成7</v>
      </c>
      <c r="B413" s="552">
        <f t="shared" si="53"/>
        <v>26</v>
      </c>
      <c r="C413" s="648">
        <v>35151</v>
      </c>
      <c r="D413" s="648">
        <f t="shared" si="54"/>
        <v>35152</v>
      </c>
      <c r="E413" s="649">
        <v>2</v>
      </c>
      <c r="F413" s="650" t="s">
        <v>1788</v>
      </c>
      <c r="G413" s="650" t="s">
        <v>1791</v>
      </c>
      <c r="H413" s="650"/>
      <c r="I413" s="176"/>
      <c r="J413" s="652">
        <v>2</v>
      </c>
      <c r="K413" s="653">
        <v>9</v>
      </c>
      <c r="L413" s="653">
        <v>526</v>
      </c>
      <c r="M413" s="176">
        <f t="shared" si="57"/>
        <v>1052</v>
      </c>
      <c r="N413" s="1104"/>
      <c r="O413" s="1129" t="str">
        <f t="shared" si="55"/>
        <v/>
      </c>
      <c r="P413" s="175"/>
      <c r="Q413" s="175"/>
      <c r="R413" s="175"/>
      <c r="S413" s="175"/>
      <c r="T413" s="175"/>
      <c r="U413" s="175"/>
      <c r="V413" s="175"/>
      <c r="W413" s="175"/>
      <c r="X413" s="175"/>
      <c r="Y413" s="175"/>
      <c r="Z413" s="175"/>
      <c r="AA413" s="175"/>
      <c r="AB413" s="175"/>
      <c r="AC413" s="175"/>
      <c r="AD413" s="175"/>
      <c r="AE413" s="175"/>
      <c r="AF413" s="175"/>
      <c r="AG413" s="175"/>
    </row>
    <row r="414" spans="1:33" ht="18" customHeight="1">
      <c r="A414" s="647" t="str">
        <f t="shared" si="56"/>
        <v>平成8</v>
      </c>
      <c r="B414" s="552">
        <f t="shared" si="53"/>
        <v>63</v>
      </c>
      <c r="C414" s="648">
        <v>35160</v>
      </c>
      <c r="D414" s="648" t="str">
        <f t="shared" si="54"/>
        <v/>
      </c>
      <c r="E414" s="649">
        <v>1</v>
      </c>
      <c r="F414" s="650" t="s">
        <v>1792</v>
      </c>
      <c r="G414" s="650" t="s">
        <v>1296</v>
      </c>
      <c r="H414" s="650"/>
      <c r="I414" s="176"/>
      <c r="J414" s="652">
        <v>1</v>
      </c>
      <c r="K414" s="653">
        <v>1</v>
      </c>
      <c r="L414" s="653">
        <v>22</v>
      </c>
      <c r="M414" s="176">
        <f t="shared" si="57"/>
        <v>22</v>
      </c>
      <c r="N414" s="1104"/>
      <c r="O414" s="1129" t="str">
        <f t="shared" si="55"/>
        <v/>
      </c>
      <c r="P414" s="175"/>
      <c r="Q414" s="175"/>
      <c r="R414" s="175"/>
      <c r="S414" s="175"/>
      <c r="T414" s="175"/>
      <c r="U414" s="175"/>
      <c r="V414" s="175"/>
      <c r="W414" s="175"/>
      <c r="X414" s="175"/>
      <c r="Y414" s="175"/>
      <c r="Z414" s="175"/>
      <c r="AA414" s="175"/>
      <c r="AB414" s="175"/>
      <c r="AC414" s="175"/>
      <c r="AD414" s="175"/>
      <c r="AE414" s="175"/>
      <c r="AF414" s="175"/>
      <c r="AG414" s="175"/>
    </row>
    <row r="415" spans="1:33" ht="18" customHeight="1">
      <c r="A415" s="647" t="str">
        <f t="shared" si="56"/>
        <v>平成8</v>
      </c>
      <c r="B415" s="552">
        <f t="shared" si="53"/>
        <v>4</v>
      </c>
      <c r="C415" s="648">
        <v>35165</v>
      </c>
      <c r="D415" s="648">
        <f t="shared" si="54"/>
        <v>35166</v>
      </c>
      <c r="E415" s="649">
        <v>2</v>
      </c>
      <c r="F415" s="650" t="s">
        <v>1793</v>
      </c>
      <c r="G415" s="650" t="s">
        <v>1630</v>
      </c>
      <c r="H415" s="650"/>
      <c r="I415" s="176"/>
      <c r="J415" s="652">
        <v>1</v>
      </c>
      <c r="K415" s="653">
        <v>152</v>
      </c>
      <c r="L415" s="653">
        <v>319</v>
      </c>
      <c r="M415" s="176">
        <f t="shared" si="57"/>
        <v>638</v>
      </c>
      <c r="N415" s="1104"/>
      <c r="O415" s="1129" t="str">
        <f t="shared" si="55"/>
        <v/>
      </c>
      <c r="P415" s="175"/>
      <c r="Q415" s="175"/>
      <c r="R415" s="175"/>
      <c r="S415" s="175"/>
      <c r="T415" s="175"/>
      <c r="U415" s="175"/>
      <c r="V415" s="175"/>
      <c r="W415" s="175"/>
      <c r="X415" s="175"/>
      <c r="Y415" s="175"/>
      <c r="Z415" s="175"/>
      <c r="AA415" s="175"/>
      <c r="AB415" s="175"/>
      <c r="AC415" s="175"/>
      <c r="AD415" s="175"/>
      <c r="AE415" s="175"/>
      <c r="AF415" s="175"/>
      <c r="AG415" s="175"/>
    </row>
    <row r="416" spans="1:33" ht="18" customHeight="1">
      <c r="A416" s="647" t="str">
        <f t="shared" si="56"/>
        <v>平成8</v>
      </c>
      <c r="B416" s="552">
        <f t="shared" si="53"/>
        <v>63</v>
      </c>
      <c r="C416" s="648">
        <v>35180</v>
      </c>
      <c r="D416" s="648" t="str">
        <f t="shared" si="54"/>
        <v/>
      </c>
      <c r="E416" s="649">
        <v>1</v>
      </c>
      <c r="F416" s="650" t="s">
        <v>1794</v>
      </c>
      <c r="G416" s="650" t="s">
        <v>1795</v>
      </c>
      <c r="H416" s="650"/>
      <c r="I416" s="176"/>
      <c r="J416" s="652">
        <v>1</v>
      </c>
      <c r="K416" s="653">
        <v>1</v>
      </c>
      <c r="L416" s="653">
        <v>28</v>
      </c>
      <c r="M416" s="176">
        <f t="shared" si="57"/>
        <v>28</v>
      </c>
      <c r="N416" s="1104"/>
      <c r="O416" s="1129" t="str">
        <f t="shared" si="55"/>
        <v/>
      </c>
      <c r="P416" s="175"/>
      <c r="Q416" s="175"/>
      <c r="R416" s="175"/>
      <c r="S416" s="175"/>
      <c r="T416" s="175"/>
      <c r="U416" s="175"/>
      <c r="V416" s="175"/>
      <c r="W416" s="175"/>
      <c r="X416" s="175"/>
      <c r="Y416" s="175"/>
      <c r="Z416" s="175"/>
      <c r="AA416" s="175"/>
      <c r="AB416" s="175"/>
      <c r="AC416" s="175"/>
      <c r="AD416" s="175"/>
      <c r="AE416" s="175"/>
      <c r="AF416" s="175"/>
      <c r="AG416" s="175"/>
    </row>
    <row r="417" spans="1:33" ht="18" customHeight="1">
      <c r="A417" s="647" t="str">
        <f t="shared" si="56"/>
        <v>平成8</v>
      </c>
      <c r="B417" s="552">
        <f t="shared" si="53"/>
        <v>63</v>
      </c>
      <c r="C417" s="648">
        <v>35194</v>
      </c>
      <c r="D417" s="648" t="str">
        <f t="shared" si="54"/>
        <v/>
      </c>
      <c r="E417" s="649">
        <v>1</v>
      </c>
      <c r="F417" s="650" t="s">
        <v>1796</v>
      </c>
      <c r="G417" s="650" t="s">
        <v>1296</v>
      </c>
      <c r="H417" s="650"/>
      <c r="I417" s="176"/>
      <c r="J417" s="652">
        <v>1</v>
      </c>
      <c r="K417" s="653">
        <v>1</v>
      </c>
      <c r="L417" s="653">
        <v>50</v>
      </c>
      <c r="M417" s="176">
        <f t="shared" si="57"/>
        <v>50</v>
      </c>
      <c r="N417" s="1104"/>
      <c r="O417" s="1129" t="str">
        <f t="shared" si="55"/>
        <v/>
      </c>
      <c r="P417" s="175"/>
      <c r="Q417" s="175"/>
      <c r="R417" s="175"/>
      <c r="S417" s="175"/>
      <c r="T417" s="175"/>
      <c r="U417" s="175"/>
      <c r="V417" s="175"/>
      <c r="W417" s="175"/>
      <c r="X417" s="175"/>
      <c r="Y417" s="175"/>
      <c r="Z417" s="175"/>
      <c r="AA417" s="175"/>
      <c r="AB417" s="175"/>
      <c r="AC417" s="175"/>
      <c r="AD417" s="175"/>
      <c r="AE417" s="175"/>
      <c r="AF417" s="175"/>
      <c r="AG417" s="175"/>
    </row>
    <row r="418" spans="1:33" ht="18" customHeight="1">
      <c r="A418" s="647" t="str">
        <f t="shared" si="56"/>
        <v>平成8</v>
      </c>
      <c r="B418" s="552">
        <f t="shared" si="53"/>
        <v>43</v>
      </c>
      <c r="C418" s="648">
        <v>35209</v>
      </c>
      <c r="D418" s="648" t="str">
        <f t="shared" si="54"/>
        <v/>
      </c>
      <c r="E418" s="649">
        <v>1</v>
      </c>
      <c r="F418" s="650" t="s">
        <v>1797</v>
      </c>
      <c r="G418" s="650" t="s">
        <v>1798</v>
      </c>
      <c r="H418" s="650"/>
      <c r="I418" s="176"/>
      <c r="J418" s="652">
        <v>1</v>
      </c>
      <c r="K418" s="653">
        <v>4</v>
      </c>
      <c r="L418" s="653"/>
      <c r="M418" s="176">
        <f t="shared" si="57"/>
        <v>0</v>
      </c>
      <c r="N418" s="1104"/>
      <c r="O418" s="1129" t="str">
        <f t="shared" si="55"/>
        <v/>
      </c>
      <c r="P418" s="175"/>
      <c r="Q418" s="175"/>
      <c r="R418" s="175"/>
      <c r="S418" s="175"/>
      <c r="T418" s="175"/>
      <c r="U418" s="175"/>
      <c r="V418" s="175"/>
      <c r="W418" s="175"/>
      <c r="X418" s="175"/>
      <c r="Y418" s="175"/>
      <c r="Z418" s="175"/>
      <c r="AA418" s="175"/>
      <c r="AB418" s="175"/>
      <c r="AC418" s="175"/>
      <c r="AD418" s="175"/>
      <c r="AE418" s="175"/>
      <c r="AF418" s="175"/>
      <c r="AG418" s="175"/>
    </row>
    <row r="419" spans="1:33" ht="18" customHeight="1">
      <c r="A419" s="647" t="str">
        <f t="shared" si="56"/>
        <v>平成8</v>
      </c>
      <c r="B419" s="552">
        <f t="shared" si="53"/>
        <v>40</v>
      </c>
      <c r="C419" s="648">
        <v>35216</v>
      </c>
      <c r="D419" s="648" t="str">
        <f t="shared" si="54"/>
        <v/>
      </c>
      <c r="E419" s="649">
        <v>1</v>
      </c>
      <c r="F419" s="650" t="s">
        <v>1799</v>
      </c>
      <c r="G419" s="650" t="s">
        <v>1800</v>
      </c>
      <c r="H419" s="650" t="s">
        <v>1801</v>
      </c>
      <c r="I419" s="176"/>
      <c r="J419" s="652">
        <v>1</v>
      </c>
      <c r="K419" s="653">
        <v>5</v>
      </c>
      <c r="L419" s="653">
        <v>251</v>
      </c>
      <c r="M419" s="176">
        <f t="shared" si="57"/>
        <v>251</v>
      </c>
      <c r="N419" s="1104"/>
      <c r="O419" s="1129" t="str">
        <f t="shared" si="55"/>
        <v/>
      </c>
      <c r="P419" s="175"/>
      <c r="Q419" s="175"/>
      <c r="R419" s="175"/>
      <c r="S419" s="175"/>
      <c r="T419" s="175"/>
      <c r="U419" s="175"/>
      <c r="V419" s="175"/>
      <c r="W419" s="175"/>
      <c r="X419" s="175"/>
      <c r="Y419" s="175"/>
      <c r="Z419" s="175"/>
      <c r="AA419" s="175"/>
      <c r="AB419" s="175"/>
      <c r="AC419" s="175"/>
      <c r="AD419" s="175"/>
      <c r="AE419" s="175"/>
      <c r="AF419" s="175"/>
      <c r="AG419" s="175"/>
    </row>
    <row r="420" spans="1:33" ht="18" customHeight="1">
      <c r="A420" s="647" t="str">
        <f t="shared" si="56"/>
        <v>平成8</v>
      </c>
      <c r="B420" s="552">
        <f t="shared" si="53"/>
        <v>9</v>
      </c>
      <c r="C420" s="648">
        <v>35222</v>
      </c>
      <c r="D420" s="648">
        <f t="shared" si="54"/>
        <v>35223</v>
      </c>
      <c r="E420" s="649">
        <v>2</v>
      </c>
      <c r="F420" s="650" t="s">
        <v>1802</v>
      </c>
      <c r="G420" s="650" t="s">
        <v>1537</v>
      </c>
      <c r="H420" s="650"/>
      <c r="I420" s="176"/>
      <c r="J420" s="652">
        <v>1</v>
      </c>
      <c r="K420" s="653">
        <v>75</v>
      </c>
      <c r="L420" s="653">
        <v>159</v>
      </c>
      <c r="M420" s="176">
        <f t="shared" si="57"/>
        <v>318</v>
      </c>
      <c r="N420" s="1104"/>
      <c r="O420" s="1129" t="str">
        <f t="shared" si="55"/>
        <v/>
      </c>
      <c r="P420" s="175"/>
      <c r="Q420" s="175"/>
      <c r="R420" s="175"/>
      <c r="S420" s="175"/>
      <c r="T420" s="175"/>
      <c r="U420" s="175"/>
      <c r="V420" s="175"/>
      <c r="W420" s="175"/>
      <c r="X420" s="175"/>
      <c r="Y420" s="175"/>
      <c r="Z420" s="175"/>
      <c r="AA420" s="175"/>
      <c r="AB420" s="175"/>
      <c r="AC420" s="175"/>
      <c r="AD420" s="175"/>
      <c r="AE420" s="175"/>
      <c r="AF420" s="175"/>
      <c r="AG420" s="175"/>
    </row>
    <row r="421" spans="1:33" ht="18" customHeight="1">
      <c r="A421" s="647" t="str">
        <f t="shared" si="56"/>
        <v>平成8</v>
      </c>
      <c r="B421" s="552">
        <f t="shared" si="53"/>
        <v>12</v>
      </c>
      <c r="C421" s="648">
        <v>35222</v>
      </c>
      <c r="D421" s="648">
        <f t="shared" si="54"/>
        <v>35223</v>
      </c>
      <c r="E421" s="649">
        <v>2</v>
      </c>
      <c r="F421" s="650" t="s">
        <v>1803</v>
      </c>
      <c r="G421" s="650" t="s">
        <v>1289</v>
      </c>
      <c r="H421" s="650"/>
      <c r="I421" s="176"/>
      <c r="J421" s="652">
        <v>1</v>
      </c>
      <c r="K421" s="653">
        <v>54</v>
      </c>
      <c r="L421" s="653">
        <v>194</v>
      </c>
      <c r="M421" s="176">
        <f t="shared" si="57"/>
        <v>388</v>
      </c>
      <c r="N421" s="1104"/>
      <c r="O421" s="1129" t="str">
        <f t="shared" si="55"/>
        <v/>
      </c>
      <c r="P421" s="175"/>
      <c r="Q421" s="175"/>
      <c r="R421" s="175"/>
      <c r="S421" s="175"/>
      <c r="T421" s="175"/>
      <c r="U421" s="175"/>
      <c r="V421" s="175"/>
      <c r="W421" s="175"/>
      <c r="X421" s="175"/>
      <c r="Y421" s="175"/>
      <c r="Z421" s="175"/>
      <c r="AA421" s="175"/>
      <c r="AB421" s="175"/>
      <c r="AC421" s="175"/>
      <c r="AD421" s="175"/>
      <c r="AE421" s="175"/>
      <c r="AF421" s="175"/>
      <c r="AG421" s="175"/>
    </row>
    <row r="422" spans="1:33" ht="18" customHeight="1">
      <c r="A422" s="647" t="str">
        <f t="shared" si="56"/>
        <v>平成8</v>
      </c>
      <c r="B422" s="552">
        <f t="shared" si="53"/>
        <v>63</v>
      </c>
      <c r="C422" s="648">
        <v>35223</v>
      </c>
      <c r="D422" s="648" t="str">
        <f t="shared" si="54"/>
        <v/>
      </c>
      <c r="E422" s="649">
        <v>1</v>
      </c>
      <c r="F422" s="650" t="s">
        <v>1804</v>
      </c>
      <c r="G422" s="650" t="s">
        <v>1296</v>
      </c>
      <c r="H422" s="650"/>
      <c r="I422" s="176"/>
      <c r="J422" s="652">
        <v>1</v>
      </c>
      <c r="K422" s="653">
        <v>1</v>
      </c>
      <c r="L422" s="653">
        <v>47</v>
      </c>
      <c r="M422" s="176">
        <f t="shared" si="57"/>
        <v>47</v>
      </c>
      <c r="N422" s="1104"/>
      <c r="O422" s="1129" t="str">
        <f t="shared" si="55"/>
        <v/>
      </c>
      <c r="P422" s="175"/>
      <c r="Q422" s="175"/>
      <c r="R422" s="175"/>
      <c r="S422" s="175"/>
      <c r="T422" s="175"/>
      <c r="U422" s="175"/>
      <c r="V422" s="175"/>
      <c r="W422" s="175"/>
      <c r="X422" s="175"/>
      <c r="Y422" s="175"/>
      <c r="Z422" s="175"/>
      <c r="AA422" s="175"/>
      <c r="AB422" s="175"/>
      <c r="AC422" s="175"/>
      <c r="AD422" s="175"/>
      <c r="AE422" s="175"/>
      <c r="AF422" s="175"/>
      <c r="AG422" s="175"/>
    </row>
    <row r="423" spans="1:33" ht="18" customHeight="1">
      <c r="A423" s="647" t="str">
        <f t="shared" si="56"/>
        <v>平成8</v>
      </c>
      <c r="B423" s="552">
        <f t="shared" si="53"/>
        <v>59</v>
      </c>
      <c r="C423" s="648">
        <v>35223</v>
      </c>
      <c r="D423" s="648" t="str">
        <f t="shared" si="54"/>
        <v/>
      </c>
      <c r="E423" s="649">
        <v>1</v>
      </c>
      <c r="F423" s="650" t="s">
        <v>1706</v>
      </c>
      <c r="G423" s="650" t="s">
        <v>494</v>
      </c>
      <c r="H423" s="650"/>
      <c r="I423" s="176"/>
      <c r="J423" s="652">
        <v>1</v>
      </c>
      <c r="K423" s="653">
        <v>2</v>
      </c>
      <c r="L423" s="653">
        <v>58</v>
      </c>
      <c r="M423" s="176">
        <f t="shared" si="57"/>
        <v>58</v>
      </c>
      <c r="N423" s="1104"/>
      <c r="O423" s="1129" t="str">
        <f t="shared" si="55"/>
        <v/>
      </c>
      <c r="P423" s="175"/>
      <c r="Q423" s="175"/>
      <c r="R423" s="175"/>
      <c r="S423" s="175"/>
      <c r="T423" s="175"/>
      <c r="U423" s="175"/>
      <c r="V423" s="175"/>
      <c r="W423" s="175"/>
      <c r="X423" s="175"/>
      <c r="Y423" s="175"/>
      <c r="Z423" s="175"/>
      <c r="AA423" s="175"/>
      <c r="AB423" s="175"/>
      <c r="AC423" s="175"/>
      <c r="AD423" s="175"/>
      <c r="AE423" s="175"/>
      <c r="AF423" s="175"/>
      <c r="AG423" s="175"/>
    </row>
    <row r="424" spans="1:33" ht="18" customHeight="1">
      <c r="A424" s="647" t="str">
        <f t="shared" si="56"/>
        <v>平成8</v>
      </c>
      <c r="B424" s="552">
        <f t="shared" si="53"/>
        <v>52</v>
      </c>
      <c r="C424" s="648">
        <v>35243</v>
      </c>
      <c r="D424" s="648" t="str">
        <f t="shared" si="54"/>
        <v/>
      </c>
      <c r="E424" s="649">
        <v>1</v>
      </c>
      <c r="F424" s="650" t="s">
        <v>1805</v>
      </c>
      <c r="G424" s="650"/>
      <c r="H424" s="650"/>
      <c r="I424" s="176"/>
      <c r="J424" s="652">
        <v>1</v>
      </c>
      <c r="K424" s="653">
        <v>3</v>
      </c>
      <c r="L424" s="653">
        <v>36</v>
      </c>
      <c r="M424" s="176">
        <f t="shared" si="57"/>
        <v>36</v>
      </c>
      <c r="N424" s="1104"/>
      <c r="O424" s="1129" t="str">
        <f t="shared" si="55"/>
        <v/>
      </c>
      <c r="P424" s="175"/>
      <c r="Q424" s="175"/>
      <c r="R424" s="175"/>
      <c r="S424" s="175"/>
      <c r="T424" s="175"/>
      <c r="U424" s="175"/>
      <c r="V424" s="175"/>
      <c r="W424" s="175"/>
      <c r="X424" s="175"/>
      <c r="Y424" s="175"/>
      <c r="Z424" s="175"/>
      <c r="AA424" s="175"/>
      <c r="AB424" s="175"/>
      <c r="AC424" s="175"/>
      <c r="AD424" s="175"/>
      <c r="AE424" s="175"/>
      <c r="AF424" s="175"/>
      <c r="AG424" s="175"/>
    </row>
    <row r="425" spans="1:33" ht="18" customHeight="1">
      <c r="A425" s="647" t="str">
        <f t="shared" si="56"/>
        <v>平成8</v>
      </c>
      <c r="B425" s="552">
        <f t="shared" si="53"/>
        <v>14</v>
      </c>
      <c r="C425" s="648">
        <v>35249</v>
      </c>
      <c r="D425" s="648">
        <f t="shared" si="54"/>
        <v>35251</v>
      </c>
      <c r="E425" s="649">
        <v>3</v>
      </c>
      <c r="F425" s="650" t="s">
        <v>1806</v>
      </c>
      <c r="G425" s="650" t="s">
        <v>1299</v>
      </c>
      <c r="H425" s="650"/>
      <c r="I425" s="176"/>
      <c r="J425" s="652">
        <v>1</v>
      </c>
      <c r="K425" s="653">
        <v>36</v>
      </c>
      <c r="L425" s="653">
        <v>239</v>
      </c>
      <c r="M425" s="176">
        <f t="shared" si="57"/>
        <v>717</v>
      </c>
      <c r="N425" s="1104"/>
      <c r="O425" s="1129" t="str">
        <f t="shared" si="55"/>
        <v/>
      </c>
      <c r="P425" s="175"/>
      <c r="Q425" s="175"/>
      <c r="R425" s="175"/>
      <c r="S425" s="175"/>
      <c r="T425" s="175"/>
      <c r="U425" s="175"/>
      <c r="V425" s="175"/>
      <c r="W425" s="175"/>
      <c r="X425" s="175"/>
      <c r="Y425" s="175"/>
      <c r="Z425" s="175"/>
      <c r="AA425" s="175"/>
      <c r="AB425" s="175"/>
      <c r="AC425" s="175"/>
      <c r="AD425" s="175"/>
      <c r="AE425" s="175"/>
      <c r="AF425" s="175"/>
      <c r="AG425" s="175"/>
    </row>
    <row r="426" spans="1:33" ht="18" customHeight="1">
      <c r="A426" s="647" t="str">
        <f t="shared" si="56"/>
        <v>平成8</v>
      </c>
      <c r="B426" s="552">
        <f t="shared" si="53"/>
        <v>5</v>
      </c>
      <c r="C426" s="648">
        <v>35250</v>
      </c>
      <c r="D426" s="648">
        <f t="shared" si="54"/>
        <v>35251</v>
      </c>
      <c r="E426" s="649">
        <v>2</v>
      </c>
      <c r="F426" s="650" t="s">
        <v>1807</v>
      </c>
      <c r="G426" s="650" t="s">
        <v>1384</v>
      </c>
      <c r="H426" s="650"/>
      <c r="I426" s="176"/>
      <c r="J426" s="652">
        <v>1</v>
      </c>
      <c r="K426" s="653">
        <v>88</v>
      </c>
      <c r="L426" s="653">
        <v>220</v>
      </c>
      <c r="M426" s="176">
        <f t="shared" si="57"/>
        <v>440</v>
      </c>
      <c r="N426" s="1104"/>
      <c r="O426" s="1129" t="str">
        <f t="shared" si="55"/>
        <v/>
      </c>
      <c r="P426" s="175"/>
      <c r="Q426" s="175"/>
      <c r="R426" s="175"/>
      <c r="S426" s="175"/>
      <c r="T426" s="175"/>
      <c r="U426" s="175"/>
      <c r="V426" s="175"/>
      <c r="W426" s="175"/>
      <c r="X426" s="175"/>
      <c r="Y426" s="175"/>
      <c r="Z426" s="175"/>
      <c r="AA426" s="175"/>
      <c r="AB426" s="175"/>
      <c r="AC426" s="175"/>
      <c r="AD426" s="175"/>
      <c r="AE426" s="175"/>
      <c r="AF426" s="175"/>
      <c r="AG426" s="175"/>
    </row>
    <row r="427" spans="1:33" ht="18" customHeight="1">
      <c r="A427" s="647" t="str">
        <f t="shared" si="56"/>
        <v>平成8</v>
      </c>
      <c r="B427" s="552">
        <f t="shared" si="53"/>
        <v>63</v>
      </c>
      <c r="C427" s="648">
        <v>35257</v>
      </c>
      <c r="D427" s="648" t="str">
        <f t="shared" si="54"/>
        <v/>
      </c>
      <c r="E427" s="649">
        <v>1</v>
      </c>
      <c r="F427" s="650" t="s">
        <v>1808</v>
      </c>
      <c r="G427" s="650" t="s">
        <v>1296</v>
      </c>
      <c r="H427" s="650" t="s">
        <v>1725</v>
      </c>
      <c r="I427" s="176"/>
      <c r="J427" s="652">
        <v>1</v>
      </c>
      <c r="K427" s="653">
        <v>1</v>
      </c>
      <c r="L427" s="653">
        <v>53</v>
      </c>
      <c r="M427" s="176">
        <f t="shared" si="57"/>
        <v>53</v>
      </c>
      <c r="N427" s="1104"/>
      <c r="O427" s="1129" t="str">
        <f t="shared" si="55"/>
        <v/>
      </c>
      <c r="P427" s="175"/>
      <c r="Q427" s="175"/>
      <c r="R427" s="175"/>
      <c r="S427" s="175"/>
      <c r="T427" s="175"/>
      <c r="U427" s="175"/>
      <c r="V427" s="175"/>
      <c r="W427" s="175"/>
      <c r="X427" s="175"/>
      <c r="Y427" s="175"/>
      <c r="Z427" s="175"/>
      <c r="AA427" s="175"/>
      <c r="AB427" s="175"/>
      <c r="AC427" s="175"/>
      <c r="AD427" s="175"/>
      <c r="AE427" s="175"/>
      <c r="AF427" s="175"/>
      <c r="AG427" s="175"/>
    </row>
    <row r="428" spans="1:33" ht="18" customHeight="1">
      <c r="A428" s="647" t="str">
        <f t="shared" si="56"/>
        <v>平成8</v>
      </c>
      <c r="B428" s="552">
        <f t="shared" si="53"/>
        <v>59</v>
      </c>
      <c r="C428" s="648">
        <v>35257</v>
      </c>
      <c r="D428" s="648">
        <f t="shared" si="54"/>
        <v>35258</v>
      </c>
      <c r="E428" s="649">
        <v>2</v>
      </c>
      <c r="F428" s="650" t="s">
        <v>1809</v>
      </c>
      <c r="G428" s="650" t="s">
        <v>1810</v>
      </c>
      <c r="H428" s="650"/>
      <c r="I428" s="176"/>
      <c r="J428" s="652">
        <v>1</v>
      </c>
      <c r="K428" s="653">
        <v>2</v>
      </c>
      <c r="L428" s="653">
        <v>450</v>
      </c>
      <c r="M428" s="176">
        <f t="shared" si="57"/>
        <v>900</v>
      </c>
      <c r="N428" s="1104"/>
      <c r="O428" s="1129" t="str">
        <f t="shared" si="55"/>
        <v/>
      </c>
      <c r="P428" s="175"/>
      <c r="Q428" s="175"/>
      <c r="R428" s="175"/>
      <c r="S428" s="175"/>
      <c r="T428" s="175"/>
      <c r="U428" s="175"/>
      <c r="V428" s="175"/>
      <c r="W428" s="175"/>
      <c r="X428" s="175"/>
      <c r="Y428" s="175"/>
      <c r="Z428" s="175"/>
      <c r="AA428" s="175"/>
      <c r="AB428" s="175"/>
      <c r="AC428" s="175"/>
      <c r="AD428" s="175"/>
      <c r="AE428" s="175"/>
      <c r="AF428" s="175"/>
      <c r="AG428" s="175"/>
    </row>
    <row r="429" spans="1:33" ht="18" customHeight="1">
      <c r="A429" s="647" t="str">
        <f t="shared" si="56"/>
        <v>平成8</v>
      </c>
      <c r="B429" s="552">
        <f t="shared" si="53"/>
        <v>21</v>
      </c>
      <c r="C429" s="648">
        <v>35258</v>
      </c>
      <c r="D429" s="648" t="str">
        <f t="shared" si="54"/>
        <v/>
      </c>
      <c r="E429" s="649">
        <v>1</v>
      </c>
      <c r="F429" s="650" t="s">
        <v>1811</v>
      </c>
      <c r="G429" s="650" t="s">
        <v>1289</v>
      </c>
      <c r="H429" s="650"/>
      <c r="I429" s="176"/>
      <c r="J429" s="652">
        <v>1</v>
      </c>
      <c r="K429" s="653">
        <v>12</v>
      </c>
      <c r="L429" s="653">
        <v>134</v>
      </c>
      <c r="M429" s="176">
        <f t="shared" si="57"/>
        <v>134</v>
      </c>
      <c r="N429" s="1104"/>
      <c r="O429" s="1129" t="str">
        <f t="shared" si="55"/>
        <v/>
      </c>
      <c r="P429" s="175"/>
      <c r="Q429" s="175"/>
      <c r="R429" s="175"/>
      <c r="S429" s="175"/>
      <c r="T429" s="175"/>
      <c r="U429" s="175"/>
      <c r="V429" s="175"/>
      <c r="W429" s="175"/>
      <c r="X429" s="175"/>
      <c r="Y429" s="175"/>
      <c r="Z429" s="175"/>
      <c r="AA429" s="175"/>
      <c r="AB429" s="175"/>
      <c r="AC429" s="175"/>
      <c r="AD429" s="175"/>
      <c r="AE429" s="175"/>
      <c r="AF429" s="175"/>
      <c r="AG429" s="175"/>
    </row>
    <row r="430" spans="1:33" ht="18" customHeight="1">
      <c r="A430" s="647" t="str">
        <f t="shared" si="56"/>
        <v>平成8</v>
      </c>
      <c r="B430" s="552">
        <f t="shared" si="53"/>
        <v>3</v>
      </c>
      <c r="C430" s="648">
        <v>35258</v>
      </c>
      <c r="D430" s="648">
        <f t="shared" si="54"/>
        <v>35259</v>
      </c>
      <c r="E430" s="649">
        <v>2</v>
      </c>
      <c r="F430" s="650" t="s">
        <v>1812</v>
      </c>
      <c r="G430" s="650" t="s">
        <v>1599</v>
      </c>
      <c r="H430" s="650"/>
      <c r="I430" s="176"/>
      <c r="J430" s="652">
        <v>1</v>
      </c>
      <c r="K430" s="653">
        <v>169</v>
      </c>
      <c r="L430" s="653">
        <v>414</v>
      </c>
      <c r="M430" s="176">
        <f t="shared" si="57"/>
        <v>828</v>
      </c>
      <c r="N430" s="1104"/>
      <c r="O430" s="1129" t="str">
        <f t="shared" si="55"/>
        <v/>
      </c>
      <c r="P430" s="175"/>
      <c r="Q430" s="175"/>
      <c r="R430" s="175"/>
      <c r="S430" s="175"/>
      <c r="T430" s="175"/>
      <c r="U430" s="175"/>
      <c r="V430" s="175"/>
      <c r="W430" s="175"/>
      <c r="X430" s="175"/>
      <c r="Y430" s="175"/>
      <c r="Z430" s="175"/>
      <c r="AA430" s="175"/>
      <c r="AB430" s="175"/>
      <c r="AC430" s="175"/>
      <c r="AD430" s="175"/>
      <c r="AE430" s="175"/>
      <c r="AF430" s="175"/>
      <c r="AG430" s="175"/>
    </row>
    <row r="431" spans="1:33" ht="18" customHeight="1">
      <c r="A431" s="647" t="str">
        <f t="shared" si="56"/>
        <v>平成8</v>
      </c>
      <c r="B431" s="552">
        <f t="shared" si="53"/>
        <v>63</v>
      </c>
      <c r="C431" s="648">
        <v>35262</v>
      </c>
      <c r="D431" s="648" t="str">
        <f t="shared" si="54"/>
        <v/>
      </c>
      <c r="E431" s="649">
        <v>1</v>
      </c>
      <c r="F431" s="650" t="s">
        <v>1813</v>
      </c>
      <c r="G431" s="650" t="s">
        <v>1296</v>
      </c>
      <c r="H431" s="650"/>
      <c r="I431" s="176"/>
      <c r="J431" s="652">
        <v>1</v>
      </c>
      <c r="K431" s="653">
        <v>1</v>
      </c>
      <c r="L431" s="653">
        <v>24</v>
      </c>
      <c r="M431" s="176">
        <f t="shared" si="57"/>
        <v>24</v>
      </c>
      <c r="N431" s="1104"/>
      <c r="O431" s="1129" t="str">
        <f t="shared" si="55"/>
        <v/>
      </c>
      <c r="P431" s="175"/>
      <c r="Q431" s="175"/>
      <c r="R431" s="175"/>
      <c r="S431" s="175"/>
      <c r="T431" s="175"/>
      <c r="U431" s="175"/>
      <c r="V431" s="175"/>
      <c r="W431" s="175"/>
      <c r="X431" s="175"/>
      <c r="Y431" s="175"/>
      <c r="Z431" s="175"/>
      <c r="AA431" s="175"/>
      <c r="AB431" s="175"/>
      <c r="AC431" s="175"/>
      <c r="AD431" s="175"/>
      <c r="AE431" s="175"/>
      <c r="AF431" s="175"/>
      <c r="AG431" s="175"/>
    </row>
    <row r="432" spans="1:33" ht="18" customHeight="1">
      <c r="A432" s="647" t="str">
        <f t="shared" si="56"/>
        <v>平成8</v>
      </c>
      <c r="B432" s="552" t="str">
        <f t="shared" si="53"/>
        <v>-</v>
      </c>
      <c r="C432" s="648">
        <v>35266</v>
      </c>
      <c r="D432" s="648" t="str">
        <f t="shared" si="54"/>
        <v/>
      </c>
      <c r="E432" s="649">
        <v>1</v>
      </c>
      <c r="F432" s="650" t="s">
        <v>1814</v>
      </c>
      <c r="G432" s="650" t="s">
        <v>1815</v>
      </c>
      <c r="H432" s="650" t="s">
        <v>1761</v>
      </c>
      <c r="I432" s="176"/>
      <c r="J432" s="652">
        <v>1</v>
      </c>
      <c r="K432" s="653"/>
      <c r="L432" s="653">
        <v>70</v>
      </c>
      <c r="M432" s="176">
        <f t="shared" si="57"/>
        <v>70</v>
      </c>
      <c r="N432" s="1104"/>
      <c r="O432" s="1129" t="str">
        <f t="shared" si="55"/>
        <v/>
      </c>
      <c r="P432" s="175"/>
      <c r="Q432" s="175"/>
      <c r="R432" s="175"/>
      <c r="S432" s="175"/>
      <c r="T432" s="175"/>
      <c r="U432" s="175"/>
      <c r="V432" s="175"/>
      <c r="W432" s="175"/>
      <c r="X432" s="175"/>
      <c r="Y432" s="175"/>
      <c r="Z432" s="175"/>
      <c r="AA432" s="175"/>
      <c r="AB432" s="175"/>
      <c r="AC432" s="175"/>
      <c r="AD432" s="175"/>
      <c r="AE432" s="175"/>
      <c r="AF432" s="175"/>
      <c r="AG432" s="175"/>
    </row>
    <row r="433" spans="1:33" ht="18" customHeight="1">
      <c r="A433" s="647" t="str">
        <f t="shared" si="56"/>
        <v>平成8</v>
      </c>
      <c r="B433" s="552">
        <f t="shared" si="53"/>
        <v>52</v>
      </c>
      <c r="C433" s="648">
        <v>35268</v>
      </c>
      <c r="D433" s="648" t="str">
        <f t="shared" si="54"/>
        <v/>
      </c>
      <c r="E433" s="649">
        <v>1</v>
      </c>
      <c r="F433" s="650" t="s">
        <v>1816</v>
      </c>
      <c r="G433" s="650" t="s">
        <v>1817</v>
      </c>
      <c r="H433" s="650"/>
      <c r="I433" s="176"/>
      <c r="J433" s="652">
        <v>1</v>
      </c>
      <c r="K433" s="653">
        <v>3</v>
      </c>
      <c r="L433" s="653">
        <v>106</v>
      </c>
      <c r="M433" s="176">
        <f t="shared" si="57"/>
        <v>106</v>
      </c>
      <c r="N433" s="1104"/>
      <c r="O433" s="1129" t="str">
        <f t="shared" si="55"/>
        <v/>
      </c>
      <c r="P433" s="175"/>
      <c r="Q433" s="175"/>
      <c r="R433" s="175"/>
      <c r="S433" s="175"/>
      <c r="T433" s="175"/>
      <c r="U433" s="175"/>
      <c r="V433" s="175"/>
      <c r="W433" s="175"/>
      <c r="X433" s="175"/>
      <c r="Y433" s="175"/>
      <c r="Z433" s="175"/>
      <c r="AA433" s="175"/>
      <c r="AB433" s="175"/>
      <c r="AC433" s="175"/>
      <c r="AD433" s="175"/>
      <c r="AE433" s="175"/>
      <c r="AF433" s="175"/>
      <c r="AG433" s="175"/>
    </row>
    <row r="434" spans="1:33" ht="18" customHeight="1">
      <c r="A434" s="647" t="str">
        <f t="shared" si="56"/>
        <v>平成8</v>
      </c>
      <c r="B434" s="552">
        <f t="shared" si="53"/>
        <v>63</v>
      </c>
      <c r="C434" s="648">
        <v>35279</v>
      </c>
      <c r="D434" s="648" t="str">
        <f t="shared" si="54"/>
        <v/>
      </c>
      <c r="E434" s="649">
        <v>1</v>
      </c>
      <c r="F434" s="650" t="s">
        <v>1818</v>
      </c>
      <c r="G434" s="650" t="s">
        <v>1296</v>
      </c>
      <c r="H434" s="650" t="s">
        <v>1725</v>
      </c>
      <c r="I434" s="176"/>
      <c r="J434" s="652">
        <v>1</v>
      </c>
      <c r="K434" s="653">
        <v>1</v>
      </c>
      <c r="L434" s="653">
        <v>33</v>
      </c>
      <c r="M434" s="176">
        <f t="shared" si="57"/>
        <v>33</v>
      </c>
      <c r="N434" s="1104"/>
      <c r="O434" s="1129" t="str">
        <f t="shared" si="55"/>
        <v/>
      </c>
      <c r="P434" s="175"/>
      <c r="Q434" s="175"/>
      <c r="R434" s="175"/>
      <c r="S434" s="175"/>
      <c r="T434" s="175"/>
      <c r="U434" s="175"/>
      <c r="V434" s="175"/>
      <c r="W434" s="175"/>
      <c r="X434" s="175"/>
      <c r="Y434" s="175"/>
      <c r="Z434" s="175"/>
      <c r="AA434" s="175"/>
      <c r="AB434" s="175"/>
      <c r="AC434" s="175"/>
      <c r="AD434" s="175"/>
      <c r="AE434" s="175"/>
      <c r="AF434" s="175"/>
      <c r="AG434" s="175"/>
    </row>
    <row r="435" spans="1:33" ht="18" customHeight="1">
      <c r="A435" s="647" t="str">
        <f t="shared" si="56"/>
        <v>平成8</v>
      </c>
      <c r="B435" s="552">
        <f t="shared" si="53"/>
        <v>38</v>
      </c>
      <c r="C435" s="648">
        <v>35280</v>
      </c>
      <c r="D435" s="648" t="str">
        <f t="shared" si="54"/>
        <v/>
      </c>
      <c r="E435" s="649">
        <v>1</v>
      </c>
      <c r="F435" s="650" t="s">
        <v>1819</v>
      </c>
      <c r="G435" s="650" t="s">
        <v>1299</v>
      </c>
      <c r="H435" s="650"/>
      <c r="I435" s="176"/>
      <c r="J435" s="652">
        <v>1</v>
      </c>
      <c r="K435" s="653">
        <v>6</v>
      </c>
      <c r="L435" s="653">
        <v>314</v>
      </c>
      <c r="M435" s="176">
        <f t="shared" si="57"/>
        <v>314</v>
      </c>
      <c r="N435" s="1104"/>
      <c r="O435" s="1129" t="str">
        <f t="shared" si="55"/>
        <v/>
      </c>
      <c r="P435" s="175"/>
      <c r="Q435" s="175"/>
      <c r="R435" s="175"/>
      <c r="S435" s="175"/>
      <c r="T435" s="175"/>
      <c r="U435" s="175"/>
      <c r="V435" s="175"/>
      <c r="W435" s="175"/>
      <c r="X435" s="175"/>
      <c r="Y435" s="175"/>
      <c r="Z435" s="175"/>
      <c r="AA435" s="175"/>
      <c r="AB435" s="175"/>
      <c r="AC435" s="175"/>
      <c r="AD435" s="175"/>
      <c r="AE435" s="175"/>
      <c r="AF435" s="175"/>
      <c r="AG435" s="175"/>
    </row>
    <row r="436" spans="1:33" ht="18" customHeight="1">
      <c r="A436" s="647" t="str">
        <f t="shared" si="56"/>
        <v>平成8</v>
      </c>
      <c r="B436" s="552">
        <f t="shared" si="53"/>
        <v>63</v>
      </c>
      <c r="C436" s="648">
        <v>35314</v>
      </c>
      <c r="D436" s="648" t="str">
        <f t="shared" si="54"/>
        <v/>
      </c>
      <c r="E436" s="649">
        <v>1</v>
      </c>
      <c r="F436" s="650" t="s">
        <v>1820</v>
      </c>
      <c r="G436" s="650" t="s">
        <v>1296</v>
      </c>
      <c r="H436" s="650" t="s">
        <v>1725</v>
      </c>
      <c r="I436" s="176"/>
      <c r="J436" s="652">
        <v>1</v>
      </c>
      <c r="K436" s="653">
        <v>1</v>
      </c>
      <c r="L436" s="653">
        <v>37</v>
      </c>
      <c r="M436" s="176">
        <f t="shared" si="57"/>
        <v>37</v>
      </c>
      <c r="N436" s="1104"/>
      <c r="O436" s="1129" t="str">
        <f t="shared" si="55"/>
        <v/>
      </c>
      <c r="P436" s="175"/>
      <c r="Q436" s="175"/>
      <c r="R436" s="175"/>
      <c r="S436" s="175"/>
      <c r="T436" s="175"/>
      <c r="U436" s="175"/>
      <c r="V436" s="175"/>
      <c r="W436" s="175"/>
      <c r="X436" s="175"/>
      <c r="Y436" s="175"/>
      <c r="Z436" s="175"/>
      <c r="AA436" s="175"/>
      <c r="AB436" s="175"/>
      <c r="AC436" s="175"/>
      <c r="AD436" s="175"/>
      <c r="AE436" s="175"/>
      <c r="AF436" s="175"/>
      <c r="AG436" s="175"/>
    </row>
    <row r="437" spans="1:33" ht="18" customHeight="1">
      <c r="A437" s="647" t="str">
        <f t="shared" si="56"/>
        <v>平成8</v>
      </c>
      <c r="B437" s="552">
        <f t="shared" si="53"/>
        <v>52</v>
      </c>
      <c r="C437" s="648">
        <v>35321</v>
      </c>
      <c r="D437" s="648" t="str">
        <f t="shared" si="54"/>
        <v/>
      </c>
      <c r="E437" s="649">
        <v>1</v>
      </c>
      <c r="F437" s="650" t="s">
        <v>1821</v>
      </c>
      <c r="G437" s="650" t="s">
        <v>1296</v>
      </c>
      <c r="H437" s="650"/>
      <c r="I437" s="176"/>
      <c r="J437" s="652">
        <v>1</v>
      </c>
      <c r="K437" s="653">
        <v>3</v>
      </c>
      <c r="L437" s="653">
        <v>70</v>
      </c>
      <c r="M437" s="176">
        <f t="shared" si="57"/>
        <v>70</v>
      </c>
      <c r="N437" s="1104"/>
      <c r="O437" s="1129" t="str">
        <f t="shared" si="55"/>
        <v/>
      </c>
      <c r="P437" s="175"/>
      <c r="Q437" s="175"/>
      <c r="R437" s="175"/>
      <c r="S437" s="175"/>
      <c r="T437" s="175"/>
      <c r="U437" s="175"/>
      <c r="V437" s="175"/>
      <c r="W437" s="175"/>
      <c r="X437" s="175"/>
      <c r="Y437" s="175"/>
      <c r="Z437" s="175"/>
      <c r="AA437" s="175"/>
      <c r="AB437" s="175"/>
      <c r="AC437" s="175"/>
      <c r="AD437" s="175"/>
      <c r="AE437" s="175"/>
      <c r="AF437" s="175"/>
      <c r="AG437" s="175"/>
    </row>
    <row r="438" spans="1:33" ht="18" customHeight="1">
      <c r="A438" s="647" t="str">
        <f t="shared" si="56"/>
        <v>平成8</v>
      </c>
      <c r="B438" s="552">
        <f t="shared" si="53"/>
        <v>59</v>
      </c>
      <c r="C438" s="648">
        <v>35341</v>
      </c>
      <c r="D438" s="648" t="str">
        <f t="shared" si="54"/>
        <v/>
      </c>
      <c r="E438" s="649">
        <v>1</v>
      </c>
      <c r="F438" s="650" t="s">
        <v>1706</v>
      </c>
      <c r="G438" s="650" t="s">
        <v>1289</v>
      </c>
      <c r="H438" s="650"/>
      <c r="I438" s="176"/>
      <c r="J438" s="652">
        <v>1</v>
      </c>
      <c r="K438" s="653">
        <v>2</v>
      </c>
      <c r="L438" s="653">
        <v>22</v>
      </c>
      <c r="M438" s="176">
        <f t="shared" si="57"/>
        <v>22</v>
      </c>
      <c r="N438" s="1104"/>
      <c r="O438" s="1129" t="str">
        <f t="shared" si="55"/>
        <v/>
      </c>
      <c r="P438" s="175"/>
      <c r="Q438" s="175"/>
      <c r="R438" s="175"/>
      <c r="S438" s="175"/>
      <c r="T438" s="175"/>
      <c r="U438" s="175"/>
      <c r="V438" s="175"/>
      <c r="W438" s="175"/>
      <c r="X438" s="175"/>
      <c r="Y438" s="175"/>
      <c r="Z438" s="175"/>
      <c r="AA438" s="175"/>
      <c r="AB438" s="175"/>
      <c r="AC438" s="175"/>
      <c r="AD438" s="175"/>
      <c r="AE438" s="175"/>
      <c r="AF438" s="175"/>
      <c r="AG438" s="175"/>
    </row>
    <row r="439" spans="1:33" ht="18" customHeight="1">
      <c r="A439" s="647" t="str">
        <f t="shared" si="56"/>
        <v>平成8</v>
      </c>
      <c r="B439" s="552">
        <f t="shared" si="53"/>
        <v>63</v>
      </c>
      <c r="C439" s="648">
        <v>35346</v>
      </c>
      <c r="D439" s="648" t="str">
        <f t="shared" si="54"/>
        <v/>
      </c>
      <c r="E439" s="649">
        <v>1</v>
      </c>
      <c r="F439" s="650" t="s">
        <v>1822</v>
      </c>
      <c r="G439" s="650" t="s">
        <v>1296</v>
      </c>
      <c r="H439" s="650" t="s">
        <v>1725</v>
      </c>
      <c r="I439" s="176"/>
      <c r="J439" s="652">
        <v>1</v>
      </c>
      <c r="K439" s="653">
        <v>1</v>
      </c>
      <c r="L439" s="653">
        <v>72</v>
      </c>
      <c r="M439" s="176">
        <f t="shared" si="57"/>
        <v>72</v>
      </c>
      <c r="N439" s="1104"/>
      <c r="O439" s="1129" t="str">
        <f t="shared" si="55"/>
        <v/>
      </c>
      <c r="P439" s="175"/>
      <c r="Q439" s="175"/>
      <c r="R439" s="175"/>
      <c r="S439" s="175"/>
      <c r="T439" s="175"/>
      <c r="U439" s="175"/>
      <c r="V439" s="175"/>
      <c r="W439" s="175"/>
      <c r="X439" s="175"/>
      <c r="Y439" s="175"/>
      <c r="Z439" s="175"/>
      <c r="AA439" s="175"/>
      <c r="AB439" s="175"/>
      <c r="AC439" s="175"/>
      <c r="AD439" s="175"/>
      <c r="AE439" s="175"/>
      <c r="AF439" s="175"/>
      <c r="AG439" s="175"/>
    </row>
    <row r="440" spans="1:33" ht="18" customHeight="1">
      <c r="A440" s="647" t="str">
        <f t="shared" si="56"/>
        <v>平成8</v>
      </c>
      <c r="B440" s="552">
        <f t="shared" si="53"/>
        <v>20</v>
      </c>
      <c r="C440" s="648">
        <v>35360</v>
      </c>
      <c r="D440" s="648">
        <f t="shared" si="54"/>
        <v>35361</v>
      </c>
      <c r="E440" s="649">
        <v>2</v>
      </c>
      <c r="F440" s="650" t="s">
        <v>1823</v>
      </c>
      <c r="G440" s="650" t="s">
        <v>1599</v>
      </c>
      <c r="H440" s="650"/>
      <c r="I440" s="176"/>
      <c r="J440" s="652">
        <v>1</v>
      </c>
      <c r="K440" s="653">
        <v>14</v>
      </c>
      <c r="L440" s="653">
        <v>181</v>
      </c>
      <c r="M440" s="176">
        <f t="shared" si="57"/>
        <v>362</v>
      </c>
      <c r="N440" s="1104"/>
      <c r="O440" s="1129" t="str">
        <f t="shared" si="55"/>
        <v/>
      </c>
      <c r="P440" s="175"/>
      <c r="Q440" s="175"/>
      <c r="R440" s="175"/>
      <c r="S440" s="175"/>
      <c r="T440" s="175"/>
      <c r="U440" s="175"/>
      <c r="V440" s="175"/>
      <c r="W440" s="175"/>
      <c r="X440" s="175"/>
      <c r="Y440" s="175"/>
      <c r="Z440" s="175"/>
      <c r="AA440" s="175"/>
      <c r="AB440" s="175"/>
      <c r="AC440" s="175"/>
      <c r="AD440" s="175"/>
      <c r="AE440" s="175"/>
      <c r="AF440" s="175"/>
      <c r="AG440" s="175"/>
    </row>
    <row r="441" spans="1:33" ht="18" customHeight="1">
      <c r="A441" s="647" t="str">
        <f t="shared" si="56"/>
        <v>平成8</v>
      </c>
      <c r="B441" s="552" t="str">
        <f t="shared" si="53"/>
        <v>-</v>
      </c>
      <c r="C441" s="648">
        <v>35368</v>
      </c>
      <c r="D441" s="648" t="str">
        <f t="shared" si="54"/>
        <v/>
      </c>
      <c r="E441" s="649">
        <v>1</v>
      </c>
      <c r="F441" s="650" t="s">
        <v>1824</v>
      </c>
      <c r="G441" s="650" t="s">
        <v>1299</v>
      </c>
      <c r="H441" s="650"/>
      <c r="I441" s="176"/>
      <c r="J441" s="652">
        <v>1</v>
      </c>
      <c r="K441" s="653"/>
      <c r="L441" s="653">
        <v>250</v>
      </c>
      <c r="M441" s="176">
        <f t="shared" si="57"/>
        <v>250</v>
      </c>
      <c r="N441" s="1104"/>
      <c r="O441" s="1129" t="str">
        <f t="shared" si="55"/>
        <v/>
      </c>
      <c r="P441" s="175"/>
      <c r="Q441" s="175"/>
      <c r="R441" s="175"/>
      <c r="S441" s="175"/>
      <c r="T441" s="175"/>
      <c r="U441" s="175"/>
      <c r="V441" s="175"/>
      <c r="W441" s="175"/>
      <c r="X441" s="175"/>
      <c r="Y441" s="175"/>
      <c r="Z441" s="175"/>
      <c r="AA441" s="175"/>
      <c r="AB441" s="175"/>
      <c r="AC441" s="175"/>
      <c r="AD441" s="175"/>
      <c r="AE441" s="175"/>
      <c r="AF441" s="175"/>
      <c r="AG441" s="175"/>
    </row>
    <row r="442" spans="1:33" ht="18" customHeight="1">
      <c r="A442" s="647" t="str">
        <f t="shared" si="56"/>
        <v>平成8</v>
      </c>
      <c r="B442" s="552">
        <f t="shared" si="53"/>
        <v>63</v>
      </c>
      <c r="C442" s="648">
        <v>35370</v>
      </c>
      <c r="D442" s="648" t="str">
        <f t="shared" si="54"/>
        <v/>
      </c>
      <c r="E442" s="649">
        <v>1</v>
      </c>
      <c r="F442" s="650" t="s">
        <v>1825</v>
      </c>
      <c r="G442" s="650" t="s">
        <v>1296</v>
      </c>
      <c r="H442" s="650" t="s">
        <v>1725</v>
      </c>
      <c r="I442" s="176"/>
      <c r="J442" s="652">
        <v>1</v>
      </c>
      <c r="K442" s="653">
        <v>1</v>
      </c>
      <c r="L442" s="653">
        <v>33</v>
      </c>
      <c r="M442" s="176">
        <f t="shared" si="57"/>
        <v>33</v>
      </c>
      <c r="N442" s="1104"/>
      <c r="O442" s="1129" t="str">
        <f t="shared" si="55"/>
        <v/>
      </c>
      <c r="P442" s="175"/>
      <c r="Q442" s="175"/>
      <c r="R442" s="175"/>
      <c r="S442" s="175"/>
      <c r="T442" s="175"/>
      <c r="U442" s="175"/>
      <c r="V442" s="175"/>
      <c r="W442" s="175"/>
      <c r="X442" s="175"/>
      <c r="Y442" s="175"/>
      <c r="Z442" s="175"/>
      <c r="AA442" s="175"/>
      <c r="AB442" s="175"/>
      <c r="AC442" s="175"/>
      <c r="AD442" s="175"/>
      <c r="AE442" s="175"/>
      <c r="AF442" s="175"/>
      <c r="AG442" s="175"/>
    </row>
    <row r="443" spans="1:33" ht="18" customHeight="1">
      <c r="A443" s="647" t="str">
        <f t="shared" si="56"/>
        <v>平成8</v>
      </c>
      <c r="B443" s="552">
        <f t="shared" si="53"/>
        <v>1</v>
      </c>
      <c r="C443" s="648">
        <v>35371</v>
      </c>
      <c r="D443" s="648">
        <f t="shared" si="54"/>
        <v>35373</v>
      </c>
      <c r="E443" s="649">
        <v>3</v>
      </c>
      <c r="F443" s="650" t="s">
        <v>1826</v>
      </c>
      <c r="G443" s="650" t="s">
        <v>1827</v>
      </c>
      <c r="H443" s="650"/>
      <c r="I443" s="176"/>
      <c r="J443" s="652">
        <v>1</v>
      </c>
      <c r="K443" s="653">
        <v>379</v>
      </c>
      <c r="L443" s="653">
        <v>807</v>
      </c>
      <c r="M443" s="176">
        <f t="shared" si="57"/>
        <v>2421</v>
      </c>
      <c r="N443" s="1104"/>
      <c r="O443" s="1129" t="str">
        <f t="shared" si="55"/>
        <v/>
      </c>
      <c r="P443" s="175"/>
      <c r="Q443" s="175"/>
      <c r="R443" s="175"/>
      <c r="S443" s="175"/>
      <c r="T443" s="175"/>
      <c r="U443" s="175"/>
      <c r="V443" s="175"/>
      <c r="W443" s="175"/>
      <c r="X443" s="175"/>
      <c r="Y443" s="175"/>
      <c r="Z443" s="175"/>
      <c r="AA443" s="175"/>
      <c r="AB443" s="175"/>
      <c r="AC443" s="175"/>
      <c r="AD443" s="175"/>
      <c r="AE443" s="175"/>
      <c r="AF443" s="175"/>
      <c r="AG443" s="175"/>
    </row>
    <row r="444" spans="1:33" ht="18" customHeight="1">
      <c r="A444" s="647" t="str">
        <f t="shared" si="56"/>
        <v>平成8</v>
      </c>
      <c r="B444" s="552">
        <f t="shared" si="53"/>
        <v>11</v>
      </c>
      <c r="C444" s="648">
        <v>35376</v>
      </c>
      <c r="D444" s="648">
        <f t="shared" si="54"/>
        <v>35377</v>
      </c>
      <c r="E444" s="649">
        <v>2</v>
      </c>
      <c r="F444" s="650" t="s">
        <v>1828</v>
      </c>
      <c r="G444" s="650" t="s">
        <v>1289</v>
      </c>
      <c r="H444" s="650"/>
      <c r="I444" s="176"/>
      <c r="J444" s="652">
        <v>1</v>
      </c>
      <c r="K444" s="653">
        <v>57</v>
      </c>
      <c r="L444" s="653">
        <v>260</v>
      </c>
      <c r="M444" s="176">
        <f t="shared" si="57"/>
        <v>520</v>
      </c>
      <c r="N444" s="1104"/>
      <c r="O444" s="1129" t="str">
        <f t="shared" si="55"/>
        <v/>
      </c>
      <c r="P444" s="175"/>
      <c r="Q444" s="175"/>
      <c r="R444" s="175"/>
      <c r="S444" s="175"/>
      <c r="T444" s="175"/>
      <c r="U444" s="175"/>
      <c r="V444" s="175"/>
      <c r="W444" s="175"/>
      <c r="X444" s="175"/>
      <c r="Y444" s="175"/>
      <c r="Z444" s="175"/>
      <c r="AA444" s="175"/>
      <c r="AB444" s="175"/>
      <c r="AC444" s="175"/>
      <c r="AD444" s="175"/>
      <c r="AE444" s="175"/>
      <c r="AF444" s="175"/>
      <c r="AG444" s="175"/>
    </row>
    <row r="445" spans="1:33" ht="18" customHeight="1">
      <c r="A445" s="647" t="str">
        <f t="shared" si="56"/>
        <v>平成8</v>
      </c>
      <c r="B445" s="552">
        <f t="shared" si="53"/>
        <v>63</v>
      </c>
      <c r="C445" s="648">
        <v>35381</v>
      </c>
      <c r="D445" s="648" t="str">
        <f t="shared" si="54"/>
        <v/>
      </c>
      <c r="E445" s="649">
        <v>1</v>
      </c>
      <c r="F445" s="650" t="s">
        <v>1829</v>
      </c>
      <c r="G445" s="650" t="s">
        <v>1296</v>
      </c>
      <c r="H445" s="650"/>
      <c r="I445" s="176"/>
      <c r="J445" s="652">
        <v>1</v>
      </c>
      <c r="K445" s="653">
        <v>1</v>
      </c>
      <c r="L445" s="653">
        <v>12</v>
      </c>
      <c r="M445" s="176">
        <f t="shared" si="57"/>
        <v>12</v>
      </c>
      <c r="N445" s="1104"/>
      <c r="O445" s="1129" t="str">
        <f t="shared" si="55"/>
        <v/>
      </c>
      <c r="P445" s="175"/>
      <c r="Q445" s="175"/>
      <c r="R445" s="175"/>
      <c r="S445" s="175"/>
      <c r="T445" s="175"/>
      <c r="U445" s="175"/>
      <c r="V445" s="175"/>
      <c r="W445" s="175"/>
      <c r="X445" s="175"/>
      <c r="Y445" s="175"/>
      <c r="Z445" s="175"/>
      <c r="AA445" s="175"/>
      <c r="AB445" s="175"/>
      <c r="AC445" s="175"/>
      <c r="AD445" s="175"/>
      <c r="AE445" s="175"/>
      <c r="AF445" s="175"/>
      <c r="AG445" s="175"/>
    </row>
    <row r="446" spans="1:33" ht="18" customHeight="1">
      <c r="A446" s="647" t="str">
        <f t="shared" si="56"/>
        <v>平成8</v>
      </c>
      <c r="B446" s="552">
        <f t="shared" si="53"/>
        <v>23</v>
      </c>
      <c r="C446" s="648">
        <v>35381</v>
      </c>
      <c r="D446" s="648" t="str">
        <f t="shared" si="54"/>
        <v/>
      </c>
      <c r="E446" s="649">
        <v>1</v>
      </c>
      <c r="F446" s="650" t="s">
        <v>1830</v>
      </c>
      <c r="G446" s="650" t="s">
        <v>1289</v>
      </c>
      <c r="H446" s="650"/>
      <c r="I446" s="176"/>
      <c r="J446" s="652">
        <v>1</v>
      </c>
      <c r="K446" s="653">
        <v>10</v>
      </c>
      <c r="L446" s="653">
        <v>103</v>
      </c>
      <c r="M446" s="176">
        <f t="shared" si="57"/>
        <v>103</v>
      </c>
      <c r="N446" s="1104"/>
      <c r="O446" s="1129" t="str">
        <f t="shared" si="55"/>
        <v/>
      </c>
      <c r="P446" s="175"/>
      <c r="Q446" s="175"/>
      <c r="R446" s="175"/>
      <c r="S446" s="175"/>
      <c r="T446" s="175"/>
      <c r="U446" s="175"/>
      <c r="V446" s="175"/>
      <c r="W446" s="175"/>
      <c r="X446" s="175"/>
      <c r="Y446" s="175"/>
      <c r="Z446" s="175"/>
      <c r="AA446" s="175"/>
      <c r="AB446" s="175"/>
      <c r="AC446" s="175"/>
      <c r="AD446" s="175"/>
      <c r="AE446" s="175"/>
      <c r="AF446" s="175"/>
      <c r="AG446" s="175"/>
    </row>
    <row r="447" spans="1:33" ht="18" customHeight="1">
      <c r="A447" s="647" t="str">
        <f t="shared" si="56"/>
        <v>平成8</v>
      </c>
      <c r="B447" s="552">
        <f t="shared" si="53"/>
        <v>2</v>
      </c>
      <c r="C447" s="648">
        <v>35382</v>
      </c>
      <c r="D447" s="648">
        <f t="shared" si="54"/>
        <v>35384</v>
      </c>
      <c r="E447" s="649">
        <v>3</v>
      </c>
      <c r="F447" s="650" t="s">
        <v>1831</v>
      </c>
      <c r="G447" s="650" t="s">
        <v>1832</v>
      </c>
      <c r="H447" s="650"/>
      <c r="I447" s="176"/>
      <c r="J447" s="652">
        <v>1</v>
      </c>
      <c r="K447" s="653">
        <v>263</v>
      </c>
      <c r="L447" s="653">
        <v>550</v>
      </c>
      <c r="M447" s="176">
        <f t="shared" si="57"/>
        <v>1650</v>
      </c>
      <c r="N447" s="1104"/>
      <c r="O447" s="1129" t="str">
        <f t="shared" si="55"/>
        <v/>
      </c>
      <c r="P447" s="175"/>
      <c r="Q447" s="175"/>
      <c r="R447" s="175"/>
      <c r="S447" s="175"/>
      <c r="T447" s="175"/>
      <c r="U447" s="175"/>
      <c r="V447" s="175"/>
      <c r="W447" s="175"/>
      <c r="X447" s="175"/>
      <c r="Y447" s="175"/>
      <c r="Z447" s="175"/>
      <c r="AA447" s="175"/>
      <c r="AB447" s="175"/>
      <c r="AC447" s="175"/>
      <c r="AD447" s="175"/>
      <c r="AE447" s="175"/>
      <c r="AF447" s="175"/>
      <c r="AG447" s="175"/>
    </row>
    <row r="448" spans="1:33" ht="18" customHeight="1">
      <c r="A448" s="647" t="str">
        <f t="shared" si="56"/>
        <v>平成8</v>
      </c>
      <c r="B448" s="552">
        <f t="shared" si="53"/>
        <v>7</v>
      </c>
      <c r="C448" s="648">
        <v>35388</v>
      </c>
      <c r="D448" s="648">
        <f t="shared" si="54"/>
        <v>35389</v>
      </c>
      <c r="E448" s="649">
        <v>2</v>
      </c>
      <c r="F448" s="650" t="s">
        <v>1833</v>
      </c>
      <c r="G448" s="650" t="s">
        <v>1299</v>
      </c>
      <c r="H448" s="650"/>
      <c r="I448" s="176"/>
      <c r="J448" s="652">
        <v>1</v>
      </c>
      <c r="K448" s="653">
        <v>80</v>
      </c>
      <c r="L448" s="653">
        <v>300</v>
      </c>
      <c r="M448" s="176">
        <f t="shared" si="57"/>
        <v>600</v>
      </c>
      <c r="N448" s="1104"/>
      <c r="O448" s="1129" t="str">
        <f t="shared" si="55"/>
        <v/>
      </c>
      <c r="P448" s="175"/>
      <c r="Q448" s="175"/>
      <c r="R448" s="175"/>
      <c r="S448" s="175"/>
      <c r="T448" s="175"/>
      <c r="U448" s="175"/>
      <c r="V448" s="175"/>
      <c r="W448" s="175"/>
      <c r="X448" s="175"/>
      <c r="Y448" s="175"/>
      <c r="Z448" s="175"/>
      <c r="AA448" s="175"/>
      <c r="AB448" s="175"/>
      <c r="AC448" s="175"/>
      <c r="AD448" s="175"/>
      <c r="AE448" s="175"/>
      <c r="AF448" s="175"/>
      <c r="AG448" s="175"/>
    </row>
    <row r="449" spans="1:33" ht="18" customHeight="1">
      <c r="A449" s="647" t="str">
        <f t="shared" si="56"/>
        <v>平成8</v>
      </c>
      <c r="B449" s="552">
        <f t="shared" si="53"/>
        <v>23</v>
      </c>
      <c r="C449" s="648">
        <v>35389</v>
      </c>
      <c r="D449" s="648" t="str">
        <f t="shared" si="54"/>
        <v/>
      </c>
      <c r="E449" s="649">
        <v>1</v>
      </c>
      <c r="F449" s="650" t="s">
        <v>1830</v>
      </c>
      <c r="G449" s="650" t="s">
        <v>1565</v>
      </c>
      <c r="H449" s="650"/>
      <c r="I449" s="176"/>
      <c r="J449" s="652">
        <v>1</v>
      </c>
      <c r="K449" s="653">
        <v>10</v>
      </c>
      <c r="L449" s="653">
        <v>78</v>
      </c>
      <c r="M449" s="176">
        <f t="shared" si="57"/>
        <v>78</v>
      </c>
      <c r="N449" s="1104"/>
      <c r="O449" s="1129" t="str">
        <f t="shared" si="55"/>
        <v/>
      </c>
      <c r="P449" s="175"/>
      <c r="Q449" s="175"/>
      <c r="R449" s="175"/>
      <c r="S449" s="175"/>
      <c r="T449" s="175"/>
      <c r="U449" s="175"/>
      <c r="V449" s="175"/>
      <c r="W449" s="175"/>
      <c r="X449" s="175"/>
      <c r="Y449" s="175"/>
      <c r="Z449" s="175"/>
      <c r="AA449" s="175"/>
      <c r="AB449" s="175"/>
      <c r="AC449" s="175"/>
      <c r="AD449" s="175"/>
      <c r="AE449" s="175"/>
      <c r="AF449" s="175"/>
      <c r="AG449" s="175"/>
    </row>
    <row r="450" spans="1:33" ht="18" customHeight="1">
      <c r="A450" s="647" t="str">
        <f t="shared" si="56"/>
        <v>平成8</v>
      </c>
      <c r="B450" s="552">
        <f t="shared" si="53"/>
        <v>10</v>
      </c>
      <c r="C450" s="648">
        <v>35390</v>
      </c>
      <c r="D450" s="648" t="str">
        <f t="shared" si="54"/>
        <v/>
      </c>
      <c r="E450" s="649">
        <v>1</v>
      </c>
      <c r="F450" s="650" t="s">
        <v>1834</v>
      </c>
      <c r="G450" s="650" t="s">
        <v>1742</v>
      </c>
      <c r="H450" s="650"/>
      <c r="I450" s="176"/>
      <c r="J450" s="652">
        <v>1</v>
      </c>
      <c r="K450" s="653">
        <v>68</v>
      </c>
      <c r="L450" s="653">
        <v>273</v>
      </c>
      <c r="M450" s="176">
        <f t="shared" si="57"/>
        <v>273</v>
      </c>
      <c r="N450" s="1104"/>
      <c r="O450" s="1129" t="str">
        <f t="shared" si="55"/>
        <v/>
      </c>
      <c r="P450" s="175"/>
      <c r="Q450" s="175"/>
      <c r="R450" s="175"/>
      <c r="S450" s="175"/>
      <c r="T450" s="175"/>
      <c r="U450" s="175"/>
      <c r="V450" s="175"/>
      <c r="W450" s="175"/>
      <c r="X450" s="175"/>
      <c r="Y450" s="175"/>
      <c r="Z450" s="175"/>
      <c r="AA450" s="175"/>
      <c r="AB450" s="175"/>
      <c r="AC450" s="175"/>
      <c r="AD450" s="175"/>
      <c r="AE450" s="175"/>
      <c r="AF450" s="175"/>
      <c r="AG450" s="175"/>
    </row>
    <row r="451" spans="1:33" ht="18" customHeight="1">
      <c r="A451" s="647" t="str">
        <f t="shared" si="56"/>
        <v>平成8</v>
      </c>
      <c r="B451" s="552">
        <f t="shared" si="53"/>
        <v>52</v>
      </c>
      <c r="C451" s="648">
        <v>35391</v>
      </c>
      <c r="D451" s="648" t="str">
        <f t="shared" si="54"/>
        <v/>
      </c>
      <c r="E451" s="649">
        <v>1</v>
      </c>
      <c r="F451" s="650" t="s">
        <v>1415</v>
      </c>
      <c r="G451" s="650" t="s">
        <v>1289</v>
      </c>
      <c r="H451" s="650"/>
      <c r="I451" s="176"/>
      <c r="J451" s="652">
        <v>1</v>
      </c>
      <c r="K451" s="653">
        <v>3</v>
      </c>
      <c r="L451" s="653">
        <v>61</v>
      </c>
      <c r="M451" s="176">
        <f t="shared" si="57"/>
        <v>61</v>
      </c>
      <c r="N451" s="1104"/>
      <c r="O451" s="1129" t="str">
        <f t="shared" si="55"/>
        <v/>
      </c>
      <c r="P451" s="175"/>
      <c r="Q451" s="175"/>
      <c r="R451" s="175"/>
      <c r="S451" s="175"/>
      <c r="T451" s="175"/>
      <c r="U451" s="175"/>
      <c r="V451" s="175"/>
      <c r="W451" s="175"/>
      <c r="X451" s="175"/>
      <c r="Y451" s="175"/>
      <c r="Z451" s="175"/>
      <c r="AA451" s="175"/>
      <c r="AB451" s="175"/>
      <c r="AC451" s="175"/>
      <c r="AD451" s="175"/>
      <c r="AE451" s="175"/>
      <c r="AF451" s="175"/>
      <c r="AG451" s="175"/>
    </row>
    <row r="452" spans="1:33" ht="18" customHeight="1">
      <c r="A452" s="647" t="str">
        <f t="shared" si="56"/>
        <v>平成8</v>
      </c>
      <c r="B452" s="552">
        <f t="shared" ref="B452:B515" si="58">IF(ISBLANK(K452),"-",COUNTIFS($K:$K,"&gt;"&amp;K452,A:A,A452)+1)</f>
        <v>22</v>
      </c>
      <c r="C452" s="648">
        <v>35395</v>
      </c>
      <c r="D452" s="648" t="str">
        <f t="shared" ref="D452:D515" si="59">IF(E452=1,"",C452+E452-1)</f>
        <v/>
      </c>
      <c r="E452" s="649">
        <v>1</v>
      </c>
      <c r="F452" s="650" t="s">
        <v>1835</v>
      </c>
      <c r="G452" s="650" t="s">
        <v>1289</v>
      </c>
      <c r="H452" s="650"/>
      <c r="I452" s="176"/>
      <c r="J452" s="652">
        <v>1</v>
      </c>
      <c r="K452" s="653">
        <v>11</v>
      </c>
      <c r="L452" s="653">
        <v>94</v>
      </c>
      <c r="M452" s="176">
        <f t="shared" si="57"/>
        <v>94</v>
      </c>
      <c r="N452" s="1104"/>
      <c r="O452" s="1129" t="str">
        <f t="shared" ref="O452:O515" si="60">IF(COUNTIF(G452,"*オンライン*"),"●","")</f>
        <v/>
      </c>
      <c r="P452" s="175"/>
      <c r="Q452" s="175"/>
      <c r="R452" s="175"/>
      <c r="S452" s="175"/>
      <c r="T452" s="175"/>
      <c r="U452" s="175"/>
      <c r="V452" s="175"/>
      <c r="W452" s="175"/>
      <c r="X452" s="175"/>
      <c r="Y452" s="175"/>
      <c r="Z452" s="175"/>
      <c r="AA452" s="175"/>
      <c r="AB452" s="175"/>
      <c r="AC452" s="175"/>
      <c r="AD452" s="175"/>
      <c r="AE452" s="175"/>
      <c r="AF452" s="175"/>
      <c r="AG452" s="175"/>
    </row>
    <row r="453" spans="1:33" ht="18" customHeight="1">
      <c r="A453" s="647" t="str">
        <f t="shared" ref="A453:A516" si="61">TEXT(EDATE(C453,-3),"ggge")</f>
        <v>平成8</v>
      </c>
      <c r="B453" s="552">
        <f t="shared" si="58"/>
        <v>35</v>
      </c>
      <c r="C453" s="648">
        <v>35401</v>
      </c>
      <c r="D453" s="648" t="str">
        <f t="shared" si="59"/>
        <v/>
      </c>
      <c r="E453" s="649">
        <v>1</v>
      </c>
      <c r="F453" s="650" t="s">
        <v>1836</v>
      </c>
      <c r="G453" s="650" t="s">
        <v>1289</v>
      </c>
      <c r="H453" s="650"/>
      <c r="I453" s="176"/>
      <c r="J453" s="652">
        <v>1</v>
      </c>
      <c r="K453" s="653">
        <v>7</v>
      </c>
      <c r="L453" s="653">
        <v>80</v>
      </c>
      <c r="M453" s="176">
        <f t="shared" ref="M453:M516" si="62">E453*L453</f>
        <v>80</v>
      </c>
      <c r="N453" s="1104"/>
      <c r="O453" s="1129" t="str">
        <f t="shared" si="60"/>
        <v/>
      </c>
      <c r="P453" s="175"/>
      <c r="Q453" s="175"/>
      <c r="R453" s="175"/>
      <c r="S453" s="175"/>
      <c r="T453" s="175"/>
      <c r="U453" s="175"/>
      <c r="V453" s="175"/>
      <c r="W453" s="175"/>
      <c r="X453" s="175"/>
      <c r="Y453" s="175"/>
      <c r="Z453" s="175"/>
      <c r="AA453" s="175"/>
      <c r="AB453" s="175"/>
      <c r="AC453" s="175"/>
      <c r="AD453" s="175"/>
      <c r="AE453" s="175"/>
      <c r="AF453" s="175"/>
      <c r="AG453" s="175"/>
    </row>
    <row r="454" spans="1:33" ht="18" customHeight="1">
      <c r="A454" s="647" t="str">
        <f t="shared" si="61"/>
        <v>平成8</v>
      </c>
      <c r="B454" s="552">
        <f t="shared" si="58"/>
        <v>23</v>
      </c>
      <c r="C454" s="648">
        <v>35402</v>
      </c>
      <c r="D454" s="648" t="str">
        <f t="shared" si="59"/>
        <v/>
      </c>
      <c r="E454" s="649">
        <v>1</v>
      </c>
      <c r="F454" s="650" t="s">
        <v>1830</v>
      </c>
      <c r="G454" s="650" t="s">
        <v>1837</v>
      </c>
      <c r="H454" s="650"/>
      <c r="I454" s="176"/>
      <c r="J454" s="652">
        <v>1</v>
      </c>
      <c r="K454" s="653">
        <v>10</v>
      </c>
      <c r="L454" s="653">
        <v>99</v>
      </c>
      <c r="M454" s="176">
        <f t="shared" si="62"/>
        <v>99</v>
      </c>
      <c r="N454" s="1104"/>
      <c r="O454" s="1129" t="str">
        <f t="shared" si="60"/>
        <v/>
      </c>
      <c r="P454" s="175"/>
      <c r="Q454" s="175"/>
      <c r="R454" s="175"/>
      <c r="S454" s="175"/>
      <c r="T454" s="175"/>
      <c r="U454" s="175"/>
      <c r="V454" s="175"/>
      <c r="W454" s="175"/>
      <c r="X454" s="175"/>
      <c r="Y454" s="175"/>
      <c r="Z454" s="175"/>
      <c r="AA454" s="175"/>
      <c r="AB454" s="175"/>
      <c r="AC454" s="175"/>
      <c r="AD454" s="175"/>
      <c r="AE454" s="175"/>
      <c r="AF454" s="175"/>
      <c r="AG454" s="175"/>
    </row>
    <row r="455" spans="1:33" ht="18" customHeight="1">
      <c r="A455" s="647" t="str">
        <f t="shared" si="61"/>
        <v>平成8</v>
      </c>
      <c r="B455" s="552">
        <f t="shared" si="58"/>
        <v>63</v>
      </c>
      <c r="C455" s="648">
        <v>35405</v>
      </c>
      <c r="D455" s="648" t="str">
        <f t="shared" si="59"/>
        <v/>
      </c>
      <c r="E455" s="649">
        <v>1</v>
      </c>
      <c r="F455" s="650" t="s">
        <v>1838</v>
      </c>
      <c r="G455" s="650" t="s">
        <v>1296</v>
      </c>
      <c r="H455" s="650" t="s">
        <v>1725</v>
      </c>
      <c r="I455" s="176"/>
      <c r="J455" s="652">
        <v>1</v>
      </c>
      <c r="K455" s="653">
        <v>1</v>
      </c>
      <c r="L455" s="653">
        <v>45</v>
      </c>
      <c r="M455" s="176">
        <f t="shared" si="62"/>
        <v>45</v>
      </c>
      <c r="N455" s="1104"/>
      <c r="O455" s="1129" t="str">
        <f t="shared" si="60"/>
        <v/>
      </c>
      <c r="P455" s="175"/>
      <c r="Q455" s="175"/>
      <c r="R455" s="175"/>
      <c r="S455" s="175"/>
      <c r="T455" s="175"/>
      <c r="U455" s="175"/>
      <c r="V455" s="175"/>
      <c r="W455" s="175"/>
      <c r="X455" s="175"/>
      <c r="Y455" s="175"/>
      <c r="Z455" s="175"/>
      <c r="AA455" s="175"/>
      <c r="AB455" s="175"/>
      <c r="AC455" s="175"/>
      <c r="AD455" s="175"/>
      <c r="AE455" s="175"/>
      <c r="AF455" s="175"/>
      <c r="AG455" s="175"/>
    </row>
    <row r="456" spans="1:33" ht="18" customHeight="1">
      <c r="A456" s="647" t="str">
        <f t="shared" si="61"/>
        <v>平成8</v>
      </c>
      <c r="B456" s="552">
        <f t="shared" si="58"/>
        <v>52</v>
      </c>
      <c r="C456" s="648">
        <v>35405</v>
      </c>
      <c r="D456" s="648" t="str">
        <f t="shared" si="59"/>
        <v/>
      </c>
      <c r="E456" s="649">
        <v>1</v>
      </c>
      <c r="F456" s="650" t="s">
        <v>1839</v>
      </c>
      <c r="G456" s="650" t="s">
        <v>1289</v>
      </c>
      <c r="H456" s="650"/>
      <c r="I456" s="176"/>
      <c r="J456" s="652">
        <v>1</v>
      </c>
      <c r="K456" s="653">
        <v>3</v>
      </c>
      <c r="L456" s="653">
        <v>45</v>
      </c>
      <c r="M456" s="176">
        <f t="shared" si="62"/>
        <v>45</v>
      </c>
      <c r="N456" s="1104"/>
      <c r="O456" s="1129" t="str">
        <f t="shared" si="60"/>
        <v/>
      </c>
      <c r="P456" s="175"/>
      <c r="Q456" s="175"/>
      <c r="R456" s="175"/>
      <c r="S456" s="175"/>
      <c r="T456" s="175"/>
      <c r="U456" s="175"/>
      <c r="V456" s="175"/>
      <c r="W456" s="175"/>
      <c r="X456" s="175"/>
      <c r="Y456" s="175"/>
      <c r="Z456" s="175"/>
      <c r="AA456" s="175"/>
      <c r="AB456" s="175"/>
      <c r="AC456" s="175"/>
      <c r="AD456" s="175"/>
      <c r="AE456" s="175"/>
      <c r="AF456" s="175"/>
      <c r="AG456" s="175"/>
    </row>
    <row r="457" spans="1:33" ht="18" customHeight="1">
      <c r="A457" s="647" t="str">
        <f t="shared" si="61"/>
        <v>平成8</v>
      </c>
      <c r="B457" s="552">
        <f t="shared" si="58"/>
        <v>52</v>
      </c>
      <c r="C457" s="648">
        <v>35408</v>
      </c>
      <c r="D457" s="648" t="str">
        <f t="shared" si="59"/>
        <v/>
      </c>
      <c r="E457" s="649">
        <v>1</v>
      </c>
      <c r="F457" s="650" t="s">
        <v>1840</v>
      </c>
      <c r="G457" s="650" t="s">
        <v>1289</v>
      </c>
      <c r="H457" s="650"/>
      <c r="I457" s="176"/>
      <c r="J457" s="652">
        <v>1</v>
      </c>
      <c r="K457" s="653">
        <v>3</v>
      </c>
      <c r="L457" s="653">
        <v>131</v>
      </c>
      <c r="M457" s="176">
        <f t="shared" si="62"/>
        <v>131</v>
      </c>
      <c r="N457" s="1104"/>
      <c r="O457" s="1129" t="str">
        <f t="shared" si="60"/>
        <v/>
      </c>
      <c r="P457" s="175"/>
      <c r="Q457" s="175"/>
      <c r="R457" s="175"/>
      <c r="S457" s="175"/>
      <c r="T457" s="175"/>
      <c r="U457" s="175"/>
      <c r="V457" s="175"/>
      <c r="W457" s="175"/>
      <c r="X457" s="175"/>
      <c r="Y457" s="175"/>
      <c r="Z457" s="175"/>
      <c r="AA457" s="175"/>
      <c r="AB457" s="175"/>
      <c r="AC457" s="175"/>
      <c r="AD457" s="175"/>
      <c r="AE457" s="175"/>
      <c r="AF457" s="175"/>
      <c r="AG457" s="175"/>
    </row>
    <row r="458" spans="1:33" ht="18" customHeight="1">
      <c r="A458" s="647" t="str">
        <f t="shared" si="61"/>
        <v>平成8</v>
      </c>
      <c r="B458" s="552">
        <f t="shared" si="58"/>
        <v>13</v>
      </c>
      <c r="C458" s="648">
        <v>35411</v>
      </c>
      <c r="D458" s="648">
        <f t="shared" si="59"/>
        <v>35412</v>
      </c>
      <c r="E458" s="649">
        <v>2</v>
      </c>
      <c r="F458" s="650" t="s">
        <v>1841</v>
      </c>
      <c r="G458" s="650" t="s">
        <v>1299</v>
      </c>
      <c r="H458" s="650"/>
      <c r="I458" s="176"/>
      <c r="J458" s="652">
        <v>1</v>
      </c>
      <c r="K458" s="653">
        <v>49</v>
      </c>
      <c r="L458" s="653">
        <v>330</v>
      </c>
      <c r="M458" s="176">
        <f t="shared" si="62"/>
        <v>660</v>
      </c>
      <c r="N458" s="1104"/>
      <c r="O458" s="1129" t="str">
        <f t="shared" si="60"/>
        <v/>
      </c>
      <c r="P458" s="175"/>
      <c r="Q458" s="175"/>
      <c r="R458" s="175"/>
      <c r="S458" s="175"/>
      <c r="T458" s="175"/>
      <c r="U458" s="175"/>
      <c r="V458" s="175"/>
      <c r="W458" s="175"/>
      <c r="X458" s="175"/>
      <c r="Y458" s="175"/>
      <c r="Z458" s="175"/>
      <c r="AA458" s="175"/>
      <c r="AB458" s="175"/>
      <c r="AC458" s="175"/>
      <c r="AD458" s="175"/>
      <c r="AE458" s="175"/>
      <c r="AF458" s="175"/>
      <c r="AG458" s="175"/>
    </row>
    <row r="459" spans="1:33" ht="18" customHeight="1">
      <c r="A459" s="647" t="str">
        <f t="shared" si="61"/>
        <v>平成8</v>
      </c>
      <c r="B459" s="552">
        <f t="shared" si="58"/>
        <v>15</v>
      </c>
      <c r="C459" s="648">
        <v>35412</v>
      </c>
      <c r="D459" s="648" t="str">
        <f t="shared" si="59"/>
        <v/>
      </c>
      <c r="E459" s="649">
        <v>1</v>
      </c>
      <c r="F459" s="650" t="s">
        <v>1842</v>
      </c>
      <c r="G459" s="650" t="s">
        <v>1289</v>
      </c>
      <c r="H459" s="650"/>
      <c r="I459" s="176"/>
      <c r="J459" s="652">
        <v>1</v>
      </c>
      <c r="K459" s="653">
        <v>34</v>
      </c>
      <c r="L459" s="653">
        <v>182</v>
      </c>
      <c r="M459" s="176">
        <f t="shared" si="62"/>
        <v>182</v>
      </c>
      <c r="N459" s="1104"/>
      <c r="O459" s="1129" t="str">
        <f t="shared" si="60"/>
        <v/>
      </c>
      <c r="P459" s="175"/>
      <c r="Q459" s="175"/>
      <c r="R459" s="175"/>
      <c r="S459" s="175"/>
      <c r="T459" s="175"/>
      <c r="U459" s="175"/>
      <c r="V459" s="175"/>
      <c r="W459" s="175"/>
      <c r="X459" s="175"/>
      <c r="Y459" s="175"/>
      <c r="Z459" s="175"/>
      <c r="AA459" s="175"/>
      <c r="AB459" s="175"/>
      <c r="AC459" s="175"/>
      <c r="AD459" s="175"/>
      <c r="AE459" s="175"/>
      <c r="AF459" s="175"/>
      <c r="AG459" s="175"/>
    </row>
    <row r="460" spans="1:33" ht="18" customHeight="1">
      <c r="A460" s="647" t="str">
        <f t="shared" si="61"/>
        <v>平成8</v>
      </c>
      <c r="B460" s="552" t="str">
        <f t="shared" si="58"/>
        <v>-</v>
      </c>
      <c r="C460" s="648">
        <v>35411</v>
      </c>
      <c r="D460" s="648">
        <f t="shared" si="59"/>
        <v>35413</v>
      </c>
      <c r="E460" s="649">
        <v>3</v>
      </c>
      <c r="F460" s="650" t="s">
        <v>1843</v>
      </c>
      <c r="G460" s="650" t="s">
        <v>1844</v>
      </c>
      <c r="H460" s="650"/>
      <c r="I460" s="176"/>
      <c r="J460" s="652">
        <v>1</v>
      </c>
      <c r="K460" s="653"/>
      <c r="L460" s="653">
        <v>275</v>
      </c>
      <c r="M460" s="176">
        <f t="shared" si="62"/>
        <v>825</v>
      </c>
      <c r="N460" s="1104"/>
      <c r="O460" s="1129" t="str">
        <f t="shared" si="60"/>
        <v/>
      </c>
      <c r="P460" s="175"/>
      <c r="Q460" s="175"/>
      <c r="R460" s="175"/>
      <c r="S460" s="175"/>
      <c r="T460" s="175"/>
      <c r="U460" s="175"/>
      <c r="V460" s="175"/>
      <c r="W460" s="175"/>
      <c r="X460" s="175"/>
      <c r="Y460" s="175"/>
      <c r="Z460" s="175"/>
      <c r="AA460" s="175"/>
      <c r="AB460" s="175"/>
      <c r="AC460" s="175"/>
      <c r="AD460" s="175"/>
      <c r="AE460" s="175"/>
      <c r="AF460" s="175"/>
      <c r="AG460" s="175"/>
    </row>
    <row r="461" spans="1:33" ht="18" customHeight="1">
      <c r="A461" s="647" t="str">
        <f t="shared" si="61"/>
        <v>平成8</v>
      </c>
      <c r="B461" s="552">
        <f t="shared" si="58"/>
        <v>59</v>
      </c>
      <c r="C461" s="648">
        <v>35440</v>
      </c>
      <c r="D461" s="648" t="str">
        <f t="shared" si="59"/>
        <v/>
      </c>
      <c r="E461" s="649">
        <v>1</v>
      </c>
      <c r="F461" s="650" t="s">
        <v>1845</v>
      </c>
      <c r="G461" s="650" t="s">
        <v>1846</v>
      </c>
      <c r="H461" s="650"/>
      <c r="I461" s="176"/>
      <c r="J461" s="652">
        <v>1</v>
      </c>
      <c r="K461" s="653">
        <v>2</v>
      </c>
      <c r="L461" s="653"/>
      <c r="M461" s="176">
        <f t="shared" si="62"/>
        <v>0</v>
      </c>
      <c r="N461" s="1104"/>
      <c r="O461" s="1129" t="str">
        <f t="shared" si="60"/>
        <v/>
      </c>
      <c r="P461" s="175"/>
      <c r="Q461" s="175"/>
      <c r="R461" s="175"/>
      <c r="S461" s="175"/>
      <c r="T461" s="175"/>
      <c r="U461" s="175"/>
      <c r="V461" s="175"/>
      <c r="W461" s="175"/>
      <c r="X461" s="175"/>
      <c r="Y461" s="175"/>
      <c r="Z461" s="175"/>
      <c r="AA461" s="175"/>
      <c r="AB461" s="175"/>
      <c r="AC461" s="175"/>
      <c r="AD461" s="175"/>
      <c r="AE461" s="175"/>
      <c r="AF461" s="175"/>
      <c r="AG461" s="175"/>
    </row>
    <row r="462" spans="1:33" ht="18" customHeight="1">
      <c r="A462" s="647" t="str">
        <f t="shared" si="61"/>
        <v>平成8</v>
      </c>
      <c r="B462" s="552">
        <f t="shared" si="58"/>
        <v>40</v>
      </c>
      <c r="C462" s="648">
        <v>35440</v>
      </c>
      <c r="D462" s="648" t="str">
        <f t="shared" si="59"/>
        <v/>
      </c>
      <c r="E462" s="649">
        <v>1</v>
      </c>
      <c r="F462" s="650" t="s">
        <v>1847</v>
      </c>
      <c r="G462" s="650" t="s">
        <v>1848</v>
      </c>
      <c r="H462" s="650"/>
      <c r="I462" s="176"/>
      <c r="J462" s="652">
        <v>1</v>
      </c>
      <c r="K462" s="653">
        <v>5</v>
      </c>
      <c r="L462" s="653">
        <v>264</v>
      </c>
      <c r="M462" s="176">
        <f t="shared" si="62"/>
        <v>264</v>
      </c>
      <c r="N462" s="1104"/>
      <c r="O462" s="1129" t="str">
        <f t="shared" si="60"/>
        <v/>
      </c>
      <c r="P462" s="175"/>
      <c r="Q462" s="175"/>
      <c r="R462" s="175"/>
      <c r="S462" s="175"/>
      <c r="T462" s="175"/>
      <c r="U462" s="175"/>
      <c r="V462" s="175"/>
      <c r="W462" s="175"/>
      <c r="X462" s="175"/>
      <c r="Y462" s="175"/>
      <c r="Z462" s="175"/>
      <c r="AA462" s="175"/>
      <c r="AB462" s="175"/>
      <c r="AC462" s="175"/>
      <c r="AD462" s="175"/>
      <c r="AE462" s="175"/>
      <c r="AF462" s="175"/>
      <c r="AG462" s="175"/>
    </row>
    <row r="463" spans="1:33" ht="18" customHeight="1">
      <c r="A463" s="647" t="str">
        <f t="shared" si="61"/>
        <v>平成8</v>
      </c>
      <c r="B463" s="552">
        <f t="shared" si="58"/>
        <v>63</v>
      </c>
      <c r="C463" s="648">
        <v>35440</v>
      </c>
      <c r="D463" s="648" t="str">
        <f t="shared" si="59"/>
        <v/>
      </c>
      <c r="E463" s="649">
        <v>1</v>
      </c>
      <c r="F463" s="650" t="s">
        <v>1849</v>
      </c>
      <c r="G463" s="650" t="s">
        <v>1296</v>
      </c>
      <c r="H463" s="650" t="s">
        <v>1725</v>
      </c>
      <c r="I463" s="176"/>
      <c r="J463" s="652">
        <v>1</v>
      </c>
      <c r="K463" s="653">
        <v>1</v>
      </c>
      <c r="L463" s="653">
        <v>27</v>
      </c>
      <c r="M463" s="176">
        <f t="shared" si="62"/>
        <v>27</v>
      </c>
      <c r="N463" s="1104"/>
      <c r="O463" s="1129" t="str">
        <f t="shared" si="60"/>
        <v/>
      </c>
      <c r="P463" s="175"/>
      <c r="Q463" s="175"/>
      <c r="R463" s="175"/>
      <c r="S463" s="175"/>
      <c r="T463" s="175"/>
      <c r="U463" s="175"/>
      <c r="V463" s="175"/>
      <c r="W463" s="175"/>
      <c r="X463" s="175"/>
      <c r="Y463" s="175"/>
      <c r="Z463" s="175"/>
      <c r="AA463" s="175"/>
      <c r="AB463" s="175"/>
      <c r="AC463" s="175"/>
      <c r="AD463" s="175"/>
      <c r="AE463" s="175"/>
      <c r="AF463" s="175"/>
      <c r="AG463" s="175"/>
    </row>
    <row r="464" spans="1:33" ht="18" customHeight="1">
      <c r="A464" s="647" t="str">
        <f t="shared" si="61"/>
        <v>平成8</v>
      </c>
      <c r="B464" s="552">
        <f t="shared" si="58"/>
        <v>16</v>
      </c>
      <c r="C464" s="648">
        <v>35447</v>
      </c>
      <c r="D464" s="648" t="str">
        <f t="shared" si="59"/>
        <v/>
      </c>
      <c r="E464" s="649">
        <v>1</v>
      </c>
      <c r="F464" s="650" t="s">
        <v>1850</v>
      </c>
      <c r="G464" s="650" t="s">
        <v>1360</v>
      </c>
      <c r="H464" s="650"/>
      <c r="I464" s="176"/>
      <c r="J464" s="652">
        <v>1</v>
      </c>
      <c r="K464" s="653">
        <v>23</v>
      </c>
      <c r="L464" s="653">
        <v>219</v>
      </c>
      <c r="M464" s="176">
        <f t="shared" si="62"/>
        <v>219</v>
      </c>
      <c r="N464" s="1104"/>
      <c r="O464" s="1129" t="str">
        <f t="shared" si="60"/>
        <v/>
      </c>
      <c r="P464" s="175"/>
      <c r="Q464" s="175"/>
      <c r="R464" s="175"/>
      <c r="S464" s="175"/>
      <c r="T464" s="175"/>
      <c r="U464" s="175"/>
      <c r="V464" s="175"/>
      <c r="W464" s="175"/>
      <c r="X464" s="175"/>
      <c r="Y464" s="175"/>
      <c r="Z464" s="175"/>
      <c r="AA464" s="175"/>
      <c r="AB464" s="175"/>
      <c r="AC464" s="175"/>
      <c r="AD464" s="175"/>
      <c r="AE464" s="175"/>
      <c r="AF464" s="175"/>
      <c r="AG464" s="175"/>
    </row>
    <row r="465" spans="1:33" ht="18" customHeight="1">
      <c r="A465" s="647" t="str">
        <f t="shared" si="61"/>
        <v>平成8</v>
      </c>
      <c r="B465" s="552">
        <f t="shared" si="58"/>
        <v>43</v>
      </c>
      <c r="C465" s="648">
        <v>35452</v>
      </c>
      <c r="D465" s="648" t="str">
        <f t="shared" si="59"/>
        <v/>
      </c>
      <c r="E465" s="649">
        <v>1</v>
      </c>
      <c r="F465" s="650" t="s">
        <v>1851</v>
      </c>
      <c r="G465" s="650" t="s">
        <v>1299</v>
      </c>
      <c r="H465" s="650"/>
      <c r="I465" s="176"/>
      <c r="J465" s="652">
        <v>1</v>
      </c>
      <c r="K465" s="653">
        <v>4</v>
      </c>
      <c r="L465" s="653">
        <v>370</v>
      </c>
      <c r="M465" s="176">
        <f t="shared" si="62"/>
        <v>370</v>
      </c>
      <c r="N465" s="1104"/>
      <c r="O465" s="1129" t="str">
        <f t="shared" si="60"/>
        <v/>
      </c>
      <c r="P465" s="175"/>
      <c r="Q465" s="175"/>
      <c r="R465" s="175"/>
      <c r="S465" s="175"/>
      <c r="T465" s="175"/>
      <c r="U465" s="175"/>
      <c r="V465" s="175"/>
      <c r="W465" s="175"/>
      <c r="X465" s="175"/>
      <c r="Y465" s="175"/>
      <c r="Z465" s="175"/>
      <c r="AA465" s="175"/>
      <c r="AB465" s="175"/>
      <c r="AC465" s="175"/>
      <c r="AD465" s="175"/>
      <c r="AE465" s="175"/>
      <c r="AF465" s="175"/>
      <c r="AG465" s="175"/>
    </row>
    <row r="466" spans="1:33" ht="18" customHeight="1">
      <c r="A466" s="647" t="str">
        <f t="shared" si="61"/>
        <v>平成8</v>
      </c>
      <c r="B466" s="552">
        <f t="shared" si="58"/>
        <v>6</v>
      </c>
      <c r="C466" s="648">
        <v>35453</v>
      </c>
      <c r="D466" s="648" t="str">
        <f t="shared" si="59"/>
        <v/>
      </c>
      <c r="E466" s="649">
        <v>1</v>
      </c>
      <c r="F466" s="650" t="s">
        <v>1738</v>
      </c>
      <c r="G466" s="650" t="s">
        <v>1299</v>
      </c>
      <c r="H466" s="650"/>
      <c r="I466" s="176"/>
      <c r="J466" s="652">
        <v>1</v>
      </c>
      <c r="K466" s="653">
        <v>86</v>
      </c>
      <c r="L466" s="653">
        <v>544</v>
      </c>
      <c r="M466" s="176">
        <f t="shared" si="62"/>
        <v>544</v>
      </c>
      <c r="N466" s="1104"/>
      <c r="O466" s="1129" t="str">
        <f t="shared" si="60"/>
        <v/>
      </c>
      <c r="P466" s="175"/>
      <c r="Q466" s="175"/>
      <c r="R466" s="175"/>
      <c r="S466" s="175"/>
      <c r="T466" s="175"/>
      <c r="U466" s="175"/>
      <c r="V466" s="175"/>
      <c r="W466" s="175"/>
      <c r="X466" s="175"/>
      <c r="Y466" s="175"/>
      <c r="Z466" s="175"/>
      <c r="AA466" s="175"/>
      <c r="AB466" s="175"/>
      <c r="AC466" s="175"/>
      <c r="AD466" s="175"/>
      <c r="AE466" s="175"/>
      <c r="AF466" s="175"/>
      <c r="AG466" s="175"/>
    </row>
    <row r="467" spans="1:33" ht="18" customHeight="1">
      <c r="A467" s="647" t="str">
        <f t="shared" si="61"/>
        <v>平成8</v>
      </c>
      <c r="B467" s="552" t="str">
        <f t="shared" si="58"/>
        <v>-</v>
      </c>
      <c r="C467" s="648">
        <v>35457</v>
      </c>
      <c r="D467" s="648" t="str">
        <f t="shared" si="59"/>
        <v/>
      </c>
      <c r="E467" s="649">
        <v>1</v>
      </c>
      <c r="F467" s="650" t="s">
        <v>1852</v>
      </c>
      <c r="G467" s="650" t="s">
        <v>1853</v>
      </c>
      <c r="H467" s="650" t="s">
        <v>1854</v>
      </c>
      <c r="I467" s="176"/>
      <c r="J467" s="652">
        <v>1</v>
      </c>
      <c r="K467" s="653"/>
      <c r="L467" s="653">
        <v>90</v>
      </c>
      <c r="M467" s="176">
        <f t="shared" si="62"/>
        <v>90</v>
      </c>
      <c r="N467" s="1104"/>
      <c r="O467" s="1129" t="str">
        <f t="shared" si="60"/>
        <v/>
      </c>
      <c r="P467" s="175"/>
      <c r="Q467" s="175"/>
      <c r="R467" s="175"/>
      <c r="S467" s="175"/>
      <c r="T467" s="175"/>
      <c r="U467" s="175"/>
      <c r="V467" s="175"/>
      <c r="W467" s="175"/>
      <c r="X467" s="175"/>
      <c r="Y467" s="175"/>
      <c r="Z467" s="175"/>
      <c r="AA467" s="175"/>
      <c r="AB467" s="175"/>
      <c r="AC467" s="175"/>
      <c r="AD467" s="175"/>
      <c r="AE467" s="175"/>
      <c r="AF467" s="175"/>
      <c r="AG467" s="175"/>
    </row>
    <row r="468" spans="1:33" ht="18" customHeight="1">
      <c r="A468" s="647" t="str">
        <f t="shared" si="61"/>
        <v>平成8</v>
      </c>
      <c r="B468" s="552">
        <f t="shared" si="58"/>
        <v>8</v>
      </c>
      <c r="C468" s="648">
        <v>35460</v>
      </c>
      <c r="D468" s="648">
        <f t="shared" si="59"/>
        <v>35461</v>
      </c>
      <c r="E468" s="649">
        <v>2</v>
      </c>
      <c r="F468" s="650" t="s">
        <v>1855</v>
      </c>
      <c r="G468" s="650" t="s">
        <v>1856</v>
      </c>
      <c r="H468" s="650"/>
      <c r="I468" s="176"/>
      <c r="J468" s="652">
        <v>1</v>
      </c>
      <c r="K468" s="653">
        <v>78</v>
      </c>
      <c r="L468" s="653">
        <v>286</v>
      </c>
      <c r="M468" s="176">
        <f t="shared" si="62"/>
        <v>572</v>
      </c>
      <c r="N468" s="1104"/>
      <c r="O468" s="1129" t="str">
        <f t="shared" si="60"/>
        <v/>
      </c>
      <c r="P468" s="175"/>
      <c r="Q468" s="175"/>
      <c r="R468" s="175"/>
      <c r="S468" s="175"/>
      <c r="T468" s="175"/>
      <c r="U468" s="175"/>
      <c r="V468" s="175"/>
      <c r="W468" s="175"/>
      <c r="X468" s="175"/>
      <c r="Y468" s="175"/>
      <c r="Z468" s="175"/>
      <c r="AA468" s="175"/>
      <c r="AB468" s="175"/>
      <c r="AC468" s="175"/>
      <c r="AD468" s="175"/>
      <c r="AE468" s="175"/>
      <c r="AF468" s="175"/>
      <c r="AG468" s="175"/>
    </row>
    <row r="469" spans="1:33" ht="18" customHeight="1">
      <c r="A469" s="647" t="str">
        <f t="shared" si="61"/>
        <v>平成8</v>
      </c>
      <c r="B469" s="552">
        <f t="shared" si="58"/>
        <v>43</v>
      </c>
      <c r="C469" s="648">
        <v>35466</v>
      </c>
      <c r="D469" s="648" t="str">
        <f t="shared" si="59"/>
        <v/>
      </c>
      <c r="E469" s="649">
        <v>1</v>
      </c>
      <c r="F469" s="650" t="s">
        <v>1634</v>
      </c>
      <c r="G469" s="650" t="s">
        <v>1635</v>
      </c>
      <c r="H469" s="650"/>
      <c r="I469" s="176"/>
      <c r="J469" s="652">
        <v>1</v>
      </c>
      <c r="K469" s="653">
        <v>4</v>
      </c>
      <c r="L469" s="653">
        <v>76</v>
      </c>
      <c r="M469" s="176">
        <f t="shared" si="62"/>
        <v>76</v>
      </c>
      <c r="N469" s="1104"/>
      <c r="O469" s="1129" t="str">
        <f t="shared" si="60"/>
        <v/>
      </c>
      <c r="P469" s="175"/>
      <c r="Q469" s="175"/>
      <c r="R469" s="175"/>
      <c r="S469" s="175"/>
      <c r="T469" s="175"/>
      <c r="U469" s="175"/>
      <c r="V469" s="175"/>
      <c r="W469" s="175"/>
      <c r="X469" s="175"/>
      <c r="Y469" s="175"/>
      <c r="Z469" s="175"/>
      <c r="AA469" s="175"/>
      <c r="AB469" s="175"/>
      <c r="AC469" s="175"/>
      <c r="AD469" s="175"/>
      <c r="AE469" s="175"/>
      <c r="AF469" s="175"/>
      <c r="AG469" s="175"/>
    </row>
    <row r="470" spans="1:33" ht="18" customHeight="1">
      <c r="A470" s="647" t="str">
        <f t="shared" si="61"/>
        <v>平成8</v>
      </c>
      <c r="B470" s="552">
        <f t="shared" si="58"/>
        <v>63</v>
      </c>
      <c r="C470" s="648">
        <v>35468</v>
      </c>
      <c r="D470" s="648" t="str">
        <f t="shared" si="59"/>
        <v/>
      </c>
      <c r="E470" s="649">
        <v>1</v>
      </c>
      <c r="F470" s="650" t="s">
        <v>1857</v>
      </c>
      <c r="G470" s="650" t="s">
        <v>1296</v>
      </c>
      <c r="H470" s="650" t="s">
        <v>1725</v>
      </c>
      <c r="I470" s="176"/>
      <c r="J470" s="652">
        <v>1</v>
      </c>
      <c r="K470" s="653">
        <v>1</v>
      </c>
      <c r="L470" s="653">
        <v>34</v>
      </c>
      <c r="M470" s="176">
        <f t="shared" si="62"/>
        <v>34</v>
      </c>
      <c r="N470" s="1104"/>
      <c r="O470" s="1129" t="str">
        <f t="shared" si="60"/>
        <v/>
      </c>
      <c r="P470" s="175"/>
      <c r="Q470" s="175"/>
      <c r="R470" s="175"/>
      <c r="S470" s="175"/>
      <c r="T470" s="175"/>
      <c r="U470" s="175"/>
      <c r="V470" s="175"/>
      <c r="W470" s="175"/>
      <c r="X470" s="175"/>
      <c r="Y470" s="175"/>
      <c r="Z470" s="175"/>
      <c r="AA470" s="175"/>
      <c r="AB470" s="175"/>
      <c r="AC470" s="175"/>
      <c r="AD470" s="175"/>
      <c r="AE470" s="175"/>
      <c r="AF470" s="175"/>
      <c r="AG470" s="175"/>
    </row>
    <row r="471" spans="1:33" ht="18" customHeight="1">
      <c r="A471" s="647" t="str">
        <f t="shared" si="61"/>
        <v>平成8</v>
      </c>
      <c r="B471" s="552">
        <f t="shared" si="58"/>
        <v>43</v>
      </c>
      <c r="C471" s="648">
        <v>35474</v>
      </c>
      <c r="D471" s="648" t="str">
        <f t="shared" si="59"/>
        <v/>
      </c>
      <c r="E471" s="649">
        <v>1</v>
      </c>
      <c r="F471" s="650" t="s">
        <v>1858</v>
      </c>
      <c r="G471" s="650" t="s">
        <v>1410</v>
      </c>
      <c r="H471" s="650"/>
      <c r="I471" s="176"/>
      <c r="J471" s="652">
        <v>1</v>
      </c>
      <c r="K471" s="653">
        <v>4</v>
      </c>
      <c r="L471" s="653">
        <v>237</v>
      </c>
      <c r="M471" s="176">
        <f t="shared" si="62"/>
        <v>237</v>
      </c>
      <c r="N471" s="1104"/>
      <c r="O471" s="1129" t="str">
        <f t="shared" si="60"/>
        <v/>
      </c>
      <c r="P471" s="175"/>
      <c r="Q471" s="175"/>
      <c r="R471" s="175"/>
      <c r="S471" s="175"/>
      <c r="T471" s="175"/>
      <c r="U471" s="175"/>
      <c r="V471" s="175"/>
      <c r="W471" s="175"/>
      <c r="X471" s="175"/>
      <c r="Y471" s="175"/>
      <c r="Z471" s="175"/>
      <c r="AA471" s="175"/>
      <c r="AB471" s="175"/>
      <c r="AC471" s="175"/>
      <c r="AD471" s="175"/>
      <c r="AE471" s="175"/>
      <c r="AF471" s="175"/>
      <c r="AG471" s="175"/>
    </row>
    <row r="472" spans="1:33" ht="18" customHeight="1">
      <c r="A472" s="647" t="str">
        <f t="shared" si="61"/>
        <v>平成8</v>
      </c>
      <c r="B472" s="552">
        <f t="shared" si="58"/>
        <v>29</v>
      </c>
      <c r="C472" s="648">
        <v>35479</v>
      </c>
      <c r="D472" s="648" t="str">
        <f t="shared" si="59"/>
        <v/>
      </c>
      <c r="E472" s="649">
        <v>1</v>
      </c>
      <c r="F472" s="650" t="s">
        <v>1859</v>
      </c>
      <c r="G472" s="650" t="s">
        <v>1299</v>
      </c>
      <c r="H472" s="650"/>
      <c r="I472" s="176"/>
      <c r="J472" s="652">
        <v>1</v>
      </c>
      <c r="K472" s="653">
        <v>9</v>
      </c>
      <c r="L472" s="653">
        <v>124</v>
      </c>
      <c r="M472" s="176">
        <f t="shared" si="62"/>
        <v>124</v>
      </c>
      <c r="N472" s="1104"/>
      <c r="O472" s="1129" t="str">
        <f t="shared" si="60"/>
        <v/>
      </c>
      <c r="P472" s="175"/>
      <c r="Q472" s="175"/>
      <c r="R472" s="175"/>
      <c r="S472" s="175"/>
      <c r="T472" s="175"/>
      <c r="U472" s="175"/>
      <c r="V472" s="175"/>
      <c r="W472" s="175"/>
      <c r="X472" s="175"/>
      <c r="Y472" s="175"/>
      <c r="Z472" s="175"/>
      <c r="AA472" s="175"/>
      <c r="AB472" s="175"/>
      <c r="AC472" s="175"/>
      <c r="AD472" s="175"/>
      <c r="AE472" s="175"/>
      <c r="AF472" s="175"/>
      <c r="AG472" s="175"/>
    </row>
    <row r="473" spans="1:33" ht="18" customHeight="1">
      <c r="A473" s="647" t="str">
        <f t="shared" si="61"/>
        <v>平成8</v>
      </c>
      <c r="B473" s="552">
        <f t="shared" si="58"/>
        <v>63</v>
      </c>
      <c r="C473" s="648">
        <v>35496</v>
      </c>
      <c r="D473" s="648" t="str">
        <f t="shared" si="59"/>
        <v/>
      </c>
      <c r="E473" s="649">
        <v>1</v>
      </c>
      <c r="F473" s="650" t="s">
        <v>1860</v>
      </c>
      <c r="G473" s="650" t="s">
        <v>1296</v>
      </c>
      <c r="H473" s="650" t="s">
        <v>1725</v>
      </c>
      <c r="I473" s="176"/>
      <c r="J473" s="652">
        <v>1</v>
      </c>
      <c r="K473" s="653">
        <v>1</v>
      </c>
      <c r="L473" s="653">
        <v>30</v>
      </c>
      <c r="M473" s="176">
        <f t="shared" si="62"/>
        <v>30</v>
      </c>
      <c r="N473" s="1104"/>
      <c r="O473" s="1129" t="str">
        <f t="shared" si="60"/>
        <v/>
      </c>
      <c r="P473" s="175"/>
      <c r="Q473" s="175"/>
      <c r="R473" s="175"/>
      <c r="S473" s="175"/>
      <c r="T473" s="175"/>
      <c r="U473" s="175"/>
      <c r="V473" s="175"/>
      <c r="W473" s="175"/>
      <c r="X473" s="175"/>
      <c r="Y473" s="175"/>
      <c r="Z473" s="175"/>
      <c r="AA473" s="175"/>
      <c r="AB473" s="175"/>
      <c r="AC473" s="175"/>
      <c r="AD473" s="175"/>
      <c r="AE473" s="175"/>
      <c r="AF473" s="175"/>
      <c r="AG473" s="175"/>
    </row>
    <row r="474" spans="1:33" ht="18" customHeight="1">
      <c r="A474" s="647" t="str">
        <f t="shared" si="61"/>
        <v>平成8</v>
      </c>
      <c r="B474" s="552">
        <f t="shared" si="58"/>
        <v>19</v>
      </c>
      <c r="C474" s="648">
        <v>35502</v>
      </c>
      <c r="D474" s="648" t="str">
        <f t="shared" si="59"/>
        <v/>
      </c>
      <c r="E474" s="649">
        <v>1</v>
      </c>
      <c r="F474" s="650" t="s">
        <v>1861</v>
      </c>
      <c r="G474" s="650" t="s">
        <v>1299</v>
      </c>
      <c r="H474" s="650"/>
      <c r="I474" s="176"/>
      <c r="J474" s="652">
        <v>1</v>
      </c>
      <c r="K474" s="653">
        <v>17</v>
      </c>
      <c r="L474" s="653">
        <v>357</v>
      </c>
      <c r="M474" s="176">
        <f t="shared" si="62"/>
        <v>357</v>
      </c>
      <c r="N474" s="1104"/>
      <c r="O474" s="1129" t="str">
        <f t="shared" si="60"/>
        <v/>
      </c>
      <c r="P474" s="175"/>
      <c r="Q474" s="175"/>
      <c r="R474" s="175"/>
      <c r="S474" s="175"/>
      <c r="T474" s="175"/>
      <c r="U474" s="175"/>
      <c r="V474" s="175"/>
      <c r="W474" s="175"/>
      <c r="X474" s="175"/>
      <c r="Y474" s="175"/>
      <c r="Z474" s="175"/>
      <c r="AA474" s="175"/>
      <c r="AB474" s="175"/>
      <c r="AC474" s="175"/>
      <c r="AD474" s="175"/>
      <c r="AE474" s="175"/>
      <c r="AF474" s="175"/>
      <c r="AG474" s="175"/>
    </row>
    <row r="475" spans="1:33" ht="18" customHeight="1">
      <c r="A475" s="647" t="str">
        <f t="shared" si="61"/>
        <v>平成8</v>
      </c>
      <c r="B475" s="552" t="str">
        <f t="shared" si="58"/>
        <v>-</v>
      </c>
      <c r="C475" s="648">
        <v>35509</v>
      </c>
      <c r="D475" s="648" t="str">
        <f t="shared" si="59"/>
        <v/>
      </c>
      <c r="E475" s="649">
        <v>1</v>
      </c>
      <c r="F475" s="650" t="s">
        <v>1640</v>
      </c>
      <c r="G475" s="650" t="s">
        <v>451</v>
      </c>
      <c r="H475" s="650"/>
      <c r="I475" s="176"/>
      <c r="J475" s="652">
        <v>1</v>
      </c>
      <c r="K475" s="653"/>
      <c r="L475" s="653">
        <v>60</v>
      </c>
      <c r="M475" s="176">
        <f t="shared" si="62"/>
        <v>60</v>
      </c>
      <c r="N475" s="1104"/>
      <c r="O475" s="1129" t="str">
        <f t="shared" si="60"/>
        <v/>
      </c>
      <c r="P475" s="175"/>
      <c r="Q475" s="175"/>
      <c r="R475" s="175"/>
      <c r="S475" s="175"/>
      <c r="T475" s="175"/>
      <c r="U475" s="175"/>
      <c r="V475" s="175"/>
      <c r="W475" s="175"/>
      <c r="X475" s="175"/>
      <c r="Y475" s="175"/>
      <c r="Z475" s="175"/>
      <c r="AA475" s="175"/>
      <c r="AB475" s="175"/>
      <c r="AC475" s="175"/>
      <c r="AD475" s="175"/>
      <c r="AE475" s="175"/>
      <c r="AF475" s="175"/>
      <c r="AG475" s="175"/>
    </row>
    <row r="476" spans="1:33" ht="18" customHeight="1">
      <c r="A476" s="647" t="str">
        <f t="shared" si="61"/>
        <v>平成8</v>
      </c>
      <c r="B476" s="552" t="str">
        <f t="shared" si="58"/>
        <v>-</v>
      </c>
      <c r="C476" s="648">
        <v>35513</v>
      </c>
      <c r="D476" s="648" t="str">
        <f t="shared" si="59"/>
        <v/>
      </c>
      <c r="E476" s="649">
        <v>1</v>
      </c>
      <c r="F476" s="650" t="s">
        <v>1862</v>
      </c>
      <c r="G476" s="650" t="s">
        <v>1289</v>
      </c>
      <c r="H476" s="650"/>
      <c r="I476" s="176"/>
      <c r="J476" s="652">
        <v>1</v>
      </c>
      <c r="K476" s="653"/>
      <c r="L476" s="653">
        <v>129</v>
      </c>
      <c r="M476" s="176">
        <f t="shared" si="62"/>
        <v>129</v>
      </c>
      <c r="N476" s="1104"/>
      <c r="O476" s="1129" t="str">
        <f t="shared" si="60"/>
        <v/>
      </c>
      <c r="P476" s="175"/>
      <c r="Q476" s="175"/>
      <c r="R476" s="175"/>
      <c r="S476" s="175"/>
      <c r="T476" s="175"/>
      <c r="U476" s="175"/>
      <c r="V476" s="175"/>
      <c r="W476" s="175"/>
      <c r="X476" s="175"/>
      <c r="Y476" s="175"/>
      <c r="Z476" s="175"/>
      <c r="AA476" s="175"/>
      <c r="AB476" s="175"/>
      <c r="AC476" s="175"/>
      <c r="AD476" s="175"/>
      <c r="AE476" s="175"/>
      <c r="AF476" s="175"/>
      <c r="AG476" s="175"/>
    </row>
    <row r="477" spans="1:33" ht="18" customHeight="1">
      <c r="A477" s="647" t="str">
        <f t="shared" si="61"/>
        <v>平成8</v>
      </c>
      <c r="B477" s="552">
        <f t="shared" si="58"/>
        <v>43</v>
      </c>
      <c r="C477" s="648">
        <v>35515</v>
      </c>
      <c r="D477" s="648" t="str">
        <f t="shared" si="59"/>
        <v/>
      </c>
      <c r="E477" s="649">
        <v>1</v>
      </c>
      <c r="F477" s="650" t="s">
        <v>1863</v>
      </c>
      <c r="G477" s="650" t="s">
        <v>1864</v>
      </c>
      <c r="H477" s="650"/>
      <c r="I477" s="176"/>
      <c r="J477" s="652">
        <v>1</v>
      </c>
      <c r="K477" s="653">
        <v>4</v>
      </c>
      <c r="L477" s="653">
        <v>76</v>
      </c>
      <c r="M477" s="176">
        <f t="shared" si="62"/>
        <v>76</v>
      </c>
      <c r="N477" s="1104"/>
      <c r="O477" s="1129" t="str">
        <f t="shared" si="60"/>
        <v/>
      </c>
      <c r="P477" s="175"/>
      <c r="Q477" s="175"/>
      <c r="R477" s="175"/>
      <c r="S477" s="175"/>
      <c r="T477" s="175"/>
      <c r="U477" s="175"/>
      <c r="V477" s="175"/>
      <c r="W477" s="175"/>
      <c r="X477" s="175"/>
      <c r="Y477" s="175"/>
      <c r="Z477" s="175"/>
      <c r="AA477" s="175"/>
      <c r="AB477" s="175"/>
      <c r="AC477" s="175"/>
      <c r="AD477" s="175"/>
      <c r="AE477" s="175"/>
      <c r="AF477" s="175"/>
      <c r="AG477" s="175"/>
    </row>
    <row r="478" spans="1:33" ht="18" customHeight="1">
      <c r="A478" s="647" t="str">
        <f t="shared" si="61"/>
        <v>平成8</v>
      </c>
      <c r="B478" s="552">
        <f t="shared" si="58"/>
        <v>29</v>
      </c>
      <c r="C478" s="648">
        <v>35172</v>
      </c>
      <c r="D478" s="648" t="str">
        <f t="shared" si="59"/>
        <v/>
      </c>
      <c r="E478" s="649">
        <v>1</v>
      </c>
      <c r="F478" s="650" t="s">
        <v>1865</v>
      </c>
      <c r="G478" s="650" t="s">
        <v>1299</v>
      </c>
      <c r="H478" s="650"/>
      <c r="I478" s="176"/>
      <c r="J478" s="652">
        <v>2</v>
      </c>
      <c r="K478" s="653">
        <v>9</v>
      </c>
      <c r="L478" s="653">
        <v>150</v>
      </c>
      <c r="M478" s="176">
        <f t="shared" si="62"/>
        <v>150</v>
      </c>
      <c r="N478" s="1104"/>
      <c r="O478" s="1129" t="str">
        <f t="shared" si="60"/>
        <v/>
      </c>
      <c r="P478" s="175"/>
      <c r="Q478" s="175"/>
      <c r="R478" s="175"/>
      <c r="S478" s="175"/>
      <c r="T478" s="175"/>
      <c r="U478" s="175"/>
      <c r="V478" s="175"/>
      <c r="W478" s="175"/>
      <c r="X478" s="175"/>
      <c r="Y478" s="175"/>
      <c r="Z478" s="175"/>
      <c r="AA478" s="175"/>
      <c r="AB478" s="175"/>
      <c r="AC478" s="175"/>
      <c r="AD478" s="175"/>
      <c r="AE478" s="175"/>
      <c r="AF478" s="175"/>
      <c r="AG478" s="175"/>
    </row>
    <row r="479" spans="1:33" ht="18" customHeight="1">
      <c r="A479" s="647" t="str">
        <f t="shared" si="61"/>
        <v>平成8</v>
      </c>
      <c r="B479" s="552">
        <f t="shared" si="58"/>
        <v>43</v>
      </c>
      <c r="C479" s="648">
        <v>35200</v>
      </c>
      <c r="D479" s="648" t="str">
        <f t="shared" si="59"/>
        <v/>
      </c>
      <c r="E479" s="649">
        <v>1</v>
      </c>
      <c r="F479" s="650" t="s">
        <v>1866</v>
      </c>
      <c r="G479" s="650" t="s">
        <v>1867</v>
      </c>
      <c r="H479" s="650"/>
      <c r="I479" s="176"/>
      <c r="J479" s="652">
        <v>2</v>
      </c>
      <c r="K479" s="653">
        <v>4</v>
      </c>
      <c r="L479" s="653">
        <v>194</v>
      </c>
      <c r="M479" s="176">
        <f t="shared" si="62"/>
        <v>194</v>
      </c>
      <c r="N479" s="1104"/>
      <c r="O479" s="1129" t="str">
        <f t="shared" si="60"/>
        <v/>
      </c>
      <c r="P479" s="175"/>
      <c r="Q479" s="175"/>
      <c r="R479" s="175"/>
      <c r="S479" s="175"/>
      <c r="T479" s="175"/>
      <c r="U479" s="175"/>
      <c r="V479" s="175"/>
      <c r="W479" s="175"/>
      <c r="X479" s="175"/>
      <c r="Y479" s="175"/>
      <c r="Z479" s="175"/>
      <c r="AA479" s="175"/>
      <c r="AB479" s="175"/>
      <c r="AC479" s="175"/>
      <c r="AD479" s="175"/>
      <c r="AE479" s="175"/>
      <c r="AF479" s="175"/>
      <c r="AG479" s="175"/>
    </row>
    <row r="480" spans="1:33" ht="18" customHeight="1">
      <c r="A480" s="647" t="str">
        <f t="shared" si="61"/>
        <v>平成8</v>
      </c>
      <c r="B480" s="552">
        <f t="shared" si="58"/>
        <v>52</v>
      </c>
      <c r="C480" s="648">
        <v>35207</v>
      </c>
      <c r="D480" s="648" t="str">
        <f t="shared" si="59"/>
        <v/>
      </c>
      <c r="E480" s="649">
        <v>1</v>
      </c>
      <c r="F480" s="650" t="s">
        <v>1868</v>
      </c>
      <c r="G480" s="650" t="s">
        <v>1289</v>
      </c>
      <c r="H480" s="650"/>
      <c r="I480" s="176"/>
      <c r="J480" s="652">
        <v>2</v>
      </c>
      <c r="K480" s="653">
        <v>3</v>
      </c>
      <c r="L480" s="653">
        <v>52</v>
      </c>
      <c r="M480" s="176">
        <f t="shared" si="62"/>
        <v>52</v>
      </c>
      <c r="N480" s="1104"/>
      <c r="O480" s="1129" t="str">
        <f t="shared" si="60"/>
        <v/>
      </c>
      <c r="P480" s="175"/>
      <c r="Q480" s="175"/>
      <c r="R480" s="175"/>
      <c r="S480" s="175"/>
      <c r="T480" s="175"/>
      <c r="U480" s="175"/>
      <c r="V480" s="175"/>
      <c r="W480" s="175"/>
      <c r="X480" s="175"/>
      <c r="Y480" s="175"/>
      <c r="Z480" s="175"/>
      <c r="AA480" s="175"/>
      <c r="AB480" s="175"/>
      <c r="AC480" s="175"/>
      <c r="AD480" s="175"/>
      <c r="AE480" s="175"/>
      <c r="AF480" s="175"/>
      <c r="AG480" s="175"/>
    </row>
    <row r="481" spans="1:33" ht="18" customHeight="1">
      <c r="A481" s="647" t="str">
        <f t="shared" si="61"/>
        <v>平成8</v>
      </c>
      <c r="B481" s="552">
        <f t="shared" si="58"/>
        <v>23</v>
      </c>
      <c r="C481" s="648">
        <v>35208</v>
      </c>
      <c r="D481" s="648" t="str">
        <f t="shared" si="59"/>
        <v/>
      </c>
      <c r="E481" s="649">
        <v>1</v>
      </c>
      <c r="F481" s="650" t="s">
        <v>1869</v>
      </c>
      <c r="G481" s="650" t="s">
        <v>1599</v>
      </c>
      <c r="H481" s="650"/>
      <c r="I481" s="176"/>
      <c r="J481" s="652">
        <v>2</v>
      </c>
      <c r="K481" s="653">
        <v>10</v>
      </c>
      <c r="L481" s="653">
        <v>252</v>
      </c>
      <c r="M481" s="176">
        <f t="shared" si="62"/>
        <v>252</v>
      </c>
      <c r="N481" s="1104"/>
      <c r="O481" s="1129" t="str">
        <f t="shared" si="60"/>
        <v/>
      </c>
      <c r="P481" s="175"/>
      <c r="Q481" s="175"/>
      <c r="R481" s="175"/>
      <c r="S481" s="175"/>
      <c r="T481" s="175"/>
      <c r="U481" s="175"/>
      <c r="V481" s="175"/>
      <c r="W481" s="175"/>
      <c r="X481" s="175"/>
      <c r="Y481" s="175"/>
      <c r="Z481" s="175"/>
      <c r="AA481" s="175"/>
      <c r="AB481" s="175"/>
      <c r="AC481" s="175"/>
      <c r="AD481" s="175"/>
      <c r="AE481" s="175"/>
      <c r="AF481" s="175"/>
      <c r="AG481" s="175"/>
    </row>
    <row r="482" spans="1:33" ht="18" customHeight="1">
      <c r="A482" s="647" t="str">
        <f t="shared" si="61"/>
        <v>平成8</v>
      </c>
      <c r="B482" s="552">
        <f t="shared" si="58"/>
        <v>43</v>
      </c>
      <c r="C482" s="648">
        <v>35244</v>
      </c>
      <c r="D482" s="648" t="str">
        <f t="shared" si="59"/>
        <v/>
      </c>
      <c r="E482" s="649">
        <v>1</v>
      </c>
      <c r="F482" s="650" t="s">
        <v>1870</v>
      </c>
      <c r="G482" s="650" t="s">
        <v>1289</v>
      </c>
      <c r="H482" s="650"/>
      <c r="I482" s="176"/>
      <c r="J482" s="652">
        <v>2</v>
      </c>
      <c r="K482" s="653">
        <v>4</v>
      </c>
      <c r="L482" s="653">
        <v>96</v>
      </c>
      <c r="M482" s="176">
        <f t="shared" si="62"/>
        <v>96</v>
      </c>
      <c r="N482" s="1104"/>
      <c r="O482" s="1129" t="str">
        <f t="shared" si="60"/>
        <v/>
      </c>
      <c r="P482" s="175"/>
      <c r="Q482" s="175"/>
      <c r="R482" s="175"/>
      <c r="S482" s="175"/>
      <c r="T482" s="175"/>
      <c r="U482" s="175"/>
      <c r="V482" s="175"/>
      <c r="W482" s="175"/>
      <c r="X482" s="175"/>
      <c r="Y482" s="175"/>
      <c r="Z482" s="175"/>
      <c r="AA482" s="175"/>
      <c r="AB482" s="175"/>
      <c r="AC482" s="175"/>
      <c r="AD482" s="175"/>
      <c r="AE482" s="175"/>
      <c r="AF482" s="175"/>
      <c r="AG482" s="175"/>
    </row>
    <row r="483" spans="1:33" ht="18" customHeight="1">
      <c r="A483" s="647" t="str">
        <f t="shared" si="61"/>
        <v>平成8</v>
      </c>
      <c r="B483" s="552">
        <f t="shared" si="58"/>
        <v>23</v>
      </c>
      <c r="C483" s="648">
        <v>35257</v>
      </c>
      <c r="D483" s="648" t="str">
        <f t="shared" si="59"/>
        <v/>
      </c>
      <c r="E483" s="649">
        <v>1</v>
      </c>
      <c r="F483" s="650" t="s">
        <v>1871</v>
      </c>
      <c r="G483" s="650" t="s">
        <v>1872</v>
      </c>
      <c r="H483" s="650"/>
      <c r="I483" s="176"/>
      <c r="J483" s="652">
        <v>2</v>
      </c>
      <c r="K483" s="653">
        <v>10</v>
      </c>
      <c r="L483" s="653">
        <v>492</v>
      </c>
      <c r="M483" s="176">
        <f t="shared" si="62"/>
        <v>492</v>
      </c>
      <c r="N483" s="1104"/>
      <c r="O483" s="1129" t="str">
        <f t="shared" si="60"/>
        <v/>
      </c>
      <c r="P483" s="175"/>
      <c r="Q483" s="175"/>
      <c r="R483" s="175"/>
      <c r="S483" s="175"/>
      <c r="T483" s="175"/>
      <c r="U483" s="175"/>
      <c r="V483" s="175"/>
      <c r="W483" s="175"/>
      <c r="X483" s="175"/>
      <c r="Y483" s="175"/>
      <c r="Z483" s="175"/>
      <c r="AA483" s="175"/>
      <c r="AB483" s="175"/>
      <c r="AC483" s="175"/>
      <c r="AD483" s="175"/>
      <c r="AE483" s="175"/>
      <c r="AF483" s="175"/>
      <c r="AG483" s="175"/>
    </row>
    <row r="484" spans="1:33" ht="18" customHeight="1">
      <c r="A484" s="647" t="str">
        <f t="shared" si="61"/>
        <v>平成8</v>
      </c>
      <c r="B484" s="552">
        <f t="shared" si="58"/>
        <v>38</v>
      </c>
      <c r="C484" s="648">
        <v>35258</v>
      </c>
      <c r="D484" s="648" t="str">
        <f t="shared" si="59"/>
        <v/>
      </c>
      <c r="E484" s="649">
        <v>1</v>
      </c>
      <c r="F484" s="650" t="s">
        <v>1873</v>
      </c>
      <c r="G484" s="650" t="s">
        <v>1872</v>
      </c>
      <c r="H484" s="650"/>
      <c r="I484" s="176"/>
      <c r="J484" s="652">
        <v>2</v>
      </c>
      <c r="K484" s="653">
        <v>6</v>
      </c>
      <c r="L484" s="653">
        <v>447</v>
      </c>
      <c r="M484" s="176">
        <f t="shared" si="62"/>
        <v>447</v>
      </c>
      <c r="N484" s="1104"/>
      <c r="O484" s="1129" t="str">
        <f t="shared" si="60"/>
        <v/>
      </c>
      <c r="P484" s="175"/>
      <c r="Q484" s="175"/>
      <c r="R484" s="175"/>
      <c r="S484" s="175"/>
      <c r="T484" s="175"/>
      <c r="U484" s="175"/>
      <c r="V484" s="175"/>
      <c r="W484" s="175"/>
      <c r="X484" s="175"/>
      <c r="Y484" s="175"/>
      <c r="Z484" s="175"/>
      <c r="AA484" s="175"/>
      <c r="AB484" s="175"/>
      <c r="AC484" s="175"/>
      <c r="AD484" s="175"/>
      <c r="AE484" s="175"/>
      <c r="AF484" s="175"/>
      <c r="AG484" s="175"/>
    </row>
    <row r="485" spans="1:33" ht="18" customHeight="1">
      <c r="A485" s="647" t="str">
        <f t="shared" si="61"/>
        <v>平成8</v>
      </c>
      <c r="B485" s="552">
        <f t="shared" si="58"/>
        <v>17</v>
      </c>
      <c r="C485" s="648">
        <v>35264</v>
      </c>
      <c r="D485" s="648">
        <f t="shared" si="59"/>
        <v>35266</v>
      </c>
      <c r="E485" s="649">
        <v>3</v>
      </c>
      <c r="F485" s="651" t="s">
        <v>1874</v>
      </c>
      <c r="G485" s="650" t="s">
        <v>1875</v>
      </c>
      <c r="H485" s="650"/>
      <c r="I485" s="176"/>
      <c r="J485" s="652">
        <v>2</v>
      </c>
      <c r="K485" s="653">
        <v>18</v>
      </c>
      <c r="L485" s="653">
        <v>81</v>
      </c>
      <c r="M485" s="176">
        <f t="shared" si="62"/>
        <v>243</v>
      </c>
      <c r="N485" s="1104"/>
      <c r="O485" s="1129" t="str">
        <f t="shared" si="60"/>
        <v/>
      </c>
      <c r="P485" s="175"/>
      <c r="Q485" s="175"/>
      <c r="R485" s="175"/>
      <c r="S485" s="175"/>
      <c r="T485" s="175"/>
      <c r="U485" s="175"/>
      <c r="V485" s="175"/>
      <c r="W485" s="175"/>
      <c r="X485" s="175"/>
      <c r="Y485" s="175"/>
      <c r="Z485" s="175"/>
      <c r="AA485" s="175"/>
      <c r="AB485" s="175"/>
      <c r="AC485" s="175"/>
      <c r="AD485" s="175"/>
      <c r="AE485" s="175"/>
      <c r="AF485" s="175"/>
      <c r="AG485" s="175"/>
    </row>
    <row r="486" spans="1:33" ht="18" customHeight="1">
      <c r="A486" s="647" t="str">
        <f t="shared" si="61"/>
        <v>平成8</v>
      </c>
      <c r="B486" s="552">
        <f t="shared" si="58"/>
        <v>17</v>
      </c>
      <c r="C486" s="648">
        <v>35268</v>
      </c>
      <c r="D486" s="648">
        <f t="shared" si="59"/>
        <v>35270</v>
      </c>
      <c r="E486" s="649">
        <v>3</v>
      </c>
      <c r="F486" s="650" t="s">
        <v>1876</v>
      </c>
      <c r="G486" s="650" t="s">
        <v>1875</v>
      </c>
      <c r="H486" s="650"/>
      <c r="I486" s="176"/>
      <c r="J486" s="652">
        <v>2</v>
      </c>
      <c r="K486" s="653">
        <v>18</v>
      </c>
      <c r="L486" s="653">
        <v>94</v>
      </c>
      <c r="M486" s="176">
        <f t="shared" si="62"/>
        <v>282</v>
      </c>
      <c r="N486" s="1104"/>
      <c r="O486" s="1129" t="str">
        <f t="shared" si="60"/>
        <v/>
      </c>
      <c r="P486" s="175"/>
      <c r="Q486" s="175"/>
      <c r="R486" s="175"/>
      <c r="S486" s="175"/>
      <c r="T486" s="175"/>
      <c r="U486" s="175"/>
      <c r="V486" s="175"/>
      <c r="W486" s="175"/>
      <c r="X486" s="175"/>
      <c r="Y486" s="175"/>
      <c r="Z486" s="175"/>
      <c r="AA486" s="175"/>
      <c r="AB486" s="175"/>
      <c r="AC486" s="175"/>
      <c r="AD486" s="175"/>
      <c r="AE486" s="175"/>
      <c r="AF486" s="175"/>
      <c r="AG486" s="175"/>
    </row>
    <row r="487" spans="1:33" ht="18" customHeight="1">
      <c r="A487" s="647" t="str">
        <f t="shared" si="61"/>
        <v>平成8</v>
      </c>
      <c r="B487" s="552">
        <f t="shared" si="58"/>
        <v>29</v>
      </c>
      <c r="C487" s="648">
        <v>35269</v>
      </c>
      <c r="D487" s="648" t="str">
        <f t="shared" si="59"/>
        <v/>
      </c>
      <c r="E487" s="649">
        <v>1</v>
      </c>
      <c r="F487" s="650" t="s">
        <v>1877</v>
      </c>
      <c r="G487" s="650" t="s">
        <v>1789</v>
      </c>
      <c r="H487" s="650"/>
      <c r="I487" s="176"/>
      <c r="J487" s="652">
        <v>2</v>
      </c>
      <c r="K487" s="653">
        <v>9</v>
      </c>
      <c r="L487" s="653">
        <v>1325</v>
      </c>
      <c r="M487" s="176">
        <f t="shared" si="62"/>
        <v>1325</v>
      </c>
      <c r="N487" s="1104"/>
      <c r="O487" s="1129" t="str">
        <f t="shared" si="60"/>
        <v/>
      </c>
      <c r="P487" s="175"/>
      <c r="Q487" s="175"/>
      <c r="R487" s="175"/>
      <c r="S487" s="175"/>
      <c r="T487" s="175"/>
      <c r="U487" s="175"/>
      <c r="V487" s="175"/>
      <c r="W487" s="175"/>
      <c r="X487" s="175"/>
      <c r="Y487" s="175"/>
      <c r="Z487" s="175"/>
      <c r="AA487" s="175"/>
      <c r="AB487" s="175"/>
      <c r="AC487" s="175"/>
      <c r="AD487" s="175"/>
      <c r="AE487" s="175"/>
      <c r="AF487" s="175"/>
      <c r="AG487" s="175"/>
    </row>
    <row r="488" spans="1:33" ht="18" customHeight="1">
      <c r="A488" s="647" t="str">
        <f t="shared" si="61"/>
        <v>平成8</v>
      </c>
      <c r="B488" s="552">
        <f t="shared" si="58"/>
        <v>43</v>
      </c>
      <c r="C488" s="648">
        <v>35282</v>
      </c>
      <c r="D488" s="648">
        <f t="shared" si="59"/>
        <v>35283</v>
      </c>
      <c r="E488" s="649">
        <v>2</v>
      </c>
      <c r="F488" s="650" t="s">
        <v>1878</v>
      </c>
      <c r="G488" s="650" t="s">
        <v>1305</v>
      </c>
      <c r="H488" s="650"/>
      <c r="I488" s="176"/>
      <c r="J488" s="652">
        <v>2</v>
      </c>
      <c r="K488" s="653">
        <v>4</v>
      </c>
      <c r="L488" s="653">
        <v>67</v>
      </c>
      <c r="M488" s="176">
        <f t="shared" si="62"/>
        <v>134</v>
      </c>
      <c r="N488" s="1104"/>
      <c r="O488" s="1129" t="str">
        <f t="shared" si="60"/>
        <v/>
      </c>
      <c r="P488" s="175"/>
      <c r="Q488" s="175"/>
      <c r="R488" s="175"/>
      <c r="S488" s="175"/>
      <c r="T488" s="175"/>
      <c r="U488" s="175"/>
      <c r="V488" s="175"/>
      <c r="W488" s="175"/>
      <c r="X488" s="175"/>
      <c r="Y488" s="175"/>
      <c r="Z488" s="175"/>
      <c r="AA488" s="175"/>
      <c r="AB488" s="175"/>
      <c r="AC488" s="175"/>
      <c r="AD488" s="175"/>
      <c r="AE488" s="175"/>
      <c r="AF488" s="175"/>
      <c r="AG488" s="175"/>
    </row>
    <row r="489" spans="1:33" ht="18" customHeight="1">
      <c r="A489" s="647" t="str">
        <f t="shared" si="61"/>
        <v>平成8</v>
      </c>
      <c r="B489" s="552">
        <f t="shared" si="58"/>
        <v>43</v>
      </c>
      <c r="C489" s="648">
        <v>35305</v>
      </c>
      <c r="D489" s="648" t="str">
        <f t="shared" si="59"/>
        <v/>
      </c>
      <c r="E489" s="649">
        <v>1</v>
      </c>
      <c r="F489" s="650" t="s">
        <v>1879</v>
      </c>
      <c r="G489" s="650" t="s">
        <v>1599</v>
      </c>
      <c r="H489" s="650"/>
      <c r="I489" s="176"/>
      <c r="J489" s="652">
        <v>2</v>
      </c>
      <c r="K489" s="653">
        <v>4</v>
      </c>
      <c r="L489" s="653">
        <v>250</v>
      </c>
      <c r="M489" s="176">
        <f t="shared" si="62"/>
        <v>250</v>
      </c>
      <c r="N489" s="1104"/>
      <c r="O489" s="1129" t="str">
        <f t="shared" si="60"/>
        <v/>
      </c>
      <c r="P489" s="175"/>
      <c r="Q489" s="175"/>
      <c r="R489" s="175"/>
      <c r="S489" s="175"/>
      <c r="T489" s="175"/>
      <c r="U489" s="175"/>
      <c r="V489" s="175"/>
      <c r="W489" s="175"/>
      <c r="X489" s="175"/>
      <c r="Y489" s="175"/>
      <c r="Z489" s="175"/>
      <c r="AA489" s="175"/>
      <c r="AB489" s="175"/>
      <c r="AC489" s="175"/>
      <c r="AD489" s="175"/>
      <c r="AE489" s="175"/>
      <c r="AF489" s="175"/>
      <c r="AG489" s="175"/>
    </row>
    <row r="490" spans="1:33" ht="18" customHeight="1">
      <c r="A490" s="647" t="str">
        <f t="shared" si="61"/>
        <v>平成8</v>
      </c>
      <c r="B490" s="552">
        <f t="shared" si="58"/>
        <v>23</v>
      </c>
      <c r="C490" s="648">
        <v>35367</v>
      </c>
      <c r="D490" s="648" t="str">
        <f t="shared" si="59"/>
        <v/>
      </c>
      <c r="E490" s="649">
        <v>1</v>
      </c>
      <c r="F490" s="650" t="s">
        <v>1880</v>
      </c>
      <c r="G490" s="650" t="s">
        <v>1881</v>
      </c>
      <c r="H490" s="650"/>
      <c r="I490" s="176"/>
      <c r="J490" s="652">
        <v>2</v>
      </c>
      <c r="K490" s="653">
        <v>10</v>
      </c>
      <c r="L490" s="653">
        <v>198</v>
      </c>
      <c r="M490" s="176">
        <f t="shared" si="62"/>
        <v>198</v>
      </c>
      <c r="N490" s="1104"/>
      <c r="O490" s="1129" t="str">
        <f t="shared" si="60"/>
        <v/>
      </c>
      <c r="P490" s="175"/>
      <c r="Q490" s="175"/>
      <c r="R490" s="175"/>
      <c r="S490" s="175"/>
      <c r="T490" s="175"/>
      <c r="U490" s="175"/>
      <c r="V490" s="175"/>
      <c r="W490" s="175"/>
      <c r="X490" s="175"/>
      <c r="Y490" s="175"/>
      <c r="Z490" s="175"/>
      <c r="AA490" s="175"/>
      <c r="AB490" s="175"/>
      <c r="AC490" s="175"/>
      <c r="AD490" s="175"/>
      <c r="AE490" s="175"/>
      <c r="AF490" s="175"/>
      <c r="AG490" s="175"/>
    </row>
    <row r="491" spans="1:33" ht="18" customHeight="1">
      <c r="A491" s="647" t="str">
        <f t="shared" si="61"/>
        <v>平成8</v>
      </c>
      <c r="B491" s="552">
        <f t="shared" si="58"/>
        <v>29</v>
      </c>
      <c r="C491" s="648">
        <v>35396</v>
      </c>
      <c r="D491" s="648" t="str">
        <f t="shared" si="59"/>
        <v/>
      </c>
      <c r="E491" s="649">
        <v>1</v>
      </c>
      <c r="F491" s="650" t="s">
        <v>1882</v>
      </c>
      <c r="G491" s="650" t="s">
        <v>1717</v>
      </c>
      <c r="H491" s="650" t="s">
        <v>1666</v>
      </c>
      <c r="I491" s="176"/>
      <c r="J491" s="652">
        <v>2</v>
      </c>
      <c r="K491" s="653">
        <v>9</v>
      </c>
      <c r="L491" s="653">
        <v>124</v>
      </c>
      <c r="M491" s="176">
        <f t="shared" si="62"/>
        <v>124</v>
      </c>
      <c r="N491" s="1104"/>
      <c r="O491" s="1129" t="str">
        <f t="shared" si="60"/>
        <v/>
      </c>
      <c r="P491" s="175"/>
      <c r="Q491" s="175"/>
      <c r="R491" s="175"/>
      <c r="S491" s="175"/>
      <c r="T491" s="175"/>
      <c r="U491" s="175"/>
      <c r="V491" s="175"/>
      <c r="W491" s="175"/>
      <c r="X491" s="175"/>
      <c r="Y491" s="175"/>
      <c r="Z491" s="175"/>
      <c r="AA491" s="175"/>
      <c r="AB491" s="175"/>
      <c r="AC491" s="175"/>
      <c r="AD491" s="175"/>
      <c r="AE491" s="175"/>
      <c r="AF491" s="175"/>
      <c r="AG491" s="175"/>
    </row>
    <row r="492" spans="1:33" ht="18" customHeight="1">
      <c r="A492" s="647" t="str">
        <f t="shared" si="61"/>
        <v>平成8</v>
      </c>
      <c r="B492" s="552">
        <f t="shared" si="58"/>
        <v>29</v>
      </c>
      <c r="C492" s="648">
        <v>35397</v>
      </c>
      <c r="D492" s="648" t="str">
        <f t="shared" si="59"/>
        <v/>
      </c>
      <c r="E492" s="649">
        <v>1</v>
      </c>
      <c r="F492" s="650" t="s">
        <v>1880</v>
      </c>
      <c r="G492" s="650" t="s">
        <v>1410</v>
      </c>
      <c r="H492" s="650"/>
      <c r="I492" s="176"/>
      <c r="J492" s="652">
        <v>2</v>
      </c>
      <c r="K492" s="653">
        <v>9</v>
      </c>
      <c r="L492" s="653">
        <v>96</v>
      </c>
      <c r="M492" s="176">
        <f t="shared" si="62"/>
        <v>96</v>
      </c>
      <c r="N492" s="1104"/>
      <c r="O492" s="1129" t="str">
        <f t="shared" si="60"/>
        <v/>
      </c>
      <c r="P492" s="175"/>
      <c r="Q492" s="175"/>
      <c r="R492" s="175"/>
      <c r="S492" s="175"/>
      <c r="T492" s="175"/>
      <c r="U492" s="175"/>
      <c r="V492" s="175"/>
      <c r="W492" s="175"/>
      <c r="X492" s="175"/>
      <c r="Y492" s="175"/>
      <c r="Z492" s="175"/>
      <c r="AA492" s="175"/>
      <c r="AB492" s="175"/>
      <c r="AC492" s="175"/>
      <c r="AD492" s="175"/>
      <c r="AE492" s="175"/>
      <c r="AF492" s="175"/>
      <c r="AG492" s="175"/>
    </row>
    <row r="493" spans="1:33" ht="18" customHeight="1">
      <c r="A493" s="647" t="str">
        <f t="shared" si="61"/>
        <v>平成8</v>
      </c>
      <c r="B493" s="552">
        <f t="shared" si="58"/>
        <v>35</v>
      </c>
      <c r="C493" s="648">
        <v>35412</v>
      </c>
      <c r="D493" s="648" t="str">
        <f t="shared" si="59"/>
        <v/>
      </c>
      <c r="E493" s="649">
        <v>1</v>
      </c>
      <c r="F493" s="650" t="s">
        <v>1883</v>
      </c>
      <c r="G493" s="650" t="s">
        <v>1884</v>
      </c>
      <c r="H493" s="650"/>
      <c r="I493" s="176"/>
      <c r="J493" s="652">
        <v>2</v>
      </c>
      <c r="K493" s="653">
        <v>7</v>
      </c>
      <c r="L493" s="653">
        <v>56</v>
      </c>
      <c r="M493" s="176">
        <f t="shared" si="62"/>
        <v>56</v>
      </c>
      <c r="N493" s="1104"/>
      <c r="O493" s="1129" t="str">
        <f t="shared" si="60"/>
        <v/>
      </c>
      <c r="P493" s="175"/>
      <c r="Q493" s="175"/>
      <c r="R493" s="175"/>
      <c r="S493" s="175"/>
      <c r="T493" s="175"/>
      <c r="U493" s="175"/>
      <c r="V493" s="175"/>
      <c r="W493" s="175"/>
      <c r="X493" s="175"/>
      <c r="Y493" s="175"/>
      <c r="Z493" s="175"/>
      <c r="AA493" s="175"/>
      <c r="AB493" s="175"/>
      <c r="AC493" s="175"/>
      <c r="AD493" s="175"/>
      <c r="AE493" s="175"/>
      <c r="AF493" s="175"/>
      <c r="AG493" s="175"/>
    </row>
    <row r="494" spans="1:33" ht="18" customHeight="1">
      <c r="A494" s="647" t="str">
        <f t="shared" si="61"/>
        <v>平成8</v>
      </c>
      <c r="B494" s="552">
        <f t="shared" si="58"/>
        <v>40</v>
      </c>
      <c r="C494" s="648">
        <v>35417</v>
      </c>
      <c r="D494" s="648" t="str">
        <f t="shared" si="59"/>
        <v/>
      </c>
      <c r="E494" s="649">
        <v>1</v>
      </c>
      <c r="F494" s="650" t="s">
        <v>1885</v>
      </c>
      <c r="G494" s="650" t="s">
        <v>1289</v>
      </c>
      <c r="H494" s="650"/>
      <c r="I494" s="176"/>
      <c r="J494" s="652">
        <v>2</v>
      </c>
      <c r="K494" s="653">
        <v>5</v>
      </c>
      <c r="L494" s="653">
        <v>81</v>
      </c>
      <c r="M494" s="176">
        <f t="shared" si="62"/>
        <v>81</v>
      </c>
      <c r="N494" s="1104"/>
      <c r="O494" s="1129" t="str">
        <f t="shared" si="60"/>
        <v/>
      </c>
      <c r="P494" s="175"/>
      <c r="Q494" s="175"/>
      <c r="R494" s="175"/>
      <c r="S494" s="175"/>
      <c r="T494" s="175"/>
      <c r="U494" s="175"/>
      <c r="V494" s="175"/>
      <c r="W494" s="175"/>
      <c r="X494" s="175"/>
      <c r="Y494" s="175"/>
      <c r="Z494" s="175"/>
      <c r="AA494" s="175"/>
      <c r="AB494" s="175"/>
      <c r="AC494" s="175"/>
      <c r="AD494" s="175"/>
      <c r="AE494" s="175"/>
      <c r="AF494" s="175"/>
      <c r="AG494" s="175"/>
    </row>
    <row r="495" spans="1:33" ht="18" customHeight="1">
      <c r="A495" s="647" t="str">
        <f t="shared" si="61"/>
        <v>平成8</v>
      </c>
      <c r="B495" s="552">
        <f t="shared" si="58"/>
        <v>35</v>
      </c>
      <c r="C495" s="648">
        <v>35419</v>
      </c>
      <c r="D495" s="648" t="str">
        <f t="shared" si="59"/>
        <v/>
      </c>
      <c r="E495" s="649">
        <v>1</v>
      </c>
      <c r="F495" s="650" t="s">
        <v>1883</v>
      </c>
      <c r="G495" s="650" t="s">
        <v>1289</v>
      </c>
      <c r="H495" s="650"/>
      <c r="I495" s="176"/>
      <c r="J495" s="652">
        <v>2</v>
      </c>
      <c r="K495" s="653">
        <v>7</v>
      </c>
      <c r="L495" s="653">
        <v>128</v>
      </c>
      <c r="M495" s="176">
        <f t="shared" si="62"/>
        <v>128</v>
      </c>
      <c r="N495" s="1104"/>
      <c r="O495" s="1129" t="str">
        <f t="shared" si="60"/>
        <v/>
      </c>
      <c r="P495" s="175"/>
      <c r="Q495" s="175"/>
      <c r="R495" s="175"/>
      <c r="S495" s="175"/>
      <c r="T495" s="175"/>
      <c r="U495" s="175"/>
      <c r="V495" s="175"/>
      <c r="W495" s="175"/>
      <c r="X495" s="175"/>
      <c r="Y495" s="175"/>
      <c r="Z495" s="175"/>
      <c r="AA495" s="175"/>
      <c r="AB495" s="175"/>
      <c r="AC495" s="175"/>
      <c r="AD495" s="175"/>
      <c r="AE495" s="175"/>
      <c r="AF495" s="175"/>
      <c r="AG495" s="175"/>
    </row>
    <row r="496" spans="1:33" ht="18" customHeight="1">
      <c r="A496" s="647" t="str">
        <f t="shared" si="61"/>
        <v>平成8</v>
      </c>
      <c r="B496" s="552">
        <f t="shared" si="58"/>
        <v>29</v>
      </c>
      <c r="C496" s="648">
        <v>35453</v>
      </c>
      <c r="D496" s="648" t="str">
        <f t="shared" si="59"/>
        <v/>
      </c>
      <c r="E496" s="649">
        <v>1</v>
      </c>
      <c r="F496" s="650" t="s">
        <v>1886</v>
      </c>
      <c r="G496" s="650" t="s">
        <v>1864</v>
      </c>
      <c r="H496" s="650" t="s">
        <v>1666</v>
      </c>
      <c r="I496" s="176"/>
      <c r="J496" s="652">
        <v>2</v>
      </c>
      <c r="K496" s="653">
        <v>9</v>
      </c>
      <c r="L496" s="653">
        <v>143</v>
      </c>
      <c r="M496" s="176">
        <f t="shared" si="62"/>
        <v>143</v>
      </c>
      <c r="N496" s="1104"/>
      <c r="O496" s="1129" t="str">
        <f t="shared" si="60"/>
        <v/>
      </c>
      <c r="P496" s="175"/>
      <c r="Q496" s="175"/>
      <c r="R496" s="175"/>
      <c r="S496" s="175"/>
      <c r="T496" s="175"/>
      <c r="U496" s="175"/>
      <c r="V496" s="175"/>
      <c r="W496" s="175"/>
      <c r="X496" s="175"/>
      <c r="Y496" s="175"/>
      <c r="Z496" s="175"/>
      <c r="AA496" s="175"/>
      <c r="AB496" s="175"/>
      <c r="AC496" s="175"/>
      <c r="AD496" s="175"/>
      <c r="AE496" s="175"/>
      <c r="AF496" s="175"/>
      <c r="AG496" s="175"/>
    </row>
    <row r="497" spans="1:33" ht="18" customHeight="1">
      <c r="A497" s="647" t="str">
        <f t="shared" si="61"/>
        <v>平成8</v>
      </c>
      <c r="B497" s="552" t="str">
        <f t="shared" si="58"/>
        <v>-</v>
      </c>
      <c r="C497" s="648">
        <v>35506</v>
      </c>
      <c r="D497" s="648">
        <f t="shared" si="59"/>
        <v>35508</v>
      </c>
      <c r="E497" s="649">
        <v>3</v>
      </c>
      <c r="F497" s="650" t="s">
        <v>1887</v>
      </c>
      <c r="G497" s="650" t="s">
        <v>480</v>
      </c>
      <c r="H497" s="650" t="s">
        <v>1888</v>
      </c>
      <c r="I497" s="176"/>
      <c r="J497" s="652">
        <v>2</v>
      </c>
      <c r="K497" s="653"/>
      <c r="L497" s="653">
        <v>8</v>
      </c>
      <c r="M497" s="176">
        <f t="shared" si="62"/>
        <v>24</v>
      </c>
      <c r="N497" s="1104"/>
      <c r="O497" s="1129" t="str">
        <f t="shared" si="60"/>
        <v/>
      </c>
      <c r="P497" s="175"/>
      <c r="Q497" s="175"/>
      <c r="R497" s="175"/>
      <c r="S497" s="175"/>
      <c r="T497" s="175"/>
      <c r="U497" s="175"/>
      <c r="V497" s="175"/>
      <c r="W497" s="175"/>
      <c r="X497" s="175"/>
      <c r="Y497" s="175"/>
      <c r="Z497" s="175"/>
      <c r="AA497" s="175"/>
      <c r="AB497" s="175"/>
      <c r="AC497" s="175"/>
      <c r="AD497" s="175"/>
      <c r="AE497" s="175"/>
      <c r="AF497" s="175"/>
      <c r="AG497" s="175"/>
    </row>
    <row r="498" spans="1:33" ht="18" customHeight="1">
      <c r="A498" s="647" t="str">
        <f t="shared" si="61"/>
        <v>平成9</v>
      </c>
      <c r="B498" s="552">
        <f t="shared" si="58"/>
        <v>5</v>
      </c>
      <c r="C498" s="648">
        <v>35523</v>
      </c>
      <c r="D498" s="648">
        <f t="shared" si="59"/>
        <v>35524</v>
      </c>
      <c r="E498" s="649">
        <v>2</v>
      </c>
      <c r="F498" s="650" t="s">
        <v>1889</v>
      </c>
      <c r="G498" s="650" t="s">
        <v>1688</v>
      </c>
      <c r="H498" s="650"/>
      <c r="I498" s="176"/>
      <c r="J498" s="652">
        <v>1</v>
      </c>
      <c r="K498" s="653">
        <v>175</v>
      </c>
      <c r="L498" s="653">
        <v>304</v>
      </c>
      <c r="M498" s="176">
        <f t="shared" si="62"/>
        <v>608</v>
      </c>
      <c r="N498" s="1104"/>
      <c r="O498" s="1129" t="str">
        <f t="shared" si="60"/>
        <v/>
      </c>
      <c r="P498" s="175"/>
      <c r="Q498" s="175"/>
      <c r="R498" s="175"/>
      <c r="S498" s="175"/>
      <c r="T498" s="175"/>
      <c r="U498" s="175"/>
      <c r="V498" s="175"/>
      <c r="W498" s="175"/>
      <c r="X498" s="175"/>
      <c r="Y498" s="175"/>
      <c r="Z498" s="175"/>
      <c r="AA498" s="175"/>
      <c r="AB498" s="175"/>
      <c r="AC498" s="175"/>
      <c r="AD498" s="175"/>
      <c r="AE498" s="175"/>
      <c r="AF498" s="175"/>
      <c r="AG498" s="175"/>
    </row>
    <row r="499" spans="1:33" ht="18" customHeight="1">
      <c r="A499" s="647" t="str">
        <f t="shared" si="61"/>
        <v>平成9</v>
      </c>
      <c r="B499" s="552">
        <f t="shared" si="58"/>
        <v>67</v>
      </c>
      <c r="C499" s="648">
        <v>35530</v>
      </c>
      <c r="D499" s="648" t="str">
        <f t="shared" si="59"/>
        <v/>
      </c>
      <c r="E499" s="649">
        <v>1</v>
      </c>
      <c r="F499" s="650" t="s">
        <v>1890</v>
      </c>
      <c r="G499" s="650" t="s">
        <v>1296</v>
      </c>
      <c r="H499" s="650"/>
      <c r="I499" s="176"/>
      <c r="J499" s="652">
        <v>1</v>
      </c>
      <c r="K499" s="653">
        <v>1</v>
      </c>
      <c r="L499" s="653">
        <v>43</v>
      </c>
      <c r="M499" s="176">
        <f t="shared" si="62"/>
        <v>43</v>
      </c>
      <c r="N499" s="1104"/>
      <c r="O499" s="1129" t="str">
        <f t="shared" si="60"/>
        <v/>
      </c>
      <c r="P499" s="175"/>
      <c r="Q499" s="175"/>
      <c r="R499" s="175"/>
      <c r="S499" s="175"/>
      <c r="T499" s="175"/>
      <c r="U499" s="175"/>
      <c r="V499" s="175"/>
      <c r="W499" s="175"/>
      <c r="X499" s="175"/>
      <c r="Y499" s="175"/>
      <c r="Z499" s="175"/>
      <c r="AA499" s="175"/>
      <c r="AB499" s="175"/>
      <c r="AC499" s="175"/>
      <c r="AD499" s="175"/>
      <c r="AE499" s="175"/>
      <c r="AF499" s="175"/>
      <c r="AG499" s="175"/>
    </row>
    <row r="500" spans="1:33" ht="18" customHeight="1">
      <c r="A500" s="647" t="str">
        <f t="shared" si="61"/>
        <v>平成9</v>
      </c>
      <c r="B500" s="552">
        <f t="shared" si="58"/>
        <v>43</v>
      </c>
      <c r="C500" s="648">
        <v>35551</v>
      </c>
      <c r="D500" s="648" t="str">
        <f t="shared" si="59"/>
        <v/>
      </c>
      <c r="E500" s="649">
        <v>1</v>
      </c>
      <c r="F500" s="650" t="s">
        <v>1891</v>
      </c>
      <c r="G500" s="650" t="s">
        <v>1289</v>
      </c>
      <c r="H500" s="650"/>
      <c r="I500" s="176"/>
      <c r="J500" s="652">
        <v>1</v>
      </c>
      <c r="K500" s="653">
        <v>7</v>
      </c>
      <c r="L500" s="653">
        <v>82</v>
      </c>
      <c r="M500" s="176">
        <f t="shared" si="62"/>
        <v>82</v>
      </c>
      <c r="N500" s="1104"/>
      <c r="O500" s="1129" t="str">
        <f t="shared" si="60"/>
        <v/>
      </c>
      <c r="P500" s="175"/>
      <c r="Q500" s="175"/>
      <c r="R500" s="175"/>
      <c r="S500" s="175"/>
      <c r="T500" s="175"/>
      <c r="U500" s="175"/>
      <c r="V500" s="175"/>
      <c r="W500" s="175"/>
      <c r="X500" s="175"/>
      <c r="Y500" s="175"/>
      <c r="Z500" s="175"/>
      <c r="AA500" s="175"/>
      <c r="AB500" s="175"/>
      <c r="AC500" s="175"/>
      <c r="AD500" s="175"/>
      <c r="AE500" s="175"/>
      <c r="AF500" s="175"/>
      <c r="AG500" s="175"/>
    </row>
    <row r="501" spans="1:33" ht="18" customHeight="1">
      <c r="A501" s="647" t="str">
        <f t="shared" si="61"/>
        <v>平成9</v>
      </c>
      <c r="B501" s="552">
        <f t="shared" si="58"/>
        <v>67</v>
      </c>
      <c r="C501" s="648">
        <v>35558</v>
      </c>
      <c r="D501" s="648" t="str">
        <f t="shared" si="59"/>
        <v/>
      </c>
      <c r="E501" s="649">
        <v>1</v>
      </c>
      <c r="F501" s="650" t="s">
        <v>1892</v>
      </c>
      <c r="G501" s="650" t="s">
        <v>1296</v>
      </c>
      <c r="H501" s="650" t="s">
        <v>1725</v>
      </c>
      <c r="I501" s="176"/>
      <c r="J501" s="652">
        <v>1</v>
      </c>
      <c r="K501" s="653">
        <v>1</v>
      </c>
      <c r="L501" s="653">
        <v>34</v>
      </c>
      <c r="M501" s="176">
        <f t="shared" si="62"/>
        <v>34</v>
      </c>
      <c r="N501" s="1104"/>
      <c r="O501" s="1129" t="str">
        <f t="shared" si="60"/>
        <v/>
      </c>
      <c r="P501" s="175"/>
      <c r="Q501" s="175"/>
      <c r="R501" s="175"/>
      <c r="S501" s="175"/>
      <c r="T501" s="175"/>
      <c r="U501" s="175"/>
      <c r="V501" s="175"/>
      <c r="W501" s="175"/>
      <c r="X501" s="175"/>
      <c r="Y501" s="175"/>
      <c r="Z501" s="175"/>
      <c r="AA501" s="175"/>
      <c r="AB501" s="175"/>
      <c r="AC501" s="175"/>
      <c r="AD501" s="175"/>
      <c r="AE501" s="175"/>
      <c r="AF501" s="175"/>
      <c r="AG501" s="175"/>
    </row>
    <row r="502" spans="1:33" ht="18" customHeight="1">
      <c r="A502" s="647" t="str">
        <f t="shared" si="61"/>
        <v>平成9</v>
      </c>
      <c r="B502" s="552">
        <f t="shared" si="58"/>
        <v>13</v>
      </c>
      <c r="C502" s="648">
        <v>35564</v>
      </c>
      <c r="D502" s="648">
        <f t="shared" si="59"/>
        <v>35565</v>
      </c>
      <c r="E502" s="649">
        <v>2</v>
      </c>
      <c r="F502" s="650" t="s">
        <v>1893</v>
      </c>
      <c r="G502" s="650" t="s">
        <v>1894</v>
      </c>
      <c r="H502" s="650"/>
      <c r="I502" s="176"/>
      <c r="J502" s="652">
        <v>1</v>
      </c>
      <c r="K502" s="653">
        <v>51</v>
      </c>
      <c r="L502" s="653">
        <v>208</v>
      </c>
      <c r="M502" s="176">
        <f t="shared" si="62"/>
        <v>416</v>
      </c>
      <c r="N502" s="1104"/>
      <c r="O502" s="1129" t="str">
        <f t="shared" si="60"/>
        <v/>
      </c>
      <c r="P502" s="175"/>
      <c r="Q502" s="175"/>
      <c r="R502" s="175"/>
      <c r="S502" s="175"/>
      <c r="T502" s="175"/>
      <c r="U502" s="175"/>
      <c r="V502" s="175"/>
      <c r="W502" s="175"/>
      <c r="X502" s="175"/>
      <c r="Y502" s="175"/>
      <c r="Z502" s="175"/>
      <c r="AA502" s="175"/>
      <c r="AB502" s="175"/>
      <c r="AC502" s="175"/>
      <c r="AD502" s="175"/>
      <c r="AE502" s="175"/>
      <c r="AF502" s="175"/>
      <c r="AG502" s="175"/>
    </row>
    <row r="503" spans="1:33" ht="18" customHeight="1">
      <c r="A503" s="647" t="str">
        <f t="shared" si="61"/>
        <v>平成9</v>
      </c>
      <c r="B503" s="552">
        <f t="shared" si="58"/>
        <v>60</v>
      </c>
      <c r="C503" s="648">
        <v>35570</v>
      </c>
      <c r="D503" s="648" t="str">
        <f t="shared" si="59"/>
        <v/>
      </c>
      <c r="E503" s="649">
        <v>1</v>
      </c>
      <c r="F503" s="650" t="s">
        <v>1415</v>
      </c>
      <c r="G503" s="650" t="s">
        <v>1289</v>
      </c>
      <c r="H503" s="650"/>
      <c r="I503" s="176"/>
      <c r="J503" s="652">
        <v>1</v>
      </c>
      <c r="K503" s="653">
        <v>2</v>
      </c>
      <c r="L503" s="653">
        <v>67</v>
      </c>
      <c r="M503" s="176">
        <f t="shared" si="62"/>
        <v>67</v>
      </c>
      <c r="N503" s="1104"/>
      <c r="O503" s="1129" t="str">
        <f t="shared" si="60"/>
        <v/>
      </c>
      <c r="P503" s="175"/>
      <c r="Q503" s="175"/>
      <c r="R503" s="175"/>
      <c r="S503" s="175"/>
      <c r="T503" s="175"/>
      <c r="U503" s="175"/>
      <c r="V503" s="175"/>
      <c r="W503" s="175"/>
      <c r="X503" s="175"/>
      <c r="Y503" s="175"/>
      <c r="Z503" s="175"/>
      <c r="AA503" s="175"/>
      <c r="AB503" s="175"/>
      <c r="AC503" s="175"/>
      <c r="AD503" s="175"/>
      <c r="AE503" s="175"/>
      <c r="AF503" s="175"/>
      <c r="AG503" s="175"/>
    </row>
    <row r="504" spans="1:33" ht="18" customHeight="1">
      <c r="A504" s="647" t="str">
        <f t="shared" si="61"/>
        <v>平成9</v>
      </c>
      <c r="B504" s="552">
        <f t="shared" si="58"/>
        <v>67</v>
      </c>
      <c r="C504" s="648">
        <v>35587</v>
      </c>
      <c r="D504" s="648" t="str">
        <f t="shared" si="59"/>
        <v/>
      </c>
      <c r="E504" s="649">
        <v>1</v>
      </c>
      <c r="F504" s="650" t="s">
        <v>1895</v>
      </c>
      <c r="G504" s="650" t="s">
        <v>1296</v>
      </c>
      <c r="H504" s="650" t="s">
        <v>1725</v>
      </c>
      <c r="I504" s="176"/>
      <c r="J504" s="652">
        <v>1</v>
      </c>
      <c r="K504" s="653">
        <v>1</v>
      </c>
      <c r="L504" s="653">
        <v>35</v>
      </c>
      <c r="M504" s="176">
        <f t="shared" si="62"/>
        <v>35</v>
      </c>
      <c r="N504" s="1104"/>
      <c r="O504" s="1129" t="str">
        <f t="shared" si="60"/>
        <v/>
      </c>
      <c r="P504" s="175"/>
      <c r="Q504" s="175"/>
      <c r="R504" s="175"/>
      <c r="S504" s="175"/>
      <c r="T504" s="175"/>
      <c r="U504" s="175"/>
      <c r="V504" s="175"/>
      <c r="W504" s="175"/>
      <c r="X504" s="175"/>
      <c r="Y504" s="175"/>
      <c r="Z504" s="175"/>
      <c r="AA504" s="175"/>
      <c r="AB504" s="175"/>
      <c r="AC504" s="175"/>
      <c r="AD504" s="175"/>
      <c r="AE504" s="175"/>
      <c r="AF504" s="175"/>
      <c r="AG504" s="175"/>
    </row>
    <row r="505" spans="1:33" ht="18" customHeight="1">
      <c r="A505" s="647" t="str">
        <f t="shared" si="61"/>
        <v>平成9</v>
      </c>
      <c r="B505" s="552">
        <f t="shared" si="58"/>
        <v>60</v>
      </c>
      <c r="C505" s="648">
        <v>35587</v>
      </c>
      <c r="D505" s="648" t="str">
        <f t="shared" si="59"/>
        <v/>
      </c>
      <c r="E505" s="649">
        <v>1</v>
      </c>
      <c r="F505" s="650" t="s">
        <v>1896</v>
      </c>
      <c r="G505" s="650" t="s">
        <v>1897</v>
      </c>
      <c r="H505" s="650"/>
      <c r="I505" s="176"/>
      <c r="J505" s="652">
        <v>1</v>
      </c>
      <c r="K505" s="653">
        <v>2</v>
      </c>
      <c r="L505" s="653">
        <v>30</v>
      </c>
      <c r="M505" s="176">
        <f t="shared" si="62"/>
        <v>30</v>
      </c>
      <c r="N505" s="1104"/>
      <c r="O505" s="1129" t="str">
        <f t="shared" si="60"/>
        <v/>
      </c>
      <c r="P505" s="175"/>
      <c r="Q505" s="175"/>
      <c r="R505" s="175"/>
      <c r="S505" s="175"/>
      <c r="T505" s="175"/>
      <c r="U505" s="175"/>
      <c r="V505" s="175"/>
      <c r="W505" s="175"/>
      <c r="X505" s="175"/>
      <c r="Y505" s="175"/>
      <c r="Z505" s="175"/>
      <c r="AA505" s="175"/>
      <c r="AB505" s="175"/>
      <c r="AC505" s="175"/>
      <c r="AD505" s="175"/>
      <c r="AE505" s="175"/>
      <c r="AF505" s="175"/>
      <c r="AG505" s="175"/>
    </row>
    <row r="506" spans="1:33" ht="18" customHeight="1">
      <c r="A506" s="647" t="str">
        <f t="shared" si="61"/>
        <v>平成9</v>
      </c>
      <c r="B506" s="552">
        <f t="shared" si="58"/>
        <v>20</v>
      </c>
      <c r="C506" s="648">
        <v>35591</v>
      </c>
      <c r="D506" s="648">
        <f t="shared" si="59"/>
        <v>35592</v>
      </c>
      <c r="E506" s="649">
        <v>2</v>
      </c>
      <c r="F506" s="650" t="s">
        <v>1898</v>
      </c>
      <c r="G506" s="650" t="s">
        <v>1299</v>
      </c>
      <c r="H506" s="650" t="s">
        <v>1899</v>
      </c>
      <c r="I506" s="176"/>
      <c r="J506" s="652">
        <v>1</v>
      </c>
      <c r="K506" s="653">
        <v>38</v>
      </c>
      <c r="L506" s="653">
        <v>650</v>
      </c>
      <c r="M506" s="176">
        <f t="shared" si="62"/>
        <v>1300</v>
      </c>
      <c r="N506" s="1104"/>
      <c r="O506" s="1129" t="str">
        <f t="shared" si="60"/>
        <v/>
      </c>
      <c r="P506" s="175"/>
      <c r="Q506" s="175"/>
      <c r="R506" s="175"/>
      <c r="S506" s="175"/>
      <c r="T506" s="175"/>
      <c r="U506" s="175"/>
      <c r="V506" s="175"/>
      <c r="W506" s="175"/>
      <c r="X506" s="175"/>
      <c r="Y506" s="175"/>
      <c r="Z506" s="175"/>
      <c r="AA506" s="175"/>
      <c r="AB506" s="175"/>
      <c r="AC506" s="175"/>
      <c r="AD506" s="175"/>
      <c r="AE506" s="175"/>
      <c r="AF506" s="175"/>
      <c r="AG506" s="175"/>
    </row>
    <row r="507" spans="1:33" ht="18" customHeight="1">
      <c r="A507" s="647" t="str">
        <f t="shared" si="61"/>
        <v>平成9</v>
      </c>
      <c r="B507" s="552">
        <f t="shared" si="58"/>
        <v>12</v>
      </c>
      <c r="C507" s="648">
        <v>35593</v>
      </c>
      <c r="D507" s="648">
        <f t="shared" si="59"/>
        <v>35594</v>
      </c>
      <c r="E507" s="649">
        <v>2</v>
      </c>
      <c r="F507" s="650" t="s">
        <v>1900</v>
      </c>
      <c r="G507" s="650" t="s">
        <v>1901</v>
      </c>
      <c r="H507" s="650"/>
      <c r="I507" s="176"/>
      <c r="J507" s="652">
        <v>1</v>
      </c>
      <c r="K507" s="653">
        <v>63</v>
      </c>
      <c r="L507" s="653">
        <v>170</v>
      </c>
      <c r="M507" s="176">
        <f t="shared" si="62"/>
        <v>340</v>
      </c>
      <c r="N507" s="1104"/>
      <c r="O507" s="1129" t="str">
        <f t="shared" si="60"/>
        <v/>
      </c>
      <c r="P507" s="175"/>
      <c r="Q507" s="175"/>
      <c r="R507" s="175"/>
      <c r="S507" s="175"/>
      <c r="T507" s="175"/>
      <c r="U507" s="175"/>
      <c r="V507" s="175"/>
      <c r="W507" s="175"/>
      <c r="X507" s="175"/>
      <c r="Y507" s="175"/>
      <c r="Z507" s="175"/>
      <c r="AA507" s="175"/>
      <c r="AB507" s="175"/>
      <c r="AC507" s="175"/>
      <c r="AD507" s="175"/>
      <c r="AE507" s="175"/>
      <c r="AF507" s="175"/>
      <c r="AG507" s="175"/>
    </row>
    <row r="508" spans="1:33" ht="18" customHeight="1">
      <c r="A508" s="647" t="str">
        <f t="shared" si="61"/>
        <v>平成9</v>
      </c>
      <c r="B508" s="552">
        <f t="shared" si="58"/>
        <v>56</v>
      </c>
      <c r="C508" s="648">
        <v>35601</v>
      </c>
      <c r="D508" s="648" t="str">
        <f t="shared" si="59"/>
        <v/>
      </c>
      <c r="E508" s="649">
        <v>1</v>
      </c>
      <c r="F508" s="650" t="s">
        <v>1902</v>
      </c>
      <c r="G508" s="650" t="s">
        <v>1296</v>
      </c>
      <c r="H508" s="650"/>
      <c r="I508" s="176"/>
      <c r="J508" s="652">
        <v>1</v>
      </c>
      <c r="K508" s="653">
        <v>4</v>
      </c>
      <c r="L508" s="653">
        <v>35</v>
      </c>
      <c r="M508" s="176">
        <f t="shared" si="62"/>
        <v>35</v>
      </c>
      <c r="N508" s="1104"/>
      <c r="O508" s="1129" t="str">
        <f t="shared" si="60"/>
        <v/>
      </c>
      <c r="P508" s="175"/>
      <c r="Q508" s="175"/>
      <c r="R508" s="175"/>
      <c r="S508" s="175"/>
      <c r="T508" s="175"/>
      <c r="U508" s="175"/>
      <c r="V508" s="175"/>
      <c r="W508" s="175"/>
      <c r="X508" s="175"/>
      <c r="Y508" s="175"/>
      <c r="Z508" s="175"/>
      <c r="AA508" s="175"/>
      <c r="AB508" s="175"/>
      <c r="AC508" s="175"/>
      <c r="AD508" s="175"/>
      <c r="AE508" s="175"/>
      <c r="AF508" s="175"/>
      <c r="AG508" s="175"/>
    </row>
    <row r="509" spans="1:33" ht="18" customHeight="1">
      <c r="A509" s="647" t="str">
        <f t="shared" si="61"/>
        <v>平成9</v>
      </c>
      <c r="B509" s="552">
        <f t="shared" si="58"/>
        <v>6</v>
      </c>
      <c r="C509" s="648">
        <v>35606</v>
      </c>
      <c r="D509" s="648">
        <f t="shared" si="59"/>
        <v>35608</v>
      </c>
      <c r="E509" s="649">
        <v>3</v>
      </c>
      <c r="F509" s="650" t="s">
        <v>1903</v>
      </c>
      <c r="G509" s="650" t="s">
        <v>1904</v>
      </c>
      <c r="H509" s="650"/>
      <c r="I509" s="176"/>
      <c r="J509" s="652">
        <v>1</v>
      </c>
      <c r="K509" s="653">
        <v>158</v>
      </c>
      <c r="L509" s="653">
        <v>400</v>
      </c>
      <c r="M509" s="176">
        <f t="shared" si="62"/>
        <v>1200</v>
      </c>
      <c r="N509" s="1104"/>
      <c r="O509" s="1129" t="str">
        <f t="shared" si="60"/>
        <v/>
      </c>
      <c r="P509" s="175"/>
      <c r="Q509" s="175"/>
      <c r="R509" s="175"/>
      <c r="S509" s="175"/>
      <c r="T509" s="175"/>
      <c r="U509" s="175"/>
      <c r="V509" s="175"/>
      <c r="W509" s="175"/>
      <c r="X509" s="175"/>
      <c r="Y509" s="175"/>
      <c r="Z509" s="175"/>
      <c r="AA509" s="175"/>
      <c r="AB509" s="175"/>
      <c r="AC509" s="175"/>
      <c r="AD509" s="175"/>
      <c r="AE509" s="175"/>
      <c r="AF509" s="175"/>
      <c r="AG509" s="175"/>
    </row>
    <row r="510" spans="1:33" ht="18" customHeight="1">
      <c r="A510" s="647" t="str">
        <f t="shared" si="61"/>
        <v>平成9</v>
      </c>
      <c r="B510" s="552">
        <f t="shared" si="58"/>
        <v>38</v>
      </c>
      <c r="C510" s="648">
        <v>35608</v>
      </c>
      <c r="D510" s="648" t="str">
        <f t="shared" si="59"/>
        <v/>
      </c>
      <c r="E510" s="649">
        <v>1</v>
      </c>
      <c r="F510" s="650" t="s">
        <v>1905</v>
      </c>
      <c r="G510" s="650" t="s">
        <v>1289</v>
      </c>
      <c r="H510" s="650"/>
      <c r="I510" s="176"/>
      <c r="J510" s="652">
        <v>1</v>
      </c>
      <c r="K510" s="653">
        <v>8</v>
      </c>
      <c r="L510" s="653">
        <v>139</v>
      </c>
      <c r="M510" s="176">
        <f t="shared" si="62"/>
        <v>139</v>
      </c>
      <c r="N510" s="1104"/>
      <c r="O510" s="1129" t="str">
        <f t="shared" si="60"/>
        <v/>
      </c>
      <c r="P510" s="175"/>
      <c r="Q510" s="175"/>
      <c r="R510" s="175"/>
      <c r="S510" s="175"/>
      <c r="T510" s="175"/>
      <c r="U510" s="175"/>
      <c r="V510" s="175"/>
      <c r="W510" s="175"/>
      <c r="X510" s="175"/>
      <c r="Y510" s="175"/>
      <c r="Z510" s="175"/>
      <c r="AA510" s="175"/>
      <c r="AB510" s="175"/>
      <c r="AC510" s="175"/>
      <c r="AD510" s="175"/>
      <c r="AE510" s="175"/>
      <c r="AF510" s="175"/>
      <c r="AG510" s="175"/>
    </row>
    <row r="511" spans="1:33" ht="18" customHeight="1">
      <c r="A511" s="647" t="str">
        <f t="shared" si="61"/>
        <v>平成9</v>
      </c>
      <c r="B511" s="552">
        <f t="shared" si="58"/>
        <v>43</v>
      </c>
      <c r="C511" s="648">
        <v>35613</v>
      </c>
      <c r="D511" s="648" t="str">
        <f t="shared" si="59"/>
        <v/>
      </c>
      <c r="E511" s="649">
        <v>1</v>
      </c>
      <c r="F511" s="650" t="s">
        <v>1906</v>
      </c>
      <c r="G511" s="650" t="s">
        <v>1907</v>
      </c>
      <c r="H511" s="650"/>
      <c r="I511" s="176"/>
      <c r="J511" s="652">
        <v>1</v>
      </c>
      <c r="K511" s="653">
        <v>7</v>
      </c>
      <c r="L511" s="653">
        <v>115</v>
      </c>
      <c r="M511" s="176">
        <f t="shared" si="62"/>
        <v>115</v>
      </c>
      <c r="N511" s="1104"/>
      <c r="O511" s="1129" t="str">
        <f t="shared" si="60"/>
        <v/>
      </c>
      <c r="P511" s="175"/>
      <c r="Q511" s="175"/>
      <c r="R511" s="175"/>
      <c r="S511" s="175"/>
      <c r="T511" s="175"/>
      <c r="U511" s="175"/>
      <c r="V511" s="175"/>
      <c r="W511" s="175"/>
      <c r="X511" s="175"/>
      <c r="Y511" s="175"/>
      <c r="Z511" s="175"/>
      <c r="AA511" s="175"/>
      <c r="AB511" s="175"/>
      <c r="AC511" s="175"/>
      <c r="AD511" s="175"/>
      <c r="AE511" s="175"/>
      <c r="AF511" s="175"/>
      <c r="AG511" s="175"/>
    </row>
    <row r="512" spans="1:33" ht="18" customHeight="1">
      <c r="A512" s="647" t="str">
        <f t="shared" si="61"/>
        <v>平成9</v>
      </c>
      <c r="B512" s="552">
        <f t="shared" si="58"/>
        <v>19</v>
      </c>
      <c r="C512" s="648">
        <v>35614</v>
      </c>
      <c r="D512" s="648" t="str">
        <f t="shared" si="59"/>
        <v/>
      </c>
      <c r="E512" s="649">
        <v>1</v>
      </c>
      <c r="F512" s="650" t="s">
        <v>1908</v>
      </c>
      <c r="G512" s="650" t="s">
        <v>1299</v>
      </c>
      <c r="H512" s="650"/>
      <c r="I512" s="176"/>
      <c r="J512" s="652">
        <v>1</v>
      </c>
      <c r="K512" s="653">
        <v>40</v>
      </c>
      <c r="L512" s="653">
        <v>250</v>
      </c>
      <c r="M512" s="176">
        <f t="shared" si="62"/>
        <v>250</v>
      </c>
      <c r="N512" s="1104"/>
      <c r="O512" s="1129" t="str">
        <f t="shared" si="60"/>
        <v/>
      </c>
      <c r="P512" s="175"/>
      <c r="Q512" s="175"/>
      <c r="R512" s="175"/>
      <c r="S512" s="175"/>
      <c r="T512" s="175"/>
      <c r="U512" s="175"/>
      <c r="V512" s="175"/>
      <c r="W512" s="175"/>
      <c r="X512" s="175"/>
      <c r="Y512" s="175"/>
      <c r="Z512" s="175"/>
      <c r="AA512" s="175"/>
      <c r="AB512" s="175"/>
      <c r="AC512" s="175"/>
      <c r="AD512" s="175"/>
      <c r="AE512" s="175"/>
      <c r="AF512" s="175"/>
      <c r="AG512" s="175"/>
    </row>
    <row r="513" spans="1:33" ht="18" customHeight="1">
      <c r="A513" s="647" t="str">
        <f t="shared" si="61"/>
        <v>平成9</v>
      </c>
      <c r="B513" s="552">
        <f t="shared" si="58"/>
        <v>51</v>
      </c>
      <c r="C513" s="648">
        <v>35614</v>
      </c>
      <c r="D513" s="648" t="str">
        <f t="shared" si="59"/>
        <v/>
      </c>
      <c r="E513" s="649">
        <v>1</v>
      </c>
      <c r="F513" s="650" t="s">
        <v>1909</v>
      </c>
      <c r="G513" s="650" t="s">
        <v>1299</v>
      </c>
      <c r="H513" s="650"/>
      <c r="I513" s="176"/>
      <c r="J513" s="652">
        <v>1</v>
      </c>
      <c r="K513" s="653">
        <v>5</v>
      </c>
      <c r="L513" s="653">
        <v>225</v>
      </c>
      <c r="M513" s="176">
        <f t="shared" si="62"/>
        <v>225</v>
      </c>
      <c r="N513" s="1104"/>
      <c r="O513" s="1129" t="str">
        <f t="shared" si="60"/>
        <v/>
      </c>
      <c r="P513" s="175"/>
      <c r="Q513" s="175"/>
      <c r="R513" s="175"/>
      <c r="S513" s="175"/>
      <c r="T513" s="175"/>
      <c r="U513" s="175"/>
      <c r="V513" s="175"/>
      <c r="W513" s="175"/>
      <c r="X513" s="175"/>
      <c r="Y513" s="175"/>
      <c r="Z513" s="175"/>
      <c r="AA513" s="175"/>
      <c r="AB513" s="175"/>
      <c r="AC513" s="175"/>
      <c r="AD513" s="175"/>
      <c r="AE513" s="175"/>
      <c r="AF513" s="175"/>
      <c r="AG513" s="175"/>
    </row>
    <row r="514" spans="1:33" ht="18" customHeight="1">
      <c r="A514" s="647" t="str">
        <f t="shared" si="61"/>
        <v>平成9</v>
      </c>
      <c r="B514" s="552">
        <f t="shared" si="58"/>
        <v>67</v>
      </c>
      <c r="C514" s="648">
        <v>35615</v>
      </c>
      <c r="D514" s="648" t="str">
        <f t="shared" si="59"/>
        <v/>
      </c>
      <c r="E514" s="649">
        <v>1</v>
      </c>
      <c r="F514" s="650" t="s">
        <v>1910</v>
      </c>
      <c r="G514" s="650" t="s">
        <v>1296</v>
      </c>
      <c r="H514" s="650" t="s">
        <v>1725</v>
      </c>
      <c r="I514" s="176"/>
      <c r="J514" s="652">
        <v>1</v>
      </c>
      <c r="K514" s="653">
        <v>1</v>
      </c>
      <c r="L514" s="653">
        <v>35</v>
      </c>
      <c r="M514" s="176">
        <f t="shared" si="62"/>
        <v>35</v>
      </c>
      <c r="N514" s="1104"/>
      <c r="O514" s="1129" t="str">
        <f t="shared" si="60"/>
        <v/>
      </c>
      <c r="P514" s="175"/>
      <c r="Q514" s="175"/>
      <c r="R514" s="175"/>
      <c r="S514" s="175"/>
      <c r="T514" s="175"/>
      <c r="U514" s="175"/>
      <c r="V514" s="175"/>
      <c r="W514" s="175"/>
      <c r="X514" s="175"/>
      <c r="Y514" s="175"/>
      <c r="Z514" s="175"/>
      <c r="AA514" s="175"/>
      <c r="AB514" s="175"/>
      <c r="AC514" s="175"/>
      <c r="AD514" s="175"/>
      <c r="AE514" s="175"/>
      <c r="AF514" s="175"/>
      <c r="AG514" s="175"/>
    </row>
    <row r="515" spans="1:33" ht="18" customHeight="1">
      <c r="A515" s="647" t="str">
        <f t="shared" si="61"/>
        <v>平成9</v>
      </c>
      <c r="B515" s="552">
        <f t="shared" si="58"/>
        <v>24</v>
      </c>
      <c r="C515" s="648">
        <v>35628</v>
      </c>
      <c r="D515" s="648">
        <f t="shared" si="59"/>
        <v>35629</v>
      </c>
      <c r="E515" s="649">
        <v>2</v>
      </c>
      <c r="F515" s="650" t="s">
        <v>1911</v>
      </c>
      <c r="G515" s="650" t="s">
        <v>1503</v>
      </c>
      <c r="H515" s="650"/>
      <c r="I515" s="176"/>
      <c r="J515" s="652">
        <v>1</v>
      </c>
      <c r="K515" s="653">
        <v>27</v>
      </c>
      <c r="L515" s="653">
        <v>700</v>
      </c>
      <c r="M515" s="176">
        <f t="shared" si="62"/>
        <v>1400</v>
      </c>
      <c r="N515" s="1104"/>
      <c r="O515" s="1129" t="str">
        <f t="shared" si="60"/>
        <v/>
      </c>
      <c r="P515" s="175"/>
      <c r="Q515" s="175"/>
      <c r="R515" s="175"/>
      <c r="S515" s="175"/>
      <c r="T515" s="175"/>
      <c r="U515" s="175"/>
      <c r="V515" s="175"/>
      <c r="W515" s="175"/>
      <c r="X515" s="175"/>
      <c r="Y515" s="175"/>
      <c r="Z515" s="175"/>
      <c r="AA515" s="175"/>
      <c r="AB515" s="175"/>
      <c r="AC515" s="175"/>
      <c r="AD515" s="175"/>
      <c r="AE515" s="175"/>
      <c r="AF515" s="175"/>
      <c r="AG515" s="175"/>
    </row>
    <row r="516" spans="1:33" ht="18" customHeight="1">
      <c r="A516" s="647" t="str">
        <f t="shared" si="61"/>
        <v>平成9</v>
      </c>
      <c r="B516" s="552">
        <f t="shared" ref="B516:B579" si="63">IF(ISBLANK(K516),"-",COUNTIFS($K:$K,"&gt;"&amp;K516,A:A,A516)+1)</f>
        <v>31</v>
      </c>
      <c r="C516" s="648">
        <v>35633</v>
      </c>
      <c r="D516" s="648" t="str">
        <f t="shared" ref="D516:D579" si="64">IF(E516=1,"",C516+E516-1)</f>
        <v/>
      </c>
      <c r="E516" s="649">
        <v>1</v>
      </c>
      <c r="F516" s="650" t="s">
        <v>1912</v>
      </c>
      <c r="G516" s="650" t="s">
        <v>1913</v>
      </c>
      <c r="H516" s="650"/>
      <c r="I516" s="176"/>
      <c r="J516" s="652">
        <v>1</v>
      </c>
      <c r="K516" s="653">
        <v>11</v>
      </c>
      <c r="L516" s="653">
        <v>170</v>
      </c>
      <c r="M516" s="176">
        <f t="shared" si="62"/>
        <v>170</v>
      </c>
      <c r="N516" s="1104"/>
      <c r="O516" s="1129" t="str">
        <f t="shared" ref="O516:O579" si="65">IF(COUNTIF(G516,"*オンライン*"),"●","")</f>
        <v/>
      </c>
      <c r="P516" s="175"/>
      <c r="Q516" s="175"/>
      <c r="R516" s="175"/>
      <c r="S516" s="175"/>
      <c r="T516" s="175"/>
      <c r="U516" s="175"/>
      <c r="V516" s="175"/>
      <c r="W516" s="175"/>
      <c r="X516" s="175"/>
      <c r="Y516" s="175"/>
      <c r="Z516" s="175"/>
      <c r="AA516" s="175"/>
      <c r="AB516" s="175"/>
      <c r="AC516" s="175"/>
      <c r="AD516" s="175"/>
      <c r="AE516" s="175"/>
      <c r="AF516" s="175"/>
      <c r="AG516" s="175"/>
    </row>
    <row r="517" spans="1:33" ht="18" customHeight="1">
      <c r="A517" s="647" t="str">
        <f t="shared" ref="A517:A580" si="66">TEXT(EDATE(C517,-3),"ggge")</f>
        <v>平成9</v>
      </c>
      <c r="B517" s="552">
        <f t="shared" si="63"/>
        <v>1</v>
      </c>
      <c r="C517" s="648">
        <v>35635</v>
      </c>
      <c r="D517" s="648">
        <f t="shared" si="64"/>
        <v>35637</v>
      </c>
      <c r="E517" s="649">
        <v>3</v>
      </c>
      <c r="F517" s="650" t="s">
        <v>1914</v>
      </c>
      <c r="G517" s="650" t="s">
        <v>1503</v>
      </c>
      <c r="H517" s="650"/>
      <c r="I517" s="176"/>
      <c r="J517" s="652">
        <v>1</v>
      </c>
      <c r="K517" s="653">
        <v>360</v>
      </c>
      <c r="L517" s="653">
        <v>578</v>
      </c>
      <c r="M517" s="176">
        <f t="shared" ref="M517:M580" si="67">E517*L517</f>
        <v>1734</v>
      </c>
      <c r="N517" s="1104"/>
      <c r="O517" s="1129" t="str">
        <f t="shared" si="65"/>
        <v/>
      </c>
      <c r="P517" s="175"/>
      <c r="Q517" s="175"/>
      <c r="R517" s="175"/>
      <c r="S517" s="175"/>
      <c r="T517" s="175"/>
      <c r="U517" s="175"/>
      <c r="V517" s="175"/>
      <c r="W517" s="175"/>
      <c r="X517" s="175"/>
      <c r="Y517" s="175"/>
      <c r="Z517" s="175"/>
      <c r="AA517" s="175"/>
      <c r="AB517" s="175"/>
      <c r="AC517" s="175"/>
      <c r="AD517" s="175"/>
      <c r="AE517" s="175"/>
      <c r="AF517" s="175"/>
      <c r="AG517" s="175"/>
    </row>
    <row r="518" spans="1:33" ht="18" customHeight="1">
      <c r="A518" s="647" t="str">
        <f t="shared" si="66"/>
        <v>平成9</v>
      </c>
      <c r="B518" s="552">
        <f t="shared" si="63"/>
        <v>23</v>
      </c>
      <c r="C518" s="648">
        <v>35641</v>
      </c>
      <c r="D518" s="648">
        <f t="shared" si="64"/>
        <v>35642</v>
      </c>
      <c r="E518" s="649">
        <v>2</v>
      </c>
      <c r="F518" s="650" t="s">
        <v>1915</v>
      </c>
      <c r="G518" s="650" t="s">
        <v>1881</v>
      </c>
      <c r="H518" s="650"/>
      <c r="I518" s="176"/>
      <c r="J518" s="652">
        <v>1</v>
      </c>
      <c r="K518" s="653">
        <v>31</v>
      </c>
      <c r="L518" s="653">
        <v>174</v>
      </c>
      <c r="M518" s="176">
        <f t="shared" si="67"/>
        <v>348</v>
      </c>
      <c r="N518" s="1104"/>
      <c r="O518" s="1129" t="str">
        <f t="shared" si="65"/>
        <v/>
      </c>
      <c r="P518" s="175"/>
      <c r="Q518" s="175"/>
      <c r="R518" s="175"/>
      <c r="S518" s="175"/>
      <c r="T518" s="175"/>
      <c r="U518" s="175"/>
      <c r="V518" s="175"/>
      <c r="W518" s="175"/>
      <c r="X518" s="175"/>
      <c r="Y518" s="175"/>
      <c r="Z518" s="175"/>
      <c r="AA518" s="175"/>
      <c r="AB518" s="175"/>
      <c r="AC518" s="175"/>
      <c r="AD518" s="175"/>
      <c r="AE518" s="175"/>
      <c r="AF518" s="175"/>
      <c r="AG518" s="175"/>
    </row>
    <row r="519" spans="1:33" ht="18" customHeight="1">
      <c r="A519" s="647" t="str">
        <f t="shared" si="66"/>
        <v>平成9</v>
      </c>
      <c r="B519" s="552">
        <f t="shared" si="63"/>
        <v>7</v>
      </c>
      <c r="C519" s="648">
        <v>35646</v>
      </c>
      <c r="D519" s="648">
        <f t="shared" si="64"/>
        <v>35647</v>
      </c>
      <c r="E519" s="649">
        <v>2</v>
      </c>
      <c r="F519" s="650" t="s">
        <v>1916</v>
      </c>
      <c r="G519" s="650" t="s">
        <v>1688</v>
      </c>
      <c r="H519" s="650"/>
      <c r="I519" s="176"/>
      <c r="J519" s="652">
        <v>1</v>
      </c>
      <c r="K519" s="653">
        <v>134</v>
      </c>
      <c r="L519" s="653">
        <v>600</v>
      </c>
      <c r="M519" s="176">
        <f t="shared" si="67"/>
        <v>1200</v>
      </c>
      <c r="N519" s="1104"/>
      <c r="O519" s="1129" t="str">
        <f t="shared" si="65"/>
        <v/>
      </c>
      <c r="P519" s="175"/>
      <c r="Q519" s="175"/>
      <c r="R519" s="175"/>
      <c r="S519" s="175"/>
      <c r="T519" s="175"/>
      <c r="U519" s="175"/>
      <c r="V519" s="175"/>
      <c r="W519" s="175"/>
      <c r="X519" s="175"/>
      <c r="Y519" s="175"/>
      <c r="Z519" s="175"/>
      <c r="AA519" s="175"/>
      <c r="AB519" s="175"/>
      <c r="AC519" s="175"/>
      <c r="AD519" s="175"/>
      <c r="AE519" s="175"/>
      <c r="AF519" s="175"/>
      <c r="AG519" s="175"/>
    </row>
    <row r="520" spans="1:33" ht="18" customHeight="1">
      <c r="A520" s="647" t="str">
        <f t="shared" si="66"/>
        <v>平成9</v>
      </c>
      <c r="B520" s="552" t="str">
        <f t="shared" si="63"/>
        <v>-</v>
      </c>
      <c r="C520" s="648">
        <v>35664</v>
      </c>
      <c r="D520" s="648" t="str">
        <f t="shared" si="64"/>
        <v/>
      </c>
      <c r="E520" s="649">
        <v>1</v>
      </c>
      <c r="F520" s="650" t="s">
        <v>1917</v>
      </c>
      <c r="G520" s="650" t="s">
        <v>1918</v>
      </c>
      <c r="H520" s="650" t="s">
        <v>1759</v>
      </c>
      <c r="I520" s="176"/>
      <c r="J520" s="652">
        <v>1</v>
      </c>
      <c r="K520" s="653"/>
      <c r="L520" s="653">
        <v>185</v>
      </c>
      <c r="M520" s="176">
        <f t="shared" si="67"/>
        <v>185</v>
      </c>
      <c r="N520" s="1104"/>
      <c r="O520" s="1129" t="str">
        <f t="shared" si="65"/>
        <v/>
      </c>
      <c r="P520" s="175"/>
      <c r="Q520" s="175"/>
      <c r="R520" s="175"/>
      <c r="S520" s="175"/>
      <c r="T520" s="175"/>
      <c r="U520" s="175"/>
      <c r="V520" s="175"/>
      <c r="W520" s="175"/>
      <c r="X520" s="175"/>
      <c r="Y520" s="175"/>
      <c r="Z520" s="175"/>
      <c r="AA520" s="175"/>
      <c r="AB520" s="175"/>
      <c r="AC520" s="175"/>
      <c r="AD520" s="175"/>
      <c r="AE520" s="175"/>
      <c r="AF520" s="175"/>
      <c r="AG520" s="175"/>
    </row>
    <row r="521" spans="1:33" ht="18" customHeight="1">
      <c r="A521" s="647" t="str">
        <f t="shared" si="66"/>
        <v>平成9</v>
      </c>
      <c r="B521" s="552">
        <f t="shared" si="63"/>
        <v>8</v>
      </c>
      <c r="C521" s="648">
        <v>35677</v>
      </c>
      <c r="D521" s="648">
        <f t="shared" si="64"/>
        <v>35678</v>
      </c>
      <c r="E521" s="649">
        <v>2</v>
      </c>
      <c r="F521" s="650" t="s">
        <v>1919</v>
      </c>
      <c r="G521" s="650" t="s">
        <v>1800</v>
      </c>
      <c r="H521" s="650"/>
      <c r="I521" s="176"/>
      <c r="J521" s="652">
        <v>1</v>
      </c>
      <c r="K521" s="653">
        <v>105</v>
      </c>
      <c r="L521" s="653">
        <v>443</v>
      </c>
      <c r="M521" s="176">
        <f t="shared" si="67"/>
        <v>886</v>
      </c>
      <c r="N521" s="1104"/>
      <c r="O521" s="1129" t="str">
        <f t="shared" si="65"/>
        <v/>
      </c>
      <c r="P521" s="175"/>
      <c r="Q521" s="175"/>
      <c r="R521" s="175"/>
      <c r="S521" s="175"/>
      <c r="T521" s="175"/>
      <c r="U521" s="175"/>
      <c r="V521" s="175"/>
      <c r="W521" s="175"/>
      <c r="X521" s="175"/>
      <c r="Y521" s="175"/>
      <c r="Z521" s="175"/>
      <c r="AA521" s="175"/>
      <c r="AB521" s="175"/>
      <c r="AC521" s="175"/>
      <c r="AD521" s="175"/>
      <c r="AE521" s="175"/>
      <c r="AF521" s="175"/>
      <c r="AG521" s="175"/>
    </row>
    <row r="522" spans="1:33" ht="18" customHeight="1">
      <c r="A522" s="647" t="str">
        <f t="shared" si="66"/>
        <v>平成9</v>
      </c>
      <c r="B522" s="552">
        <f t="shared" si="63"/>
        <v>67</v>
      </c>
      <c r="C522" s="648">
        <v>35678</v>
      </c>
      <c r="D522" s="648" t="str">
        <f t="shared" si="64"/>
        <v/>
      </c>
      <c r="E522" s="649">
        <v>1</v>
      </c>
      <c r="F522" s="650" t="s">
        <v>1920</v>
      </c>
      <c r="G522" s="650" t="s">
        <v>1296</v>
      </c>
      <c r="H522" s="650" t="s">
        <v>1725</v>
      </c>
      <c r="I522" s="176"/>
      <c r="J522" s="652">
        <v>1</v>
      </c>
      <c r="K522" s="653">
        <v>1</v>
      </c>
      <c r="L522" s="653">
        <v>37</v>
      </c>
      <c r="M522" s="176">
        <f t="shared" si="67"/>
        <v>37</v>
      </c>
      <c r="N522" s="1104"/>
      <c r="O522" s="1129" t="str">
        <f t="shared" si="65"/>
        <v/>
      </c>
      <c r="P522" s="175"/>
      <c r="Q522" s="175"/>
      <c r="R522" s="175"/>
      <c r="S522" s="175"/>
      <c r="T522" s="175"/>
      <c r="U522" s="175"/>
      <c r="V522" s="175"/>
      <c r="W522" s="175"/>
      <c r="X522" s="175"/>
      <c r="Y522" s="175"/>
      <c r="Z522" s="175"/>
      <c r="AA522" s="175"/>
      <c r="AB522" s="175"/>
      <c r="AC522" s="175"/>
      <c r="AD522" s="175"/>
      <c r="AE522" s="175"/>
      <c r="AF522" s="175"/>
      <c r="AG522" s="175"/>
    </row>
    <row r="523" spans="1:33" ht="18" customHeight="1">
      <c r="A523" s="647" t="str">
        <f t="shared" si="66"/>
        <v>平成9</v>
      </c>
      <c r="B523" s="552">
        <f t="shared" si="63"/>
        <v>60</v>
      </c>
      <c r="C523" s="648">
        <v>35704</v>
      </c>
      <c r="D523" s="648" t="str">
        <f t="shared" si="64"/>
        <v/>
      </c>
      <c r="E523" s="649">
        <v>1</v>
      </c>
      <c r="F523" s="650" t="s">
        <v>1921</v>
      </c>
      <c r="G523" s="650" t="s">
        <v>1289</v>
      </c>
      <c r="H523" s="650"/>
      <c r="I523" s="176"/>
      <c r="J523" s="652">
        <v>1</v>
      </c>
      <c r="K523" s="653">
        <v>2</v>
      </c>
      <c r="L523" s="653">
        <v>35</v>
      </c>
      <c r="M523" s="176">
        <f t="shared" si="67"/>
        <v>35</v>
      </c>
      <c r="N523" s="1104"/>
      <c r="O523" s="1129" t="str">
        <f t="shared" si="65"/>
        <v/>
      </c>
      <c r="P523" s="175"/>
      <c r="Q523" s="175"/>
      <c r="R523" s="175"/>
      <c r="S523" s="175"/>
      <c r="T523" s="175"/>
      <c r="U523" s="175"/>
      <c r="V523" s="175"/>
      <c r="W523" s="175"/>
      <c r="X523" s="175"/>
      <c r="Y523" s="175"/>
      <c r="Z523" s="175"/>
      <c r="AA523" s="175"/>
      <c r="AB523" s="175"/>
      <c r="AC523" s="175"/>
      <c r="AD523" s="175"/>
      <c r="AE523" s="175"/>
      <c r="AF523" s="175"/>
      <c r="AG523" s="175"/>
    </row>
    <row r="524" spans="1:33" ht="18" customHeight="1">
      <c r="A524" s="647" t="str">
        <f t="shared" si="66"/>
        <v>平成9</v>
      </c>
      <c r="B524" s="552">
        <f t="shared" si="63"/>
        <v>67</v>
      </c>
      <c r="C524" s="648">
        <v>35706</v>
      </c>
      <c r="D524" s="648" t="str">
        <f t="shared" si="64"/>
        <v/>
      </c>
      <c r="E524" s="649">
        <v>1</v>
      </c>
      <c r="F524" s="650" t="s">
        <v>1922</v>
      </c>
      <c r="G524" s="650" t="s">
        <v>1296</v>
      </c>
      <c r="H524" s="650" t="s">
        <v>1725</v>
      </c>
      <c r="I524" s="176"/>
      <c r="J524" s="652">
        <v>1</v>
      </c>
      <c r="K524" s="653">
        <v>1</v>
      </c>
      <c r="L524" s="653">
        <v>31</v>
      </c>
      <c r="M524" s="176">
        <f t="shared" si="67"/>
        <v>31</v>
      </c>
      <c r="N524" s="1104"/>
      <c r="O524" s="1129" t="str">
        <f t="shared" si="65"/>
        <v/>
      </c>
      <c r="P524" s="175"/>
      <c r="Q524" s="175"/>
      <c r="R524" s="175"/>
      <c r="S524" s="175"/>
      <c r="T524" s="175"/>
      <c r="U524" s="175"/>
      <c r="V524" s="175"/>
      <c r="W524" s="175"/>
      <c r="X524" s="175"/>
      <c r="Y524" s="175"/>
      <c r="Z524" s="175"/>
      <c r="AA524" s="175"/>
      <c r="AB524" s="175"/>
      <c r="AC524" s="175"/>
      <c r="AD524" s="175"/>
      <c r="AE524" s="175"/>
      <c r="AF524" s="175"/>
      <c r="AG524" s="175"/>
    </row>
    <row r="525" spans="1:33" ht="18" customHeight="1">
      <c r="A525" s="647" t="str">
        <f t="shared" si="66"/>
        <v>平成9</v>
      </c>
      <c r="B525" s="552">
        <f t="shared" si="63"/>
        <v>60</v>
      </c>
      <c r="C525" s="648">
        <v>35720</v>
      </c>
      <c r="D525" s="648" t="str">
        <f t="shared" si="64"/>
        <v/>
      </c>
      <c r="E525" s="649">
        <v>1</v>
      </c>
      <c r="F525" s="650" t="s">
        <v>1634</v>
      </c>
      <c r="G525" s="650" t="s">
        <v>372</v>
      </c>
      <c r="H525" s="650"/>
      <c r="I525" s="176"/>
      <c r="J525" s="652">
        <v>1</v>
      </c>
      <c r="K525" s="653">
        <v>2</v>
      </c>
      <c r="L525" s="653">
        <v>60</v>
      </c>
      <c r="M525" s="176">
        <f t="shared" si="67"/>
        <v>60</v>
      </c>
      <c r="N525" s="1104"/>
      <c r="O525" s="1129" t="str">
        <f t="shared" si="65"/>
        <v/>
      </c>
      <c r="P525" s="175"/>
      <c r="Q525" s="175"/>
      <c r="R525" s="175"/>
      <c r="S525" s="175"/>
      <c r="T525" s="175"/>
      <c r="U525" s="175"/>
      <c r="V525" s="175"/>
      <c r="W525" s="175"/>
      <c r="X525" s="175"/>
      <c r="Y525" s="175"/>
      <c r="Z525" s="175"/>
      <c r="AA525" s="175"/>
      <c r="AB525" s="175"/>
      <c r="AC525" s="175"/>
      <c r="AD525" s="175"/>
      <c r="AE525" s="175"/>
      <c r="AF525" s="175"/>
      <c r="AG525" s="175"/>
    </row>
    <row r="526" spans="1:33" ht="18" customHeight="1">
      <c r="A526" s="647" t="str">
        <f t="shared" si="66"/>
        <v>平成9</v>
      </c>
      <c r="B526" s="552">
        <f t="shared" si="63"/>
        <v>18</v>
      </c>
      <c r="C526" s="648">
        <v>35725</v>
      </c>
      <c r="D526" s="648">
        <f t="shared" si="64"/>
        <v>35726</v>
      </c>
      <c r="E526" s="649">
        <v>2</v>
      </c>
      <c r="F526" s="650" t="s">
        <v>1923</v>
      </c>
      <c r="G526" s="650" t="s">
        <v>1299</v>
      </c>
      <c r="H526" s="650"/>
      <c r="I526" s="176"/>
      <c r="J526" s="652">
        <v>1</v>
      </c>
      <c r="K526" s="653">
        <v>41</v>
      </c>
      <c r="L526" s="653">
        <v>223</v>
      </c>
      <c r="M526" s="176">
        <f t="shared" si="67"/>
        <v>446</v>
      </c>
      <c r="N526" s="1104"/>
      <c r="O526" s="1129" t="str">
        <f t="shared" si="65"/>
        <v/>
      </c>
      <c r="P526" s="175"/>
      <c r="Q526" s="175"/>
      <c r="R526" s="175"/>
      <c r="S526" s="175"/>
      <c r="T526" s="175"/>
      <c r="U526" s="175"/>
      <c r="V526" s="175"/>
      <c r="W526" s="175"/>
      <c r="X526" s="175"/>
      <c r="Y526" s="175"/>
      <c r="Z526" s="175"/>
      <c r="AA526" s="175"/>
      <c r="AB526" s="175"/>
      <c r="AC526" s="175"/>
      <c r="AD526" s="175"/>
      <c r="AE526" s="175"/>
      <c r="AF526" s="175"/>
      <c r="AG526" s="175"/>
    </row>
    <row r="527" spans="1:33" ht="18" customHeight="1">
      <c r="A527" s="647" t="str">
        <f t="shared" si="66"/>
        <v>平成9</v>
      </c>
      <c r="B527" s="552">
        <f t="shared" si="63"/>
        <v>51</v>
      </c>
      <c r="C527" s="648">
        <v>35730</v>
      </c>
      <c r="D527" s="648" t="str">
        <f t="shared" si="64"/>
        <v/>
      </c>
      <c r="E527" s="649">
        <v>1</v>
      </c>
      <c r="F527" s="650" t="s">
        <v>1924</v>
      </c>
      <c r="G527" s="650" t="s">
        <v>1289</v>
      </c>
      <c r="H527" s="650"/>
      <c r="I527" s="176"/>
      <c r="J527" s="652">
        <v>1</v>
      </c>
      <c r="K527" s="653">
        <v>5</v>
      </c>
      <c r="L527" s="653">
        <v>93</v>
      </c>
      <c r="M527" s="176">
        <f t="shared" si="67"/>
        <v>93</v>
      </c>
      <c r="N527" s="1104"/>
      <c r="O527" s="1129" t="str">
        <f t="shared" si="65"/>
        <v/>
      </c>
      <c r="P527" s="175"/>
      <c r="Q527" s="175"/>
      <c r="R527" s="175"/>
      <c r="S527" s="175"/>
      <c r="T527" s="175"/>
      <c r="U527" s="175"/>
      <c r="V527" s="175"/>
      <c r="W527" s="175"/>
      <c r="X527" s="175"/>
      <c r="Y527" s="175"/>
      <c r="Z527" s="175"/>
      <c r="AA527" s="175"/>
      <c r="AB527" s="175"/>
      <c r="AC527" s="175"/>
      <c r="AD527" s="175"/>
      <c r="AE527" s="175"/>
      <c r="AF527" s="175"/>
      <c r="AG527" s="175"/>
    </row>
    <row r="528" spans="1:33" ht="18" customHeight="1">
      <c r="A528" s="647" t="str">
        <f t="shared" si="66"/>
        <v>平成9</v>
      </c>
      <c r="B528" s="552">
        <f t="shared" si="63"/>
        <v>9</v>
      </c>
      <c r="C528" s="648">
        <v>35731</v>
      </c>
      <c r="D528" s="648">
        <f t="shared" si="64"/>
        <v>35732</v>
      </c>
      <c r="E528" s="649">
        <v>2</v>
      </c>
      <c r="F528" s="650" t="s">
        <v>1925</v>
      </c>
      <c r="G528" s="650" t="s">
        <v>1299</v>
      </c>
      <c r="H528" s="650"/>
      <c r="I528" s="176"/>
      <c r="J528" s="652">
        <v>1</v>
      </c>
      <c r="K528" s="653">
        <v>87</v>
      </c>
      <c r="L528" s="653">
        <v>265</v>
      </c>
      <c r="M528" s="176">
        <f t="shared" si="67"/>
        <v>530</v>
      </c>
      <c r="N528" s="1104"/>
      <c r="O528" s="1129" t="str">
        <f t="shared" si="65"/>
        <v/>
      </c>
      <c r="P528" s="175"/>
      <c r="Q528" s="175"/>
      <c r="R528" s="175"/>
      <c r="S528" s="175"/>
      <c r="T528" s="175"/>
      <c r="U528" s="175"/>
      <c r="V528" s="175"/>
      <c r="W528" s="175"/>
      <c r="X528" s="175"/>
      <c r="Y528" s="175"/>
      <c r="Z528" s="175"/>
      <c r="AA528" s="175"/>
      <c r="AB528" s="175"/>
      <c r="AC528" s="175"/>
      <c r="AD528" s="175"/>
      <c r="AE528" s="175"/>
      <c r="AF528" s="175"/>
      <c r="AG528" s="175"/>
    </row>
    <row r="529" spans="1:33" ht="18" customHeight="1">
      <c r="A529" s="647" t="str">
        <f t="shared" si="66"/>
        <v>平成9</v>
      </c>
      <c r="B529" s="552">
        <f t="shared" si="63"/>
        <v>60</v>
      </c>
      <c r="C529" s="648">
        <v>35732</v>
      </c>
      <c r="D529" s="648" t="str">
        <f t="shared" si="64"/>
        <v/>
      </c>
      <c r="E529" s="649">
        <v>1</v>
      </c>
      <c r="F529" s="650" t="s">
        <v>1415</v>
      </c>
      <c r="G529" s="650" t="s">
        <v>1289</v>
      </c>
      <c r="H529" s="650"/>
      <c r="I529" s="176"/>
      <c r="J529" s="652">
        <v>1</v>
      </c>
      <c r="K529" s="653">
        <v>2</v>
      </c>
      <c r="L529" s="653">
        <v>75</v>
      </c>
      <c r="M529" s="176">
        <f t="shared" si="67"/>
        <v>75</v>
      </c>
      <c r="N529" s="1104"/>
      <c r="O529" s="1129" t="str">
        <f t="shared" si="65"/>
        <v/>
      </c>
      <c r="P529" s="175"/>
      <c r="Q529" s="175"/>
      <c r="R529" s="175"/>
      <c r="S529" s="175"/>
      <c r="T529" s="175"/>
      <c r="U529" s="175"/>
      <c r="V529" s="175"/>
      <c r="W529" s="175"/>
      <c r="X529" s="175"/>
      <c r="Y529" s="175"/>
      <c r="Z529" s="175"/>
      <c r="AA529" s="175"/>
      <c r="AB529" s="175"/>
      <c r="AC529" s="175"/>
      <c r="AD529" s="175"/>
      <c r="AE529" s="175"/>
      <c r="AF529" s="175"/>
      <c r="AG529" s="175"/>
    </row>
    <row r="530" spans="1:33" ht="18" customHeight="1">
      <c r="A530" s="647" t="str">
        <f t="shared" si="66"/>
        <v>平成9</v>
      </c>
      <c r="B530" s="552">
        <f t="shared" si="63"/>
        <v>21</v>
      </c>
      <c r="C530" s="648">
        <v>35733</v>
      </c>
      <c r="D530" s="648">
        <f t="shared" si="64"/>
        <v>35734</v>
      </c>
      <c r="E530" s="649">
        <v>2</v>
      </c>
      <c r="F530" s="650" t="s">
        <v>1926</v>
      </c>
      <c r="G530" s="650" t="s">
        <v>1927</v>
      </c>
      <c r="H530" s="650" t="s">
        <v>1711</v>
      </c>
      <c r="I530" s="176"/>
      <c r="J530" s="652">
        <v>1</v>
      </c>
      <c r="K530" s="653">
        <v>34</v>
      </c>
      <c r="L530" s="653">
        <v>121</v>
      </c>
      <c r="M530" s="176">
        <f t="shared" si="67"/>
        <v>242</v>
      </c>
      <c r="N530" s="1104"/>
      <c r="O530" s="1129" t="str">
        <f t="shared" si="65"/>
        <v/>
      </c>
      <c r="P530" s="175"/>
      <c r="Q530" s="175"/>
      <c r="R530" s="175"/>
      <c r="S530" s="175"/>
      <c r="T530" s="175"/>
      <c r="U530" s="175"/>
      <c r="V530" s="175"/>
      <c r="W530" s="175"/>
      <c r="X530" s="175"/>
      <c r="Y530" s="175"/>
      <c r="Z530" s="175"/>
      <c r="AA530" s="175"/>
      <c r="AB530" s="175"/>
      <c r="AC530" s="175"/>
      <c r="AD530" s="175"/>
      <c r="AE530" s="175"/>
      <c r="AF530" s="175"/>
      <c r="AG530" s="175"/>
    </row>
    <row r="531" spans="1:33" ht="18" customHeight="1">
      <c r="A531" s="647" t="str">
        <f t="shared" si="66"/>
        <v>平成9</v>
      </c>
      <c r="B531" s="552">
        <f t="shared" si="63"/>
        <v>2</v>
      </c>
      <c r="C531" s="648">
        <v>35735</v>
      </c>
      <c r="D531" s="648">
        <f t="shared" si="64"/>
        <v>35737</v>
      </c>
      <c r="E531" s="649">
        <v>3</v>
      </c>
      <c r="F531" s="650" t="s">
        <v>1928</v>
      </c>
      <c r="G531" s="650" t="s">
        <v>1929</v>
      </c>
      <c r="H531" s="650"/>
      <c r="I531" s="176"/>
      <c r="J531" s="652">
        <v>1</v>
      </c>
      <c r="K531" s="653">
        <v>357</v>
      </c>
      <c r="L531" s="653">
        <v>843</v>
      </c>
      <c r="M531" s="176">
        <f t="shared" si="67"/>
        <v>2529</v>
      </c>
      <c r="N531" s="1104"/>
      <c r="O531" s="1129" t="str">
        <f t="shared" si="65"/>
        <v/>
      </c>
      <c r="P531" s="175"/>
      <c r="Q531" s="175"/>
      <c r="R531" s="175"/>
      <c r="S531" s="175"/>
      <c r="T531" s="175"/>
      <c r="U531" s="175"/>
      <c r="V531" s="175"/>
      <c r="W531" s="175"/>
      <c r="X531" s="175"/>
      <c r="Y531" s="175"/>
      <c r="Z531" s="175"/>
      <c r="AA531" s="175"/>
      <c r="AB531" s="175"/>
      <c r="AC531" s="175"/>
      <c r="AD531" s="175"/>
      <c r="AE531" s="175"/>
      <c r="AF531" s="175"/>
      <c r="AG531" s="175"/>
    </row>
    <row r="532" spans="1:33" ht="18" customHeight="1">
      <c r="A532" s="647" t="str">
        <f t="shared" si="66"/>
        <v>平成9</v>
      </c>
      <c r="B532" s="552">
        <f t="shared" si="63"/>
        <v>51</v>
      </c>
      <c r="C532" s="648">
        <v>35744</v>
      </c>
      <c r="D532" s="648" t="str">
        <f t="shared" si="64"/>
        <v/>
      </c>
      <c r="E532" s="649">
        <v>1</v>
      </c>
      <c r="F532" s="650" t="s">
        <v>1930</v>
      </c>
      <c r="G532" s="650" t="s">
        <v>1931</v>
      </c>
      <c r="H532" s="650"/>
      <c r="I532" s="176"/>
      <c r="J532" s="652">
        <v>1</v>
      </c>
      <c r="K532" s="653">
        <v>5</v>
      </c>
      <c r="L532" s="653">
        <v>59</v>
      </c>
      <c r="M532" s="176">
        <f t="shared" si="67"/>
        <v>59</v>
      </c>
      <c r="N532" s="1104"/>
      <c r="O532" s="1129" t="str">
        <f t="shared" si="65"/>
        <v/>
      </c>
      <c r="P532" s="175"/>
      <c r="Q532" s="175"/>
      <c r="R532" s="175"/>
      <c r="S532" s="175"/>
      <c r="T532" s="175"/>
      <c r="U532" s="175"/>
      <c r="V532" s="175"/>
      <c r="W532" s="175"/>
      <c r="X532" s="175"/>
      <c r="Y532" s="175"/>
      <c r="Z532" s="175"/>
      <c r="AA532" s="175"/>
      <c r="AB532" s="175"/>
      <c r="AC532" s="175"/>
      <c r="AD532" s="175"/>
      <c r="AE532" s="175"/>
      <c r="AF532" s="175"/>
      <c r="AG532" s="175"/>
    </row>
    <row r="533" spans="1:33" ht="18" customHeight="1">
      <c r="A533" s="647" t="str">
        <f t="shared" si="66"/>
        <v>平成9</v>
      </c>
      <c r="B533" s="552">
        <f t="shared" si="63"/>
        <v>67</v>
      </c>
      <c r="C533" s="648">
        <v>35746</v>
      </c>
      <c r="D533" s="648" t="str">
        <f t="shared" si="64"/>
        <v/>
      </c>
      <c r="E533" s="649">
        <v>1</v>
      </c>
      <c r="F533" s="650" t="s">
        <v>1932</v>
      </c>
      <c r="G533" s="650" t="s">
        <v>1296</v>
      </c>
      <c r="H533" s="650" t="s">
        <v>1725</v>
      </c>
      <c r="I533" s="176"/>
      <c r="J533" s="652">
        <v>1</v>
      </c>
      <c r="K533" s="653">
        <v>1</v>
      </c>
      <c r="L533" s="653">
        <v>46</v>
      </c>
      <c r="M533" s="176">
        <f t="shared" si="67"/>
        <v>46</v>
      </c>
      <c r="N533" s="1104"/>
      <c r="O533" s="1129" t="str">
        <f t="shared" si="65"/>
        <v/>
      </c>
      <c r="P533" s="175"/>
      <c r="Q533" s="175"/>
      <c r="R533" s="175"/>
      <c r="S533" s="175"/>
      <c r="T533" s="175"/>
      <c r="U533" s="175"/>
      <c r="V533" s="175"/>
      <c r="W533" s="175"/>
      <c r="X533" s="175"/>
      <c r="Y533" s="175"/>
      <c r="Z533" s="175"/>
      <c r="AA533" s="175"/>
      <c r="AB533" s="175"/>
      <c r="AC533" s="175"/>
      <c r="AD533" s="175"/>
      <c r="AE533" s="175"/>
      <c r="AF533" s="175"/>
      <c r="AG533" s="175"/>
    </row>
    <row r="534" spans="1:33" ht="18" customHeight="1">
      <c r="A534" s="647" t="str">
        <f t="shared" si="66"/>
        <v>平成9</v>
      </c>
      <c r="B534" s="552">
        <f t="shared" si="63"/>
        <v>3</v>
      </c>
      <c r="C534" s="648">
        <v>35745</v>
      </c>
      <c r="D534" s="648">
        <f t="shared" si="64"/>
        <v>35747</v>
      </c>
      <c r="E534" s="649">
        <v>3</v>
      </c>
      <c r="F534" s="650" t="s">
        <v>1933</v>
      </c>
      <c r="G534" s="650" t="s">
        <v>1934</v>
      </c>
      <c r="H534" s="650"/>
      <c r="I534" s="176"/>
      <c r="J534" s="652">
        <v>1</v>
      </c>
      <c r="K534" s="653">
        <v>260</v>
      </c>
      <c r="L534" s="653">
        <v>610</v>
      </c>
      <c r="M534" s="176">
        <f t="shared" si="67"/>
        <v>1830</v>
      </c>
      <c r="N534" s="1104"/>
      <c r="O534" s="1129" t="str">
        <f t="shared" si="65"/>
        <v/>
      </c>
      <c r="P534" s="175"/>
      <c r="Q534" s="175"/>
      <c r="R534" s="175"/>
      <c r="S534" s="175"/>
      <c r="T534" s="175"/>
      <c r="U534" s="175"/>
      <c r="V534" s="175"/>
      <c r="W534" s="175"/>
      <c r="X534" s="175"/>
      <c r="Y534" s="175"/>
      <c r="Z534" s="175"/>
      <c r="AA534" s="175"/>
      <c r="AB534" s="175"/>
      <c r="AC534" s="175"/>
      <c r="AD534" s="175"/>
      <c r="AE534" s="175"/>
      <c r="AF534" s="175"/>
      <c r="AG534" s="175"/>
    </row>
    <row r="535" spans="1:33" ht="18" customHeight="1">
      <c r="A535" s="647" t="str">
        <f t="shared" si="66"/>
        <v>平成9</v>
      </c>
      <c r="B535" s="552">
        <f t="shared" si="63"/>
        <v>11</v>
      </c>
      <c r="C535" s="648">
        <v>35747</v>
      </c>
      <c r="D535" s="648">
        <f t="shared" si="64"/>
        <v>35748</v>
      </c>
      <c r="E535" s="649">
        <v>2</v>
      </c>
      <c r="F535" s="650" t="s">
        <v>1935</v>
      </c>
      <c r="G535" s="650" t="s">
        <v>1299</v>
      </c>
      <c r="H535" s="650"/>
      <c r="I535" s="176"/>
      <c r="J535" s="652">
        <v>1</v>
      </c>
      <c r="K535" s="653">
        <v>75</v>
      </c>
      <c r="L535" s="653">
        <v>351</v>
      </c>
      <c r="M535" s="176">
        <f t="shared" si="67"/>
        <v>702</v>
      </c>
      <c r="N535" s="1104"/>
      <c r="O535" s="1129" t="str">
        <f t="shared" si="65"/>
        <v/>
      </c>
      <c r="P535" s="175"/>
      <c r="Q535" s="175"/>
      <c r="R535" s="175"/>
      <c r="S535" s="175"/>
      <c r="T535" s="175"/>
      <c r="U535" s="175"/>
      <c r="V535" s="175"/>
      <c r="W535" s="175"/>
      <c r="X535" s="175"/>
      <c r="Y535" s="175"/>
      <c r="Z535" s="175"/>
      <c r="AA535" s="175"/>
      <c r="AB535" s="175"/>
      <c r="AC535" s="175"/>
      <c r="AD535" s="175"/>
      <c r="AE535" s="175"/>
      <c r="AF535" s="175"/>
      <c r="AG535" s="175"/>
    </row>
    <row r="536" spans="1:33" ht="18" customHeight="1">
      <c r="A536" s="647" t="str">
        <f t="shared" si="66"/>
        <v>平成9</v>
      </c>
      <c r="B536" s="552">
        <f t="shared" si="63"/>
        <v>29</v>
      </c>
      <c r="C536" s="648">
        <v>35748</v>
      </c>
      <c r="D536" s="648">
        <f t="shared" si="64"/>
        <v>35749</v>
      </c>
      <c r="E536" s="649">
        <v>2</v>
      </c>
      <c r="F536" s="650" t="s">
        <v>1936</v>
      </c>
      <c r="G536" s="650" t="s">
        <v>1937</v>
      </c>
      <c r="H536" s="650"/>
      <c r="I536" s="176"/>
      <c r="J536" s="652">
        <v>1</v>
      </c>
      <c r="K536" s="653">
        <v>13</v>
      </c>
      <c r="L536" s="653">
        <v>359</v>
      </c>
      <c r="M536" s="176">
        <f t="shared" si="67"/>
        <v>718</v>
      </c>
      <c r="N536" s="1104"/>
      <c r="O536" s="1129" t="str">
        <f t="shared" si="65"/>
        <v/>
      </c>
      <c r="P536" s="175"/>
      <c r="Q536" s="175"/>
      <c r="R536" s="175"/>
      <c r="S536" s="175"/>
      <c r="T536" s="175"/>
      <c r="U536" s="175"/>
      <c r="V536" s="175"/>
      <c r="W536" s="175"/>
      <c r="X536" s="175"/>
      <c r="Y536" s="175"/>
      <c r="Z536" s="175"/>
      <c r="AA536" s="175"/>
      <c r="AB536" s="175"/>
      <c r="AC536" s="175"/>
      <c r="AD536" s="175"/>
      <c r="AE536" s="175"/>
      <c r="AF536" s="175"/>
      <c r="AG536" s="175"/>
    </row>
    <row r="537" spans="1:33" ht="18" customHeight="1">
      <c r="A537" s="647" t="str">
        <f t="shared" si="66"/>
        <v>平成9</v>
      </c>
      <c r="B537" s="552">
        <f t="shared" si="63"/>
        <v>31</v>
      </c>
      <c r="C537" s="648">
        <v>35751</v>
      </c>
      <c r="D537" s="648" t="str">
        <f t="shared" si="64"/>
        <v/>
      </c>
      <c r="E537" s="649">
        <v>1</v>
      </c>
      <c r="F537" s="650" t="s">
        <v>1938</v>
      </c>
      <c r="G537" s="650" t="s">
        <v>1939</v>
      </c>
      <c r="H537" s="650"/>
      <c r="I537" s="176"/>
      <c r="J537" s="652">
        <v>1</v>
      </c>
      <c r="K537" s="653">
        <v>11</v>
      </c>
      <c r="L537" s="653">
        <v>196</v>
      </c>
      <c r="M537" s="176">
        <f t="shared" si="67"/>
        <v>196</v>
      </c>
      <c r="N537" s="1104"/>
      <c r="O537" s="1129" t="str">
        <f t="shared" si="65"/>
        <v/>
      </c>
      <c r="P537" s="175"/>
      <c r="Q537" s="175"/>
      <c r="R537" s="175"/>
      <c r="S537" s="175"/>
      <c r="T537" s="175"/>
      <c r="U537" s="175"/>
      <c r="V537" s="175"/>
      <c r="W537" s="175"/>
      <c r="X537" s="175"/>
      <c r="Y537" s="175"/>
      <c r="Z537" s="175"/>
      <c r="AA537" s="175"/>
      <c r="AB537" s="175"/>
      <c r="AC537" s="175"/>
      <c r="AD537" s="175"/>
      <c r="AE537" s="175"/>
      <c r="AF537" s="175"/>
      <c r="AG537" s="175"/>
    </row>
    <row r="538" spans="1:33" ht="18" customHeight="1">
      <c r="A538" s="647" t="str">
        <f t="shared" si="66"/>
        <v>平成9</v>
      </c>
      <c r="B538" s="552">
        <f t="shared" si="63"/>
        <v>26</v>
      </c>
      <c r="C538" s="648">
        <v>35755</v>
      </c>
      <c r="D538" s="648" t="str">
        <f t="shared" si="64"/>
        <v/>
      </c>
      <c r="E538" s="649">
        <v>1</v>
      </c>
      <c r="F538" s="650" t="s">
        <v>1940</v>
      </c>
      <c r="G538" s="650" t="s">
        <v>1941</v>
      </c>
      <c r="H538" s="650"/>
      <c r="I538" s="176"/>
      <c r="J538" s="652">
        <v>1</v>
      </c>
      <c r="K538" s="653">
        <v>17</v>
      </c>
      <c r="L538" s="653">
        <v>98</v>
      </c>
      <c r="M538" s="176">
        <f t="shared" si="67"/>
        <v>98</v>
      </c>
      <c r="N538" s="1104"/>
      <c r="O538" s="1129" t="str">
        <f t="shared" si="65"/>
        <v/>
      </c>
      <c r="P538" s="175"/>
      <c r="Q538" s="175"/>
      <c r="R538" s="175"/>
      <c r="S538" s="175"/>
      <c r="T538" s="175"/>
      <c r="U538" s="175"/>
      <c r="V538" s="175"/>
      <c r="W538" s="175"/>
      <c r="X538" s="175"/>
      <c r="Y538" s="175"/>
      <c r="Z538" s="175"/>
      <c r="AA538" s="175"/>
      <c r="AB538" s="175"/>
      <c r="AC538" s="175"/>
      <c r="AD538" s="175"/>
      <c r="AE538" s="175"/>
      <c r="AF538" s="175"/>
      <c r="AG538" s="175"/>
    </row>
    <row r="539" spans="1:33" ht="18" customHeight="1">
      <c r="A539" s="647" t="str">
        <f t="shared" si="66"/>
        <v>平成9</v>
      </c>
      <c r="B539" s="552">
        <f t="shared" si="63"/>
        <v>67</v>
      </c>
      <c r="C539" s="648">
        <v>35759</v>
      </c>
      <c r="D539" s="648" t="str">
        <f t="shared" si="64"/>
        <v/>
      </c>
      <c r="E539" s="649">
        <v>1</v>
      </c>
      <c r="F539" s="650" t="s">
        <v>1942</v>
      </c>
      <c r="G539" s="650" t="s">
        <v>1296</v>
      </c>
      <c r="H539" s="650"/>
      <c r="I539" s="176"/>
      <c r="J539" s="652">
        <v>1</v>
      </c>
      <c r="K539" s="653">
        <v>1</v>
      </c>
      <c r="L539" s="653">
        <v>60</v>
      </c>
      <c r="M539" s="176">
        <f t="shared" si="67"/>
        <v>60</v>
      </c>
      <c r="N539" s="1104"/>
      <c r="O539" s="1129" t="str">
        <f t="shared" si="65"/>
        <v/>
      </c>
      <c r="P539" s="175"/>
      <c r="Q539" s="175"/>
      <c r="R539" s="175"/>
      <c r="S539" s="175"/>
      <c r="T539" s="175"/>
      <c r="U539" s="175"/>
      <c r="V539" s="175"/>
      <c r="W539" s="175"/>
      <c r="X539" s="175"/>
      <c r="Y539" s="175"/>
      <c r="Z539" s="175"/>
      <c r="AA539" s="175"/>
      <c r="AB539" s="175"/>
      <c r="AC539" s="175"/>
      <c r="AD539" s="175"/>
      <c r="AE539" s="175"/>
      <c r="AF539" s="175"/>
      <c r="AG539" s="175"/>
    </row>
    <row r="540" spans="1:33" ht="18" customHeight="1">
      <c r="A540" s="647" t="str">
        <f t="shared" si="66"/>
        <v>平成9</v>
      </c>
      <c r="B540" s="552">
        <f t="shared" si="63"/>
        <v>15</v>
      </c>
      <c r="C540" s="648">
        <v>35760</v>
      </c>
      <c r="D540" s="648">
        <f t="shared" si="64"/>
        <v>35762</v>
      </c>
      <c r="E540" s="649">
        <v>3</v>
      </c>
      <c r="F540" s="650" t="s">
        <v>1943</v>
      </c>
      <c r="G540" s="650" t="s">
        <v>1944</v>
      </c>
      <c r="H540" s="650"/>
      <c r="I540" s="176"/>
      <c r="J540" s="652">
        <v>1</v>
      </c>
      <c r="K540" s="653">
        <v>43</v>
      </c>
      <c r="L540" s="653">
        <v>300</v>
      </c>
      <c r="M540" s="176">
        <f t="shared" si="67"/>
        <v>900</v>
      </c>
      <c r="N540" s="1104"/>
      <c r="O540" s="1129" t="str">
        <f t="shared" si="65"/>
        <v/>
      </c>
      <c r="P540" s="175"/>
      <c r="Q540" s="175"/>
      <c r="R540" s="175"/>
      <c r="S540" s="175"/>
      <c r="T540" s="175"/>
      <c r="U540" s="175"/>
      <c r="V540" s="175"/>
      <c r="W540" s="175"/>
      <c r="X540" s="175"/>
      <c r="Y540" s="175"/>
      <c r="Z540" s="175"/>
      <c r="AA540" s="175"/>
      <c r="AB540" s="175"/>
      <c r="AC540" s="175"/>
      <c r="AD540" s="175"/>
      <c r="AE540" s="175"/>
      <c r="AF540" s="175"/>
      <c r="AG540" s="175"/>
    </row>
    <row r="541" spans="1:33" ht="18" customHeight="1">
      <c r="A541" s="647" t="str">
        <f t="shared" si="66"/>
        <v>平成9</v>
      </c>
      <c r="B541" s="552">
        <f t="shared" si="63"/>
        <v>46</v>
      </c>
      <c r="C541" s="648">
        <v>35773</v>
      </c>
      <c r="D541" s="648" t="str">
        <f t="shared" si="64"/>
        <v/>
      </c>
      <c r="E541" s="649">
        <v>1</v>
      </c>
      <c r="F541" s="650" t="s">
        <v>1945</v>
      </c>
      <c r="G541" s="650" t="s">
        <v>1946</v>
      </c>
      <c r="H541" s="650"/>
      <c r="I541" s="176"/>
      <c r="J541" s="652">
        <v>1</v>
      </c>
      <c r="K541" s="653">
        <v>6</v>
      </c>
      <c r="L541" s="653">
        <v>52</v>
      </c>
      <c r="M541" s="176">
        <f t="shared" si="67"/>
        <v>52</v>
      </c>
      <c r="N541" s="1104"/>
      <c r="O541" s="1129" t="str">
        <f t="shared" si="65"/>
        <v/>
      </c>
      <c r="P541" s="175"/>
      <c r="Q541" s="175"/>
      <c r="R541" s="175"/>
      <c r="S541" s="175"/>
      <c r="T541" s="175"/>
      <c r="U541" s="175"/>
      <c r="V541" s="175"/>
      <c r="W541" s="175"/>
      <c r="X541" s="175"/>
      <c r="Y541" s="175"/>
      <c r="Z541" s="175"/>
      <c r="AA541" s="175"/>
      <c r="AB541" s="175"/>
      <c r="AC541" s="175"/>
      <c r="AD541" s="175"/>
      <c r="AE541" s="175"/>
      <c r="AF541" s="175"/>
      <c r="AG541" s="175"/>
    </row>
    <row r="542" spans="1:33" ht="18" customHeight="1">
      <c r="A542" s="647" t="str">
        <f t="shared" si="66"/>
        <v>平成9</v>
      </c>
      <c r="B542" s="552">
        <f t="shared" si="63"/>
        <v>25</v>
      </c>
      <c r="C542" s="648">
        <v>35775</v>
      </c>
      <c r="D542" s="648" t="str">
        <f t="shared" si="64"/>
        <v/>
      </c>
      <c r="E542" s="649">
        <v>1</v>
      </c>
      <c r="F542" s="650" t="s">
        <v>1947</v>
      </c>
      <c r="G542" s="650" t="s">
        <v>1745</v>
      </c>
      <c r="H542" s="650"/>
      <c r="I542" s="176"/>
      <c r="J542" s="652">
        <v>1</v>
      </c>
      <c r="K542" s="653">
        <v>21</v>
      </c>
      <c r="L542" s="653">
        <v>206</v>
      </c>
      <c r="M542" s="176">
        <f t="shared" si="67"/>
        <v>206</v>
      </c>
      <c r="N542" s="1104"/>
      <c r="O542" s="1129" t="str">
        <f t="shared" si="65"/>
        <v/>
      </c>
      <c r="P542" s="175"/>
      <c r="Q542" s="175"/>
      <c r="R542" s="175"/>
      <c r="S542" s="175"/>
      <c r="T542" s="175"/>
      <c r="U542" s="175"/>
      <c r="V542" s="175"/>
      <c r="W542" s="175"/>
      <c r="X542" s="175"/>
      <c r="Y542" s="175"/>
      <c r="Z542" s="175"/>
      <c r="AA542" s="175"/>
      <c r="AB542" s="175"/>
      <c r="AC542" s="175"/>
      <c r="AD542" s="175"/>
      <c r="AE542" s="175"/>
      <c r="AF542" s="175"/>
      <c r="AG542" s="175"/>
    </row>
    <row r="543" spans="1:33" ht="18" customHeight="1">
      <c r="A543" s="647" t="str">
        <f t="shared" si="66"/>
        <v>平成9</v>
      </c>
      <c r="B543" s="552">
        <f t="shared" si="63"/>
        <v>14</v>
      </c>
      <c r="C543" s="648">
        <v>35775</v>
      </c>
      <c r="D543" s="648">
        <f t="shared" si="64"/>
        <v>35776</v>
      </c>
      <c r="E543" s="649">
        <v>2</v>
      </c>
      <c r="F543" s="650" t="s">
        <v>1948</v>
      </c>
      <c r="G543" s="650" t="s">
        <v>1289</v>
      </c>
      <c r="H543" s="650" t="s">
        <v>1711</v>
      </c>
      <c r="I543" s="176"/>
      <c r="J543" s="652">
        <v>1</v>
      </c>
      <c r="K543" s="653">
        <v>46</v>
      </c>
      <c r="L543" s="653">
        <v>74</v>
      </c>
      <c r="M543" s="176">
        <f t="shared" si="67"/>
        <v>148</v>
      </c>
      <c r="N543" s="1104"/>
      <c r="O543" s="1129" t="str">
        <f t="shared" si="65"/>
        <v/>
      </c>
      <c r="P543" s="175"/>
      <c r="Q543" s="175"/>
      <c r="R543" s="175"/>
      <c r="S543" s="175"/>
      <c r="T543" s="175"/>
      <c r="U543" s="175"/>
      <c r="V543" s="175"/>
      <c r="W543" s="175"/>
      <c r="X543" s="175"/>
      <c r="Y543" s="175"/>
      <c r="Z543" s="175"/>
      <c r="AA543" s="175"/>
      <c r="AB543" s="175"/>
      <c r="AC543" s="175"/>
      <c r="AD543" s="175"/>
      <c r="AE543" s="175"/>
      <c r="AF543" s="175"/>
      <c r="AG543" s="175"/>
    </row>
    <row r="544" spans="1:33" ht="18" customHeight="1">
      <c r="A544" s="647" t="str">
        <f t="shared" si="66"/>
        <v>平成9</v>
      </c>
      <c r="B544" s="552">
        <f t="shared" si="63"/>
        <v>15</v>
      </c>
      <c r="C544" s="648">
        <v>35775</v>
      </c>
      <c r="D544" s="648">
        <f t="shared" si="64"/>
        <v>35776</v>
      </c>
      <c r="E544" s="649">
        <v>2</v>
      </c>
      <c r="F544" s="650" t="s">
        <v>1949</v>
      </c>
      <c r="G544" s="650" t="s">
        <v>1299</v>
      </c>
      <c r="H544" s="650"/>
      <c r="I544" s="176"/>
      <c r="J544" s="652">
        <v>1</v>
      </c>
      <c r="K544" s="653">
        <v>43</v>
      </c>
      <c r="L544" s="653">
        <v>340</v>
      </c>
      <c r="M544" s="176">
        <f t="shared" si="67"/>
        <v>680</v>
      </c>
      <c r="N544" s="1104"/>
      <c r="O544" s="1129" t="str">
        <f t="shared" si="65"/>
        <v/>
      </c>
      <c r="P544" s="175"/>
      <c r="Q544" s="175"/>
      <c r="R544" s="175"/>
      <c r="S544" s="175"/>
      <c r="T544" s="175"/>
      <c r="U544" s="175"/>
      <c r="V544" s="175"/>
      <c r="W544" s="175"/>
      <c r="X544" s="175"/>
      <c r="Y544" s="175"/>
      <c r="Z544" s="175"/>
      <c r="AA544" s="175"/>
      <c r="AB544" s="175"/>
      <c r="AC544" s="175"/>
      <c r="AD544" s="175"/>
      <c r="AE544" s="175"/>
      <c r="AF544" s="175"/>
      <c r="AG544" s="175"/>
    </row>
    <row r="545" spans="1:33" ht="18" customHeight="1">
      <c r="A545" s="647" t="str">
        <f t="shared" si="66"/>
        <v>平成9</v>
      </c>
      <c r="B545" s="552">
        <f t="shared" si="63"/>
        <v>31</v>
      </c>
      <c r="C545" s="648">
        <v>35780</v>
      </c>
      <c r="D545" s="648" t="str">
        <f t="shared" si="64"/>
        <v/>
      </c>
      <c r="E545" s="649">
        <v>1</v>
      </c>
      <c r="F545" s="650" t="s">
        <v>1950</v>
      </c>
      <c r="G545" s="650" t="s">
        <v>1296</v>
      </c>
      <c r="H545" s="650" t="s">
        <v>1711</v>
      </c>
      <c r="I545" s="176"/>
      <c r="J545" s="652">
        <v>1</v>
      </c>
      <c r="K545" s="653">
        <v>11</v>
      </c>
      <c r="L545" s="653">
        <v>51</v>
      </c>
      <c r="M545" s="176">
        <f t="shared" si="67"/>
        <v>51</v>
      </c>
      <c r="N545" s="1104"/>
      <c r="O545" s="1129" t="str">
        <f t="shared" si="65"/>
        <v/>
      </c>
      <c r="P545" s="175"/>
      <c r="Q545" s="175"/>
      <c r="R545" s="175"/>
      <c r="S545" s="175"/>
      <c r="T545" s="175"/>
      <c r="U545" s="175"/>
      <c r="V545" s="175"/>
      <c r="W545" s="175"/>
      <c r="X545" s="175"/>
      <c r="Y545" s="175"/>
      <c r="Z545" s="175"/>
      <c r="AA545" s="175"/>
      <c r="AB545" s="175"/>
      <c r="AC545" s="175"/>
      <c r="AD545" s="175"/>
      <c r="AE545" s="175"/>
      <c r="AF545" s="175"/>
      <c r="AG545" s="175"/>
    </row>
    <row r="546" spans="1:33" ht="18" customHeight="1">
      <c r="A546" s="647" t="str">
        <f t="shared" si="66"/>
        <v>平成9</v>
      </c>
      <c r="B546" s="552">
        <f t="shared" si="63"/>
        <v>22</v>
      </c>
      <c r="C546" s="648">
        <v>35783</v>
      </c>
      <c r="D546" s="648" t="str">
        <f t="shared" si="64"/>
        <v/>
      </c>
      <c r="E546" s="649">
        <v>1</v>
      </c>
      <c r="F546" s="650" t="s">
        <v>1951</v>
      </c>
      <c r="G546" s="650" t="s">
        <v>1289</v>
      </c>
      <c r="H546" s="650"/>
      <c r="I546" s="176"/>
      <c r="J546" s="652">
        <v>1</v>
      </c>
      <c r="K546" s="653">
        <v>32</v>
      </c>
      <c r="L546" s="653">
        <v>119</v>
      </c>
      <c r="M546" s="176">
        <f t="shared" si="67"/>
        <v>119</v>
      </c>
      <c r="N546" s="1104"/>
      <c r="O546" s="1129" t="str">
        <f t="shared" si="65"/>
        <v/>
      </c>
      <c r="P546" s="175"/>
      <c r="Q546" s="175"/>
      <c r="R546" s="175"/>
      <c r="S546" s="175"/>
      <c r="T546" s="175"/>
      <c r="U546" s="175"/>
      <c r="V546" s="175"/>
      <c r="W546" s="175"/>
      <c r="X546" s="175"/>
      <c r="Y546" s="175"/>
      <c r="Z546" s="175"/>
      <c r="AA546" s="175"/>
      <c r="AB546" s="175"/>
      <c r="AC546" s="175"/>
      <c r="AD546" s="175"/>
      <c r="AE546" s="175"/>
      <c r="AF546" s="175"/>
      <c r="AG546" s="175"/>
    </row>
    <row r="547" spans="1:33" ht="18" customHeight="1">
      <c r="A547" s="647" t="str">
        <f t="shared" si="66"/>
        <v>平成9</v>
      </c>
      <c r="B547" s="552">
        <f t="shared" si="63"/>
        <v>26</v>
      </c>
      <c r="C547" s="648">
        <v>35802</v>
      </c>
      <c r="D547" s="648" t="str">
        <f t="shared" si="64"/>
        <v/>
      </c>
      <c r="E547" s="649">
        <v>1</v>
      </c>
      <c r="F547" s="650" t="s">
        <v>1952</v>
      </c>
      <c r="G547" s="650" t="s">
        <v>1953</v>
      </c>
      <c r="H547" s="650"/>
      <c r="I547" s="176"/>
      <c r="J547" s="652">
        <v>1</v>
      </c>
      <c r="K547" s="653">
        <v>17</v>
      </c>
      <c r="L547" s="653">
        <v>70</v>
      </c>
      <c r="M547" s="176">
        <f t="shared" si="67"/>
        <v>70</v>
      </c>
      <c r="N547" s="1104"/>
      <c r="O547" s="1129" t="str">
        <f t="shared" si="65"/>
        <v/>
      </c>
      <c r="P547" s="175"/>
      <c r="Q547" s="175"/>
      <c r="R547" s="175"/>
      <c r="S547" s="175"/>
      <c r="T547" s="175"/>
      <c r="U547" s="175"/>
      <c r="V547" s="175"/>
      <c r="W547" s="175"/>
      <c r="X547" s="175"/>
      <c r="Y547" s="175"/>
      <c r="Z547" s="175"/>
      <c r="AA547" s="175"/>
      <c r="AB547" s="175"/>
      <c r="AC547" s="175"/>
      <c r="AD547" s="175"/>
      <c r="AE547" s="175"/>
      <c r="AF547" s="175"/>
      <c r="AG547" s="175"/>
    </row>
    <row r="548" spans="1:33" ht="18" customHeight="1">
      <c r="A548" s="647" t="str">
        <f t="shared" si="66"/>
        <v>平成9</v>
      </c>
      <c r="B548" s="552">
        <f t="shared" si="63"/>
        <v>60</v>
      </c>
      <c r="C548" s="648">
        <v>35804</v>
      </c>
      <c r="D548" s="648" t="str">
        <f t="shared" si="64"/>
        <v/>
      </c>
      <c r="E548" s="649">
        <v>1</v>
      </c>
      <c r="F548" s="650" t="s">
        <v>1954</v>
      </c>
      <c r="G548" s="650" t="s">
        <v>1630</v>
      </c>
      <c r="H548" s="650"/>
      <c r="I548" s="176"/>
      <c r="J548" s="652">
        <v>1</v>
      </c>
      <c r="K548" s="653">
        <v>2</v>
      </c>
      <c r="L548" s="653">
        <v>25</v>
      </c>
      <c r="M548" s="176">
        <f t="shared" si="67"/>
        <v>25</v>
      </c>
      <c r="N548" s="1104"/>
      <c r="O548" s="1129" t="str">
        <f t="shared" si="65"/>
        <v/>
      </c>
      <c r="P548" s="175"/>
      <c r="Q548" s="175"/>
      <c r="R548" s="175"/>
      <c r="S548" s="175"/>
      <c r="T548" s="175"/>
      <c r="U548" s="175"/>
      <c r="V548" s="175"/>
      <c r="W548" s="175"/>
      <c r="X548" s="175"/>
      <c r="Y548" s="175"/>
      <c r="Z548" s="175"/>
      <c r="AA548" s="175"/>
      <c r="AB548" s="175"/>
      <c r="AC548" s="175"/>
      <c r="AD548" s="175"/>
      <c r="AE548" s="175"/>
      <c r="AF548" s="175"/>
      <c r="AG548" s="175"/>
    </row>
    <row r="549" spans="1:33" ht="18" customHeight="1">
      <c r="A549" s="647" t="str">
        <f t="shared" si="66"/>
        <v>平成9</v>
      </c>
      <c r="B549" s="552">
        <f t="shared" si="63"/>
        <v>15</v>
      </c>
      <c r="C549" s="648">
        <v>35808</v>
      </c>
      <c r="D549" s="648">
        <f t="shared" si="64"/>
        <v>35809</v>
      </c>
      <c r="E549" s="649">
        <v>2</v>
      </c>
      <c r="F549" s="650" t="s">
        <v>1955</v>
      </c>
      <c r="G549" s="650" t="s">
        <v>1767</v>
      </c>
      <c r="H549" s="650"/>
      <c r="I549" s="176"/>
      <c r="J549" s="652">
        <v>1</v>
      </c>
      <c r="K549" s="653">
        <v>43</v>
      </c>
      <c r="L549" s="653">
        <v>220</v>
      </c>
      <c r="M549" s="176">
        <f t="shared" si="67"/>
        <v>440</v>
      </c>
      <c r="N549" s="1104"/>
      <c r="O549" s="1129" t="str">
        <f t="shared" si="65"/>
        <v/>
      </c>
      <c r="P549" s="175"/>
      <c r="Q549" s="175"/>
      <c r="R549" s="175"/>
      <c r="S549" s="175"/>
      <c r="T549" s="175"/>
      <c r="U549" s="175"/>
      <c r="V549" s="175"/>
      <c r="W549" s="175"/>
      <c r="X549" s="175"/>
      <c r="Y549" s="175"/>
      <c r="Z549" s="175"/>
      <c r="AA549" s="175"/>
      <c r="AB549" s="175"/>
      <c r="AC549" s="175"/>
      <c r="AD549" s="175"/>
      <c r="AE549" s="175"/>
      <c r="AF549" s="175"/>
      <c r="AG549" s="175"/>
    </row>
    <row r="550" spans="1:33" ht="18" customHeight="1">
      <c r="A550" s="647" t="str">
        <f t="shared" si="66"/>
        <v>平成9</v>
      </c>
      <c r="B550" s="552">
        <f t="shared" si="63"/>
        <v>10</v>
      </c>
      <c r="C550" s="648">
        <v>35821</v>
      </c>
      <c r="D550" s="648">
        <f t="shared" si="64"/>
        <v>35822</v>
      </c>
      <c r="E550" s="649">
        <v>2</v>
      </c>
      <c r="F550" s="650" t="s">
        <v>1956</v>
      </c>
      <c r="G550" s="650" t="s">
        <v>1458</v>
      </c>
      <c r="H550" s="650"/>
      <c r="I550" s="176"/>
      <c r="J550" s="652">
        <v>1</v>
      </c>
      <c r="K550" s="653">
        <v>80</v>
      </c>
      <c r="L550" s="653">
        <v>300</v>
      </c>
      <c r="M550" s="176">
        <f t="shared" si="67"/>
        <v>600</v>
      </c>
      <c r="N550" s="1104"/>
      <c r="O550" s="1129" t="str">
        <f t="shared" si="65"/>
        <v/>
      </c>
      <c r="P550" s="175"/>
      <c r="Q550" s="175"/>
      <c r="R550" s="175"/>
      <c r="S550" s="175"/>
      <c r="T550" s="175"/>
      <c r="U550" s="175"/>
      <c r="V550" s="175"/>
      <c r="W550" s="175"/>
      <c r="X550" s="175"/>
      <c r="Y550" s="175"/>
      <c r="Z550" s="175"/>
      <c r="AA550" s="175"/>
      <c r="AB550" s="175"/>
      <c r="AC550" s="175"/>
      <c r="AD550" s="175"/>
      <c r="AE550" s="175"/>
      <c r="AF550" s="175"/>
      <c r="AG550" s="175"/>
    </row>
    <row r="551" spans="1:33" ht="18" customHeight="1">
      <c r="A551" s="647" t="str">
        <f t="shared" si="66"/>
        <v>平成9</v>
      </c>
      <c r="B551" s="552">
        <f t="shared" si="63"/>
        <v>67</v>
      </c>
      <c r="C551" s="648">
        <v>35823</v>
      </c>
      <c r="D551" s="648" t="str">
        <f t="shared" si="64"/>
        <v/>
      </c>
      <c r="E551" s="649">
        <v>1</v>
      </c>
      <c r="F551" s="650" t="s">
        <v>1957</v>
      </c>
      <c r="G551" s="650" t="s">
        <v>1296</v>
      </c>
      <c r="H551" s="650" t="s">
        <v>1725</v>
      </c>
      <c r="I551" s="176"/>
      <c r="J551" s="652">
        <v>1</v>
      </c>
      <c r="K551" s="653">
        <v>1</v>
      </c>
      <c r="L551" s="653">
        <v>26</v>
      </c>
      <c r="M551" s="176">
        <f t="shared" si="67"/>
        <v>26</v>
      </c>
      <c r="N551" s="1104"/>
      <c r="O551" s="1129" t="str">
        <f t="shared" si="65"/>
        <v/>
      </c>
      <c r="P551" s="175"/>
      <c r="Q551" s="175"/>
      <c r="R551" s="175"/>
      <c r="S551" s="175"/>
      <c r="T551" s="175"/>
      <c r="U551" s="175"/>
      <c r="V551" s="175"/>
      <c r="W551" s="175"/>
      <c r="X551" s="175"/>
      <c r="Y551" s="175"/>
      <c r="Z551" s="175"/>
      <c r="AA551" s="175"/>
      <c r="AB551" s="175"/>
      <c r="AC551" s="175"/>
      <c r="AD551" s="175"/>
      <c r="AE551" s="175"/>
      <c r="AF551" s="175"/>
      <c r="AG551" s="175"/>
    </row>
    <row r="552" spans="1:33" ht="18" customHeight="1">
      <c r="A552" s="647" t="str">
        <f t="shared" si="66"/>
        <v>平成9</v>
      </c>
      <c r="B552" s="552" t="str">
        <f t="shared" si="63"/>
        <v>-</v>
      </c>
      <c r="C552" s="648">
        <v>35823</v>
      </c>
      <c r="D552" s="648" t="str">
        <f t="shared" si="64"/>
        <v/>
      </c>
      <c r="E552" s="649">
        <v>1</v>
      </c>
      <c r="F552" s="650" t="s">
        <v>1958</v>
      </c>
      <c r="G552" s="650" t="s">
        <v>1289</v>
      </c>
      <c r="H552" s="650"/>
      <c r="I552" s="176"/>
      <c r="J552" s="652">
        <v>1</v>
      </c>
      <c r="K552" s="653"/>
      <c r="L552" s="653">
        <v>102</v>
      </c>
      <c r="M552" s="176">
        <f t="shared" si="67"/>
        <v>102</v>
      </c>
      <c r="N552" s="1104"/>
      <c r="O552" s="1129" t="str">
        <f t="shared" si="65"/>
        <v/>
      </c>
      <c r="P552" s="175"/>
      <c r="Q552" s="175"/>
      <c r="R552" s="175"/>
      <c r="S552" s="175"/>
      <c r="T552" s="175"/>
      <c r="U552" s="175"/>
      <c r="V552" s="175"/>
      <c r="W552" s="175"/>
      <c r="X552" s="175"/>
      <c r="Y552" s="175"/>
      <c r="Z552" s="175"/>
      <c r="AA552" s="175"/>
      <c r="AB552" s="175"/>
      <c r="AC552" s="175"/>
      <c r="AD552" s="175"/>
      <c r="AE552" s="175"/>
      <c r="AF552" s="175"/>
      <c r="AG552" s="175"/>
    </row>
    <row r="553" spans="1:33" ht="18" customHeight="1">
      <c r="A553" s="647" t="str">
        <f t="shared" si="66"/>
        <v>平成9</v>
      </c>
      <c r="B553" s="552">
        <f t="shared" si="63"/>
        <v>58</v>
      </c>
      <c r="C553" s="648">
        <v>35832</v>
      </c>
      <c r="D553" s="648" t="str">
        <f t="shared" si="64"/>
        <v/>
      </c>
      <c r="E553" s="649">
        <v>1</v>
      </c>
      <c r="F553" s="650" t="s">
        <v>1634</v>
      </c>
      <c r="G553" s="650" t="s">
        <v>1827</v>
      </c>
      <c r="H553" s="650"/>
      <c r="I553" s="176"/>
      <c r="J553" s="652">
        <v>1</v>
      </c>
      <c r="K553" s="653">
        <v>3</v>
      </c>
      <c r="L553" s="653">
        <v>83</v>
      </c>
      <c r="M553" s="176">
        <f t="shared" si="67"/>
        <v>83</v>
      </c>
      <c r="N553" s="1104"/>
      <c r="O553" s="1129" t="str">
        <f t="shared" si="65"/>
        <v/>
      </c>
      <c r="P553" s="175"/>
      <c r="Q553" s="175"/>
      <c r="R553" s="175"/>
      <c r="S553" s="175"/>
      <c r="T553" s="175"/>
      <c r="U553" s="175"/>
      <c r="V553" s="175"/>
      <c r="W553" s="175"/>
      <c r="X553" s="175"/>
      <c r="Y553" s="175"/>
      <c r="Z553" s="175"/>
      <c r="AA553" s="175"/>
      <c r="AB553" s="175"/>
      <c r="AC553" s="175"/>
      <c r="AD553" s="175"/>
      <c r="AE553" s="175"/>
      <c r="AF553" s="175"/>
      <c r="AG553" s="175"/>
    </row>
    <row r="554" spans="1:33" ht="18" customHeight="1">
      <c r="A554" s="647" t="str">
        <f t="shared" si="66"/>
        <v>平成9</v>
      </c>
      <c r="B554" s="552">
        <f t="shared" si="63"/>
        <v>67</v>
      </c>
      <c r="C554" s="648">
        <v>35838</v>
      </c>
      <c r="D554" s="648" t="str">
        <f t="shared" si="64"/>
        <v/>
      </c>
      <c r="E554" s="649">
        <v>1</v>
      </c>
      <c r="F554" s="650" t="s">
        <v>1959</v>
      </c>
      <c r="G554" s="650" t="s">
        <v>1296</v>
      </c>
      <c r="H554" s="650" t="s">
        <v>1725</v>
      </c>
      <c r="I554" s="176"/>
      <c r="J554" s="652">
        <v>1</v>
      </c>
      <c r="K554" s="653">
        <v>1</v>
      </c>
      <c r="L554" s="653">
        <v>45</v>
      </c>
      <c r="M554" s="176">
        <f t="shared" si="67"/>
        <v>45</v>
      </c>
      <c r="N554" s="1104"/>
      <c r="O554" s="1129" t="str">
        <f t="shared" si="65"/>
        <v/>
      </c>
      <c r="P554" s="175"/>
      <c r="Q554" s="175"/>
      <c r="R554" s="175"/>
      <c r="S554" s="175"/>
      <c r="T554" s="175"/>
      <c r="U554" s="175"/>
      <c r="V554" s="175"/>
      <c r="W554" s="175"/>
      <c r="X554" s="175"/>
      <c r="Y554" s="175"/>
      <c r="Z554" s="175"/>
      <c r="AA554" s="175"/>
      <c r="AB554" s="175"/>
      <c r="AC554" s="175"/>
      <c r="AD554" s="175"/>
      <c r="AE554" s="175"/>
      <c r="AF554" s="175"/>
      <c r="AG554" s="175"/>
    </row>
    <row r="555" spans="1:33" ht="18" customHeight="1">
      <c r="A555" s="647" t="str">
        <f t="shared" si="66"/>
        <v>平成9</v>
      </c>
      <c r="B555" s="552">
        <f t="shared" si="63"/>
        <v>51</v>
      </c>
      <c r="C555" s="648">
        <v>35866</v>
      </c>
      <c r="D555" s="648" t="str">
        <f t="shared" si="64"/>
        <v/>
      </c>
      <c r="E555" s="649">
        <v>1</v>
      </c>
      <c r="F555" s="650" t="s">
        <v>1960</v>
      </c>
      <c r="G555" s="650" t="s">
        <v>1961</v>
      </c>
      <c r="H555" s="650"/>
      <c r="I555" s="176"/>
      <c r="J555" s="652">
        <v>1</v>
      </c>
      <c r="K555" s="653">
        <v>5</v>
      </c>
      <c r="L555" s="653">
        <v>30</v>
      </c>
      <c r="M555" s="176">
        <f t="shared" si="67"/>
        <v>30</v>
      </c>
      <c r="N555" s="1104"/>
      <c r="O555" s="1129" t="str">
        <f t="shared" si="65"/>
        <v/>
      </c>
      <c r="P555" s="175"/>
      <c r="Q555" s="175"/>
      <c r="R555" s="175"/>
      <c r="S555" s="175"/>
      <c r="T555" s="175"/>
      <c r="U555" s="175"/>
      <c r="V555" s="175"/>
      <c r="W555" s="175"/>
      <c r="X555" s="175"/>
      <c r="Y555" s="175"/>
      <c r="Z555" s="175"/>
      <c r="AA555" s="175"/>
      <c r="AB555" s="175"/>
      <c r="AC555" s="175"/>
      <c r="AD555" s="175"/>
      <c r="AE555" s="175"/>
      <c r="AF555" s="175"/>
      <c r="AG555" s="175"/>
    </row>
    <row r="556" spans="1:33" ht="18" customHeight="1">
      <c r="A556" s="647" t="str">
        <f t="shared" si="66"/>
        <v>平成9</v>
      </c>
      <c r="B556" s="552">
        <f t="shared" si="63"/>
        <v>67</v>
      </c>
      <c r="C556" s="648">
        <v>35867</v>
      </c>
      <c r="D556" s="648" t="str">
        <f t="shared" si="64"/>
        <v/>
      </c>
      <c r="E556" s="649">
        <v>1</v>
      </c>
      <c r="F556" s="650" t="s">
        <v>1962</v>
      </c>
      <c r="G556" s="650" t="s">
        <v>1296</v>
      </c>
      <c r="H556" s="650" t="s">
        <v>1725</v>
      </c>
      <c r="I556" s="176"/>
      <c r="J556" s="652">
        <v>1</v>
      </c>
      <c r="K556" s="653">
        <v>1</v>
      </c>
      <c r="L556" s="653">
        <v>37</v>
      </c>
      <c r="M556" s="176">
        <f t="shared" si="67"/>
        <v>37</v>
      </c>
      <c r="N556" s="1104"/>
      <c r="O556" s="1129" t="str">
        <f t="shared" si="65"/>
        <v/>
      </c>
      <c r="P556" s="175"/>
      <c r="Q556" s="175"/>
      <c r="R556" s="175"/>
      <c r="S556" s="175"/>
      <c r="T556" s="175"/>
      <c r="U556" s="175"/>
      <c r="V556" s="175"/>
      <c r="W556" s="175"/>
      <c r="X556" s="175"/>
      <c r="Y556" s="175"/>
      <c r="Z556" s="175"/>
      <c r="AA556" s="175"/>
      <c r="AB556" s="175"/>
      <c r="AC556" s="175"/>
      <c r="AD556" s="175"/>
      <c r="AE556" s="175"/>
      <c r="AF556" s="175"/>
      <c r="AG556" s="175"/>
    </row>
    <row r="557" spans="1:33" ht="18" customHeight="1">
      <c r="A557" s="647" t="str">
        <f t="shared" si="66"/>
        <v>平成9</v>
      </c>
      <c r="B557" s="552">
        <f t="shared" si="63"/>
        <v>46</v>
      </c>
      <c r="C557" s="648">
        <v>35874</v>
      </c>
      <c r="D557" s="648" t="str">
        <f t="shared" si="64"/>
        <v/>
      </c>
      <c r="E557" s="649">
        <v>1</v>
      </c>
      <c r="F557" s="650" t="s">
        <v>1963</v>
      </c>
      <c r="G557" s="650" t="s">
        <v>1289</v>
      </c>
      <c r="H557" s="650"/>
      <c r="I557" s="176"/>
      <c r="J557" s="652">
        <v>1</v>
      </c>
      <c r="K557" s="653">
        <v>6</v>
      </c>
      <c r="L557" s="653">
        <v>96</v>
      </c>
      <c r="M557" s="176">
        <f t="shared" si="67"/>
        <v>96</v>
      </c>
      <c r="N557" s="1104"/>
      <c r="O557" s="1129" t="str">
        <f t="shared" si="65"/>
        <v/>
      </c>
      <c r="P557" s="175"/>
      <c r="Q557" s="175"/>
      <c r="R557" s="175"/>
      <c r="S557" s="175"/>
      <c r="T557" s="175"/>
      <c r="U557" s="175"/>
      <c r="V557" s="175"/>
      <c r="W557" s="175"/>
      <c r="X557" s="175"/>
      <c r="Y557" s="175"/>
      <c r="Z557" s="175"/>
      <c r="AA557" s="175"/>
      <c r="AB557" s="175"/>
      <c r="AC557" s="175"/>
      <c r="AD557" s="175"/>
      <c r="AE557" s="175"/>
      <c r="AF557" s="175"/>
      <c r="AG557" s="175"/>
    </row>
    <row r="558" spans="1:33" ht="18" customHeight="1">
      <c r="A558" s="647" t="str">
        <f t="shared" si="66"/>
        <v>平成9</v>
      </c>
      <c r="B558" s="552">
        <f t="shared" si="63"/>
        <v>60</v>
      </c>
      <c r="C558" s="648">
        <v>35877</v>
      </c>
      <c r="D558" s="648" t="str">
        <f t="shared" si="64"/>
        <v/>
      </c>
      <c r="E558" s="649">
        <v>1</v>
      </c>
      <c r="F558" s="650" t="s">
        <v>1640</v>
      </c>
      <c r="G558" s="650" t="s">
        <v>1964</v>
      </c>
      <c r="H558" s="650"/>
      <c r="I558" s="176"/>
      <c r="J558" s="652">
        <v>1</v>
      </c>
      <c r="K558" s="653">
        <v>2</v>
      </c>
      <c r="L558" s="653">
        <v>17</v>
      </c>
      <c r="M558" s="176">
        <f t="shared" si="67"/>
        <v>17</v>
      </c>
      <c r="N558" s="1104"/>
      <c r="O558" s="1129" t="str">
        <f t="shared" si="65"/>
        <v/>
      </c>
      <c r="P558" s="175"/>
      <c r="Q558" s="175"/>
      <c r="R558" s="175"/>
      <c r="S558" s="175"/>
      <c r="T558" s="175"/>
      <c r="U558" s="175"/>
      <c r="V558" s="175"/>
      <c r="W558" s="175"/>
      <c r="X558" s="175"/>
      <c r="Y558" s="175"/>
      <c r="Z558" s="175"/>
      <c r="AA558" s="175"/>
      <c r="AB558" s="175"/>
      <c r="AC558" s="175"/>
      <c r="AD558" s="175"/>
      <c r="AE558" s="175"/>
      <c r="AF558" s="175"/>
      <c r="AG558" s="175"/>
    </row>
    <row r="559" spans="1:33" ht="18" customHeight="1">
      <c r="A559" s="647" t="str">
        <f t="shared" si="66"/>
        <v>平成9</v>
      </c>
      <c r="B559" s="552">
        <f t="shared" si="63"/>
        <v>46</v>
      </c>
      <c r="C559" s="648">
        <v>35885</v>
      </c>
      <c r="D559" s="648" t="str">
        <f t="shared" si="64"/>
        <v/>
      </c>
      <c r="E559" s="649">
        <v>1</v>
      </c>
      <c r="F559" s="650" t="s">
        <v>1965</v>
      </c>
      <c r="G559" s="650" t="s">
        <v>1966</v>
      </c>
      <c r="H559" s="650"/>
      <c r="I559" s="176"/>
      <c r="J559" s="652">
        <v>1</v>
      </c>
      <c r="K559" s="653">
        <v>6</v>
      </c>
      <c r="L559" s="653">
        <v>85</v>
      </c>
      <c r="M559" s="176">
        <f t="shared" si="67"/>
        <v>85</v>
      </c>
      <c r="N559" s="1104"/>
      <c r="O559" s="1129" t="str">
        <f t="shared" si="65"/>
        <v/>
      </c>
      <c r="P559" s="175"/>
      <c r="Q559" s="175"/>
      <c r="R559" s="175"/>
      <c r="S559" s="175"/>
      <c r="T559" s="175"/>
      <c r="U559" s="175"/>
      <c r="V559" s="175"/>
      <c r="W559" s="175"/>
      <c r="X559" s="175"/>
      <c r="Y559" s="175"/>
      <c r="Z559" s="175"/>
      <c r="AA559" s="175"/>
      <c r="AB559" s="175"/>
      <c r="AC559" s="175"/>
      <c r="AD559" s="175"/>
      <c r="AE559" s="175"/>
      <c r="AF559" s="175"/>
      <c r="AG559" s="175"/>
    </row>
    <row r="560" spans="1:33" ht="18" customHeight="1">
      <c r="A560" s="647" t="str">
        <f t="shared" si="66"/>
        <v>平成9</v>
      </c>
      <c r="B560" s="552">
        <f t="shared" si="63"/>
        <v>46</v>
      </c>
      <c r="C560" s="648">
        <v>35538</v>
      </c>
      <c r="D560" s="648" t="str">
        <f t="shared" si="64"/>
        <v/>
      </c>
      <c r="E560" s="649">
        <v>1</v>
      </c>
      <c r="F560" s="650" t="s">
        <v>1967</v>
      </c>
      <c r="G560" s="650" t="s">
        <v>1299</v>
      </c>
      <c r="H560" s="650" t="s">
        <v>1666</v>
      </c>
      <c r="I560" s="176"/>
      <c r="J560" s="652">
        <v>2</v>
      </c>
      <c r="K560" s="653">
        <v>6</v>
      </c>
      <c r="L560" s="653">
        <v>150</v>
      </c>
      <c r="M560" s="176">
        <f t="shared" si="67"/>
        <v>150</v>
      </c>
      <c r="N560" s="1104"/>
      <c r="O560" s="1129" t="str">
        <f t="shared" si="65"/>
        <v/>
      </c>
      <c r="P560" s="175"/>
      <c r="Q560" s="175"/>
      <c r="R560" s="175"/>
      <c r="S560" s="175"/>
      <c r="T560" s="175"/>
      <c r="U560" s="175"/>
      <c r="V560" s="175"/>
      <c r="W560" s="175"/>
      <c r="X560" s="175"/>
      <c r="Y560" s="175"/>
      <c r="Z560" s="175"/>
      <c r="AA560" s="175"/>
      <c r="AB560" s="175"/>
      <c r="AC560" s="175"/>
      <c r="AD560" s="175"/>
      <c r="AE560" s="175"/>
      <c r="AF560" s="175"/>
      <c r="AG560" s="175"/>
    </row>
    <row r="561" spans="1:33" ht="18" customHeight="1">
      <c r="A561" s="647" t="str">
        <f t="shared" si="66"/>
        <v>平成9</v>
      </c>
      <c r="B561" s="552">
        <f t="shared" si="63"/>
        <v>34</v>
      </c>
      <c r="C561" s="648">
        <v>35565</v>
      </c>
      <c r="D561" s="648" t="str">
        <f t="shared" si="64"/>
        <v/>
      </c>
      <c r="E561" s="649">
        <v>1</v>
      </c>
      <c r="F561" s="650" t="s">
        <v>1968</v>
      </c>
      <c r="G561" s="650" t="s">
        <v>1299</v>
      </c>
      <c r="H561" s="650"/>
      <c r="I561" s="176"/>
      <c r="J561" s="652">
        <v>2</v>
      </c>
      <c r="K561" s="653">
        <v>9</v>
      </c>
      <c r="L561" s="653">
        <v>160</v>
      </c>
      <c r="M561" s="176">
        <f t="shared" si="67"/>
        <v>160</v>
      </c>
      <c r="N561" s="1104"/>
      <c r="O561" s="1129" t="str">
        <f t="shared" si="65"/>
        <v/>
      </c>
      <c r="P561" s="175"/>
      <c r="Q561" s="175"/>
      <c r="R561" s="175"/>
      <c r="S561" s="175"/>
      <c r="T561" s="175"/>
      <c r="U561" s="175"/>
      <c r="V561" s="175"/>
      <c r="W561" s="175"/>
      <c r="X561" s="175"/>
      <c r="Y561" s="175"/>
      <c r="Z561" s="175"/>
      <c r="AA561" s="175"/>
      <c r="AB561" s="175"/>
      <c r="AC561" s="175"/>
      <c r="AD561" s="175"/>
      <c r="AE561" s="175"/>
      <c r="AF561" s="175"/>
      <c r="AG561" s="175"/>
    </row>
    <row r="562" spans="1:33" ht="18" customHeight="1">
      <c r="A562" s="647" t="str">
        <f t="shared" si="66"/>
        <v>平成9</v>
      </c>
      <c r="B562" s="552">
        <f t="shared" si="63"/>
        <v>38</v>
      </c>
      <c r="C562" s="648">
        <v>35571</v>
      </c>
      <c r="D562" s="648" t="str">
        <f t="shared" si="64"/>
        <v/>
      </c>
      <c r="E562" s="649">
        <v>1</v>
      </c>
      <c r="F562" s="650" t="s">
        <v>1969</v>
      </c>
      <c r="G562" s="650" t="s">
        <v>1599</v>
      </c>
      <c r="H562" s="650"/>
      <c r="I562" s="176"/>
      <c r="J562" s="652">
        <v>2</v>
      </c>
      <c r="K562" s="653">
        <v>8</v>
      </c>
      <c r="L562" s="653">
        <v>144</v>
      </c>
      <c r="M562" s="176">
        <f t="shared" si="67"/>
        <v>144</v>
      </c>
      <c r="N562" s="1104"/>
      <c r="O562" s="1129" t="str">
        <f t="shared" si="65"/>
        <v/>
      </c>
      <c r="P562" s="175"/>
      <c r="Q562" s="175"/>
      <c r="R562" s="175"/>
      <c r="S562" s="175"/>
      <c r="T562" s="175"/>
      <c r="U562" s="175"/>
      <c r="V562" s="175"/>
      <c r="W562" s="175"/>
      <c r="X562" s="175"/>
      <c r="Y562" s="175"/>
      <c r="Z562" s="175"/>
      <c r="AA562" s="175"/>
      <c r="AB562" s="175"/>
      <c r="AC562" s="175"/>
      <c r="AD562" s="175"/>
      <c r="AE562" s="175"/>
      <c r="AF562" s="175"/>
      <c r="AG562" s="175"/>
    </row>
    <row r="563" spans="1:33" ht="18" customHeight="1">
      <c r="A563" s="647" t="str">
        <f t="shared" si="66"/>
        <v>平成9</v>
      </c>
      <c r="B563" s="552">
        <f t="shared" si="63"/>
        <v>46</v>
      </c>
      <c r="C563" s="648">
        <v>35573</v>
      </c>
      <c r="D563" s="648" t="str">
        <f t="shared" si="64"/>
        <v/>
      </c>
      <c r="E563" s="649">
        <v>1</v>
      </c>
      <c r="F563" s="650" t="s">
        <v>1970</v>
      </c>
      <c r="G563" s="650" t="s">
        <v>1599</v>
      </c>
      <c r="H563" s="650"/>
      <c r="I563" s="176"/>
      <c r="J563" s="652">
        <v>2</v>
      </c>
      <c r="K563" s="653">
        <v>6</v>
      </c>
      <c r="L563" s="653">
        <v>226</v>
      </c>
      <c r="M563" s="176">
        <f t="shared" si="67"/>
        <v>226</v>
      </c>
      <c r="N563" s="1104"/>
      <c r="O563" s="1129" t="str">
        <f t="shared" si="65"/>
        <v/>
      </c>
      <c r="P563" s="175"/>
      <c r="Q563" s="175"/>
      <c r="R563" s="175"/>
      <c r="S563" s="175"/>
      <c r="T563" s="175"/>
      <c r="U563" s="175"/>
      <c r="V563" s="175"/>
      <c r="W563" s="175"/>
      <c r="X563" s="175"/>
      <c r="Y563" s="175"/>
      <c r="Z563" s="175"/>
      <c r="AA563" s="175"/>
      <c r="AB563" s="175"/>
      <c r="AC563" s="175"/>
      <c r="AD563" s="175"/>
      <c r="AE563" s="175"/>
      <c r="AF563" s="175"/>
      <c r="AG563" s="175"/>
    </row>
    <row r="564" spans="1:33" ht="18" customHeight="1">
      <c r="A564" s="647" t="str">
        <f t="shared" si="66"/>
        <v>平成9</v>
      </c>
      <c r="B564" s="552">
        <f t="shared" si="63"/>
        <v>34</v>
      </c>
      <c r="C564" s="648">
        <v>35586</v>
      </c>
      <c r="D564" s="648" t="str">
        <f t="shared" si="64"/>
        <v/>
      </c>
      <c r="E564" s="649">
        <v>1</v>
      </c>
      <c r="F564" s="650" t="s">
        <v>1971</v>
      </c>
      <c r="G564" s="650" t="s">
        <v>1384</v>
      </c>
      <c r="H564" s="650" t="s">
        <v>1662</v>
      </c>
      <c r="I564" s="176"/>
      <c r="J564" s="652">
        <v>2</v>
      </c>
      <c r="K564" s="653">
        <v>9</v>
      </c>
      <c r="L564" s="653">
        <v>134</v>
      </c>
      <c r="M564" s="176">
        <f t="shared" si="67"/>
        <v>134</v>
      </c>
      <c r="N564" s="1104"/>
      <c r="O564" s="1129" t="str">
        <f t="shared" si="65"/>
        <v/>
      </c>
      <c r="P564" s="175"/>
      <c r="Q564" s="175"/>
      <c r="R564" s="175"/>
      <c r="S564" s="175"/>
      <c r="T564" s="175"/>
      <c r="U564" s="175"/>
      <c r="V564" s="175"/>
      <c r="W564" s="175"/>
      <c r="X564" s="175"/>
      <c r="Y564" s="175"/>
      <c r="Z564" s="175"/>
      <c r="AA564" s="175"/>
      <c r="AB564" s="175"/>
      <c r="AC564" s="175"/>
      <c r="AD564" s="175"/>
      <c r="AE564" s="175"/>
      <c r="AF564" s="175"/>
      <c r="AG564" s="175"/>
    </row>
    <row r="565" spans="1:33" ht="18" customHeight="1">
      <c r="A565" s="647" t="str">
        <f t="shared" si="66"/>
        <v>平成9</v>
      </c>
      <c r="B565" s="552">
        <f t="shared" si="63"/>
        <v>51</v>
      </c>
      <c r="C565" s="648">
        <v>35587</v>
      </c>
      <c r="D565" s="648" t="str">
        <f t="shared" si="64"/>
        <v/>
      </c>
      <c r="E565" s="649">
        <v>1</v>
      </c>
      <c r="F565" s="650" t="s">
        <v>1972</v>
      </c>
      <c r="G565" s="650" t="s">
        <v>1973</v>
      </c>
      <c r="H565" s="650"/>
      <c r="I565" s="176"/>
      <c r="J565" s="652">
        <v>2</v>
      </c>
      <c r="K565" s="653">
        <v>5</v>
      </c>
      <c r="L565" s="653">
        <v>40</v>
      </c>
      <c r="M565" s="176">
        <f t="shared" si="67"/>
        <v>40</v>
      </c>
      <c r="N565" s="1104"/>
      <c r="O565" s="1129" t="str">
        <f t="shared" si="65"/>
        <v/>
      </c>
      <c r="P565" s="175"/>
      <c r="Q565" s="175"/>
      <c r="R565" s="175"/>
      <c r="S565" s="175"/>
      <c r="T565" s="175"/>
      <c r="U565" s="175"/>
      <c r="V565" s="175"/>
      <c r="W565" s="175"/>
      <c r="X565" s="175"/>
      <c r="Y565" s="175"/>
      <c r="Z565" s="175"/>
      <c r="AA565" s="175"/>
      <c r="AB565" s="175"/>
      <c r="AC565" s="175"/>
      <c r="AD565" s="175"/>
      <c r="AE565" s="175"/>
      <c r="AF565" s="175"/>
      <c r="AG565" s="175"/>
    </row>
    <row r="566" spans="1:33" ht="18" customHeight="1">
      <c r="A566" s="647" t="str">
        <f t="shared" si="66"/>
        <v>平成9</v>
      </c>
      <c r="B566" s="552">
        <f t="shared" si="63"/>
        <v>38</v>
      </c>
      <c r="C566" s="648">
        <v>35620</v>
      </c>
      <c r="D566" s="648" t="str">
        <f t="shared" si="64"/>
        <v/>
      </c>
      <c r="E566" s="649">
        <v>1</v>
      </c>
      <c r="F566" s="650" t="s">
        <v>1974</v>
      </c>
      <c r="G566" s="650" t="s">
        <v>1360</v>
      </c>
      <c r="H566" s="650"/>
      <c r="I566" s="176"/>
      <c r="J566" s="652">
        <v>2</v>
      </c>
      <c r="K566" s="653">
        <v>8</v>
      </c>
      <c r="L566" s="653">
        <v>279</v>
      </c>
      <c r="M566" s="176">
        <f t="shared" si="67"/>
        <v>279</v>
      </c>
      <c r="N566" s="1104"/>
      <c r="O566" s="1129" t="str">
        <f t="shared" si="65"/>
        <v/>
      </c>
      <c r="P566" s="175"/>
      <c r="Q566" s="175"/>
      <c r="R566" s="175"/>
      <c r="S566" s="175"/>
      <c r="T566" s="175"/>
      <c r="U566" s="175"/>
      <c r="V566" s="175"/>
      <c r="W566" s="175"/>
      <c r="X566" s="175"/>
      <c r="Y566" s="175"/>
      <c r="Z566" s="175"/>
      <c r="AA566" s="175"/>
      <c r="AB566" s="175"/>
      <c r="AC566" s="175"/>
      <c r="AD566" s="175"/>
      <c r="AE566" s="175"/>
      <c r="AF566" s="175"/>
      <c r="AG566" s="175"/>
    </row>
    <row r="567" spans="1:33" ht="18" customHeight="1">
      <c r="A567" s="647" t="str">
        <f t="shared" si="66"/>
        <v>平成9</v>
      </c>
      <c r="B567" s="552">
        <f t="shared" si="63"/>
        <v>34</v>
      </c>
      <c r="C567" s="648">
        <v>35635</v>
      </c>
      <c r="D567" s="648">
        <f t="shared" si="64"/>
        <v>35637</v>
      </c>
      <c r="E567" s="649">
        <v>3</v>
      </c>
      <c r="F567" s="650" t="s">
        <v>1975</v>
      </c>
      <c r="G567" s="650" t="s">
        <v>1622</v>
      </c>
      <c r="H567" s="650"/>
      <c r="I567" s="176"/>
      <c r="J567" s="652">
        <v>2</v>
      </c>
      <c r="K567" s="653">
        <v>9</v>
      </c>
      <c r="L567" s="653">
        <v>294</v>
      </c>
      <c r="M567" s="176">
        <f t="shared" si="67"/>
        <v>882</v>
      </c>
      <c r="N567" s="1104"/>
      <c r="O567" s="1129" t="str">
        <f t="shared" si="65"/>
        <v/>
      </c>
      <c r="P567" s="175"/>
      <c r="Q567" s="175"/>
      <c r="R567" s="175"/>
      <c r="S567" s="175"/>
      <c r="T567" s="175"/>
      <c r="U567" s="175"/>
      <c r="V567" s="175"/>
      <c r="W567" s="175"/>
      <c r="X567" s="175"/>
      <c r="Y567" s="175"/>
      <c r="Z567" s="175"/>
      <c r="AA567" s="175"/>
      <c r="AB567" s="175"/>
      <c r="AC567" s="175"/>
      <c r="AD567" s="175"/>
      <c r="AE567" s="175"/>
      <c r="AF567" s="175"/>
      <c r="AG567" s="175"/>
    </row>
    <row r="568" spans="1:33" ht="18" customHeight="1">
      <c r="A568" s="647" t="str">
        <f t="shared" si="66"/>
        <v>平成9</v>
      </c>
      <c r="B568" s="552">
        <f t="shared" si="63"/>
        <v>58</v>
      </c>
      <c r="C568" s="648">
        <v>35663</v>
      </c>
      <c r="D568" s="648">
        <f t="shared" si="64"/>
        <v>35664</v>
      </c>
      <c r="E568" s="649">
        <v>2</v>
      </c>
      <c r="F568" s="650" t="s">
        <v>1976</v>
      </c>
      <c r="G568" s="650" t="s">
        <v>1296</v>
      </c>
      <c r="H568" s="650"/>
      <c r="I568" s="176"/>
      <c r="J568" s="652">
        <v>2</v>
      </c>
      <c r="K568" s="653">
        <v>3</v>
      </c>
      <c r="L568" s="653">
        <v>66</v>
      </c>
      <c r="M568" s="176">
        <f t="shared" si="67"/>
        <v>132</v>
      </c>
      <c r="N568" s="1104"/>
      <c r="O568" s="1129" t="str">
        <f t="shared" si="65"/>
        <v/>
      </c>
      <c r="P568" s="175"/>
      <c r="Q568" s="175"/>
      <c r="R568" s="175"/>
      <c r="S568" s="175"/>
      <c r="T568" s="175"/>
      <c r="U568" s="175"/>
      <c r="V568" s="175"/>
      <c r="W568" s="175"/>
      <c r="X568" s="175"/>
      <c r="Y568" s="175"/>
      <c r="Z568" s="175"/>
      <c r="AA568" s="175"/>
      <c r="AB568" s="175"/>
      <c r="AC568" s="175"/>
      <c r="AD568" s="175"/>
      <c r="AE568" s="175"/>
      <c r="AF568" s="175"/>
      <c r="AG568" s="175"/>
    </row>
    <row r="569" spans="1:33" ht="18" customHeight="1">
      <c r="A569" s="647" t="str">
        <f t="shared" si="66"/>
        <v>平成9</v>
      </c>
      <c r="B569" s="552">
        <f t="shared" si="63"/>
        <v>34</v>
      </c>
      <c r="C569" s="648">
        <v>35671</v>
      </c>
      <c r="D569" s="648" t="str">
        <f t="shared" si="64"/>
        <v/>
      </c>
      <c r="E569" s="649">
        <v>1</v>
      </c>
      <c r="F569" s="650" t="s">
        <v>1977</v>
      </c>
      <c r="G569" s="650" t="s">
        <v>1299</v>
      </c>
      <c r="H569" s="650"/>
      <c r="I569" s="176"/>
      <c r="J569" s="652">
        <v>2</v>
      </c>
      <c r="K569" s="653">
        <v>9</v>
      </c>
      <c r="L569" s="653">
        <v>120</v>
      </c>
      <c r="M569" s="176">
        <f t="shared" si="67"/>
        <v>120</v>
      </c>
      <c r="N569" s="1104"/>
      <c r="O569" s="1129" t="str">
        <f t="shared" si="65"/>
        <v/>
      </c>
      <c r="P569" s="175"/>
      <c r="Q569" s="175"/>
      <c r="R569" s="175"/>
      <c r="S569" s="175"/>
      <c r="T569" s="175"/>
      <c r="U569" s="175"/>
      <c r="V569" s="175"/>
      <c r="W569" s="175"/>
      <c r="X569" s="175"/>
      <c r="Y569" s="175"/>
      <c r="Z569" s="175"/>
      <c r="AA569" s="175"/>
      <c r="AB569" s="175"/>
      <c r="AC569" s="175"/>
      <c r="AD569" s="175"/>
      <c r="AE569" s="175"/>
      <c r="AF569" s="175"/>
      <c r="AG569" s="175"/>
    </row>
    <row r="570" spans="1:33" ht="18" customHeight="1">
      <c r="A570" s="647" t="str">
        <f t="shared" si="66"/>
        <v>平成9</v>
      </c>
      <c r="B570" s="552" t="str">
        <f t="shared" si="63"/>
        <v>-</v>
      </c>
      <c r="C570" s="648">
        <v>35725</v>
      </c>
      <c r="D570" s="648" t="str">
        <f t="shared" si="64"/>
        <v/>
      </c>
      <c r="E570" s="649">
        <v>1</v>
      </c>
      <c r="F570" s="651" t="s">
        <v>1978</v>
      </c>
      <c r="G570" s="650" t="s">
        <v>1410</v>
      </c>
      <c r="H570" s="650"/>
      <c r="I570" s="176"/>
      <c r="J570" s="652">
        <v>2</v>
      </c>
      <c r="K570" s="653"/>
      <c r="L570" s="653">
        <v>193</v>
      </c>
      <c r="M570" s="176">
        <f t="shared" si="67"/>
        <v>193</v>
      </c>
      <c r="N570" s="1104"/>
      <c r="O570" s="1129" t="str">
        <f t="shared" si="65"/>
        <v/>
      </c>
      <c r="P570" s="175"/>
      <c r="Q570" s="175"/>
      <c r="R570" s="175"/>
      <c r="S570" s="175"/>
      <c r="T570" s="175"/>
      <c r="U570" s="175"/>
      <c r="V570" s="175"/>
      <c r="W570" s="175"/>
      <c r="X570" s="175"/>
      <c r="Y570" s="175"/>
      <c r="Z570" s="175"/>
      <c r="AA570" s="175"/>
      <c r="AB570" s="175"/>
      <c r="AC570" s="175"/>
      <c r="AD570" s="175"/>
      <c r="AE570" s="175"/>
      <c r="AF570" s="175"/>
      <c r="AG570" s="175"/>
    </row>
    <row r="571" spans="1:33" ht="18" customHeight="1">
      <c r="A571" s="647" t="str">
        <f t="shared" si="66"/>
        <v>平成9</v>
      </c>
      <c r="B571" s="552">
        <f t="shared" si="63"/>
        <v>38</v>
      </c>
      <c r="C571" s="648">
        <v>35733</v>
      </c>
      <c r="D571" s="648" t="str">
        <f t="shared" si="64"/>
        <v/>
      </c>
      <c r="E571" s="649">
        <v>1</v>
      </c>
      <c r="F571" s="650" t="s">
        <v>1979</v>
      </c>
      <c r="G571" s="650" t="s">
        <v>1458</v>
      </c>
      <c r="H571" s="650"/>
      <c r="I571" s="176"/>
      <c r="J571" s="652">
        <v>2</v>
      </c>
      <c r="K571" s="653">
        <v>8</v>
      </c>
      <c r="L571" s="653">
        <v>234</v>
      </c>
      <c r="M571" s="176">
        <f t="shared" si="67"/>
        <v>234</v>
      </c>
      <c r="N571" s="1104"/>
      <c r="O571" s="1129" t="str">
        <f t="shared" si="65"/>
        <v/>
      </c>
      <c r="P571" s="175"/>
      <c r="Q571" s="175"/>
      <c r="R571" s="175"/>
      <c r="S571" s="175"/>
      <c r="T571" s="175"/>
      <c r="U571" s="175"/>
      <c r="V571" s="175"/>
      <c r="W571" s="175"/>
      <c r="X571" s="175"/>
      <c r="Y571" s="175"/>
      <c r="Z571" s="175"/>
      <c r="AA571" s="175"/>
      <c r="AB571" s="175"/>
      <c r="AC571" s="175"/>
      <c r="AD571" s="175"/>
      <c r="AE571" s="175"/>
      <c r="AF571" s="175"/>
      <c r="AG571" s="175"/>
    </row>
    <row r="572" spans="1:33" ht="18" customHeight="1">
      <c r="A572" s="647" t="str">
        <f t="shared" si="66"/>
        <v>平成9</v>
      </c>
      <c r="B572" s="552" t="str">
        <f t="shared" si="63"/>
        <v>-</v>
      </c>
      <c r="C572" s="648">
        <v>35745</v>
      </c>
      <c r="D572" s="648" t="str">
        <f t="shared" si="64"/>
        <v/>
      </c>
      <c r="E572" s="649">
        <v>1</v>
      </c>
      <c r="F572" s="650" t="s">
        <v>1980</v>
      </c>
      <c r="G572" s="650" t="s">
        <v>1289</v>
      </c>
      <c r="H572" s="650"/>
      <c r="I572" s="176"/>
      <c r="J572" s="652">
        <v>2</v>
      </c>
      <c r="K572" s="653"/>
      <c r="L572" s="653">
        <v>140</v>
      </c>
      <c r="M572" s="176">
        <f t="shared" si="67"/>
        <v>140</v>
      </c>
      <c r="N572" s="1104"/>
      <c r="O572" s="1129" t="str">
        <f t="shared" si="65"/>
        <v/>
      </c>
      <c r="P572" s="175"/>
      <c r="Q572" s="175"/>
      <c r="R572" s="175"/>
      <c r="S572" s="175"/>
      <c r="T572" s="175"/>
      <c r="U572" s="175"/>
      <c r="V572" s="175"/>
      <c r="W572" s="175"/>
      <c r="X572" s="175"/>
      <c r="Y572" s="175"/>
      <c r="Z572" s="175"/>
      <c r="AA572" s="175"/>
      <c r="AB572" s="175"/>
      <c r="AC572" s="175"/>
      <c r="AD572" s="175"/>
      <c r="AE572" s="175"/>
      <c r="AF572" s="175"/>
      <c r="AG572" s="175"/>
    </row>
    <row r="573" spans="1:33" ht="18" customHeight="1">
      <c r="A573" s="647" t="str">
        <f t="shared" si="66"/>
        <v>平成9</v>
      </c>
      <c r="B573" s="552">
        <f t="shared" si="63"/>
        <v>38</v>
      </c>
      <c r="C573" s="648">
        <v>35747</v>
      </c>
      <c r="D573" s="648" t="str">
        <f t="shared" si="64"/>
        <v/>
      </c>
      <c r="E573" s="649">
        <v>1</v>
      </c>
      <c r="F573" s="650" t="s">
        <v>1979</v>
      </c>
      <c r="G573" s="650" t="s">
        <v>1410</v>
      </c>
      <c r="H573" s="650"/>
      <c r="I573" s="176"/>
      <c r="J573" s="652">
        <v>2</v>
      </c>
      <c r="K573" s="653">
        <v>8</v>
      </c>
      <c r="L573" s="653">
        <v>137</v>
      </c>
      <c r="M573" s="176">
        <f t="shared" si="67"/>
        <v>137</v>
      </c>
      <c r="N573" s="1104"/>
      <c r="O573" s="1129" t="str">
        <f t="shared" si="65"/>
        <v/>
      </c>
      <c r="P573" s="175"/>
      <c r="Q573" s="175"/>
      <c r="R573" s="175"/>
      <c r="S573" s="175"/>
      <c r="T573" s="175"/>
      <c r="U573" s="175"/>
      <c r="V573" s="175"/>
      <c r="W573" s="175"/>
      <c r="X573" s="175"/>
      <c r="Y573" s="175"/>
      <c r="Z573" s="175"/>
      <c r="AA573" s="175"/>
      <c r="AB573" s="175"/>
      <c r="AC573" s="175"/>
      <c r="AD573" s="175"/>
      <c r="AE573" s="175"/>
      <c r="AF573" s="175"/>
      <c r="AG573" s="175"/>
    </row>
    <row r="574" spans="1:33" ht="18" customHeight="1">
      <c r="A574" s="647" t="str">
        <f t="shared" si="66"/>
        <v>平成9</v>
      </c>
      <c r="B574" s="552">
        <f t="shared" si="63"/>
        <v>30</v>
      </c>
      <c r="C574" s="648">
        <v>35766</v>
      </c>
      <c r="D574" s="648" t="str">
        <f t="shared" si="64"/>
        <v/>
      </c>
      <c r="E574" s="649">
        <v>1</v>
      </c>
      <c r="F574" s="650" t="s">
        <v>1981</v>
      </c>
      <c r="G574" s="650" t="s">
        <v>1458</v>
      </c>
      <c r="H574" s="650"/>
      <c r="I574" s="176"/>
      <c r="J574" s="652">
        <v>2</v>
      </c>
      <c r="K574" s="653">
        <v>12</v>
      </c>
      <c r="L574" s="653">
        <v>207</v>
      </c>
      <c r="M574" s="176">
        <f t="shared" si="67"/>
        <v>207</v>
      </c>
      <c r="N574" s="1104"/>
      <c r="O574" s="1129" t="str">
        <f t="shared" si="65"/>
        <v/>
      </c>
      <c r="P574" s="175"/>
      <c r="Q574" s="175"/>
      <c r="R574" s="175"/>
      <c r="S574" s="175"/>
      <c r="T574" s="175"/>
      <c r="U574" s="175"/>
      <c r="V574" s="175"/>
      <c r="W574" s="175"/>
      <c r="X574" s="175"/>
      <c r="Y574" s="175"/>
      <c r="Z574" s="175"/>
      <c r="AA574" s="175"/>
      <c r="AB574" s="175"/>
      <c r="AC574" s="175"/>
      <c r="AD574" s="175"/>
      <c r="AE574" s="175"/>
      <c r="AF574" s="175"/>
      <c r="AG574" s="175"/>
    </row>
    <row r="575" spans="1:33" ht="18" customHeight="1">
      <c r="A575" s="647" t="str">
        <f t="shared" si="66"/>
        <v>平成9</v>
      </c>
      <c r="B575" s="552">
        <f t="shared" si="63"/>
        <v>28</v>
      </c>
      <c r="C575" s="648">
        <v>35780</v>
      </c>
      <c r="D575" s="648" t="str">
        <f t="shared" si="64"/>
        <v/>
      </c>
      <c r="E575" s="649">
        <v>1</v>
      </c>
      <c r="F575" s="650" t="s">
        <v>1982</v>
      </c>
      <c r="G575" s="650" t="s">
        <v>1289</v>
      </c>
      <c r="H575" s="650"/>
      <c r="I575" s="176"/>
      <c r="J575" s="652">
        <v>2</v>
      </c>
      <c r="K575" s="653">
        <v>15</v>
      </c>
      <c r="L575" s="653">
        <v>134</v>
      </c>
      <c r="M575" s="176">
        <f t="shared" si="67"/>
        <v>134</v>
      </c>
      <c r="N575" s="1104"/>
      <c r="O575" s="1129" t="str">
        <f t="shared" si="65"/>
        <v/>
      </c>
      <c r="P575" s="175"/>
      <c r="Q575" s="175"/>
      <c r="R575" s="175"/>
      <c r="S575" s="175"/>
      <c r="T575" s="175"/>
      <c r="U575" s="175"/>
      <c r="V575" s="175"/>
      <c r="W575" s="175"/>
      <c r="X575" s="175"/>
      <c r="Y575" s="175"/>
      <c r="Z575" s="175"/>
      <c r="AA575" s="175"/>
      <c r="AB575" s="175"/>
      <c r="AC575" s="175"/>
      <c r="AD575" s="175"/>
      <c r="AE575" s="175"/>
      <c r="AF575" s="175"/>
      <c r="AG575" s="175"/>
    </row>
    <row r="576" spans="1:33" ht="18" customHeight="1">
      <c r="A576" s="647" t="str">
        <f t="shared" si="66"/>
        <v>平成9</v>
      </c>
      <c r="B576" s="552">
        <f t="shared" si="63"/>
        <v>43</v>
      </c>
      <c r="C576" s="648">
        <v>35836</v>
      </c>
      <c r="D576" s="648" t="str">
        <f t="shared" si="64"/>
        <v/>
      </c>
      <c r="E576" s="649">
        <v>1</v>
      </c>
      <c r="F576" s="650" t="s">
        <v>1983</v>
      </c>
      <c r="G576" s="650" t="s">
        <v>1984</v>
      </c>
      <c r="H576" s="650"/>
      <c r="I576" s="176"/>
      <c r="J576" s="652">
        <v>2</v>
      </c>
      <c r="K576" s="653">
        <v>7</v>
      </c>
      <c r="L576" s="653">
        <v>160</v>
      </c>
      <c r="M576" s="176">
        <f t="shared" si="67"/>
        <v>160</v>
      </c>
      <c r="N576" s="1104"/>
      <c r="O576" s="1129" t="str">
        <f t="shared" si="65"/>
        <v/>
      </c>
      <c r="P576" s="175"/>
      <c r="Q576" s="175"/>
      <c r="R576" s="175"/>
      <c r="S576" s="175"/>
      <c r="T576" s="175"/>
      <c r="U576" s="175"/>
      <c r="V576" s="175"/>
      <c r="W576" s="175"/>
      <c r="X576" s="175"/>
      <c r="Y576" s="175"/>
      <c r="Z576" s="175"/>
      <c r="AA576" s="175"/>
      <c r="AB576" s="175"/>
      <c r="AC576" s="175"/>
      <c r="AD576" s="175"/>
      <c r="AE576" s="175"/>
      <c r="AF576" s="175"/>
      <c r="AG576" s="175"/>
    </row>
    <row r="577" spans="1:33" ht="18" customHeight="1">
      <c r="A577" s="647" t="str">
        <f t="shared" si="66"/>
        <v>平成9</v>
      </c>
      <c r="B577" s="552">
        <f t="shared" si="63"/>
        <v>56</v>
      </c>
      <c r="C577" s="648">
        <v>35850</v>
      </c>
      <c r="D577" s="648" t="str">
        <f t="shared" si="64"/>
        <v/>
      </c>
      <c r="E577" s="649">
        <v>1</v>
      </c>
      <c r="F577" s="650" t="s">
        <v>1985</v>
      </c>
      <c r="G577" s="650" t="s">
        <v>1296</v>
      </c>
      <c r="H577" s="650"/>
      <c r="I577" s="176"/>
      <c r="J577" s="652">
        <v>2</v>
      </c>
      <c r="K577" s="653">
        <v>4</v>
      </c>
      <c r="L577" s="653">
        <v>38</v>
      </c>
      <c r="M577" s="176">
        <f t="shared" si="67"/>
        <v>38</v>
      </c>
      <c r="N577" s="1104"/>
      <c r="O577" s="1129" t="str">
        <f t="shared" si="65"/>
        <v/>
      </c>
      <c r="P577" s="175"/>
      <c r="Q577" s="175"/>
      <c r="R577" s="175"/>
      <c r="S577" s="175"/>
      <c r="T577" s="175"/>
      <c r="U577" s="175"/>
      <c r="V577" s="175"/>
      <c r="W577" s="175"/>
      <c r="X577" s="175"/>
      <c r="Y577" s="175"/>
      <c r="Z577" s="175"/>
      <c r="AA577" s="175"/>
      <c r="AB577" s="175"/>
      <c r="AC577" s="175"/>
      <c r="AD577" s="175"/>
      <c r="AE577" s="175"/>
      <c r="AF577" s="175"/>
      <c r="AG577" s="175"/>
    </row>
    <row r="578" spans="1:33" ht="18" customHeight="1">
      <c r="A578" s="647" t="str">
        <f t="shared" si="66"/>
        <v>平成10</v>
      </c>
      <c r="B578" s="552">
        <f t="shared" si="63"/>
        <v>70</v>
      </c>
      <c r="C578" s="648">
        <v>35886</v>
      </c>
      <c r="D578" s="648" t="str">
        <f t="shared" si="64"/>
        <v/>
      </c>
      <c r="E578" s="649">
        <v>1</v>
      </c>
      <c r="F578" s="650" t="s">
        <v>1629</v>
      </c>
      <c r="G578" s="650" t="s">
        <v>1630</v>
      </c>
      <c r="H578" s="650"/>
      <c r="I578" s="176"/>
      <c r="J578" s="652">
        <v>1</v>
      </c>
      <c r="K578" s="653">
        <v>2</v>
      </c>
      <c r="L578" s="653">
        <v>10</v>
      </c>
      <c r="M578" s="176">
        <f t="shared" si="67"/>
        <v>10</v>
      </c>
      <c r="N578" s="1104"/>
      <c r="O578" s="1129" t="str">
        <f t="shared" si="65"/>
        <v/>
      </c>
      <c r="P578" s="175"/>
      <c r="Q578" s="175"/>
      <c r="R578" s="175"/>
      <c r="S578" s="175"/>
      <c r="T578" s="175"/>
      <c r="U578" s="175"/>
      <c r="V578" s="175"/>
      <c r="W578" s="175"/>
      <c r="X578" s="175"/>
      <c r="Y578" s="175"/>
      <c r="Z578" s="175"/>
      <c r="AA578" s="175"/>
      <c r="AB578" s="175"/>
      <c r="AC578" s="175"/>
      <c r="AD578" s="175"/>
      <c r="AE578" s="175"/>
      <c r="AF578" s="175"/>
      <c r="AG578" s="175"/>
    </row>
    <row r="579" spans="1:33" ht="18" customHeight="1">
      <c r="A579" s="647" t="str">
        <f t="shared" si="66"/>
        <v>平成10</v>
      </c>
      <c r="B579" s="552">
        <f t="shared" si="63"/>
        <v>3</v>
      </c>
      <c r="C579" s="648">
        <v>35887</v>
      </c>
      <c r="D579" s="648">
        <f t="shared" si="64"/>
        <v>35889</v>
      </c>
      <c r="E579" s="649">
        <v>3</v>
      </c>
      <c r="F579" s="650" t="s">
        <v>1986</v>
      </c>
      <c r="G579" s="650" t="s">
        <v>1810</v>
      </c>
      <c r="H579" s="650"/>
      <c r="I579" s="176"/>
      <c r="J579" s="652">
        <v>1</v>
      </c>
      <c r="K579" s="653">
        <v>197</v>
      </c>
      <c r="L579" s="653">
        <v>440</v>
      </c>
      <c r="M579" s="176">
        <f t="shared" si="67"/>
        <v>1320</v>
      </c>
      <c r="N579" s="1104"/>
      <c r="O579" s="1129" t="str">
        <f t="shared" si="65"/>
        <v/>
      </c>
      <c r="P579" s="175"/>
      <c r="Q579" s="175"/>
      <c r="R579" s="175"/>
      <c r="S579" s="175"/>
      <c r="T579" s="175"/>
      <c r="U579" s="175"/>
      <c r="V579" s="175"/>
      <c r="W579" s="175"/>
      <c r="X579" s="175"/>
      <c r="Y579" s="175"/>
      <c r="Z579" s="175"/>
      <c r="AA579" s="175"/>
      <c r="AB579" s="175"/>
      <c r="AC579" s="175"/>
      <c r="AD579" s="175"/>
      <c r="AE579" s="175"/>
      <c r="AF579" s="175"/>
      <c r="AG579" s="175"/>
    </row>
    <row r="580" spans="1:33" ht="18" customHeight="1">
      <c r="A580" s="647" t="str">
        <f t="shared" si="66"/>
        <v>平成10</v>
      </c>
      <c r="B580" s="552">
        <f t="shared" ref="B580:B643" si="68">IF(ISBLANK(K580),"-",COUNTIFS($K:$K,"&gt;"&amp;K580,A:A,A580)+1)</f>
        <v>4</v>
      </c>
      <c r="C580" s="648">
        <v>35888</v>
      </c>
      <c r="D580" s="648">
        <f t="shared" ref="D580:D643" si="69">IF(E580=1,"",C580+E580-1)</f>
        <v>35889</v>
      </c>
      <c r="E580" s="649">
        <v>2</v>
      </c>
      <c r="F580" s="650" t="s">
        <v>1987</v>
      </c>
      <c r="G580" s="650" t="s">
        <v>1688</v>
      </c>
      <c r="H580" s="650"/>
      <c r="I580" s="176"/>
      <c r="J580" s="652">
        <v>1</v>
      </c>
      <c r="K580" s="653">
        <v>175</v>
      </c>
      <c r="L580" s="653">
        <v>304</v>
      </c>
      <c r="M580" s="176">
        <f t="shared" si="67"/>
        <v>608</v>
      </c>
      <c r="N580" s="1104"/>
      <c r="O580" s="1129" t="str">
        <f t="shared" ref="O580:O643" si="70">IF(COUNTIF(G580,"*オンライン*"),"●","")</f>
        <v/>
      </c>
      <c r="P580" s="175"/>
      <c r="Q580" s="175"/>
      <c r="R580" s="175"/>
      <c r="S580" s="175"/>
      <c r="T580" s="175"/>
      <c r="U580" s="175"/>
      <c r="V580" s="175"/>
      <c r="W580" s="175"/>
      <c r="X580" s="175"/>
      <c r="Y580" s="175"/>
      <c r="Z580" s="175"/>
      <c r="AA580" s="175"/>
      <c r="AB580" s="175"/>
      <c r="AC580" s="175"/>
      <c r="AD580" s="175"/>
      <c r="AE580" s="175"/>
      <c r="AF580" s="175"/>
      <c r="AG580" s="175"/>
    </row>
    <row r="581" spans="1:33" ht="18" customHeight="1">
      <c r="A581" s="647" t="str">
        <f t="shared" ref="A581:A644" si="71">TEXT(EDATE(C581,-3),"ggge")</f>
        <v>平成10</v>
      </c>
      <c r="B581" s="552">
        <f t="shared" si="68"/>
        <v>56</v>
      </c>
      <c r="C581" s="648">
        <v>35891</v>
      </c>
      <c r="D581" s="648" t="str">
        <f t="shared" si="69"/>
        <v/>
      </c>
      <c r="E581" s="649">
        <v>1</v>
      </c>
      <c r="F581" s="650" t="s">
        <v>1988</v>
      </c>
      <c r="G581" s="650" t="s">
        <v>1299</v>
      </c>
      <c r="H581" s="650"/>
      <c r="I581" s="176"/>
      <c r="J581" s="652">
        <v>1</v>
      </c>
      <c r="K581" s="653">
        <v>6</v>
      </c>
      <c r="L581" s="653">
        <v>90</v>
      </c>
      <c r="M581" s="176">
        <f t="shared" ref="M581:M644" si="72">E581*L581</f>
        <v>90</v>
      </c>
      <c r="N581" s="1104"/>
      <c r="O581" s="1129" t="str">
        <f t="shared" si="70"/>
        <v/>
      </c>
      <c r="P581" s="175"/>
      <c r="Q581" s="175"/>
      <c r="R581" s="175"/>
      <c r="S581" s="175"/>
      <c r="T581" s="175"/>
      <c r="U581" s="175"/>
      <c r="V581" s="175"/>
      <c r="W581" s="175"/>
      <c r="X581" s="175"/>
      <c r="Y581" s="175"/>
      <c r="Z581" s="175"/>
      <c r="AA581" s="175"/>
      <c r="AB581" s="175"/>
      <c r="AC581" s="175"/>
      <c r="AD581" s="175"/>
      <c r="AE581" s="175"/>
      <c r="AF581" s="175"/>
      <c r="AG581" s="175"/>
    </row>
    <row r="582" spans="1:33" ht="18" customHeight="1">
      <c r="A582" s="647" t="str">
        <f t="shared" si="71"/>
        <v>平成10</v>
      </c>
      <c r="B582" s="552">
        <f t="shared" si="68"/>
        <v>73</v>
      </c>
      <c r="C582" s="648">
        <v>35894</v>
      </c>
      <c r="D582" s="648" t="str">
        <f t="shared" si="69"/>
        <v/>
      </c>
      <c r="E582" s="649">
        <v>1</v>
      </c>
      <c r="F582" s="650" t="s">
        <v>1989</v>
      </c>
      <c r="G582" s="650" t="s">
        <v>1296</v>
      </c>
      <c r="H582" s="650"/>
      <c r="I582" s="176"/>
      <c r="J582" s="652">
        <v>1</v>
      </c>
      <c r="K582" s="653">
        <v>1</v>
      </c>
      <c r="L582" s="653">
        <v>39</v>
      </c>
      <c r="M582" s="176">
        <f t="shared" si="72"/>
        <v>39</v>
      </c>
      <c r="N582" s="1104"/>
      <c r="O582" s="1129" t="str">
        <f t="shared" si="70"/>
        <v/>
      </c>
      <c r="P582" s="175"/>
      <c r="Q582" s="175"/>
      <c r="R582" s="175"/>
      <c r="S582" s="175"/>
      <c r="T582" s="175"/>
      <c r="U582" s="175"/>
      <c r="V582" s="175"/>
      <c r="W582" s="175"/>
      <c r="X582" s="175"/>
      <c r="Y582" s="175"/>
      <c r="Z582" s="175"/>
      <c r="AA582" s="175"/>
      <c r="AB582" s="175"/>
      <c r="AC582" s="175"/>
      <c r="AD582" s="175"/>
      <c r="AE582" s="175"/>
      <c r="AF582" s="175"/>
      <c r="AG582" s="175"/>
    </row>
    <row r="583" spans="1:33" ht="18" customHeight="1">
      <c r="A583" s="647" t="str">
        <f t="shared" si="71"/>
        <v>平成10</v>
      </c>
      <c r="B583" s="552">
        <f t="shared" si="68"/>
        <v>25</v>
      </c>
      <c r="C583" s="648">
        <v>35908</v>
      </c>
      <c r="D583" s="648">
        <f t="shared" si="69"/>
        <v>35909</v>
      </c>
      <c r="E583" s="649">
        <v>2</v>
      </c>
      <c r="F583" s="650" t="s">
        <v>1990</v>
      </c>
      <c r="G583" s="650" t="s">
        <v>1991</v>
      </c>
      <c r="H583" s="650"/>
      <c r="I583" s="176"/>
      <c r="J583" s="652">
        <v>1</v>
      </c>
      <c r="K583" s="653">
        <v>26</v>
      </c>
      <c r="L583" s="653">
        <v>167</v>
      </c>
      <c r="M583" s="176">
        <f t="shared" si="72"/>
        <v>334</v>
      </c>
      <c r="N583" s="1104"/>
      <c r="O583" s="1129" t="str">
        <f t="shared" si="70"/>
        <v/>
      </c>
      <c r="P583" s="175"/>
      <c r="Q583" s="175"/>
      <c r="R583" s="175"/>
      <c r="S583" s="175"/>
      <c r="T583" s="175"/>
      <c r="U583" s="175"/>
      <c r="V583" s="175"/>
      <c r="W583" s="175"/>
      <c r="X583" s="175"/>
      <c r="Y583" s="175"/>
      <c r="Z583" s="175"/>
      <c r="AA583" s="175"/>
      <c r="AB583" s="175"/>
      <c r="AC583" s="175"/>
      <c r="AD583" s="175"/>
      <c r="AE583" s="175"/>
      <c r="AF583" s="175"/>
      <c r="AG583" s="175"/>
    </row>
    <row r="584" spans="1:33" ht="18" customHeight="1">
      <c r="A584" s="647" t="str">
        <f t="shared" si="71"/>
        <v>平成10</v>
      </c>
      <c r="B584" s="552">
        <f t="shared" si="68"/>
        <v>73</v>
      </c>
      <c r="C584" s="648">
        <v>35930</v>
      </c>
      <c r="D584" s="648" t="str">
        <f t="shared" si="69"/>
        <v/>
      </c>
      <c r="E584" s="649">
        <v>1</v>
      </c>
      <c r="F584" s="650" t="s">
        <v>1992</v>
      </c>
      <c r="G584" s="650" t="s">
        <v>1296</v>
      </c>
      <c r="H584" s="650"/>
      <c r="I584" s="176"/>
      <c r="J584" s="652">
        <v>1</v>
      </c>
      <c r="K584" s="653">
        <v>1</v>
      </c>
      <c r="L584" s="653">
        <v>37</v>
      </c>
      <c r="M584" s="176">
        <f t="shared" si="72"/>
        <v>37</v>
      </c>
      <c r="N584" s="1104"/>
      <c r="O584" s="1129" t="str">
        <f t="shared" si="70"/>
        <v/>
      </c>
      <c r="P584" s="175"/>
      <c r="Q584" s="175"/>
      <c r="R584" s="175"/>
      <c r="S584" s="175"/>
      <c r="T584" s="175"/>
      <c r="U584" s="175"/>
      <c r="V584" s="175"/>
      <c r="W584" s="175"/>
      <c r="X584" s="175"/>
      <c r="Y584" s="175"/>
      <c r="Z584" s="175"/>
      <c r="AA584" s="175"/>
      <c r="AB584" s="175"/>
      <c r="AC584" s="175"/>
      <c r="AD584" s="175"/>
      <c r="AE584" s="175"/>
      <c r="AF584" s="175"/>
      <c r="AG584" s="175"/>
    </row>
    <row r="585" spans="1:33" ht="18" customHeight="1">
      <c r="A585" s="647" t="str">
        <f t="shared" si="71"/>
        <v>平成10</v>
      </c>
      <c r="B585" s="552">
        <f t="shared" si="68"/>
        <v>70</v>
      </c>
      <c r="C585" s="648">
        <v>35930</v>
      </c>
      <c r="D585" s="648" t="str">
        <f t="shared" si="69"/>
        <v/>
      </c>
      <c r="E585" s="649">
        <v>1</v>
      </c>
      <c r="F585" s="650" t="s">
        <v>1415</v>
      </c>
      <c r="G585" s="650" t="s">
        <v>1289</v>
      </c>
      <c r="H585" s="650"/>
      <c r="I585" s="176"/>
      <c r="J585" s="652">
        <v>1</v>
      </c>
      <c r="K585" s="653">
        <v>2</v>
      </c>
      <c r="L585" s="653">
        <v>74</v>
      </c>
      <c r="M585" s="176">
        <f t="shared" si="72"/>
        <v>74</v>
      </c>
      <c r="N585" s="1104"/>
      <c r="O585" s="1129" t="str">
        <f t="shared" si="70"/>
        <v/>
      </c>
      <c r="P585" s="175"/>
      <c r="Q585" s="175"/>
      <c r="R585" s="175"/>
      <c r="S585" s="175"/>
      <c r="T585" s="175"/>
      <c r="U585" s="175"/>
      <c r="V585" s="175"/>
      <c r="W585" s="175"/>
      <c r="X585" s="175"/>
      <c r="Y585" s="175"/>
      <c r="Z585" s="175"/>
      <c r="AA585" s="175"/>
      <c r="AB585" s="175"/>
      <c r="AC585" s="175"/>
      <c r="AD585" s="175"/>
      <c r="AE585" s="175"/>
      <c r="AF585" s="175"/>
      <c r="AG585" s="175"/>
    </row>
    <row r="586" spans="1:33" ht="18" customHeight="1">
      <c r="A586" s="647" t="str">
        <f t="shared" si="71"/>
        <v>平成10</v>
      </c>
      <c r="B586" s="552">
        <f t="shared" si="68"/>
        <v>7</v>
      </c>
      <c r="C586" s="648">
        <v>35955</v>
      </c>
      <c r="D586" s="648">
        <f t="shared" si="69"/>
        <v>35956</v>
      </c>
      <c r="E586" s="649">
        <v>2</v>
      </c>
      <c r="F586" s="650" t="s">
        <v>1807</v>
      </c>
      <c r="G586" s="650" t="s">
        <v>1384</v>
      </c>
      <c r="H586" s="650"/>
      <c r="I586" s="176"/>
      <c r="J586" s="652">
        <v>1</v>
      </c>
      <c r="K586" s="653">
        <v>92</v>
      </c>
      <c r="L586" s="653">
        <v>300</v>
      </c>
      <c r="M586" s="176">
        <f t="shared" si="72"/>
        <v>600</v>
      </c>
      <c r="N586" s="1104"/>
      <c r="O586" s="1129" t="str">
        <f t="shared" si="70"/>
        <v/>
      </c>
      <c r="P586" s="175"/>
      <c r="Q586" s="175"/>
      <c r="R586" s="175"/>
      <c r="S586" s="175"/>
      <c r="T586" s="175"/>
      <c r="U586" s="175"/>
      <c r="V586" s="175"/>
      <c r="W586" s="175"/>
      <c r="X586" s="175"/>
      <c r="Y586" s="175"/>
      <c r="Z586" s="175"/>
      <c r="AA586" s="175"/>
      <c r="AB586" s="175"/>
      <c r="AC586" s="175"/>
      <c r="AD586" s="175"/>
      <c r="AE586" s="175"/>
      <c r="AF586" s="175"/>
      <c r="AG586" s="175"/>
    </row>
    <row r="587" spans="1:33" ht="18" customHeight="1">
      <c r="A587" s="647" t="str">
        <f t="shared" si="71"/>
        <v>平成10</v>
      </c>
      <c r="B587" s="552">
        <f t="shared" si="68"/>
        <v>73</v>
      </c>
      <c r="C587" s="648">
        <v>35957</v>
      </c>
      <c r="D587" s="648" t="str">
        <f t="shared" si="69"/>
        <v/>
      </c>
      <c r="E587" s="649">
        <v>1</v>
      </c>
      <c r="F587" s="650" t="s">
        <v>1993</v>
      </c>
      <c r="G587" s="650" t="s">
        <v>1296</v>
      </c>
      <c r="H587" s="650"/>
      <c r="I587" s="176"/>
      <c r="J587" s="652">
        <v>1</v>
      </c>
      <c r="K587" s="653">
        <v>1</v>
      </c>
      <c r="L587" s="653">
        <v>39</v>
      </c>
      <c r="M587" s="176">
        <f t="shared" si="72"/>
        <v>39</v>
      </c>
      <c r="N587" s="1104"/>
      <c r="O587" s="1129" t="str">
        <f t="shared" si="70"/>
        <v/>
      </c>
      <c r="P587" s="175"/>
      <c r="Q587" s="175"/>
      <c r="R587" s="175"/>
      <c r="S587" s="175"/>
      <c r="T587" s="175"/>
      <c r="U587" s="175"/>
      <c r="V587" s="175"/>
      <c r="W587" s="175"/>
      <c r="X587" s="175"/>
      <c r="Y587" s="175"/>
      <c r="Z587" s="175"/>
      <c r="AA587" s="175"/>
      <c r="AB587" s="175"/>
      <c r="AC587" s="175"/>
      <c r="AD587" s="175"/>
      <c r="AE587" s="175"/>
      <c r="AF587" s="175"/>
      <c r="AG587" s="175"/>
    </row>
    <row r="588" spans="1:33" ht="18" customHeight="1">
      <c r="A588" s="647" t="str">
        <f t="shared" si="71"/>
        <v>平成10</v>
      </c>
      <c r="B588" s="552">
        <f t="shared" si="68"/>
        <v>12</v>
      </c>
      <c r="C588" s="648">
        <v>35957</v>
      </c>
      <c r="D588" s="648">
        <f t="shared" si="69"/>
        <v>35958</v>
      </c>
      <c r="E588" s="649">
        <v>2</v>
      </c>
      <c r="F588" s="650" t="s">
        <v>1994</v>
      </c>
      <c r="G588" s="650" t="s">
        <v>1964</v>
      </c>
      <c r="H588" s="650"/>
      <c r="I588" s="176"/>
      <c r="J588" s="652">
        <v>1</v>
      </c>
      <c r="K588" s="653">
        <v>64</v>
      </c>
      <c r="L588" s="653">
        <v>180</v>
      </c>
      <c r="M588" s="176">
        <f t="shared" si="72"/>
        <v>360</v>
      </c>
      <c r="N588" s="1104"/>
      <c r="O588" s="1129" t="str">
        <f t="shared" si="70"/>
        <v/>
      </c>
      <c r="P588" s="175"/>
      <c r="Q588" s="175"/>
      <c r="R588" s="175"/>
      <c r="S588" s="175"/>
      <c r="T588" s="175"/>
      <c r="U588" s="175"/>
      <c r="V588" s="175"/>
      <c r="W588" s="175"/>
      <c r="X588" s="175"/>
      <c r="Y588" s="175"/>
      <c r="Z588" s="175"/>
      <c r="AA588" s="175"/>
      <c r="AB588" s="175"/>
      <c r="AC588" s="175"/>
      <c r="AD588" s="175"/>
      <c r="AE588" s="175"/>
      <c r="AF588" s="175"/>
      <c r="AG588" s="175"/>
    </row>
    <row r="589" spans="1:33" ht="18" customHeight="1">
      <c r="A589" s="647" t="str">
        <f t="shared" si="71"/>
        <v>平成10</v>
      </c>
      <c r="B589" s="552">
        <f t="shared" si="68"/>
        <v>15</v>
      </c>
      <c r="C589" s="648">
        <v>35957</v>
      </c>
      <c r="D589" s="648">
        <f t="shared" si="69"/>
        <v>35958</v>
      </c>
      <c r="E589" s="649">
        <v>2</v>
      </c>
      <c r="F589" s="650" t="s">
        <v>1995</v>
      </c>
      <c r="G589" s="650" t="s">
        <v>1289</v>
      </c>
      <c r="H589" s="650"/>
      <c r="I589" s="176"/>
      <c r="J589" s="652">
        <v>1</v>
      </c>
      <c r="K589" s="653">
        <v>52</v>
      </c>
      <c r="L589" s="653">
        <v>141</v>
      </c>
      <c r="M589" s="176">
        <f t="shared" si="72"/>
        <v>282</v>
      </c>
      <c r="N589" s="1104"/>
      <c r="O589" s="1129" t="str">
        <f t="shared" si="70"/>
        <v/>
      </c>
      <c r="P589" s="175"/>
      <c r="Q589" s="175"/>
      <c r="R589" s="175"/>
      <c r="S589" s="175"/>
      <c r="T589" s="175"/>
      <c r="U589" s="175"/>
      <c r="V589" s="175"/>
      <c r="W589" s="175"/>
      <c r="X589" s="175"/>
      <c r="Y589" s="175"/>
      <c r="Z589" s="175"/>
      <c r="AA589" s="175"/>
      <c r="AB589" s="175"/>
      <c r="AC589" s="175"/>
      <c r="AD589" s="175"/>
      <c r="AE589" s="175"/>
      <c r="AF589" s="175"/>
      <c r="AG589" s="175"/>
    </row>
    <row r="590" spans="1:33" ht="18" customHeight="1">
      <c r="A590" s="647" t="str">
        <f t="shared" si="71"/>
        <v>平成10</v>
      </c>
      <c r="B590" s="552">
        <f t="shared" si="68"/>
        <v>22</v>
      </c>
      <c r="C590" s="648">
        <v>35964</v>
      </c>
      <c r="D590" s="648">
        <f t="shared" si="69"/>
        <v>35965</v>
      </c>
      <c r="E590" s="649">
        <v>2</v>
      </c>
      <c r="F590" s="650" t="s">
        <v>1996</v>
      </c>
      <c r="G590" s="650" t="s">
        <v>1997</v>
      </c>
      <c r="H590" s="650"/>
      <c r="I590" s="176"/>
      <c r="J590" s="652">
        <v>1</v>
      </c>
      <c r="K590" s="653">
        <v>31</v>
      </c>
      <c r="L590" s="653">
        <v>356</v>
      </c>
      <c r="M590" s="176">
        <f t="shared" si="72"/>
        <v>712</v>
      </c>
      <c r="N590" s="1104"/>
      <c r="O590" s="1129" t="str">
        <f t="shared" si="70"/>
        <v/>
      </c>
      <c r="P590" s="175"/>
      <c r="Q590" s="175"/>
      <c r="R590" s="175"/>
      <c r="S590" s="175"/>
      <c r="T590" s="175"/>
      <c r="U590" s="175"/>
      <c r="V590" s="175"/>
      <c r="W590" s="175"/>
      <c r="X590" s="175"/>
      <c r="Y590" s="175"/>
      <c r="Z590" s="175"/>
      <c r="AA590" s="175"/>
      <c r="AB590" s="175"/>
      <c r="AC590" s="175"/>
      <c r="AD590" s="175"/>
      <c r="AE590" s="175"/>
      <c r="AF590" s="175"/>
      <c r="AG590" s="175"/>
    </row>
    <row r="591" spans="1:33" ht="18" customHeight="1">
      <c r="A591" s="647" t="str">
        <f t="shared" si="71"/>
        <v>平成10</v>
      </c>
      <c r="B591" s="552">
        <f t="shared" si="68"/>
        <v>18</v>
      </c>
      <c r="C591" s="648">
        <v>35970</v>
      </c>
      <c r="D591" s="648" t="str">
        <f t="shared" si="69"/>
        <v/>
      </c>
      <c r="E591" s="649">
        <v>1</v>
      </c>
      <c r="F591" s="650" t="s">
        <v>1998</v>
      </c>
      <c r="G591" s="650" t="s">
        <v>1565</v>
      </c>
      <c r="H591" s="650"/>
      <c r="I591" s="176"/>
      <c r="J591" s="652">
        <v>1</v>
      </c>
      <c r="K591" s="653">
        <v>46</v>
      </c>
      <c r="L591" s="653">
        <v>250</v>
      </c>
      <c r="M591" s="176">
        <f t="shared" si="72"/>
        <v>250</v>
      </c>
      <c r="N591" s="1104"/>
      <c r="O591" s="1129" t="str">
        <f t="shared" si="70"/>
        <v/>
      </c>
      <c r="P591" s="175"/>
      <c r="Q591" s="175"/>
      <c r="R591" s="175"/>
      <c r="S591" s="175"/>
      <c r="T591" s="175"/>
      <c r="U591" s="175"/>
      <c r="V591" s="175"/>
      <c r="W591" s="175"/>
      <c r="X591" s="175"/>
      <c r="Y591" s="175"/>
      <c r="Z591" s="175"/>
      <c r="AA591" s="175"/>
      <c r="AB591" s="175"/>
      <c r="AC591" s="175"/>
      <c r="AD591" s="175"/>
      <c r="AE591" s="175"/>
      <c r="AF591" s="175"/>
      <c r="AG591" s="175"/>
    </row>
    <row r="592" spans="1:33" ht="18" customHeight="1">
      <c r="A592" s="647" t="str">
        <f t="shared" si="71"/>
        <v>平成10</v>
      </c>
      <c r="B592" s="552">
        <f t="shared" si="68"/>
        <v>73</v>
      </c>
      <c r="C592" s="648">
        <v>35986</v>
      </c>
      <c r="D592" s="648" t="str">
        <f t="shared" si="69"/>
        <v/>
      </c>
      <c r="E592" s="649">
        <v>1</v>
      </c>
      <c r="F592" s="650" t="s">
        <v>1999</v>
      </c>
      <c r="G592" s="650" t="s">
        <v>1296</v>
      </c>
      <c r="H592" s="650"/>
      <c r="I592" s="176"/>
      <c r="J592" s="652">
        <v>1</v>
      </c>
      <c r="K592" s="653">
        <v>1</v>
      </c>
      <c r="L592" s="653">
        <v>50</v>
      </c>
      <c r="M592" s="176">
        <f t="shared" si="72"/>
        <v>50</v>
      </c>
      <c r="N592" s="1104"/>
      <c r="O592" s="1129" t="str">
        <f t="shared" si="70"/>
        <v/>
      </c>
      <c r="P592" s="175"/>
      <c r="Q592" s="175"/>
      <c r="R592" s="175"/>
      <c r="S592" s="175"/>
      <c r="T592" s="175"/>
      <c r="U592" s="175"/>
      <c r="V592" s="175"/>
      <c r="W592" s="175"/>
      <c r="X592" s="175"/>
      <c r="Y592" s="175"/>
      <c r="Z592" s="175"/>
      <c r="AA592" s="175"/>
      <c r="AB592" s="175"/>
      <c r="AC592" s="175"/>
      <c r="AD592" s="175"/>
      <c r="AE592" s="175"/>
      <c r="AF592" s="175"/>
      <c r="AG592" s="175"/>
    </row>
    <row r="593" spans="1:33" ht="18" customHeight="1">
      <c r="A593" s="647" t="str">
        <f t="shared" si="71"/>
        <v>平成10</v>
      </c>
      <c r="B593" s="552" t="str">
        <f t="shared" si="68"/>
        <v>-</v>
      </c>
      <c r="C593" s="648">
        <v>35990</v>
      </c>
      <c r="D593" s="648">
        <f t="shared" si="69"/>
        <v>35991</v>
      </c>
      <c r="E593" s="649">
        <v>2</v>
      </c>
      <c r="F593" s="650" t="s">
        <v>2000</v>
      </c>
      <c r="G593" s="650" t="s">
        <v>2001</v>
      </c>
      <c r="H593" s="650"/>
      <c r="I593" s="176"/>
      <c r="J593" s="652">
        <v>1</v>
      </c>
      <c r="K593" s="653"/>
      <c r="L593" s="653">
        <v>817</v>
      </c>
      <c r="M593" s="176">
        <f t="shared" si="72"/>
        <v>1634</v>
      </c>
      <c r="N593" s="1104"/>
      <c r="O593" s="1129" t="str">
        <f t="shared" si="70"/>
        <v/>
      </c>
      <c r="P593" s="175"/>
      <c r="Q593" s="175"/>
      <c r="R593" s="175"/>
      <c r="S593" s="175"/>
      <c r="T593" s="175"/>
      <c r="U593" s="175"/>
      <c r="V593" s="175"/>
      <c r="W593" s="175"/>
      <c r="X593" s="175"/>
      <c r="Y593" s="175"/>
      <c r="Z593" s="175"/>
      <c r="AA593" s="175"/>
      <c r="AB593" s="175"/>
      <c r="AC593" s="175"/>
      <c r="AD593" s="175"/>
      <c r="AE593" s="175"/>
      <c r="AF593" s="175"/>
      <c r="AG593" s="175"/>
    </row>
    <row r="594" spans="1:33" ht="18" customHeight="1">
      <c r="A594" s="647" t="str">
        <f t="shared" si="71"/>
        <v>平成10</v>
      </c>
      <c r="B594" s="552" t="str">
        <f t="shared" si="68"/>
        <v>-</v>
      </c>
      <c r="C594" s="648">
        <v>35996</v>
      </c>
      <c r="D594" s="648" t="str">
        <f t="shared" si="69"/>
        <v/>
      </c>
      <c r="E594" s="649">
        <v>1</v>
      </c>
      <c r="F594" s="650" t="s">
        <v>2002</v>
      </c>
      <c r="G594" s="650" t="s">
        <v>2003</v>
      </c>
      <c r="H594" s="650"/>
      <c r="I594" s="176"/>
      <c r="J594" s="652">
        <v>1</v>
      </c>
      <c r="K594" s="653"/>
      <c r="L594" s="653">
        <v>60</v>
      </c>
      <c r="M594" s="176">
        <f t="shared" si="72"/>
        <v>60</v>
      </c>
      <c r="N594" s="1104"/>
      <c r="O594" s="1129" t="str">
        <f t="shared" si="70"/>
        <v/>
      </c>
      <c r="P594" s="175"/>
      <c r="Q594" s="175"/>
      <c r="R594" s="175"/>
      <c r="S594" s="175"/>
      <c r="T594" s="175"/>
      <c r="U594" s="175"/>
      <c r="V594" s="175"/>
      <c r="W594" s="175"/>
      <c r="X594" s="175"/>
      <c r="Y594" s="175"/>
      <c r="Z594" s="175"/>
      <c r="AA594" s="175"/>
      <c r="AB594" s="175"/>
      <c r="AC594" s="175"/>
      <c r="AD594" s="175"/>
      <c r="AE594" s="175"/>
      <c r="AF594" s="175"/>
      <c r="AG594" s="175"/>
    </row>
    <row r="595" spans="1:33" ht="18" customHeight="1">
      <c r="A595" s="647" t="str">
        <f t="shared" si="71"/>
        <v>平成10</v>
      </c>
      <c r="B595" s="552">
        <f t="shared" si="68"/>
        <v>14</v>
      </c>
      <c r="C595" s="648">
        <v>36004</v>
      </c>
      <c r="D595" s="648">
        <f t="shared" si="69"/>
        <v>36005</v>
      </c>
      <c r="E595" s="649">
        <v>2</v>
      </c>
      <c r="F595" s="650" t="s">
        <v>2004</v>
      </c>
      <c r="G595" s="650" t="s">
        <v>1458</v>
      </c>
      <c r="H595" s="650"/>
      <c r="I595" s="176"/>
      <c r="J595" s="652">
        <v>1</v>
      </c>
      <c r="K595" s="653">
        <v>54</v>
      </c>
      <c r="L595" s="653">
        <v>221</v>
      </c>
      <c r="M595" s="176">
        <f t="shared" si="72"/>
        <v>442</v>
      </c>
      <c r="N595" s="1104"/>
      <c r="O595" s="1129" t="str">
        <f t="shared" si="70"/>
        <v/>
      </c>
      <c r="P595" s="175"/>
      <c r="Q595" s="175"/>
      <c r="R595" s="175"/>
      <c r="S595" s="175"/>
      <c r="T595" s="175"/>
      <c r="U595" s="175"/>
      <c r="V595" s="175"/>
      <c r="W595" s="175"/>
      <c r="X595" s="175"/>
      <c r="Y595" s="175"/>
      <c r="Z595" s="175"/>
      <c r="AA595" s="175"/>
      <c r="AB595" s="175"/>
      <c r="AC595" s="175"/>
      <c r="AD595" s="175"/>
      <c r="AE595" s="175"/>
      <c r="AF595" s="175"/>
      <c r="AG595" s="175"/>
    </row>
    <row r="596" spans="1:33" ht="18" customHeight="1">
      <c r="A596" s="647" t="str">
        <f t="shared" si="71"/>
        <v>平成10</v>
      </c>
      <c r="B596" s="552">
        <f t="shared" si="68"/>
        <v>29</v>
      </c>
      <c r="C596" s="648">
        <v>36007</v>
      </c>
      <c r="D596" s="648" t="str">
        <f t="shared" si="69"/>
        <v/>
      </c>
      <c r="E596" s="649">
        <v>1</v>
      </c>
      <c r="F596" s="650" t="s">
        <v>2005</v>
      </c>
      <c r="G596" s="650" t="s">
        <v>1881</v>
      </c>
      <c r="H596" s="650"/>
      <c r="I596" s="176"/>
      <c r="J596" s="652">
        <v>1</v>
      </c>
      <c r="K596" s="653">
        <v>17</v>
      </c>
      <c r="L596" s="653">
        <v>221</v>
      </c>
      <c r="M596" s="176">
        <f t="shared" si="72"/>
        <v>221</v>
      </c>
      <c r="N596" s="1104"/>
      <c r="O596" s="1129" t="str">
        <f t="shared" si="70"/>
        <v/>
      </c>
      <c r="P596" s="175"/>
      <c r="Q596" s="175"/>
      <c r="R596" s="175"/>
      <c r="S596" s="175"/>
      <c r="T596" s="175"/>
      <c r="U596" s="175"/>
      <c r="V596" s="175"/>
      <c r="W596" s="175"/>
      <c r="X596" s="175"/>
      <c r="Y596" s="175"/>
      <c r="Z596" s="175"/>
      <c r="AA596" s="175"/>
      <c r="AB596" s="175"/>
      <c r="AC596" s="175"/>
      <c r="AD596" s="175"/>
      <c r="AE596" s="175"/>
      <c r="AF596" s="175"/>
      <c r="AG596" s="175"/>
    </row>
    <row r="597" spans="1:33" ht="18" customHeight="1">
      <c r="A597" s="647" t="str">
        <f t="shared" si="71"/>
        <v>平成10</v>
      </c>
      <c r="B597" s="552">
        <f t="shared" si="68"/>
        <v>66</v>
      </c>
      <c r="C597" s="648">
        <v>36033</v>
      </c>
      <c r="D597" s="648" t="str">
        <f t="shared" si="69"/>
        <v/>
      </c>
      <c r="E597" s="649">
        <v>1</v>
      </c>
      <c r="F597" s="650" t="s">
        <v>1644</v>
      </c>
      <c r="G597" s="650" t="s">
        <v>2006</v>
      </c>
      <c r="H597" s="650"/>
      <c r="I597" s="176"/>
      <c r="J597" s="652">
        <v>1</v>
      </c>
      <c r="K597" s="653">
        <v>3</v>
      </c>
      <c r="L597" s="653">
        <v>36</v>
      </c>
      <c r="M597" s="176">
        <f t="shared" si="72"/>
        <v>36</v>
      </c>
      <c r="N597" s="1104"/>
      <c r="O597" s="1129" t="str">
        <f t="shared" si="70"/>
        <v/>
      </c>
      <c r="P597" s="175"/>
      <c r="Q597" s="175"/>
      <c r="R597" s="175"/>
      <c r="S597" s="175"/>
      <c r="T597" s="175"/>
      <c r="U597" s="175"/>
      <c r="V597" s="175"/>
      <c r="W597" s="175"/>
      <c r="X597" s="175"/>
      <c r="Y597" s="175"/>
      <c r="Z597" s="175"/>
      <c r="AA597" s="175"/>
      <c r="AB597" s="175"/>
      <c r="AC597" s="175"/>
      <c r="AD597" s="175"/>
      <c r="AE597" s="175"/>
      <c r="AF597" s="175"/>
      <c r="AG597" s="175"/>
    </row>
    <row r="598" spans="1:33" ht="18" customHeight="1">
      <c r="A598" s="647" t="str">
        <f t="shared" si="71"/>
        <v>平成10</v>
      </c>
      <c r="B598" s="552">
        <f t="shared" si="68"/>
        <v>34</v>
      </c>
      <c r="C598" s="648">
        <v>36034</v>
      </c>
      <c r="D598" s="648" t="str">
        <f t="shared" si="69"/>
        <v/>
      </c>
      <c r="E598" s="649">
        <v>1</v>
      </c>
      <c r="F598" s="650" t="s">
        <v>2007</v>
      </c>
      <c r="G598" s="650" t="s">
        <v>1299</v>
      </c>
      <c r="H598" s="650"/>
      <c r="I598" s="176"/>
      <c r="J598" s="652">
        <v>1</v>
      </c>
      <c r="K598" s="653">
        <v>11</v>
      </c>
      <c r="L598" s="653">
        <v>235</v>
      </c>
      <c r="M598" s="176">
        <f t="shared" si="72"/>
        <v>235</v>
      </c>
      <c r="N598" s="1104"/>
      <c r="O598" s="1129" t="str">
        <f t="shared" si="70"/>
        <v/>
      </c>
      <c r="P598" s="175"/>
      <c r="Q598" s="175"/>
      <c r="R598" s="175"/>
      <c r="S598" s="175"/>
      <c r="T598" s="175"/>
      <c r="U598" s="175"/>
      <c r="V598" s="175"/>
      <c r="W598" s="175"/>
      <c r="X598" s="175"/>
      <c r="Y598" s="175"/>
      <c r="Z598" s="175"/>
      <c r="AA598" s="175"/>
      <c r="AB598" s="175"/>
      <c r="AC598" s="175"/>
      <c r="AD598" s="175"/>
      <c r="AE598" s="175"/>
      <c r="AF598" s="175"/>
      <c r="AG598" s="175"/>
    </row>
    <row r="599" spans="1:33" ht="18" customHeight="1">
      <c r="A599" s="647" t="str">
        <f t="shared" si="71"/>
        <v>平成10</v>
      </c>
      <c r="B599" s="552">
        <f t="shared" si="68"/>
        <v>21</v>
      </c>
      <c r="C599" s="648">
        <v>36030</v>
      </c>
      <c r="D599" s="648">
        <f t="shared" si="69"/>
        <v>36033</v>
      </c>
      <c r="E599" s="649">
        <v>4</v>
      </c>
      <c r="F599" s="650" t="s">
        <v>2008</v>
      </c>
      <c r="G599" s="650" t="s">
        <v>2009</v>
      </c>
      <c r="H599" s="650"/>
      <c r="I599" s="176"/>
      <c r="J599" s="652">
        <v>1</v>
      </c>
      <c r="K599" s="653">
        <v>34</v>
      </c>
      <c r="L599" s="653">
        <v>120</v>
      </c>
      <c r="M599" s="176">
        <f t="shared" si="72"/>
        <v>480</v>
      </c>
      <c r="N599" s="1104"/>
      <c r="O599" s="1129" t="str">
        <f t="shared" si="70"/>
        <v/>
      </c>
      <c r="P599" s="175"/>
      <c r="Q599" s="175"/>
      <c r="R599" s="175"/>
      <c r="S599" s="175"/>
      <c r="T599" s="175"/>
      <c r="U599" s="175"/>
      <c r="V599" s="175"/>
      <c r="W599" s="175"/>
      <c r="X599" s="175"/>
      <c r="Y599" s="175"/>
      <c r="Z599" s="175"/>
      <c r="AA599" s="175"/>
      <c r="AB599" s="175"/>
      <c r="AC599" s="175"/>
      <c r="AD599" s="175"/>
      <c r="AE599" s="175"/>
      <c r="AF599" s="175"/>
      <c r="AG599" s="175"/>
    </row>
    <row r="600" spans="1:33" ht="18" customHeight="1">
      <c r="A600" s="647" t="str">
        <f t="shared" si="71"/>
        <v>平成10</v>
      </c>
      <c r="B600" s="552">
        <f t="shared" si="68"/>
        <v>51</v>
      </c>
      <c r="C600" s="648">
        <v>36041</v>
      </c>
      <c r="D600" s="648" t="str">
        <f t="shared" si="69"/>
        <v/>
      </c>
      <c r="E600" s="649">
        <v>1</v>
      </c>
      <c r="F600" s="650" t="s">
        <v>2010</v>
      </c>
      <c r="G600" s="650" t="s">
        <v>1599</v>
      </c>
      <c r="H600" s="650"/>
      <c r="I600" s="176"/>
      <c r="J600" s="652">
        <v>1</v>
      </c>
      <c r="K600" s="653">
        <v>7</v>
      </c>
      <c r="L600" s="653">
        <v>251</v>
      </c>
      <c r="M600" s="176">
        <f t="shared" si="72"/>
        <v>251</v>
      </c>
      <c r="N600" s="1104"/>
      <c r="O600" s="1129" t="str">
        <f t="shared" si="70"/>
        <v/>
      </c>
      <c r="P600" s="175"/>
      <c r="Q600" s="175"/>
      <c r="R600" s="175"/>
      <c r="S600" s="175"/>
      <c r="T600" s="175"/>
      <c r="U600" s="175"/>
      <c r="V600" s="175"/>
      <c r="W600" s="175"/>
      <c r="X600" s="175"/>
      <c r="Y600" s="175"/>
      <c r="Z600" s="175"/>
      <c r="AA600" s="175"/>
      <c r="AB600" s="175"/>
      <c r="AC600" s="175"/>
      <c r="AD600" s="175"/>
      <c r="AE600" s="175"/>
      <c r="AF600" s="175"/>
      <c r="AG600" s="175"/>
    </row>
    <row r="601" spans="1:33" ht="18" customHeight="1">
      <c r="A601" s="647" t="str">
        <f t="shared" si="71"/>
        <v>平成10</v>
      </c>
      <c r="B601" s="552">
        <f t="shared" si="68"/>
        <v>34</v>
      </c>
      <c r="C601" s="648">
        <v>36042</v>
      </c>
      <c r="D601" s="648" t="str">
        <f t="shared" si="69"/>
        <v/>
      </c>
      <c r="E601" s="649">
        <v>1</v>
      </c>
      <c r="F601" s="650" t="s">
        <v>2011</v>
      </c>
      <c r="G601" s="650" t="s">
        <v>2012</v>
      </c>
      <c r="H601" s="650"/>
      <c r="I601" s="176"/>
      <c r="J601" s="652">
        <v>1</v>
      </c>
      <c r="K601" s="653">
        <v>11</v>
      </c>
      <c r="L601" s="653">
        <v>98</v>
      </c>
      <c r="M601" s="176">
        <f t="shared" si="72"/>
        <v>98</v>
      </c>
      <c r="N601" s="1104"/>
      <c r="O601" s="1129" t="str">
        <f t="shared" si="70"/>
        <v/>
      </c>
      <c r="P601" s="175"/>
      <c r="Q601" s="175"/>
      <c r="R601" s="175"/>
      <c r="S601" s="175"/>
      <c r="T601" s="175"/>
      <c r="U601" s="175"/>
      <c r="V601" s="175"/>
      <c r="W601" s="175"/>
      <c r="X601" s="175"/>
      <c r="Y601" s="175"/>
      <c r="Z601" s="175"/>
      <c r="AA601" s="175"/>
      <c r="AB601" s="175"/>
      <c r="AC601" s="175"/>
      <c r="AD601" s="175"/>
      <c r="AE601" s="175"/>
      <c r="AF601" s="175"/>
      <c r="AG601" s="175"/>
    </row>
    <row r="602" spans="1:33" ht="18" customHeight="1">
      <c r="A602" s="647" t="str">
        <f t="shared" si="71"/>
        <v>平成10</v>
      </c>
      <c r="B602" s="552">
        <f t="shared" si="68"/>
        <v>73</v>
      </c>
      <c r="C602" s="648">
        <v>36049</v>
      </c>
      <c r="D602" s="648" t="str">
        <f t="shared" si="69"/>
        <v/>
      </c>
      <c r="E602" s="649">
        <v>1</v>
      </c>
      <c r="F602" s="650" t="s">
        <v>2013</v>
      </c>
      <c r="G602" s="650" t="s">
        <v>1296</v>
      </c>
      <c r="H602" s="650"/>
      <c r="I602" s="176"/>
      <c r="J602" s="652">
        <v>1</v>
      </c>
      <c r="K602" s="653">
        <v>1</v>
      </c>
      <c r="L602" s="653">
        <v>26</v>
      </c>
      <c r="M602" s="176">
        <f t="shared" si="72"/>
        <v>26</v>
      </c>
      <c r="N602" s="1104"/>
      <c r="O602" s="1129" t="str">
        <f t="shared" si="70"/>
        <v/>
      </c>
      <c r="P602" s="175"/>
      <c r="Q602" s="175"/>
      <c r="R602" s="175"/>
      <c r="S602" s="175"/>
      <c r="T602" s="175"/>
      <c r="U602" s="175"/>
      <c r="V602" s="175"/>
      <c r="W602" s="175"/>
      <c r="X602" s="175"/>
      <c r="Y602" s="175"/>
      <c r="Z602" s="175"/>
      <c r="AA602" s="175"/>
      <c r="AB602" s="175"/>
      <c r="AC602" s="175"/>
      <c r="AD602" s="175"/>
      <c r="AE602" s="175"/>
      <c r="AF602" s="175"/>
      <c r="AG602" s="175"/>
    </row>
    <row r="603" spans="1:33" ht="18" customHeight="1">
      <c r="A603" s="647" t="str">
        <f t="shared" si="71"/>
        <v>平成10</v>
      </c>
      <c r="B603" s="552">
        <f t="shared" si="68"/>
        <v>34</v>
      </c>
      <c r="C603" s="648">
        <v>36052</v>
      </c>
      <c r="D603" s="648" t="str">
        <f t="shared" si="69"/>
        <v/>
      </c>
      <c r="E603" s="649">
        <v>1</v>
      </c>
      <c r="F603" s="650" t="s">
        <v>2011</v>
      </c>
      <c r="G603" s="650" t="s">
        <v>1513</v>
      </c>
      <c r="H603" s="650"/>
      <c r="I603" s="176"/>
      <c r="J603" s="652">
        <v>1</v>
      </c>
      <c r="K603" s="653">
        <v>11</v>
      </c>
      <c r="L603" s="653">
        <v>54</v>
      </c>
      <c r="M603" s="176">
        <f t="shared" si="72"/>
        <v>54</v>
      </c>
      <c r="N603" s="1104"/>
      <c r="O603" s="1129" t="str">
        <f t="shared" si="70"/>
        <v/>
      </c>
      <c r="P603" s="175"/>
      <c r="Q603" s="175"/>
      <c r="R603" s="175"/>
      <c r="S603" s="175"/>
      <c r="T603" s="175"/>
      <c r="U603" s="175"/>
      <c r="V603" s="175"/>
      <c r="W603" s="175"/>
      <c r="X603" s="175"/>
      <c r="Y603" s="175"/>
      <c r="Z603" s="175"/>
      <c r="AA603" s="175"/>
      <c r="AB603" s="175"/>
      <c r="AC603" s="175"/>
      <c r="AD603" s="175"/>
      <c r="AE603" s="175"/>
      <c r="AF603" s="175"/>
      <c r="AG603" s="175"/>
    </row>
    <row r="604" spans="1:33" ht="18" customHeight="1">
      <c r="A604" s="647" t="str">
        <f t="shared" si="71"/>
        <v>平成10</v>
      </c>
      <c r="B604" s="552">
        <f t="shared" si="68"/>
        <v>34</v>
      </c>
      <c r="C604" s="648">
        <v>36059</v>
      </c>
      <c r="D604" s="648" t="str">
        <f t="shared" si="69"/>
        <v/>
      </c>
      <c r="E604" s="649">
        <v>1</v>
      </c>
      <c r="F604" s="650" t="s">
        <v>2011</v>
      </c>
      <c r="G604" s="650" t="s">
        <v>1881</v>
      </c>
      <c r="H604" s="650"/>
      <c r="I604" s="176"/>
      <c r="J604" s="652">
        <v>1</v>
      </c>
      <c r="K604" s="653">
        <v>11</v>
      </c>
      <c r="L604" s="653">
        <v>66</v>
      </c>
      <c r="M604" s="176">
        <f t="shared" si="72"/>
        <v>66</v>
      </c>
      <c r="N604" s="1104"/>
      <c r="O604" s="1129" t="str">
        <f t="shared" si="70"/>
        <v/>
      </c>
      <c r="P604" s="175"/>
      <c r="Q604" s="175"/>
      <c r="R604" s="175"/>
      <c r="S604" s="175"/>
      <c r="T604" s="175"/>
      <c r="U604" s="175"/>
      <c r="V604" s="175"/>
      <c r="W604" s="175"/>
      <c r="X604" s="175"/>
      <c r="Y604" s="175"/>
      <c r="Z604" s="175"/>
      <c r="AA604" s="175"/>
      <c r="AB604" s="175"/>
      <c r="AC604" s="175"/>
      <c r="AD604" s="175"/>
      <c r="AE604" s="175"/>
      <c r="AF604" s="175"/>
      <c r="AG604" s="175"/>
    </row>
    <row r="605" spans="1:33" ht="18" customHeight="1">
      <c r="A605" s="647" t="str">
        <f t="shared" si="71"/>
        <v>平成10</v>
      </c>
      <c r="B605" s="552">
        <f t="shared" si="68"/>
        <v>9</v>
      </c>
      <c r="C605" s="648">
        <v>36075</v>
      </c>
      <c r="D605" s="648" t="str">
        <f t="shared" si="69"/>
        <v/>
      </c>
      <c r="E605" s="649">
        <v>1</v>
      </c>
      <c r="F605" s="650" t="s">
        <v>2014</v>
      </c>
      <c r="G605" s="650" t="s">
        <v>2015</v>
      </c>
      <c r="H605" s="650"/>
      <c r="I605" s="176"/>
      <c r="J605" s="652">
        <v>1</v>
      </c>
      <c r="K605" s="653">
        <v>83</v>
      </c>
      <c r="L605" s="653">
        <v>146</v>
      </c>
      <c r="M605" s="176">
        <f t="shared" si="72"/>
        <v>146</v>
      </c>
      <c r="N605" s="1104"/>
      <c r="O605" s="1129" t="str">
        <f t="shared" si="70"/>
        <v/>
      </c>
      <c r="P605" s="175"/>
      <c r="Q605" s="175"/>
      <c r="R605" s="175"/>
      <c r="S605" s="175"/>
      <c r="T605" s="175"/>
      <c r="U605" s="175"/>
      <c r="V605" s="175"/>
      <c r="W605" s="175"/>
      <c r="X605" s="175"/>
      <c r="Y605" s="175"/>
      <c r="Z605" s="175"/>
      <c r="AA605" s="175"/>
      <c r="AB605" s="175"/>
      <c r="AC605" s="175"/>
      <c r="AD605" s="175"/>
      <c r="AE605" s="175"/>
      <c r="AF605" s="175"/>
      <c r="AG605" s="175"/>
    </row>
    <row r="606" spans="1:33" ht="18" customHeight="1">
      <c r="A606" s="647" t="str">
        <f t="shared" si="71"/>
        <v>平成10</v>
      </c>
      <c r="B606" s="552">
        <f t="shared" si="68"/>
        <v>73</v>
      </c>
      <c r="C606" s="648">
        <v>36077</v>
      </c>
      <c r="D606" s="648" t="str">
        <f t="shared" si="69"/>
        <v/>
      </c>
      <c r="E606" s="649">
        <v>1</v>
      </c>
      <c r="F606" s="650" t="s">
        <v>2016</v>
      </c>
      <c r="G606" s="650" t="s">
        <v>1296</v>
      </c>
      <c r="H606" s="650"/>
      <c r="I606" s="176"/>
      <c r="J606" s="652">
        <v>1</v>
      </c>
      <c r="K606" s="653">
        <v>1</v>
      </c>
      <c r="L606" s="653">
        <v>25</v>
      </c>
      <c r="M606" s="176">
        <f t="shared" si="72"/>
        <v>25</v>
      </c>
      <c r="N606" s="1104"/>
      <c r="O606" s="1129" t="str">
        <f t="shared" si="70"/>
        <v/>
      </c>
      <c r="P606" s="175"/>
      <c r="Q606" s="175"/>
      <c r="R606" s="175"/>
      <c r="S606" s="175"/>
      <c r="T606" s="175"/>
      <c r="U606" s="175"/>
      <c r="V606" s="175"/>
      <c r="W606" s="175"/>
      <c r="X606" s="175"/>
      <c r="Y606" s="175"/>
      <c r="Z606" s="175"/>
      <c r="AA606" s="175"/>
      <c r="AB606" s="175"/>
      <c r="AC606" s="175"/>
      <c r="AD606" s="175"/>
      <c r="AE606" s="175"/>
      <c r="AF606" s="175"/>
      <c r="AG606" s="175"/>
    </row>
    <row r="607" spans="1:33" ht="18" customHeight="1">
      <c r="A607" s="647" t="str">
        <f t="shared" si="71"/>
        <v>平成10</v>
      </c>
      <c r="B607" s="552">
        <f t="shared" si="68"/>
        <v>49</v>
      </c>
      <c r="C607" s="648">
        <v>36081</v>
      </c>
      <c r="D607" s="648" t="str">
        <f t="shared" si="69"/>
        <v/>
      </c>
      <c r="E607" s="649">
        <v>1</v>
      </c>
      <c r="F607" s="650" t="s">
        <v>2017</v>
      </c>
      <c r="G607" s="650" t="s">
        <v>1384</v>
      </c>
      <c r="H607" s="650"/>
      <c r="I607" s="176"/>
      <c r="J607" s="652">
        <v>1</v>
      </c>
      <c r="K607" s="653">
        <v>8</v>
      </c>
      <c r="L607" s="653">
        <v>218</v>
      </c>
      <c r="M607" s="176">
        <f t="shared" si="72"/>
        <v>218</v>
      </c>
      <c r="N607" s="1104"/>
      <c r="O607" s="1129" t="str">
        <f t="shared" si="70"/>
        <v/>
      </c>
      <c r="P607" s="175"/>
      <c r="Q607" s="175"/>
      <c r="R607" s="175"/>
      <c r="S607" s="175"/>
      <c r="T607" s="175"/>
      <c r="U607" s="175"/>
      <c r="V607" s="175"/>
      <c r="W607" s="175"/>
      <c r="X607" s="175"/>
      <c r="Y607" s="175"/>
      <c r="Z607" s="175"/>
      <c r="AA607" s="175"/>
      <c r="AB607" s="175"/>
      <c r="AC607" s="175"/>
      <c r="AD607" s="175"/>
      <c r="AE607" s="175"/>
      <c r="AF607" s="175"/>
      <c r="AG607" s="175"/>
    </row>
    <row r="608" spans="1:33" ht="18" customHeight="1">
      <c r="A608" s="647" t="str">
        <f t="shared" si="71"/>
        <v>平成10</v>
      </c>
      <c r="B608" s="552">
        <f t="shared" si="68"/>
        <v>6</v>
      </c>
      <c r="C608" s="648">
        <v>36090</v>
      </c>
      <c r="D608" s="648">
        <f t="shared" si="69"/>
        <v>36091</v>
      </c>
      <c r="E608" s="649">
        <v>2</v>
      </c>
      <c r="F608" s="650" t="s">
        <v>2018</v>
      </c>
      <c r="G608" s="650" t="s">
        <v>480</v>
      </c>
      <c r="H608" s="650"/>
      <c r="I608" s="176"/>
      <c r="J608" s="652">
        <v>1</v>
      </c>
      <c r="K608" s="653">
        <v>95</v>
      </c>
      <c r="L608" s="653">
        <v>290</v>
      </c>
      <c r="M608" s="176">
        <f t="shared" si="72"/>
        <v>580</v>
      </c>
      <c r="N608" s="1104"/>
      <c r="O608" s="1129" t="str">
        <f t="shared" si="70"/>
        <v/>
      </c>
      <c r="P608" s="175"/>
      <c r="Q608" s="175"/>
      <c r="R608" s="175"/>
      <c r="S608" s="175"/>
      <c r="T608" s="175"/>
      <c r="U608" s="175"/>
      <c r="V608" s="175"/>
      <c r="W608" s="175"/>
      <c r="X608" s="175"/>
      <c r="Y608" s="175"/>
      <c r="Z608" s="175"/>
      <c r="AA608" s="175"/>
      <c r="AB608" s="175"/>
      <c r="AC608" s="175"/>
      <c r="AD608" s="175"/>
      <c r="AE608" s="175"/>
      <c r="AF608" s="175"/>
      <c r="AG608" s="175"/>
    </row>
    <row r="609" spans="1:33" ht="18" customHeight="1">
      <c r="A609" s="647" t="str">
        <f t="shared" si="71"/>
        <v>平成10</v>
      </c>
      <c r="B609" s="552">
        <f t="shared" si="68"/>
        <v>10</v>
      </c>
      <c r="C609" s="648">
        <v>36095</v>
      </c>
      <c r="D609" s="648">
        <f t="shared" si="69"/>
        <v>36096</v>
      </c>
      <c r="E609" s="649">
        <v>2</v>
      </c>
      <c r="F609" s="650" t="s">
        <v>2019</v>
      </c>
      <c r="G609" s="650" t="s">
        <v>1299</v>
      </c>
      <c r="H609" s="650"/>
      <c r="I609" s="176"/>
      <c r="J609" s="652">
        <v>1</v>
      </c>
      <c r="K609" s="653">
        <v>82</v>
      </c>
      <c r="L609" s="653">
        <v>200</v>
      </c>
      <c r="M609" s="176">
        <f t="shared" si="72"/>
        <v>400</v>
      </c>
      <c r="N609" s="1104"/>
      <c r="O609" s="1129" t="str">
        <f t="shared" si="70"/>
        <v/>
      </c>
      <c r="P609" s="175"/>
      <c r="Q609" s="175"/>
      <c r="R609" s="175"/>
      <c r="S609" s="175"/>
      <c r="T609" s="175"/>
      <c r="U609" s="175"/>
      <c r="V609" s="175"/>
      <c r="W609" s="175"/>
      <c r="X609" s="175"/>
      <c r="Y609" s="175"/>
      <c r="Z609" s="175"/>
      <c r="AA609" s="175"/>
      <c r="AB609" s="175"/>
      <c r="AC609" s="175"/>
      <c r="AD609" s="175"/>
      <c r="AE609" s="175"/>
      <c r="AF609" s="175"/>
      <c r="AG609" s="175"/>
    </row>
    <row r="610" spans="1:33" ht="18" customHeight="1">
      <c r="A610" s="647" t="str">
        <f t="shared" si="71"/>
        <v>平成10</v>
      </c>
      <c r="B610" s="552">
        <f t="shared" si="68"/>
        <v>51</v>
      </c>
      <c r="C610" s="648">
        <v>36097</v>
      </c>
      <c r="D610" s="648" t="str">
        <f t="shared" si="69"/>
        <v/>
      </c>
      <c r="E610" s="649">
        <v>1</v>
      </c>
      <c r="F610" s="650" t="s">
        <v>2020</v>
      </c>
      <c r="G610" s="650" t="s">
        <v>1289</v>
      </c>
      <c r="H610" s="650"/>
      <c r="I610" s="176"/>
      <c r="J610" s="652">
        <v>1</v>
      </c>
      <c r="K610" s="653">
        <v>7</v>
      </c>
      <c r="L610" s="653">
        <v>79</v>
      </c>
      <c r="M610" s="176">
        <f t="shared" si="72"/>
        <v>79</v>
      </c>
      <c r="N610" s="1104"/>
      <c r="O610" s="1129" t="str">
        <f t="shared" si="70"/>
        <v/>
      </c>
      <c r="P610" s="175"/>
      <c r="Q610" s="175"/>
      <c r="R610" s="175"/>
      <c r="S610" s="175"/>
      <c r="T610" s="175"/>
      <c r="U610" s="175"/>
      <c r="V610" s="175"/>
      <c r="W610" s="175"/>
      <c r="X610" s="175"/>
      <c r="Y610" s="175"/>
      <c r="Z610" s="175"/>
      <c r="AA610" s="175"/>
      <c r="AB610" s="175"/>
      <c r="AC610" s="175"/>
      <c r="AD610" s="175"/>
      <c r="AE610" s="175"/>
      <c r="AF610" s="175"/>
      <c r="AG610" s="175"/>
    </row>
    <row r="611" spans="1:33" ht="18" customHeight="1">
      <c r="A611" s="647" t="str">
        <f t="shared" si="71"/>
        <v>平成10</v>
      </c>
      <c r="B611" s="552">
        <f t="shared" si="68"/>
        <v>70</v>
      </c>
      <c r="C611" s="648">
        <v>36104</v>
      </c>
      <c r="D611" s="648" t="str">
        <f t="shared" si="69"/>
        <v/>
      </c>
      <c r="E611" s="649">
        <v>1</v>
      </c>
      <c r="F611" s="650" t="s">
        <v>1415</v>
      </c>
      <c r="G611" s="650" t="s">
        <v>1289</v>
      </c>
      <c r="H611" s="650"/>
      <c r="I611" s="176"/>
      <c r="J611" s="652">
        <v>1</v>
      </c>
      <c r="K611" s="653">
        <v>2</v>
      </c>
      <c r="L611" s="653">
        <v>83</v>
      </c>
      <c r="M611" s="176">
        <f t="shared" si="72"/>
        <v>83</v>
      </c>
      <c r="N611" s="1104"/>
      <c r="O611" s="1129" t="str">
        <f t="shared" si="70"/>
        <v/>
      </c>
      <c r="P611" s="175"/>
      <c r="Q611" s="175"/>
      <c r="R611" s="175"/>
      <c r="S611" s="175"/>
      <c r="T611" s="175"/>
      <c r="U611" s="175"/>
      <c r="V611" s="175"/>
      <c r="W611" s="175"/>
      <c r="X611" s="175"/>
      <c r="Y611" s="175"/>
      <c r="Z611" s="175"/>
      <c r="AA611" s="175"/>
      <c r="AB611" s="175"/>
      <c r="AC611" s="175"/>
      <c r="AD611" s="175"/>
      <c r="AE611" s="175"/>
      <c r="AF611" s="175"/>
      <c r="AG611" s="175"/>
    </row>
    <row r="612" spans="1:33" ht="18" customHeight="1">
      <c r="A612" s="647" t="str">
        <f t="shared" si="71"/>
        <v>平成10</v>
      </c>
      <c r="B612" s="552">
        <f t="shared" si="68"/>
        <v>46</v>
      </c>
      <c r="C612" s="648">
        <v>36105</v>
      </c>
      <c r="D612" s="648" t="str">
        <f t="shared" si="69"/>
        <v/>
      </c>
      <c r="E612" s="649">
        <v>1</v>
      </c>
      <c r="F612" s="650" t="s">
        <v>2021</v>
      </c>
      <c r="G612" s="650" t="s">
        <v>1289</v>
      </c>
      <c r="H612" s="650"/>
      <c r="I612" s="176"/>
      <c r="J612" s="652">
        <v>1</v>
      </c>
      <c r="K612" s="653">
        <v>9</v>
      </c>
      <c r="L612" s="653">
        <v>92</v>
      </c>
      <c r="M612" s="176">
        <f t="shared" si="72"/>
        <v>92</v>
      </c>
      <c r="N612" s="1104"/>
      <c r="O612" s="1129" t="str">
        <f t="shared" si="70"/>
        <v/>
      </c>
      <c r="P612" s="175"/>
      <c r="Q612" s="175"/>
      <c r="R612" s="175"/>
      <c r="S612" s="175"/>
      <c r="T612" s="175"/>
      <c r="U612" s="175"/>
      <c r="V612" s="175"/>
      <c r="W612" s="175"/>
      <c r="X612" s="175"/>
      <c r="Y612" s="175"/>
      <c r="Z612" s="175"/>
      <c r="AA612" s="175"/>
      <c r="AB612" s="175"/>
      <c r="AC612" s="175"/>
      <c r="AD612" s="175"/>
      <c r="AE612" s="175"/>
      <c r="AF612" s="175"/>
      <c r="AG612" s="175"/>
    </row>
    <row r="613" spans="1:33" ht="18" customHeight="1">
      <c r="A613" s="647" t="str">
        <f t="shared" si="71"/>
        <v>平成10</v>
      </c>
      <c r="B613" s="552">
        <f t="shared" si="68"/>
        <v>51</v>
      </c>
      <c r="C613" s="648">
        <v>36108</v>
      </c>
      <c r="D613" s="648" t="str">
        <f t="shared" si="69"/>
        <v/>
      </c>
      <c r="E613" s="649">
        <v>1</v>
      </c>
      <c r="F613" s="650" t="s">
        <v>2022</v>
      </c>
      <c r="G613" s="650" t="s">
        <v>1388</v>
      </c>
      <c r="H613" s="650"/>
      <c r="I613" s="176"/>
      <c r="J613" s="652">
        <v>1</v>
      </c>
      <c r="K613" s="653">
        <v>7</v>
      </c>
      <c r="L613" s="653">
        <v>60</v>
      </c>
      <c r="M613" s="176">
        <f t="shared" si="72"/>
        <v>60</v>
      </c>
      <c r="N613" s="1104"/>
      <c r="O613" s="1129" t="str">
        <f t="shared" si="70"/>
        <v/>
      </c>
      <c r="P613" s="175"/>
      <c r="Q613" s="175"/>
      <c r="R613" s="175"/>
      <c r="S613" s="175"/>
      <c r="T613" s="175"/>
      <c r="U613" s="175"/>
      <c r="V613" s="175"/>
      <c r="W613" s="175"/>
      <c r="X613" s="175"/>
      <c r="Y613" s="175"/>
      <c r="Z613" s="175"/>
      <c r="AA613" s="175"/>
      <c r="AB613" s="175"/>
      <c r="AC613" s="175"/>
      <c r="AD613" s="175"/>
      <c r="AE613" s="175"/>
      <c r="AF613" s="175"/>
      <c r="AG613" s="175"/>
    </row>
    <row r="614" spans="1:33" ht="18" customHeight="1">
      <c r="A614" s="647" t="str">
        <f t="shared" si="71"/>
        <v>平成10</v>
      </c>
      <c r="B614" s="552">
        <f t="shared" si="68"/>
        <v>2</v>
      </c>
      <c r="C614" s="648">
        <v>36109</v>
      </c>
      <c r="D614" s="648">
        <f t="shared" si="69"/>
        <v>36111</v>
      </c>
      <c r="E614" s="649">
        <v>3</v>
      </c>
      <c r="F614" s="650" t="s">
        <v>2023</v>
      </c>
      <c r="G614" s="650" t="s">
        <v>1388</v>
      </c>
      <c r="H614" s="650"/>
      <c r="I614" s="176"/>
      <c r="J614" s="652">
        <v>1</v>
      </c>
      <c r="K614" s="653">
        <v>257</v>
      </c>
      <c r="L614" s="653">
        <v>590</v>
      </c>
      <c r="M614" s="176">
        <f t="shared" si="72"/>
        <v>1770</v>
      </c>
      <c r="N614" s="1104"/>
      <c r="O614" s="1129" t="str">
        <f t="shared" si="70"/>
        <v/>
      </c>
      <c r="P614" s="175"/>
      <c r="Q614" s="175"/>
      <c r="R614" s="175"/>
      <c r="S614" s="175"/>
      <c r="T614" s="175"/>
      <c r="U614" s="175"/>
      <c r="V614" s="175"/>
      <c r="W614" s="175"/>
      <c r="X614" s="175"/>
      <c r="Y614" s="175"/>
      <c r="Z614" s="175"/>
      <c r="AA614" s="175"/>
      <c r="AB614" s="175"/>
      <c r="AC614" s="175"/>
      <c r="AD614" s="175"/>
      <c r="AE614" s="175"/>
      <c r="AF614" s="175"/>
      <c r="AG614" s="175"/>
    </row>
    <row r="615" spans="1:33" ht="18" customHeight="1">
      <c r="A615" s="647" t="str">
        <f t="shared" si="71"/>
        <v>平成10</v>
      </c>
      <c r="B615" s="552">
        <f t="shared" si="68"/>
        <v>73</v>
      </c>
      <c r="C615" s="648">
        <v>36112</v>
      </c>
      <c r="D615" s="648" t="str">
        <f t="shared" si="69"/>
        <v/>
      </c>
      <c r="E615" s="649">
        <v>1</v>
      </c>
      <c r="F615" s="650" t="s">
        <v>2024</v>
      </c>
      <c r="G615" s="650" t="s">
        <v>1296</v>
      </c>
      <c r="H615" s="650"/>
      <c r="I615" s="176"/>
      <c r="J615" s="652">
        <v>1</v>
      </c>
      <c r="K615" s="653">
        <v>1</v>
      </c>
      <c r="L615" s="653">
        <v>39</v>
      </c>
      <c r="M615" s="176">
        <f t="shared" si="72"/>
        <v>39</v>
      </c>
      <c r="N615" s="1104"/>
      <c r="O615" s="1129" t="str">
        <f t="shared" si="70"/>
        <v/>
      </c>
      <c r="P615" s="175"/>
      <c r="Q615" s="175"/>
      <c r="R615" s="175"/>
      <c r="S615" s="175"/>
      <c r="T615" s="175"/>
      <c r="U615" s="175"/>
      <c r="V615" s="175"/>
      <c r="W615" s="175"/>
      <c r="X615" s="175"/>
      <c r="Y615" s="175"/>
      <c r="Z615" s="175"/>
      <c r="AA615" s="175"/>
      <c r="AB615" s="175"/>
      <c r="AC615" s="175"/>
      <c r="AD615" s="175"/>
      <c r="AE615" s="175"/>
      <c r="AF615" s="175"/>
      <c r="AG615" s="175"/>
    </row>
    <row r="616" spans="1:33" ht="18" customHeight="1">
      <c r="A616" s="647" t="str">
        <f t="shared" si="71"/>
        <v>平成10</v>
      </c>
      <c r="B616" s="552">
        <f t="shared" si="68"/>
        <v>19</v>
      </c>
      <c r="C616" s="648">
        <v>36112</v>
      </c>
      <c r="D616" s="648">
        <f t="shared" si="69"/>
        <v>36113</v>
      </c>
      <c r="E616" s="649">
        <v>2</v>
      </c>
      <c r="F616" s="650" t="s">
        <v>2025</v>
      </c>
      <c r="G616" s="650" t="s">
        <v>2026</v>
      </c>
      <c r="H616" s="650"/>
      <c r="I616" s="176"/>
      <c r="J616" s="652">
        <v>1</v>
      </c>
      <c r="K616" s="653">
        <v>41</v>
      </c>
      <c r="L616" s="653">
        <v>176</v>
      </c>
      <c r="M616" s="176">
        <f t="shared" si="72"/>
        <v>352</v>
      </c>
      <c r="N616" s="1104"/>
      <c r="O616" s="1129" t="str">
        <f t="shared" si="70"/>
        <v/>
      </c>
      <c r="P616" s="175"/>
      <c r="Q616" s="175"/>
      <c r="R616" s="175"/>
      <c r="S616" s="175"/>
      <c r="T616" s="175"/>
      <c r="U616" s="175"/>
      <c r="V616" s="175"/>
      <c r="W616" s="175"/>
      <c r="X616" s="175"/>
      <c r="Y616" s="175"/>
      <c r="Z616" s="175"/>
      <c r="AA616" s="175"/>
      <c r="AB616" s="175"/>
      <c r="AC616" s="175"/>
      <c r="AD616" s="175"/>
      <c r="AE616" s="175"/>
      <c r="AF616" s="175"/>
      <c r="AG616" s="175"/>
    </row>
    <row r="617" spans="1:33" ht="18" customHeight="1">
      <c r="A617" s="647" t="str">
        <f t="shared" si="71"/>
        <v>平成10</v>
      </c>
      <c r="B617" s="552">
        <f t="shared" si="68"/>
        <v>63</v>
      </c>
      <c r="C617" s="648">
        <v>36119</v>
      </c>
      <c r="D617" s="648" t="str">
        <f t="shared" si="69"/>
        <v/>
      </c>
      <c r="E617" s="649">
        <v>1</v>
      </c>
      <c r="F617" s="650" t="s">
        <v>2027</v>
      </c>
      <c r="G617" s="650" t="s">
        <v>2028</v>
      </c>
      <c r="H617" s="650"/>
      <c r="I617" s="176"/>
      <c r="J617" s="652">
        <v>1</v>
      </c>
      <c r="K617" s="653">
        <v>4</v>
      </c>
      <c r="L617" s="653">
        <v>250</v>
      </c>
      <c r="M617" s="176">
        <f t="shared" si="72"/>
        <v>250</v>
      </c>
      <c r="N617" s="1104"/>
      <c r="O617" s="1129" t="str">
        <f t="shared" si="70"/>
        <v/>
      </c>
      <c r="P617" s="175"/>
      <c r="Q617" s="175"/>
      <c r="R617" s="175"/>
      <c r="S617" s="175"/>
      <c r="T617" s="175"/>
      <c r="U617" s="175"/>
      <c r="V617" s="175"/>
      <c r="W617" s="175"/>
      <c r="X617" s="175"/>
      <c r="Y617" s="175"/>
      <c r="Z617" s="175"/>
      <c r="AA617" s="175"/>
      <c r="AB617" s="175"/>
      <c r="AC617" s="175"/>
      <c r="AD617" s="175"/>
      <c r="AE617" s="175"/>
      <c r="AF617" s="175"/>
      <c r="AG617" s="175"/>
    </row>
    <row r="618" spans="1:33" ht="18" customHeight="1">
      <c r="A618" s="647" t="str">
        <f t="shared" si="71"/>
        <v>平成10</v>
      </c>
      <c r="B618" s="552">
        <f t="shared" si="68"/>
        <v>66</v>
      </c>
      <c r="C618" s="648">
        <v>36119</v>
      </c>
      <c r="D618" s="648" t="str">
        <f t="shared" si="69"/>
        <v/>
      </c>
      <c r="E618" s="649">
        <v>1</v>
      </c>
      <c r="F618" s="650" t="s">
        <v>2029</v>
      </c>
      <c r="G618" s="650" t="s">
        <v>1881</v>
      </c>
      <c r="H618" s="650"/>
      <c r="I618" s="176"/>
      <c r="J618" s="652">
        <v>1</v>
      </c>
      <c r="K618" s="653">
        <v>3</v>
      </c>
      <c r="L618" s="653">
        <v>35</v>
      </c>
      <c r="M618" s="176">
        <f t="shared" si="72"/>
        <v>35</v>
      </c>
      <c r="N618" s="1104"/>
      <c r="O618" s="1129" t="str">
        <f t="shared" si="70"/>
        <v/>
      </c>
      <c r="P618" s="175"/>
      <c r="Q618" s="175"/>
      <c r="R618" s="175"/>
      <c r="S618" s="175"/>
      <c r="T618" s="175"/>
      <c r="U618" s="175"/>
      <c r="V618" s="175"/>
      <c r="W618" s="175"/>
      <c r="X618" s="175"/>
      <c r="Y618" s="175"/>
      <c r="Z618" s="175"/>
      <c r="AA618" s="175"/>
      <c r="AB618" s="175"/>
      <c r="AC618" s="175"/>
      <c r="AD618" s="175"/>
      <c r="AE618" s="175"/>
      <c r="AF618" s="175"/>
      <c r="AG618" s="175"/>
    </row>
    <row r="619" spans="1:33" ht="18" customHeight="1">
      <c r="A619" s="647" t="str">
        <f t="shared" si="71"/>
        <v>平成10</v>
      </c>
      <c r="B619" s="552">
        <f t="shared" si="68"/>
        <v>1</v>
      </c>
      <c r="C619" s="648">
        <v>36120</v>
      </c>
      <c r="D619" s="648">
        <f t="shared" si="69"/>
        <v>36122</v>
      </c>
      <c r="E619" s="649">
        <v>3</v>
      </c>
      <c r="F619" s="650" t="s">
        <v>2030</v>
      </c>
      <c r="G619" s="650" t="s">
        <v>1705</v>
      </c>
      <c r="H619" s="650"/>
      <c r="I619" s="176"/>
      <c r="J619" s="652">
        <v>1</v>
      </c>
      <c r="K619" s="653">
        <v>381</v>
      </c>
      <c r="L619" s="653">
        <v>899</v>
      </c>
      <c r="M619" s="176">
        <f t="shared" si="72"/>
        <v>2697</v>
      </c>
      <c r="N619" s="1104"/>
      <c r="O619" s="1129" t="str">
        <f t="shared" si="70"/>
        <v/>
      </c>
      <c r="P619" s="175"/>
      <c r="Q619" s="175"/>
      <c r="R619" s="175"/>
      <c r="S619" s="175"/>
      <c r="T619" s="175"/>
      <c r="U619" s="175"/>
      <c r="V619" s="175"/>
      <c r="W619" s="175"/>
      <c r="X619" s="175"/>
      <c r="Y619" s="175"/>
      <c r="Z619" s="175"/>
      <c r="AA619" s="175"/>
      <c r="AB619" s="175"/>
      <c r="AC619" s="175"/>
      <c r="AD619" s="175"/>
      <c r="AE619" s="175"/>
      <c r="AF619" s="175"/>
      <c r="AG619" s="175"/>
    </row>
    <row r="620" spans="1:33" ht="18" customHeight="1">
      <c r="A620" s="647" t="str">
        <f t="shared" si="71"/>
        <v>平成10</v>
      </c>
      <c r="B620" s="552">
        <f t="shared" si="68"/>
        <v>24</v>
      </c>
      <c r="C620" s="648">
        <v>36123</v>
      </c>
      <c r="D620" s="648" t="str">
        <f t="shared" si="69"/>
        <v/>
      </c>
      <c r="E620" s="649">
        <v>1</v>
      </c>
      <c r="F620" s="650" t="s">
        <v>2031</v>
      </c>
      <c r="G620" s="650" t="s">
        <v>1767</v>
      </c>
      <c r="H620" s="650"/>
      <c r="I620" s="176"/>
      <c r="J620" s="652">
        <v>1</v>
      </c>
      <c r="K620" s="653">
        <v>29</v>
      </c>
      <c r="L620" s="653">
        <v>189</v>
      </c>
      <c r="M620" s="176">
        <f t="shared" si="72"/>
        <v>189</v>
      </c>
      <c r="N620" s="1104"/>
      <c r="O620" s="1129" t="str">
        <f t="shared" si="70"/>
        <v/>
      </c>
      <c r="P620" s="175"/>
      <c r="Q620" s="175"/>
      <c r="R620" s="175"/>
      <c r="S620" s="175"/>
      <c r="T620" s="175"/>
      <c r="U620" s="175"/>
      <c r="V620" s="175"/>
      <c r="W620" s="175"/>
      <c r="X620" s="175"/>
      <c r="Y620" s="175"/>
      <c r="Z620" s="175"/>
      <c r="AA620" s="175"/>
      <c r="AB620" s="175"/>
      <c r="AC620" s="175"/>
      <c r="AD620" s="175"/>
      <c r="AE620" s="175"/>
      <c r="AF620" s="175"/>
      <c r="AG620" s="175"/>
    </row>
    <row r="621" spans="1:33" ht="18" customHeight="1">
      <c r="A621" s="647" t="str">
        <f t="shared" si="71"/>
        <v>平成10</v>
      </c>
      <c r="B621" s="552">
        <f t="shared" si="68"/>
        <v>32</v>
      </c>
      <c r="C621" s="648">
        <v>36124</v>
      </c>
      <c r="D621" s="648">
        <f t="shared" si="69"/>
        <v>36125</v>
      </c>
      <c r="E621" s="649">
        <v>2</v>
      </c>
      <c r="F621" s="650" t="s">
        <v>2032</v>
      </c>
      <c r="G621" s="650" t="s">
        <v>2033</v>
      </c>
      <c r="H621" s="650"/>
      <c r="I621" s="176"/>
      <c r="J621" s="652">
        <v>1</v>
      </c>
      <c r="K621" s="653">
        <v>12</v>
      </c>
      <c r="L621" s="653">
        <v>103</v>
      </c>
      <c r="M621" s="176">
        <f t="shared" si="72"/>
        <v>206</v>
      </c>
      <c r="N621" s="1104"/>
      <c r="O621" s="1129" t="str">
        <f t="shared" si="70"/>
        <v/>
      </c>
      <c r="P621" s="175"/>
      <c r="Q621" s="175"/>
      <c r="R621" s="175"/>
      <c r="S621" s="175"/>
      <c r="T621" s="175"/>
      <c r="U621" s="175"/>
      <c r="V621" s="175"/>
      <c r="W621" s="175"/>
      <c r="X621" s="175"/>
      <c r="Y621" s="175"/>
      <c r="Z621" s="175"/>
      <c r="AA621" s="175"/>
      <c r="AB621" s="175"/>
      <c r="AC621" s="175"/>
      <c r="AD621" s="175"/>
      <c r="AE621" s="175"/>
      <c r="AF621" s="175"/>
      <c r="AG621" s="175"/>
    </row>
    <row r="622" spans="1:33" ht="18" customHeight="1">
      <c r="A622" s="647" t="str">
        <f t="shared" si="71"/>
        <v>平成10</v>
      </c>
      <c r="B622" s="552">
        <f t="shared" si="68"/>
        <v>15</v>
      </c>
      <c r="C622" s="648">
        <v>36125</v>
      </c>
      <c r="D622" s="648">
        <f t="shared" si="69"/>
        <v>36126</v>
      </c>
      <c r="E622" s="649">
        <v>2</v>
      </c>
      <c r="F622" s="650" t="s">
        <v>2034</v>
      </c>
      <c r="G622" s="650" t="s">
        <v>2035</v>
      </c>
      <c r="H622" s="650"/>
      <c r="I622" s="176"/>
      <c r="J622" s="652">
        <v>1</v>
      </c>
      <c r="K622" s="653">
        <v>52</v>
      </c>
      <c r="L622" s="653">
        <v>192</v>
      </c>
      <c r="M622" s="176">
        <f t="shared" si="72"/>
        <v>384</v>
      </c>
      <c r="N622" s="1104"/>
      <c r="O622" s="1129" t="str">
        <f t="shared" si="70"/>
        <v/>
      </c>
      <c r="P622" s="175"/>
      <c r="Q622" s="175"/>
      <c r="R622" s="175"/>
      <c r="S622" s="175"/>
      <c r="T622" s="175"/>
      <c r="U622" s="175"/>
      <c r="V622" s="175"/>
      <c r="W622" s="175"/>
      <c r="X622" s="175"/>
      <c r="Y622" s="175"/>
      <c r="Z622" s="175"/>
      <c r="AA622" s="175"/>
      <c r="AB622" s="175"/>
      <c r="AC622" s="175"/>
      <c r="AD622" s="175"/>
      <c r="AE622" s="175"/>
      <c r="AF622" s="175"/>
      <c r="AG622" s="175"/>
    </row>
    <row r="623" spans="1:33" ht="18" customHeight="1">
      <c r="A623" s="647" t="str">
        <f t="shared" si="71"/>
        <v>平成10</v>
      </c>
      <c r="B623" s="552">
        <f t="shared" si="68"/>
        <v>11</v>
      </c>
      <c r="C623" s="648">
        <v>36125</v>
      </c>
      <c r="D623" s="648">
        <f t="shared" si="69"/>
        <v>36126</v>
      </c>
      <c r="E623" s="649">
        <v>2</v>
      </c>
      <c r="F623" s="650" t="s">
        <v>2036</v>
      </c>
      <c r="G623" s="650" t="s">
        <v>1299</v>
      </c>
      <c r="H623" s="650"/>
      <c r="I623" s="176"/>
      <c r="J623" s="652">
        <v>1</v>
      </c>
      <c r="K623" s="653">
        <v>71</v>
      </c>
      <c r="L623" s="653">
        <v>300</v>
      </c>
      <c r="M623" s="176">
        <f t="shared" si="72"/>
        <v>600</v>
      </c>
      <c r="N623" s="1104"/>
      <c r="O623" s="1129" t="str">
        <f t="shared" si="70"/>
        <v/>
      </c>
      <c r="P623" s="175"/>
      <c r="Q623" s="175"/>
      <c r="R623" s="175"/>
      <c r="S623" s="175"/>
      <c r="T623" s="175"/>
      <c r="U623" s="175"/>
      <c r="V623" s="175"/>
      <c r="W623" s="175"/>
      <c r="X623" s="175"/>
      <c r="Y623" s="175"/>
      <c r="Z623" s="175"/>
      <c r="AA623" s="175"/>
      <c r="AB623" s="175"/>
      <c r="AC623" s="175"/>
      <c r="AD623" s="175"/>
      <c r="AE623" s="175"/>
      <c r="AF623" s="175"/>
      <c r="AG623" s="175"/>
    </row>
    <row r="624" spans="1:33" ht="18" customHeight="1">
      <c r="A624" s="647" t="str">
        <f t="shared" si="71"/>
        <v>平成10</v>
      </c>
      <c r="B624" s="552">
        <f t="shared" si="68"/>
        <v>5</v>
      </c>
      <c r="C624" s="648">
        <v>36123</v>
      </c>
      <c r="D624" s="648">
        <f t="shared" si="69"/>
        <v>36125</v>
      </c>
      <c r="E624" s="649">
        <v>3</v>
      </c>
      <c r="F624" s="650" t="s">
        <v>2037</v>
      </c>
      <c r="G624" s="650" t="s">
        <v>2038</v>
      </c>
      <c r="H624" s="650"/>
      <c r="I624" s="176"/>
      <c r="J624" s="652">
        <v>1</v>
      </c>
      <c r="K624" s="653">
        <v>118</v>
      </c>
      <c r="L624" s="653">
        <v>314</v>
      </c>
      <c r="M624" s="176">
        <f t="shared" si="72"/>
        <v>942</v>
      </c>
      <c r="N624" s="1104"/>
      <c r="O624" s="1129" t="str">
        <f t="shared" si="70"/>
        <v/>
      </c>
      <c r="P624" s="175"/>
      <c r="Q624" s="175"/>
      <c r="R624" s="175"/>
      <c r="S624" s="175"/>
      <c r="T624" s="175"/>
      <c r="U624" s="175"/>
      <c r="V624" s="175"/>
      <c r="W624" s="175"/>
      <c r="X624" s="175"/>
      <c r="Y624" s="175"/>
      <c r="Z624" s="175"/>
      <c r="AA624" s="175"/>
      <c r="AB624" s="175"/>
      <c r="AC624" s="175"/>
      <c r="AD624" s="175"/>
      <c r="AE624" s="175"/>
      <c r="AF624" s="175"/>
      <c r="AG624" s="175"/>
    </row>
    <row r="625" spans="1:33" ht="18" customHeight="1">
      <c r="A625" s="647" t="str">
        <f t="shared" si="71"/>
        <v>平成10</v>
      </c>
      <c r="B625" s="552">
        <f t="shared" si="68"/>
        <v>73</v>
      </c>
      <c r="C625" s="648">
        <v>36136</v>
      </c>
      <c r="D625" s="648" t="str">
        <f t="shared" si="69"/>
        <v/>
      </c>
      <c r="E625" s="649">
        <v>1</v>
      </c>
      <c r="F625" s="650" t="s">
        <v>2039</v>
      </c>
      <c r="G625" s="650" t="s">
        <v>1289</v>
      </c>
      <c r="H625" s="650"/>
      <c r="I625" s="176"/>
      <c r="J625" s="652">
        <v>1</v>
      </c>
      <c r="K625" s="653">
        <v>1</v>
      </c>
      <c r="L625" s="653">
        <v>22</v>
      </c>
      <c r="M625" s="176">
        <f t="shared" si="72"/>
        <v>22</v>
      </c>
      <c r="N625" s="1104"/>
      <c r="O625" s="1129" t="str">
        <f t="shared" si="70"/>
        <v/>
      </c>
      <c r="P625" s="175"/>
      <c r="Q625" s="175"/>
      <c r="R625" s="175"/>
      <c r="S625" s="175"/>
      <c r="T625" s="175"/>
      <c r="U625" s="175"/>
      <c r="V625" s="175"/>
      <c r="W625" s="175"/>
      <c r="X625" s="175"/>
      <c r="Y625" s="175"/>
      <c r="Z625" s="175"/>
      <c r="AA625" s="175"/>
      <c r="AB625" s="175"/>
      <c r="AC625" s="175"/>
      <c r="AD625" s="175"/>
      <c r="AE625" s="175"/>
      <c r="AF625" s="175"/>
      <c r="AG625" s="175"/>
    </row>
    <row r="626" spans="1:33" ht="18" customHeight="1">
      <c r="A626" s="647" t="str">
        <f t="shared" si="71"/>
        <v>平成10</v>
      </c>
      <c r="B626" s="552">
        <f t="shared" si="68"/>
        <v>31</v>
      </c>
      <c r="C626" s="648">
        <v>36137</v>
      </c>
      <c r="D626" s="648" t="str">
        <f t="shared" si="69"/>
        <v/>
      </c>
      <c r="E626" s="649">
        <v>1</v>
      </c>
      <c r="F626" s="650" t="s">
        <v>2040</v>
      </c>
      <c r="G626" s="650" t="s">
        <v>1289</v>
      </c>
      <c r="H626" s="650"/>
      <c r="I626" s="176"/>
      <c r="J626" s="652">
        <v>1</v>
      </c>
      <c r="K626" s="653">
        <v>16</v>
      </c>
      <c r="L626" s="653">
        <v>48</v>
      </c>
      <c r="M626" s="176">
        <f t="shared" si="72"/>
        <v>48</v>
      </c>
      <c r="N626" s="1104"/>
      <c r="O626" s="1129" t="str">
        <f t="shared" si="70"/>
        <v/>
      </c>
      <c r="P626" s="175"/>
      <c r="Q626" s="175"/>
      <c r="R626" s="175"/>
      <c r="S626" s="175"/>
      <c r="T626" s="175"/>
      <c r="U626" s="175"/>
      <c r="V626" s="175"/>
      <c r="W626" s="175"/>
      <c r="X626" s="175"/>
      <c r="Y626" s="175"/>
      <c r="Z626" s="175"/>
      <c r="AA626" s="175"/>
      <c r="AB626" s="175"/>
      <c r="AC626" s="175"/>
      <c r="AD626" s="175"/>
      <c r="AE626" s="175"/>
      <c r="AF626" s="175"/>
      <c r="AG626" s="175"/>
    </row>
    <row r="627" spans="1:33" ht="18" customHeight="1">
      <c r="A627" s="647" t="str">
        <f t="shared" si="71"/>
        <v>平成10</v>
      </c>
      <c r="B627" s="552">
        <f t="shared" si="68"/>
        <v>15</v>
      </c>
      <c r="C627" s="648">
        <v>36138</v>
      </c>
      <c r="D627" s="648">
        <f t="shared" si="69"/>
        <v>36139</v>
      </c>
      <c r="E627" s="649">
        <v>2</v>
      </c>
      <c r="F627" s="650" t="s">
        <v>2041</v>
      </c>
      <c r="G627" s="650" t="s">
        <v>1299</v>
      </c>
      <c r="H627" s="650"/>
      <c r="I627" s="176"/>
      <c r="J627" s="652">
        <v>1</v>
      </c>
      <c r="K627" s="653">
        <v>52</v>
      </c>
      <c r="L627" s="653">
        <v>248</v>
      </c>
      <c r="M627" s="176">
        <f t="shared" si="72"/>
        <v>496</v>
      </c>
      <c r="N627" s="1104"/>
      <c r="O627" s="1129" t="str">
        <f t="shared" si="70"/>
        <v/>
      </c>
      <c r="P627" s="175"/>
      <c r="Q627" s="175"/>
      <c r="R627" s="175"/>
      <c r="S627" s="175"/>
      <c r="T627" s="175"/>
      <c r="U627" s="175"/>
      <c r="V627" s="175"/>
      <c r="W627" s="175"/>
      <c r="X627" s="175"/>
      <c r="Y627" s="175"/>
      <c r="Z627" s="175"/>
      <c r="AA627" s="175"/>
      <c r="AB627" s="175"/>
      <c r="AC627" s="175"/>
      <c r="AD627" s="175"/>
      <c r="AE627" s="175"/>
      <c r="AF627" s="175"/>
      <c r="AG627" s="175"/>
    </row>
    <row r="628" spans="1:33" ht="18" customHeight="1">
      <c r="A628" s="647" t="str">
        <f t="shared" si="71"/>
        <v>平成10</v>
      </c>
      <c r="B628" s="552">
        <f t="shared" si="68"/>
        <v>8</v>
      </c>
      <c r="C628" s="648">
        <v>36139</v>
      </c>
      <c r="D628" s="648">
        <f t="shared" si="69"/>
        <v>36140</v>
      </c>
      <c r="E628" s="649">
        <v>2</v>
      </c>
      <c r="F628" s="650" t="s">
        <v>2042</v>
      </c>
      <c r="G628" s="650" t="s">
        <v>1289</v>
      </c>
      <c r="H628" s="650"/>
      <c r="I628" s="176"/>
      <c r="J628" s="652">
        <v>1</v>
      </c>
      <c r="K628" s="653">
        <v>85</v>
      </c>
      <c r="L628" s="653">
        <v>300</v>
      </c>
      <c r="M628" s="176">
        <f t="shared" si="72"/>
        <v>600</v>
      </c>
      <c r="N628" s="1104"/>
      <c r="O628" s="1129" t="str">
        <f t="shared" si="70"/>
        <v/>
      </c>
      <c r="P628" s="175"/>
      <c r="Q628" s="175"/>
      <c r="R628" s="175"/>
      <c r="S628" s="175"/>
      <c r="T628" s="175"/>
      <c r="U628" s="175"/>
      <c r="V628" s="175"/>
      <c r="W628" s="175"/>
      <c r="X628" s="175"/>
      <c r="Y628" s="175"/>
      <c r="Z628" s="175"/>
      <c r="AA628" s="175"/>
      <c r="AB628" s="175"/>
      <c r="AC628" s="175"/>
      <c r="AD628" s="175"/>
      <c r="AE628" s="175"/>
      <c r="AF628" s="175"/>
      <c r="AG628" s="175"/>
    </row>
    <row r="629" spans="1:33" ht="18" customHeight="1">
      <c r="A629" s="647" t="str">
        <f t="shared" si="71"/>
        <v>平成10</v>
      </c>
      <c r="B629" s="552">
        <f t="shared" si="68"/>
        <v>73</v>
      </c>
      <c r="C629" s="648">
        <v>36140</v>
      </c>
      <c r="D629" s="648" t="str">
        <f t="shared" si="69"/>
        <v/>
      </c>
      <c r="E629" s="649">
        <v>1</v>
      </c>
      <c r="F629" s="650" t="s">
        <v>2043</v>
      </c>
      <c r="G629" s="650" t="s">
        <v>1296</v>
      </c>
      <c r="H629" s="650"/>
      <c r="I629" s="176"/>
      <c r="J629" s="652">
        <v>1</v>
      </c>
      <c r="K629" s="653">
        <v>1</v>
      </c>
      <c r="L629" s="653">
        <v>29</v>
      </c>
      <c r="M629" s="176">
        <f t="shared" si="72"/>
        <v>29</v>
      </c>
      <c r="N629" s="1104"/>
      <c r="O629" s="1129" t="str">
        <f t="shared" si="70"/>
        <v/>
      </c>
      <c r="P629" s="175"/>
      <c r="Q629" s="175"/>
      <c r="R629" s="175"/>
      <c r="S629" s="175"/>
      <c r="T629" s="175"/>
      <c r="U629" s="175"/>
      <c r="V629" s="175"/>
      <c r="W629" s="175"/>
      <c r="X629" s="175"/>
      <c r="Y629" s="175"/>
      <c r="Z629" s="175"/>
      <c r="AA629" s="175"/>
      <c r="AB629" s="175"/>
      <c r="AC629" s="175"/>
      <c r="AD629" s="175"/>
      <c r="AE629" s="175"/>
      <c r="AF629" s="175"/>
      <c r="AG629" s="175"/>
    </row>
    <row r="630" spans="1:33" ht="18" customHeight="1">
      <c r="A630" s="647" t="str">
        <f t="shared" si="71"/>
        <v>平成10</v>
      </c>
      <c r="B630" s="552">
        <f t="shared" si="68"/>
        <v>51</v>
      </c>
      <c r="C630" s="648">
        <v>36140</v>
      </c>
      <c r="D630" s="648" t="str">
        <f t="shared" si="69"/>
        <v/>
      </c>
      <c r="E630" s="649">
        <v>1</v>
      </c>
      <c r="F630" s="650" t="s">
        <v>2044</v>
      </c>
      <c r="G630" s="650" t="s">
        <v>2045</v>
      </c>
      <c r="H630" s="650"/>
      <c r="I630" s="176"/>
      <c r="J630" s="652">
        <v>1</v>
      </c>
      <c r="K630" s="653">
        <v>7</v>
      </c>
      <c r="L630" s="653">
        <v>115</v>
      </c>
      <c r="M630" s="176">
        <f t="shared" si="72"/>
        <v>115</v>
      </c>
      <c r="N630" s="1104"/>
      <c r="O630" s="1129" t="str">
        <f t="shared" si="70"/>
        <v/>
      </c>
      <c r="P630" s="175"/>
      <c r="Q630" s="175"/>
      <c r="R630" s="175"/>
      <c r="S630" s="175"/>
      <c r="T630" s="175"/>
      <c r="U630" s="175"/>
      <c r="V630" s="175"/>
      <c r="W630" s="175"/>
      <c r="X630" s="175"/>
      <c r="Y630" s="175"/>
      <c r="Z630" s="175"/>
      <c r="AA630" s="175"/>
      <c r="AB630" s="175"/>
      <c r="AC630" s="175"/>
      <c r="AD630" s="175"/>
      <c r="AE630" s="175"/>
      <c r="AF630" s="175"/>
      <c r="AG630" s="175"/>
    </row>
    <row r="631" spans="1:33" ht="18" customHeight="1">
      <c r="A631" s="647" t="str">
        <f t="shared" si="71"/>
        <v>平成10</v>
      </c>
      <c r="B631" s="552">
        <f t="shared" si="68"/>
        <v>66</v>
      </c>
      <c r="C631" s="648">
        <v>36140</v>
      </c>
      <c r="D631" s="648" t="str">
        <f t="shared" si="69"/>
        <v/>
      </c>
      <c r="E631" s="649">
        <v>1</v>
      </c>
      <c r="F631" s="650" t="s">
        <v>2046</v>
      </c>
      <c r="G631" s="650" t="s">
        <v>1966</v>
      </c>
      <c r="H631" s="650"/>
      <c r="I631" s="176"/>
      <c r="J631" s="652">
        <v>1</v>
      </c>
      <c r="K631" s="653">
        <v>3</v>
      </c>
      <c r="L631" s="653">
        <v>22</v>
      </c>
      <c r="M631" s="176">
        <f t="shared" si="72"/>
        <v>22</v>
      </c>
      <c r="N631" s="1104"/>
      <c r="O631" s="1129" t="str">
        <f t="shared" si="70"/>
        <v/>
      </c>
      <c r="P631" s="175"/>
      <c r="Q631" s="175"/>
      <c r="R631" s="175"/>
      <c r="S631" s="175"/>
      <c r="T631" s="175"/>
      <c r="U631" s="175"/>
      <c r="V631" s="175"/>
      <c r="W631" s="175"/>
      <c r="X631" s="175"/>
      <c r="Y631" s="175"/>
      <c r="Z631" s="175"/>
      <c r="AA631" s="175"/>
      <c r="AB631" s="175"/>
      <c r="AC631" s="175"/>
      <c r="AD631" s="175"/>
      <c r="AE631" s="175"/>
      <c r="AF631" s="175"/>
      <c r="AG631" s="175"/>
    </row>
    <row r="632" spans="1:33" ht="18" customHeight="1">
      <c r="A632" s="647" t="str">
        <f t="shared" si="71"/>
        <v>平成10</v>
      </c>
      <c r="B632" s="552">
        <f t="shared" si="68"/>
        <v>61</v>
      </c>
      <c r="C632" s="648">
        <v>36140</v>
      </c>
      <c r="D632" s="648" t="str">
        <f t="shared" si="69"/>
        <v/>
      </c>
      <c r="E632" s="649">
        <v>1</v>
      </c>
      <c r="F632" s="650" t="s">
        <v>2047</v>
      </c>
      <c r="G632" s="650" t="s">
        <v>1299</v>
      </c>
      <c r="H632" s="650"/>
      <c r="I632" s="176"/>
      <c r="J632" s="652">
        <v>1</v>
      </c>
      <c r="K632" s="653">
        <v>5</v>
      </c>
      <c r="L632" s="653">
        <v>37</v>
      </c>
      <c r="M632" s="176">
        <f t="shared" si="72"/>
        <v>37</v>
      </c>
      <c r="N632" s="1104"/>
      <c r="O632" s="1129" t="str">
        <f t="shared" si="70"/>
        <v/>
      </c>
      <c r="P632" s="175"/>
      <c r="Q632" s="175"/>
      <c r="R632" s="175"/>
      <c r="S632" s="175"/>
      <c r="T632" s="175"/>
      <c r="U632" s="175"/>
      <c r="V632" s="175"/>
      <c r="W632" s="175"/>
      <c r="X632" s="175"/>
      <c r="Y632" s="175"/>
      <c r="Z632" s="175"/>
      <c r="AA632" s="175"/>
      <c r="AB632" s="175"/>
      <c r="AC632" s="175"/>
      <c r="AD632" s="175"/>
      <c r="AE632" s="175"/>
      <c r="AF632" s="175"/>
      <c r="AG632" s="175"/>
    </row>
    <row r="633" spans="1:33" ht="18" customHeight="1">
      <c r="A633" s="647" t="str">
        <f t="shared" si="71"/>
        <v>平成10</v>
      </c>
      <c r="B633" s="552">
        <f t="shared" si="68"/>
        <v>27</v>
      </c>
      <c r="C633" s="648">
        <v>36143</v>
      </c>
      <c r="D633" s="648" t="str">
        <f t="shared" si="69"/>
        <v/>
      </c>
      <c r="E633" s="649">
        <v>1</v>
      </c>
      <c r="F633" s="650" t="s">
        <v>2048</v>
      </c>
      <c r="G633" s="650" t="s">
        <v>1289</v>
      </c>
      <c r="H633" s="650"/>
      <c r="I633" s="176"/>
      <c r="J633" s="652">
        <v>1</v>
      </c>
      <c r="K633" s="653">
        <v>24</v>
      </c>
      <c r="L633" s="653">
        <v>150</v>
      </c>
      <c r="M633" s="176">
        <f t="shared" si="72"/>
        <v>150</v>
      </c>
      <c r="N633" s="1104"/>
      <c r="O633" s="1129" t="str">
        <f t="shared" si="70"/>
        <v/>
      </c>
      <c r="P633" s="175"/>
      <c r="Q633" s="175"/>
      <c r="R633" s="175"/>
      <c r="S633" s="175"/>
      <c r="T633" s="175"/>
      <c r="U633" s="175"/>
      <c r="V633" s="175"/>
      <c r="W633" s="175"/>
      <c r="X633" s="175"/>
      <c r="Y633" s="175"/>
      <c r="Z633" s="175"/>
      <c r="AA633" s="175"/>
      <c r="AB633" s="175"/>
      <c r="AC633" s="175"/>
      <c r="AD633" s="175"/>
      <c r="AE633" s="175"/>
      <c r="AF633" s="175"/>
      <c r="AG633" s="175"/>
    </row>
    <row r="634" spans="1:33" ht="18" customHeight="1">
      <c r="A634" s="647" t="str">
        <f t="shared" si="71"/>
        <v>平成10</v>
      </c>
      <c r="B634" s="552">
        <f t="shared" si="68"/>
        <v>22</v>
      </c>
      <c r="C634" s="648">
        <v>36147</v>
      </c>
      <c r="D634" s="648" t="str">
        <f t="shared" si="69"/>
        <v/>
      </c>
      <c r="E634" s="649">
        <v>1</v>
      </c>
      <c r="F634" s="650" t="s">
        <v>2049</v>
      </c>
      <c r="G634" s="650" t="s">
        <v>1289</v>
      </c>
      <c r="H634" s="650"/>
      <c r="I634" s="176"/>
      <c r="J634" s="652">
        <v>1</v>
      </c>
      <c r="K634" s="653">
        <v>31</v>
      </c>
      <c r="L634" s="653">
        <v>129</v>
      </c>
      <c r="M634" s="176">
        <f t="shared" si="72"/>
        <v>129</v>
      </c>
      <c r="N634" s="1104"/>
      <c r="O634" s="1129" t="str">
        <f t="shared" si="70"/>
        <v/>
      </c>
      <c r="P634" s="175"/>
      <c r="Q634" s="175"/>
      <c r="R634" s="175"/>
      <c r="S634" s="175"/>
      <c r="T634" s="175"/>
      <c r="U634" s="175"/>
      <c r="V634" s="175"/>
      <c r="W634" s="175"/>
      <c r="X634" s="175"/>
      <c r="Y634" s="175"/>
      <c r="Z634" s="175"/>
      <c r="AA634" s="175"/>
      <c r="AB634" s="175"/>
      <c r="AC634" s="175"/>
      <c r="AD634" s="175"/>
      <c r="AE634" s="175"/>
      <c r="AF634" s="175"/>
      <c r="AG634" s="175"/>
    </row>
    <row r="635" spans="1:33" ht="18" customHeight="1">
      <c r="A635" s="647" t="str">
        <f t="shared" si="71"/>
        <v>平成10</v>
      </c>
      <c r="B635" s="552">
        <f t="shared" si="68"/>
        <v>29</v>
      </c>
      <c r="C635" s="648">
        <v>36167</v>
      </c>
      <c r="D635" s="648" t="str">
        <f t="shared" si="69"/>
        <v/>
      </c>
      <c r="E635" s="649">
        <v>1</v>
      </c>
      <c r="F635" s="650" t="s">
        <v>1952</v>
      </c>
      <c r="G635" s="650" t="s">
        <v>1953</v>
      </c>
      <c r="H635" s="650"/>
      <c r="I635" s="176"/>
      <c r="J635" s="652">
        <v>1</v>
      </c>
      <c r="K635" s="653">
        <v>17</v>
      </c>
      <c r="L635" s="653">
        <v>70</v>
      </c>
      <c r="M635" s="176">
        <f t="shared" si="72"/>
        <v>70</v>
      </c>
      <c r="N635" s="1104"/>
      <c r="O635" s="1129" t="str">
        <f t="shared" si="70"/>
        <v/>
      </c>
      <c r="P635" s="175"/>
      <c r="Q635" s="175"/>
      <c r="R635" s="175"/>
      <c r="S635" s="175"/>
      <c r="T635" s="175"/>
      <c r="U635" s="175"/>
      <c r="V635" s="175"/>
      <c r="W635" s="175"/>
      <c r="X635" s="175"/>
      <c r="Y635" s="175"/>
      <c r="Z635" s="175"/>
      <c r="AA635" s="175"/>
      <c r="AB635" s="175"/>
      <c r="AC635" s="175"/>
      <c r="AD635" s="175"/>
      <c r="AE635" s="175"/>
      <c r="AF635" s="175"/>
      <c r="AG635" s="175"/>
    </row>
    <row r="636" spans="1:33" ht="18" customHeight="1">
      <c r="A636" s="647" t="str">
        <f t="shared" si="71"/>
        <v>平成10</v>
      </c>
      <c r="B636" s="552">
        <f t="shared" si="68"/>
        <v>73</v>
      </c>
      <c r="C636" s="648">
        <v>36168</v>
      </c>
      <c r="D636" s="648" t="str">
        <f t="shared" si="69"/>
        <v/>
      </c>
      <c r="E636" s="649">
        <v>1</v>
      </c>
      <c r="F636" s="650" t="s">
        <v>2050</v>
      </c>
      <c r="G636" s="650" t="s">
        <v>1296</v>
      </c>
      <c r="H636" s="650"/>
      <c r="I636" s="176"/>
      <c r="J636" s="652">
        <v>1</v>
      </c>
      <c r="K636" s="653">
        <v>1</v>
      </c>
      <c r="L636" s="653">
        <v>31</v>
      </c>
      <c r="M636" s="176">
        <f t="shared" si="72"/>
        <v>31</v>
      </c>
      <c r="N636" s="1104"/>
      <c r="O636" s="1129" t="str">
        <f t="shared" si="70"/>
        <v/>
      </c>
      <c r="P636" s="175"/>
      <c r="Q636" s="175"/>
      <c r="R636" s="175"/>
      <c r="S636" s="175"/>
      <c r="T636" s="175"/>
      <c r="U636" s="175"/>
      <c r="V636" s="175"/>
      <c r="W636" s="175"/>
      <c r="X636" s="175"/>
      <c r="Y636" s="175"/>
      <c r="Z636" s="175"/>
      <c r="AA636" s="175"/>
      <c r="AB636" s="175"/>
      <c r="AC636" s="175"/>
      <c r="AD636" s="175"/>
      <c r="AE636" s="175"/>
      <c r="AF636" s="175"/>
      <c r="AG636" s="175"/>
    </row>
    <row r="637" spans="1:33" ht="18" customHeight="1">
      <c r="A637" s="647" t="str">
        <f t="shared" si="71"/>
        <v>平成10</v>
      </c>
      <c r="B637" s="552">
        <f t="shared" si="68"/>
        <v>20</v>
      </c>
      <c r="C637" s="648">
        <v>36173</v>
      </c>
      <c r="D637" s="648">
        <f t="shared" si="69"/>
        <v>36174</v>
      </c>
      <c r="E637" s="649">
        <v>2</v>
      </c>
      <c r="F637" s="650" t="s">
        <v>2051</v>
      </c>
      <c r="G637" s="650" t="s">
        <v>1767</v>
      </c>
      <c r="H637" s="650"/>
      <c r="I637" s="176"/>
      <c r="J637" s="652">
        <v>1</v>
      </c>
      <c r="K637" s="653">
        <v>35</v>
      </c>
      <c r="L637" s="653">
        <v>237</v>
      </c>
      <c r="M637" s="176">
        <f t="shared" si="72"/>
        <v>474</v>
      </c>
      <c r="N637" s="1104"/>
      <c r="O637" s="1129" t="str">
        <f t="shared" si="70"/>
        <v/>
      </c>
      <c r="P637" s="175"/>
      <c r="Q637" s="175"/>
      <c r="R637" s="175"/>
      <c r="S637" s="175"/>
      <c r="T637" s="175"/>
      <c r="U637" s="175"/>
      <c r="V637" s="175"/>
      <c r="W637" s="175"/>
      <c r="X637" s="175"/>
      <c r="Y637" s="175"/>
      <c r="Z637" s="175"/>
      <c r="AA637" s="175"/>
      <c r="AB637" s="175"/>
      <c r="AC637" s="175"/>
      <c r="AD637" s="175"/>
      <c r="AE637" s="175"/>
      <c r="AF637" s="175"/>
      <c r="AG637" s="175"/>
    </row>
    <row r="638" spans="1:33" ht="18" customHeight="1">
      <c r="A638" s="647" t="str">
        <f t="shared" si="71"/>
        <v>平成10</v>
      </c>
      <c r="B638" s="552">
        <f t="shared" si="68"/>
        <v>25</v>
      </c>
      <c r="C638" s="648">
        <v>36182</v>
      </c>
      <c r="D638" s="648" t="str">
        <f t="shared" si="69"/>
        <v/>
      </c>
      <c r="E638" s="649">
        <v>1</v>
      </c>
      <c r="F638" s="650" t="s">
        <v>2052</v>
      </c>
      <c r="G638" s="650" t="s">
        <v>1299</v>
      </c>
      <c r="H638" s="650"/>
      <c r="I638" s="176"/>
      <c r="J638" s="652">
        <v>1</v>
      </c>
      <c r="K638" s="653">
        <v>26</v>
      </c>
      <c r="L638" s="653">
        <v>98</v>
      </c>
      <c r="M638" s="176">
        <f t="shared" si="72"/>
        <v>98</v>
      </c>
      <c r="N638" s="1104"/>
      <c r="O638" s="1129" t="str">
        <f t="shared" si="70"/>
        <v/>
      </c>
      <c r="P638" s="175"/>
      <c r="Q638" s="175"/>
      <c r="R638" s="175"/>
      <c r="S638" s="175"/>
      <c r="T638" s="175"/>
      <c r="U638" s="175"/>
      <c r="V638" s="175"/>
      <c r="W638" s="175"/>
      <c r="X638" s="175"/>
      <c r="Y638" s="175"/>
      <c r="Z638" s="175"/>
      <c r="AA638" s="175"/>
      <c r="AB638" s="175"/>
      <c r="AC638" s="175"/>
      <c r="AD638" s="175"/>
      <c r="AE638" s="175"/>
      <c r="AF638" s="175"/>
      <c r="AG638" s="175"/>
    </row>
    <row r="639" spans="1:33" ht="18" customHeight="1">
      <c r="A639" s="647" t="str">
        <f t="shared" si="71"/>
        <v>平成10</v>
      </c>
      <c r="B639" s="552">
        <f t="shared" si="68"/>
        <v>13</v>
      </c>
      <c r="C639" s="648">
        <v>36188</v>
      </c>
      <c r="D639" s="648">
        <f t="shared" si="69"/>
        <v>36189</v>
      </c>
      <c r="E639" s="649">
        <v>2</v>
      </c>
      <c r="F639" s="650" t="s">
        <v>2053</v>
      </c>
      <c r="G639" s="650" t="s">
        <v>1299</v>
      </c>
      <c r="H639" s="650"/>
      <c r="I639" s="176"/>
      <c r="J639" s="652">
        <v>1</v>
      </c>
      <c r="K639" s="653">
        <v>57</v>
      </c>
      <c r="L639" s="653">
        <v>200</v>
      </c>
      <c r="M639" s="176">
        <f t="shared" si="72"/>
        <v>400</v>
      </c>
      <c r="N639" s="1104"/>
      <c r="O639" s="1129" t="str">
        <f t="shared" si="70"/>
        <v/>
      </c>
      <c r="P639" s="175"/>
      <c r="Q639" s="175"/>
      <c r="R639" s="175"/>
      <c r="S639" s="175"/>
      <c r="T639" s="175"/>
      <c r="U639" s="175"/>
      <c r="V639" s="175"/>
      <c r="W639" s="175"/>
      <c r="X639" s="175"/>
      <c r="Y639" s="175"/>
      <c r="Z639" s="175"/>
      <c r="AA639" s="175"/>
      <c r="AB639" s="175"/>
      <c r="AC639" s="175"/>
      <c r="AD639" s="175"/>
      <c r="AE639" s="175"/>
      <c r="AF639" s="175"/>
      <c r="AG639" s="175"/>
    </row>
    <row r="640" spans="1:33" ht="18" customHeight="1">
      <c r="A640" s="647" t="str">
        <f t="shared" si="71"/>
        <v>平成10</v>
      </c>
      <c r="B640" s="552" t="str">
        <f t="shared" si="68"/>
        <v>-</v>
      </c>
      <c r="C640" s="648">
        <v>36189</v>
      </c>
      <c r="D640" s="648" t="str">
        <f t="shared" si="69"/>
        <v/>
      </c>
      <c r="E640" s="649">
        <v>1</v>
      </c>
      <c r="F640" s="650" t="s">
        <v>2054</v>
      </c>
      <c r="G640" s="650" t="s">
        <v>1289</v>
      </c>
      <c r="H640" s="650"/>
      <c r="I640" s="176"/>
      <c r="J640" s="652">
        <v>1</v>
      </c>
      <c r="K640" s="653"/>
      <c r="L640" s="653">
        <v>109</v>
      </c>
      <c r="M640" s="176">
        <f t="shared" si="72"/>
        <v>109</v>
      </c>
      <c r="N640" s="1104"/>
      <c r="O640" s="1129" t="str">
        <f t="shared" si="70"/>
        <v/>
      </c>
      <c r="P640" s="175"/>
      <c r="Q640" s="175"/>
      <c r="R640" s="175"/>
      <c r="S640" s="175"/>
      <c r="T640" s="175"/>
      <c r="U640" s="175"/>
      <c r="V640" s="175"/>
      <c r="W640" s="175"/>
      <c r="X640" s="175"/>
      <c r="Y640" s="175"/>
      <c r="Z640" s="175"/>
      <c r="AA640" s="175"/>
      <c r="AB640" s="175"/>
      <c r="AC640" s="175"/>
      <c r="AD640" s="175"/>
      <c r="AE640" s="175"/>
      <c r="AF640" s="175"/>
      <c r="AG640" s="175"/>
    </row>
    <row r="641" spans="1:33" ht="18" customHeight="1">
      <c r="A641" s="647" t="str">
        <f t="shared" si="71"/>
        <v>平成10</v>
      </c>
      <c r="B641" s="552">
        <f t="shared" si="68"/>
        <v>73</v>
      </c>
      <c r="C641" s="648">
        <v>36203</v>
      </c>
      <c r="D641" s="648" t="str">
        <f t="shared" si="69"/>
        <v/>
      </c>
      <c r="E641" s="649">
        <v>1</v>
      </c>
      <c r="F641" s="650" t="s">
        <v>2055</v>
      </c>
      <c r="G641" s="650" t="s">
        <v>1296</v>
      </c>
      <c r="H641" s="650"/>
      <c r="I641" s="176"/>
      <c r="J641" s="652">
        <v>1</v>
      </c>
      <c r="K641" s="653">
        <v>1</v>
      </c>
      <c r="L641" s="653">
        <v>43</v>
      </c>
      <c r="M641" s="176">
        <f t="shared" si="72"/>
        <v>43</v>
      </c>
      <c r="N641" s="1104"/>
      <c r="O641" s="1129" t="str">
        <f t="shared" si="70"/>
        <v/>
      </c>
      <c r="P641" s="175"/>
      <c r="Q641" s="175"/>
      <c r="R641" s="175"/>
      <c r="S641" s="175"/>
      <c r="T641" s="175"/>
      <c r="U641" s="175"/>
      <c r="V641" s="175"/>
      <c r="W641" s="175"/>
      <c r="X641" s="175"/>
      <c r="Y641" s="175"/>
      <c r="Z641" s="175"/>
      <c r="AA641" s="175"/>
      <c r="AB641" s="175"/>
      <c r="AC641" s="175"/>
      <c r="AD641" s="175"/>
      <c r="AE641" s="175"/>
      <c r="AF641" s="175"/>
      <c r="AG641" s="175"/>
    </row>
    <row r="642" spans="1:33" ht="18" customHeight="1">
      <c r="A642" s="647" t="str">
        <f t="shared" si="71"/>
        <v>平成10</v>
      </c>
      <c r="B642" s="552">
        <f t="shared" si="68"/>
        <v>49</v>
      </c>
      <c r="C642" s="648">
        <v>36210</v>
      </c>
      <c r="D642" s="648" t="str">
        <f t="shared" si="69"/>
        <v/>
      </c>
      <c r="E642" s="649">
        <v>1</v>
      </c>
      <c r="F642" s="650" t="s">
        <v>2056</v>
      </c>
      <c r="G642" s="650" t="s">
        <v>1299</v>
      </c>
      <c r="H642" s="650"/>
      <c r="I642" s="176"/>
      <c r="J642" s="652">
        <v>1</v>
      </c>
      <c r="K642" s="653">
        <v>8</v>
      </c>
      <c r="L642" s="653">
        <v>156</v>
      </c>
      <c r="M642" s="176">
        <f t="shared" si="72"/>
        <v>156</v>
      </c>
      <c r="N642" s="1104"/>
      <c r="O642" s="1129" t="str">
        <f t="shared" si="70"/>
        <v/>
      </c>
      <c r="P642" s="175"/>
      <c r="Q642" s="175"/>
      <c r="R642" s="175"/>
      <c r="S642" s="175"/>
      <c r="T642" s="175"/>
      <c r="U642" s="175"/>
      <c r="V642" s="175"/>
      <c r="W642" s="175"/>
      <c r="X642" s="175"/>
      <c r="Y642" s="175"/>
      <c r="Z642" s="175"/>
      <c r="AA642" s="175"/>
      <c r="AB642" s="175"/>
      <c r="AC642" s="175"/>
      <c r="AD642" s="175"/>
      <c r="AE642" s="175"/>
      <c r="AF642" s="175"/>
      <c r="AG642" s="175"/>
    </row>
    <row r="643" spans="1:33" ht="18" customHeight="1">
      <c r="A643" s="647" t="str">
        <f t="shared" si="71"/>
        <v>平成10</v>
      </c>
      <c r="B643" s="552">
        <f t="shared" si="68"/>
        <v>56</v>
      </c>
      <c r="C643" s="648">
        <v>36222</v>
      </c>
      <c r="D643" s="648" t="str">
        <f t="shared" si="69"/>
        <v/>
      </c>
      <c r="E643" s="649">
        <v>1</v>
      </c>
      <c r="F643" s="650" t="s">
        <v>2057</v>
      </c>
      <c r="G643" s="650" t="s">
        <v>1289</v>
      </c>
      <c r="H643" s="650"/>
      <c r="I643" s="176"/>
      <c r="J643" s="652">
        <v>1</v>
      </c>
      <c r="K643" s="653">
        <v>6</v>
      </c>
      <c r="L643" s="653">
        <v>30</v>
      </c>
      <c r="M643" s="176">
        <f t="shared" si="72"/>
        <v>30</v>
      </c>
      <c r="N643" s="1104"/>
      <c r="O643" s="1129" t="str">
        <f t="shared" si="70"/>
        <v/>
      </c>
      <c r="P643" s="175"/>
      <c r="Q643" s="175"/>
      <c r="R643" s="175"/>
      <c r="S643" s="175"/>
      <c r="T643" s="175"/>
      <c r="U643" s="175"/>
      <c r="V643" s="175"/>
      <c r="W643" s="175"/>
      <c r="X643" s="175"/>
      <c r="Y643" s="175"/>
      <c r="Z643" s="175"/>
      <c r="AA643" s="175"/>
      <c r="AB643" s="175"/>
      <c r="AC643" s="175"/>
      <c r="AD643" s="175"/>
      <c r="AE643" s="175"/>
      <c r="AF643" s="175"/>
      <c r="AG643" s="175"/>
    </row>
    <row r="644" spans="1:33" ht="18" customHeight="1">
      <c r="A644" s="647" t="str">
        <f t="shared" si="71"/>
        <v>平成10</v>
      </c>
      <c r="B644" s="552">
        <f t="shared" ref="B644:B707" si="73">IF(ISBLANK(K644),"-",COUNTIFS($K:$K,"&gt;"&amp;K644,A:A,A644)+1)</f>
        <v>73</v>
      </c>
      <c r="C644" s="648">
        <v>36224</v>
      </c>
      <c r="D644" s="648" t="str">
        <f t="shared" ref="D644:D707" si="74">IF(E644=1,"",C644+E644-1)</f>
        <v/>
      </c>
      <c r="E644" s="649">
        <v>1</v>
      </c>
      <c r="F644" s="650" t="s">
        <v>2058</v>
      </c>
      <c r="G644" s="650" t="s">
        <v>1296</v>
      </c>
      <c r="H644" s="650"/>
      <c r="I644" s="176"/>
      <c r="J644" s="652">
        <v>1</v>
      </c>
      <c r="K644" s="653">
        <v>1</v>
      </c>
      <c r="L644" s="653">
        <v>11</v>
      </c>
      <c r="M644" s="176">
        <f t="shared" si="72"/>
        <v>11</v>
      </c>
      <c r="N644" s="1104"/>
      <c r="O644" s="1129" t="str">
        <f t="shared" ref="O644:O707" si="75">IF(COUNTIF(G644,"*オンライン*"),"●","")</f>
        <v/>
      </c>
      <c r="P644" s="175"/>
      <c r="Q644" s="175"/>
      <c r="R644" s="175"/>
      <c r="S644" s="175"/>
      <c r="T644" s="175"/>
      <c r="U644" s="175"/>
      <c r="V644" s="175"/>
      <c r="W644" s="175"/>
      <c r="X644" s="175"/>
      <c r="Y644" s="175"/>
      <c r="Z644" s="175"/>
      <c r="AA644" s="175"/>
      <c r="AB644" s="175"/>
      <c r="AC644" s="175"/>
      <c r="AD644" s="175"/>
      <c r="AE644" s="175"/>
      <c r="AF644" s="175"/>
      <c r="AG644" s="175"/>
    </row>
    <row r="645" spans="1:33" ht="18" customHeight="1">
      <c r="A645" s="647" t="str">
        <f t="shared" ref="A645:A708" si="76">TEXT(EDATE(C645,-3),"ggge")</f>
        <v>平成10</v>
      </c>
      <c r="B645" s="552">
        <f t="shared" si="73"/>
        <v>56</v>
      </c>
      <c r="C645" s="648">
        <v>36231</v>
      </c>
      <c r="D645" s="648" t="str">
        <f t="shared" si="74"/>
        <v/>
      </c>
      <c r="E645" s="649">
        <v>1</v>
      </c>
      <c r="F645" s="650" t="s">
        <v>2059</v>
      </c>
      <c r="G645" s="650" t="s">
        <v>1299</v>
      </c>
      <c r="H645" s="650"/>
      <c r="I645" s="176"/>
      <c r="J645" s="652">
        <v>1</v>
      </c>
      <c r="K645" s="653">
        <v>6</v>
      </c>
      <c r="L645" s="653">
        <v>90</v>
      </c>
      <c r="M645" s="176">
        <f t="shared" ref="M645:M708" si="77">E645*L645</f>
        <v>90</v>
      </c>
      <c r="N645" s="1104"/>
      <c r="O645" s="1129" t="str">
        <f t="shared" si="75"/>
        <v/>
      </c>
      <c r="P645" s="175"/>
      <c r="Q645" s="175"/>
      <c r="R645" s="175"/>
      <c r="S645" s="175"/>
      <c r="T645" s="175"/>
      <c r="U645" s="175"/>
      <c r="V645" s="175"/>
      <c r="W645" s="175"/>
      <c r="X645" s="175"/>
      <c r="Y645" s="175"/>
      <c r="Z645" s="175"/>
      <c r="AA645" s="175"/>
      <c r="AB645" s="175"/>
      <c r="AC645" s="175"/>
      <c r="AD645" s="175"/>
      <c r="AE645" s="175"/>
      <c r="AF645" s="175"/>
      <c r="AG645" s="175"/>
    </row>
    <row r="646" spans="1:33" ht="18" customHeight="1">
      <c r="A646" s="647" t="str">
        <f t="shared" si="76"/>
        <v>平成10</v>
      </c>
      <c r="B646" s="552">
        <f t="shared" si="73"/>
        <v>73</v>
      </c>
      <c r="C646" s="648">
        <v>36231</v>
      </c>
      <c r="D646" s="648" t="str">
        <f t="shared" si="74"/>
        <v/>
      </c>
      <c r="E646" s="649">
        <v>1</v>
      </c>
      <c r="F646" s="650" t="s">
        <v>1640</v>
      </c>
      <c r="G646" s="650" t="s">
        <v>2060</v>
      </c>
      <c r="H646" s="650"/>
      <c r="I646" s="176"/>
      <c r="J646" s="652">
        <v>1</v>
      </c>
      <c r="K646" s="653">
        <v>1</v>
      </c>
      <c r="L646" s="653">
        <v>18</v>
      </c>
      <c r="M646" s="176">
        <f t="shared" si="77"/>
        <v>18</v>
      </c>
      <c r="N646" s="1104"/>
      <c r="O646" s="1129" t="str">
        <f t="shared" si="75"/>
        <v/>
      </c>
      <c r="P646" s="175"/>
      <c r="Q646" s="175"/>
      <c r="R646" s="175"/>
      <c r="S646" s="175"/>
      <c r="T646" s="175"/>
      <c r="U646" s="175"/>
      <c r="V646" s="175"/>
      <c r="W646" s="175"/>
      <c r="X646" s="175"/>
      <c r="Y646" s="175"/>
      <c r="Z646" s="175"/>
      <c r="AA646" s="175"/>
      <c r="AB646" s="175"/>
      <c r="AC646" s="175"/>
      <c r="AD646" s="175"/>
      <c r="AE646" s="175"/>
      <c r="AF646" s="175"/>
      <c r="AG646" s="175"/>
    </row>
    <row r="647" spans="1:33" ht="18" customHeight="1">
      <c r="A647" s="647" t="str">
        <f t="shared" si="76"/>
        <v>平成9</v>
      </c>
      <c r="B647" s="552">
        <f t="shared" si="73"/>
        <v>4</v>
      </c>
      <c r="C647" s="648">
        <v>35869</v>
      </c>
      <c r="D647" s="648">
        <f t="shared" si="74"/>
        <v>35871</v>
      </c>
      <c r="E647" s="649">
        <v>3</v>
      </c>
      <c r="F647" s="650" t="s">
        <v>2061</v>
      </c>
      <c r="G647" s="650" t="s">
        <v>1705</v>
      </c>
      <c r="H647" s="650"/>
      <c r="I647" s="176"/>
      <c r="J647" s="652">
        <v>1</v>
      </c>
      <c r="K647" s="653">
        <v>189</v>
      </c>
      <c r="L647" s="653">
        <v>400</v>
      </c>
      <c r="M647" s="176">
        <f t="shared" si="77"/>
        <v>1200</v>
      </c>
      <c r="N647" s="1104"/>
      <c r="O647" s="1129" t="str">
        <f t="shared" si="75"/>
        <v/>
      </c>
      <c r="P647" s="175"/>
      <c r="Q647" s="175"/>
      <c r="R647" s="175"/>
      <c r="S647" s="175"/>
      <c r="T647" s="175"/>
      <c r="U647" s="175"/>
      <c r="V647" s="175"/>
      <c r="W647" s="175"/>
      <c r="X647" s="175"/>
      <c r="Y647" s="175"/>
      <c r="Z647" s="175"/>
      <c r="AA647" s="175"/>
      <c r="AB647" s="175"/>
      <c r="AC647" s="175"/>
      <c r="AD647" s="175"/>
      <c r="AE647" s="175"/>
      <c r="AF647" s="175"/>
      <c r="AG647" s="175"/>
    </row>
    <row r="648" spans="1:33" ht="18" customHeight="1">
      <c r="A648" s="647" t="str">
        <f t="shared" si="76"/>
        <v>平成10</v>
      </c>
      <c r="B648" s="552">
        <f t="shared" si="73"/>
        <v>63</v>
      </c>
      <c r="C648" s="648">
        <v>36248</v>
      </c>
      <c r="D648" s="648" t="str">
        <f t="shared" si="74"/>
        <v/>
      </c>
      <c r="E648" s="649">
        <v>1</v>
      </c>
      <c r="F648" s="650" t="s">
        <v>2062</v>
      </c>
      <c r="G648" s="650" t="s">
        <v>1289</v>
      </c>
      <c r="H648" s="650"/>
      <c r="I648" s="176"/>
      <c r="J648" s="652">
        <v>1</v>
      </c>
      <c r="K648" s="653">
        <v>4</v>
      </c>
      <c r="L648" s="653">
        <v>112</v>
      </c>
      <c r="M648" s="176">
        <f t="shared" si="77"/>
        <v>112</v>
      </c>
      <c r="N648" s="1104"/>
      <c r="O648" s="1129" t="str">
        <f t="shared" si="75"/>
        <v/>
      </c>
      <c r="P648" s="175"/>
      <c r="Q648" s="175"/>
      <c r="R648" s="175"/>
      <c r="S648" s="175"/>
      <c r="T648" s="175"/>
      <c r="U648" s="175"/>
      <c r="V648" s="175"/>
      <c r="W648" s="175"/>
      <c r="X648" s="175"/>
      <c r="Y648" s="175"/>
      <c r="Z648" s="175"/>
      <c r="AA648" s="175"/>
      <c r="AB648" s="175"/>
      <c r="AC648" s="175"/>
      <c r="AD648" s="175"/>
      <c r="AE648" s="175"/>
      <c r="AF648" s="175"/>
      <c r="AG648" s="175"/>
    </row>
    <row r="649" spans="1:33" ht="18" customHeight="1">
      <c r="A649" s="647" t="str">
        <f t="shared" si="76"/>
        <v>平成11</v>
      </c>
      <c r="B649" s="552">
        <f t="shared" si="73"/>
        <v>5</v>
      </c>
      <c r="C649" s="648">
        <v>36256</v>
      </c>
      <c r="D649" s="648">
        <f t="shared" si="74"/>
        <v>36257</v>
      </c>
      <c r="E649" s="649">
        <v>2</v>
      </c>
      <c r="F649" s="650" t="s">
        <v>2063</v>
      </c>
      <c r="G649" s="650" t="s">
        <v>1458</v>
      </c>
      <c r="H649" s="650"/>
      <c r="I649" s="176"/>
      <c r="J649" s="652">
        <v>1</v>
      </c>
      <c r="K649" s="653">
        <v>177</v>
      </c>
      <c r="L649" s="653">
        <v>305</v>
      </c>
      <c r="M649" s="176">
        <f t="shared" si="77"/>
        <v>610</v>
      </c>
      <c r="N649" s="1104"/>
      <c r="O649" s="1129" t="str">
        <f t="shared" si="75"/>
        <v/>
      </c>
      <c r="P649" s="175"/>
      <c r="Q649" s="175"/>
      <c r="R649" s="175"/>
      <c r="S649" s="175"/>
      <c r="T649" s="175"/>
      <c r="U649" s="175"/>
      <c r="V649" s="175"/>
      <c r="W649" s="175"/>
      <c r="X649" s="175"/>
      <c r="Y649" s="175"/>
      <c r="Z649" s="175"/>
      <c r="AA649" s="175"/>
      <c r="AB649" s="175"/>
      <c r="AC649" s="175"/>
      <c r="AD649" s="175"/>
      <c r="AE649" s="175"/>
      <c r="AF649" s="175"/>
      <c r="AG649" s="175"/>
    </row>
    <row r="650" spans="1:33" ht="18" customHeight="1">
      <c r="A650" s="647" t="str">
        <f t="shared" si="76"/>
        <v>平成10</v>
      </c>
      <c r="B650" s="552" t="str">
        <f t="shared" si="73"/>
        <v>-</v>
      </c>
      <c r="C650" s="648">
        <v>35961</v>
      </c>
      <c r="D650" s="648">
        <f t="shared" si="74"/>
        <v>35962</v>
      </c>
      <c r="E650" s="649">
        <v>2</v>
      </c>
      <c r="F650" s="651" t="s">
        <v>2064</v>
      </c>
      <c r="G650" s="650" t="s">
        <v>1966</v>
      </c>
      <c r="H650" s="650"/>
      <c r="I650" s="176"/>
      <c r="J650" s="652">
        <v>2</v>
      </c>
      <c r="K650" s="653"/>
      <c r="L650" s="653">
        <v>107</v>
      </c>
      <c r="M650" s="176">
        <f t="shared" si="77"/>
        <v>214</v>
      </c>
      <c r="N650" s="1104"/>
      <c r="O650" s="1129" t="str">
        <f t="shared" si="75"/>
        <v/>
      </c>
      <c r="P650" s="175"/>
      <c r="Q650" s="175"/>
      <c r="R650" s="175"/>
      <c r="S650" s="175"/>
      <c r="T650" s="175"/>
      <c r="U650" s="175"/>
      <c r="V650" s="175"/>
      <c r="W650" s="175"/>
      <c r="X650" s="175"/>
      <c r="Y650" s="175"/>
      <c r="Z650" s="175"/>
      <c r="AA650" s="175"/>
      <c r="AB650" s="175"/>
      <c r="AC650" s="175"/>
      <c r="AD650" s="175"/>
      <c r="AE650" s="175"/>
      <c r="AF650" s="175"/>
      <c r="AG650" s="175"/>
    </row>
    <row r="651" spans="1:33" ht="18" customHeight="1">
      <c r="A651" s="647" t="str">
        <f t="shared" si="76"/>
        <v>平成10</v>
      </c>
      <c r="B651" s="552">
        <f t="shared" si="73"/>
        <v>40</v>
      </c>
      <c r="C651" s="648">
        <v>35964</v>
      </c>
      <c r="D651" s="648" t="str">
        <f t="shared" si="74"/>
        <v/>
      </c>
      <c r="E651" s="649">
        <v>1</v>
      </c>
      <c r="F651" s="650" t="s">
        <v>2065</v>
      </c>
      <c r="G651" s="650" t="s">
        <v>1289</v>
      </c>
      <c r="H651" s="650"/>
      <c r="I651" s="176"/>
      <c r="J651" s="652">
        <v>2</v>
      </c>
      <c r="K651" s="653">
        <v>10</v>
      </c>
      <c r="L651" s="653">
        <v>104</v>
      </c>
      <c r="M651" s="176">
        <f t="shared" si="77"/>
        <v>104</v>
      </c>
      <c r="N651" s="1104"/>
      <c r="O651" s="1129" t="str">
        <f t="shared" si="75"/>
        <v/>
      </c>
      <c r="P651" s="175"/>
      <c r="Q651" s="175"/>
      <c r="R651" s="175"/>
      <c r="S651" s="175"/>
      <c r="T651" s="175"/>
      <c r="U651" s="175"/>
      <c r="V651" s="175"/>
      <c r="W651" s="175"/>
      <c r="X651" s="175"/>
      <c r="Y651" s="175"/>
      <c r="Z651" s="175"/>
      <c r="AA651" s="175"/>
      <c r="AB651" s="175"/>
      <c r="AC651" s="175"/>
      <c r="AD651" s="175"/>
      <c r="AE651" s="175"/>
      <c r="AF651" s="175"/>
      <c r="AG651" s="175"/>
    </row>
    <row r="652" spans="1:33" ht="18" customHeight="1">
      <c r="A652" s="647" t="str">
        <f t="shared" si="76"/>
        <v>平成10</v>
      </c>
      <c r="B652" s="552">
        <f t="shared" si="73"/>
        <v>51</v>
      </c>
      <c r="C652" s="648">
        <v>35969</v>
      </c>
      <c r="D652" s="648" t="str">
        <f t="shared" si="74"/>
        <v/>
      </c>
      <c r="E652" s="649">
        <v>1</v>
      </c>
      <c r="F652" s="650" t="s">
        <v>2066</v>
      </c>
      <c r="G652" s="650" t="s">
        <v>1742</v>
      </c>
      <c r="H652" s="650"/>
      <c r="I652" s="176"/>
      <c r="J652" s="652">
        <v>2</v>
      </c>
      <c r="K652" s="653">
        <v>7</v>
      </c>
      <c r="L652" s="653">
        <v>137</v>
      </c>
      <c r="M652" s="176">
        <f t="shared" si="77"/>
        <v>137</v>
      </c>
      <c r="N652" s="1104"/>
      <c r="O652" s="1129" t="str">
        <f t="shared" si="75"/>
        <v/>
      </c>
      <c r="P652" s="175"/>
      <c r="Q652" s="175"/>
      <c r="R652" s="175"/>
      <c r="S652" s="175"/>
      <c r="T652" s="175"/>
      <c r="U652" s="175"/>
      <c r="V652" s="175"/>
      <c r="W652" s="175"/>
      <c r="X652" s="175"/>
      <c r="Y652" s="175"/>
      <c r="Z652" s="175"/>
      <c r="AA652" s="175"/>
      <c r="AB652" s="175"/>
      <c r="AC652" s="175"/>
      <c r="AD652" s="175"/>
      <c r="AE652" s="175"/>
      <c r="AF652" s="175"/>
      <c r="AG652" s="175"/>
    </row>
    <row r="653" spans="1:33" ht="18" customHeight="1">
      <c r="A653" s="647" t="str">
        <f t="shared" si="76"/>
        <v>平成10</v>
      </c>
      <c r="B653" s="552">
        <f t="shared" si="73"/>
        <v>40</v>
      </c>
      <c r="C653" s="648">
        <v>35999</v>
      </c>
      <c r="D653" s="648" t="str">
        <f t="shared" si="74"/>
        <v/>
      </c>
      <c r="E653" s="649">
        <v>1</v>
      </c>
      <c r="F653" s="650" t="s">
        <v>2067</v>
      </c>
      <c r="G653" s="650" t="s">
        <v>1881</v>
      </c>
      <c r="H653" s="650"/>
      <c r="I653" s="176"/>
      <c r="J653" s="652">
        <v>2</v>
      </c>
      <c r="K653" s="653">
        <v>10</v>
      </c>
      <c r="L653" s="653">
        <v>191</v>
      </c>
      <c r="M653" s="176">
        <f t="shared" si="77"/>
        <v>191</v>
      </c>
      <c r="N653" s="1104"/>
      <c r="O653" s="1129" t="str">
        <f t="shared" si="75"/>
        <v/>
      </c>
      <c r="P653" s="175"/>
      <c r="Q653" s="175"/>
      <c r="R653" s="175"/>
      <c r="S653" s="175"/>
      <c r="T653" s="175"/>
      <c r="U653" s="175"/>
      <c r="V653" s="175"/>
      <c r="W653" s="175"/>
      <c r="X653" s="175"/>
      <c r="Y653" s="175"/>
      <c r="Z653" s="175"/>
      <c r="AA653" s="175"/>
      <c r="AB653" s="175"/>
      <c r="AC653" s="175"/>
      <c r="AD653" s="175"/>
      <c r="AE653" s="175"/>
      <c r="AF653" s="175"/>
      <c r="AG653" s="175"/>
    </row>
    <row r="654" spans="1:33" ht="18" customHeight="1">
      <c r="A654" s="647" t="str">
        <f t="shared" si="76"/>
        <v>平成10</v>
      </c>
      <c r="B654" s="552">
        <f t="shared" si="73"/>
        <v>40</v>
      </c>
      <c r="C654" s="648">
        <v>36003</v>
      </c>
      <c r="D654" s="648">
        <f t="shared" si="74"/>
        <v>36005</v>
      </c>
      <c r="E654" s="649">
        <v>3</v>
      </c>
      <c r="F654" s="650" t="s">
        <v>2068</v>
      </c>
      <c r="G654" s="650" t="s">
        <v>1289</v>
      </c>
      <c r="H654" s="650"/>
      <c r="I654" s="176"/>
      <c r="J654" s="652">
        <v>2</v>
      </c>
      <c r="K654" s="653">
        <v>10</v>
      </c>
      <c r="L654" s="653">
        <v>65</v>
      </c>
      <c r="M654" s="176">
        <f t="shared" si="77"/>
        <v>195</v>
      </c>
      <c r="N654" s="1104"/>
      <c r="O654" s="1129" t="str">
        <f t="shared" si="75"/>
        <v/>
      </c>
      <c r="P654" s="175"/>
      <c r="Q654" s="175"/>
      <c r="R654" s="175"/>
      <c r="S654" s="175"/>
      <c r="T654" s="175"/>
      <c r="U654" s="175"/>
      <c r="V654" s="175"/>
      <c r="W654" s="175"/>
      <c r="X654" s="175"/>
      <c r="Y654" s="175"/>
      <c r="Z654" s="175"/>
      <c r="AA654" s="175"/>
      <c r="AB654" s="175"/>
      <c r="AC654" s="175"/>
      <c r="AD654" s="175"/>
      <c r="AE654" s="175"/>
      <c r="AF654" s="175"/>
      <c r="AG654" s="175"/>
    </row>
    <row r="655" spans="1:33" ht="18" customHeight="1">
      <c r="A655" s="647" t="str">
        <f t="shared" si="76"/>
        <v>平成10</v>
      </c>
      <c r="B655" s="552">
        <f t="shared" si="73"/>
        <v>28</v>
      </c>
      <c r="C655" s="648">
        <v>36004</v>
      </c>
      <c r="D655" s="648">
        <f t="shared" si="74"/>
        <v>36006</v>
      </c>
      <c r="E655" s="649">
        <v>3</v>
      </c>
      <c r="F655" s="650" t="s">
        <v>2069</v>
      </c>
      <c r="G655" s="650" t="s">
        <v>468</v>
      </c>
      <c r="H655" s="650"/>
      <c r="I655" s="176"/>
      <c r="J655" s="652">
        <v>2</v>
      </c>
      <c r="K655" s="653">
        <v>18</v>
      </c>
      <c r="L655" s="653">
        <v>291</v>
      </c>
      <c r="M655" s="176">
        <f t="shared" si="77"/>
        <v>873</v>
      </c>
      <c r="N655" s="1104"/>
      <c r="O655" s="1129" t="str">
        <f t="shared" si="75"/>
        <v/>
      </c>
      <c r="P655" s="175"/>
      <c r="Q655" s="175"/>
      <c r="R655" s="175"/>
      <c r="S655" s="175"/>
      <c r="T655" s="175"/>
      <c r="U655" s="175"/>
      <c r="V655" s="175"/>
      <c r="W655" s="175"/>
      <c r="X655" s="175"/>
      <c r="Y655" s="175"/>
      <c r="Z655" s="175"/>
      <c r="AA655" s="175"/>
      <c r="AB655" s="175"/>
      <c r="AC655" s="175"/>
      <c r="AD655" s="175"/>
      <c r="AE655" s="175"/>
      <c r="AF655" s="175"/>
      <c r="AG655" s="175"/>
    </row>
    <row r="656" spans="1:33" ht="18" customHeight="1">
      <c r="A656" s="647" t="str">
        <f t="shared" si="76"/>
        <v>平成10</v>
      </c>
      <c r="B656" s="552">
        <f t="shared" si="73"/>
        <v>34</v>
      </c>
      <c r="C656" s="648">
        <v>36025</v>
      </c>
      <c r="D656" s="648">
        <f t="shared" si="74"/>
        <v>36026</v>
      </c>
      <c r="E656" s="649">
        <v>2</v>
      </c>
      <c r="F656" s="650" t="s">
        <v>2070</v>
      </c>
      <c r="G656" s="650" t="s">
        <v>1881</v>
      </c>
      <c r="H656" s="650"/>
      <c r="I656" s="176"/>
      <c r="J656" s="652">
        <v>2</v>
      </c>
      <c r="K656" s="653">
        <v>11</v>
      </c>
      <c r="L656" s="653">
        <v>122</v>
      </c>
      <c r="M656" s="176">
        <f t="shared" si="77"/>
        <v>244</v>
      </c>
      <c r="N656" s="1104"/>
      <c r="O656" s="1129" t="str">
        <f t="shared" si="75"/>
        <v/>
      </c>
      <c r="P656" s="175"/>
      <c r="Q656" s="175"/>
      <c r="R656" s="175"/>
      <c r="S656" s="175"/>
      <c r="T656" s="175"/>
      <c r="U656" s="175"/>
      <c r="V656" s="175"/>
      <c r="W656" s="175"/>
      <c r="X656" s="175"/>
      <c r="Y656" s="175"/>
      <c r="Z656" s="175"/>
      <c r="AA656" s="175"/>
      <c r="AB656" s="175"/>
      <c r="AC656" s="175"/>
      <c r="AD656" s="175"/>
      <c r="AE656" s="175"/>
      <c r="AF656" s="175"/>
      <c r="AG656" s="175"/>
    </row>
    <row r="657" spans="1:33" ht="18" customHeight="1">
      <c r="A657" s="647" t="str">
        <f t="shared" si="76"/>
        <v>平成10</v>
      </c>
      <c r="B657" s="552">
        <f t="shared" si="73"/>
        <v>63</v>
      </c>
      <c r="C657" s="648">
        <v>36027</v>
      </c>
      <c r="D657" s="648">
        <f t="shared" si="74"/>
        <v>36028</v>
      </c>
      <c r="E657" s="649">
        <v>2</v>
      </c>
      <c r="F657" s="650" t="s">
        <v>2071</v>
      </c>
      <c r="G657" s="650" t="s">
        <v>2072</v>
      </c>
      <c r="H657" s="650"/>
      <c r="I657" s="176"/>
      <c r="J657" s="652">
        <v>2</v>
      </c>
      <c r="K657" s="653">
        <v>4</v>
      </c>
      <c r="L657" s="653">
        <v>49</v>
      </c>
      <c r="M657" s="176">
        <f t="shared" si="77"/>
        <v>98</v>
      </c>
      <c r="N657" s="1104"/>
      <c r="O657" s="1129" t="str">
        <f t="shared" si="75"/>
        <v/>
      </c>
      <c r="P657" s="175"/>
      <c r="Q657" s="175"/>
      <c r="R657" s="175"/>
      <c r="S657" s="175"/>
      <c r="T657" s="175"/>
      <c r="U657" s="175"/>
      <c r="V657" s="175"/>
      <c r="W657" s="175"/>
      <c r="X657" s="175"/>
      <c r="Y657" s="175"/>
      <c r="Z657" s="175"/>
      <c r="AA657" s="175"/>
      <c r="AB657" s="175"/>
      <c r="AC657" s="175"/>
      <c r="AD657" s="175"/>
      <c r="AE657" s="175"/>
      <c r="AF657" s="175"/>
      <c r="AG657" s="175"/>
    </row>
    <row r="658" spans="1:33" ht="18" customHeight="1">
      <c r="A658" s="647" t="str">
        <f t="shared" si="76"/>
        <v>平成10</v>
      </c>
      <c r="B658" s="552">
        <f t="shared" si="73"/>
        <v>32</v>
      </c>
      <c r="C658" s="648">
        <v>36038</v>
      </c>
      <c r="D658" s="648" t="str">
        <f t="shared" si="74"/>
        <v/>
      </c>
      <c r="E658" s="649">
        <v>1</v>
      </c>
      <c r="F658" s="650" t="s">
        <v>2073</v>
      </c>
      <c r="G658" s="650" t="s">
        <v>1289</v>
      </c>
      <c r="H658" s="650"/>
      <c r="I658" s="176"/>
      <c r="J658" s="652">
        <v>2</v>
      </c>
      <c r="K658" s="653">
        <v>12</v>
      </c>
      <c r="L658" s="653">
        <v>134</v>
      </c>
      <c r="M658" s="176">
        <f t="shared" si="77"/>
        <v>134</v>
      </c>
      <c r="N658" s="1104"/>
      <c r="O658" s="1129" t="str">
        <f t="shared" si="75"/>
        <v/>
      </c>
      <c r="P658" s="175"/>
      <c r="Q658" s="175"/>
      <c r="R658" s="175"/>
      <c r="S658" s="175"/>
      <c r="T658" s="175"/>
      <c r="U658" s="175"/>
      <c r="V658" s="175"/>
      <c r="W658" s="175"/>
      <c r="X658" s="175"/>
      <c r="Y658" s="175"/>
      <c r="Z658" s="175"/>
      <c r="AA658" s="175"/>
      <c r="AB658" s="175"/>
      <c r="AC658" s="175"/>
      <c r="AD658" s="175"/>
      <c r="AE658" s="175"/>
      <c r="AF658" s="175"/>
      <c r="AG658" s="175"/>
    </row>
    <row r="659" spans="1:33" ht="18" customHeight="1">
      <c r="A659" s="647" t="str">
        <f t="shared" si="76"/>
        <v>平成10</v>
      </c>
      <c r="B659" s="552">
        <f t="shared" si="73"/>
        <v>61</v>
      </c>
      <c r="C659" s="648">
        <v>36048</v>
      </c>
      <c r="D659" s="648" t="str">
        <f t="shared" si="74"/>
        <v/>
      </c>
      <c r="E659" s="649">
        <v>1</v>
      </c>
      <c r="F659" s="650" t="s">
        <v>2074</v>
      </c>
      <c r="G659" s="650" t="s">
        <v>1296</v>
      </c>
      <c r="H659" s="650"/>
      <c r="I659" s="176"/>
      <c r="J659" s="652">
        <v>2</v>
      </c>
      <c r="K659" s="653">
        <v>5</v>
      </c>
      <c r="L659" s="653">
        <v>50</v>
      </c>
      <c r="M659" s="176">
        <f t="shared" si="77"/>
        <v>50</v>
      </c>
      <c r="N659" s="1104"/>
      <c r="O659" s="1129" t="str">
        <f t="shared" si="75"/>
        <v/>
      </c>
      <c r="P659" s="175"/>
      <c r="Q659" s="175"/>
      <c r="R659" s="175"/>
      <c r="S659" s="175"/>
      <c r="T659" s="175"/>
      <c r="U659" s="175"/>
      <c r="V659" s="175"/>
      <c r="W659" s="175"/>
      <c r="X659" s="175"/>
      <c r="Y659" s="175"/>
      <c r="Z659" s="175"/>
      <c r="AA659" s="175"/>
      <c r="AB659" s="175"/>
      <c r="AC659" s="175"/>
      <c r="AD659" s="175"/>
      <c r="AE659" s="175"/>
      <c r="AF659" s="175"/>
      <c r="AG659" s="175"/>
    </row>
    <row r="660" spans="1:33" ht="18" customHeight="1">
      <c r="A660" s="647" t="str">
        <f t="shared" si="76"/>
        <v>平成10</v>
      </c>
      <c r="B660" s="552">
        <f t="shared" si="73"/>
        <v>46</v>
      </c>
      <c r="C660" s="648">
        <v>36049</v>
      </c>
      <c r="D660" s="648" t="str">
        <f t="shared" si="74"/>
        <v/>
      </c>
      <c r="E660" s="649">
        <v>1</v>
      </c>
      <c r="F660" s="650" t="s">
        <v>2075</v>
      </c>
      <c r="G660" s="650" t="s">
        <v>2076</v>
      </c>
      <c r="H660" s="650"/>
      <c r="I660" s="176"/>
      <c r="J660" s="652">
        <v>2</v>
      </c>
      <c r="K660" s="653">
        <v>9</v>
      </c>
      <c r="L660" s="653">
        <v>278</v>
      </c>
      <c r="M660" s="176">
        <f t="shared" si="77"/>
        <v>278</v>
      </c>
      <c r="N660" s="1104"/>
      <c r="O660" s="1129" t="str">
        <f t="shared" si="75"/>
        <v/>
      </c>
      <c r="P660" s="175"/>
      <c r="Q660" s="175"/>
      <c r="R660" s="175"/>
      <c r="S660" s="175"/>
      <c r="T660" s="175"/>
      <c r="U660" s="175"/>
      <c r="V660" s="175"/>
      <c r="W660" s="175"/>
      <c r="X660" s="175"/>
      <c r="Y660" s="175"/>
      <c r="Z660" s="175"/>
      <c r="AA660" s="175"/>
      <c r="AB660" s="175"/>
      <c r="AC660" s="175"/>
      <c r="AD660" s="175"/>
      <c r="AE660" s="175"/>
      <c r="AF660" s="175"/>
      <c r="AG660" s="175"/>
    </row>
    <row r="661" spans="1:33" ht="18" customHeight="1">
      <c r="A661" s="647" t="str">
        <f t="shared" si="76"/>
        <v>平成10</v>
      </c>
      <c r="B661" s="552">
        <f t="shared" si="73"/>
        <v>46</v>
      </c>
      <c r="C661" s="648">
        <v>36089</v>
      </c>
      <c r="D661" s="648" t="str">
        <f t="shared" si="74"/>
        <v/>
      </c>
      <c r="E661" s="649">
        <v>1</v>
      </c>
      <c r="F661" s="650" t="s">
        <v>2077</v>
      </c>
      <c r="G661" s="650" t="s">
        <v>1360</v>
      </c>
      <c r="H661" s="650"/>
      <c r="I661" s="176"/>
      <c r="J661" s="652">
        <v>2</v>
      </c>
      <c r="K661" s="653">
        <v>9</v>
      </c>
      <c r="L661" s="653">
        <v>180</v>
      </c>
      <c r="M661" s="176">
        <f t="shared" si="77"/>
        <v>180</v>
      </c>
      <c r="N661" s="1104"/>
      <c r="O661" s="1129" t="str">
        <f t="shared" si="75"/>
        <v/>
      </c>
      <c r="P661" s="175"/>
      <c r="Q661" s="175"/>
      <c r="R661" s="175"/>
      <c r="S661" s="175"/>
      <c r="T661" s="175"/>
      <c r="U661" s="175"/>
      <c r="V661" s="175"/>
      <c r="W661" s="175"/>
      <c r="X661" s="175"/>
      <c r="Y661" s="175"/>
      <c r="Z661" s="175"/>
      <c r="AA661" s="175"/>
      <c r="AB661" s="175"/>
      <c r="AC661" s="175"/>
      <c r="AD661" s="175"/>
      <c r="AE661" s="175"/>
      <c r="AF661" s="175"/>
      <c r="AG661" s="175"/>
    </row>
    <row r="662" spans="1:33" ht="18" customHeight="1">
      <c r="A662" s="647" t="str">
        <f t="shared" si="76"/>
        <v>平成10</v>
      </c>
      <c r="B662" s="552">
        <f t="shared" si="73"/>
        <v>40</v>
      </c>
      <c r="C662" s="648">
        <v>36105</v>
      </c>
      <c r="D662" s="648" t="str">
        <f t="shared" si="74"/>
        <v/>
      </c>
      <c r="E662" s="649">
        <v>1</v>
      </c>
      <c r="F662" s="650" t="s">
        <v>2078</v>
      </c>
      <c r="G662" s="650" t="s">
        <v>2079</v>
      </c>
      <c r="H662" s="650"/>
      <c r="I662" s="176"/>
      <c r="J662" s="652">
        <v>2</v>
      </c>
      <c r="K662" s="653">
        <v>10</v>
      </c>
      <c r="L662" s="653">
        <v>125</v>
      </c>
      <c r="M662" s="176">
        <f t="shared" si="77"/>
        <v>125</v>
      </c>
      <c r="N662" s="1104"/>
      <c r="O662" s="1129" t="str">
        <f t="shared" si="75"/>
        <v/>
      </c>
      <c r="P662" s="175"/>
      <c r="Q662" s="175"/>
      <c r="R662" s="175"/>
      <c r="S662" s="175"/>
      <c r="T662" s="175"/>
      <c r="U662" s="175"/>
      <c r="V662" s="175"/>
      <c r="W662" s="175"/>
      <c r="X662" s="175"/>
      <c r="Y662" s="175"/>
      <c r="Z662" s="175"/>
      <c r="AA662" s="175"/>
      <c r="AB662" s="175"/>
      <c r="AC662" s="175"/>
      <c r="AD662" s="175"/>
      <c r="AE662" s="175"/>
      <c r="AF662" s="175"/>
      <c r="AG662" s="175"/>
    </row>
    <row r="663" spans="1:33" ht="18" customHeight="1">
      <c r="A663" s="647" t="str">
        <f t="shared" si="76"/>
        <v>平成10</v>
      </c>
      <c r="B663" s="552">
        <f t="shared" si="73"/>
        <v>40</v>
      </c>
      <c r="C663" s="648">
        <v>36110</v>
      </c>
      <c r="D663" s="648" t="str">
        <f t="shared" si="74"/>
        <v/>
      </c>
      <c r="E663" s="649">
        <v>1</v>
      </c>
      <c r="F663" s="650" t="s">
        <v>2067</v>
      </c>
      <c r="G663" s="650" t="s">
        <v>1410</v>
      </c>
      <c r="H663" s="650"/>
      <c r="I663" s="176"/>
      <c r="J663" s="652">
        <v>2</v>
      </c>
      <c r="K663" s="653">
        <v>10</v>
      </c>
      <c r="L663" s="653">
        <v>107</v>
      </c>
      <c r="M663" s="176">
        <f t="shared" si="77"/>
        <v>107</v>
      </c>
      <c r="N663" s="1104"/>
      <c r="O663" s="1129" t="str">
        <f t="shared" si="75"/>
        <v/>
      </c>
      <c r="P663" s="175"/>
      <c r="Q663" s="175"/>
      <c r="R663" s="175"/>
      <c r="S663" s="175"/>
      <c r="T663" s="175"/>
      <c r="U663" s="175"/>
      <c r="V663" s="175"/>
      <c r="W663" s="175"/>
      <c r="X663" s="175"/>
      <c r="Y663" s="175"/>
      <c r="Z663" s="175"/>
      <c r="AA663" s="175"/>
      <c r="AB663" s="175"/>
      <c r="AC663" s="175"/>
      <c r="AD663" s="175"/>
      <c r="AE663" s="175"/>
      <c r="AF663" s="175"/>
      <c r="AG663" s="175"/>
    </row>
    <row r="664" spans="1:33" ht="18" customHeight="1">
      <c r="A664" s="647" t="str">
        <f t="shared" si="76"/>
        <v>平成10</v>
      </c>
      <c r="B664" s="552">
        <f t="shared" si="73"/>
        <v>56</v>
      </c>
      <c r="C664" s="648">
        <v>36117</v>
      </c>
      <c r="D664" s="648" t="str">
        <f t="shared" si="74"/>
        <v/>
      </c>
      <c r="E664" s="649">
        <v>1</v>
      </c>
      <c r="F664" s="650" t="s">
        <v>2080</v>
      </c>
      <c r="G664" s="650" t="s">
        <v>1299</v>
      </c>
      <c r="H664" s="650"/>
      <c r="I664" s="176"/>
      <c r="J664" s="652">
        <v>2</v>
      </c>
      <c r="K664" s="653">
        <v>6</v>
      </c>
      <c r="L664" s="653">
        <v>83</v>
      </c>
      <c r="M664" s="176">
        <f t="shared" si="77"/>
        <v>83</v>
      </c>
      <c r="N664" s="1104"/>
      <c r="O664" s="1129" t="str">
        <f t="shared" si="75"/>
        <v/>
      </c>
      <c r="P664" s="175"/>
      <c r="Q664" s="175"/>
      <c r="R664" s="175"/>
      <c r="S664" s="175"/>
      <c r="T664" s="175"/>
      <c r="U664" s="175"/>
      <c r="V664" s="175"/>
      <c r="W664" s="175"/>
      <c r="X664" s="175"/>
      <c r="Y664" s="175"/>
      <c r="Z664" s="175"/>
      <c r="AA664" s="175"/>
      <c r="AB664" s="175"/>
      <c r="AC664" s="175"/>
      <c r="AD664" s="175"/>
      <c r="AE664" s="175"/>
      <c r="AF664" s="175"/>
      <c r="AG664" s="175"/>
    </row>
    <row r="665" spans="1:33" ht="18" customHeight="1">
      <c r="A665" s="647" t="str">
        <f t="shared" si="76"/>
        <v>平成10</v>
      </c>
      <c r="B665" s="552">
        <f t="shared" si="73"/>
        <v>66</v>
      </c>
      <c r="C665" s="648">
        <v>36130</v>
      </c>
      <c r="D665" s="648" t="str">
        <f t="shared" si="74"/>
        <v/>
      </c>
      <c r="E665" s="649">
        <v>1</v>
      </c>
      <c r="F665" s="650" t="s">
        <v>2081</v>
      </c>
      <c r="G665" s="650" t="s">
        <v>1289</v>
      </c>
      <c r="H665" s="650"/>
      <c r="I665" s="176"/>
      <c r="J665" s="652">
        <v>2</v>
      </c>
      <c r="K665" s="653">
        <v>3</v>
      </c>
      <c r="L665" s="653">
        <v>71</v>
      </c>
      <c r="M665" s="176">
        <f t="shared" si="77"/>
        <v>71</v>
      </c>
      <c r="N665" s="1104"/>
      <c r="O665" s="1129" t="str">
        <f t="shared" si="75"/>
        <v/>
      </c>
      <c r="P665" s="175"/>
      <c r="Q665" s="175"/>
      <c r="R665" s="175"/>
      <c r="S665" s="175"/>
      <c r="T665" s="175"/>
      <c r="U665" s="175"/>
      <c r="V665" s="175"/>
      <c r="W665" s="175"/>
      <c r="X665" s="175"/>
      <c r="Y665" s="175"/>
      <c r="Z665" s="175"/>
      <c r="AA665" s="175"/>
      <c r="AB665" s="175"/>
      <c r="AC665" s="175"/>
      <c r="AD665" s="175"/>
      <c r="AE665" s="175"/>
      <c r="AF665" s="175"/>
      <c r="AG665" s="175"/>
    </row>
    <row r="666" spans="1:33" ht="18" customHeight="1">
      <c r="A666" s="647" t="str">
        <f t="shared" si="76"/>
        <v>平成10</v>
      </c>
      <c r="B666" s="552">
        <f t="shared" si="73"/>
        <v>56</v>
      </c>
      <c r="C666" s="648">
        <v>36146</v>
      </c>
      <c r="D666" s="648" t="str">
        <f t="shared" si="74"/>
        <v/>
      </c>
      <c r="E666" s="649">
        <v>1</v>
      </c>
      <c r="F666" s="650" t="s">
        <v>2082</v>
      </c>
      <c r="G666" s="650" t="s">
        <v>1458</v>
      </c>
      <c r="H666" s="650"/>
      <c r="I666" s="176"/>
      <c r="J666" s="652">
        <v>2</v>
      </c>
      <c r="K666" s="653">
        <v>6</v>
      </c>
      <c r="L666" s="653">
        <v>80</v>
      </c>
      <c r="M666" s="176">
        <f t="shared" si="77"/>
        <v>80</v>
      </c>
      <c r="N666" s="1104"/>
      <c r="O666" s="1129" t="str">
        <f t="shared" si="75"/>
        <v/>
      </c>
      <c r="P666" s="175"/>
      <c r="Q666" s="175"/>
      <c r="R666" s="175"/>
      <c r="S666" s="175"/>
      <c r="T666" s="175"/>
      <c r="U666" s="175"/>
      <c r="V666" s="175"/>
      <c r="W666" s="175"/>
      <c r="X666" s="175"/>
      <c r="Y666" s="175"/>
      <c r="Z666" s="175"/>
      <c r="AA666" s="175"/>
      <c r="AB666" s="175"/>
      <c r="AC666" s="175"/>
      <c r="AD666" s="175"/>
      <c r="AE666" s="175"/>
      <c r="AF666" s="175"/>
      <c r="AG666" s="175"/>
    </row>
    <row r="667" spans="1:33" ht="18" customHeight="1">
      <c r="A667" s="647" t="str">
        <f t="shared" si="76"/>
        <v>平成10</v>
      </c>
      <c r="B667" s="552">
        <f t="shared" si="73"/>
        <v>40</v>
      </c>
      <c r="C667" s="648">
        <v>36207</v>
      </c>
      <c r="D667" s="648" t="str">
        <f t="shared" si="74"/>
        <v/>
      </c>
      <c r="E667" s="649">
        <v>1</v>
      </c>
      <c r="F667" s="650" t="s">
        <v>2083</v>
      </c>
      <c r="G667" s="650" t="s">
        <v>2084</v>
      </c>
      <c r="H667" s="650"/>
      <c r="I667" s="176"/>
      <c r="J667" s="652">
        <v>2</v>
      </c>
      <c r="K667" s="653">
        <v>10</v>
      </c>
      <c r="L667" s="653">
        <v>121</v>
      </c>
      <c r="M667" s="176">
        <f t="shared" si="77"/>
        <v>121</v>
      </c>
      <c r="N667" s="1104"/>
      <c r="O667" s="1129" t="str">
        <f t="shared" si="75"/>
        <v/>
      </c>
      <c r="P667" s="175"/>
      <c r="Q667" s="175"/>
      <c r="R667" s="175"/>
      <c r="S667" s="175"/>
      <c r="T667" s="175"/>
      <c r="U667" s="175"/>
      <c r="V667" s="175"/>
      <c r="W667" s="175"/>
      <c r="X667" s="175"/>
      <c r="Y667" s="175"/>
      <c r="Z667" s="175"/>
      <c r="AA667" s="175"/>
      <c r="AB667" s="175"/>
      <c r="AC667" s="175"/>
      <c r="AD667" s="175"/>
      <c r="AE667" s="175"/>
      <c r="AF667" s="175"/>
      <c r="AG667" s="175"/>
    </row>
    <row r="668" spans="1:33" ht="18" customHeight="1">
      <c r="A668" s="647" t="str">
        <f t="shared" si="76"/>
        <v>平成10</v>
      </c>
      <c r="B668" s="552">
        <f t="shared" si="73"/>
        <v>34</v>
      </c>
      <c r="C668" s="648">
        <v>36217</v>
      </c>
      <c r="D668" s="648" t="str">
        <f t="shared" si="74"/>
        <v/>
      </c>
      <c r="E668" s="649">
        <v>1</v>
      </c>
      <c r="F668" s="650" t="s">
        <v>2085</v>
      </c>
      <c r="G668" s="650" t="s">
        <v>1299</v>
      </c>
      <c r="H668" s="650"/>
      <c r="I668" s="176"/>
      <c r="J668" s="652">
        <v>2</v>
      </c>
      <c r="K668" s="653">
        <v>11</v>
      </c>
      <c r="L668" s="653">
        <v>150</v>
      </c>
      <c r="M668" s="176">
        <f t="shared" si="77"/>
        <v>150</v>
      </c>
      <c r="N668" s="1104"/>
      <c r="O668" s="1129" t="str">
        <f t="shared" si="75"/>
        <v/>
      </c>
      <c r="P668" s="175"/>
      <c r="Q668" s="175"/>
      <c r="R668" s="175"/>
      <c r="S668" s="175"/>
      <c r="T668" s="175"/>
      <c r="U668" s="175"/>
      <c r="V668" s="175"/>
      <c r="W668" s="175"/>
      <c r="X668" s="175"/>
      <c r="Y668" s="175"/>
      <c r="Z668" s="175"/>
      <c r="AA668" s="175"/>
      <c r="AB668" s="175"/>
      <c r="AC668" s="175"/>
      <c r="AD668" s="175"/>
      <c r="AE668" s="175"/>
      <c r="AF668" s="175"/>
      <c r="AG668" s="175"/>
    </row>
    <row r="669" spans="1:33" ht="18" customHeight="1">
      <c r="A669" s="647" t="str">
        <f t="shared" si="76"/>
        <v>平成11</v>
      </c>
      <c r="B669" s="552">
        <f t="shared" si="73"/>
        <v>64</v>
      </c>
      <c r="C669" s="648">
        <v>36280</v>
      </c>
      <c r="D669" s="648" t="str">
        <f t="shared" si="74"/>
        <v/>
      </c>
      <c r="E669" s="649">
        <v>1</v>
      </c>
      <c r="F669" s="650" t="s">
        <v>2086</v>
      </c>
      <c r="G669" s="650" t="s">
        <v>2087</v>
      </c>
      <c r="H669" s="651"/>
      <c r="I669" s="176"/>
      <c r="J669" s="652">
        <v>1</v>
      </c>
      <c r="K669" s="653">
        <v>4</v>
      </c>
      <c r="L669" s="653">
        <v>74</v>
      </c>
      <c r="M669" s="176">
        <f t="shared" si="77"/>
        <v>74</v>
      </c>
      <c r="N669" s="1104"/>
      <c r="O669" s="1129" t="str">
        <f t="shared" si="75"/>
        <v/>
      </c>
      <c r="P669" s="175"/>
      <c r="Q669" s="175"/>
      <c r="R669" s="175"/>
      <c r="S669" s="175"/>
      <c r="T669" s="175"/>
      <c r="U669" s="175"/>
      <c r="V669" s="175"/>
      <c r="W669" s="175"/>
      <c r="X669" s="175"/>
      <c r="Y669" s="175"/>
      <c r="Z669" s="175"/>
      <c r="AA669" s="175"/>
      <c r="AB669" s="175"/>
      <c r="AC669" s="175"/>
      <c r="AD669" s="175"/>
      <c r="AE669" s="175"/>
      <c r="AF669" s="175"/>
      <c r="AG669" s="175"/>
    </row>
    <row r="670" spans="1:33" ht="18" customHeight="1">
      <c r="A670" s="647" t="str">
        <f t="shared" si="76"/>
        <v>平成11</v>
      </c>
      <c r="B670" s="552">
        <f t="shared" si="73"/>
        <v>72</v>
      </c>
      <c r="C670" s="648">
        <v>36294</v>
      </c>
      <c r="D670" s="648" t="str">
        <f t="shared" si="74"/>
        <v/>
      </c>
      <c r="E670" s="649">
        <v>1</v>
      </c>
      <c r="F670" s="650" t="s">
        <v>1415</v>
      </c>
      <c r="G670" s="650" t="s">
        <v>2088</v>
      </c>
      <c r="H670" s="651"/>
      <c r="I670" s="176"/>
      <c r="J670" s="652">
        <v>1</v>
      </c>
      <c r="K670" s="653">
        <v>2</v>
      </c>
      <c r="L670" s="653">
        <v>62</v>
      </c>
      <c r="M670" s="176">
        <f t="shared" si="77"/>
        <v>62</v>
      </c>
      <c r="N670" s="1104"/>
      <c r="O670" s="1129" t="str">
        <f t="shared" si="75"/>
        <v/>
      </c>
      <c r="P670" s="175"/>
      <c r="Q670" s="175"/>
      <c r="R670" s="175"/>
      <c r="S670" s="175"/>
      <c r="T670" s="175"/>
      <c r="U670" s="175"/>
      <c r="V670" s="175"/>
      <c r="W670" s="175"/>
      <c r="X670" s="175"/>
      <c r="Y670" s="175"/>
      <c r="Z670" s="175"/>
      <c r="AA670" s="175"/>
      <c r="AB670" s="175"/>
      <c r="AC670" s="175"/>
      <c r="AD670" s="175"/>
      <c r="AE670" s="175"/>
      <c r="AF670" s="175"/>
      <c r="AG670" s="175"/>
    </row>
    <row r="671" spans="1:33" ht="18" customHeight="1">
      <c r="A671" s="647" t="str">
        <f t="shared" si="76"/>
        <v>平成11</v>
      </c>
      <c r="B671" s="552">
        <f t="shared" si="73"/>
        <v>6</v>
      </c>
      <c r="C671" s="648">
        <v>36299</v>
      </c>
      <c r="D671" s="648">
        <f t="shared" si="74"/>
        <v>36300</v>
      </c>
      <c r="E671" s="649">
        <v>2</v>
      </c>
      <c r="F671" s="650" t="s">
        <v>2089</v>
      </c>
      <c r="G671" s="650" t="s">
        <v>2090</v>
      </c>
      <c r="H671" s="651"/>
      <c r="I671" s="176"/>
      <c r="J671" s="652">
        <v>1</v>
      </c>
      <c r="K671" s="653">
        <v>130</v>
      </c>
      <c r="L671" s="653">
        <v>275</v>
      </c>
      <c r="M671" s="176">
        <f t="shared" si="77"/>
        <v>550</v>
      </c>
      <c r="N671" s="1104"/>
      <c r="O671" s="1129" t="str">
        <f t="shared" si="75"/>
        <v/>
      </c>
      <c r="P671" s="175"/>
      <c r="Q671" s="175"/>
      <c r="R671" s="175"/>
      <c r="S671" s="175"/>
      <c r="T671" s="175"/>
      <c r="U671" s="175"/>
      <c r="V671" s="175"/>
      <c r="W671" s="175"/>
      <c r="X671" s="175"/>
      <c r="Y671" s="175"/>
      <c r="Z671" s="175"/>
      <c r="AA671" s="175"/>
      <c r="AB671" s="175"/>
      <c r="AC671" s="175"/>
      <c r="AD671" s="175"/>
      <c r="AE671" s="175"/>
      <c r="AF671" s="175"/>
      <c r="AG671" s="175"/>
    </row>
    <row r="672" spans="1:33" ht="18" customHeight="1">
      <c r="A672" s="647" t="str">
        <f t="shared" si="76"/>
        <v>平成11</v>
      </c>
      <c r="B672" s="552">
        <f t="shared" si="73"/>
        <v>36</v>
      </c>
      <c r="C672" s="648">
        <v>36300</v>
      </c>
      <c r="D672" s="648">
        <f t="shared" si="74"/>
        <v>36301</v>
      </c>
      <c r="E672" s="649">
        <v>2</v>
      </c>
      <c r="F672" s="650" t="s">
        <v>2091</v>
      </c>
      <c r="G672" s="650" t="s">
        <v>2092</v>
      </c>
      <c r="H672" s="651"/>
      <c r="I672" s="176"/>
      <c r="J672" s="652">
        <v>1</v>
      </c>
      <c r="K672" s="653">
        <v>11</v>
      </c>
      <c r="L672" s="653">
        <v>472</v>
      </c>
      <c r="M672" s="176">
        <f t="shared" si="77"/>
        <v>944</v>
      </c>
      <c r="N672" s="1104"/>
      <c r="O672" s="1129" t="str">
        <f t="shared" si="75"/>
        <v/>
      </c>
      <c r="P672" s="175"/>
      <c r="Q672" s="175"/>
      <c r="R672" s="175"/>
      <c r="S672" s="175"/>
      <c r="T672" s="175"/>
      <c r="U672" s="175"/>
      <c r="V672" s="175"/>
      <c r="W672" s="175"/>
      <c r="X672" s="175"/>
      <c r="Y672" s="175"/>
      <c r="Z672" s="175"/>
      <c r="AA672" s="175"/>
      <c r="AB672" s="175"/>
      <c r="AC672" s="175"/>
      <c r="AD672" s="175"/>
      <c r="AE672" s="175"/>
      <c r="AF672" s="175"/>
      <c r="AG672" s="175"/>
    </row>
    <row r="673" spans="1:33" ht="18" customHeight="1">
      <c r="A673" s="647" t="str">
        <f t="shared" si="76"/>
        <v>平成11</v>
      </c>
      <c r="B673" s="552">
        <f t="shared" si="73"/>
        <v>41</v>
      </c>
      <c r="C673" s="648">
        <v>36314</v>
      </c>
      <c r="D673" s="648">
        <f t="shared" si="74"/>
        <v>36315</v>
      </c>
      <c r="E673" s="649">
        <v>2</v>
      </c>
      <c r="F673" s="650" t="s">
        <v>2093</v>
      </c>
      <c r="G673" s="650" t="s">
        <v>2094</v>
      </c>
      <c r="H673" s="651"/>
      <c r="I673" s="176"/>
      <c r="J673" s="652">
        <v>1</v>
      </c>
      <c r="K673" s="653">
        <v>10</v>
      </c>
      <c r="L673" s="653">
        <v>350</v>
      </c>
      <c r="M673" s="176">
        <f t="shared" si="77"/>
        <v>700</v>
      </c>
      <c r="N673" s="1104"/>
      <c r="O673" s="1129" t="str">
        <f t="shared" si="75"/>
        <v/>
      </c>
      <c r="P673" s="175"/>
      <c r="Q673" s="175"/>
      <c r="R673" s="175"/>
      <c r="S673" s="175"/>
      <c r="T673" s="175"/>
      <c r="U673" s="175"/>
      <c r="V673" s="175"/>
      <c r="W673" s="175"/>
      <c r="X673" s="175"/>
      <c r="Y673" s="175"/>
      <c r="Z673" s="175"/>
      <c r="AA673" s="175"/>
      <c r="AB673" s="175"/>
      <c r="AC673" s="175"/>
      <c r="AD673" s="175"/>
      <c r="AE673" s="175"/>
      <c r="AF673" s="175"/>
      <c r="AG673" s="175"/>
    </row>
    <row r="674" spans="1:33" ht="18" customHeight="1">
      <c r="A674" s="647" t="str">
        <f t="shared" si="76"/>
        <v>平成11</v>
      </c>
      <c r="B674" s="552">
        <f t="shared" si="73"/>
        <v>19</v>
      </c>
      <c r="C674" s="648">
        <v>36321</v>
      </c>
      <c r="D674" s="648">
        <f t="shared" si="74"/>
        <v>36322</v>
      </c>
      <c r="E674" s="649">
        <v>2</v>
      </c>
      <c r="F674" s="650" t="s">
        <v>2095</v>
      </c>
      <c r="G674" s="650" t="s">
        <v>1997</v>
      </c>
      <c r="H674" s="651"/>
      <c r="I674" s="176"/>
      <c r="J674" s="652">
        <v>1</v>
      </c>
      <c r="K674" s="653">
        <v>40</v>
      </c>
      <c r="L674" s="653">
        <v>210</v>
      </c>
      <c r="M674" s="176">
        <f t="shared" si="77"/>
        <v>420</v>
      </c>
      <c r="N674" s="1104"/>
      <c r="O674" s="1129" t="str">
        <f t="shared" si="75"/>
        <v/>
      </c>
      <c r="P674" s="175"/>
      <c r="Q674" s="175"/>
      <c r="R674" s="175"/>
      <c r="S674" s="175"/>
      <c r="T674" s="175"/>
      <c r="U674" s="175"/>
      <c r="V674" s="175"/>
      <c r="W674" s="175"/>
      <c r="X674" s="175"/>
      <c r="Y674" s="175"/>
      <c r="Z674" s="175"/>
      <c r="AA674" s="175"/>
      <c r="AB674" s="175"/>
      <c r="AC674" s="175"/>
      <c r="AD674" s="175"/>
      <c r="AE674" s="175"/>
      <c r="AF674" s="175"/>
      <c r="AG674" s="175"/>
    </row>
    <row r="675" spans="1:33" ht="18" customHeight="1">
      <c r="A675" s="647" t="str">
        <f t="shared" si="76"/>
        <v>平成11</v>
      </c>
      <c r="B675" s="552">
        <f t="shared" si="73"/>
        <v>31</v>
      </c>
      <c r="C675" s="648">
        <v>36326</v>
      </c>
      <c r="D675" s="648" t="str">
        <f t="shared" si="74"/>
        <v/>
      </c>
      <c r="E675" s="649">
        <v>1</v>
      </c>
      <c r="F675" s="650" t="s">
        <v>2096</v>
      </c>
      <c r="G675" s="650" t="s">
        <v>2088</v>
      </c>
      <c r="H675" s="651"/>
      <c r="I675" s="176"/>
      <c r="J675" s="652">
        <v>1</v>
      </c>
      <c r="K675" s="653">
        <v>15</v>
      </c>
      <c r="L675" s="653">
        <v>77</v>
      </c>
      <c r="M675" s="176">
        <f t="shared" si="77"/>
        <v>77</v>
      </c>
      <c r="N675" s="1104"/>
      <c r="O675" s="1129" t="str">
        <f t="shared" si="75"/>
        <v/>
      </c>
      <c r="P675" s="175"/>
      <c r="Q675" s="175"/>
      <c r="R675" s="175"/>
      <c r="S675" s="175"/>
      <c r="T675" s="175"/>
      <c r="U675" s="175"/>
      <c r="V675" s="175"/>
      <c r="W675" s="175"/>
      <c r="X675" s="175"/>
      <c r="Y675" s="175"/>
      <c r="Z675" s="175"/>
      <c r="AA675" s="175"/>
      <c r="AB675" s="175"/>
      <c r="AC675" s="175"/>
      <c r="AD675" s="175"/>
      <c r="AE675" s="175"/>
      <c r="AF675" s="175"/>
      <c r="AG675" s="175"/>
    </row>
    <row r="676" spans="1:33" ht="18" customHeight="1">
      <c r="A676" s="647" t="str">
        <f t="shared" si="76"/>
        <v>平成11</v>
      </c>
      <c r="B676" s="552" t="str">
        <f t="shared" si="73"/>
        <v>-</v>
      </c>
      <c r="C676" s="648">
        <v>36326</v>
      </c>
      <c r="D676" s="648">
        <f t="shared" si="74"/>
        <v>36327</v>
      </c>
      <c r="E676" s="649">
        <v>2</v>
      </c>
      <c r="F676" s="650" t="s">
        <v>2097</v>
      </c>
      <c r="G676" s="650" t="s">
        <v>2098</v>
      </c>
      <c r="H676" s="651"/>
      <c r="I676" s="176"/>
      <c r="J676" s="652">
        <v>1</v>
      </c>
      <c r="K676" s="653"/>
      <c r="L676" s="653">
        <v>275</v>
      </c>
      <c r="M676" s="176">
        <f t="shared" si="77"/>
        <v>550</v>
      </c>
      <c r="N676" s="1104"/>
      <c r="O676" s="1129" t="str">
        <f t="shared" si="75"/>
        <v/>
      </c>
      <c r="P676" s="175"/>
      <c r="Q676" s="175"/>
      <c r="R676" s="175"/>
      <c r="S676" s="175"/>
      <c r="T676" s="175"/>
      <c r="U676" s="175"/>
      <c r="V676" s="175"/>
      <c r="W676" s="175"/>
      <c r="X676" s="175"/>
      <c r="Y676" s="175"/>
      <c r="Z676" s="175"/>
      <c r="AA676" s="175"/>
      <c r="AB676" s="175"/>
      <c r="AC676" s="175"/>
      <c r="AD676" s="175"/>
      <c r="AE676" s="175"/>
      <c r="AF676" s="175"/>
      <c r="AG676" s="175"/>
    </row>
    <row r="677" spans="1:33" ht="18" customHeight="1">
      <c r="A677" s="647" t="str">
        <f t="shared" si="76"/>
        <v>平成11</v>
      </c>
      <c r="B677" s="552">
        <f t="shared" si="73"/>
        <v>16</v>
      </c>
      <c r="C677" s="648">
        <v>36321</v>
      </c>
      <c r="D677" s="648">
        <f t="shared" si="74"/>
        <v>36322</v>
      </c>
      <c r="E677" s="649">
        <v>2</v>
      </c>
      <c r="F677" s="650" t="s">
        <v>2099</v>
      </c>
      <c r="G677" s="650" t="s">
        <v>2100</v>
      </c>
      <c r="H677" s="651"/>
      <c r="I677" s="176"/>
      <c r="J677" s="652">
        <v>1</v>
      </c>
      <c r="K677" s="653">
        <v>52</v>
      </c>
      <c r="L677" s="653">
        <v>127</v>
      </c>
      <c r="M677" s="176">
        <f t="shared" si="77"/>
        <v>254</v>
      </c>
      <c r="N677" s="1104"/>
      <c r="O677" s="1129" t="str">
        <f t="shared" si="75"/>
        <v/>
      </c>
      <c r="P677" s="175"/>
      <c r="Q677" s="175"/>
      <c r="R677" s="175"/>
      <c r="S677" s="175"/>
      <c r="T677" s="175"/>
      <c r="U677" s="175"/>
      <c r="V677" s="175"/>
      <c r="W677" s="175"/>
      <c r="X677" s="175"/>
      <c r="Y677" s="175"/>
      <c r="Z677" s="175"/>
      <c r="AA677" s="175"/>
      <c r="AB677" s="175"/>
      <c r="AC677" s="175"/>
      <c r="AD677" s="175"/>
      <c r="AE677" s="175"/>
      <c r="AF677" s="175"/>
      <c r="AG677" s="175"/>
    </row>
    <row r="678" spans="1:33" ht="18" customHeight="1">
      <c r="A678" s="647" t="str">
        <f t="shared" si="76"/>
        <v>平成11</v>
      </c>
      <c r="B678" s="552">
        <f t="shared" si="73"/>
        <v>17</v>
      </c>
      <c r="C678" s="648">
        <v>36347</v>
      </c>
      <c r="D678" s="648">
        <f t="shared" si="74"/>
        <v>36348</v>
      </c>
      <c r="E678" s="649">
        <v>2</v>
      </c>
      <c r="F678" s="650" t="s">
        <v>2101</v>
      </c>
      <c r="G678" s="650" t="s">
        <v>1299</v>
      </c>
      <c r="H678" s="651"/>
      <c r="I678" s="176"/>
      <c r="J678" s="652">
        <v>1</v>
      </c>
      <c r="K678" s="653">
        <v>51</v>
      </c>
      <c r="L678" s="653">
        <v>202</v>
      </c>
      <c r="M678" s="176">
        <f t="shared" si="77"/>
        <v>404</v>
      </c>
      <c r="N678" s="1104"/>
      <c r="O678" s="1129" t="str">
        <f t="shared" si="75"/>
        <v/>
      </c>
      <c r="P678" s="175"/>
      <c r="Q678" s="175"/>
      <c r="R678" s="175"/>
      <c r="S678" s="175"/>
      <c r="T678" s="175"/>
      <c r="U678" s="175"/>
      <c r="V678" s="175"/>
      <c r="W678" s="175"/>
      <c r="X678" s="175"/>
      <c r="Y678" s="175"/>
      <c r="Z678" s="175"/>
      <c r="AA678" s="175"/>
      <c r="AB678" s="175"/>
      <c r="AC678" s="175"/>
      <c r="AD678" s="175"/>
      <c r="AE678" s="175"/>
      <c r="AF678" s="175"/>
      <c r="AG678" s="175"/>
    </row>
    <row r="679" spans="1:33" ht="18" customHeight="1">
      <c r="A679" s="647" t="str">
        <f t="shared" si="76"/>
        <v>平成11</v>
      </c>
      <c r="B679" s="552">
        <f t="shared" si="73"/>
        <v>26</v>
      </c>
      <c r="C679" s="648">
        <v>36349</v>
      </c>
      <c r="D679" s="648" t="str">
        <f t="shared" si="74"/>
        <v/>
      </c>
      <c r="E679" s="649">
        <v>1</v>
      </c>
      <c r="F679" s="650" t="s">
        <v>2102</v>
      </c>
      <c r="G679" s="650" t="s">
        <v>2088</v>
      </c>
      <c r="H679" s="651"/>
      <c r="I679" s="176"/>
      <c r="J679" s="652">
        <v>1</v>
      </c>
      <c r="K679" s="653">
        <v>20</v>
      </c>
      <c r="L679" s="653">
        <v>122</v>
      </c>
      <c r="M679" s="176">
        <f t="shared" si="77"/>
        <v>122</v>
      </c>
      <c r="N679" s="1104"/>
      <c r="O679" s="1129" t="str">
        <f t="shared" si="75"/>
        <v/>
      </c>
      <c r="P679" s="175"/>
      <c r="Q679" s="175"/>
      <c r="R679" s="175"/>
      <c r="S679" s="175"/>
      <c r="T679" s="175"/>
      <c r="U679" s="175"/>
      <c r="V679" s="175"/>
      <c r="W679" s="175"/>
      <c r="X679" s="175"/>
      <c r="Y679" s="175"/>
      <c r="Z679" s="175"/>
      <c r="AA679" s="175"/>
      <c r="AB679" s="175"/>
      <c r="AC679" s="175"/>
      <c r="AD679" s="175"/>
      <c r="AE679" s="175"/>
      <c r="AF679" s="175"/>
      <c r="AG679" s="175"/>
    </row>
    <row r="680" spans="1:33" ht="18" customHeight="1">
      <c r="A680" s="647" t="str">
        <f t="shared" si="76"/>
        <v>平成11</v>
      </c>
      <c r="B680" s="552">
        <f t="shared" si="73"/>
        <v>72</v>
      </c>
      <c r="C680" s="648">
        <v>36357</v>
      </c>
      <c r="D680" s="648" t="str">
        <f t="shared" si="74"/>
        <v/>
      </c>
      <c r="E680" s="649">
        <v>1</v>
      </c>
      <c r="F680" s="650" t="s">
        <v>2103</v>
      </c>
      <c r="G680" s="650" t="s">
        <v>1630</v>
      </c>
      <c r="H680" s="651"/>
      <c r="I680" s="176"/>
      <c r="J680" s="652">
        <v>1</v>
      </c>
      <c r="K680" s="653">
        <v>2</v>
      </c>
      <c r="L680" s="653">
        <v>35</v>
      </c>
      <c r="M680" s="176">
        <f t="shared" si="77"/>
        <v>35</v>
      </c>
      <c r="N680" s="1104"/>
      <c r="O680" s="1129" t="str">
        <f t="shared" si="75"/>
        <v/>
      </c>
      <c r="P680" s="175"/>
      <c r="Q680" s="175"/>
      <c r="R680" s="175"/>
      <c r="S680" s="175"/>
      <c r="T680" s="175"/>
      <c r="U680" s="175"/>
      <c r="V680" s="175"/>
      <c r="W680" s="175"/>
      <c r="X680" s="175"/>
      <c r="Y680" s="175"/>
      <c r="Z680" s="175"/>
      <c r="AA680" s="175"/>
      <c r="AB680" s="175"/>
      <c r="AC680" s="175"/>
      <c r="AD680" s="175"/>
      <c r="AE680" s="175"/>
      <c r="AF680" s="175"/>
      <c r="AG680" s="175"/>
    </row>
    <row r="681" spans="1:33" ht="18" customHeight="1">
      <c r="A681" s="647" t="str">
        <f t="shared" si="76"/>
        <v>平成11</v>
      </c>
      <c r="B681" s="552">
        <f t="shared" si="73"/>
        <v>26</v>
      </c>
      <c r="C681" s="648">
        <v>36362</v>
      </c>
      <c r="D681" s="648" t="str">
        <f t="shared" si="74"/>
        <v/>
      </c>
      <c r="E681" s="649">
        <v>1</v>
      </c>
      <c r="F681" s="650" t="s">
        <v>2104</v>
      </c>
      <c r="G681" s="650" t="s">
        <v>1881</v>
      </c>
      <c r="H681" s="651"/>
      <c r="I681" s="176"/>
      <c r="J681" s="652">
        <v>1</v>
      </c>
      <c r="K681" s="653">
        <v>20</v>
      </c>
      <c r="L681" s="653">
        <v>220</v>
      </c>
      <c r="M681" s="176">
        <f t="shared" si="77"/>
        <v>220</v>
      </c>
      <c r="N681" s="1104"/>
      <c r="O681" s="1129" t="str">
        <f t="shared" si="75"/>
        <v/>
      </c>
      <c r="P681" s="175"/>
      <c r="Q681" s="175"/>
      <c r="R681" s="175"/>
      <c r="S681" s="175"/>
      <c r="T681" s="175"/>
      <c r="U681" s="175"/>
      <c r="V681" s="175"/>
      <c r="W681" s="175"/>
      <c r="X681" s="175"/>
      <c r="Y681" s="175"/>
      <c r="Z681" s="175"/>
      <c r="AA681" s="175"/>
      <c r="AB681" s="175"/>
      <c r="AC681" s="175"/>
      <c r="AD681" s="175"/>
      <c r="AE681" s="175"/>
      <c r="AF681" s="175"/>
      <c r="AG681" s="175"/>
    </row>
    <row r="682" spans="1:33" ht="18" customHeight="1">
      <c r="A682" s="647" t="str">
        <f t="shared" si="76"/>
        <v>平成11</v>
      </c>
      <c r="B682" s="552">
        <f t="shared" si="73"/>
        <v>2</v>
      </c>
      <c r="C682" s="648">
        <v>36370</v>
      </c>
      <c r="D682" s="648">
        <f t="shared" si="74"/>
        <v>36372</v>
      </c>
      <c r="E682" s="649">
        <v>3</v>
      </c>
      <c r="F682" s="650" t="s">
        <v>2105</v>
      </c>
      <c r="G682" s="650" t="s">
        <v>1299</v>
      </c>
      <c r="H682" s="651"/>
      <c r="I682" s="176"/>
      <c r="J682" s="652">
        <v>1</v>
      </c>
      <c r="K682" s="653">
        <v>400</v>
      </c>
      <c r="L682" s="653">
        <v>461</v>
      </c>
      <c r="M682" s="176">
        <f t="shared" si="77"/>
        <v>1383</v>
      </c>
      <c r="N682" s="1104"/>
      <c r="O682" s="1129" t="str">
        <f t="shared" si="75"/>
        <v/>
      </c>
      <c r="P682" s="175"/>
      <c r="Q682" s="175"/>
      <c r="R682" s="175"/>
      <c r="S682" s="175"/>
      <c r="T682" s="175"/>
      <c r="U682" s="175"/>
      <c r="V682" s="175"/>
      <c r="W682" s="175"/>
      <c r="X682" s="175"/>
      <c r="Y682" s="175"/>
      <c r="Z682" s="175"/>
      <c r="AA682" s="175"/>
      <c r="AB682" s="175"/>
      <c r="AC682" s="175"/>
      <c r="AD682" s="175"/>
      <c r="AE682" s="175"/>
      <c r="AF682" s="175"/>
      <c r="AG682" s="175"/>
    </row>
    <row r="683" spans="1:33" ht="18" customHeight="1">
      <c r="A683" s="647" t="str">
        <f t="shared" si="76"/>
        <v>平成11</v>
      </c>
      <c r="B683" s="552">
        <f t="shared" si="73"/>
        <v>36</v>
      </c>
      <c r="C683" s="648">
        <v>36371</v>
      </c>
      <c r="D683" s="648" t="str">
        <f t="shared" si="74"/>
        <v/>
      </c>
      <c r="E683" s="649">
        <v>1</v>
      </c>
      <c r="F683" s="650" t="s">
        <v>2106</v>
      </c>
      <c r="G683" s="650" t="s">
        <v>2088</v>
      </c>
      <c r="H683" s="651"/>
      <c r="I683" s="176"/>
      <c r="J683" s="652">
        <v>1</v>
      </c>
      <c r="K683" s="653">
        <v>11</v>
      </c>
      <c r="L683" s="653">
        <v>160</v>
      </c>
      <c r="M683" s="176">
        <f t="shared" si="77"/>
        <v>160</v>
      </c>
      <c r="N683" s="1104"/>
      <c r="O683" s="1129" t="str">
        <f t="shared" si="75"/>
        <v/>
      </c>
      <c r="P683" s="175"/>
      <c r="Q683" s="175"/>
      <c r="R683" s="175"/>
      <c r="S683" s="175"/>
      <c r="T683" s="175"/>
      <c r="U683" s="175"/>
      <c r="V683" s="175"/>
      <c r="W683" s="175"/>
      <c r="X683" s="175"/>
      <c r="Y683" s="175"/>
      <c r="Z683" s="175"/>
      <c r="AA683" s="175"/>
      <c r="AB683" s="175"/>
      <c r="AC683" s="175"/>
      <c r="AD683" s="175"/>
      <c r="AE683" s="175"/>
      <c r="AF683" s="175"/>
      <c r="AG683" s="175"/>
    </row>
    <row r="684" spans="1:33" ht="18" customHeight="1">
      <c r="A684" s="647" t="str">
        <f t="shared" si="76"/>
        <v>平成11</v>
      </c>
      <c r="B684" s="552">
        <f t="shared" si="73"/>
        <v>22</v>
      </c>
      <c r="C684" s="648">
        <v>36397</v>
      </c>
      <c r="D684" s="648">
        <f t="shared" si="74"/>
        <v>36399</v>
      </c>
      <c r="E684" s="649">
        <v>3</v>
      </c>
      <c r="F684" s="650" t="s">
        <v>2107</v>
      </c>
      <c r="G684" s="650" t="s">
        <v>445</v>
      </c>
      <c r="H684" s="651"/>
      <c r="I684" s="176"/>
      <c r="J684" s="652">
        <v>1</v>
      </c>
      <c r="K684" s="653">
        <v>31</v>
      </c>
      <c r="L684" s="653">
        <v>123</v>
      </c>
      <c r="M684" s="176">
        <f t="shared" si="77"/>
        <v>369</v>
      </c>
      <c r="N684" s="1104"/>
      <c r="O684" s="1129" t="str">
        <f t="shared" si="75"/>
        <v/>
      </c>
      <c r="P684" s="175"/>
      <c r="Q684" s="175"/>
      <c r="R684" s="175"/>
      <c r="S684" s="175"/>
      <c r="T684" s="175"/>
      <c r="U684" s="175"/>
      <c r="V684" s="175"/>
      <c r="W684" s="175"/>
      <c r="X684" s="175"/>
      <c r="Y684" s="175"/>
      <c r="Z684" s="175"/>
      <c r="AA684" s="175"/>
      <c r="AB684" s="175"/>
      <c r="AC684" s="175"/>
      <c r="AD684" s="175"/>
      <c r="AE684" s="175"/>
      <c r="AF684" s="175"/>
      <c r="AG684" s="175"/>
    </row>
    <row r="685" spans="1:33" ht="18" customHeight="1">
      <c r="A685" s="647" t="str">
        <f t="shared" si="76"/>
        <v>平成11</v>
      </c>
      <c r="B685" s="552">
        <f t="shared" si="73"/>
        <v>41</v>
      </c>
      <c r="C685" s="648">
        <v>36399</v>
      </c>
      <c r="D685" s="648" t="str">
        <f t="shared" si="74"/>
        <v/>
      </c>
      <c r="E685" s="649">
        <v>1</v>
      </c>
      <c r="F685" s="650" t="s">
        <v>2108</v>
      </c>
      <c r="G685" s="650" t="s">
        <v>2088</v>
      </c>
      <c r="H685" s="651"/>
      <c r="I685" s="176"/>
      <c r="J685" s="652">
        <v>1</v>
      </c>
      <c r="K685" s="653">
        <v>10</v>
      </c>
      <c r="L685" s="653">
        <v>114</v>
      </c>
      <c r="M685" s="176">
        <f t="shared" si="77"/>
        <v>114</v>
      </c>
      <c r="N685" s="1104"/>
      <c r="O685" s="1129" t="str">
        <f t="shared" si="75"/>
        <v/>
      </c>
      <c r="P685" s="175"/>
      <c r="Q685" s="175"/>
      <c r="R685" s="175"/>
      <c r="S685" s="175"/>
      <c r="T685" s="175"/>
      <c r="U685" s="175"/>
      <c r="V685" s="175"/>
      <c r="W685" s="175"/>
      <c r="X685" s="175"/>
      <c r="Y685" s="175"/>
      <c r="Z685" s="175"/>
      <c r="AA685" s="175"/>
      <c r="AB685" s="175"/>
      <c r="AC685" s="175"/>
      <c r="AD685" s="175"/>
      <c r="AE685" s="175"/>
      <c r="AF685" s="175"/>
      <c r="AG685" s="175"/>
    </row>
    <row r="686" spans="1:33" ht="18" customHeight="1">
      <c r="A686" s="647" t="str">
        <f t="shared" si="76"/>
        <v>平成11</v>
      </c>
      <c r="B686" s="552">
        <f t="shared" si="73"/>
        <v>53</v>
      </c>
      <c r="C686" s="648">
        <v>36403</v>
      </c>
      <c r="D686" s="648" t="str">
        <f t="shared" si="74"/>
        <v/>
      </c>
      <c r="E686" s="649">
        <v>1</v>
      </c>
      <c r="F686" s="650" t="s">
        <v>2109</v>
      </c>
      <c r="G686" s="650" t="s">
        <v>1299</v>
      </c>
      <c r="H686" s="651"/>
      <c r="I686" s="176"/>
      <c r="J686" s="652">
        <v>1</v>
      </c>
      <c r="K686" s="653">
        <v>7</v>
      </c>
      <c r="L686" s="653">
        <v>289</v>
      </c>
      <c r="M686" s="176">
        <f t="shared" si="77"/>
        <v>289</v>
      </c>
      <c r="N686" s="1104"/>
      <c r="O686" s="1129" t="str">
        <f t="shared" si="75"/>
        <v/>
      </c>
      <c r="P686" s="175"/>
      <c r="Q686" s="175"/>
      <c r="R686" s="175"/>
      <c r="S686" s="175"/>
      <c r="T686" s="175"/>
      <c r="U686" s="175"/>
      <c r="V686" s="175"/>
      <c r="W686" s="175"/>
      <c r="X686" s="175"/>
      <c r="Y686" s="175"/>
      <c r="Z686" s="175"/>
      <c r="AA686" s="175"/>
      <c r="AB686" s="175"/>
      <c r="AC686" s="175"/>
      <c r="AD686" s="175"/>
      <c r="AE686" s="175"/>
      <c r="AF686" s="175"/>
      <c r="AG686" s="175"/>
    </row>
    <row r="687" spans="1:33" ht="18" customHeight="1">
      <c r="A687" s="647" t="str">
        <f t="shared" si="76"/>
        <v>平成11</v>
      </c>
      <c r="B687" s="552">
        <f t="shared" si="73"/>
        <v>10</v>
      </c>
      <c r="C687" s="648">
        <v>36424</v>
      </c>
      <c r="D687" s="648" t="str">
        <f t="shared" si="74"/>
        <v/>
      </c>
      <c r="E687" s="649">
        <v>1</v>
      </c>
      <c r="F687" s="650" t="s">
        <v>2110</v>
      </c>
      <c r="G687" s="650" t="s">
        <v>2111</v>
      </c>
      <c r="H687" s="651"/>
      <c r="I687" s="176"/>
      <c r="J687" s="652">
        <v>1</v>
      </c>
      <c r="K687" s="653">
        <v>77</v>
      </c>
      <c r="L687" s="653">
        <v>100</v>
      </c>
      <c r="M687" s="176">
        <f t="shared" si="77"/>
        <v>100</v>
      </c>
      <c r="N687" s="1104"/>
      <c r="O687" s="1129" t="str">
        <f t="shared" si="75"/>
        <v/>
      </c>
      <c r="P687" s="175"/>
      <c r="Q687" s="175"/>
      <c r="R687" s="175"/>
      <c r="S687" s="175"/>
      <c r="T687" s="175"/>
      <c r="U687" s="175"/>
      <c r="V687" s="175"/>
      <c r="W687" s="175"/>
      <c r="X687" s="175"/>
      <c r="Y687" s="175"/>
      <c r="Z687" s="175"/>
      <c r="AA687" s="175"/>
      <c r="AB687" s="175"/>
      <c r="AC687" s="175"/>
      <c r="AD687" s="175"/>
      <c r="AE687" s="175"/>
      <c r="AF687" s="175"/>
      <c r="AG687" s="175"/>
    </row>
    <row r="688" spans="1:33" ht="18" customHeight="1">
      <c r="A688" s="647" t="str">
        <f t="shared" si="76"/>
        <v>平成11</v>
      </c>
      <c r="B688" s="552">
        <f t="shared" si="73"/>
        <v>36</v>
      </c>
      <c r="C688" s="648">
        <v>36431</v>
      </c>
      <c r="D688" s="648" t="str">
        <f t="shared" si="74"/>
        <v/>
      </c>
      <c r="E688" s="649">
        <v>1</v>
      </c>
      <c r="F688" s="650" t="s">
        <v>2112</v>
      </c>
      <c r="G688" s="650" t="s">
        <v>2088</v>
      </c>
      <c r="H688" s="651"/>
      <c r="I688" s="176"/>
      <c r="J688" s="652">
        <v>1</v>
      </c>
      <c r="K688" s="653">
        <v>11</v>
      </c>
      <c r="L688" s="653">
        <v>120</v>
      </c>
      <c r="M688" s="176">
        <f t="shared" si="77"/>
        <v>120</v>
      </c>
      <c r="N688" s="1104"/>
      <c r="O688" s="1129" t="str">
        <f t="shared" si="75"/>
        <v/>
      </c>
      <c r="P688" s="175"/>
      <c r="Q688" s="175"/>
      <c r="R688" s="175"/>
      <c r="S688" s="175"/>
      <c r="T688" s="175"/>
      <c r="U688" s="175"/>
      <c r="V688" s="175"/>
      <c r="W688" s="175"/>
      <c r="X688" s="175"/>
      <c r="Y688" s="175"/>
      <c r="Z688" s="175"/>
      <c r="AA688" s="175"/>
      <c r="AB688" s="175"/>
      <c r="AC688" s="175"/>
      <c r="AD688" s="175"/>
      <c r="AE688" s="175"/>
      <c r="AF688" s="175"/>
      <c r="AG688" s="175"/>
    </row>
    <row r="689" spans="1:33" ht="18" customHeight="1">
      <c r="A689" s="647" t="str">
        <f t="shared" si="76"/>
        <v>平成11</v>
      </c>
      <c r="B689" s="552">
        <f t="shared" si="73"/>
        <v>36</v>
      </c>
      <c r="C689" s="648">
        <v>36451</v>
      </c>
      <c r="D689" s="648">
        <f t="shared" si="74"/>
        <v>36452</v>
      </c>
      <c r="E689" s="649">
        <v>2</v>
      </c>
      <c r="F689" s="650" t="s">
        <v>2113</v>
      </c>
      <c r="G689" s="650" t="s">
        <v>1881</v>
      </c>
      <c r="H689" s="651"/>
      <c r="I689" s="176"/>
      <c r="J689" s="652">
        <v>1</v>
      </c>
      <c r="K689" s="653">
        <v>11</v>
      </c>
      <c r="L689" s="653">
        <v>205</v>
      </c>
      <c r="M689" s="176">
        <f t="shared" si="77"/>
        <v>410</v>
      </c>
      <c r="N689" s="1104"/>
      <c r="O689" s="1129" t="str">
        <f t="shared" si="75"/>
        <v/>
      </c>
      <c r="P689" s="175"/>
      <c r="Q689" s="175"/>
      <c r="R689" s="175"/>
      <c r="S689" s="175"/>
      <c r="T689" s="175"/>
      <c r="U689" s="175"/>
      <c r="V689" s="175"/>
      <c r="W689" s="175"/>
      <c r="X689" s="175"/>
      <c r="Y689" s="175"/>
      <c r="Z689" s="175"/>
      <c r="AA689" s="175"/>
      <c r="AB689" s="175"/>
      <c r="AC689" s="175"/>
      <c r="AD689" s="175"/>
      <c r="AE689" s="175"/>
      <c r="AF689" s="175"/>
      <c r="AG689" s="175"/>
    </row>
    <row r="690" spans="1:33" ht="18" customHeight="1">
      <c r="A690" s="647" t="str">
        <f t="shared" si="76"/>
        <v>平成11</v>
      </c>
      <c r="B690" s="552" t="str">
        <f t="shared" si="73"/>
        <v>-</v>
      </c>
      <c r="C690" s="648">
        <v>36455</v>
      </c>
      <c r="D690" s="648" t="str">
        <f t="shared" si="74"/>
        <v/>
      </c>
      <c r="E690" s="649">
        <v>1</v>
      </c>
      <c r="F690" s="650" t="s">
        <v>2114</v>
      </c>
      <c r="G690" s="650" t="s">
        <v>1966</v>
      </c>
      <c r="H690" s="651"/>
      <c r="I690" s="176"/>
      <c r="J690" s="652">
        <v>1</v>
      </c>
      <c r="K690" s="653"/>
      <c r="L690" s="653">
        <v>80</v>
      </c>
      <c r="M690" s="176">
        <f t="shared" si="77"/>
        <v>80</v>
      </c>
      <c r="N690" s="1104"/>
      <c r="O690" s="1129" t="str">
        <f t="shared" si="75"/>
        <v/>
      </c>
      <c r="P690" s="175"/>
      <c r="Q690" s="175"/>
      <c r="R690" s="175"/>
      <c r="S690" s="175"/>
      <c r="T690" s="175"/>
      <c r="U690" s="175"/>
      <c r="V690" s="175"/>
      <c r="W690" s="175"/>
      <c r="X690" s="175"/>
      <c r="Y690" s="175"/>
      <c r="Z690" s="175"/>
      <c r="AA690" s="175"/>
      <c r="AB690" s="175"/>
      <c r="AC690" s="175"/>
      <c r="AD690" s="175"/>
      <c r="AE690" s="175"/>
      <c r="AF690" s="175"/>
      <c r="AG690" s="175"/>
    </row>
    <row r="691" spans="1:33" ht="18" customHeight="1">
      <c r="A691" s="647" t="str">
        <f t="shared" si="76"/>
        <v>平成11</v>
      </c>
      <c r="B691" s="552">
        <f t="shared" si="73"/>
        <v>46</v>
      </c>
      <c r="C691" s="648">
        <v>36455</v>
      </c>
      <c r="D691" s="648" t="str">
        <f t="shared" si="74"/>
        <v/>
      </c>
      <c r="E691" s="649">
        <v>1</v>
      </c>
      <c r="F691" s="650" t="s">
        <v>2115</v>
      </c>
      <c r="G691" s="650" t="s">
        <v>2088</v>
      </c>
      <c r="H691" s="651"/>
      <c r="I691" s="176"/>
      <c r="J691" s="652">
        <v>1</v>
      </c>
      <c r="K691" s="653">
        <v>9</v>
      </c>
      <c r="L691" s="653">
        <v>108</v>
      </c>
      <c r="M691" s="176">
        <f t="shared" si="77"/>
        <v>108</v>
      </c>
      <c r="N691" s="1104"/>
      <c r="O691" s="1129" t="str">
        <f t="shared" si="75"/>
        <v/>
      </c>
      <c r="P691" s="175"/>
      <c r="Q691" s="175"/>
      <c r="R691" s="175"/>
      <c r="S691" s="175"/>
      <c r="T691" s="175"/>
      <c r="U691" s="175"/>
      <c r="V691" s="175"/>
      <c r="W691" s="175"/>
      <c r="X691" s="175"/>
      <c r="Y691" s="175"/>
      <c r="Z691" s="175"/>
      <c r="AA691" s="175"/>
      <c r="AB691" s="175"/>
      <c r="AC691" s="175"/>
      <c r="AD691" s="175"/>
      <c r="AE691" s="175"/>
      <c r="AF691" s="175"/>
      <c r="AG691" s="175"/>
    </row>
    <row r="692" spans="1:33" ht="18" customHeight="1">
      <c r="A692" s="647" t="str">
        <f t="shared" si="76"/>
        <v>平成11</v>
      </c>
      <c r="B692" s="552">
        <f t="shared" si="73"/>
        <v>9</v>
      </c>
      <c r="C692" s="648">
        <v>36459</v>
      </c>
      <c r="D692" s="648">
        <f t="shared" si="74"/>
        <v>36460</v>
      </c>
      <c r="E692" s="649">
        <v>2</v>
      </c>
      <c r="F692" s="650" t="s">
        <v>2116</v>
      </c>
      <c r="G692" s="650" t="s">
        <v>2088</v>
      </c>
      <c r="H692" s="651"/>
      <c r="I692" s="176"/>
      <c r="J692" s="652">
        <v>1</v>
      </c>
      <c r="K692" s="653">
        <v>80</v>
      </c>
      <c r="L692" s="653">
        <v>168</v>
      </c>
      <c r="M692" s="176">
        <f t="shared" si="77"/>
        <v>336</v>
      </c>
      <c r="N692" s="1104"/>
      <c r="O692" s="1129" t="str">
        <f t="shared" si="75"/>
        <v/>
      </c>
      <c r="P692" s="175"/>
      <c r="Q692" s="175"/>
      <c r="R692" s="175"/>
      <c r="S692" s="175"/>
      <c r="T692" s="175"/>
      <c r="U692" s="175"/>
      <c r="V692" s="175"/>
      <c r="W692" s="175"/>
      <c r="X692" s="175"/>
      <c r="Y692" s="175"/>
      <c r="Z692" s="175"/>
      <c r="AA692" s="175"/>
      <c r="AB692" s="175"/>
      <c r="AC692" s="175"/>
      <c r="AD692" s="175"/>
      <c r="AE692" s="175"/>
      <c r="AF692" s="175"/>
      <c r="AG692" s="175"/>
    </row>
    <row r="693" spans="1:33" ht="18" customHeight="1">
      <c r="A693" s="647" t="str">
        <f t="shared" si="76"/>
        <v>平成11</v>
      </c>
      <c r="B693" s="552">
        <f t="shared" si="73"/>
        <v>7</v>
      </c>
      <c r="C693" s="648">
        <v>36463</v>
      </c>
      <c r="D693" s="648">
        <f t="shared" si="74"/>
        <v>36464</v>
      </c>
      <c r="E693" s="649">
        <v>2</v>
      </c>
      <c r="F693" s="650" t="s">
        <v>2117</v>
      </c>
      <c r="G693" s="650" t="s">
        <v>445</v>
      </c>
      <c r="H693" s="651"/>
      <c r="I693" s="176"/>
      <c r="J693" s="652">
        <v>1</v>
      </c>
      <c r="K693" s="653">
        <v>102</v>
      </c>
      <c r="L693" s="653">
        <v>226</v>
      </c>
      <c r="M693" s="176">
        <f t="shared" si="77"/>
        <v>452</v>
      </c>
      <c r="N693" s="1104"/>
      <c r="O693" s="1129" t="str">
        <f t="shared" si="75"/>
        <v/>
      </c>
      <c r="P693" s="175"/>
      <c r="Q693" s="175"/>
      <c r="R693" s="175"/>
      <c r="S693" s="175"/>
      <c r="T693" s="175"/>
      <c r="U693" s="175"/>
      <c r="V693" s="175"/>
      <c r="W693" s="175"/>
      <c r="X693" s="175"/>
      <c r="Y693" s="175"/>
      <c r="Z693" s="175"/>
      <c r="AA693" s="175"/>
      <c r="AB693" s="175"/>
      <c r="AC693" s="175"/>
      <c r="AD693" s="175"/>
      <c r="AE693" s="175"/>
      <c r="AF693" s="175"/>
      <c r="AG693" s="175"/>
    </row>
    <row r="694" spans="1:33" ht="18" customHeight="1">
      <c r="A694" s="647" t="str">
        <f t="shared" si="76"/>
        <v>平成11</v>
      </c>
      <c r="B694" s="552">
        <f t="shared" si="73"/>
        <v>1</v>
      </c>
      <c r="C694" s="648">
        <v>36463</v>
      </c>
      <c r="D694" s="648">
        <f t="shared" si="74"/>
        <v>36465</v>
      </c>
      <c r="E694" s="649">
        <v>3</v>
      </c>
      <c r="F694" s="650" t="s">
        <v>2118</v>
      </c>
      <c r="G694" s="650" t="s">
        <v>1964</v>
      </c>
      <c r="H694" s="651"/>
      <c r="I694" s="176"/>
      <c r="J694" s="652">
        <v>1</v>
      </c>
      <c r="K694" s="653">
        <v>415</v>
      </c>
      <c r="L694" s="653">
        <v>915</v>
      </c>
      <c r="M694" s="176">
        <f t="shared" si="77"/>
        <v>2745</v>
      </c>
      <c r="N694" s="1104"/>
      <c r="O694" s="1129" t="str">
        <f t="shared" si="75"/>
        <v/>
      </c>
      <c r="P694" s="175"/>
      <c r="Q694" s="175"/>
      <c r="R694" s="175"/>
      <c r="S694" s="175"/>
      <c r="T694" s="175"/>
      <c r="U694" s="175"/>
      <c r="V694" s="175"/>
      <c r="W694" s="175"/>
      <c r="X694" s="175"/>
      <c r="Y694" s="175"/>
      <c r="Z694" s="175"/>
      <c r="AA694" s="175"/>
      <c r="AB694" s="175"/>
      <c r="AC694" s="175"/>
      <c r="AD694" s="175"/>
      <c r="AE694" s="175"/>
      <c r="AF694" s="175"/>
      <c r="AG694" s="175"/>
    </row>
    <row r="695" spans="1:33" ht="18" customHeight="1">
      <c r="A695" s="647" t="str">
        <f t="shared" si="76"/>
        <v>平成11</v>
      </c>
      <c r="B695" s="552">
        <f t="shared" si="73"/>
        <v>72</v>
      </c>
      <c r="C695" s="648">
        <v>36472</v>
      </c>
      <c r="D695" s="648" t="str">
        <f t="shared" si="74"/>
        <v/>
      </c>
      <c r="E695" s="649">
        <v>1</v>
      </c>
      <c r="F695" s="650" t="s">
        <v>1415</v>
      </c>
      <c r="G695" s="650" t="s">
        <v>2088</v>
      </c>
      <c r="H695" s="651"/>
      <c r="I695" s="176"/>
      <c r="J695" s="652">
        <v>1</v>
      </c>
      <c r="K695" s="653">
        <v>2</v>
      </c>
      <c r="L695" s="653">
        <v>48</v>
      </c>
      <c r="M695" s="176">
        <f t="shared" si="77"/>
        <v>48</v>
      </c>
      <c r="N695" s="1104"/>
      <c r="O695" s="1129" t="str">
        <f t="shared" si="75"/>
        <v/>
      </c>
      <c r="P695" s="175"/>
      <c r="Q695" s="175"/>
      <c r="R695" s="175"/>
      <c r="S695" s="175"/>
      <c r="T695" s="175"/>
      <c r="U695" s="175"/>
      <c r="V695" s="175"/>
      <c r="W695" s="175"/>
      <c r="X695" s="175"/>
      <c r="Y695" s="175"/>
      <c r="Z695" s="175"/>
      <c r="AA695" s="175"/>
      <c r="AB695" s="175"/>
      <c r="AC695" s="175"/>
      <c r="AD695" s="175"/>
      <c r="AE695" s="175"/>
      <c r="AF695" s="175"/>
      <c r="AG695" s="175"/>
    </row>
    <row r="696" spans="1:33" ht="18" customHeight="1">
      <c r="A696" s="647" t="str">
        <f t="shared" si="76"/>
        <v>平成11</v>
      </c>
      <c r="B696" s="552">
        <f t="shared" si="73"/>
        <v>58</v>
      </c>
      <c r="C696" s="648">
        <v>36474</v>
      </c>
      <c r="D696" s="648" t="str">
        <f t="shared" si="74"/>
        <v/>
      </c>
      <c r="E696" s="649">
        <v>1</v>
      </c>
      <c r="F696" s="650" t="s">
        <v>2119</v>
      </c>
      <c r="G696" s="650" t="s">
        <v>2088</v>
      </c>
      <c r="H696" s="651"/>
      <c r="I696" s="176"/>
      <c r="J696" s="652">
        <v>1</v>
      </c>
      <c r="K696" s="653">
        <v>6</v>
      </c>
      <c r="L696" s="653">
        <v>80</v>
      </c>
      <c r="M696" s="176">
        <f t="shared" si="77"/>
        <v>80</v>
      </c>
      <c r="N696" s="1104"/>
      <c r="O696" s="1129" t="str">
        <f t="shared" si="75"/>
        <v/>
      </c>
      <c r="P696" s="175"/>
      <c r="Q696" s="175"/>
      <c r="R696" s="175"/>
      <c r="S696" s="175"/>
      <c r="T696" s="175"/>
      <c r="U696" s="175"/>
      <c r="V696" s="175"/>
      <c r="W696" s="175"/>
      <c r="X696" s="175"/>
      <c r="Y696" s="175"/>
      <c r="Z696" s="175"/>
      <c r="AA696" s="175"/>
      <c r="AB696" s="175"/>
      <c r="AC696" s="175"/>
      <c r="AD696" s="175"/>
      <c r="AE696" s="175"/>
      <c r="AF696" s="175"/>
      <c r="AG696" s="175"/>
    </row>
    <row r="697" spans="1:33" ht="18" customHeight="1">
      <c r="A697" s="647" t="str">
        <f t="shared" si="76"/>
        <v>平成11</v>
      </c>
      <c r="B697" s="552">
        <f t="shared" si="73"/>
        <v>15</v>
      </c>
      <c r="C697" s="648">
        <v>36475</v>
      </c>
      <c r="D697" s="648">
        <f t="shared" si="74"/>
        <v>36476</v>
      </c>
      <c r="E697" s="649">
        <v>2</v>
      </c>
      <c r="F697" s="650" t="s">
        <v>2120</v>
      </c>
      <c r="G697" s="650" t="s">
        <v>2121</v>
      </c>
      <c r="H697" s="651"/>
      <c r="I697" s="176"/>
      <c r="J697" s="652">
        <v>1</v>
      </c>
      <c r="K697" s="653">
        <v>53</v>
      </c>
      <c r="L697" s="653">
        <v>137</v>
      </c>
      <c r="M697" s="176">
        <f t="shared" si="77"/>
        <v>274</v>
      </c>
      <c r="N697" s="1104"/>
      <c r="O697" s="1129" t="str">
        <f t="shared" si="75"/>
        <v/>
      </c>
      <c r="P697" s="175"/>
      <c r="Q697" s="175"/>
      <c r="R697" s="175"/>
      <c r="S697" s="175"/>
      <c r="T697" s="175"/>
      <c r="U697" s="175"/>
      <c r="V697" s="175"/>
      <c r="W697" s="175"/>
      <c r="X697" s="175"/>
      <c r="Y697" s="175"/>
      <c r="Z697" s="175"/>
      <c r="AA697" s="175"/>
      <c r="AB697" s="175"/>
      <c r="AC697" s="175"/>
      <c r="AD697" s="175"/>
      <c r="AE697" s="175"/>
      <c r="AF697" s="175"/>
      <c r="AG697" s="175"/>
    </row>
    <row r="698" spans="1:33" ht="18" customHeight="1">
      <c r="A698" s="647" t="str">
        <f t="shared" si="76"/>
        <v>平成11</v>
      </c>
      <c r="B698" s="552">
        <f t="shared" si="73"/>
        <v>67</v>
      </c>
      <c r="C698" s="648">
        <v>36479</v>
      </c>
      <c r="D698" s="648" t="str">
        <f t="shared" si="74"/>
        <v/>
      </c>
      <c r="E698" s="649">
        <v>1</v>
      </c>
      <c r="F698" s="650" t="s">
        <v>2122</v>
      </c>
      <c r="G698" s="650" t="s">
        <v>2123</v>
      </c>
      <c r="H698" s="651"/>
      <c r="I698" s="176"/>
      <c r="J698" s="652">
        <v>1</v>
      </c>
      <c r="K698" s="653">
        <v>3</v>
      </c>
      <c r="L698" s="653">
        <v>210</v>
      </c>
      <c r="M698" s="176">
        <f t="shared" si="77"/>
        <v>210</v>
      </c>
      <c r="N698" s="1104"/>
      <c r="O698" s="1129" t="str">
        <f t="shared" si="75"/>
        <v/>
      </c>
      <c r="P698" s="175"/>
      <c r="Q698" s="175"/>
      <c r="R698" s="175"/>
      <c r="S698" s="175"/>
      <c r="T698" s="175"/>
      <c r="U698" s="175"/>
      <c r="V698" s="175"/>
      <c r="W698" s="175"/>
      <c r="X698" s="175"/>
      <c r="Y698" s="175"/>
      <c r="Z698" s="175"/>
      <c r="AA698" s="175"/>
      <c r="AB698" s="175"/>
      <c r="AC698" s="175"/>
      <c r="AD698" s="175"/>
      <c r="AE698" s="175"/>
      <c r="AF698" s="175"/>
      <c r="AG698" s="175"/>
    </row>
    <row r="699" spans="1:33" ht="18" customHeight="1">
      <c r="A699" s="647" t="str">
        <f t="shared" si="76"/>
        <v>平成11</v>
      </c>
      <c r="B699" s="552">
        <f t="shared" si="73"/>
        <v>3</v>
      </c>
      <c r="C699" s="648">
        <v>36480</v>
      </c>
      <c r="D699" s="648">
        <f t="shared" si="74"/>
        <v>36482</v>
      </c>
      <c r="E699" s="649">
        <v>3</v>
      </c>
      <c r="F699" s="650" t="s">
        <v>2124</v>
      </c>
      <c r="G699" s="650" t="s">
        <v>2123</v>
      </c>
      <c r="H699" s="651"/>
      <c r="I699" s="176"/>
      <c r="J699" s="652">
        <v>1</v>
      </c>
      <c r="K699" s="653">
        <v>271</v>
      </c>
      <c r="L699" s="653">
        <v>610</v>
      </c>
      <c r="M699" s="176">
        <f t="shared" si="77"/>
        <v>1830</v>
      </c>
      <c r="N699" s="1104"/>
      <c r="O699" s="1129" t="str">
        <f t="shared" si="75"/>
        <v/>
      </c>
      <c r="P699" s="175"/>
      <c r="Q699" s="175"/>
      <c r="R699" s="175"/>
      <c r="S699" s="175"/>
      <c r="T699" s="175"/>
      <c r="U699" s="175"/>
      <c r="V699" s="175"/>
      <c r="W699" s="175"/>
      <c r="X699" s="175"/>
      <c r="Y699" s="175"/>
      <c r="Z699" s="175"/>
      <c r="AA699" s="175"/>
      <c r="AB699" s="175"/>
      <c r="AC699" s="175"/>
      <c r="AD699" s="175"/>
      <c r="AE699" s="175"/>
      <c r="AF699" s="175"/>
      <c r="AG699" s="175"/>
    </row>
    <row r="700" spans="1:33" ht="18" customHeight="1">
      <c r="A700" s="647" t="str">
        <f t="shared" si="76"/>
        <v>平成11</v>
      </c>
      <c r="B700" s="552">
        <f t="shared" si="73"/>
        <v>46</v>
      </c>
      <c r="C700" s="648">
        <v>36481</v>
      </c>
      <c r="D700" s="648" t="str">
        <f t="shared" si="74"/>
        <v/>
      </c>
      <c r="E700" s="649">
        <v>1</v>
      </c>
      <c r="F700" s="650" t="s">
        <v>2125</v>
      </c>
      <c r="G700" s="650" t="s">
        <v>1599</v>
      </c>
      <c r="H700" s="651"/>
      <c r="I700" s="176"/>
      <c r="J700" s="652">
        <v>1</v>
      </c>
      <c r="K700" s="653">
        <v>9</v>
      </c>
      <c r="L700" s="653">
        <v>201</v>
      </c>
      <c r="M700" s="176">
        <f t="shared" si="77"/>
        <v>201</v>
      </c>
      <c r="N700" s="1104"/>
      <c r="O700" s="1129" t="str">
        <f t="shared" si="75"/>
        <v/>
      </c>
      <c r="P700" s="175"/>
      <c r="Q700" s="175"/>
      <c r="R700" s="175"/>
      <c r="S700" s="175"/>
      <c r="T700" s="175"/>
      <c r="U700" s="175"/>
      <c r="V700" s="175"/>
      <c r="W700" s="175"/>
      <c r="X700" s="175"/>
      <c r="Y700" s="175"/>
      <c r="Z700" s="175"/>
      <c r="AA700" s="175"/>
      <c r="AB700" s="175"/>
      <c r="AC700" s="175"/>
      <c r="AD700" s="175"/>
      <c r="AE700" s="175"/>
      <c r="AF700" s="175"/>
      <c r="AG700" s="175"/>
    </row>
    <row r="701" spans="1:33" ht="18" customHeight="1">
      <c r="A701" s="647" t="str">
        <f t="shared" si="76"/>
        <v>平成11</v>
      </c>
      <c r="B701" s="552">
        <f t="shared" si="73"/>
        <v>72</v>
      </c>
      <c r="C701" s="648">
        <v>36481</v>
      </c>
      <c r="D701" s="648" t="str">
        <f t="shared" si="74"/>
        <v/>
      </c>
      <c r="E701" s="649">
        <v>1</v>
      </c>
      <c r="F701" s="650" t="s">
        <v>2126</v>
      </c>
      <c r="G701" s="650" t="s">
        <v>341</v>
      </c>
      <c r="H701" s="651"/>
      <c r="I701" s="176"/>
      <c r="J701" s="652">
        <v>1</v>
      </c>
      <c r="K701" s="653">
        <v>2</v>
      </c>
      <c r="L701" s="653">
        <v>25</v>
      </c>
      <c r="M701" s="176">
        <f t="shared" si="77"/>
        <v>25</v>
      </c>
      <c r="N701" s="1104"/>
      <c r="O701" s="1129" t="str">
        <f t="shared" si="75"/>
        <v/>
      </c>
      <c r="P701" s="175"/>
      <c r="Q701" s="175"/>
      <c r="R701" s="175"/>
      <c r="S701" s="175"/>
      <c r="T701" s="175"/>
      <c r="U701" s="175"/>
      <c r="V701" s="175"/>
      <c r="W701" s="175"/>
      <c r="X701" s="175"/>
      <c r="Y701" s="175"/>
      <c r="Z701" s="175"/>
      <c r="AA701" s="175"/>
      <c r="AB701" s="175"/>
      <c r="AC701" s="175"/>
      <c r="AD701" s="175"/>
      <c r="AE701" s="175"/>
      <c r="AF701" s="175"/>
      <c r="AG701" s="175"/>
    </row>
    <row r="702" spans="1:33" ht="18" customHeight="1">
      <c r="A702" s="647" t="str">
        <f t="shared" si="76"/>
        <v>平成11</v>
      </c>
      <c r="B702" s="552">
        <f t="shared" si="73"/>
        <v>13</v>
      </c>
      <c r="C702" s="648">
        <v>36489</v>
      </c>
      <c r="D702" s="648">
        <f t="shared" si="74"/>
        <v>36490</v>
      </c>
      <c r="E702" s="649">
        <v>2</v>
      </c>
      <c r="F702" s="650" t="s">
        <v>2127</v>
      </c>
      <c r="G702" s="650" t="s">
        <v>1299</v>
      </c>
      <c r="H702" s="651"/>
      <c r="I702" s="176"/>
      <c r="J702" s="652">
        <v>1</v>
      </c>
      <c r="K702" s="653">
        <v>59</v>
      </c>
      <c r="L702" s="653">
        <v>225</v>
      </c>
      <c r="M702" s="176">
        <f t="shared" si="77"/>
        <v>450</v>
      </c>
      <c r="N702" s="1104"/>
      <c r="O702" s="1129" t="str">
        <f t="shared" si="75"/>
        <v/>
      </c>
      <c r="P702" s="175"/>
      <c r="Q702" s="175"/>
      <c r="R702" s="175"/>
      <c r="S702" s="175"/>
      <c r="T702" s="175"/>
      <c r="U702" s="175"/>
      <c r="V702" s="175"/>
      <c r="W702" s="175"/>
      <c r="X702" s="175"/>
      <c r="Y702" s="175"/>
      <c r="Z702" s="175"/>
      <c r="AA702" s="175"/>
      <c r="AB702" s="175"/>
      <c r="AC702" s="175"/>
      <c r="AD702" s="175"/>
      <c r="AE702" s="175"/>
      <c r="AF702" s="175"/>
      <c r="AG702" s="175"/>
    </row>
    <row r="703" spans="1:33" ht="18" customHeight="1">
      <c r="A703" s="647" t="str">
        <f t="shared" si="76"/>
        <v>平成11</v>
      </c>
      <c r="B703" s="552">
        <f t="shared" si="73"/>
        <v>58</v>
      </c>
      <c r="C703" s="648">
        <v>36490</v>
      </c>
      <c r="D703" s="648" t="str">
        <f t="shared" si="74"/>
        <v/>
      </c>
      <c r="E703" s="649">
        <v>1</v>
      </c>
      <c r="F703" s="650" t="s">
        <v>2128</v>
      </c>
      <c r="G703" s="650" t="s">
        <v>2088</v>
      </c>
      <c r="H703" s="651"/>
      <c r="I703" s="176"/>
      <c r="J703" s="652">
        <v>1</v>
      </c>
      <c r="K703" s="653">
        <v>6</v>
      </c>
      <c r="L703" s="653">
        <v>47</v>
      </c>
      <c r="M703" s="176">
        <f t="shared" si="77"/>
        <v>47</v>
      </c>
      <c r="N703" s="1104"/>
      <c r="O703" s="1129" t="str">
        <f t="shared" si="75"/>
        <v/>
      </c>
      <c r="P703" s="175"/>
      <c r="Q703" s="175"/>
      <c r="R703" s="175"/>
      <c r="S703" s="175"/>
      <c r="T703" s="175"/>
      <c r="U703" s="175"/>
      <c r="V703" s="175"/>
      <c r="W703" s="175"/>
      <c r="X703" s="175"/>
      <c r="Y703" s="175"/>
      <c r="Z703" s="175"/>
      <c r="AA703" s="175"/>
      <c r="AB703" s="175"/>
      <c r="AC703" s="175"/>
      <c r="AD703" s="175"/>
      <c r="AE703" s="175"/>
      <c r="AF703" s="175"/>
      <c r="AG703" s="175"/>
    </row>
    <row r="704" spans="1:33" ht="18" customHeight="1">
      <c r="A704" s="647" t="str">
        <f t="shared" si="76"/>
        <v>平成11</v>
      </c>
      <c r="B704" s="552">
        <f t="shared" si="73"/>
        <v>8</v>
      </c>
      <c r="C704" s="648">
        <v>36495</v>
      </c>
      <c r="D704" s="648">
        <f t="shared" si="74"/>
        <v>36497</v>
      </c>
      <c r="E704" s="649">
        <v>3</v>
      </c>
      <c r="F704" s="650" t="s">
        <v>2129</v>
      </c>
      <c r="G704" s="650" t="s">
        <v>485</v>
      </c>
      <c r="H704" s="651"/>
      <c r="I704" s="176"/>
      <c r="J704" s="652">
        <v>1</v>
      </c>
      <c r="K704" s="653">
        <v>90</v>
      </c>
      <c r="L704" s="653">
        <v>223</v>
      </c>
      <c r="M704" s="176">
        <f t="shared" si="77"/>
        <v>669</v>
      </c>
      <c r="N704" s="1104"/>
      <c r="O704" s="1129" t="str">
        <f t="shared" si="75"/>
        <v/>
      </c>
      <c r="P704" s="175"/>
      <c r="Q704" s="175"/>
      <c r="R704" s="175"/>
      <c r="S704" s="175"/>
      <c r="T704" s="175"/>
      <c r="U704" s="175"/>
      <c r="V704" s="175"/>
      <c r="W704" s="175"/>
      <c r="X704" s="175"/>
      <c r="Y704" s="175"/>
      <c r="Z704" s="175"/>
      <c r="AA704" s="175"/>
      <c r="AB704" s="175"/>
      <c r="AC704" s="175"/>
      <c r="AD704" s="175"/>
      <c r="AE704" s="175"/>
      <c r="AF704" s="175"/>
      <c r="AG704" s="175"/>
    </row>
    <row r="705" spans="1:33" ht="18" customHeight="1">
      <c r="A705" s="647" t="str">
        <f t="shared" si="76"/>
        <v>平成11</v>
      </c>
      <c r="B705" s="552">
        <f t="shared" si="73"/>
        <v>12</v>
      </c>
      <c r="C705" s="648">
        <v>36496</v>
      </c>
      <c r="D705" s="648" t="str">
        <f t="shared" si="74"/>
        <v/>
      </c>
      <c r="E705" s="649">
        <v>1</v>
      </c>
      <c r="F705" s="650" t="s">
        <v>2130</v>
      </c>
      <c r="G705" s="650" t="s">
        <v>2088</v>
      </c>
      <c r="H705" s="651"/>
      <c r="I705" s="176"/>
      <c r="J705" s="652">
        <v>1</v>
      </c>
      <c r="K705" s="653">
        <v>70</v>
      </c>
      <c r="L705" s="653">
        <v>160</v>
      </c>
      <c r="M705" s="176">
        <f t="shared" si="77"/>
        <v>160</v>
      </c>
      <c r="N705" s="1104"/>
      <c r="O705" s="1129" t="str">
        <f t="shared" si="75"/>
        <v/>
      </c>
      <c r="P705" s="175"/>
      <c r="Q705" s="175"/>
      <c r="R705" s="175"/>
      <c r="S705" s="175"/>
      <c r="T705" s="175"/>
      <c r="U705" s="175"/>
      <c r="V705" s="175"/>
      <c r="W705" s="175"/>
      <c r="X705" s="175"/>
      <c r="Y705" s="175"/>
      <c r="Z705" s="175"/>
      <c r="AA705" s="175"/>
      <c r="AB705" s="175"/>
      <c r="AC705" s="175"/>
      <c r="AD705" s="175"/>
      <c r="AE705" s="175"/>
      <c r="AF705" s="175"/>
      <c r="AG705" s="175"/>
    </row>
    <row r="706" spans="1:33" ht="18" customHeight="1">
      <c r="A706" s="647" t="str">
        <f t="shared" si="76"/>
        <v>平成11</v>
      </c>
      <c r="B706" s="552">
        <f t="shared" si="73"/>
        <v>25</v>
      </c>
      <c r="C706" s="648">
        <v>36501</v>
      </c>
      <c r="D706" s="648">
        <f t="shared" si="74"/>
        <v>36502</v>
      </c>
      <c r="E706" s="649">
        <v>2</v>
      </c>
      <c r="F706" s="650" t="s">
        <v>2131</v>
      </c>
      <c r="G706" s="650" t="s">
        <v>2088</v>
      </c>
      <c r="H706" s="651"/>
      <c r="I706" s="176"/>
      <c r="J706" s="652">
        <v>1</v>
      </c>
      <c r="K706" s="653">
        <v>25</v>
      </c>
      <c r="L706" s="653">
        <v>41</v>
      </c>
      <c r="M706" s="176">
        <f t="shared" si="77"/>
        <v>82</v>
      </c>
      <c r="N706" s="1104"/>
      <c r="O706" s="1129" t="str">
        <f t="shared" si="75"/>
        <v/>
      </c>
      <c r="P706" s="175"/>
      <c r="Q706" s="175"/>
      <c r="R706" s="175"/>
      <c r="S706" s="175"/>
      <c r="T706" s="175"/>
      <c r="U706" s="175"/>
      <c r="V706" s="175"/>
      <c r="W706" s="175"/>
      <c r="X706" s="175"/>
      <c r="Y706" s="175"/>
      <c r="Z706" s="175"/>
      <c r="AA706" s="175"/>
      <c r="AB706" s="175"/>
      <c r="AC706" s="175"/>
      <c r="AD706" s="175"/>
      <c r="AE706" s="175"/>
      <c r="AF706" s="175"/>
      <c r="AG706" s="175"/>
    </row>
    <row r="707" spans="1:33" ht="18" customHeight="1">
      <c r="A707" s="647" t="str">
        <f t="shared" si="76"/>
        <v>平成11</v>
      </c>
      <c r="B707" s="552">
        <f t="shared" si="73"/>
        <v>67</v>
      </c>
      <c r="C707" s="648">
        <v>36502</v>
      </c>
      <c r="D707" s="648" t="str">
        <f t="shared" si="74"/>
        <v/>
      </c>
      <c r="E707" s="649">
        <v>1</v>
      </c>
      <c r="F707" s="650" t="s">
        <v>2132</v>
      </c>
      <c r="G707" s="650" t="s">
        <v>2133</v>
      </c>
      <c r="H707" s="651"/>
      <c r="I707" s="176"/>
      <c r="J707" s="652">
        <v>1</v>
      </c>
      <c r="K707" s="653">
        <v>3</v>
      </c>
      <c r="L707" s="653">
        <v>10</v>
      </c>
      <c r="M707" s="176">
        <f t="shared" si="77"/>
        <v>10</v>
      </c>
      <c r="N707" s="1104"/>
      <c r="O707" s="1129" t="str">
        <f t="shared" si="75"/>
        <v/>
      </c>
      <c r="P707" s="175"/>
      <c r="Q707" s="175"/>
      <c r="R707" s="175"/>
      <c r="S707" s="175"/>
      <c r="T707" s="175"/>
      <c r="U707" s="175"/>
      <c r="V707" s="175"/>
      <c r="W707" s="175"/>
      <c r="X707" s="175"/>
      <c r="Y707" s="175"/>
      <c r="Z707" s="175"/>
      <c r="AA707" s="175"/>
      <c r="AB707" s="175"/>
      <c r="AC707" s="175"/>
      <c r="AD707" s="175"/>
      <c r="AE707" s="175"/>
      <c r="AF707" s="175"/>
      <c r="AG707" s="175"/>
    </row>
    <row r="708" spans="1:33" ht="18" customHeight="1">
      <c r="A708" s="647" t="str">
        <f t="shared" si="76"/>
        <v>平成11</v>
      </c>
      <c r="B708" s="552">
        <f t="shared" ref="B708:B771" si="78">IF(ISBLANK(K708),"-",COUNTIFS($K:$K,"&gt;"&amp;K708,A:A,A708)+1)</f>
        <v>67</v>
      </c>
      <c r="C708" s="648">
        <v>36503</v>
      </c>
      <c r="D708" s="648" t="str">
        <f t="shared" ref="D708:D771" si="79">IF(E708=1,"",C708+E708-1)</f>
        <v/>
      </c>
      <c r="E708" s="649">
        <v>1</v>
      </c>
      <c r="F708" s="650" t="s">
        <v>2134</v>
      </c>
      <c r="G708" s="650" t="s">
        <v>1299</v>
      </c>
      <c r="H708" s="651"/>
      <c r="I708" s="176"/>
      <c r="J708" s="652">
        <v>1</v>
      </c>
      <c r="K708" s="653">
        <v>3</v>
      </c>
      <c r="L708" s="653">
        <v>94</v>
      </c>
      <c r="M708" s="176">
        <f t="shared" si="77"/>
        <v>94</v>
      </c>
      <c r="N708" s="1104"/>
      <c r="O708" s="1129" t="str">
        <f t="shared" ref="O708:O771" si="80">IF(COUNTIF(G708,"*オンライン*"),"●","")</f>
        <v/>
      </c>
      <c r="P708" s="175"/>
      <c r="Q708" s="175"/>
      <c r="R708" s="175"/>
      <c r="S708" s="175"/>
      <c r="T708" s="175"/>
      <c r="U708" s="175"/>
      <c r="V708" s="175"/>
      <c r="W708" s="175"/>
      <c r="X708" s="175"/>
      <c r="Y708" s="175"/>
      <c r="Z708" s="175"/>
      <c r="AA708" s="175"/>
      <c r="AB708" s="175"/>
      <c r="AC708" s="175"/>
      <c r="AD708" s="175"/>
      <c r="AE708" s="175"/>
      <c r="AF708" s="175"/>
      <c r="AG708" s="175"/>
    </row>
    <row r="709" spans="1:33" ht="18" customHeight="1">
      <c r="A709" s="647" t="str">
        <f t="shared" ref="A709:A772" si="81">TEXT(EDATE(C709,-3),"ggge")</f>
        <v>平成11</v>
      </c>
      <c r="B709" s="552">
        <f t="shared" si="78"/>
        <v>20</v>
      </c>
      <c r="C709" s="648">
        <v>36503</v>
      </c>
      <c r="D709" s="648">
        <f t="shared" si="79"/>
        <v>36504</v>
      </c>
      <c r="E709" s="649">
        <v>2</v>
      </c>
      <c r="F709" s="650" t="s">
        <v>2135</v>
      </c>
      <c r="G709" s="650" t="s">
        <v>2136</v>
      </c>
      <c r="H709" s="651"/>
      <c r="I709" s="176"/>
      <c r="J709" s="652">
        <v>1</v>
      </c>
      <c r="K709" s="653">
        <v>35</v>
      </c>
      <c r="L709" s="653">
        <v>215</v>
      </c>
      <c r="M709" s="176">
        <f t="shared" ref="M709:M772" si="82">E709*L709</f>
        <v>430</v>
      </c>
      <c r="N709" s="1104"/>
      <c r="O709" s="1129" t="str">
        <f t="shared" si="80"/>
        <v/>
      </c>
      <c r="P709" s="175"/>
      <c r="Q709" s="175"/>
      <c r="R709" s="175"/>
      <c r="S709" s="175"/>
      <c r="T709" s="175"/>
      <c r="U709" s="175"/>
      <c r="V709" s="175"/>
      <c r="W709" s="175"/>
      <c r="X709" s="175"/>
      <c r="Y709" s="175"/>
      <c r="Z709" s="175"/>
      <c r="AA709" s="175"/>
      <c r="AB709" s="175"/>
      <c r="AC709" s="175"/>
      <c r="AD709" s="175"/>
      <c r="AE709" s="175"/>
      <c r="AF709" s="175"/>
      <c r="AG709" s="175"/>
    </row>
    <row r="710" spans="1:33" ht="18" customHeight="1">
      <c r="A710" s="647" t="str">
        <f t="shared" si="81"/>
        <v>平成11</v>
      </c>
      <c r="B710" s="552">
        <f t="shared" si="78"/>
        <v>33</v>
      </c>
      <c r="C710" s="648">
        <v>36508</v>
      </c>
      <c r="D710" s="648" t="str">
        <f t="shared" si="79"/>
        <v/>
      </c>
      <c r="E710" s="649">
        <v>1</v>
      </c>
      <c r="F710" s="650" t="s">
        <v>2137</v>
      </c>
      <c r="G710" s="650" t="s">
        <v>2138</v>
      </c>
      <c r="H710" s="651"/>
      <c r="I710" s="176"/>
      <c r="J710" s="652">
        <v>1</v>
      </c>
      <c r="K710" s="653">
        <v>14</v>
      </c>
      <c r="L710" s="653">
        <v>86</v>
      </c>
      <c r="M710" s="176">
        <f t="shared" si="82"/>
        <v>86</v>
      </c>
      <c r="N710" s="1104"/>
      <c r="O710" s="1129" t="str">
        <f t="shared" si="80"/>
        <v/>
      </c>
      <c r="P710" s="175"/>
      <c r="Q710" s="175"/>
      <c r="R710" s="175"/>
      <c r="S710" s="175"/>
      <c r="T710" s="175"/>
      <c r="U710" s="175"/>
      <c r="V710" s="175"/>
      <c r="W710" s="175"/>
      <c r="X710" s="175"/>
      <c r="Y710" s="175"/>
      <c r="Z710" s="175"/>
      <c r="AA710" s="175"/>
      <c r="AB710" s="175"/>
      <c r="AC710" s="175"/>
      <c r="AD710" s="175"/>
      <c r="AE710" s="175"/>
      <c r="AF710" s="175"/>
      <c r="AG710" s="175"/>
    </row>
    <row r="711" spans="1:33" ht="18" customHeight="1">
      <c r="A711" s="647" t="str">
        <f t="shared" si="81"/>
        <v>平成11</v>
      </c>
      <c r="B711" s="552">
        <f t="shared" si="78"/>
        <v>58</v>
      </c>
      <c r="C711" s="648">
        <v>36509</v>
      </c>
      <c r="D711" s="648" t="str">
        <f t="shared" si="79"/>
        <v/>
      </c>
      <c r="E711" s="649">
        <v>1</v>
      </c>
      <c r="F711" s="650" t="s">
        <v>2139</v>
      </c>
      <c r="G711" s="650" t="s">
        <v>2138</v>
      </c>
      <c r="H711" s="651"/>
      <c r="I711" s="176"/>
      <c r="J711" s="652">
        <v>1</v>
      </c>
      <c r="K711" s="653">
        <v>6</v>
      </c>
      <c r="L711" s="653">
        <v>59</v>
      </c>
      <c r="M711" s="176">
        <f t="shared" si="82"/>
        <v>59</v>
      </c>
      <c r="N711" s="1104"/>
      <c r="O711" s="1129" t="str">
        <f t="shared" si="80"/>
        <v/>
      </c>
      <c r="P711" s="175"/>
      <c r="Q711" s="175"/>
      <c r="R711" s="175"/>
      <c r="S711" s="175"/>
      <c r="T711" s="175"/>
      <c r="U711" s="175"/>
      <c r="V711" s="175"/>
      <c r="W711" s="175"/>
      <c r="X711" s="175"/>
      <c r="Y711" s="175"/>
      <c r="Z711" s="175"/>
      <c r="AA711" s="175"/>
      <c r="AB711" s="175"/>
      <c r="AC711" s="175"/>
      <c r="AD711" s="175"/>
      <c r="AE711" s="175"/>
      <c r="AF711" s="175"/>
      <c r="AG711" s="175"/>
    </row>
    <row r="712" spans="1:33" ht="18" customHeight="1">
      <c r="A712" s="647" t="str">
        <f t="shared" si="81"/>
        <v>平成11</v>
      </c>
      <c r="B712" s="552">
        <f t="shared" si="78"/>
        <v>24</v>
      </c>
      <c r="C712" s="648">
        <v>36516</v>
      </c>
      <c r="D712" s="648" t="str">
        <f t="shared" si="79"/>
        <v/>
      </c>
      <c r="E712" s="649">
        <v>1</v>
      </c>
      <c r="F712" s="650" t="s">
        <v>2140</v>
      </c>
      <c r="G712" s="650" t="s">
        <v>1299</v>
      </c>
      <c r="H712" s="651"/>
      <c r="I712" s="176"/>
      <c r="J712" s="652">
        <v>1</v>
      </c>
      <c r="K712" s="653">
        <v>29</v>
      </c>
      <c r="L712" s="653">
        <v>101</v>
      </c>
      <c r="M712" s="176">
        <f t="shared" si="82"/>
        <v>101</v>
      </c>
      <c r="N712" s="1104"/>
      <c r="O712" s="1129" t="str">
        <f t="shared" si="80"/>
        <v/>
      </c>
      <c r="P712" s="175"/>
      <c r="Q712" s="175"/>
      <c r="R712" s="175"/>
      <c r="S712" s="175"/>
      <c r="T712" s="175"/>
      <c r="U712" s="175"/>
      <c r="V712" s="175"/>
      <c r="W712" s="175"/>
      <c r="X712" s="175"/>
      <c r="Y712" s="175"/>
      <c r="Z712" s="175"/>
      <c r="AA712" s="175"/>
      <c r="AB712" s="175"/>
      <c r="AC712" s="175"/>
      <c r="AD712" s="175"/>
      <c r="AE712" s="175"/>
      <c r="AF712" s="175"/>
      <c r="AG712" s="175"/>
    </row>
    <row r="713" spans="1:33" ht="18" customHeight="1">
      <c r="A713" s="647" t="str">
        <f t="shared" si="81"/>
        <v>平成11</v>
      </c>
      <c r="B713" s="552">
        <f t="shared" si="78"/>
        <v>21</v>
      </c>
      <c r="C713" s="648">
        <v>36539</v>
      </c>
      <c r="D713" s="648" t="str">
        <f t="shared" si="79"/>
        <v/>
      </c>
      <c r="E713" s="649">
        <v>1</v>
      </c>
      <c r="F713" s="650" t="s">
        <v>2141</v>
      </c>
      <c r="G713" s="650" t="s">
        <v>2142</v>
      </c>
      <c r="H713" s="651"/>
      <c r="I713" s="176"/>
      <c r="J713" s="652">
        <v>1</v>
      </c>
      <c r="K713" s="653">
        <v>34</v>
      </c>
      <c r="L713" s="653">
        <v>248</v>
      </c>
      <c r="M713" s="176">
        <f t="shared" si="82"/>
        <v>248</v>
      </c>
      <c r="N713" s="1104"/>
      <c r="O713" s="1129" t="str">
        <f t="shared" si="80"/>
        <v/>
      </c>
      <c r="P713" s="175"/>
      <c r="Q713" s="175"/>
      <c r="R713" s="175"/>
      <c r="S713" s="175"/>
      <c r="T713" s="175"/>
      <c r="U713" s="175"/>
      <c r="V713" s="175"/>
      <c r="W713" s="175"/>
      <c r="X713" s="175"/>
      <c r="Y713" s="175"/>
      <c r="Z713" s="175"/>
      <c r="AA713" s="175"/>
      <c r="AB713" s="175"/>
      <c r="AC713" s="175"/>
      <c r="AD713" s="175"/>
      <c r="AE713" s="175"/>
      <c r="AF713" s="175"/>
      <c r="AG713" s="175"/>
    </row>
    <row r="714" spans="1:33" ht="18" customHeight="1">
      <c r="A714" s="647" t="str">
        <f t="shared" si="81"/>
        <v>平成11</v>
      </c>
      <c r="B714" s="552">
        <f t="shared" si="78"/>
        <v>11</v>
      </c>
      <c r="C714" s="648">
        <v>36551</v>
      </c>
      <c r="D714" s="648">
        <f t="shared" si="79"/>
        <v>36552</v>
      </c>
      <c r="E714" s="649">
        <v>2</v>
      </c>
      <c r="F714" s="650" t="s">
        <v>2143</v>
      </c>
      <c r="G714" s="650" t="s">
        <v>1299</v>
      </c>
      <c r="H714" s="651"/>
      <c r="I714" s="176"/>
      <c r="J714" s="652">
        <v>1</v>
      </c>
      <c r="K714" s="653">
        <v>74</v>
      </c>
      <c r="L714" s="653">
        <v>200</v>
      </c>
      <c r="M714" s="176">
        <f t="shared" si="82"/>
        <v>400</v>
      </c>
      <c r="N714" s="1104"/>
      <c r="O714" s="1129" t="str">
        <f t="shared" si="80"/>
        <v/>
      </c>
      <c r="P714" s="175"/>
      <c r="Q714" s="175"/>
      <c r="R714" s="175"/>
      <c r="S714" s="175"/>
      <c r="T714" s="175"/>
      <c r="U714" s="175"/>
      <c r="V714" s="175"/>
      <c r="W714" s="175"/>
      <c r="X714" s="175"/>
      <c r="Y714" s="175"/>
      <c r="Z714" s="175"/>
      <c r="AA714" s="175"/>
      <c r="AB714" s="175"/>
      <c r="AC714" s="175"/>
      <c r="AD714" s="175"/>
      <c r="AE714" s="175"/>
      <c r="AF714" s="175"/>
      <c r="AG714" s="175"/>
    </row>
    <row r="715" spans="1:33" ht="18" customHeight="1">
      <c r="A715" s="647" t="str">
        <f t="shared" si="81"/>
        <v>平成11</v>
      </c>
      <c r="B715" s="552">
        <f t="shared" si="78"/>
        <v>67</v>
      </c>
      <c r="C715" s="648">
        <v>36552</v>
      </c>
      <c r="D715" s="648" t="str">
        <f t="shared" si="79"/>
        <v/>
      </c>
      <c r="E715" s="649">
        <v>1</v>
      </c>
      <c r="F715" s="650" t="s">
        <v>2144</v>
      </c>
      <c r="G715" s="650" t="s">
        <v>2138</v>
      </c>
      <c r="H715" s="651"/>
      <c r="I715" s="176"/>
      <c r="J715" s="652">
        <v>1</v>
      </c>
      <c r="K715" s="653">
        <v>3</v>
      </c>
      <c r="L715" s="653">
        <v>123</v>
      </c>
      <c r="M715" s="176">
        <f t="shared" si="82"/>
        <v>123</v>
      </c>
      <c r="N715" s="1104"/>
      <c r="O715" s="1129" t="str">
        <f t="shared" si="80"/>
        <v/>
      </c>
      <c r="P715" s="175"/>
      <c r="Q715" s="175"/>
      <c r="R715" s="175"/>
      <c r="S715" s="175"/>
      <c r="T715" s="175"/>
      <c r="U715" s="175"/>
      <c r="V715" s="175"/>
      <c r="W715" s="175"/>
      <c r="X715" s="175"/>
      <c r="Y715" s="175"/>
      <c r="Z715" s="175"/>
      <c r="AA715" s="175"/>
      <c r="AB715" s="175"/>
      <c r="AC715" s="175"/>
      <c r="AD715" s="175"/>
      <c r="AE715" s="175"/>
      <c r="AF715" s="175"/>
      <c r="AG715" s="175"/>
    </row>
    <row r="716" spans="1:33" ht="18" customHeight="1">
      <c r="A716" s="647" t="str">
        <f t="shared" si="81"/>
        <v>平成11</v>
      </c>
      <c r="B716" s="552">
        <f t="shared" si="78"/>
        <v>67</v>
      </c>
      <c r="C716" s="648">
        <v>36561</v>
      </c>
      <c r="D716" s="648" t="str">
        <f t="shared" si="79"/>
        <v/>
      </c>
      <c r="E716" s="649">
        <v>1</v>
      </c>
      <c r="F716" s="650" t="s">
        <v>2145</v>
      </c>
      <c r="G716" s="650" t="s">
        <v>1755</v>
      </c>
      <c r="H716" s="651"/>
      <c r="I716" s="176"/>
      <c r="J716" s="652">
        <v>1</v>
      </c>
      <c r="K716" s="653">
        <v>3</v>
      </c>
      <c r="L716" s="653">
        <v>51</v>
      </c>
      <c r="M716" s="176">
        <f t="shared" si="82"/>
        <v>51</v>
      </c>
      <c r="N716" s="1104"/>
      <c r="O716" s="1129" t="str">
        <f t="shared" si="80"/>
        <v/>
      </c>
      <c r="P716" s="175"/>
      <c r="Q716" s="175"/>
      <c r="R716" s="175"/>
      <c r="S716" s="175"/>
      <c r="T716" s="175"/>
      <c r="U716" s="175"/>
      <c r="V716" s="175"/>
      <c r="W716" s="175"/>
      <c r="X716" s="175"/>
      <c r="Y716" s="175"/>
      <c r="Z716" s="175"/>
      <c r="AA716" s="175"/>
      <c r="AB716" s="175"/>
      <c r="AC716" s="175"/>
      <c r="AD716" s="175"/>
      <c r="AE716" s="175"/>
      <c r="AF716" s="175"/>
      <c r="AG716" s="175"/>
    </row>
    <row r="717" spans="1:33" ht="18" customHeight="1">
      <c r="A717" s="647" t="str">
        <f t="shared" si="81"/>
        <v>平成11</v>
      </c>
      <c r="B717" s="552">
        <f t="shared" si="78"/>
        <v>72</v>
      </c>
      <c r="C717" s="648">
        <v>36586</v>
      </c>
      <c r="D717" s="648" t="str">
        <f t="shared" si="79"/>
        <v/>
      </c>
      <c r="E717" s="649">
        <v>1</v>
      </c>
      <c r="F717" s="650" t="s">
        <v>2146</v>
      </c>
      <c r="G717" s="650" t="s">
        <v>2138</v>
      </c>
      <c r="H717" s="651"/>
      <c r="I717" s="176"/>
      <c r="J717" s="652">
        <v>1</v>
      </c>
      <c r="K717" s="653">
        <v>2</v>
      </c>
      <c r="L717" s="653">
        <v>14</v>
      </c>
      <c r="M717" s="176">
        <f t="shared" si="82"/>
        <v>14</v>
      </c>
      <c r="N717" s="1104"/>
      <c r="O717" s="1129" t="str">
        <f t="shared" si="80"/>
        <v/>
      </c>
      <c r="P717" s="175"/>
      <c r="Q717" s="175"/>
      <c r="R717" s="175"/>
      <c r="S717" s="175"/>
      <c r="T717" s="175"/>
      <c r="U717" s="175"/>
      <c r="V717" s="175"/>
      <c r="W717" s="175"/>
      <c r="X717" s="175"/>
      <c r="Y717" s="175"/>
      <c r="Z717" s="175"/>
      <c r="AA717" s="175"/>
      <c r="AB717" s="175"/>
      <c r="AC717" s="175"/>
      <c r="AD717" s="175"/>
      <c r="AE717" s="175"/>
      <c r="AF717" s="175"/>
      <c r="AG717" s="175"/>
    </row>
    <row r="718" spans="1:33" ht="18" customHeight="1">
      <c r="A718" s="647" t="str">
        <f t="shared" si="81"/>
        <v>平成11</v>
      </c>
      <c r="B718" s="552">
        <f t="shared" si="78"/>
        <v>64</v>
      </c>
      <c r="C718" s="648">
        <v>36595</v>
      </c>
      <c r="D718" s="648" t="str">
        <f t="shared" si="79"/>
        <v/>
      </c>
      <c r="E718" s="649">
        <v>1</v>
      </c>
      <c r="F718" s="650" t="s">
        <v>2147</v>
      </c>
      <c r="G718" s="650" t="s">
        <v>2148</v>
      </c>
      <c r="H718" s="651"/>
      <c r="I718" s="176"/>
      <c r="J718" s="652">
        <v>1</v>
      </c>
      <c r="K718" s="653">
        <v>4</v>
      </c>
      <c r="L718" s="653">
        <v>30</v>
      </c>
      <c r="M718" s="176">
        <f t="shared" si="82"/>
        <v>30</v>
      </c>
      <c r="N718" s="1104"/>
      <c r="O718" s="1129" t="str">
        <f t="shared" si="80"/>
        <v/>
      </c>
      <c r="P718" s="175"/>
      <c r="Q718" s="175"/>
      <c r="R718" s="175"/>
      <c r="S718" s="175"/>
      <c r="T718" s="175"/>
      <c r="U718" s="175"/>
      <c r="V718" s="175"/>
      <c r="W718" s="175"/>
      <c r="X718" s="175"/>
      <c r="Y718" s="175"/>
      <c r="Z718" s="175"/>
      <c r="AA718" s="175"/>
      <c r="AB718" s="175"/>
      <c r="AC718" s="175"/>
      <c r="AD718" s="175"/>
      <c r="AE718" s="175"/>
      <c r="AF718" s="175"/>
      <c r="AG718" s="175"/>
    </row>
    <row r="719" spans="1:33" ht="18" customHeight="1">
      <c r="A719" s="647" t="str">
        <f t="shared" si="81"/>
        <v>平成11</v>
      </c>
      <c r="B719" s="552">
        <f t="shared" si="78"/>
        <v>4</v>
      </c>
      <c r="C719" s="648">
        <v>36600</v>
      </c>
      <c r="D719" s="648">
        <f t="shared" si="79"/>
        <v>36602</v>
      </c>
      <c r="E719" s="649">
        <v>3</v>
      </c>
      <c r="F719" s="650" t="s">
        <v>2149</v>
      </c>
      <c r="G719" s="650" t="s">
        <v>1901</v>
      </c>
      <c r="H719" s="651"/>
      <c r="I719" s="176"/>
      <c r="J719" s="652">
        <v>1</v>
      </c>
      <c r="K719" s="653">
        <v>211</v>
      </c>
      <c r="L719" s="653">
        <v>400</v>
      </c>
      <c r="M719" s="176">
        <f t="shared" si="82"/>
        <v>1200</v>
      </c>
      <c r="N719" s="1104"/>
      <c r="O719" s="1129" t="str">
        <f t="shared" si="80"/>
        <v/>
      </c>
      <c r="P719" s="175"/>
      <c r="Q719" s="175"/>
      <c r="R719" s="175"/>
      <c r="S719" s="175"/>
      <c r="T719" s="175"/>
      <c r="U719" s="175"/>
      <c r="V719" s="175"/>
      <c r="W719" s="175"/>
      <c r="X719" s="175"/>
      <c r="Y719" s="175"/>
      <c r="Z719" s="175"/>
      <c r="AA719" s="175"/>
      <c r="AB719" s="175"/>
      <c r="AC719" s="175"/>
      <c r="AD719" s="175"/>
      <c r="AE719" s="175"/>
      <c r="AF719" s="175"/>
      <c r="AG719" s="175"/>
    </row>
    <row r="720" spans="1:33" ht="18" customHeight="1">
      <c r="A720" s="647" t="str">
        <f t="shared" si="81"/>
        <v>平成11</v>
      </c>
      <c r="B720" s="552">
        <f t="shared" si="78"/>
        <v>58</v>
      </c>
      <c r="C720" s="648">
        <v>36607</v>
      </c>
      <c r="D720" s="648" t="str">
        <f t="shared" si="79"/>
        <v/>
      </c>
      <c r="E720" s="649">
        <v>1</v>
      </c>
      <c r="F720" s="650" t="s">
        <v>2150</v>
      </c>
      <c r="G720" s="650" t="s">
        <v>2138</v>
      </c>
      <c r="H720" s="651"/>
      <c r="I720" s="176"/>
      <c r="J720" s="652">
        <v>1</v>
      </c>
      <c r="K720" s="653">
        <v>6</v>
      </c>
      <c r="L720" s="653">
        <v>95</v>
      </c>
      <c r="M720" s="176">
        <f t="shared" si="82"/>
        <v>95</v>
      </c>
      <c r="N720" s="1104"/>
      <c r="O720" s="1129" t="str">
        <f t="shared" si="80"/>
        <v/>
      </c>
      <c r="P720" s="175"/>
      <c r="Q720" s="175"/>
      <c r="R720" s="175"/>
      <c r="S720" s="175"/>
      <c r="T720" s="175"/>
      <c r="U720" s="175"/>
      <c r="V720" s="175"/>
      <c r="W720" s="175"/>
      <c r="X720" s="175"/>
      <c r="Y720" s="175"/>
      <c r="Z720" s="175"/>
      <c r="AA720" s="175"/>
      <c r="AB720" s="175"/>
      <c r="AC720" s="175"/>
      <c r="AD720" s="175"/>
      <c r="AE720" s="175"/>
      <c r="AF720" s="175"/>
      <c r="AG720" s="175"/>
    </row>
    <row r="721" spans="1:33" ht="18" customHeight="1">
      <c r="A721" s="647" t="str">
        <f t="shared" si="81"/>
        <v>平成11</v>
      </c>
      <c r="B721" s="552">
        <f t="shared" si="78"/>
        <v>14</v>
      </c>
      <c r="C721" s="648">
        <v>36612</v>
      </c>
      <c r="D721" s="648" t="str">
        <f t="shared" si="79"/>
        <v/>
      </c>
      <c r="E721" s="649">
        <v>1</v>
      </c>
      <c r="F721" s="650" t="s">
        <v>2151</v>
      </c>
      <c r="G721" s="650" t="s">
        <v>2152</v>
      </c>
      <c r="H721" s="651"/>
      <c r="I721" s="176"/>
      <c r="J721" s="652">
        <v>1</v>
      </c>
      <c r="K721" s="653">
        <v>54</v>
      </c>
      <c r="L721" s="653">
        <v>200</v>
      </c>
      <c r="M721" s="176">
        <f t="shared" si="82"/>
        <v>200</v>
      </c>
      <c r="N721" s="1104"/>
      <c r="O721" s="1129" t="str">
        <f t="shared" si="80"/>
        <v/>
      </c>
      <c r="P721" s="175"/>
      <c r="Q721" s="175"/>
      <c r="R721" s="175"/>
      <c r="S721" s="175"/>
      <c r="T721" s="175"/>
      <c r="U721" s="175"/>
      <c r="V721" s="175"/>
      <c r="W721" s="175"/>
      <c r="X721" s="175"/>
      <c r="Y721" s="175"/>
      <c r="Z721" s="175"/>
      <c r="AA721" s="175"/>
      <c r="AB721" s="175"/>
      <c r="AC721" s="175"/>
      <c r="AD721" s="175"/>
      <c r="AE721" s="175"/>
      <c r="AF721" s="175"/>
      <c r="AG721" s="175"/>
    </row>
    <row r="722" spans="1:33" ht="18" customHeight="1">
      <c r="A722" s="647" t="str">
        <f t="shared" si="81"/>
        <v>平成11</v>
      </c>
      <c r="B722" s="552">
        <f t="shared" si="78"/>
        <v>50</v>
      </c>
      <c r="C722" s="648">
        <v>36270</v>
      </c>
      <c r="D722" s="648">
        <f t="shared" si="79"/>
        <v>36271</v>
      </c>
      <c r="E722" s="649">
        <v>2</v>
      </c>
      <c r="F722" s="650" t="s">
        <v>2153</v>
      </c>
      <c r="G722" s="650" t="s">
        <v>2154</v>
      </c>
      <c r="H722" s="651"/>
      <c r="I722" s="176"/>
      <c r="J722" s="652">
        <v>2</v>
      </c>
      <c r="K722" s="653">
        <v>8</v>
      </c>
      <c r="L722" s="653">
        <v>185</v>
      </c>
      <c r="M722" s="176">
        <f t="shared" si="82"/>
        <v>370</v>
      </c>
      <c r="N722" s="1104"/>
      <c r="O722" s="1129" t="str">
        <f t="shared" si="80"/>
        <v/>
      </c>
      <c r="P722" s="175"/>
      <c r="Q722" s="175"/>
      <c r="R722" s="175"/>
      <c r="S722" s="175"/>
      <c r="T722" s="175"/>
      <c r="U722" s="175"/>
      <c r="V722" s="175"/>
      <c r="W722" s="175"/>
      <c r="X722" s="175"/>
      <c r="Y722" s="175"/>
      <c r="Z722" s="175"/>
      <c r="AA722" s="175"/>
      <c r="AB722" s="175"/>
      <c r="AC722" s="175"/>
      <c r="AD722" s="175"/>
      <c r="AE722" s="175"/>
      <c r="AF722" s="175"/>
      <c r="AG722" s="175"/>
    </row>
    <row r="723" spans="1:33" ht="18" customHeight="1">
      <c r="A723" s="647" t="str">
        <f t="shared" si="81"/>
        <v>平成11</v>
      </c>
      <c r="B723" s="552">
        <f t="shared" si="78"/>
        <v>58</v>
      </c>
      <c r="C723" s="648">
        <v>36278</v>
      </c>
      <c r="D723" s="648" t="str">
        <f t="shared" si="79"/>
        <v/>
      </c>
      <c r="E723" s="649">
        <v>1</v>
      </c>
      <c r="F723" s="650" t="s">
        <v>2155</v>
      </c>
      <c r="G723" s="650" t="s">
        <v>1599</v>
      </c>
      <c r="H723" s="651"/>
      <c r="I723" s="176"/>
      <c r="J723" s="652">
        <v>2</v>
      </c>
      <c r="K723" s="653">
        <v>6</v>
      </c>
      <c r="L723" s="653">
        <v>147</v>
      </c>
      <c r="M723" s="176">
        <f t="shared" si="82"/>
        <v>147</v>
      </c>
      <c r="N723" s="1104"/>
      <c r="O723" s="1129" t="str">
        <f t="shared" si="80"/>
        <v/>
      </c>
      <c r="P723" s="175"/>
      <c r="Q723" s="175"/>
      <c r="R723" s="175"/>
      <c r="S723" s="175"/>
      <c r="T723" s="175"/>
      <c r="U723" s="175"/>
      <c r="V723" s="175"/>
      <c r="W723" s="175"/>
      <c r="X723" s="175"/>
      <c r="Y723" s="175"/>
      <c r="Z723" s="175"/>
      <c r="AA723" s="175"/>
      <c r="AB723" s="175"/>
      <c r="AC723" s="175"/>
      <c r="AD723" s="175"/>
      <c r="AE723" s="175"/>
      <c r="AF723" s="175"/>
      <c r="AG723" s="175"/>
    </row>
    <row r="724" spans="1:33" ht="18" customHeight="1">
      <c r="A724" s="647" t="str">
        <f t="shared" si="81"/>
        <v>平成11</v>
      </c>
      <c r="B724" s="552">
        <f t="shared" si="78"/>
        <v>58</v>
      </c>
      <c r="C724" s="648">
        <v>36299</v>
      </c>
      <c r="D724" s="648" t="str">
        <f t="shared" si="79"/>
        <v/>
      </c>
      <c r="E724" s="649">
        <v>1</v>
      </c>
      <c r="F724" s="650" t="s">
        <v>2155</v>
      </c>
      <c r="G724" s="650" t="s">
        <v>1410</v>
      </c>
      <c r="H724" s="651"/>
      <c r="I724" s="176"/>
      <c r="J724" s="652">
        <v>2</v>
      </c>
      <c r="K724" s="653">
        <v>6</v>
      </c>
      <c r="L724" s="653">
        <v>76</v>
      </c>
      <c r="M724" s="176">
        <f t="shared" si="82"/>
        <v>76</v>
      </c>
      <c r="N724" s="1104"/>
      <c r="O724" s="1129" t="str">
        <f t="shared" si="80"/>
        <v/>
      </c>
      <c r="P724" s="175"/>
      <c r="Q724" s="175"/>
      <c r="R724" s="175"/>
      <c r="S724" s="175"/>
      <c r="T724" s="175"/>
      <c r="U724" s="175"/>
      <c r="V724" s="175"/>
      <c r="W724" s="175"/>
      <c r="X724" s="175"/>
      <c r="Y724" s="175"/>
      <c r="Z724" s="175"/>
      <c r="AA724" s="175"/>
      <c r="AB724" s="175"/>
      <c r="AC724" s="175"/>
      <c r="AD724" s="175"/>
      <c r="AE724" s="175"/>
      <c r="AF724" s="175"/>
      <c r="AG724" s="175"/>
    </row>
    <row r="725" spans="1:33" ht="18" customHeight="1">
      <c r="A725" s="647" t="str">
        <f t="shared" si="81"/>
        <v>平成11</v>
      </c>
      <c r="B725" s="552" t="str">
        <f t="shared" si="78"/>
        <v>-</v>
      </c>
      <c r="C725" s="648">
        <v>36300</v>
      </c>
      <c r="D725" s="648">
        <f t="shared" si="79"/>
        <v>36301</v>
      </c>
      <c r="E725" s="649">
        <v>2</v>
      </c>
      <c r="F725" s="650" t="s">
        <v>2156</v>
      </c>
      <c r="G725" s="650" t="s">
        <v>2138</v>
      </c>
      <c r="H725" s="651"/>
      <c r="I725" s="176"/>
      <c r="J725" s="652">
        <v>2</v>
      </c>
      <c r="K725" s="653"/>
      <c r="L725" s="653">
        <v>86</v>
      </c>
      <c r="M725" s="176">
        <f t="shared" si="82"/>
        <v>172</v>
      </c>
      <c r="N725" s="1104"/>
      <c r="O725" s="1129" t="str">
        <f t="shared" si="80"/>
        <v/>
      </c>
      <c r="P725" s="175"/>
      <c r="Q725" s="175"/>
      <c r="R725" s="175"/>
      <c r="S725" s="175"/>
      <c r="T725" s="175"/>
      <c r="U725" s="175"/>
      <c r="V725" s="175"/>
      <c r="W725" s="175"/>
      <c r="X725" s="175"/>
      <c r="Y725" s="175"/>
      <c r="Z725" s="175"/>
      <c r="AA725" s="175"/>
      <c r="AB725" s="175"/>
      <c r="AC725" s="175"/>
      <c r="AD725" s="175"/>
      <c r="AE725" s="175"/>
      <c r="AF725" s="175"/>
      <c r="AG725" s="175"/>
    </row>
    <row r="726" spans="1:33" ht="18" customHeight="1">
      <c r="A726" s="647" t="str">
        <f t="shared" si="81"/>
        <v>平成11</v>
      </c>
      <c r="B726" s="552">
        <f t="shared" si="78"/>
        <v>18</v>
      </c>
      <c r="C726" s="648">
        <v>36355</v>
      </c>
      <c r="D726" s="648" t="str">
        <f t="shared" si="79"/>
        <v/>
      </c>
      <c r="E726" s="649">
        <v>1</v>
      </c>
      <c r="F726" s="650" t="s">
        <v>2157</v>
      </c>
      <c r="G726" s="650" t="s">
        <v>428</v>
      </c>
      <c r="H726" s="651"/>
      <c r="I726" s="176"/>
      <c r="J726" s="652">
        <v>2</v>
      </c>
      <c r="K726" s="653">
        <v>50</v>
      </c>
      <c r="L726" s="653">
        <v>64</v>
      </c>
      <c r="M726" s="176">
        <f t="shared" si="82"/>
        <v>64</v>
      </c>
      <c r="N726" s="1104"/>
      <c r="O726" s="1129" t="str">
        <f t="shared" si="80"/>
        <v/>
      </c>
      <c r="P726" s="175"/>
      <c r="Q726" s="175"/>
      <c r="R726" s="175"/>
      <c r="S726" s="175"/>
      <c r="T726" s="175"/>
      <c r="U726" s="175"/>
      <c r="V726" s="175"/>
      <c r="W726" s="175"/>
      <c r="X726" s="175"/>
      <c r="Y726" s="175"/>
      <c r="Z726" s="175"/>
      <c r="AA726" s="175"/>
      <c r="AB726" s="175"/>
      <c r="AC726" s="175"/>
      <c r="AD726" s="175"/>
      <c r="AE726" s="175"/>
      <c r="AF726" s="175"/>
      <c r="AG726" s="175"/>
    </row>
    <row r="727" spans="1:33" ht="18" customHeight="1">
      <c r="A727" s="647" t="str">
        <f t="shared" si="81"/>
        <v>平成11</v>
      </c>
      <c r="B727" s="552">
        <f t="shared" si="78"/>
        <v>29</v>
      </c>
      <c r="C727" s="648">
        <v>36369</v>
      </c>
      <c r="D727" s="648">
        <f t="shared" si="79"/>
        <v>36371</v>
      </c>
      <c r="E727" s="649">
        <v>3</v>
      </c>
      <c r="F727" s="650" t="s">
        <v>2158</v>
      </c>
      <c r="G727" s="650" t="s">
        <v>1775</v>
      </c>
      <c r="H727" s="651"/>
      <c r="I727" s="176"/>
      <c r="J727" s="652">
        <v>2</v>
      </c>
      <c r="K727" s="653">
        <v>18</v>
      </c>
      <c r="L727" s="653">
        <v>330</v>
      </c>
      <c r="M727" s="176">
        <f t="shared" si="82"/>
        <v>990</v>
      </c>
      <c r="N727" s="1104"/>
      <c r="O727" s="1129" t="str">
        <f t="shared" si="80"/>
        <v/>
      </c>
      <c r="P727" s="175"/>
      <c r="Q727" s="175"/>
      <c r="R727" s="175"/>
      <c r="S727" s="175"/>
      <c r="T727" s="175"/>
      <c r="U727" s="175"/>
      <c r="V727" s="175"/>
      <c r="W727" s="175"/>
      <c r="X727" s="175"/>
      <c r="Y727" s="175"/>
      <c r="Z727" s="175"/>
      <c r="AA727" s="175"/>
      <c r="AB727" s="175"/>
      <c r="AC727" s="175"/>
      <c r="AD727" s="175"/>
      <c r="AE727" s="175"/>
      <c r="AF727" s="175"/>
      <c r="AG727" s="175"/>
    </row>
    <row r="728" spans="1:33" ht="18" customHeight="1">
      <c r="A728" s="647" t="str">
        <f t="shared" si="81"/>
        <v>平成11</v>
      </c>
      <c r="B728" s="552" t="str">
        <f t="shared" si="78"/>
        <v>-</v>
      </c>
      <c r="C728" s="648">
        <v>36373</v>
      </c>
      <c r="D728" s="648">
        <f t="shared" si="79"/>
        <v>36375</v>
      </c>
      <c r="E728" s="649">
        <v>3</v>
      </c>
      <c r="F728" s="650" t="s">
        <v>2159</v>
      </c>
      <c r="G728" s="650" t="s">
        <v>372</v>
      </c>
      <c r="H728" s="651"/>
      <c r="I728" s="176"/>
      <c r="J728" s="652">
        <v>2</v>
      </c>
      <c r="K728" s="653"/>
      <c r="L728" s="653">
        <v>34</v>
      </c>
      <c r="M728" s="176">
        <f t="shared" si="82"/>
        <v>102</v>
      </c>
      <c r="N728" s="1104"/>
      <c r="O728" s="1129" t="str">
        <f t="shared" si="80"/>
        <v/>
      </c>
      <c r="P728" s="175"/>
      <c r="Q728" s="175"/>
      <c r="R728" s="175"/>
      <c r="S728" s="175"/>
      <c r="T728" s="175"/>
      <c r="U728" s="175"/>
      <c r="V728" s="175"/>
      <c r="W728" s="175"/>
      <c r="X728" s="175"/>
      <c r="Y728" s="175"/>
      <c r="Z728" s="175"/>
      <c r="AA728" s="175"/>
      <c r="AB728" s="175"/>
      <c r="AC728" s="175"/>
      <c r="AD728" s="175"/>
      <c r="AE728" s="175"/>
      <c r="AF728" s="175"/>
      <c r="AG728" s="175"/>
    </row>
    <row r="729" spans="1:33" ht="18" customHeight="1">
      <c r="A729" s="647" t="str">
        <f t="shared" si="81"/>
        <v>平成11</v>
      </c>
      <c r="B729" s="552">
        <f t="shared" si="78"/>
        <v>53</v>
      </c>
      <c r="C729" s="648">
        <v>36375</v>
      </c>
      <c r="D729" s="648" t="str">
        <f t="shared" si="79"/>
        <v/>
      </c>
      <c r="E729" s="649">
        <v>1</v>
      </c>
      <c r="F729" s="650" t="s">
        <v>2160</v>
      </c>
      <c r="G729" s="650" t="s">
        <v>1795</v>
      </c>
      <c r="H729" s="651"/>
      <c r="I729" s="176"/>
      <c r="J729" s="652">
        <v>2</v>
      </c>
      <c r="K729" s="653">
        <v>7</v>
      </c>
      <c r="L729" s="653">
        <v>133</v>
      </c>
      <c r="M729" s="176">
        <f t="shared" si="82"/>
        <v>133</v>
      </c>
      <c r="N729" s="1104"/>
      <c r="O729" s="1129" t="str">
        <f t="shared" si="80"/>
        <v/>
      </c>
      <c r="P729" s="175"/>
      <c r="Q729" s="175"/>
      <c r="R729" s="175"/>
      <c r="S729" s="175"/>
      <c r="T729" s="175"/>
      <c r="U729" s="175"/>
      <c r="V729" s="175"/>
      <c r="W729" s="175"/>
      <c r="X729" s="175"/>
      <c r="Y729" s="175"/>
      <c r="Z729" s="175"/>
      <c r="AA729" s="175"/>
      <c r="AB729" s="175"/>
      <c r="AC729" s="175"/>
      <c r="AD729" s="175"/>
      <c r="AE729" s="175"/>
      <c r="AF729" s="175"/>
      <c r="AG729" s="175"/>
    </row>
    <row r="730" spans="1:33" ht="18" customHeight="1">
      <c r="A730" s="647" t="str">
        <f t="shared" si="81"/>
        <v>平成11</v>
      </c>
      <c r="B730" s="552">
        <f t="shared" si="78"/>
        <v>64</v>
      </c>
      <c r="C730" s="648">
        <v>36390</v>
      </c>
      <c r="D730" s="648">
        <f t="shared" si="79"/>
        <v>36391</v>
      </c>
      <c r="E730" s="649">
        <v>2</v>
      </c>
      <c r="F730" s="650" t="s">
        <v>2161</v>
      </c>
      <c r="G730" s="650" t="s">
        <v>1296</v>
      </c>
      <c r="H730" s="651"/>
      <c r="I730" s="176"/>
      <c r="J730" s="652">
        <v>2</v>
      </c>
      <c r="K730" s="653">
        <v>4</v>
      </c>
      <c r="L730" s="653">
        <v>82</v>
      </c>
      <c r="M730" s="176">
        <f t="shared" si="82"/>
        <v>164</v>
      </c>
      <c r="N730" s="1104"/>
      <c r="O730" s="1129" t="str">
        <f t="shared" si="80"/>
        <v/>
      </c>
      <c r="P730" s="175"/>
      <c r="Q730" s="175"/>
      <c r="R730" s="175"/>
      <c r="S730" s="175"/>
      <c r="T730" s="175"/>
      <c r="U730" s="175"/>
      <c r="V730" s="175"/>
      <c r="W730" s="175"/>
      <c r="X730" s="175"/>
      <c r="Y730" s="175"/>
      <c r="Z730" s="175"/>
      <c r="AA730" s="175"/>
      <c r="AB730" s="175"/>
      <c r="AC730" s="175"/>
      <c r="AD730" s="175"/>
      <c r="AE730" s="175"/>
      <c r="AF730" s="175"/>
      <c r="AG730" s="175"/>
    </row>
    <row r="731" spans="1:33" ht="18" customHeight="1">
      <c r="A731" s="647" t="str">
        <f t="shared" si="81"/>
        <v>平成11</v>
      </c>
      <c r="B731" s="552">
        <f t="shared" si="78"/>
        <v>36</v>
      </c>
      <c r="C731" s="648">
        <v>36438</v>
      </c>
      <c r="D731" s="648" t="str">
        <f t="shared" si="79"/>
        <v/>
      </c>
      <c r="E731" s="649">
        <v>1</v>
      </c>
      <c r="F731" s="650" t="s">
        <v>2162</v>
      </c>
      <c r="G731" s="650" t="s">
        <v>2163</v>
      </c>
      <c r="H731" s="651"/>
      <c r="I731" s="176"/>
      <c r="J731" s="652">
        <v>2</v>
      </c>
      <c r="K731" s="653">
        <v>11</v>
      </c>
      <c r="L731" s="653">
        <v>134</v>
      </c>
      <c r="M731" s="176">
        <f t="shared" si="82"/>
        <v>134</v>
      </c>
      <c r="N731" s="1104"/>
      <c r="O731" s="1129" t="str">
        <f t="shared" si="80"/>
        <v/>
      </c>
      <c r="P731" s="175"/>
      <c r="Q731" s="175"/>
      <c r="R731" s="175"/>
      <c r="S731" s="175"/>
      <c r="T731" s="175"/>
      <c r="U731" s="175"/>
      <c r="V731" s="175"/>
      <c r="W731" s="175"/>
      <c r="X731" s="175"/>
      <c r="Y731" s="175"/>
      <c r="Z731" s="175"/>
      <c r="AA731" s="175"/>
      <c r="AB731" s="175"/>
      <c r="AC731" s="175"/>
      <c r="AD731" s="175"/>
      <c r="AE731" s="175"/>
      <c r="AF731" s="175"/>
      <c r="AG731" s="175"/>
    </row>
    <row r="732" spans="1:33" ht="18" customHeight="1">
      <c r="A732" s="647" t="str">
        <f t="shared" si="81"/>
        <v>平成11</v>
      </c>
      <c r="B732" s="552">
        <f t="shared" si="78"/>
        <v>26</v>
      </c>
      <c r="C732" s="648">
        <v>36438</v>
      </c>
      <c r="D732" s="648">
        <f t="shared" si="79"/>
        <v>36439</v>
      </c>
      <c r="E732" s="649">
        <v>2</v>
      </c>
      <c r="F732" s="650" t="s">
        <v>2164</v>
      </c>
      <c r="G732" s="650" t="s">
        <v>1299</v>
      </c>
      <c r="H732" s="651"/>
      <c r="I732" s="176"/>
      <c r="J732" s="652">
        <v>2</v>
      </c>
      <c r="K732" s="653">
        <v>20</v>
      </c>
      <c r="L732" s="653">
        <v>288</v>
      </c>
      <c r="M732" s="176">
        <f t="shared" si="82"/>
        <v>576</v>
      </c>
      <c r="N732" s="1104"/>
      <c r="O732" s="1129" t="str">
        <f t="shared" si="80"/>
        <v/>
      </c>
      <c r="P732" s="175"/>
      <c r="Q732" s="175"/>
      <c r="R732" s="175"/>
      <c r="S732" s="175"/>
      <c r="T732" s="175"/>
      <c r="U732" s="175"/>
      <c r="V732" s="175"/>
      <c r="W732" s="175"/>
      <c r="X732" s="175"/>
      <c r="Y732" s="175"/>
      <c r="Z732" s="175"/>
      <c r="AA732" s="175"/>
      <c r="AB732" s="175"/>
      <c r="AC732" s="175"/>
      <c r="AD732" s="175"/>
      <c r="AE732" s="175"/>
      <c r="AF732" s="175"/>
      <c r="AG732" s="175"/>
    </row>
    <row r="733" spans="1:33" ht="18" customHeight="1">
      <c r="A733" s="647" t="str">
        <f t="shared" si="81"/>
        <v>平成11</v>
      </c>
      <c r="B733" s="552">
        <f t="shared" si="78"/>
        <v>23</v>
      </c>
      <c r="C733" s="648">
        <v>36446</v>
      </c>
      <c r="D733" s="648">
        <f t="shared" si="79"/>
        <v>36447</v>
      </c>
      <c r="E733" s="649">
        <v>2</v>
      </c>
      <c r="F733" s="650" t="s">
        <v>2165</v>
      </c>
      <c r="G733" s="650" t="s">
        <v>2166</v>
      </c>
      <c r="H733" s="651"/>
      <c r="I733" s="176"/>
      <c r="J733" s="652">
        <v>2</v>
      </c>
      <c r="K733" s="653">
        <v>30</v>
      </c>
      <c r="L733" s="653">
        <v>52</v>
      </c>
      <c r="M733" s="176">
        <f t="shared" si="82"/>
        <v>104</v>
      </c>
      <c r="N733" s="1104"/>
      <c r="O733" s="1129" t="str">
        <f t="shared" si="80"/>
        <v/>
      </c>
      <c r="P733" s="175"/>
      <c r="Q733" s="175"/>
      <c r="R733" s="175"/>
      <c r="S733" s="175"/>
      <c r="T733" s="175"/>
      <c r="U733" s="175"/>
      <c r="V733" s="175"/>
      <c r="W733" s="175"/>
      <c r="X733" s="175"/>
      <c r="Y733" s="175"/>
      <c r="Z733" s="175"/>
      <c r="AA733" s="175"/>
      <c r="AB733" s="175"/>
      <c r="AC733" s="175"/>
      <c r="AD733" s="175"/>
      <c r="AE733" s="175"/>
      <c r="AF733" s="175"/>
      <c r="AG733" s="175"/>
    </row>
    <row r="734" spans="1:33" ht="18" customHeight="1">
      <c r="A734" s="647" t="str">
        <f t="shared" si="81"/>
        <v>平成11</v>
      </c>
      <c r="B734" s="552">
        <f t="shared" si="78"/>
        <v>53</v>
      </c>
      <c r="C734" s="648">
        <v>36454</v>
      </c>
      <c r="D734" s="648" t="str">
        <f t="shared" si="79"/>
        <v/>
      </c>
      <c r="E734" s="649">
        <v>1</v>
      </c>
      <c r="F734" s="650" t="s">
        <v>2167</v>
      </c>
      <c r="G734" s="650" t="s">
        <v>2138</v>
      </c>
      <c r="H734" s="651"/>
      <c r="I734" s="176"/>
      <c r="J734" s="652">
        <v>2</v>
      </c>
      <c r="K734" s="653">
        <v>7</v>
      </c>
      <c r="L734" s="653">
        <v>72</v>
      </c>
      <c r="M734" s="176">
        <f t="shared" si="82"/>
        <v>72</v>
      </c>
      <c r="N734" s="1104"/>
      <c r="O734" s="1129" t="str">
        <f t="shared" si="80"/>
        <v/>
      </c>
      <c r="P734" s="175"/>
      <c r="Q734" s="175"/>
      <c r="R734" s="175"/>
      <c r="S734" s="175"/>
      <c r="T734" s="175"/>
      <c r="U734" s="175"/>
      <c r="V734" s="175"/>
      <c r="W734" s="175"/>
      <c r="X734" s="175"/>
      <c r="Y734" s="175"/>
      <c r="Z734" s="175"/>
      <c r="AA734" s="175"/>
      <c r="AB734" s="175"/>
      <c r="AC734" s="175"/>
      <c r="AD734" s="175"/>
      <c r="AE734" s="175"/>
      <c r="AF734" s="175"/>
      <c r="AG734" s="175"/>
    </row>
    <row r="735" spans="1:33" ht="18" customHeight="1">
      <c r="A735" s="647" t="str">
        <f t="shared" si="81"/>
        <v>平成11</v>
      </c>
      <c r="B735" s="552">
        <f t="shared" si="78"/>
        <v>50</v>
      </c>
      <c r="C735" s="648">
        <v>36461</v>
      </c>
      <c r="D735" s="648" t="str">
        <f t="shared" si="79"/>
        <v/>
      </c>
      <c r="E735" s="649">
        <v>1</v>
      </c>
      <c r="F735" s="650" t="s">
        <v>2168</v>
      </c>
      <c r="G735" s="650" t="s">
        <v>1767</v>
      </c>
      <c r="H735" s="651"/>
      <c r="I735" s="176"/>
      <c r="J735" s="652">
        <v>2</v>
      </c>
      <c r="K735" s="653">
        <v>8</v>
      </c>
      <c r="L735" s="653">
        <v>88</v>
      </c>
      <c r="M735" s="176">
        <f t="shared" si="82"/>
        <v>88</v>
      </c>
      <c r="N735" s="1104"/>
      <c r="O735" s="1129" t="str">
        <f t="shared" si="80"/>
        <v/>
      </c>
      <c r="P735" s="175"/>
      <c r="Q735" s="175"/>
      <c r="R735" s="175"/>
      <c r="S735" s="175"/>
      <c r="T735" s="175"/>
      <c r="U735" s="175"/>
      <c r="V735" s="175"/>
      <c r="W735" s="175"/>
      <c r="X735" s="175"/>
      <c r="Y735" s="175"/>
      <c r="Z735" s="175"/>
      <c r="AA735" s="175"/>
      <c r="AB735" s="175"/>
      <c r="AC735" s="175"/>
      <c r="AD735" s="175"/>
      <c r="AE735" s="175"/>
      <c r="AF735" s="175"/>
      <c r="AG735" s="175"/>
    </row>
    <row r="736" spans="1:33" ht="18" customHeight="1">
      <c r="A736" s="647" t="str">
        <f t="shared" si="81"/>
        <v>平成11</v>
      </c>
      <c r="B736" s="552">
        <f t="shared" si="78"/>
        <v>72</v>
      </c>
      <c r="C736" s="648">
        <v>36476</v>
      </c>
      <c r="D736" s="648" t="str">
        <f t="shared" si="79"/>
        <v/>
      </c>
      <c r="E736" s="649">
        <v>1</v>
      </c>
      <c r="F736" s="650" t="s">
        <v>2169</v>
      </c>
      <c r="G736" s="650" t="s">
        <v>2138</v>
      </c>
      <c r="H736" s="651"/>
      <c r="I736" s="176"/>
      <c r="J736" s="652">
        <v>2</v>
      </c>
      <c r="K736" s="653">
        <v>2</v>
      </c>
      <c r="L736" s="653">
        <v>95</v>
      </c>
      <c r="M736" s="176">
        <f t="shared" si="82"/>
        <v>95</v>
      </c>
      <c r="N736" s="1104"/>
      <c r="O736" s="1129" t="str">
        <f t="shared" si="80"/>
        <v/>
      </c>
      <c r="P736" s="175"/>
      <c r="Q736" s="175"/>
      <c r="R736" s="175"/>
      <c r="S736" s="175"/>
      <c r="T736" s="175"/>
      <c r="U736" s="175"/>
      <c r="V736" s="175"/>
      <c r="W736" s="175"/>
      <c r="X736" s="175"/>
      <c r="Y736" s="175"/>
      <c r="Z736" s="175"/>
      <c r="AA736" s="175"/>
      <c r="AB736" s="175"/>
      <c r="AC736" s="175"/>
      <c r="AD736" s="175"/>
      <c r="AE736" s="175"/>
      <c r="AF736" s="175"/>
      <c r="AG736" s="175"/>
    </row>
    <row r="737" spans="1:33" ht="18" customHeight="1">
      <c r="A737" s="647" t="str">
        <f t="shared" si="81"/>
        <v>平成11</v>
      </c>
      <c r="B737" s="552">
        <f t="shared" si="78"/>
        <v>50</v>
      </c>
      <c r="C737" s="648">
        <v>36479</v>
      </c>
      <c r="D737" s="648" t="str">
        <f t="shared" si="79"/>
        <v/>
      </c>
      <c r="E737" s="649">
        <v>1</v>
      </c>
      <c r="F737" s="650" t="s">
        <v>2170</v>
      </c>
      <c r="G737" s="650" t="s">
        <v>1410</v>
      </c>
      <c r="H737" s="651"/>
      <c r="I737" s="176"/>
      <c r="J737" s="652">
        <v>2</v>
      </c>
      <c r="K737" s="653">
        <v>8</v>
      </c>
      <c r="L737" s="653">
        <v>68</v>
      </c>
      <c r="M737" s="176">
        <f t="shared" si="82"/>
        <v>68</v>
      </c>
      <c r="N737" s="1104"/>
      <c r="O737" s="1129" t="str">
        <f t="shared" si="80"/>
        <v/>
      </c>
      <c r="P737" s="175"/>
      <c r="Q737" s="175"/>
      <c r="R737" s="175"/>
      <c r="S737" s="175"/>
      <c r="T737" s="175"/>
      <c r="U737" s="175"/>
      <c r="V737" s="175"/>
      <c r="W737" s="175"/>
      <c r="X737" s="175"/>
      <c r="Y737" s="175"/>
      <c r="Z737" s="175"/>
      <c r="AA737" s="175"/>
      <c r="AB737" s="175"/>
      <c r="AC737" s="175"/>
      <c r="AD737" s="175"/>
      <c r="AE737" s="175"/>
      <c r="AF737" s="175"/>
      <c r="AG737" s="175"/>
    </row>
    <row r="738" spans="1:33" ht="18" customHeight="1">
      <c r="A738" s="647" t="str">
        <f t="shared" si="81"/>
        <v>平成11</v>
      </c>
      <c r="B738" s="552">
        <f t="shared" si="78"/>
        <v>53</v>
      </c>
      <c r="C738" s="648">
        <v>36489</v>
      </c>
      <c r="D738" s="648" t="str">
        <f t="shared" si="79"/>
        <v/>
      </c>
      <c r="E738" s="649">
        <v>1</v>
      </c>
      <c r="F738" s="650" t="s">
        <v>2171</v>
      </c>
      <c r="G738" s="650" t="s">
        <v>2138</v>
      </c>
      <c r="H738" s="651"/>
      <c r="I738" s="176"/>
      <c r="J738" s="652">
        <v>2</v>
      </c>
      <c r="K738" s="653">
        <v>7</v>
      </c>
      <c r="L738" s="653">
        <v>93</v>
      </c>
      <c r="M738" s="176">
        <f t="shared" si="82"/>
        <v>93</v>
      </c>
      <c r="N738" s="1104"/>
      <c r="O738" s="1129" t="str">
        <f t="shared" si="80"/>
        <v/>
      </c>
      <c r="P738" s="175"/>
      <c r="Q738" s="175"/>
      <c r="R738" s="175"/>
      <c r="S738" s="175"/>
      <c r="T738" s="175"/>
      <c r="U738" s="175"/>
      <c r="V738" s="175"/>
      <c r="W738" s="175"/>
      <c r="X738" s="175"/>
      <c r="Y738" s="175"/>
      <c r="Z738" s="175"/>
      <c r="AA738" s="175"/>
      <c r="AB738" s="175"/>
      <c r="AC738" s="175"/>
      <c r="AD738" s="175"/>
      <c r="AE738" s="175"/>
      <c r="AF738" s="175"/>
      <c r="AG738" s="175"/>
    </row>
    <row r="739" spans="1:33" ht="18" customHeight="1">
      <c r="A739" s="647" t="str">
        <f t="shared" si="81"/>
        <v>平成11</v>
      </c>
      <c r="B739" s="552">
        <f t="shared" si="78"/>
        <v>30</v>
      </c>
      <c r="C739" s="648">
        <v>36490</v>
      </c>
      <c r="D739" s="648" t="str">
        <f t="shared" si="79"/>
        <v/>
      </c>
      <c r="E739" s="649">
        <v>1</v>
      </c>
      <c r="F739" s="650" t="s">
        <v>2172</v>
      </c>
      <c r="G739" s="650" t="s">
        <v>1881</v>
      </c>
      <c r="H739" s="651"/>
      <c r="I739" s="176"/>
      <c r="J739" s="652">
        <v>2</v>
      </c>
      <c r="K739" s="653">
        <v>16</v>
      </c>
      <c r="L739" s="653">
        <v>116</v>
      </c>
      <c r="M739" s="176">
        <f t="shared" si="82"/>
        <v>116</v>
      </c>
      <c r="N739" s="1104"/>
      <c r="O739" s="1129" t="str">
        <f t="shared" si="80"/>
        <v/>
      </c>
      <c r="P739" s="175"/>
      <c r="Q739" s="175"/>
      <c r="R739" s="175"/>
      <c r="S739" s="175"/>
      <c r="T739" s="175"/>
      <c r="U739" s="175"/>
      <c r="V739" s="175"/>
      <c r="W739" s="175"/>
      <c r="X739" s="175"/>
      <c r="Y739" s="175"/>
      <c r="Z739" s="175"/>
      <c r="AA739" s="175"/>
      <c r="AB739" s="175"/>
      <c r="AC739" s="175"/>
      <c r="AD739" s="175"/>
      <c r="AE739" s="175"/>
      <c r="AF739" s="175"/>
      <c r="AG739" s="175"/>
    </row>
    <row r="740" spans="1:33" ht="18" customHeight="1">
      <c r="A740" s="647" t="str">
        <f t="shared" si="81"/>
        <v>平成11</v>
      </c>
      <c r="B740" s="552">
        <f t="shared" si="78"/>
        <v>41</v>
      </c>
      <c r="C740" s="648">
        <v>36494</v>
      </c>
      <c r="D740" s="648" t="str">
        <f t="shared" si="79"/>
        <v/>
      </c>
      <c r="E740" s="649">
        <v>1</v>
      </c>
      <c r="F740" s="650" t="s">
        <v>2173</v>
      </c>
      <c r="G740" s="650" t="s">
        <v>1299</v>
      </c>
      <c r="H740" s="651"/>
      <c r="I740" s="176"/>
      <c r="J740" s="652">
        <v>2</v>
      </c>
      <c r="K740" s="653">
        <v>10</v>
      </c>
      <c r="L740" s="653">
        <v>171</v>
      </c>
      <c r="M740" s="176">
        <f t="shared" si="82"/>
        <v>171</v>
      </c>
      <c r="N740" s="1104"/>
      <c r="O740" s="1129" t="str">
        <f t="shared" si="80"/>
        <v/>
      </c>
      <c r="P740" s="175"/>
      <c r="Q740" s="175"/>
      <c r="R740" s="175"/>
      <c r="S740" s="175"/>
      <c r="T740" s="175"/>
      <c r="U740" s="175"/>
      <c r="V740" s="175"/>
      <c r="W740" s="175"/>
      <c r="X740" s="175"/>
      <c r="Y740" s="175"/>
      <c r="Z740" s="175"/>
      <c r="AA740" s="175"/>
      <c r="AB740" s="175"/>
      <c r="AC740" s="175"/>
      <c r="AD740" s="175"/>
      <c r="AE740" s="175"/>
      <c r="AF740" s="175"/>
      <c r="AG740" s="175"/>
    </row>
    <row r="741" spans="1:33" ht="18" customHeight="1">
      <c r="A741" s="647" t="str">
        <f t="shared" si="81"/>
        <v>平成11</v>
      </c>
      <c r="B741" s="552" t="str">
        <f t="shared" si="78"/>
        <v>-</v>
      </c>
      <c r="C741" s="648">
        <v>36497</v>
      </c>
      <c r="D741" s="648" t="str">
        <f t="shared" si="79"/>
        <v/>
      </c>
      <c r="E741" s="649">
        <v>1</v>
      </c>
      <c r="F741" s="651" t="s">
        <v>2174</v>
      </c>
      <c r="G741" s="650" t="s">
        <v>2175</v>
      </c>
      <c r="H741" s="651"/>
      <c r="I741" s="176"/>
      <c r="J741" s="652">
        <v>2</v>
      </c>
      <c r="K741" s="653"/>
      <c r="L741" s="653">
        <v>108</v>
      </c>
      <c r="M741" s="176">
        <f t="shared" si="82"/>
        <v>108</v>
      </c>
      <c r="N741" s="1104"/>
      <c r="O741" s="1129" t="str">
        <f t="shared" si="80"/>
        <v/>
      </c>
      <c r="P741" s="175"/>
      <c r="Q741" s="175"/>
      <c r="R741" s="175"/>
      <c r="S741" s="175"/>
      <c r="T741" s="175"/>
      <c r="U741" s="175"/>
      <c r="V741" s="175"/>
      <c r="W741" s="175"/>
      <c r="X741" s="175"/>
      <c r="Y741" s="175"/>
      <c r="Z741" s="175"/>
      <c r="AA741" s="175"/>
      <c r="AB741" s="175"/>
      <c r="AC741" s="175"/>
      <c r="AD741" s="175"/>
      <c r="AE741" s="175"/>
      <c r="AF741" s="175"/>
      <c r="AG741" s="175"/>
    </row>
    <row r="742" spans="1:33" ht="18" customHeight="1">
      <c r="A742" s="647" t="str">
        <f t="shared" si="81"/>
        <v>平成11</v>
      </c>
      <c r="B742" s="552" t="str">
        <f t="shared" si="78"/>
        <v>-</v>
      </c>
      <c r="C742" s="648">
        <v>36503</v>
      </c>
      <c r="D742" s="648" t="str">
        <f t="shared" si="79"/>
        <v/>
      </c>
      <c r="E742" s="649">
        <v>1</v>
      </c>
      <c r="F742" s="651" t="s">
        <v>2174</v>
      </c>
      <c r="G742" s="650" t="s">
        <v>2176</v>
      </c>
      <c r="H742" s="651"/>
      <c r="I742" s="176"/>
      <c r="J742" s="652">
        <v>2</v>
      </c>
      <c r="K742" s="653"/>
      <c r="L742" s="653">
        <v>158</v>
      </c>
      <c r="M742" s="176">
        <f t="shared" si="82"/>
        <v>158</v>
      </c>
      <c r="N742" s="1104"/>
      <c r="O742" s="1129" t="str">
        <f t="shared" si="80"/>
        <v/>
      </c>
      <c r="P742" s="175"/>
      <c r="Q742" s="175"/>
      <c r="R742" s="175"/>
      <c r="S742" s="175"/>
      <c r="T742" s="175"/>
      <c r="U742" s="175"/>
      <c r="V742" s="175"/>
      <c r="W742" s="175"/>
      <c r="X742" s="175"/>
      <c r="Y742" s="175"/>
      <c r="Z742" s="175"/>
      <c r="AA742" s="175"/>
      <c r="AB742" s="175"/>
      <c r="AC742" s="175"/>
      <c r="AD742" s="175"/>
      <c r="AE742" s="175"/>
      <c r="AF742" s="175"/>
      <c r="AG742" s="175"/>
    </row>
    <row r="743" spans="1:33" ht="18" customHeight="1">
      <c r="A743" s="647" t="str">
        <f t="shared" si="81"/>
        <v>平成11</v>
      </c>
      <c r="B743" s="552" t="str">
        <f t="shared" si="78"/>
        <v>-</v>
      </c>
      <c r="C743" s="648">
        <v>36504</v>
      </c>
      <c r="D743" s="648" t="str">
        <f t="shared" si="79"/>
        <v/>
      </c>
      <c r="E743" s="649">
        <v>1</v>
      </c>
      <c r="F743" s="651" t="s">
        <v>2174</v>
      </c>
      <c r="G743" s="650" t="s">
        <v>2177</v>
      </c>
      <c r="H743" s="651"/>
      <c r="I743" s="176"/>
      <c r="J743" s="652">
        <v>2</v>
      </c>
      <c r="K743" s="653"/>
      <c r="L743" s="653">
        <v>112</v>
      </c>
      <c r="M743" s="176">
        <f t="shared" si="82"/>
        <v>112</v>
      </c>
      <c r="N743" s="1104"/>
      <c r="O743" s="1129" t="str">
        <f t="shared" si="80"/>
        <v/>
      </c>
      <c r="P743" s="175"/>
      <c r="Q743" s="175"/>
      <c r="R743" s="175"/>
      <c r="S743" s="175"/>
      <c r="T743" s="175"/>
      <c r="U743" s="175"/>
      <c r="V743" s="175"/>
      <c r="W743" s="175"/>
      <c r="X743" s="175"/>
      <c r="Y743" s="175"/>
      <c r="Z743" s="175"/>
      <c r="AA743" s="175"/>
      <c r="AB743" s="175"/>
      <c r="AC743" s="175"/>
      <c r="AD743" s="175"/>
      <c r="AE743" s="175"/>
      <c r="AF743" s="175"/>
      <c r="AG743" s="175"/>
    </row>
    <row r="744" spans="1:33" ht="18" customHeight="1">
      <c r="A744" s="647" t="str">
        <f t="shared" si="81"/>
        <v>平成11</v>
      </c>
      <c r="B744" s="552" t="str">
        <f t="shared" si="78"/>
        <v>-</v>
      </c>
      <c r="C744" s="648">
        <v>36504</v>
      </c>
      <c r="D744" s="648" t="str">
        <f t="shared" si="79"/>
        <v/>
      </c>
      <c r="E744" s="649">
        <v>1</v>
      </c>
      <c r="F744" s="651" t="s">
        <v>2174</v>
      </c>
      <c r="G744" s="650" t="s">
        <v>2178</v>
      </c>
      <c r="H744" s="651"/>
      <c r="I744" s="176"/>
      <c r="J744" s="652">
        <v>2</v>
      </c>
      <c r="K744" s="653"/>
      <c r="L744" s="653">
        <v>130</v>
      </c>
      <c r="M744" s="176">
        <f t="shared" si="82"/>
        <v>130</v>
      </c>
      <c r="N744" s="1104"/>
      <c r="O744" s="1129" t="str">
        <f t="shared" si="80"/>
        <v/>
      </c>
      <c r="P744" s="175"/>
      <c r="Q744" s="175"/>
      <c r="R744" s="175"/>
      <c r="S744" s="175"/>
      <c r="T744" s="175"/>
      <c r="U744" s="175"/>
      <c r="V744" s="175"/>
      <c r="W744" s="175"/>
      <c r="X744" s="175"/>
      <c r="Y744" s="175"/>
      <c r="Z744" s="175"/>
      <c r="AA744" s="175"/>
      <c r="AB744" s="175"/>
      <c r="AC744" s="175"/>
      <c r="AD744" s="175"/>
      <c r="AE744" s="175"/>
      <c r="AF744" s="175"/>
      <c r="AG744" s="175"/>
    </row>
    <row r="745" spans="1:33" ht="18" customHeight="1">
      <c r="A745" s="647" t="str">
        <f t="shared" si="81"/>
        <v>平成11</v>
      </c>
      <c r="B745" s="552" t="str">
        <f t="shared" si="78"/>
        <v>-</v>
      </c>
      <c r="C745" s="648">
        <v>36507</v>
      </c>
      <c r="D745" s="648" t="str">
        <f t="shared" si="79"/>
        <v/>
      </c>
      <c r="E745" s="649">
        <v>1</v>
      </c>
      <c r="F745" s="651" t="s">
        <v>2174</v>
      </c>
      <c r="G745" s="650" t="s">
        <v>2179</v>
      </c>
      <c r="H745" s="651"/>
      <c r="I745" s="176"/>
      <c r="J745" s="652">
        <v>2</v>
      </c>
      <c r="K745" s="653"/>
      <c r="L745" s="653">
        <v>212</v>
      </c>
      <c r="M745" s="176">
        <f t="shared" si="82"/>
        <v>212</v>
      </c>
      <c r="N745" s="1104"/>
      <c r="O745" s="1129" t="str">
        <f t="shared" si="80"/>
        <v/>
      </c>
      <c r="P745" s="175"/>
      <c r="Q745" s="175"/>
      <c r="R745" s="175"/>
      <c r="S745" s="175"/>
      <c r="T745" s="175"/>
      <c r="U745" s="175"/>
      <c r="V745" s="175"/>
      <c r="W745" s="175"/>
      <c r="X745" s="175"/>
      <c r="Y745" s="175"/>
      <c r="Z745" s="175"/>
      <c r="AA745" s="175"/>
      <c r="AB745" s="175"/>
      <c r="AC745" s="175"/>
      <c r="AD745" s="175"/>
      <c r="AE745" s="175"/>
      <c r="AF745" s="175"/>
      <c r="AG745" s="175"/>
    </row>
    <row r="746" spans="1:33" ht="18" customHeight="1">
      <c r="A746" s="647" t="str">
        <f t="shared" si="81"/>
        <v>平成11</v>
      </c>
      <c r="B746" s="552">
        <f t="shared" si="78"/>
        <v>35</v>
      </c>
      <c r="C746" s="648">
        <v>36503</v>
      </c>
      <c r="D746" s="648" t="str">
        <f t="shared" si="79"/>
        <v/>
      </c>
      <c r="E746" s="649">
        <v>1</v>
      </c>
      <c r="F746" s="650" t="s">
        <v>2180</v>
      </c>
      <c r="G746" s="650" t="s">
        <v>1360</v>
      </c>
      <c r="H746" s="651"/>
      <c r="I746" s="176"/>
      <c r="J746" s="652">
        <v>2</v>
      </c>
      <c r="K746" s="653">
        <v>12</v>
      </c>
      <c r="L746" s="653">
        <v>193</v>
      </c>
      <c r="M746" s="176">
        <f t="shared" si="82"/>
        <v>193</v>
      </c>
      <c r="N746" s="1104"/>
      <c r="O746" s="1129" t="str">
        <f t="shared" si="80"/>
        <v/>
      </c>
      <c r="P746" s="175"/>
      <c r="Q746" s="175"/>
      <c r="R746" s="175"/>
      <c r="S746" s="175"/>
      <c r="T746" s="175"/>
      <c r="U746" s="175"/>
      <c r="V746" s="175"/>
      <c r="W746" s="175"/>
      <c r="X746" s="175"/>
      <c r="Y746" s="175"/>
      <c r="Z746" s="175"/>
      <c r="AA746" s="175"/>
      <c r="AB746" s="175"/>
      <c r="AC746" s="175"/>
      <c r="AD746" s="175"/>
      <c r="AE746" s="175"/>
      <c r="AF746" s="175"/>
      <c r="AG746" s="175"/>
    </row>
    <row r="747" spans="1:33" ht="18" customHeight="1">
      <c r="A747" s="647" t="str">
        <f t="shared" si="81"/>
        <v>平成11</v>
      </c>
      <c r="B747" s="552">
        <f t="shared" si="78"/>
        <v>41</v>
      </c>
      <c r="C747" s="648">
        <v>36504</v>
      </c>
      <c r="D747" s="648" t="str">
        <f t="shared" si="79"/>
        <v/>
      </c>
      <c r="E747" s="649">
        <v>1</v>
      </c>
      <c r="F747" s="650" t="s">
        <v>2181</v>
      </c>
      <c r="G747" s="650" t="s">
        <v>2182</v>
      </c>
      <c r="H747" s="651"/>
      <c r="I747" s="176"/>
      <c r="J747" s="652">
        <v>2</v>
      </c>
      <c r="K747" s="653">
        <v>10</v>
      </c>
      <c r="L747" s="653">
        <v>80</v>
      </c>
      <c r="M747" s="176">
        <f t="shared" si="82"/>
        <v>80</v>
      </c>
      <c r="N747" s="1104"/>
      <c r="O747" s="1129" t="str">
        <f t="shared" si="80"/>
        <v/>
      </c>
      <c r="P747" s="175"/>
      <c r="Q747" s="175"/>
      <c r="R747" s="175"/>
      <c r="S747" s="175"/>
      <c r="T747" s="175"/>
      <c r="U747" s="175"/>
      <c r="V747" s="175"/>
      <c r="W747" s="175"/>
      <c r="X747" s="175"/>
      <c r="Y747" s="175"/>
      <c r="Z747" s="175"/>
      <c r="AA747" s="175"/>
      <c r="AB747" s="175"/>
      <c r="AC747" s="175"/>
      <c r="AD747" s="175"/>
      <c r="AE747" s="175"/>
      <c r="AF747" s="175"/>
      <c r="AG747" s="175"/>
    </row>
    <row r="748" spans="1:33" ht="18" customHeight="1">
      <c r="A748" s="647" t="str">
        <f t="shared" si="81"/>
        <v>平成11</v>
      </c>
      <c r="B748" s="552">
        <f t="shared" si="78"/>
        <v>31</v>
      </c>
      <c r="C748" s="648">
        <v>36535</v>
      </c>
      <c r="D748" s="648" t="str">
        <f t="shared" si="79"/>
        <v/>
      </c>
      <c r="E748" s="649">
        <v>1</v>
      </c>
      <c r="F748" s="650" t="s">
        <v>2183</v>
      </c>
      <c r="G748" s="650" t="s">
        <v>1881</v>
      </c>
      <c r="H748" s="651"/>
      <c r="I748" s="176"/>
      <c r="J748" s="652">
        <v>2</v>
      </c>
      <c r="K748" s="653">
        <v>15</v>
      </c>
      <c r="L748" s="653">
        <v>150</v>
      </c>
      <c r="M748" s="176">
        <f t="shared" si="82"/>
        <v>150</v>
      </c>
      <c r="N748" s="1104"/>
      <c r="O748" s="1129" t="str">
        <f t="shared" si="80"/>
        <v/>
      </c>
      <c r="P748" s="175"/>
      <c r="Q748" s="175"/>
      <c r="R748" s="175"/>
      <c r="S748" s="175"/>
      <c r="T748" s="175"/>
      <c r="U748" s="175"/>
      <c r="V748" s="175"/>
      <c r="W748" s="175"/>
      <c r="X748" s="175"/>
      <c r="Y748" s="175"/>
      <c r="Z748" s="175"/>
      <c r="AA748" s="175"/>
      <c r="AB748" s="175"/>
      <c r="AC748" s="175"/>
      <c r="AD748" s="175"/>
      <c r="AE748" s="175"/>
      <c r="AF748" s="175"/>
      <c r="AG748" s="175"/>
    </row>
    <row r="749" spans="1:33" ht="18" customHeight="1">
      <c r="A749" s="647" t="str">
        <f t="shared" si="81"/>
        <v>平成11</v>
      </c>
      <c r="B749" s="552">
        <f t="shared" si="78"/>
        <v>33</v>
      </c>
      <c r="C749" s="648">
        <v>36550</v>
      </c>
      <c r="D749" s="648" t="str">
        <f t="shared" si="79"/>
        <v/>
      </c>
      <c r="E749" s="649">
        <v>1</v>
      </c>
      <c r="F749" s="650" t="s">
        <v>2184</v>
      </c>
      <c r="G749" s="650" t="s">
        <v>2185</v>
      </c>
      <c r="H749" s="651"/>
      <c r="I749" s="176"/>
      <c r="J749" s="652">
        <v>2</v>
      </c>
      <c r="K749" s="653">
        <v>14</v>
      </c>
      <c r="L749" s="653">
        <v>838</v>
      </c>
      <c r="M749" s="176">
        <f t="shared" si="82"/>
        <v>838</v>
      </c>
      <c r="N749" s="1104"/>
      <c r="O749" s="1129" t="str">
        <f t="shared" si="80"/>
        <v/>
      </c>
      <c r="P749" s="175"/>
      <c r="Q749" s="175"/>
      <c r="R749" s="175"/>
      <c r="S749" s="175"/>
      <c r="T749" s="175"/>
      <c r="U749" s="175"/>
      <c r="V749" s="175"/>
      <c r="W749" s="175"/>
      <c r="X749" s="175"/>
      <c r="Y749" s="175"/>
      <c r="Z749" s="175"/>
      <c r="AA749" s="175"/>
      <c r="AB749" s="175"/>
      <c r="AC749" s="175"/>
      <c r="AD749" s="175"/>
      <c r="AE749" s="175"/>
      <c r="AF749" s="175"/>
      <c r="AG749" s="175"/>
    </row>
    <row r="750" spans="1:33" ht="18" customHeight="1">
      <c r="A750" s="647" t="str">
        <f t="shared" si="81"/>
        <v>平成11</v>
      </c>
      <c r="B750" s="552">
        <f t="shared" si="78"/>
        <v>46</v>
      </c>
      <c r="C750" s="648">
        <v>36565</v>
      </c>
      <c r="D750" s="648" t="str">
        <f t="shared" si="79"/>
        <v/>
      </c>
      <c r="E750" s="649">
        <v>1</v>
      </c>
      <c r="F750" s="650" t="s">
        <v>2186</v>
      </c>
      <c r="G750" s="650" t="s">
        <v>1881</v>
      </c>
      <c r="H750" s="651"/>
      <c r="I750" s="176"/>
      <c r="J750" s="652">
        <v>2</v>
      </c>
      <c r="K750" s="653">
        <v>9</v>
      </c>
      <c r="L750" s="653">
        <v>164</v>
      </c>
      <c r="M750" s="176">
        <f t="shared" si="82"/>
        <v>164</v>
      </c>
      <c r="N750" s="1104"/>
      <c r="O750" s="1129" t="str">
        <f t="shared" si="80"/>
        <v/>
      </c>
      <c r="P750" s="175"/>
      <c r="Q750" s="175"/>
      <c r="R750" s="175"/>
      <c r="S750" s="175"/>
      <c r="T750" s="175"/>
      <c r="U750" s="175"/>
      <c r="V750" s="175"/>
      <c r="W750" s="175"/>
      <c r="X750" s="175"/>
      <c r="Y750" s="175"/>
      <c r="Z750" s="175"/>
      <c r="AA750" s="175"/>
      <c r="AB750" s="175"/>
      <c r="AC750" s="175"/>
      <c r="AD750" s="175"/>
      <c r="AE750" s="175"/>
      <c r="AF750" s="175"/>
      <c r="AG750" s="175"/>
    </row>
    <row r="751" spans="1:33" ht="18" customHeight="1">
      <c r="A751" s="647" t="str">
        <f t="shared" si="81"/>
        <v>平成11</v>
      </c>
      <c r="B751" s="552">
        <f t="shared" si="78"/>
        <v>41</v>
      </c>
      <c r="C751" s="648">
        <v>36578</v>
      </c>
      <c r="D751" s="648" t="str">
        <f t="shared" si="79"/>
        <v/>
      </c>
      <c r="E751" s="649">
        <v>1</v>
      </c>
      <c r="F751" s="650" t="s">
        <v>2187</v>
      </c>
      <c r="G751" s="650" t="s">
        <v>1299</v>
      </c>
      <c r="H751" s="651"/>
      <c r="I751" s="176"/>
      <c r="J751" s="652">
        <v>2</v>
      </c>
      <c r="K751" s="653">
        <v>10</v>
      </c>
      <c r="L751" s="653">
        <v>147</v>
      </c>
      <c r="M751" s="176">
        <f t="shared" si="82"/>
        <v>147</v>
      </c>
      <c r="N751" s="1104"/>
      <c r="O751" s="1129" t="str">
        <f t="shared" si="80"/>
        <v/>
      </c>
      <c r="P751" s="175"/>
      <c r="Q751" s="175"/>
      <c r="R751" s="175"/>
      <c r="S751" s="175"/>
      <c r="T751" s="175"/>
      <c r="U751" s="175"/>
      <c r="V751" s="175"/>
      <c r="W751" s="175"/>
      <c r="X751" s="175"/>
      <c r="Y751" s="175"/>
      <c r="Z751" s="175"/>
      <c r="AA751" s="175"/>
      <c r="AB751" s="175"/>
      <c r="AC751" s="175"/>
      <c r="AD751" s="175"/>
      <c r="AE751" s="175"/>
      <c r="AF751" s="175"/>
      <c r="AG751" s="175"/>
    </row>
    <row r="752" spans="1:33" ht="18" customHeight="1">
      <c r="A752" s="647" t="str">
        <f t="shared" si="81"/>
        <v>平成11</v>
      </c>
      <c r="B752" s="552">
        <f t="shared" si="78"/>
        <v>46</v>
      </c>
      <c r="C752" s="648">
        <v>36607</v>
      </c>
      <c r="D752" s="648" t="str">
        <f t="shared" si="79"/>
        <v/>
      </c>
      <c r="E752" s="649">
        <v>1</v>
      </c>
      <c r="F752" s="650" t="s">
        <v>2188</v>
      </c>
      <c r="G752" s="650" t="s">
        <v>1410</v>
      </c>
      <c r="H752" s="651"/>
      <c r="I752" s="176"/>
      <c r="J752" s="652">
        <v>2</v>
      </c>
      <c r="K752" s="653">
        <v>9</v>
      </c>
      <c r="L752" s="653">
        <v>84</v>
      </c>
      <c r="M752" s="176">
        <f t="shared" si="82"/>
        <v>84</v>
      </c>
      <c r="N752" s="1104"/>
      <c r="O752" s="1129" t="str">
        <f t="shared" si="80"/>
        <v/>
      </c>
      <c r="P752" s="175"/>
      <c r="Q752" s="175"/>
      <c r="R752" s="175"/>
      <c r="S752" s="175"/>
      <c r="T752" s="175"/>
      <c r="U752" s="175"/>
      <c r="V752" s="175"/>
      <c r="W752" s="175"/>
      <c r="X752" s="175"/>
      <c r="Y752" s="175"/>
      <c r="Z752" s="175"/>
      <c r="AA752" s="175"/>
      <c r="AB752" s="175"/>
      <c r="AC752" s="175"/>
      <c r="AD752" s="175"/>
      <c r="AE752" s="175"/>
      <c r="AF752" s="175"/>
      <c r="AG752" s="175"/>
    </row>
    <row r="753" spans="1:33" ht="18" customHeight="1">
      <c r="A753" s="647" t="str">
        <f t="shared" si="81"/>
        <v>平成11</v>
      </c>
      <c r="B753" s="552">
        <f t="shared" si="78"/>
        <v>53</v>
      </c>
      <c r="C753" s="648">
        <v>36613</v>
      </c>
      <c r="D753" s="648" t="str">
        <f t="shared" si="79"/>
        <v/>
      </c>
      <c r="E753" s="649">
        <v>1</v>
      </c>
      <c r="F753" s="650" t="s">
        <v>2189</v>
      </c>
      <c r="G753" s="650" t="s">
        <v>1881</v>
      </c>
      <c r="H753" s="651"/>
      <c r="I753" s="176"/>
      <c r="J753" s="652">
        <v>2</v>
      </c>
      <c r="K753" s="653">
        <v>7</v>
      </c>
      <c r="L753" s="653">
        <v>84</v>
      </c>
      <c r="M753" s="176">
        <f t="shared" si="82"/>
        <v>84</v>
      </c>
      <c r="N753" s="1104"/>
      <c r="O753" s="1129" t="str">
        <f t="shared" si="80"/>
        <v/>
      </c>
      <c r="P753" s="175"/>
      <c r="Q753" s="175"/>
      <c r="R753" s="175"/>
      <c r="S753" s="175"/>
      <c r="T753" s="175"/>
      <c r="U753" s="175"/>
      <c r="V753" s="175"/>
      <c r="W753" s="175"/>
      <c r="X753" s="175"/>
      <c r="Y753" s="175"/>
      <c r="Z753" s="175"/>
      <c r="AA753" s="175"/>
      <c r="AB753" s="175"/>
      <c r="AC753" s="175"/>
      <c r="AD753" s="175"/>
      <c r="AE753" s="175"/>
      <c r="AF753" s="175"/>
      <c r="AG753" s="175"/>
    </row>
    <row r="754" spans="1:33" ht="18" customHeight="1">
      <c r="A754" s="647" t="str">
        <f t="shared" si="81"/>
        <v>平成12</v>
      </c>
      <c r="B754" s="552">
        <f t="shared" si="78"/>
        <v>4</v>
      </c>
      <c r="C754" s="648">
        <v>36620</v>
      </c>
      <c r="D754" s="648">
        <f t="shared" si="79"/>
        <v>36621</v>
      </c>
      <c r="E754" s="649">
        <v>2</v>
      </c>
      <c r="F754" s="650" t="s">
        <v>2190</v>
      </c>
      <c r="G754" s="650" t="s">
        <v>1688</v>
      </c>
      <c r="H754" s="651"/>
      <c r="I754" s="176"/>
      <c r="J754" s="652">
        <v>1</v>
      </c>
      <c r="K754" s="653">
        <v>200</v>
      </c>
      <c r="L754" s="653">
        <v>476</v>
      </c>
      <c r="M754" s="176">
        <f t="shared" si="82"/>
        <v>952</v>
      </c>
      <c r="N754" s="1104"/>
      <c r="O754" s="1129" t="str">
        <f t="shared" si="80"/>
        <v/>
      </c>
      <c r="P754" s="175"/>
      <c r="Q754" s="175"/>
      <c r="R754" s="175"/>
      <c r="S754" s="175"/>
      <c r="T754" s="175"/>
      <c r="U754" s="175"/>
      <c r="V754" s="175"/>
      <c r="W754" s="175"/>
      <c r="X754" s="175"/>
      <c r="Y754" s="175"/>
      <c r="Z754" s="175"/>
      <c r="AA754" s="175"/>
      <c r="AB754" s="175"/>
      <c r="AC754" s="175"/>
      <c r="AD754" s="175"/>
      <c r="AE754" s="175"/>
      <c r="AF754" s="175"/>
      <c r="AG754" s="175"/>
    </row>
    <row r="755" spans="1:33" ht="18" customHeight="1">
      <c r="A755" s="647" t="str">
        <f t="shared" si="81"/>
        <v>平成12</v>
      </c>
      <c r="B755" s="552">
        <f t="shared" si="78"/>
        <v>81</v>
      </c>
      <c r="C755" s="648">
        <v>36634</v>
      </c>
      <c r="D755" s="648" t="str">
        <f t="shared" si="79"/>
        <v/>
      </c>
      <c r="E755" s="649">
        <v>1</v>
      </c>
      <c r="F755" s="650" t="s">
        <v>2191</v>
      </c>
      <c r="G755" s="650" t="s">
        <v>2192</v>
      </c>
      <c r="H755" s="651"/>
      <c r="I755" s="176"/>
      <c r="J755" s="652">
        <v>1</v>
      </c>
      <c r="K755" s="653">
        <v>2</v>
      </c>
      <c r="L755" s="653">
        <v>332</v>
      </c>
      <c r="M755" s="176">
        <f t="shared" si="82"/>
        <v>332</v>
      </c>
      <c r="N755" s="1104"/>
      <c r="O755" s="1129" t="str">
        <f t="shared" si="80"/>
        <v/>
      </c>
      <c r="P755" s="175"/>
      <c r="Q755" s="175"/>
      <c r="R755" s="175"/>
      <c r="S755" s="175"/>
      <c r="T755" s="175"/>
      <c r="U755" s="175"/>
      <c r="V755" s="175"/>
      <c r="W755" s="175"/>
      <c r="X755" s="175"/>
      <c r="Y755" s="175"/>
      <c r="Z755" s="175"/>
      <c r="AA755" s="175"/>
      <c r="AB755" s="175"/>
      <c r="AC755" s="175"/>
      <c r="AD755" s="175"/>
      <c r="AE755" s="175"/>
      <c r="AF755" s="175"/>
      <c r="AG755" s="175"/>
    </row>
    <row r="756" spans="1:33" ht="18" customHeight="1">
      <c r="A756" s="647" t="str">
        <f t="shared" si="81"/>
        <v>平成12</v>
      </c>
      <c r="B756" s="552">
        <f t="shared" si="78"/>
        <v>31</v>
      </c>
      <c r="C756" s="648">
        <v>36636</v>
      </c>
      <c r="D756" s="648">
        <f t="shared" si="79"/>
        <v>36637</v>
      </c>
      <c r="E756" s="649">
        <v>2</v>
      </c>
      <c r="F756" s="650" t="s">
        <v>2193</v>
      </c>
      <c r="G756" s="650" t="s">
        <v>2088</v>
      </c>
      <c r="H756" s="651"/>
      <c r="I756" s="176"/>
      <c r="J756" s="652">
        <v>1</v>
      </c>
      <c r="K756" s="653">
        <v>17</v>
      </c>
      <c r="L756" s="653">
        <v>95</v>
      </c>
      <c r="M756" s="176">
        <f t="shared" si="82"/>
        <v>190</v>
      </c>
      <c r="N756" s="1104"/>
      <c r="O756" s="1129" t="str">
        <f t="shared" si="80"/>
        <v/>
      </c>
      <c r="P756" s="175"/>
      <c r="Q756" s="175"/>
      <c r="R756" s="175"/>
      <c r="S756" s="175"/>
      <c r="T756" s="175"/>
      <c r="U756" s="175"/>
      <c r="V756" s="175"/>
      <c r="W756" s="175"/>
      <c r="X756" s="175"/>
      <c r="Y756" s="175"/>
      <c r="Z756" s="175"/>
      <c r="AA756" s="175"/>
      <c r="AB756" s="175"/>
      <c r="AC756" s="175"/>
      <c r="AD756" s="175"/>
      <c r="AE756" s="175"/>
      <c r="AF756" s="175"/>
      <c r="AG756" s="175"/>
    </row>
    <row r="757" spans="1:33" ht="18" customHeight="1">
      <c r="A757" s="647" t="str">
        <f t="shared" si="81"/>
        <v>平成12</v>
      </c>
      <c r="B757" s="552">
        <f t="shared" si="78"/>
        <v>81</v>
      </c>
      <c r="C757" s="648">
        <v>36654</v>
      </c>
      <c r="D757" s="648" t="str">
        <f t="shared" si="79"/>
        <v/>
      </c>
      <c r="E757" s="649">
        <v>1</v>
      </c>
      <c r="F757" s="650" t="s">
        <v>1415</v>
      </c>
      <c r="G757" s="650" t="s">
        <v>2088</v>
      </c>
      <c r="H757" s="651"/>
      <c r="I757" s="176"/>
      <c r="J757" s="652">
        <v>1</v>
      </c>
      <c r="K757" s="653">
        <v>2</v>
      </c>
      <c r="L757" s="653">
        <v>43</v>
      </c>
      <c r="M757" s="176">
        <f t="shared" si="82"/>
        <v>43</v>
      </c>
      <c r="N757" s="1104"/>
      <c r="O757" s="1129" t="str">
        <f t="shared" si="80"/>
        <v/>
      </c>
      <c r="P757" s="175"/>
      <c r="Q757" s="175"/>
      <c r="R757" s="175"/>
      <c r="S757" s="175"/>
      <c r="T757" s="175"/>
      <c r="U757" s="175"/>
      <c r="V757" s="175"/>
      <c r="W757" s="175"/>
      <c r="X757" s="175"/>
      <c r="Y757" s="175"/>
      <c r="Z757" s="175"/>
      <c r="AA757" s="175"/>
      <c r="AB757" s="175"/>
      <c r="AC757" s="175"/>
      <c r="AD757" s="175"/>
      <c r="AE757" s="175"/>
      <c r="AF757" s="175"/>
      <c r="AG757" s="175"/>
    </row>
    <row r="758" spans="1:33" ht="18" customHeight="1">
      <c r="A758" s="647" t="str">
        <f t="shared" si="81"/>
        <v>平成12</v>
      </c>
      <c r="B758" s="552">
        <f t="shared" si="78"/>
        <v>81</v>
      </c>
      <c r="C758" s="648">
        <v>36658</v>
      </c>
      <c r="D758" s="648" t="str">
        <f t="shared" si="79"/>
        <v/>
      </c>
      <c r="E758" s="649">
        <v>1</v>
      </c>
      <c r="F758" s="650" t="s">
        <v>2194</v>
      </c>
      <c r="G758" s="650" t="s">
        <v>1299</v>
      </c>
      <c r="H758" s="651"/>
      <c r="I758" s="176"/>
      <c r="J758" s="652">
        <v>1</v>
      </c>
      <c r="K758" s="653">
        <v>2</v>
      </c>
      <c r="L758" s="653">
        <v>62</v>
      </c>
      <c r="M758" s="176">
        <f t="shared" si="82"/>
        <v>62</v>
      </c>
      <c r="N758" s="1104"/>
      <c r="O758" s="1129" t="str">
        <f t="shared" si="80"/>
        <v/>
      </c>
      <c r="P758" s="175"/>
      <c r="Q758" s="175"/>
      <c r="R758" s="175"/>
      <c r="S758" s="175"/>
      <c r="T758" s="175"/>
      <c r="U758" s="175"/>
      <c r="V758" s="175"/>
      <c r="W758" s="175"/>
      <c r="X758" s="175"/>
      <c r="Y758" s="175"/>
      <c r="Z758" s="175"/>
      <c r="AA758" s="175"/>
      <c r="AB758" s="175"/>
      <c r="AC758" s="175"/>
      <c r="AD758" s="175"/>
      <c r="AE758" s="175"/>
      <c r="AF758" s="175"/>
      <c r="AG758" s="175"/>
    </row>
    <row r="759" spans="1:33" ht="18" customHeight="1">
      <c r="A759" s="647" t="str">
        <f t="shared" si="81"/>
        <v>平成12</v>
      </c>
      <c r="B759" s="552">
        <f t="shared" si="78"/>
        <v>35</v>
      </c>
      <c r="C759" s="648">
        <v>36664</v>
      </c>
      <c r="D759" s="648">
        <f t="shared" si="79"/>
        <v>36665</v>
      </c>
      <c r="E759" s="649">
        <v>2</v>
      </c>
      <c r="F759" s="650" t="s">
        <v>2195</v>
      </c>
      <c r="G759" s="650" t="s">
        <v>2088</v>
      </c>
      <c r="H759" s="651"/>
      <c r="I759" s="176"/>
      <c r="J759" s="652">
        <v>1</v>
      </c>
      <c r="K759" s="653">
        <v>12</v>
      </c>
      <c r="L759" s="653">
        <v>136</v>
      </c>
      <c r="M759" s="176">
        <f t="shared" si="82"/>
        <v>272</v>
      </c>
      <c r="N759" s="1104"/>
      <c r="O759" s="1129" t="str">
        <f t="shared" si="80"/>
        <v/>
      </c>
      <c r="P759" s="175"/>
      <c r="Q759" s="175"/>
      <c r="R759" s="175"/>
      <c r="S759" s="175"/>
      <c r="T759" s="175"/>
      <c r="U759" s="175"/>
      <c r="V759" s="175"/>
      <c r="W759" s="175"/>
      <c r="X759" s="175"/>
      <c r="Y759" s="175"/>
      <c r="Z759" s="175"/>
      <c r="AA759" s="175"/>
      <c r="AB759" s="175"/>
      <c r="AC759" s="175"/>
      <c r="AD759" s="175"/>
      <c r="AE759" s="175"/>
      <c r="AF759" s="175"/>
      <c r="AG759" s="175"/>
    </row>
    <row r="760" spans="1:33" ht="18" customHeight="1">
      <c r="A760" s="647" t="str">
        <f t="shared" si="81"/>
        <v>平成12</v>
      </c>
      <c r="B760" s="552">
        <f t="shared" si="78"/>
        <v>68</v>
      </c>
      <c r="C760" s="648">
        <v>36664</v>
      </c>
      <c r="D760" s="648" t="str">
        <f t="shared" si="79"/>
        <v/>
      </c>
      <c r="E760" s="649">
        <v>1</v>
      </c>
      <c r="F760" s="650" t="s">
        <v>2196</v>
      </c>
      <c r="G760" s="650" t="s">
        <v>2197</v>
      </c>
      <c r="H760" s="651"/>
      <c r="I760" s="176"/>
      <c r="J760" s="652">
        <v>1</v>
      </c>
      <c r="K760" s="653">
        <v>5</v>
      </c>
      <c r="L760" s="653">
        <v>143</v>
      </c>
      <c r="M760" s="176">
        <f t="shared" si="82"/>
        <v>143</v>
      </c>
      <c r="N760" s="1104"/>
      <c r="O760" s="1129" t="str">
        <f t="shared" si="80"/>
        <v/>
      </c>
      <c r="P760" s="175"/>
      <c r="Q760" s="175"/>
      <c r="R760" s="175"/>
      <c r="S760" s="175"/>
      <c r="T760" s="175"/>
      <c r="U760" s="175"/>
      <c r="V760" s="175"/>
      <c r="W760" s="175"/>
      <c r="X760" s="175"/>
      <c r="Y760" s="175"/>
      <c r="Z760" s="175"/>
      <c r="AA760" s="175"/>
      <c r="AB760" s="175"/>
      <c r="AC760" s="175"/>
      <c r="AD760" s="175"/>
      <c r="AE760" s="175"/>
      <c r="AF760" s="175"/>
      <c r="AG760" s="175"/>
    </row>
    <row r="761" spans="1:33" ht="18" customHeight="1">
      <c r="A761" s="647" t="str">
        <f t="shared" si="81"/>
        <v>平成12</v>
      </c>
      <c r="B761" s="552">
        <f t="shared" si="78"/>
        <v>73</v>
      </c>
      <c r="C761" s="648">
        <v>36678</v>
      </c>
      <c r="D761" s="648" t="str">
        <f t="shared" si="79"/>
        <v/>
      </c>
      <c r="E761" s="649">
        <v>1</v>
      </c>
      <c r="F761" s="650" t="s">
        <v>2198</v>
      </c>
      <c r="G761" s="650" t="s">
        <v>1299</v>
      </c>
      <c r="H761" s="651"/>
      <c r="I761" s="176"/>
      <c r="J761" s="652">
        <v>1</v>
      </c>
      <c r="K761" s="653">
        <v>4</v>
      </c>
      <c r="L761" s="653">
        <v>107</v>
      </c>
      <c r="M761" s="176">
        <f t="shared" si="82"/>
        <v>107</v>
      </c>
      <c r="N761" s="1104"/>
      <c r="O761" s="1129" t="str">
        <f t="shared" si="80"/>
        <v/>
      </c>
      <c r="P761" s="175"/>
      <c r="Q761" s="175"/>
      <c r="R761" s="175"/>
      <c r="S761" s="175"/>
      <c r="T761" s="175"/>
      <c r="U761" s="175"/>
      <c r="V761" s="175"/>
      <c r="W761" s="175"/>
      <c r="X761" s="175"/>
      <c r="Y761" s="175"/>
      <c r="Z761" s="175"/>
      <c r="AA761" s="175"/>
      <c r="AB761" s="175"/>
      <c r="AC761" s="175"/>
      <c r="AD761" s="175"/>
      <c r="AE761" s="175"/>
      <c r="AF761" s="175"/>
      <c r="AG761" s="175"/>
    </row>
    <row r="762" spans="1:33" ht="18" customHeight="1">
      <c r="A762" s="647" t="str">
        <f t="shared" si="81"/>
        <v>平成12</v>
      </c>
      <c r="B762" s="552">
        <f t="shared" si="78"/>
        <v>15</v>
      </c>
      <c r="C762" s="648">
        <v>36685</v>
      </c>
      <c r="D762" s="648">
        <f t="shared" si="79"/>
        <v>36686</v>
      </c>
      <c r="E762" s="649">
        <v>2</v>
      </c>
      <c r="F762" s="650" t="s">
        <v>2199</v>
      </c>
      <c r="G762" s="650" t="s">
        <v>2088</v>
      </c>
      <c r="H762" s="651"/>
      <c r="I762" s="176"/>
      <c r="J762" s="652">
        <v>1</v>
      </c>
      <c r="K762" s="653">
        <v>59</v>
      </c>
      <c r="L762" s="653">
        <v>106</v>
      </c>
      <c r="M762" s="176">
        <f t="shared" si="82"/>
        <v>212</v>
      </c>
      <c r="N762" s="1104"/>
      <c r="O762" s="1129" t="str">
        <f t="shared" si="80"/>
        <v/>
      </c>
      <c r="P762" s="175"/>
      <c r="Q762" s="175"/>
      <c r="R762" s="175"/>
      <c r="S762" s="175"/>
      <c r="T762" s="175"/>
      <c r="U762" s="175"/>
      <c r="V762" s="175"/>
      <c r="W762" s="175"/>
      <c r="X762" s="175"/>
      <c r="Y762" s="175"/>
      <c r="Z762" s="175"/>
      <c r="AA762" s="175"/>
      <c r="AB762" s="175"/>
      <c r="AC762" s="175"/>
      <c r="AD762" s="175"/>
      <c r="AE762" s="175"/>
      <c r="AF762" s="175"/>
      <c r="AG762" s="175"/>
    </row>
    <row r="763" spans="1:33" ht="18" customHeight="1">
      <c r="A763" s="647" t="str">
        <f t="shared" si="81"/>
        <v>平成12</v>
      </c>
      <c r="B763" s="552">
        <f t="shared" si="78"/>
        <v>13</v>
      </c>
      <c r="C763" s="648">
        <v>36685</v>
      </c>
      <c r="D763" s="648">
        <f t="shared" si="79"/>
        <v>36686</v>
      </c>
      <c r="E763" s="649">
        <v>2</v>
      </c>
      <c r="F763" s="650" t="s">
        <v>2200</v>
      </c>
      <c r="G763" s="650" t="s">
        <v>2201</v>
      </c>
      <c r="H763" s="651"/>
      <c r="I763" s="176"/>
      <c r="J763" s="652">
        <v>1</v>
      </c>
      <c r="K763" s="653">
        <v>72</v>
      </c>
      <c r="L763" s="653">
        <v>306</v>
      </c>
      <c r="M763" s="176">
        <f t="shared" si="82"/>
        <v>612</v>
      </c>
      <c r="N763" s="1104"/>
      <c r="O763" s="1129" t="str">
        <f t="shared" si="80"/>
        <v/>
      </c>
      <c r="P763" s="175"/>
      <c r="Q763" s="175"/>
      <c r="R763" s="175"/>
      <c r="S763" s="175"/>
      <c r="T763" s="175"/>
      <c r="U763" s="175"/>
      <c r="V763" s="175"/>
      <c r="W763" s="175"/>
      <c r="X763" s="175"/>
      <c r="Y763" s="175"/>
      <c r="Z763" s="175"/>
      <c r="AA763" s="175"/>
      <c r="AB763" s="175"/>
      <c r="AC763" s="175"/>
      <c r="AD763" s="175"/>
      <c r="AE763" s="175"/>
      <c r="AF763" s="175"/>
      <c r="AG763" s="175"/>
    </row>
    <row r="764" spans="1:33" ht="18" customHeight="1">
      <c r="A764" s="647" t="str">
        <f t="shared" si="81"/>
        <v>平成12</v>
      </c>
      <c r="B764" s="552">
        <f t="shared" si="78"/>
        <v>42</v>
      </c>
      <c r="C764" s="648">
        <v>36686</v>
      </c>
      <c r="D764" s="648">
        <f t="shared" si="79"/>
        <v>36687</v>
      </c>
      <c r="E764" s="649">
        <v>2</v>
      </c>
      <c r="F764" s="650" t="s">
        <v>2202</v>
      </c>
      <c r="G764" s="650" t="s">
        <v>2203</v>
      </c>
      <c r="H764" s="651"/>
      <c r="I764" s="176"/>
      <c r="J764" s="652">
        <v>1</v>
      </c>
      <c r="K764" s="653">
        <v>11</v>
      </c>
      <c r="L764" s="653">
        <v>900</v>
      </c>
      <c r="M764" s="176">
        <f t="shared" si="82"/>
        <v>1800</v>
      </c>
      <c r="N764" s="1104"/>
      <c r="O764" s="1129" t="str">
        <f t="shared" si="80"/>
        <v/>
      </c>
      <c r="P764" s="175"/>
      <c r="Q764" s="175"/>
      <c r="R764" s="175"/>
      <c r="S764" s="175"/>
      <c r="T764" s="175"/>
      <c r="U764" s="175"/>
      <c r="V764" s="175"/>
      <c r="W764" s="175"/>
      <c r="X764" s="175"/>
      <c r="Y764" s="175"/>
      <c r="Z764" s="175"/>
      <c r="AA764" s="175"/>
      <c r="AB764" s="175"/>
      <c r="AC764" s="175"/>
      <c r="AD764" s="175"/>
      <c r="AE764" s="175"/>
      <c r="AF764" s="175"/>
      <c r="AG764" s="175"/>
    </row>
    <row r="765" spans="1:33" ht="18" customHeight="1">
      <c r="A765" s="647" t="str">
        <f t="shared" si="81"/>
        <v>平成12</v>
      </c>
      <c r="B765" s="552">
        <f t="shared" si="78"/>
        <v>5</v>
      </c>
      <c r="C765" s="648">
        <v>36687</v>
      </c>
      <c r="D765" s="648">
        <f t="shared" si="79"/>
        <v>36688</v>
      </c>
      <c r="E765" s="649">
        <v>2</v>
      </c>
      <c r="F765" s="650" t="s">
        <v>2204</v>
      </c>
      <c r="G765" s="650" t="s">
        <v>1966</v>
      </c>
      <c r="H765" s="651"/>
      <c r="I765" s="176"/>
      <c r="J765" s="652">
        <v>1</v>
      </c>
      <c r="K765" s="653">
        <v>132</v>
      </c>
      <c r="L765" s="653">
        <v>132</v>
      </c>
      <c r="M765" s="176">
        <f t="shared" si="82"/>
        <v>264</v>
      </c>
      <c r="N765" s="1104"/>
      <c r="O765" s="1129" t="str">
        <f t="shared" si="80"/>
        <v/>
      </c>
      <c r="P765" s="175"/>
      <c r="Q765" s="175"/>
      <c r="R765" s="175"/>
      <c r="S765" s="175"/>
      <c r="T765" s="175"/>
      <c r="U765" s="175"/>
      <c r="V765" s="175"/>
      <c r="W765" s="175"/>
      <c r="X765" s="175"/>
      <c r="Y765" s="175"/>
      <c r="Z765" s="175"/>
      <c r="AA765" s="175"/>
      <c r="AB765" s="175"/>
      <c r="AC765" s="175"/>
      <c r="AD765" s="175"/>
      <c r="AE765" s="175"/>
      <c r="AF765" s="175"/>
      <c r="AG765" s="175"/>
    </row>
    <row r="766" spans="1:33" ht="18" customHeight="1">
      <c r="A766" s="647" t="str">
        <f t="shared" si="81"/>
        <v>平成12</v>
      </c>
      <c r="B766" s="552">
        <f t="shared" si="78"/>
        <v>7</v>
      </c>
      <c r="C766" s="648">
        <v>36692</v>
      </c>
      <c r="D766" s="648">
        <f t="shared" si="79"/>
        <v>36693</v>
      </c>
      <c r="E766" s="649">
        <v>2</v>
      </c>
      <c r="F766" s="650" t="s">
        <v>2205</v>
      </c>
      <c r="G766" s="650" t="s">
        <v>1864</v>
      </c>
      <c r="H766" s="651"/>
      <c r="I766" s="176"/>
      <c r="J766" s="652">
        <v>1</v>
      </c>
      <c r="K766" s="653">
        <v>107</v>
      </c>
      <c r="L766" s="653">
        <v>247</v>
      </c>
      <c r="M766" s="176">
        <f t="shared" si="82"/>
        <v>494</v>
      </c>
      <c r="N766" s="1104"/>
      <c r="O766" s="1129" t="str">
        <f t="shared" si="80"/>
        <v/>
      </c>
      <c r="P766" s="175"/>
      <c r="Q766" s="175"/>
      <c r="R766" s="175"/>
      <c r="S766" s="175"/>
      <c r="T766" s="175"/>
      <c r="U766" s="175"/>
      <c r="V766" s="175"/>
      <c r="W766" s="175"/>
      <c r="X766" s="175"/>
      <c r="Y766" s="175"/>
      <c r="Z766" s="175"/>
      <c r="AA766" s="175"/>
      <c r="AB766" s="175"/>
      <c r="AC766" s="175"/>
      <c r="AD766" s="175"/>
      <c r="AE766" s="175"/>
      <c r="AF766" s="175"/>
      <c r="AG766" s="175"/>
    </row>
    <row r="767" spans="1:33" ht="18" customHeight="1">
      <c r="A767" s="647" t="str">
        <f t="shared" si="81"/>
        <v>平成12</v>
      </c>
      <c r="B767" s="552">
        <f t="shared" si="78"/>
        <v>73</v>
      </c>
      <c r="C767" s="648">
        <v>36706</v>
      </c>
      <c r="D767" s="648" t="str">
        <f t="shared" si="79"/>
        <v/>
      </c>
      <c r="E767" s="649">
        <v>1</v>
      </c>
      <c r="F767" s="650" t="s">
        <v>2206</v>
      </c>
      <c r="G767" s="650" t="s">
        <v>1997</v>
      </c>
      <c r="H767" s="651"/>
      <c r="I767" s="176"/>
      <c r="J767" s="652">
        <v>1</v>
      </c>
      <c r="K767" s="653">
        <v>4</v>
      </c>
      <c r="L767" s="653">
        <v>48</v>
      </c>
      <c r="M767" s="176">
        <f t="shared" si="82"/>
        <v>48</v>
      </c>
      <c r="N767" s="1104"/>
      <c r="O767" s="1129" t="str">
        <f t="shared" si="80"/>
        <v/>
      </c>
      <c r="P767" s="175"/>
      <c r="Q767" s="175"/>
      <c r="R767" s="175"/>
      <c r="S767" s="175"/>
      <c r="T767" s="175"/>
      <c r="U767" s="175"/>
      <c r="V767" s="175"/>
      <c r="W767" s="175"/>
      <c r="X767" s="175"/>
      <c r="Y767" s="175"/>
      <c r="Z767" s="175"/>
      <c r="AA767" s="175"/>
      <c r="AB767" s="175"/>
      <c r="AC767" s="175"/>
      <c r="AD767" s="175"/>
      <c r="AE767" s="175"/>
      <c r="AF767" s="175"/>
      <c r="AG767" s="175"/>
    </row>
    <row r="768" spans="1:33" ht="18" customHeight="1">
      <c r="A768" s="647" t="str">
        <f t="shared" si="81"/>
        <v>平成12</v>
      </c>
      <c r="B768" s="552">
        <f t="shared" si="78"/>
        <v>81</v>
      </c>
      <c r="C768" s="648">
        <v>36707</v>
      </c>
      <c r="D768" s="648" t="str">
        <f t="shared" si="79"/>
        <v/>
      </c>
      <c r="E768" s="649">
        <v>1</v>
      </c>
      <c r="F768" s="650" t="s">
        <v>2207</v>
      </c>
      <c r="G768" s="650" t="s">
        <v>1846</v>
      </c>
      <c r="H768" s="651"/>
      <c r="I768" s="176"/>
      <c r="J768" s="652">
        <v>1</v>
      </c>
      <c r="K768" s="653">
        <v>2</v>
      </c>
      <c r="L768" s="653">
        <v>20</v>
      </c>
      <c r="M768" s="176">
        <f t="shared" si="82"/>
        <v>20</v>
      </c>
      <c r="N768" s="1104"/>
      <c r="O768" s="1129" t="str">
        <f t="shared" si="80"/>
        <v/>
      </c>
      <c r="P768" s="175"/>
      <c r="Q768" s="175"/>
      <c r="R768" s="175"/>
      <c r="S768" s="175"/>
      <c r="T768" s="175"/>
      <c r="U768" s="175"/>
      <c r="V768" s="175"/>
      <c r="W768" s="175"/>
      <c r="X768" s="175"/>
      <c r="Y768" s="175"/>
      <c r="Z768" s="175"/>
      <c r="AA768" s="175"/>
      <c r="AB768" s="175"/>
      <c r="AC768" s="175"/>
      <c r="AD768" s="175"/>
      <c r="AE768" s="175"/>
      <c r="AF768" s="175"/>
      <c r="AG768" s="175"/>
    </row>
    <row r="769" spans="1:33" ht="18" customHeight="1">
      <c r="A769" s="647" t="str">
        <f t="shared" si="81"/>
        <v>平成12</v>
      </c>
      <c r="B769" s="552" t="str">
        <f t="shared" si="78"/>
        <v>-</v>
      </c>
      <c r="C769" s="648">
        <v>36707</v>
      </c>
      <c r="D769" s="648" t="str">
        <f t="shared" si="79"/>
        <v/>
      </c>
      <c r="E769" s="649">
        <v>1</v>
      </c>
      <c r="F769" s="650" t="s">
        <v>2208</v>
      </c>
      <c r="G769" s="650" t="s">
        <v>2088</v>
      </c>
      <c r="H769" s="651"/>
      <c r="I769" s="176"/>
      <c r="J769" s="652">
        <v>1</v>
      </c>
      <c r="K769" s="653"/>
      <c r="L769" s="653">
        <v>50</v>
      </c>
      <c r="M769" s="176">
        <f t="shared" si="82"/>
        <v>50</v>
      </c>
      <c r="N769" s="1104"/>
      <c r="O769" s="1129" t="str">
        <f t="shared" si="80"/>
        <v/>
      </c>
      <c r="P769" s="175"/>
      <c r="Q769" s="175"/>
      <c r="R769" s="175"/>
      <c r="S769" s="175"/>
      <c r="T769" s="175"/>
      <c r="U769" s="175"/>
      <c r="V769" s="175"/>
      <c r="W769" s="175"/>
      <c r="X769" s="175"/>
      <c r="Y769" s="175"/>
      <c r="Z769" s="175"/>
      <c r="AA769" s="175"/>
      <c r="AB769" s="175"/>
      <c r="AC769" s="175"/>
      <c r="AD769" s="175"/>
      <c r="AE769" s="175"/>
      <c r="AF769" s="175"/>
      <c r="AG769" s="175"/>
    </row>
    <row r="770" spans="1:33" ht="18" customHeight="1">
      <c r="A770" s="647" t="str">
        <f t="shared" si="81"/>
        <v>平成12</v>
      </c>
      <c r="B770" s="552">
        <f t="shared" si="78"/>
        <v>20</v>
      </c>
      <c r="C770" s="648">
        <v>36713</v>
      </c>
      <c r="D770" s="648">
        <f t="shared" si="79"/>
        <v>36714</v>
      </c>
      <c r="E770" s="649">
        <v>2</v>
      </c>
      <c r="F770" s="650" t="s">
        <v>2209</v>
      </c>
      <c r="G770" s="650" t="s">
        <v>1299</v>
      </c>
      <c r="H770" s="651"/>
      <c r="I770" s="176"/>
      <c r="J770" s="652">
        <v>1</v>
      </c>
      <c r="K770" s="653">
        <v>46</v>
      </c>
      <c r="L770" s="653">
        <v>232</v>
      </c>
      <c r="M770" s="176">
        <f t="shared" si="82"/>
        <v>464</v>
      </c>
      <c r="N770" s="1104"/>
      <c r="O770" s="1129" t="str">
        <f t="shared" si="80"/>
        <v/>
      </c>
      <c r="P770" s="175"/>
      <c r="Q770" s="175"/>
      <c r="R770" s="175"/>
      <c r="S770" s="175"/>
      <c r="T770" s="175"/>
      <c r="U770" s="175"/>
      <c r="V770" s="175"/>
      <c r="W770" s="175"/>
      <c r="X770" s="175"/>
      <c r="Y770" s="175"/>
      <c r="Z770" s="175"/>
      <c r="AA770" s="175"/>
      <c r="AB770" s="175"/>
      <c r="AC770" s="175"/>
      <c r="AD770" s="175"/>
      <c r="AE770" s="175"/>
      <c r="AF770" s="175"/>
      <c r="AG770" s="175"/>
    </row>
    <row r="771" spans="1:33" ht="18" customHeight="1">
      <c r="A771" s="647" t="str">
        <f t="shared" si="81"/>
        <v>平成12</v>
      </c>
      <c r="B771" s="552">
        <f t="shared" si="78"/>
        <v>56</v>
      </c>
      <c r="C771" s="648">
        <v>36719</v>
      </c>
      <c r="D771" s="648" t="str">
        <f t="shared" si="79"/>
        <v/>
      </c>
      <c r="E771" s="649">
        <v>1</v>
      </c>
      <c r="F771" s="650" t="s">
        <v>2210</v>
      </c>
      <c r="G771" s="650" t="s">
        <v>1299</v>
      </c>
      <c r="H771" s="651"/>
      <c r="I771" s="176"/>
      <c r="J771" s="652">
        <v>1</v>
      </c>
      <c r="K771" s="653">
        <v>8</v>
      </c>
      <c r="L771" s="653">
        <v>99</v>
      </c>
      <c r="M771" s="176">
        <f t="shared" si="82"/>
        <v>99</v>
      </c>
      <c r="N771" s="1104"/>
      <c r="O771" s="1129" t="str">
        <f t="shared" si="80"/>
        <v/>
      </c>
      <c r="P771" s="175"/>
      <c r="Q771" s="175"/>
      <c r="R771" s="175"/>
      <c r="S771" s="175"/>
      <c r="T771" s="175"/>
      <c r="U771" s="175"/>
      <c r="V771" s="175"/>
      <c r="W771" s="175"/>
      <c r="X771" s="175"/>
      <c r="Y771" s="175"/>
      <c r="Z771" s="175"/>
      <c r="AA771" s="175"/>
      <c r="AB771" s="175"/>
      <c r="AC771" s="175"/>
      <c r="AD771" s="175"/>
      <c r="AE771" s="175"/>
      <c r="AF771" s="175"/>
      <c r="AG771" s="175"/>
    </row>
    <row r="772" spans="1:33" ht="18" customHeight="1">
      <c r="A772" s="647" t="str">
        <f t="shared" si="81"/>
        <v>平成12</v>
      </c>
      <c r="B772" s="552">
        <f t="shared" ref="B772:B835" si="83">IF(ISBLANK(K772),"-",COUNTIFS($K:$K,"&gt;"&amp;K772,A:A,A772)+1)</f>
        <v>33</v>
      </c>
      <c r="C772" s="648">
        <v>36722</v>
      </c>
      <c r="D772" s="648" t="str">
        <f t="shared" ref="D772:D835" si="84">IF(E772=1,"",C772+E772-1)</f>
        <v/>
      </c>
      <c r="E772" s="649">
        <v>1</v>
      </c>
      <c r="F772" s="650" t="s">
        <v>2211</v>
      </c>
      <c r="G772" s="650" t="s">
        <v>2088</v>
      </c>
      <c r="H772" s="651"/>
      <c r="I772" s="176"/>
      <c r="J772" s="652">
        <v>1</v>
      </c>
      <c r="K772" s="653">
        <v>14</v>
      </c>
      <c r="L772" s="653">
        <v>98</v>
      </c>
      <c r="M772" s="176">
        <f t="shared" si="82"/>
        <v>98</v>
      </c>
      <c r="N772" s="1104"/>
      <c r="O772" s="1129" t="str">
        <f t="shared" ref="O772:O835" si="85">IF(COUNTIF(G772,"*オンライン*"),"●","")</f>
        <v/>
      </c>
      <c r="P772" s="175"/>
      <c r="Q772" s="175"/>
      <c r="R772" s="175"/>
      <c r="S772" s="175"/>
      <c r="T772" s="175"/>
      <c r="U772" s="175"/>
      <c r="V772" s="175"/>
      <c r="W772" s="175"/>
      <c r="X772" s="175"/>
      <c r="Y772" s="175"/>
      <c r="Z772" s="175"/>
      <c r="AA772" s="175"/>
      <c r="AB772" s="175"/>
      <c r="AC772" s="175"/>
      <c r="AD772" s="175"/>
      <c r="AE772" s="175"/>
      <c r="AF772" s="175"/>
      <c r="AG772" s="175"/>
    </row>
    <row r="773" spans="1:33" ht="18" customHeight="1">
      <c r="A773" s="647" t="str">
        <f t="shared" ref="A773:A836" si="86">TEXT(EDATE(C773,-3),"ggge")</f>
        <v>平成12</v>
      </c>
      <c r="B773" s="552">
        <f t="shared" si="83"/>
        <v>32</v>
      </c>
      <c r="C773" s="648">
        <v>36726</v>
      </c>
      <c r="D773" s="648" t="str">
        <f t="shared" si="84"/>
        <v/>
      </c>
      <c r="E773" s="649">
        <v>1</v>
      </c>
      <c r="F773" s="650" t="s">
        <v>2212</v>
      </c>
      <c r="G773" s="650" t="s">
        <v>2088</v>
      </c>
      <c r="H773" s="651"/>
      <c r="I773" s="176"/>
      <c r="J773" s="652">
        <v>1</v>
      </c>
      <c r="K773" s="653">
        <v>16</v>
      </c>
      <c r="L773" s="653">
        <v>114</v>
      </c>
      <c r="M773" s="176">
        <f t="shared" ref="M773:M836" si="87">E773*L773</f>
        <v>114</v>
      </c>
      <c r="N773" s="1104"/>
      <c r="O773" s="1129" t="str">
        <f t="shared" si="85"/>
        <v/>
      </c>
      <c r="P773" s="175"/>
      <c r="Q773" s="175"/>
      <c r="R773" s="175"/>
      <c r="S773" s="175"/>
      <c r="T773" s="175"/>
      <c r="U773" s="175"/>
      <c r="V773" s="175"/>
      <c r="W773" s="175"/>
      <c r="X773" s="175"/>
      <c r="Y773" s="175"/>
      <c r="Z773" s="175"/>
      <c r="AA773" s="175"/>
      <c r="AB773" s="175"/>
      <c r="AC773" s="175"/>
      <c r="AD773" s="175"/>
      <c r="AE773" s="175"/>
      <c r="AF773" s="175"/>
      <c r="AG773" s="175"/>
    </row>
    <row r="774" spans="1:33" ht="18" customHeight="1">
      <c r="A774" s="647" t="str">
        <f t="shared" si="86"/>
        <v>平成12</v>
      </c>
      <c r="B774" s="552">
        <f t="shared" si="83"/>
        <v>26</v>
      </c>
      <c r="C774" s="648">
        <v>36735</v>
      </c>
      <c r="D774" s="648" t="str">
        <f t="shared" si="84"/>
        <v/>
      </c>
      <c r="E774" s="649">
        <v>1</v>
      </c>
      <c r="F774" s="650" t="s">
        <v>2213</v>
      </c>
      <c r="G774" s="650" t="s">
        <v>1881</v>
      </c>
      <c r="H774" s="651"/>
      <c r="I774" s="176"/>
      <c r="J774" s="652">
        <v>1</v>
      </c>
      <c r="K774" s="653">
        <v>19</v>
      </c>
      <c r="L774" s="653">
        <v>258</v>
      </c>
      <c r="M774" s="176">
        <f t="shared" si="87"/>
        <v>258</v>
      </c>
      <c r="N774" s="1104"/>
      <c r="O774" s="1129" t="str">
        <f t="shared" si="85"/>
        <v/>
      </c>
      <c r="P774" s="175"/>
      <c r="Q774" s="175"/>
      <c r="R774" s="175"/>
      <c r="S774" s="175"/>
      <c r="T774" s="175"/>
      <c r="U774" s="175"/>
      <c r="V774" s="175"/>
      <c r="W774" s="175"/>
      <c r="X774" s="175"/>
      <c r="Y774" s="175"/>
      <c r="Z774" s="175"/>
      <c r="AA774" s="175"/>
      <c r="AB774" s="175"/>
      <c r="AC774" s="175"/>
      <c r="AD774" s="175"/>
      <c r="AE774" s="175"/>
      <c r="AF774" s="175"/>
      <c r="AG774" s="175"/>
    </row>
    <row r="775" spans="1:33" ht="18" customHeight="1">
      <c r="A775" s="647" t="str">
        <f t="shared" si="86"/>
        <v>平成12</v>
      </c>
      <c r="B775" s="552">
        <f t="shared" si="83"/>
        <v>8</v>
      </c>
      <c r="C775" s="648">
        <v>36735</v>
      </c>
      <c r="D775" s="648" t="str">
        <f t="shared" si="84"/>
        <v/>
      </c>
      <c r="E775" s="649">
        <v>1</v>
      </c>
      <c r="F775" s="650" t="s">
        <v>2214</v>
      </c>
      <c r="G775" s="650" t="s">
        <v>2215</v>
      </c>
      <c r="H775" s="651"/>
      <c r="I775" s="176"/>
      <c r="J775" s="652">
        <v>1</v>
      </c>
      <c r="K775" s="653">
        <v>100</v>
      </c>
      <c r="L775" s="653">
        <v>153</v>
      </c>
      <c r="M775" s="176">
        <f t="shared" si="87"/>
        <v>153</v>
      </c>
      <c r="N775" s="1104"/>
      <c r="O775" s="1129" t="str">
        <f t="shared" si="85"/>
        <v/>
      </c>
      <c r="P775" s="175"/>
      <c r="Q775" s="175"/>
      <c r="R775" s="175"/>
      <c r="S775" s="175"/>
      <c r="T775" s="175"/>
      <c r="U775" s="175"/>
      <c r="V775" s="175"/>
      <c r="W775" s="175"/>
      <c r="X775" s="175"/>
      <c r="Y775" s="175"/>
      <c r="Z775" s="175"/>
      <c r="AA775" s="175"/>
      <c r="AB775" s="175"/>
      <c r="AC775" s="175"/>
      <c r="AD775" s="175"/>
      <c r="AE775" s="175"/>
      <c r="AF775" s="175"/>
      <c r="AG775" s="175"/>
    </row>
    <row r="776" spans="1:33" ht="18" customHeight="1">
      <c r="A776" s="647" t="str">
        <f t="shared" si="86"/>
        <v>平成12</v>
      </c>
      <c r="B776" s="552">
        <f t="shared" si="83"/>
        <v>68</v>
      </c>
      <c r="C776" s="648">
        <v>36746</v>
      </c>
      <c r="D776" s="648">
        <f t="shared" si="84"/>
        <v>36747</v>
      </c>
      <c r="E776" s="649">
        <v>2</v>
      </c>
      <c r="F776" s="650" t="s">
        <v>2216</v>
      </c>
      <c r="G776" s="650" t="s">
        <v>2217</v>
      </c>
      <c r="H776" s="651"/>
      <c r="I776" s="176"/>
      <c r="J776" s="652">
        <v>1</v>
      </c>
      <c r="K776" s="653">
        <v>5</v>
      </c>
      <c r="L776" s="653">
        <v>700</v>
      </c>
      <c r="M776" s="176">
        <f t="shared" si="87"/>
        <v>1400</v>
      </c>
      <c r="N776" s="1104"/>
      <c r="O776" s="1129" t="str">
        <f t="shared" si="85"/>
        <v/>
      </c>
      <c r="P776" s="175"/>
      <c r="Q776" s="175"/>
      <c r="R776" s="175"/>
      <c r="S776" s="175"/>
      <c r="T776" s="175"/>
      <c r="U776" s="175"/>
      <c r="V776" s="175"/>
      <c r="W776" s="175"/>
      <c r="X776" s="175"/>
      <c r="Y776" s="175"/>
      <c r="Z776" s="175"/>
      <c r="AA776" s="175"/>
      <c r="AB776" s="175"/>
      <c r="AC776" s="175"/>
      <c r="AD776" s="175"/>
      <c r="AE776" s="175"/>
      <c r="AF776" s="175"/>
      <c r="AG776" s="175"/>
    </row>
    <row r="777" spans="1:33" ht="18" customHeight="1">
      <c r="A777" s="647" t="str">
        <f t="shared" si="86"/>
        <v>平成12</v>
      </c>
      <c r="B777" s="552">
        <f t="shared" si="83"/>
        <v>68</v>
      </c>
      <c r="C777" s="648">
        <v>36760</v>
      </c>
      <c r="D777" s="648">
        <f t="shared" si="84"/>
        <v>36761</v>
      </c>
      <c r="E777" s="649">
        <v>2</v>
      </c>
      <c r="F777" s="650" t="s">
        <v>2218</v>
      </c>
      <c r="G777" s="650" t="s">
        <v>1410</v>
      </c>
      <c r="H777" s="651"/>
      <c r="I777" s="176"/>
      <c r="J777" s="652">
        <v>1</v>
      </c>
      <c r="K777" s="653">
        <v>5</v>
      </c>
      <c r="L777" s="653">
        <v>63</v>
      </c>
      <c r="M777" s="176">
        <f t="shared" si="87"/>
        <v>126</v>
      </c>
      <c r="N777" s="1104"/>
      <c r="O777" s="1129" t="str">
        <f t="shared" si="85"/>
        <v/>
      </c>
      <c r="P777" s="175"/>
      <c r="Q777" s="175"/>
      <c r="R777" s="175"/>
      <c r="S777" s="175"/>
      <c r="T777" s="175"/>
      <c r="U777" s="175"/>
      <c r="V777" s="175"/>
      <c r="W777" s="175"/>
      <c r="X777" s="175"/>
      <c r="Y777" s="175"/>
      <c r="Z777" s="175"/>
      <c r="AA777" s="175"/>
      <c r="AB777" s="175"/>
      <c r="AC777" s="175"/>
      <c r="AD777" s="175"/>
      <c r="AE777" s="175"/>
      <c r="AF777" s="175"/>
      <c r="AG777" s="175"/>
    </row>
    <row r="778" spans="1:33" ht="18" customHeight="1">
      <c r="A778" s="647" t="str">
        <f t="shared" si="86"/>
        <v>平成12</v>
      </c>
      <c r="B778" s="552">
        <f t="shared" si="83"/>
        <v>30</v>
      </c>
      <c r="C778" s="648">
        <v>36766</v>
      </c>
      <c r="D778" s="648" t="str">
        <f t="shared" si="84"/>
        <v/>
      </c>
      <c r="E778" s="649">
        <v>1</v>
      </c>
      <c r="F778" s="650" t="s">
        <v>2219</v>
      </c>
      <c r="G778" s="650" t="s">
        <v>2088</v>
      </c>
      <c r="H778" s="651"/>
      <c r="I778" s="176"/>
      <c r="J778" s="652">
        <v>1</v>
      </c>
      <c r="K778" s="653">
        <v>18</v>
      </c>
      <c r="L778" s="653">
        <v>66</v>
      </c>
      <c r="M778" s="176">
        <f t="shared" si="87"/>
        <v>66</v>
      </c>
      <c r="N778" s="1104"/>
      <c r="O778" s="1129" t="str">
        <f t="shared" si="85"/>
        <v/>
      </c>
      <c r="P778" s="175"/>
      <c r="Q778" s="175"/>
      <c r="R778" s="175"/>
      <c r="S778" s="175"/>
      <c r="T778" s="175"/>
      <c r="U778" s="175"/>
      <c r="V778" s="175"/>
      <c r="W778" s="175"/>
      <c r="X778" s="175"/>
      <c r="Y778" s="175"/>
      <c r="Z778" s="175"/>
      <c r="AA778" s="175"/>
      <c r="AB778" s="175"/>
      <c r="AC778" s="175"/>
      <c r="AD778" s="175"/>
      <c r="AE778" s="175"/>
      <c r="AF778" s="175"/>
      <c r="AG778" s="175"/>
    </row>
    <row r="779" spans="1:33" ht="18" customHeight="1">
      <c r="A779" s="647" t="str">
        <f t="shared" si="86"/>
        <v>平成12</v>
      </c>
      <c r="B779" s="552">
        <f t="shared" si="83"/>
        <v>56</v>
      </c>
      <c r="C779" s="648">
        <v>36768</v>
      </c>
      <c r="D779" s="648" t="str">
        <f t="shared" si="84"/>
        <v/>
      </c>
      <c r="E779" s="649">
        <v>1</v>
      </c>
      <c r="F779" s="650" t="s">
        <v>2220</v>
      </c>
      <c r="G779" s="650" t="s">
        <v>2221</v>
      </c>
      <c r="H779" s="651"/>
      <c r="I779" s="176"/>
      <c r="J779" s="652">
        <v>1</v>
      </c>
      <c r="K779" s="653">
        <v>8</v>
      </c>
      <c r="L779" s="653">
        <v>154</v>
      </c>
      <c r="M779" s="176">
        <f t="shared" si="87"/>
        <v>154</v>
      </c>
      <c r="N779" s="1104"/>
      <c r="O779" s="1129" t="str">
        <f t="shared" si="85"/>
        <v/>
      </c>
      <c r="P779" s="175"/>
      <c r="Q779" s="175"/>
      <c r="R779" s="175"/>
      <c r="S779" s="175"/>
      <c r="T779" s="175"/>
      <c r="U779" s="175"/>
      <c r="V779" s="175"/>
      <c r="W779" s="175"/>
      <c r="X779" s="175"/>
      <c r="Y779" s="175"/>
      <c r="Z779" s="175"/>
      <c r="AA779" s="175"/>
      <c r="AB779" s="175"/>
      <c r="AC779" s="175"/>
      <c r="AD779" s="175"/>
      <c r="AE779" s="175"/>
      <c r="AF779" s="175"/>
      <c r="AG779" s="175"/>
    </row>
    <row r="780" spans="1:33" ht="18" customHeight="1">
      <c r="A780" s="647" t="str">
        <f t="shared" si="86"/>
        <v>平成12</v>
      </c>
      <c r="B780" s="552">
        <f t="shared" si="83"/>
        <v>63</v>
      </c>
      <c r="C780" s="648">
        <v>36770</v>
      </c>
      <c r="D780" s="648" t="str">
        <f t="shared" si="84"/>
        <v/>
      </c>
      <c r="E780" s="649">
        <v>1</v>
      </c>
      <c r="F780" s="650" t="s">
        <v>2222</v>
      </c>
      <c r="G780" s="650" t="s">
        <v>2223</v>
      </c>
      <c r="H780" s="651"/>
      <c r="I780" s="176"/>
      <c r="J780" s="652">
        <v>1</v>
      </c>
      <c r="K780" s="653">
        <v>7</v>
      </c>
      <c r="L780" s="653">
        <v>124</v>
      </c>
      <c r="M780" s="176">
        <f t="shared" si="87"/>
        <v>124</v>
      </c>
      <c r="N780" s="1104"/>
      <c r="O780" s="1129" t="str">
        <f t="shared" si="85"/>
        <v/>
      </c>
      <c r="P780" s="175"/>
      <c r="Q780" s="175"/>
      <c r="R780" s="175"/>
      <c r="S780" s="175"/>
      <c r="T780" s="175"/>
      <c r="U780" s="175"/>
      <c r="V780" s="175"/>
      <c r="W780" s="175"/>
      <c r="X780" s="175"/>
      <c r="Y780" s="175"/>
      <c r="Z780" s="175"/>
      <c r="AA780" s="175"/>
      <c r="AB780" s="175"/>
      <c r="AC780" s="175"/>
      <c r="AD780" s="175"/>
      <c r="AE780" s="175"/>
      <c r="AF780" s="175"/>
      <c r="AG780" s="175"/>
    </row>
    <row r="781" spans="1:33" ht="18" customHeight="1">
      <c r="A781" s="647" t="str">
        <f t="shared" si="86"/>
        <v>平成12</v>
      </c>
      <c r="B781" s="552">
        <f t="shared" si="83"/>
        <v>25</v>
      </c>
      <c r="C781" s="648">
        <v>36781</v>
      </c>
      <c r="D781" s="648" t="str">
        <f t="shared" si="84"/>
        <v/>
      </c>
      <c r="E781" s="649">
        <v>1</v>
      </c>
      <c r="F781" s="650" t="s">
        <v>2224</v>
      </c>
      <c r="G781" s="650" t="s">
        <v>1881</v>
      </c>
      <c r="H781" s="651"/>
      <c r="I781" s="176"/>
      <c r="J781" s="652">
        <v>1</v>
      </c>
      <c r="K781" s="653">
        <v>21</v>
      </c>
      <c r="L781" s="653">
        <v>212</v>
      </c>
      <c r="M781" s="176">
        <f t="shared" si="87"/>
        <v>212</v>
      </c>
      <c r="N781" s="1104"/>
      <c r="O781" s="1129" t="str">
        <f t="shared" si="85"/>
        <v/>
      </c>
      <c r="P781" s="175"/>
      <c r="Q781" s="175"/>
      <c r="R781" s="175"/>
      <c r="S781" s="175"/>
      <c r="T781" s="175"/>
      <c r="U781" s="175"/>
      <c r="V781" s="175"/>
      <c r="W781" s="175"/>
      <c r="X781" s="175"/>
      <c r="Y781" s="175"/>
      <c r="Z781" s="175"/>
      <c r="AA781" s="175"/>
      <c r="AB781" s="175"/>
      <c r="AC781" s="175"/>
      <c r="AD781" s="175"/>
      <c r="AE781" s="175"/>
      <c r="AF781" s="175"/>
      <c r="AG781" s="175"/>
    </row>
    <row r="782" spans="1:33" ht="18" customHeight="1">
      <c r="A782" s="647" t="str">
        <f t="shared" si="86"/>
        <v>平成12</v>
      </c>
      <c r="B782" s="552">
        <f t="shared" si="83"/>
        <v>11</v>
      </c>
      <c r="C782" s="648">
        <v>36789</v>
      </c>
      <c r="D782" s="648" t="str">
        <f t="shared" si="84"/>
        <v/>
      </c>
      <c r="E782" s="649">
        <v>1</v>
      </c>
      <c r="F782" s="650" t="s">
        <v>2225</v>
      </c>
      <c r="G782" s="650" t="s">
        <v>2226</v>
      </c>
      <c r="H782" s="651"/>
      <c r="I782" s="176"/>
      <c r="J782" s="652">
        <v>1</v>
      </c>
      <c r="K782" s="653">
        <v>90</v>
      </c>
      <c r="L782" s="653">
        <v>109</v>
      </c>
      <c r="M782" s="176">
        <f t="shared" si="87"/>
        <v>109</v>
      </c>
      <c r="N782" s="1104"/>
      <c r="O782" s="1129" t="str">
        <f t="shared" si="85"/>
        <v/>
      </c>
      <c r="P782" s="175"/>
      <c r="Q782" s="175"/>
      <c r="R782" s="175"/>
      <c r="S782" s="175"/>
      <c r="T782" s="175"/>
      <c r="U782" s="175"/>
      <c r="V782" s="175"/>
      <c r="W782" s="175"/>
      <c r="X782" s="175"/>
      <c r="Y782" s="175"/>
      <c r="Z782" s="175"/>
      <c r="AA782" s="175"/>
      <c r="AB782" s="175"/>
      <c r="AC782" s="175"/>
      <c r="AD782" s="175"/>
      <c r="AE782" s="175"/>
      <c r="AF782" s="175"/>
      <c r="AG782" s="175"/>
    </row>
    <row r="783" spans="1:33" ht="18" customHeight="1">
      <c r="A783" s="647" t="str">
        <f t="shared" si="86"/>
        <v>平成12</v>
      </c>
      <c r="B783" s="552">
        <f t="shared" si="83"/>
        <v>34</v>
      </c>
      <c r="C783" s="648">
        <v>36797</v>
      </c>
      <c r="D783" s="648" t="str">
        <f t="shared" si="84"/>
        <v/>
      </c>
      <c r="E783" s="649">
        <v>1</v>
      </c>
      <c r="F783" s="650" t="s">
        <v>2227</v>
      </c>
      <c r="G783" s="650" t="s">
        <v>1299</v>
      </c>
      <c r="H783" s="651"/>
      <c r="I783" s="176"/>
      <c r="J783" s="652">
        <v>1</v>
      </c>
      <c r="K783" s="653">
        <v>13</v>
      </c>
      <c r="L783" s="653">
        <v>171</v>
      </c>
      <c r="M783" s="176">
        <f t="shared" si="87"/>
        <v>171</v>
      </c>
      <c r="N783" s="1104"/>
      <c r="O783" s="1129" t="str">
        <f t="shared" si="85"/>
        <v/>
      </c>
      <c r="P783" s="175"/>
      <c r="Q783" s="175"/>
      <c r="R783" s="175"/>
      <c r="S783" s="175"/>
      <c r="T783" s="175"/>
      <c r="U783" s="175"/>
      <c r="V783" s="175"/>
      <c r="W783" s="175"/>
      <c r="X783" s="175"/>
      <c r="Y783" s="175"/>
      <c r="Z783" s="175"/>
      <c r="AA783" s="175"/>
      <c r="AB783" s="175"/>
      <c r="AC783" s="175"/>
      <c r="AD783" s="175"/>
      <c r="AE783" s="175"/>
      <c r="AF783" s="175"/>
      <c r="AG783" s="175"/>
    </row>
    <row r="784" spans="1:33" ht="18" customHeight="1">
      <c r="A784" s="647" t="str">
        <f t="shared" si="86"/>
        <v>平成12</v>
      </c>
      <c r="B784" s="552">
        <f t="shared" si="83"/>
        <v>18</v>
      </c>
      <c r="C784" s="648">
        <v>36804</v>
      </c>
      <c r="D784" s="648">
        <f t="shared" si="84"/>
        <v>36805</v>
      </c>
      <c r="E784" s="649">
        <v>2</v>
      </c>
      <c r="F784" s="650" t="s">
        <v>2228</v>
      </c>
      <c r="G784" s="650" t="s">
        <v>1299</v>
      </c>
      <c r="H784" s="651"/>
      <c r="I784" s="176"/>
      <c r="J784" s="652">
        <v>1</v>
      </c>
      <c r="K784" s="653">
        <v>55</v>
      </c>
      <c r="L784" s="653">
        <v>400</v>
      </c>
      <c r="M784" s="176">
        <f t="shared" si="87"/>
        <v>800</v>
      </c>
      <c r="N784" s="1104"/>
      <c r="O784" s="1129" t="str">
        <f t="shared" si="85"/>
        <v/>
      </c>
      <c r="P784" s="175"/>
      <c r="Q784" s="175"/>
      <c r="R784" s="175"/>
      <c r="S784" s="175"/>
      <c r="T784" s="175"/>
      <c r="U784" s="175"/>
      <c r="V784" s="175"/>
      <c r="W784" s="175"/>
      <c r="X784" s="175"/>
      <c r="Y784" s="175"/>
      <c r="Z784" s="175"/>
      <c r="AA784" s="175"/>
      <c r="AB784" s="175"/>
      <c r="AC784" s="175"/>
      <c r="AD784" s="175"/>
      <c r="AE784" s="175"/>
      <c r="AF784" s="175"/>
      <c r="AG784" s="175"/>
    </row>
    <row r="785" spans="1:33" ht="18" customHeight="1">
      <c r="A785" s="647" t="str">
        <f t="shared" si="86"/>
        <v>平成12</v>
      </c>
      <c r="B785" s="552">
        <f t="shared" si="83"/>
        <v>42</v>
      </c>
      <c r="C785" s="648">
        <v>36810</v>
      </c>
      <c r="D785" s="648">
        <f t="shared" si="84"/>
        <v>36812</v>
      </c>
      <c r="E785" s="649">
        <v>3</v>
      </c>
      <c r="F785" s="650" t="s">
        <v>2229</v>
      </c>
      <c r="G785" s="650" t="s">
        <v>2230</v>
      </c>
      <c r="H785" s="651"/>
      <c r="I785" s="176"/>
      <c r="J785" s="652">
        <v>1</v>
      </c>
      <c r="K785" s="653">
        <v>11</v>
      </c>
      <c r="L785" s="653">
        <v>45</v>
      </c>
      <c r="M785" s="176">
        <f t="shared" si="87"/>
        <v>135</v>
      </c>
      <c r="N785" s="1104"/>
      <c r="O785" s="1129" t="str">
        <f t="shared" si="85"/>
        <v/>
      </c>
      <c r="P785" s="175"/>
      <c r="Q785" s="175"/>
      <c r="R785" s="175"/>
      <c r="S785" s="175"/>
      <c r="T785" s="175"/>
      <c r="U785" s="175"/>
      <c r="V785" s="175"/>
      <c r="W785" s="175"/>
      <c r="X785" s="175"/>
      <c r="Y785" s="175"/>
      <c r="Z785" s="175"/>
      <c r="AA785" s="175"/>
      <c r="AB785" s="175"/>
      <c r="AC785" s="175"/>
      <c r="AD785" s="175"/>
      <c r="AE785" s="175"/>
      <c r="AF785" s="175"/>
      <c r="AG785" s="175"/>
    </row>
    <row r="786" spans="1:33" ht="18" customHeight="1">
      <c r="A786" s="647" t="str">
        <f t="shared" si="86"/>
        <v>平成12</v>
      </c>
      <c r="B786" s="552">
        <f t="shared" si="83"/>
        <v>16</v>
      </c>
      <c r="C786" s="648">
        <v>36810</v>
      </c>
      <c r="D786" s="648">
        <f t="shared" si="84"/>
        <v>36811</v>
      </c>
      <c r="E786" s="649">
        <v>2</v>
      </c>
      <c r="F786" s="650" t="s">
        <v>2231</v>
      </c>
      <c r="G786" s="650" t="s">
        <v>2232</v>
      </c>
      <c r="H786" s="651"/>
      <c r="I786" s="176"/>
      <c r="J786" s="652">
        <v>1</v>
      </c>
      <c r="K786" s="653">
        <v>57</v>
      </c>
      <c r="L786" s="653">
        <v>182</v>
      </c>
      <c r="M786" s="176">
        <f t="shared" si="87"/>
        <v>364</v>
      </c>
      <c r="N786" s="1104"/>
      <c r="O786" s="1129" t="str">
        <f t="shared" si="85"/>
        <v/>
      </c>
      <c r="P786" s="175"/>
      <c r="Q786" s="175"/>
      <c r="R786" s="175"/>
      <c r="S786" s="175"/>
      <c r="T786" s="175"/>
      <c r="U786" s="175"/>
      <c r="V786" s="175"/>
      <c r="W786" s="175"/>
      <c r="X786" s="175"/>
      <c r="Y786" s="175"/>
      <c r="Z786" s="175"/>
      <c r="AA786" s="175"/>
      <c r="AB786" s="175"/>
      <c r="AC786" s="175"/>
      <c r="AD786" s="175"/>
      <c r="AE786" s="175"/>
      <c r="AF786" s="175"/>
      <c r="AG786" s="175"/>
    </row>
    <row r="787" spans="1:33" ht="18" customHeight="1">
      <c r="A787" s="647" t="str">
        <f t="shared" si="86"/>
        <v>平成12</v>
      </c>
      <c r="B787" s="552">
        <f t="shared" si="83"/>
        <v>56</v>
      </c>
      <c r="C787" s="648">
        <v>36812</v>
      </c>
      <c r="D787" s="648" t="str">
        <f t="shared" si="84"/>
        <v/>
      </c>
      <c r="E787" s="649">
        <v>1</v>
      </c>
      <c r="F787" s="650" t="s">
        <v>2233</v>
      </c>
      <c r="G787" s="650" t="s">
        <v>1299</v>
      </c>
      <c r="H787" s="651"/>
      <c r="I787" s="176"/>
      <c r="J787" s="652">
        <v>1</v>
      </c>
      <c r="K787" s="653">
        <v>8</v>
      </c>
      <c r="L787" s="653">
        <v>46</v>
      </c>
      <c r="M787" s="176">
        <f t="shared" si="87"/>
        <v>46</v>
      </c>
      <c r="N787" s="1104"/>
      <c r="O787" s="1129" t="str">
        <f t="shared" si="85"/>
        <v/>
      </c>
      <c r="P787" s="175"/>
      <c r="Q787" s="175"/>
      <c r="R787" s="175"/>
      <c r="S787" s="175"/>
      <c r="T787" s="175"/>
      <c r="U787" s="175"/>
      <c r="V787" s="175"/>
      <c r="W787" s="175"/>
      <c r="X787" s="175"/>
      <c r="Y787" s="175"/>
      <c r="Z787" s="175"/>
      <c r="AA787" s="175"/>
      <c r="AB787" s="175"/>
      <c r="AC787" s="175"/>
      <c r="AD787" s="175"/>
      <c r="AE787" s="175"/>
      <c r="AF787" s="175"/>
      <c r="AG787" s="175"/>
    </row>
    <row r="788" spans="1:33" ht="18" customHeight="1">
      <c r="A788" s="647" t="str">
        <f t="shared" si="86"/>
        <v>平成12</v>
      </c>
      <c r="B788" s="552">
        <f t="shared" si="83"/>
        <v>8</v>
      </c>
      <c r="C788" s="648">
        <v>36823</v>
      </c>
      <c r="D788" s="648">
        <f t="shared" si="84"/>
        <v>36824</v>
      </c>
      <c r="E788" s="649">
        <v>2</v>
      </c>
      <c r="F788" s="650" t="s">
        <v>2234</v>
      </c>
      <c r="G788" s="650" t="s">
        <v>1299</v>
      </c>
      <c r="H788" s="651"/>
      <c r="I788" s="176"/>
      <c r="J788" s="652">
        <v>1</v>
      </c>
      <c r="K788" s="653">
        <v>100</v>
      </c>
      <c r="L788" s="653">
        <v>221</v>
      </c>
      <c r="M788" s="176">
        <f t="shared" si="87"/>
        <v>442</v>
      </c>
      <c r="N788" s="1104"/>
      <c r="O788" s="1129" t="str">
        <f t="shared" si="85"/>
        <v/>
      </c>
      <c r="P788" s="175"/>
      <c r="Q788" s="175"/>
      <c r="R788" s="175"/>
      <c r="S788" s="175"/>
      <c r="T788" s="175"/>
      <c r="U788" s="175"/>
      <c r="V788" s="175"/>
      <c r="W788" s="175"/>
      <c r="X788" s="175"/>
      <c r="Y788" s="175"/>
      <c r="Z788" s="175"/>
      <c r="AA788" s="175"/>
      <c r="AB788" s="175"/>
      <c r="AC788" s="175"/>
      <c r="AD788" s="175"/>
      <c r="AE788" s="175"/>
      <c r="AF788" s="175"/>
      <c r="AG788" s="175"/>
    </row>
    <row r="789" spans="1:33" ht="18" customHeight="1">
      <c r="A789" s="647" t="str">
        <f t="shared" si="86"/>
        <v>平成12</v>
      </c>
      <c r="B789" s="552">
        <f t="shared" si="83"/>
        <v>6</v>
      </c>
      <c r="C789" s="648">
        <v>36825</v>
      </c>
      <c r="D789" s="648">
        <f t="shared" si="84"/>
        <v>36826</v>
      </c>
      <c r="E789" s="649">
        <v>2</v>
      </c>
      <c r="F789" s="650" t="s">
        <v>2235</v>
      </c>
      <c r="G789" s="650" t="s">
        <v>468</v>
      </c>
      <c r="H789" s="651"/>
      <c r="I789" s="176"/>
      <c r="J789" s="652">
        <v>1</v>
      </c>
      <c r="K789" s="653">
        <v>125</v>
      </c>
      <c r="L789" s="653">
        <v>283</v>
      </c>
      <c r="M789" s="176">
        <f t="shared" si="87"/>
        <v>566</v>
      </c>
      <c r="N789" s="1104"/>
      <c r="O789" s="1129" t="str">
        <f t="shared" si="85"/>
        <v/>
      </c>
      <c r="P789" s="175"/>
      <c r="Q789" s="175"/>
      <c r="R789" s="175"/>
      <c r="S789" s="175"/>
      <c r="T789" s="175"/>
      <c r="U789" s="175"/>
      <c r="V789" s="175"/>
      <c r="W789" s="175"/>
      <c r="X789" s="175"/>
      <c r="Y789" s="175"/>
      <c r="Z789" s="175"/>
      <c r="AA789" s="175"/>
      <c r="AB789" s="175"/>
      <c r="AC789" s="175"/>
      <c r="AD789" s="175"/>
      <c r="AE789" s="175"/>
      <c r="AF789" s="175"/>
      <c r="AG789" s="175"/>
    </row>
    <row r="790" spans="1:33" ht="18" customHeight="1">
      <c r="A790" s="647" t="str">
        <f t="shared" si="86"/>
        <v>平成12</v>
      </c>
      <c r="B790" s="552">
        <f t="shared" si="83"/>
        <v>53</v>
      </c>
      <c r="C790" s="648">
        <v>36836</v>
      </c>
      <c r="D790" s="648" t="str">
        <f t="shared" si="84"/>
        <v/>
      </c>
      <c r="E790" s="649">
        <v>1</v>
      </c>
      <c r="F790" s="650" t="s">
        <v>2236</v>
      </c>
      <c r="G790" s="650" t="s">
        <v>1410</v>
      </c>
      <c r="H790" s="651"/>
      <c r="I790" s="176"/>
      <c r="J790" s="652">
        <v>1</v>
      </c>
      <c r="K790" s="653">
        <v>9</v>
      </c>
      <c r="L790" s="653">
        <v>95</v>
      </c>
      <c r="M790" s="176">
        <f t="shared" si="87"/>
        <v>95</v>
      </c>
      <c r="N790" s="1104"/>
      <c r="O790" s="1129" t="str">
        <f t="shared" si="85"/>
        <v/>
      </c>
      <c r="P790" s="175"/>
      <c r="Q790" s="175"/>
      <c r="R790" s="175"/>
      <c r="S790" s="175"/>
      <c r="T790" s="175"/>
      <c r="U790" s="175"/>
      <c r="V790" s="175"/>
      <c r="W790" s="175"/>
      <c r="X790" s="175"/>
      <c r="Y790" s="175"/>
      <c r="Z790" s="175"/>
      <c r="AA790" s="175"/>
      <c r="AB790" s="175"/>
      <c r="AC790" s="175"/>
      <c r="AD790" s="175"/>
      <c r="AE790" s="175"/>
      <c r="AF790" s="175"/>
      <c r="AG790" s="175"/>
    </row>
    <row r="791" spans="1:33" ht="18" customHeight="1">
      <c r="A791" s="647" t="str">
        <f t="shared" si="86"/>
        <v>平成12</v>
      </c>
      <c r="B791" s="552">
        <f t="shared" si="83"/>
        <v>2</v>
      </c>
      <c r="C791" s="648">
        <v>36837</v>
      </c>
      <c r="D791" s="648">
        <f t="shared" si="84"/>
        <v>36839</v>
      </c>
      <c r="E791" s="649">
        <v>3</v>
      </c>
      <c r="F791" s="650" t="s">
        <v>2237</v>
      </c>
      <c r="G791" s="650" t="s">
        <v>1503</v>
      </c>
      <c r="H791" s="651"/>
      <c r="I791" s="176"/>
      <c r="J791" s="652">
        <v>1</v>
      </c>
      <c r="K791" s="653">
        <v>276</v>
      </c>
      <c r="L791" s="653">
        <v>640</v>
      </c>
      <c r="M791" s="176">
        <f t="shared" si="87"/>
        <v>1920</v>
      </c>
      <c r="N791" s="1104"/>
      <c r="O791" s="1129" t="str">
        <f t="shared" si="85"/>
        <v/>
      </c>
      <c r="P791" s="175"/>
      <c r="Q791" s="175"/>
      <c r="R791" s="175"/>
      <c r="S791" s="175"/>
      <c r="T791" s="175"/>
      <c r="U791" s="175"/>
      <c r="V791" s="175"/>
      <c r="W791" s="175"/>
      <c r="X791" s="175"/>
      <c r="Y791" s="175"/>
      <c r="Z791" s="175"/>
      <c r="AA791" s="175"/>
      <c r="AB791" s="175"/>
      <c r="AC791" s="175"/>
      <c r="AD791" s="175"/>
      <c r="AE791" s="175"/>
      <c r="AF791" s="175"/>
      <c r="AG791" s="175"/>
    </row>
    <row r="792" spans="1:33" ht="18" customHeight="1">
      <c r="A792" s="647" t="str">
        <f t="shared" si="86"/>
        <v>平成12</v>
      </c>
      <c r="B792" s="552">
        <f t="shared" si="83"/>
        <v>81</v>
      </c>
      <c r="C792" s="648">
        <v>36843</v>
      </c>
      <c r="D792" s="648" t="str">
        <f t="shared" si="84"/>
        <v/>
      </c>
      <c r="E792" s="649">
        <v>1</v>
      </c>
      <c r="F792" s="650" t="s">
        <v>1415</v>
      </c>
      <c r="G792" s="650" t="s">
        <v>2088</v>
      </c>
      <c r="H792" s="651"/>
      <c r="I792" s="176"/>
      <c r="J792" s="652">
        <v>1</v>
      </c>
      <c r="K792" s="653">
        <v>2</v>
      </c>
      <c r="L792" s="653">
        <v>53</v>
      </c>
      <c r="M792" s="176">
        <f t="shared" si="87"/>
        <v>53</v>
      </c>
      <c r="N792" s="1104"/>
      <c r="O792" s="1129" t="str">
        <f t="shared" si="85"/>
        <v/>
      </c>
      <c r="P792" s="175"/>
      <c r="Q792" s="175"/>
      <c r="R792" s="175"/>
      <c r="S792" s="175"/>
      <c r="T792" s="175"/>
      <c r="U792" s="175"/>
      <c r="V792" s="175"/>
      <c r="W792" s="175"/>
      <c r="X792" s="175"/>
      <c r="Y792" s="175"/>
      <c r="Z792" s="175"/>
      <c r="AA792" s="175"/>
      <c r="AB792" s="175"/>
      <c r="AC792" s="175"/>
      <c r="AD792" s="175"/>
      <c r="AE792" s="175"/>
      <c r="AF792" s="175"/>
      <c r="AG792" s="175"/>
    </row>
    <row r="793" spans="1:33" ht="18" customHeight="1">
      <c r="A793" s="647" t="str">
        <f t="shared" si="86"/>
        <v>平成12</v>
      </c>
      <c r="B793" s="552">
        <f t="shared" si="83"/>
        <v>21</v>
      </c>
      <c r="C793" s="648">
        <v>36846</v>
      </c>
      <c r="D793" s="648" t="str">
        <f t="shared" si="84"/>
        <v/>
      </c>
      <c r="E793" s="649">
        <v>1</v>
      </c>
      <c r="F793" s="650" t="s">
        <v>2238</v>
      </c>
      <c r="G793" s="650" t="s">
        <v>2239</v>
      </c>
      <c r="H793" s="651"/>
      <c r="I793" s="176"/>
      <c r="J793" s="652">
        <v>1</v>
      </c>
      <c r="K793" s="653">
        <v>42</v>
      </c>
      <c r="L793" s="653">
        <v>141</v>
      </c>
      <c r="M793" s="176">
        <f t="shared" si="87"/>
        <v>141</v>
      </c>
      <c r="N793" s="1104"/>
      <c r="O793" s="1129" t="str">
        <f t="shared" si="85"/>
        <v/>
      </c>
      <c r="P793" s="175"/>
      <c r="Q793" s="175"/>
      <c r="R793" s="175"/>
      <c r="S793" s="175"/>
      <c r="T793" s="175"/>
      <c r="U793" s="175"/>
      <c r="V793" s="175"/>
      <c r="W793" s="175"/>
      <c r="X793" s="175"/>
      <c r="Y793" s="175"/>
      <c r="Z793" s="175"/>
      <c r="AA793" s="175"/>
      <c r="AB793" s="175"/>
      <c r="AC793" s="175"/>
      <c r="AD793" s="175"/>
      <c r="AE793" s="175"/>
      <c r="AF793" s="175"/>
      <c r="AG793" s="175"/>
    </row>
    <row r="794" spans="1:33" ht="18" customHeight="1">
      <c r="A794" s="647" t="str">
        <f t="shared" si="86"/>
        <v>平成12</v>
      </c>
      <c r="B794" s="552">
        <f t="shared" si="83"/>
        <v>56</v>
      </c>
      <c r="C794" s="648">
        <v>36847</v>
      </c>
      <c r="D794" s="648" t="str">
        <f t="shared" si="84"/>
        <v/>
      </c>
      <c r="E794" s="649">
        <v>1</v>
      </c>
      <c r="F794" s="650" t="s">
        <v>2240</v>
      </c>
      <c r="G794" s="650" t="s">
        <v>1881</v>
      </c>
      <c r="H794" s="651"/>
      <c r="I794" s="176"/>
      <c r="J794" s="652">
        <v>1</v>
      </c>
      <c r="K794" s="653">
        <v>8</v>
      </c>
      <c r="L794" s="653">
        <v>141</v>
      </c>
      <c r="M794" s="176">
        <f t="shared" si="87"/>
        <v>141</v>
      </c>
      <c r="N794" s="1104"/>
      <c r="O794" s="1129" t="str">
        <f t="shared" si="85"/>
        <v/>
      </c>
      <c r="P794" s="175"/>
      <c r="Q794" s="175"/>
      <c r="R794" s="175"/>
      <c r="S794" s="175"/>
      <c r="T794" s="175"/>
      <c r="U794" s="175"/>
      <c r="V794" s="175"/>
      <c r="W794" s="175"/>
      <c r="X794" s="175"/>
      <c r="Y794" s="175"/>
      <c r="Z794" s="175"/>
      <c r="AA794" s="175"/>
      <c r="AB794" s="175"/>
      <c r="AC794" s="175"/>
      <c r="AD794" s="175"/>
      <c r="AE794" s="175"/>
      <c r="AF794" s="175"/>
      <c r="AG794" s="175"/>
    </row>
    <row r="795" spans="1:33" ht="18" customHeight="1">
      <c r="A795" s="647" t="str">
        <f t="shared" si="86"/>
        <v>平成12</v>
      </c>
      <c r="B795" s="552">
        <f t="shared" si="83"/>
        <v>1</v>
      </c>
      <c r="C795" s="648">
        <v>36853</v>
      </c>
      <c r="D795" s="648">
        <f t="shared" si="84"/>
        <v>36855</v>
      </c>
      <c r="E795" s="649">
        <v>3</v>
      </c>
      <c r="F795" s="650" t="s">
        <v>2241</v>
      </c>
      <c r="G795" s="650" t="s">
        <v>2242</v>
      </c>
      <c r="H795" s="651"/>
      <c r="I795" s="176"/>
      <c r="J795" s="652">
        <v>1</v>
      </c>
      <c r="K795" s="653">
        <v>432</v>
      </c>
      <c r="L795" s="653">
        <v>921</v>
      </c>
      <c r="M795" s="176">
        <f t="shared" si="87"/>
        <v>2763</v>
      </c>
      <c r="N795" s="1104"/>
      <c r="O795" s="1129" t="str">
        <f t="shared" si="85"/>
        <v/>
      </c>
      <c r="P795" s="175"/>
      <c r="Q795" s="175"/>
      <c r="R795" s="175"/>
      <c r="S795" s="175"/>
      <c r="T795" s="175"/>
      <c r="U795" s="175"/>
      <c r="V795" s="175"/>
      <c r="W795" s="175"/>
      <c r="X795" s="175"/>
      <c r="Y795" s="175"/>
      <c r="Z795" s="175"/>
      <c r="AA795" s="175"/>
      <c r="AB795" s="175"/>
      <c r="AC795" s="175"/>
      <c r="AD795" s="175"/>
      <c r="AE795" s="175"/>
      <c r="AF795" s="175"/>
      <c r="AG795" s="175"/>
    </row>
    <row r="796" spans="1:33" ht="18" customHeight="1">
      <c r="A796" s="647" t="str">
        <f t="shared" si="86"/>
        <v>平成12</v>
      </c>
      <c r="B796" s="552">
        <f t="shared" si="83"/>
        <v>49</v>
      </c>
      <c r="C796" s="648">
        <v>36858</v>
      </c>
      <c r="D796" s="648" t="str">
        <f t="shared" si="84"/>
        <v/>
      </c>
      <c r="E796" s="649">
        <v>1</v>
      </c>
      <c r="F796" s="650" t="s">
        <v>2243</v>
      </c>
      <c r="G796" s="650" t="s">
        <v>2244</v>
      </c>
      <c r="H796" s="651"/>
      <c r="I796" s="176"/>
      <c r="J796" s="652">
        <v>1</v>
      </c>
      <c r="K796" s="653">
        <v>10</v>
      </c>
      <c r="L796" s="653">
        <v>151</v>
      </c>
      <c r="M796" s="176">
        <f t="shared" si="87"/>
        <v>151</v>
      </c>
      <c r="N796" s="1104"/>
      <c r="O796" s="1129" t="str">
        <f t="shared" si="85"/>
        <v/>
      </c>
      <c r="P796" s="175"/>
      <c r="Q796" s="175"/>
      <c r="R796" s="175"/>
      <c r="S796" s="175"/>
      <c r="T796" s="175"/>
      <c r="U796" s="175"/>
      <c r="V796" s="175"/>
      <c r="W796" s="175"/>
      <c r="X796" s="175"/>
      <c r="Y796" s="175"/>
      <c r="Z796" s="175"/>
      <c r="AA796" s="175"/>
      <c r="AB796" s="175"/>
      <c r="AC796" s="175"/>
      <c r="AD796" s="175"/>
      <c r="AE796" s="175"/>
      <c r="AF796" s="175"/>
      <c r="AG796" s="175"/>
    </row>
    <row r="797" spans="1:33" ht="18" customHeight="1">
      <c r="A797" s="647" t="str">
        <f t="shared" si="86"/>
        <v>平成12</v>
      </c>
      <c r="B797" s="552">
        <f t="shared" si="83"/>
        <v>73</v>
      </c>
      <c r="C797" s="648">
        <v>36859</v>
      </c>
      <c r="D797" s="648" t="str">
        <f t="shared" si="84"/>
        <v/>
      </c>
      <c r="E797" s="649">
        <v>1</v>
      </c>
      <c r="F797" s="650" t="s">
        <v>2245</v>
      </c>
      <c r="G797" s="650" t="s">
        <v>2088</v>
      </c>
      <c r="H797" s="651"/>
      <c r="I797" s="176"/>
      <c r="J797" s="652">
        <v>1</v>
      </c>
      <c r="K797" s="653">
        <v>4</v>
      </c>
      <c r="L797" s="653">
        <v>89</v>
      </c>
      <c r="M797" s="176">
        <f t="shared" si="87"/>
        <v>89</v>
      </c>
      <c r="N797" s="1104"/>
      <c r="O797" s="1129" t="str">
        <f t="shared" si="85"/>
        <v/>
      </c>
      <c r="P797" s="175"/>
      <c r="Q797" s="175"/>
      <c r="R797" s="175"/>
      <c r="S797" s="175"/>
      <c r="T797" s="175"/>
      <c r="U797" s="175"/>
      <c r="V797" s="175"/>
      <c r="W797" s="175"/>
      <c r="X797" s="175"/>
      <c r="Y797" s="175"/>
      <c r="Z797" s="175"/>
      <c r="AA797" s="175"/>
      <c r="AB797" s="175"/>
      <c r="AC797" s="175"/>
      <c r="AD797" s="175"/>
      <c r="AE797" s="175"/>
      <c r="AF797" s="175"/>
      <c r="AG797" s="175"/>
    </row>
    <row r="798" spans="1:33" ht="18" customHeight="1">
      <c r="A798" s="647" t="str">
        <f t="shared" si="86"/>
        <v>平成12</v>
      </c>
      <c r="B798" s="552">
        <f t="shared" si="83"/>
        <v>56</v>
      </c>
      <c r="C798" s="648">
        <v>36859</v>
      </c>
      <c r="D798" s="648" t="str">
        <f t="shared" si="84"/>
        <v/>
      </c>
      <c r="E798" s="649">
        <v>1</v>
      </c>
      <c r="F798" s="650" t="s">
        <v>2246</v>
      </c>
      <c r="G798" s="650" t="s">
        <v>1299</v>
      </c>
      <c r="H798" s="651"/>
      <c r="I798" s="176"/>
      <c r="J798" s="652">
        <v>1</v>
      </c>
      <c r="K798" s="653">
        <v>8</v>
      </c>
      <c r="L798" s="653">
        <v>159</v>
      </c>
      <c r="M798" s="176">
        <f t="shared" si="87"/>
        <v>159</v>
      </c>
      <c r="N798" s="1104"/>
      <c r="O798" s="1129" t="str">
        <f t="shared" si="85"/>
        <v/>
      </c>
      <c r="P798" s="175"/>
      <c r="Q798" s="175"/>
      <c r="R798" s="175"/>
      <c r="S798" s="175"/>
      <c r="T798" s="175"/>
      <c r="U798" s="175"/>
      <c r="V798" s="175"/>
      <c r="W798" s="175"/>
      <c r="X798" s="175"/>
      <c r="Y798" s="175"/>
      <c r="Z798" s="175"/>
      <c r="AA798" s="175"/>
      <c r="AB798" s="175"/>
      <c r="AC798" s="175"/>
      <c r="AD798" s="175"/>
      <c r="AE798" s="175"/>
      <c r="AF798" s="175"/>
      <c r="AG798" s="175"/>
    </row>
    <row r="799" spans="1:33" ht="18" customHeight="1">
      <c r="A799" s="647" t="str">
        <f t="shared" si="86"/>
        <v>平成12</v>
      </c>
      <c r="B799" s="552">
        <f t="shared" si="83"/>
        <v>80</v>
      </c>
      <c r="C799" s="648">
        <v>36860</v>
      </c>
      <c r="D799" s="648" t="str">
        <f t="shared" si="84"/>
        <v/>
      </c>
      <c r="E799" s="649">
        <v>1</v>
      </c>
      <c r="F799" s="650" t="s">
        <v>2247</v>
      </c>
      <c r="G799" s="650" t="s">
        <v>341</v>
      </c>
      <c r="H799" s="651"/>
      <c r="I799" s="176"/>
      <c r="J799" s="652">
        <v>1</v>
      </c>
      <c r="K799" s="653">
        <v>3</v>
      </c>
      <c r="L799" s="653">
        <v>46</v>
      </c>
      <c r="M799" s="176">
        <f t="shared" si="87"/>
        <v>46</v>
      </c>
      <c r="N799" s="1104"/>
      <c r="O799" s="1129" t="str">
        <f t="shared" si="85"/>
        <v/>
      </c>
      <c r="P799" s="175"/>
      <c r="Q799" s="175"/>
      <c r="R799" s="175"/>
      <c r="S799" s="175"/>
      <c r="T799" s="175"/>
      <c r="U799" s="175"/>
      <c r="V799" s="175"/>
      <c r="W799" s="175"/>
      <c r="X799" s="175"/>
      <c r="Y799" s="175"/>
      <c r="Z799" s="175"/>
      <c r="AA799" s="175"/>
      <c r="AB799" s="175"/>
      <c r="AC799" s="175"/>
      <c r="AD799" s="175"/>
      <c r="AE799" s="175"/>
      <c r="AF799" s="175"/>
      <c r="AG799" s="175"/>
    </row>
    <row r="800" spans="1:33" ht="18" customHeight="1">
      <c r="A800" s="647" t="str">
        <f t="shared" si="86"/>
        <v>平成12</v>
      </c>
      <c r="B800" s="552">
        <f t="shared" si="83"/>
        <v>12</v>
      </c>
      <c r="C800" s="648">
        <v>36859</v>
      </c>
      <c r="D800" s="648">
        <f t="shared" si="84"/>
        <v>36860</v>
      </c>
      <c r="E800" s="649">
        <v>2</v>
      </c>
      <c r="F800" s="650" t="s">
        <v>2248</v>
      </c>
      <c r="G800" s="650" t="s">
        <v>2249</v>
      </c>
      <c r="H800" s="651"/>
      <c r="I800" s="176"/>
      <c r="J800" s="652">
        <v>1</v>
      </c>
      <c r="K800" s="653">
        <v>84</v>
      </c>
      <c r="L800" s="653">
        <v>238</v>
      </c>
      <c r="M800" s="176">
        <f t="shared" si="87"/>
        <v>476</v>
      </c>
      <c r="N800" s="1104"/>
      <c r="O800" s="1129" t="str">
        <f t="shared" si="85"/>
        <v/>
      </c>
      <c r="P800" s="175"/>
      <c r="Q800" s="175"/>
      <c r="R800" s="175"/>
      <c r="S800" s="175"/>
      <c r="T800" s="175"/>
      <c r="U800" s="175"/>
      <c r="V800" s="175"/>
      <c r="W800" s="175"/>
      <c r="X800" s="175"/>
      <c r="Y800" s="175"/>
      <c r="Z800" s="175"/>
      <c r="AA800" s="175"/>
      <c r="AB800" s="175"/>
      <c r="AC800" s="175"/>
      <c r="AD800" s="175"/>
      <c r="AE800" s="175"/>
      <c r="AF800" s="175"/>
      <c r="AG800" s="175"/>
    </row>
    <row r="801" spans="1:33" ht="18" customHeight="1">
      <c r="A801" s="647" t="str">
        <f t="shared" si="86"/>
        <v>平成12</v>
      </c>
      <c r="B801" s="552">
        <f t="shared" si="83"/>
        <v>73</v>
      </c>
      <c r="C801" s="648">
        <v>36860</v>
      </c>
      <c r="D801" s="648" t="str">
        <f t="shared" si="84"/>
        <v/>
      </c>
      <c r="E801" s="649">
        <v>1</v>
      </c>
      <c r="F801" s="650" t="s">
        <v>2134</v>
      </c>
      <c r="G801" s="650" t="s">
        <v>1299</v>
      </c>
      <c r="H801" s="651"/>
      <c r="I801" s="176"/>
      <c r="J801" s="652">
        <v>1</v>
      </c>
      <c r="K801" s="653">
        <v>4</v>
      </c>
      <c r="L801" s="653">
        <v>43</v>
      </c>
      <c r="M801" s="176">
        <f t="shared" si="87"/>
        <v>43</v>
      </c>
      <c r="N801" s="1104"/>
      <c r="O801" s="1129" t="str">
        <f t="shared" si="85"/>
        <v/>
      </c>
      <c r="P801" s="175"/>
      <c r="Q801" s="175"/>
      <c r="R801" s="175"/>
      <c r="S801" s="175"/>
      <c r="T801" s="175"/>
      <c r="U801" s="175"/>
      <c r="V801" s="175"/>
      <c r="W801" s="175"/>
      <c r="X801" s="175"/>
      <c r="Y801" s="175"/>
      <c r="Z801" s="175"/>
      <c r="AA801" s="175"/>
      <c r="AB801" s="175"/>
      <c r="AC801" s="175"/>
      <c r="AD801" s="175"/>
      <c r="AE801" s="175"/>
      <c r="AF801" s="175"/>
      <c r="AG801" s="175"/>
    </row>
    <row r="802" spans="1:33" ht="18" customHeight="1">
      <c r="A802" s="647" t="str">
        <f t="shared" si="86"/>
        <v>平成12</v>
      </c>
      <c r="B802" s="552">
        <f t="shared" si="83"/>
        <v>17</v>
      </c>
      <c r="C802" s="648">
        <v>36860</v>
      </c>
      <c r="D802" s="648">
        <f t="shared" si="84"/>
        <v>36861</v>
      </c>
      <c r="E802" s="649">
        <v>2</v>
      </c>
      <c r="F802" s="650" t="s">
        <v>2250</v>
      </c>
      <c r="G802" s="650" t="s">
        <v>1299</v>
      </c>
      <c r="H802" s="651"/>
      <c r="I802" s="176"/>
      <c r="J802" s="652">
        <v>1</v>
      </c>
      <c r="K802" s="653">
        <v>56</v>
      </c>
      <c r="L802" s="653">
        <v>230</v>
      </c>
      <c r="M802" s="176">
        <f t="shared" si="87"/>
        <v>460</v>
      </c>
      <c r="N802" s="1104"/>
      <c r="O802" s="1129" t="str">
        <f t="shared" si="85"/>
        <v/>
      </c>
      <c r="P802" s="175"/>
      <c r="Q802" s="175"/>
      <c r="R802" s="175"/>
      <c r="S802" s="175"/>
      <c r="T802" s="175"/>
      <c r="U802" s="175"/>
      <c r="V802" s="175"/>
      <c r="W802" s="175"/>
      <c r="X802" s="175"/>
      <c r="Y802" s="175"/>
      <c r="Z802" s="175"/>
      <c r="AA802" s="175"/>
      <c r="AB802" s="175"/>
      <c r="AC802" s="175"/>
      <c r="AD802" s="175"/>
      <c r="AE802" s="175"/>
      <c r="AF802" s="175"/>
      <c r="AG802" s="175"/>
    </row>
    <row r="803" spans="1:33" ht="18" customHeight="1">
      <c r="A803" s="647" t="str">
        <f t="shared" si="86"/>
        <v>平成12</v>
      </c>
      <c r="B803" s="552" t="str">
        <f t="shared" si="83"/>
        <v>-</v>
      </c>
      <c r="C803" s="648">
        <v>36866</v>
      </c>
      <c r="D803" s="648" t="str">
        <f t="shared" si="84"/>
        <v/>
      </c>
      <c r="E803" s="649">
        <v>1</v>
      </c>
      <c r="F803" s="650" t="s">
        <v>2251</v>
      </c>
      <c r="G803" s="650" t="s">
        <v>2252</v>
      </c>
      <c r="H803" s="651"/>
      <c r="I803" s="176"/>
      <c r="J803" s="652">
        <v>1</v>
      </c>
      <c r="K803" s="653"/>
      <c r="L803" s="653">
        <v>104</v>
      </c>
      <c r="M803" s="176">
        <f t="shared" si="87"/>
        <v>104</v>
      </c>
      <c r="N803" s="1104"/>
      <c r="O803" s="1129" t="str">
        <f t="shared" si="85"/>
        <v/>
      </c>
      <c r="P803" s="175"/>
      <c r="Q803" s="175"/>
      <c r="R803" s="175"/>
      <c r="S803" s="175"/>
      <c r="T803" s="175"/>
      <c r="U803" s="175"/>
      <c r="V803" s="175"/>
      <c r="W803" s="175"/>
      <c r="X803" s="175"/>
      <c r="Y803" s="175"/>
      <c r="Z803" s="175"/>
      <c r="AA803" s="175"/>
      <c r="AB803" s="175"/>
      <c r="AC803" s="175"/>
      <c r="AD803" s="175"/>
      <c r="AE803" s="175"/>
      <c r="AF803" s="175"/>
      <c r="AG803" s="175"/>
    </row>
    <row r="804" spans="1:33" ht="18" customHeight="1">
      <c r="A804" s="647" t="str">
        <f t="shared" si="86"/>
        <v>平成12</v>
      </c>
      <c r="B804" s="552">
        <f t="shared" si="83"/>
        <v>19</v>
      </c>
      <c r="C804" s="648">
        <v>36867</v>
      </c>
      <c r="D804" s="648">
        <f t="shared" si="84"/>
        <v>36868</v>
      </c>
      <c r="E804" s="649">
        <v>2</v>
      </c>
      <c r="F804" s="650" t="s">
        <v>2253</v>
      </c>
      <c r="G804" s="650" t="s">
        <v>2254</v>
      </c>
      <c r="H804" s="651"/>
      <c r="I804" s="176"/>
      <c r="J804" s="652">
        <v>1</v>
      </c>
      <c r="K804" s="653">
        <v>51</v>
      </c>
      <c r="L804" s="653">
        <v>176</v>
      </c>
      <c r="M804" s="176">
        <f t="shared" si="87"/>
        <v>352</v>
      </c>
      <c r="N804" s="1104"/>
      <c r="O804" s="1129" t="str">
        <f t="shared" si="85"/>
        <v/>
      </c>
      <c r="P804" s="175"/>
      <c r="Q804" s="175"/>
      <c r="R804" s="175"/>
      <c r="S804" s="175"/>
      <c r="T804" s="175"/>
      <c r="U804" s="175"/>
      <c r="V804" s="175"/>
      <c r="W804" s="175"/>
      <c r="X804" s="175"/>
      <c r="Y804" s="175"/>
      <c r="Z804" s="175"/>
      <c r="AA804" s="175"/>
      <c r="AB804" s="175"/>
      <c r="AC804" s="175"/>
      <c r="AD804" s="175"/>
      <c r="AE804" s="175"/>
      <c r="AF804" s="175"/>
      <c r="AG804" s="175"/>
    </row>
    <row r="805" spans="1:33" ht="18" customHeight="1">
      <c r="A805" s="647" t="str">
        <f t="shared" si="86"/>
        <v>平成12</v>
      </c>
      <c r="B805" s="552">
        <f t="shared" si="83"/>
        <v>8</v>
      </c>
      <c r="C805" s="648">
        <v>36868</v>
      </c>
      <c r="D805" s="648" t="str">
        <f t="shared" si="84"/>
        <v/>
      </c>
      <c r="E805" s="649">
        <v>1</v>
      </c>
      <c r="F805" s="650" t="s">
        <v>2255</v>
      </c>
      <c r="G805" s="650" t="s">
        <v>1299</v>
      </c>
      <c r="H805" s="651"/>
      <c r="I805" s="176"/>
      <c r="J805" s="652">
        <v>1</v>
      </c>
      <c r="K805" s="653">
        <v>100</v>
      </c>
      <c r="L805" s="653">
        <v>197</v>
      </c>
      <c r="M805" s="176">
        <f t="shared" si="87"/>
        <v>197</v>
      </c>
      <c r="N805" s="1104"/>
      <c r="O805" s="1129" t="str">
        <f t="shared" si="85"/>
        <v/>
      </c>
      <c r="P805" s="175"/>
      <c r="Q805" s="175"/>
      <c r="R805" s="175"/>
      <c r="S805" s="175"/>
      <c r="T805" s="175"/>
      <c r="U805" s="175"/>
      <c r="V805" s="175"/>
      <c r="W805" s="175"/>
      <c r="X805" s="175"/>
      <c r="Y805" s="175"/>
      <c r="Z805" s="175"/>
      <c r="AA805" s="175"/>
      <c r="AB805" s="175"/>
      <c r="AC805" s="175"/>
      <c r="AD805" s="175"/>
      <c r="AE805" s="175"/>
      <c r="AF805" s="175"/>
      <c r="AG805" s="175"/>
    </row>
    <row r="806" spans="1:33" ht="18" customHeight="1">
      <c r="A806" s="647" t="str">
        <f t="shared" si="86"/>
        <v>平成12</v>
      </c>
      <c r="B806" s="552">
        <f t="shared" si="83"/>
        <v>56</v>
      </c>
      <c r="C806" s="648">
        <v>36882</v>
      </c>
      <c r="D806" s="648" t="str">
        <f t="shared" si="84"/>
        <v/>
      </c>
      <c r="E806" s="649">
        <v>1</v>
      </c>
      <c r="F806" s="650" t="s">
        <v>2256</v>
      </c>
      <c r="G806" s="650" t="s">
        <v>2201</v>
      </c>
      <c r="H806" s="651"/>
      <c r="I806" s="176"/>
      <c r="J806" s="652">
        <v>1</v>
      </c>
      <c r="K806" s="653">
        <v>8</v>
      </c>
      <c r="L806" s="653">
        <v>100</v>
      </c>
      <c r="M806" s="176">
        <f t="shared" si="87"/>
        <v>100</v>
      </c>
      <c r="N806" s="1104"/>
      <c r="O806" s="1129" t="str">
        <f t="shared" si="85"/>
        <v/>
      </c>
      <c r="P806" s="175"/>
      <c r="Q806" s="175"/>
      <c r="R806" s="175"/>
      <c r="S806" s="175"/>
      <c r="T806" s="175"/>
      <c r="U806" s="175"/>
      <c r="V806" s="175"/>
      <c r="W806" s="175"/>
      <c r="X806" s="175"/>
      <c r="Y806" s="175"/>
      <c r="Z806" s="175"/>
      <c r="AA806" s="175"/>
      <c r="AB806" s="175"/>
      <c r="AC806" s="175"/>
      <c r="AD806" s="175"/>
      <c r="AE806" s="175"/>
      <c r="AF806" s="175"/>
      <c r="AG806" s="175"/>
    </row>
    <row r="807" spans="1:33" ht="18" customHeight="1">
      <c r="A807" s="647" t="str">
        <f t="shared" si="86"/>
        <v>平成12</v>
      </c>
      <c r="B807" s="552">
        <f t="shared" si="83"/>
        <v>73</v>
      </c>
      <c r="C807" s="648">
        <v>36900</v>
      </c>
      <c r="D807" s="648" t="str">
        <f t="shared" si="84"/>
        <v/>
      </c>
      <c r="E807" s="649">
        <v>1</v>
      </c>
      <c r="F807" s="650" t="s">
        <v>2257</v>
      </c>
      <c r="G807" s="650" t="s">
        <v>2197</v>
      </c>
      <c r="H807" s="651"/>
      <c r="I807" s="176"/>
      <c r="J807" s="652">
        <v>1</v>
      </c>
      <c r="K807" s="653">
        <v>4</v>
      </c>
      <c r="L807" s="653">
        <v>78</v>
      </c>
      <c r="M807" s="176">
        <f t="shared" si="87"/>
        <v>78</v>
      </c>
      <c r="N807" s="1104"/>
      <c r="O807" s="1129" t="str">
        <f t="shared" si="85"/>
        <v/>
      </c>
      <c r="P807" s="175"/>
      <c r="Q807" s="175"/>
      <c r="R807" s="175"/>
      <c r="S807" s="175"/>
      <c r="T807" s="175"/>
      <c r="U807" s="175"/>
      <c r="V807" s="175"/>
      <c r="W807" s="175"/>
      <c r="X807" s="175"/>
      <c r="Y807" s="175"/>
      <c r="Z807" s="175"/>
      <c r="AA807" s="175"/>
      <c r="AB807" s="175"/>
      <c r="AC807" s="175"/>
      <c r="AD807" s="175"/>
      <c r="AE807" s="175"/>
      <c r="AF807" s="175"/>
      <c r="AG807" s="175"/>
    </row>
    <row r="808" spans="1:33" ht="18" customHeight="1">
      <c r="A808" s="647" t="str">
        <f t="shared" si="86"/>
        <v>平成12</v>
      </c>
      <c r="B808" s="552">
        <f t="shared" si="83"/>
        <v>35</v>
      </c>
      <c r="C808" s="648">
        <v>36901</v>
      </c>
      <c r="D808" s="648" t="str">
        <f t="shared" si="84"/>
        <v/>
      </c>
      <c r="E808" s="649">
        <v>1</v>
      </c>
      <c r="F808" s="650" t="s">
        <v>2258</v>
      </c>
      <c r="G808" s="650" t="s">
        <v>1881</v>
      </c>
      <c r="H808" s="651"/>
      <c r="I808" s="176"/>
      <c r="J808" s="652">
        <v>1</v>
      </c>
      <c r="K808" s="653">
        <v>12</v>
      </c>
      <c r="L808" s="653">
        <v>156</v>
      </c>
      <c r="M808" s="176">
        <f t="shared" si="87"/>
        <v>156</v>
      </c>
      <c r="N808" s="1104"/>
      <c r="O808" s="1129" t="str">
        <f t="shared" si="85"/>
        <v/>
      </c>
      <c r="P808" s="175"/>
      <c r="Q808" s="175"/>
      <c r="R808" s="175"/>
      <c r="S808" s="175"/>
      <c r="T808" s="175"/>
      <c r="U808" s="175"/>
      <c r="V808" s="175"/>
      <c r="W808" s="175"/>
      <c r="X808" s="175"/>
      <c r="Y808" s="175"/>
      <c r="Z808" s="175"/>
      <c r="AA808" s="175"/>
      <c r="AB808" s="175"/>
      <c r="AC808" s="175"/>
      <c r="AD808" s="175"/>
      <c r="AE808" s="175"/>
      <c r="AF808" s="175"/>
      <c r="AG808" s="175"/>
    </row>
    <row r="809" spans="1:33" ht="18" customHeight="1">
      <c r="A809" s="647" t="str">
        <f t="shared" si="86"/>
        <v>平成12</v>
      </c>
      <c r="B809" s="552">
        <f t="shared" si="83"/>
        <v>22</v>
      </c>
      <c r="C809" s="648">
        <v>36903</v>
      </c>
      <c r="D809" s="648" t="str">
        <f t="shared" si="84"/>
        <v/>
      </c>
      <c r="E809" s="649">
        <v>1</v>
      </c>
      <c r="F809" s="650" t="s">
        <v>2259</v>
      </c>
      <c r="G809" s="650" t="s">
        <v>1767</v>
      </c>
      <c r="H809" s="651"/>
      <c r="I809" s="176"/>
      <c r="J809" s="652">
        <v>1</v>
      </c>
      <c r="K809" s="653">
        <v>33</v>
      </c>
      <c r="L809" s="653">
        <v>233</v>
      </c>
      <c r="M809" s="176">
        <f t="shared" si="87"/>
        <v>233</v>
      </c>
      <c r="N809" s="1104"/>
      <c r="O809" s="1129" t="str">
        <f t="shared" si="85"/>
        <v/>
      </c>
      <c r="P809" s="175"/>
      <c r="Q809" s="175"/>
      <c r="R809" s="175"/>
      <c r="S809" s="175"/>
      <c r="T809" s="175"/>
      <c r="U809" s="175"/>
      <c r="V809" s="175"/>
      <c r="W809" s="175"/>
      <c r="X809" s="175"/>
      <c r="Y809" s="175"/>
      <c r="Z809" s="175"/>
      <c r="AA809" s="175"/>
      <c r="AB809" s="175"/>
      <c r="AC809" s="175"/>
      <c r="AD809" s="175"/>
      <c r="AE809" s="175"/>
      <c r="AF809" s="175"/>
      <c r="AG809" s="175"/>
    </row>
    <row r="810" spans="1:33" ht="18" customHeight="1">
      <c r="A810" s="647" t="str">
        <f t="shared" si="86"/>
        <v>平成12</v>
      </c>
      <c r="B810" s="552">
        <f t="shared" si="83"/>
        <v>49</v>
      </c>
      <c r="C810" s="648">
        <v>36908</v>
      </c>
      <c r="D810" s="648" t="str">
        <f t="shared" si="84"/>
        <v/>
      </c>
      <c r="E810" s="649">
        <v>1</v>
      </c>
      <c r="F810" s="650" t="s">
        <v>2260</v>
      </c>
      <c r="G810" s="650" t="s">
        <v>2088</v>
      </c>
      <c r="H810" s="651"/>
      <c r="I810" s="176"/>
      <c r="J810" s="652">
        <v>1</v>
      </c>
      <c r="K810" s="653">
        <v>10</v>
      </c>
      <c r="L810" s="653">
        <v>80</v>
      </c>
      <c r="M810" s="176">
        <f t="shared" si="87"/>
        <v>80</v>
      </c>
      <c r="N810" s="1104"/>
      <c r="O810" s="1129" t="str">
        <f t="shared" si="85"/>
        <v/>
      </c>
      <c r="P810" s="175"/>
      <c r="Q810" s="175"/>
      <c r="R810" s="175"/>
      <c r="S810" s="175"/>
      <c r="T810" s="175"/>
      <c r="U810" s="175"/>
      <c r="V810" s="175"/>
      <c r="W810" s="175"/>
      <c r="X810" s="175"/>
      <c r="Y810" s="175"/>
      <c r="Z810" s="175"/>
      <c r="AA810" s="175"/>
      <c r="AB810" s="175"/>
      <c r="AC810" s="175"/>
      <c r="AD810" s="175"/>
      <c r="AE810" s="175"/>
      <c r="AF810" s="175"/>
      <c r="AG810" s="175"/>
    </row>
    <row r="811" spans="1:33" ht="18" customHeight="1">
      <c r="A811" s="647" t="str">
        <f t="shared" si="86"/>
        <v>平成12</v>
      </c>
      <c r="B811" s="552">
        <f t="shared" si="83"/>
        <v>26</v>
      </c>
      <c r="C811" s="648">
        <v>36914</v>
      </c>
      <c r="D811" s="648" t="str">
        <f t="shared" si="84"/>
        <v/>
      </c>
      <c r="E811" s="649">
        <v>1</v>
      </c>
      <c r="F811" s="650" t="s">
        <v>2261</v>
      </c>
      <c r="G811" s="650" t="s">
        <v>1913</v>
      </c>
      <c r="H811" s="651"/>
      <c r="I811" s="176"/>
      <c r="J811" s="652">
        <v>1</v>
      </c>
      <c r="K811" s="653">
        <v>19</v>
      </c>
      <c r="L811" s="653">
        <v>95</v>
      </c>
      <c r="M811" s="176">
        <f t="shared" si="87"/>
        <v>95</v>
      </c>
      <c r="N811" s="1104"/>
      <c r="O811" s="1129" t="str">
        <f t="shared" si="85"/>
        <v/>
      </c>
      <c r="P811" s="175"/>
      <c r="Q811" s="175"/>
      <c r="R811" s="175"/>
      <c r="S811" s="175"/>
      <c r="T811" s="175"/>
      <c r="U811" s="175"/>
      <c r="V811" s="175"/>
      <c r="W811" s="175"/>
      <c r="X811" s="175"/>
      <c r="Y811" s="175"/>
      <c r="Z811" s="175"/>
      <c r="AA811" s="175"/>
      <c r="AB811" s="175"/>
      <c r="AC811" s="175"/>
      <c r="AD811" s="175"/>
      <c r="AE811" s="175"/>
      <c r="AF811" s="175"/>
      <c r="AG811" s="175"/>
    </row>
    <row r="812" spans="1:33" ht="18" customHeight="1">
      <c r="A812" s="647" t="str">
        <f t="shared" si="86"/>
        <v>平成12</v>
      </c>
      <c r="B812" s="552">
        <f t="shared" si="83"/>
        <v>14</v>
      </c>
      <c r="C812" s="648">
        <v>36916</v>
      </c>
      <c r="D812" s="648">
        <f t="shared" si="84"/>
        <v>36917</v>
      </c>
      <c r="E812" s="649">
        <v>2</v>
      </c>
      <c r="F812" s="650" t="s">
        <v>2262</v>
      </c>
      <c r="G812" s="650" t="s">
        <v>1299</v>
      </c>
      <c r="H812" s="651"/>
      <c r="I812" s="176"/>
      <c r="J812" s="652">
        <v>1</v>
      </c>
      <c r="K812" s="653">
        <v>66</v>
      </c>
      <c r="L812" s="653">
        <v>270</v>
      </c>
      <c r="M812" s="176">
        <f t="shared" si="87"/>
        <v>540</v>
      </c>
      <c r="N812" s="1104"/>
      <c r="O812" s="1129" t="str">
        <f t="shared" si="85"/>
        <v/>
      </c>
      <c r="P812" s="175"/>
      <c r="Q812" s="175"/>
      <c r="R812" s="175"/>
      <c r="S812" s="175"/>
      <c r="T812" s="175"/>
      <c r="U812" s="175"/>
      <c r="V812" s="175"/>
      <c r="W812" s="175"/>
      <c r="X812" s="175"/>
      <c r="Y812" s="175"/>
      <c r="Z812" s="175"/>
      <c r="AA812" s="175"/>
      <c r="AB812" s="175"/>
      <c r="AC812" s="175"/>
      <c r="AD812" s="175"/>
      <c r="AE812" s="175"/>
      <c r="AF812" s="175"/>
      <c r="AG812" s="175"/>
    </row>
    <row r="813" spans="1:33" ht="18" customHeight="1">
      <c r="A813" s="647" t="str">
        <f t="shared" si="86"/>
        <v>平成12</v>
      </c>
      <c r="B813" s="552">
        <f t="shared" si="83"/>
        <v>68</v>
      </c>
      <c r="C813" s="648">
        <v>36921</v>
      </c>
      <c r="D813" s="648" t="str">
        <f t="shared" si="84"/>
        <v/>
      </c>
      <c r="E813" s="649">
        <v>1</v>
      </c>
      <c r="F813" s="650" t="s">
        <v>2263</v>
      </c>
      <c r="G813" s="650" t="s">
        <v>2088</v>
      </c>
      <c r="H813" s="651"/>
      <c r="I813" s="176"/>
      <c r="J813" s="652">
        <v>1</v>
      </c>
      <c r="K813" s="653">
        <v>5</v>
      </c>
      <c r="L813" s="653">
        <v>65</v>
      </c>
      <c r="M813" s="176">
        <f t="shared" si="87"/>
        <v>65</v>
      </c>
      <c r="N813" s="1104"/>
      <c r="O813" s="1129" t="str">
        <f t="shared" si="85"/>
        <v/>
      </c>
      <c r="P813" s="175"/>
      <c r="Q813" s="175"/>
      <c r="R813" s="175"/>
      <c r="S813" s="175"/>
      <c r="T813" s="175"/>
      <c r="U813" s="175"/>
      <c r="V813" s="175"/>
      <c r="W813" s="175"/>
      <c r="X813" s="175"/>
      <c r="Y813" s="175"/>
      <c r="Z813" s="175"/>
      <c r="AA813" s="175"/>
      <c r="AB813" s="175"/>
      <c r="AC813" s="175"/>
      <c r="AD813" s="175"/>
      <c r="AE813" s="175"/>
      <c r="AF813" s="175"/>
      <c r="AG813" s="175"/>
    </row>
    <row r="814" spans="1:33" ht="18" customHeight="1">
      <c r="A814" s="647" t="str">
        <f t="shared" si="86"/>
        <v>平成12</v>
      </c>
      <c r="B814" s="552">
        <f t="shared" si="83"/>
        <v>49</v>
      </c>
      <c r="C814" s="648">
        <v>36945</v>
      </c>
      <c r="D814" s="648" t="str">
        <f t="shared" si="84"/>
        <v/>
      </c>
      <c r="E814" s="649">
        <v>1</v>
      </c>
      <c r="F814" s="650" t="s">
        <v>2264</v>
      </c>
      <c r="G814" s="650" t="s">
        <v>1299</v>
      </c>
      <c r="H814" s="651"/>
      <c r="I814" s="176"/>
      <c r="J814" s="652">
        <v>1</v>
      </c>
      <c r="K814" s="653">
        <v>10</v>
      </c>
      <c r="L814" s="653">
        <v>149</v>
      </c>
      <c r="M814" s="176">
        <f t="shared" si="87"/>
        <v>149</v>
      </c>
      <c r="N814" s="1104"/>
      <c r="O814" s="1129" t="str">
        <f t="shared" si="85"/>
        <v/>
      </c>
      <c r="P814" s="175"/>
      <c r="Q814" s="175"/>
      <c r="R814" s="175"/>
      <c r="S814" s="175"/>
      <c r="T814" s="175"/>
      <c r="U814" s="175"/>
      <c r="V814" s="175"/>
      <c r="W814" s="175"/>
      <c r="X814" s="175"/>
      <c r="Y814" s="175"/>
      <c r="Z814" s="175"/>
      <c r="AA814" s="175"/>
      <c r="AB814" s="175"/>
      <c r="AC814" s="175"/>
      <c r="AD814" s="175"/>
      <c r="AE814" s="175"/>
      <c r="AF814" s="175"/>
      <c r="AG814" s="175"/>
    </row>
    <row r="815" spans="1:33" ht="18" customHeight="1">
      <c r="A815" s="647" t="str">
        <f t="shared" si="86"/>
        <v>平成12</v>
      </c>
      <c r="B815" s="552" t="str">
        <f t="shared" si="83"/>
        <v>-</v>
      </c>
      <c r="C815" s="648">
        <v>36964</v>
      </c>
      <c r="D815" s="648" t="str">
        <f t="shared" si="84"/>
        <v/>
      </c>
      <c r="E815" s="649">
        <v>1</v>
      </c>
      <c r="F815" s="650" t="s">
        <v>2265</v>
      </c>
      <c r="G815" s="650" t="s">
        <v>2215</v>
      </c>
      <c r="H815" s="651"/>
      <c r="I815" s="176"/>
      <c r="J815" s="652">
        <v>1</v>
      </c>
      <c r="K815" s="653"/>
      <c r="L815" s="653">
        <v>150</v>
      </c>
      <c r="M815" s="176">
        <f t="shared" si="87"/>
        <v>150</v>
      </c>
      <c r="N815" s="1104"/>
      <c r="O815" s="1129" t="str">
        <f t="shared" si="85"/>
        <v/>
      </c>
      <c r="P815" s="175"/>
      <c r="Q815" s="175"/>
      <c r="R815" s="175"/>
      <c r="S815" s="175"/>
      <c r="T815" s="175"/>
      <c r="U815" s="175"/>
      <c r="V815" s="175"/>
      <c r="W815" s="175"/>
      <c r="X815" s="175"/>
      <c r="Y815" s="175"/>
      <c r="Z815" s="175"/>
      <c r="AA815" s="175"/>
      <c r="AB815" s="175"/>
      <c r="AC815" s="175"/>
      <c r="AD815" s="175"/>
      <c r="AE815" s="175"/>
      <c r="AF815" s="175"/>
      <c r="AG815" s="175"/>
    </row>
    <row r="816" spans="1:33" ht="18" customHeight="1">
      <c r="A816" s="647" t="str">
        <f t="shared" si="86"/>
        <v>平成12</v>
      </c>
      <c r="B816" s="552">
        <f t="shared" si="83"/>
        <v>3</v>
      </c>
      <c r="C816" s="648">
        <v>36965</v>
      </c>
      <c r="D816" s="648">
        <f t="shared" si="84"/>
        <v>36967</v>
      </c>
      <c r="E816" s="649">
        <v>3</v>
      </c>
      <c r="F816" s="650" t="s">
        <v>2266</v>
      </c>
      <c r="G816" s="650" t="s">
        <v>2215</v>
      </c>
      <c r="H816" s="651"/>
      <c r="I816" s="176"/>
      <c r="J816" s="652">
        <v>1</v>
      </c>
      <c r="K816" s="653">
        <v>213</v>
      </c>
      <c r="L816" s="653">
        <v>440</v>
      </c>
      <c r="M816" s="176">
        <f t="shared" si="87"/>
        <v>1320</v>
      </c>
      <c r="N816" s="1104"/>
      <c r="O816" s="1129" t="str">
        <f t="shared" si="85"/>
        <v/>
      </c>
      <c r="P816" s="175"/>
      <c r="Q816" s="175"/>
      <c r="R816" s="175"/>
      <c r="S816" s="175"/>
      <c r="T816" s="175"/>
      <c r="U816" s="175"/>
      <c r="V816" s="175"/>
      <c r="W816" s="175"/>
      <c r="X816" s="175"/>
      <c r="Y816" s="175"/>
      <c r="Z816" s="175"/>
      <c r="AA816" s="175"/>
      <c r="AB816" s="175"/>
      <c r="AC816" s="175"/>
      <c r="AD816" s="175"/>
      <c r="AE816" s="175"/>
      <c r="AF816" s="175"/>
      <c r="AG816" s="175"/>
    </row>
    <row r="817" spans="1:33" ht="18" customHeight="1">
      <c r="A817" s="647" t="str">
        <f t="shared" si="86"/>
        <v>平成12</v>
      </c>
      <c r="B817" s="552" t="str">
        <f t="shared" si="83"/>
        <v>-</v>
      </c>
      <c r="C817" s="648">
        <v>36965</v>
      </c>
      <c r="D817" s="648" t="str">
        <f t="shared" si="84"/>
        <v/>
      </c>
      <c r="E817" s="649">
        <v>1</v>
      </c>
      <c r="F817" s="650" t="s">
        <v>2267</v>
      </c>
      <c r="G817" s="650" t="s">
        <v>2215</v>
      </c>
      <c r="H817" s="651"/>
      <c r="I817" s="176"/>
      <c r="J817" s="652">
        <v>1</v>
      </c>
      <c r="K817" s="653"/>
      <c r="L817" s="653">
        <v>70</v>
      </c>
      <c r="M817" s="176">
        <f t="shared" si="87"/>
        <v>70</v>
      </c>
      <c r="N817" s="1104"/>
      <c r="O817" s="1129" t="str">
        <f t="shared" si="85"/>
        <v/>
      </c>
      <c r="P817" s="175"/>
      <c r="Q817" s="175"/>
      <c r="R817" s="175"/>
      <c r="S817" s="175"/>
      <c r="T817" s="175"/>
      <c r="U817" s="175"/>
      <c r="V817" s="175"/>
      <c r="W817" s="175"/>
      <c r="X817" s="175"/>
      <c r="Y817" s="175"/>
      <c r="Z817" s="175"/>
      <c r="AA817" s="175"/>
      <c r="AB817" s="175"/>
      <c r="AC817" s="175"/>
      <c r="AD817" s="175"/>
      <c r="AE817" s="175"/>
      <c r="AF817" s="175"/>
      <c r="AG817" s="175"/>
    </row>
    <row r="818" spans="1:33" ht="18" customHeight="1">
      <c r="A818" s="647" t="str">
        <f t="shared" si="86"/>
        <v>平成12</v>
      </c>
      <c r="B818" s="552" t="str">
        <f t="shared" si="83"/>
        <v>-</v>
      </c>
      <c r="C818" s="648">
        <v>36965</v>
      </c>
      <c r="D818" s="648" t="str">
        <f t="shared" si="84"/>
        <v/>
      </c>
      <c r="E818" s="649">
        <v>1</v>
      </c>
      <c r="F818" s="650" t="s">
        <v>2268</v>
      </c>
      <c r="G818" s="650" t="s">
        <v>2215</v>
      </c>
      <c r="H818" s="651"/>
      <c r="I818" s="176"/>
      <c r="J818" s="652">
        <v>1</v>
      </c>
      <c r="K818" s="653"/>
      <c r="L818" s="653">
        <v>90</v>
      </c>
      <c r="M818" s="176">
        <f t="shared" si="87"/>
        <v>90</v>
      </c>
      <c r="N818" s="1104"/>
      <c r="O818" s="1129" t="str">
        <f t="shared" si="85"/>
        <v/>
      </c>
      <c r="P818" s="175"/>
      <c r="Q818" s="175"/>
      <c r="R818" s="175"/>
      <c r="S818" s="175"/>
      <c r="T818" s="175"/>
      <c r="U818" s="175"/>
      <c r="V818" s="175"/>
      <c r="W818" s="175"/>
      <c r="X818" s="175"/>
      <c r="Y818" s="175"/>
      <c r="Z818" s="175"/>
      <c r="AA818" s="175"/>
      <c r="AB818" s="175"/>
      <c r="AC818" s="175"/>
      <c r="AD818" s="175"/>
      <c r="AE818" s="175"/>
      <c r="AF818" s="175"/>
      <c r="AG818" s="175"/>
    </row>
    <row r="819" spans="1:33" ht="18" customHeight="1">
      <c r="A819" s="647" t="str">
        <f t="shared" si="86"/>
        <v>平成12</v>
      </c>
      <c r="B819" s="552" t="str">
        <f t="shared" si="83"/>
        <v>-</v>
      </c>
      <c r="C819" s="648">
        <v>36973</v>
      </c>
      <c r="D819" s="648" t="str">
        <f t="shared" si="84"/>
        <v/>
      </c>
      <c r="E819" s="649">
        <v>1</v>
      </c>
      <c r="F819" s="650" t="s">
        <v>2269</v>
      </c>
      <c r="G819" s="650" t="s">
        <v>1565</v>
      </c>
      <c r="H819" s="651"/>
      <c r="I819" s="176"/>
      <c r="J819" s="652">
        <v>1</v>
      </c>
      <c r="K819" s="653"/>
      <c r="L819" s="653">
        <v>100</v>
      </c>
      <c r="M819" s="176">
        <f t="shared" si="87"/>
        <v>100</v>
      </c>
      <c r="N819" s="1104"/>
      <c r="O819" s="1129" t="str">
        <f t="shared" si="85"/>
        <v/>
      </c>
      <c r="P819" s="175"/>
      <c r="Q819" s="175"/>
      <c r="R819" s="175"/>
      <c r="S819" s="175"/>
      <c r="T819" s="175"/>
      <c r="U819" s="175"/>
      <c r="V819" s="175"/>
      <c r="W819" s="175"/>
      <c r="X819" s="175"/>
      <c r="Y819" s="175"/>
      <c r="Z819" s="175"/>
      <c r="AA819" s="175"/>
      <c r="AB819" s="175"/>
      <c r="AC819" s="175"/>
      <c r="AD819" s="175"/>
      <c r="AE819" s="175"/>
      <c r="AF819" s="175"/>
      <c r="AG819" s="175"/>
    </row>
    <row r="820" spans="1:33" ht="18" customHeight="1">
      <c r="A820" s="647" t="str">
        <f t="shared" si="86"/>
        <v>平成12</v>
      </c>
      <c r="B820" s="552">
        <f t="shared" si="83"/>
        <v>49</v>
      </c>
      <c r="C820" s="648">
        <v>36636</v>
      </c>
      <c r="D820" s="648" t="str">
        <f t="shared" si="84"/>
        <v/>
      </c>
      <c r="E820" s="649">
        <v>1</v>
      </c>
      <c r="F820" s="650" t="s">
        <v>2270</v>
      </c>
      <c r="G820" s="650" t="s">
        <v>1881</v>
      </c>
      <c r="H820" s="651"/>
      <c r="I820" s="176"/>
      <c r="J820" s="652">
        <v>2</v>
      </c>
      <c r="K820" s="653">
        <v>10</v>
      </c>
      <c r="L820" s="653">
        <v>263</v>
      </c>
      <c r="M820" s="176">
        <f t="shared" si="87"/>
        <v>263</v>
      </c>
      <c r="N820" s="1104"/>
      <c r="O820" s="1129" t="str">
        <f t="shared" si="85"/>
        <v/>
      </c>
      <c r="P820" s="175"/>
      <c r="Q820" s="175"/>
      <c r="R820" s="175"/>
      <c r="S820" s="175"/>
      <c r="T820" s="175"/>
      <c r="U820" s="175"/>
      <c r="V820" s="175"/>
      <c r="W820" s="175"/>
      <c r="X820" s="175"/>
      <c r="Y820" s="175"/>
      <c r="Z820" s="175"/>
      <c r="AA820" s="175"/>
      <c r="AB820" s="175"/>
      <c r="AC820" s="175"/>
      <c r="AD820" s="175"/>
      <c r="AE820" s="175"/>
      <c r="AF820" s="175"/>
      <c r="AG820" s="175"/>
    </row>
    <row r="821" spans="1:33" ht="18" customHeight="1">
      <c r="A821" s="647" t="str">
        <f t="shared" si="86"/>
        <v>平成12</v>
      </c>
      <c r="B821" s="552">
        <f t="shared" si="83"/>
        <v>42</v>
      </c>
      <c r="C821" s="648">
        <v>36655</v>
      </c>
      <c r="D821" s="648" t="str">
        <f t="shared" si="84"/>
        <v/>
      </c>
      <c r="E821" s="649">
        <v>1</v>
      </c>
      <c r="F821" s="650" t="s">
        <v>2271</v>
      </c>
      <c r="G821" s="650" t="s">
        <v>2088</v>
      </c>
      <c r="H821" s="651"/>
      <c r="I821" s="176"/>
      <c r="J821" s="652">
        <v>2</v>
      </c>
      <c r="K821" s="653">
        <v>11</v>
      </c>
      <c r="L821" s="653">
        <v>60</v>
      </c>
      <c r="M821" s="176">
        <f t="shared" si="87"/>
        <v>60</v>
      </c>
      <c r="N821" s="1104"/>
      <c r="O821" s="1129" t="str">
        <f t="shared" si="85"/>
        <v/>
      </c>
      <c r="P821" s="175"/>
      <c r="Q821" s="175"/>
      <c r="R821" s="175"/>
      <c r="S821" s="175"/>
      <c r="T821" s="175"/>
      <c r="U821" s="175"/>
      <c r="V821" s="175"/>
      <c r="W821" s="175"/>
      <c r="X821" s="175"/>
      <c r="Y821" s="175"/>
      <c r="Z821" s="175"/>
      <c r="AA821" s="175"/>
      <c r="AB821" s="175"/>
      <c r="AC821" s="175"/>
      <c r="AD821" s="175"/>
      <c r="AE821" s="175"/>
      <c r="AF821" s="175"/>
      <c r="AG821" s="175"/>
    </row>
    <row r="822" spans="1:33" ht="18" customHeight="1">
      <c r="A822" s="647" t="str">
        <f t="shared" si="86"/>
        <v>平成12</v>
      </c>
      <c r="B822" s="552">
        <f t="shared" si="83"/>
        <v>42</v>
      </c>
      <c r="C822" s="648">
        <v>36662</v>
      </c>
      <c r="D822" s="648" t="str">
        <f t="shared" si="84"/>
        <v/>
      </c>
      <c r="E822" s="649">
        <v>1</v>
      </c>
      <c r="F822" s="650" t="s">
        <v>2271</v>
      </c>
      <c r="G822" s="650" t="s">
        <v>2272</v>
      </c>
      <c r="H822" s="651"/>
      <c r="I822" s="176"/>
      <c r="J822" s="652">
        <v>2</v>
      </c>
      <c r="K822" s="653">
        <v>11</v>
      </c>
      <c r="L822" s="653">
        <v>41</v>
      </c>
      <c r="M822" s="176">
        <f t="shared" si="87"/>
        <v>41</v>
      </c>
      <c r="N822" s="1104"/>
      <c r="O822" s="1129" t="str">
        <f t="shared" si="85"/>
        <v/>
      </c>
      <c r="P822" s="175"/>
      <c r="Q822" s="175"/>
      <c r="R822" s="175"/>
      <c r="S822" s="175"/>
      <c r="T822" s="175"/>
      <c r="U822" s="175"/>
      <c r="V822" s="175"/>
      <c r="W822" s="175"/>
      <c r="X822" s="175"/>
      <c r="Y822" s="175"/>
      <c r="Z822" s="175"/>
      <c r="AA822" s="175"/>
      <c r="AB822" s="175"/>
      <c r="AC822" s="175"/>
      <c r="AD822" s="175"/>
      <c r="AE822" s="175"/>
      <c r="AF822" s="175"/>
      <c r="AG822" s="175"/>
    </row>
    <row r="823" spans="1:33" ht="18" customHeight="1">
      <c r="A823" s="647" t="str">
        <f t="shared" si="86"/>
        <v>平成12</v>
      </c>
      <c r="B823" s="552">
        <f t="shared" si="83"/>
        <v>42</v>
      </c>
      <c r="C823" s="648">
        <v>36658</v>
      </c>
      <c r="D823" s="648" t="str">
        <f t="shared" si="84"/>
        <v/>
      </c>
      <c r="E823" s="649">
        <v>1</v>
      </c>
      <c r="F823" s="650" t="s">
        <v>2273</v>
      </c>
      <c r="G823" s="650" t="s">
        <v>2088</v>
      </c>
      <c r="H823" s="651"/>
      <c r="I823" s="176"/>
      <c r="J823" s="652">
        <v>2</v>
      </c>
      <c r="K823" s="653">
        <v>11</v>
      </c>
      <c r="L823" s="653">
        <v>36</v>
      </c>
      <c r="M823" s="176">
        <f t="shared" si="87"/>
        <v>36</v>
      </c>
      <c r="N823" s="1104"/>
      <c r="O823" s="1129" t="str">
        <f t="shared" si="85"/>
        <v/>
      </c>
      <c r="P823" s="175"/>
      <c r="Q823" s="175"/>
      <c r="R823" s="175"/>
      <c r="S823" s="175"/>
      <c r="T823" s="175"/>
      <c r="U823" s="175"/>
      <c r="V823" s="175"/>
      <c r="W823" s="175"/>
      <c r="X823" s="175"/>
      <c r="Y823" s="175"/>
      <c r="Z823" s="175"/>
      <c r="AA823" s="175"/>
      <c r="AB823" s="175"/>
      <c r="AC823" s="175"/>
      <c r="AD823" s="175"/>
      <c r="AE823" s="175"/>
      <c r="AF823" s="175"/>
      <c r="AG823" s="175"/>
    </row>
    <row r="824" spans="1:33" ht="18" customHeight="1">
      <c r="A824" s="647" t="str">
        <f t="shared" si="86"/>
        <v>平成12</v>
      </c>
      <c r="B824" s="552">
        <f t="shared" si="83"/>
        <v>26</v>
      </c>
      <c r="C824" s="648">
        <v>36665</v>
      </c>
      <c r="D824" s="648" t="str">
        <f t="shared" si="84"/>
        <v/>
      </c>
      <c r="E824" s="649">
        <v>1</v>
      </c>
      <c r="F824" s="650" t="s">
        <v>2274</v>
      </c>
      <c r="G824" s="650" t="s">
        <v>1599</v>
      </c>
      <c r="H824" s="651"/>
      <c r="I824" s="176"/>
      <c r="J824" s="652">
        <v>2</v>
      </c>
      <c r="K824" s="653">
        <v>19</v>
      </c>
      <c r="L824" s="653">
        <v>170</v>
      </c>
      <c r="M824" s="176">
        <f t="shared" si="87"/>
        <v>170</v>
      </c>
      <c r="N824" s="1104"/>
      <c r="O824" s="1129" t="str">
        <f t="shared" si="85"/>
        <v/>
      </c>
      <c r="P824" s="175"/>
      <c r="Q824" s="175"/>
      <c r="R824" s="175"/>
      <c r="S824" s="175"/>
      <c r="T824" s="175"/>
      <c r="U824" s="175"/>
      <c r="V824" s="175"/>
      <c r="W824" s="175"/>
      <c r="X824" s="175"/>
      <c r="Y824" s="175"/>
      <c r="Z824" s="175"/>
      <c r="AA824" s="175"/>
      <c r="AB824" s="175"/>
      <c r="AC824" s="175"/>
      <c r="AD824" s="175"/>
      <c r="AE824" s="175"/>
      <c r="AF824" s="175"/>
      <c r="AG824" s="175"/>
    </row>
    <row r="825" spans="1:33" ht="18" customHeight="1">
      <c r="A825" s="647" t="str">
        <f t="shared" si="86"/>
        <v>平成12</v>
      </c>
      <c r="B825" s="552">
        <f t="shared" si="83"/>
        <v>42</v>
      </c>
      <c r="C825" s="648">
        <v>36698</v>
      </c>
      <c r="D825" s="648">
        <f t="shared" si="84"/>
        <v>36700</v>
      </c>
      <c r="E825" s="649">
        <v>3</v>
      </c>
      <c r="F825" s="650" t="s">
        <v>2275</v>
      </c>
      <c r="G825" s="650" t="s">
        <v>1296</v>
      </c>
      <c r="H825" s="651"/>
      <c r="I825" s="176"/>
      <c r="J825" s="652">
        <v>2</v>
      </c>
      <c r="K825" s="653">
        <v>11</v>
      </c>
      <c r="L825" s="653">
        <v>64</v>
      </c>
      <c r="M825" s="176">
        <f t="shared" si="87"/>
        <v>192</v>
      </c>
      <c r="N825" s="1104"/>
      <c r="O825" s="1129" t="str">
        <f t="shared" si="85"/>
        <v/>
      </c>
      <c r="P825" s="175"/>
      <c r="Q825" s="175"/>
      <c r="R825" s="175"/>
      <c r="S825" s="175"/>
      <c r="T825" s="175"/>
      <c r="U825" s="175"/>
      <c r="V825" s="175"/>
      <c r="W825" s="175"/>
      <c r="X825" s="175"/>
      <c r="Y825" s="175"/>
      <c r="Z825" s="175"/>
      <c r="AA825" s="175"/>
      <c r="AB825" s="175"/>
      <c r="AC825" s="175"/>
      <c r="AD825" s="175"/>
      <c r="AE825" s="175"/>
      <c r="AF825" s="175"/>
      <c r="AG825" s="175"/>
    </row>
    <row r="826" spans="1:33" ht="18" customHeight="1">
      <c r="A826" s="647" t="str">
        <f t="shared" si="86"/>
        <v>平成12</v>
      </c>
      <c r="B826" s="552">
        <f t="shared" si="83"/>
        <v>53</v>
      </c>
      <c r="C826" s="648">
        <v>36706</v>
      </c>
      <c r="D826" s="648" t="str">
        <f t="shared" si="84"/>
        <v/>
      </c>
      <c r="E826" s="649">
        <v>1</v>
      </c>
      <c r="F826" s="650" t="s">
        <v>2276</v>
      </c>
      <c r="G826" s="650" t="s">
        <v>2277</v>
      </c>
      <c r="H826" s="651"/>
      <c r="I826" s="176"/>
      <c r="J826" s="652">
        <v>2</v>
      </c>
      <c r="K826" s="653">
        <v>9</v>
      </c>
      <c r="L826" s="653">
        <v>156</v>
      </c>
      <c r="M826" s="176">
        <f t="shared" si="87"/>
        <v>156</v>
      </c>
      <c r="N826" s="1104"/>
      <c r="O826" s="1129" t="str">
        <f t="shared" si="85"/>
        <v/>
      </c>
      <c r="P826" s="175"/>
      <c r="Q826" s="175"/>
      <c r="R826" s="175"/>
      <c r="S826" s="175"/>
      <c r="T826" s="175"/>
      <c r="U826" s="175"/>
      <c r="V826" s="175"/>
      <c r="W826" s="175"/>
      <c r="X826" s="175"/>
      <c r="Y826" s="175"/>
      <c r="Z826" s="175"/>
      <c r="AA826" s="175"/>
      <c r="AB826" s="175"/>
      <c r="AC826" s="175"/>
      <c r="AD826" s="175"/>
      <c r="AE826" s="175"/>
      <c r="AF826" s="175"/>
      <c r="AG826" s="175"/>
    </row>
    <row r="827" spans="1:33" ht="18" customHeight="1">
      <c r="A827" s="647" t="str">
        <f t="shared" si="86"/>
        <v>平成12</v>
      </c>
      <c r="B827" s="552">
        <f t="shared" si="83"/>
        <v>53</v>
      </c>
      <c r="C827" s="648">
        <v>36734</v>
      </c>
      <c r="D827" s="648" t="str">
        <f t="shared" si="84"/>
        <v/>
      </c>
      <c r="E827" s="649">
        <v>1</v>
      </c>
      <c r="F827" s="651" t="s">
        <v>2278</v>
      </c>
      <c r="G827" s="650" t="s">
        <v>1599</v>
      </c>
      <c r="H827" s="651"/>
      <c r="I827" s="176"/>
      <c r="J827" s="652">
        <v>2</v>
      </c>
      <c r="K827" s="653">
        <v>9</v>
      </c>
      <c r="L827" s="653">
        <v>164</v>
      </c>
      <c r="M827" s="176">
        <f t="shared" si="87"/>
        <v>164</v>
      </c>
      <c r="N827" s="1104"/>
      <c r="O827" s="1129" t="str">
        <f t="shared" si="85"/>
        <v/>
      </c>
      <c r="P827" s="175"/>
      <c r="Q827" s="175"/>
      <c r="R827" s="175"/>
      <c r="S827" s="175"/>
      <c r="T827" s="175"/>
      <c r="U827" s="175"/>
      <c r="V827" s="175"/>
      <c r="W827" s="175"/>
      <c r="X827" s="175"/>
      <c r="Y827" s="175"/>
      <c r="Z827" s="175"/>
      <c r="AA827" s="175"/>
      <c r="AB827" s="175"/>
      <c r="AC827" s="175"/>
      <c r="AD827" s="175"/>
      <c r="AE827" s="175"/>
      <c r="AF827" s="175"/>
      <c r="AG827" s="175"/>
    </row>
    <row r="828" spans="1:33" ht="18" customHeight="1">
      <c r="A828" s="647" t="str">
        <f t="shared" si="86"/>
        <v>平成12</v>
      </c>
      <c r="B828" s="552" t="str">
        <f t="shared" si="83"/>
        <v>-</v>
      </c>
      <c r="C828" s="648">
        <v>36739</v>
      </c>
      <c r="D828" s="648">
        <f t="shared" si="84"/>
        <v>36741</v>
      </c>
      <c r="E828" s="649">
        <v>3</v>
      </c>
      <c r="F828" s="650" t="s">
        <v>2279</v>
      </c>
      <c r="G828" s="650" t="s">
        <v>428</v>
      </c>
      <c r="H828" s="651"/>
      <c r="I828" s="176"/>
      <c r="J828" s="652">
        <v>2</v>
      </c>
      <c r="K828" s="653"/>
      <c r="L828" s="653">
        <v>236</v>
      </c>
      <c r="M828" s="176">
        <f t="shared" si="87"/>
        <v>708</v>
      </c>
      <c r="N828" s="1104"/>
      <c r="O828" s="1129" t="str">
        <f t="shared" si="85"/>
        <v/>
      </c>
      <c r="P828" s="175"/>
      <c r="Q828" s="175"/>
      <c r="R828" s="175"/>
      <c r="S828" s="175"/>
      <c r="T828" s="175"/>
      <c r="U828" s="175"/>
      <c r="V828" s="175"/>
      <c r="W828" s="175"/>
      <c r="X828" s="175"/>
      <c r="Y828" s="175"/>
      <c r="Z828" s="175"/>
      <c r="AA828" s="175"/>
      <c r="AB828" s="175"/>
      <c r="AC828" s="175"/>
      <c r="AD828" s="175"/>
      <c r="AE828" s="175"/>
      <c r="AF828" s="175"/>
      <c r="AG828" s="175"/>
    </row>
    <row r="829" spans="1:33" ht="18" customHeight="1">
      <c r="A829" s="647" t="str">
        <f t="shared" si="86"/>
        <v>平成12</v>
      </c>
      <c r="B829" s="552">
        <f t="shared" si="83"/>
        <v>73</v>
      </c>
      <c r="C829" s="648">
        <v>36739</v>
      </c>
      <c r="D829" s="648" t="str">
        <f t="shared" si="84"/>
        <v/>
      </c>
      <c r="E829" s="649">
        <v>1</v>
      </c>
      <c r="F829" s="650" t="s">
        <v>2280</v>
      </c>
      <c r="G829" s="650" t="s">
        <v>1299</v>
      </c>
      <c r="H829" s="651"/>
      <c r="I829" s="176"/>
      <c r="J829" s="652">
        <v>2</v>
      </c>
      <c r="K829" s="653">
        <v>4</v>
      </c>
      <c r="L829" s="653">
        <v>61</v>
      </c>
      <c r="M829" s="176">
        <f t="shared" si="87"/>
        <v>61</v>
      </c>
      <c r="N829" s="1104"/>
      <c r="O829" s="1129" t="str">
        <f t="shared" si="85"/>
        <v/>
      </c>
      <c r="P829" s="175"/>
      <c r="Q829" s="175"/>
      <c r="R829" s="175"/>
      <c r="S829" s="175"/>
      <c r="T829" s="175"/>
      <c r="U829" s="175"/>
      <c r="V829" s="175"/>
      <c r="W829" s="175"/>
      <c r="X829" s="175"/>
      <c r="Y829" s="175"/>
      <c r="Z829" s="175"/>
      <c r="AA829" s="175"/>
      <c r="AB829" s="175"/>
      <c r="AC829" s="175"/>
      <c r="AD829" s="175"/>
      <c r="AE829" s="175"/>
      <c r="AF829" s="175"/>
      <c r="AG829" s="175"/>
    </row>
    <row r="830" spans="1:33" ht="18" customHeight="1">
      <c r="A830" s="647" t="str">
        <f t="shared" si="86"/>
        <v>平成12</v>
      </c>
      <c r="B830" s="552">
        <f t="shared" si="83"/>
        <v>73</v>
      </c>
      <c r="C830" s="648">
        <v>36741</v>
      </c>
      <c r="D830" s="648" t="str">
        <f t="shared" si="84"/>
        <v/>
      </c>
      <c r="E830" s="649">
        <v>1</v>
      </c>
      <c r="F830" s="650" t="s">
        <v>2281</v>
      </c>
      <c r="G830" s="650" t="s">
        <v>2282</v>
      </c>
      <c r="H830" s="651"/>
      <c r="I830" s="176"/>
      <c r="J830" s="652">
        <v>2</v>
      </c>
      <c r="K830" s="653">
        <v>4</v>
      </c>
      <c r="L830" s="653">
        <v>52</v>
      </c>
      <c r="M830" s="176">
        <f t="shared" si="87"/>
        <v>52</v>
      </c>
      <c r="N830" s="1104"/>
      <c r="O830" s="1129" t="str">
        <f t="shared" si="85"/>
        <v/>
      </c>
      <c r="P830" s="175"/>
      <c r="Q830" s="175"/>
      <c r="R830" s="175"/>
      <c r="S830" s="175"/>
      <c r="T830" s="175"/>
      <c r="U830" s="175"/>
      <c r="V830" s="175"/>
      <c r="W830" s="175"/>
      <c r="X830" s="175"/>
      <c r="Y830" s="175"/>
      <c r="Z830" s="175"/>
      <c r="AA830" s="175"/>
      <c r="AB830" s="175"/>
      <c r="AC830" s="175"/>
      <c r="AD830" s="175"/>
      <c r="AE830" s="175"/>
      <c r="AF830" s="175"/>
      <c r="AG830" s="175"/>
    </row>
    <row r="831" spans="1:33" ht="18" customHeight="1">
      <c r="A831" s="647" t="str">
        <f t="shared" si="86"/>
        <v>平成12</v>
      </c>
      <c r="B831" s="552">
        <f t="shared" si="83"/>
        <v>35</v>
      </c>
      <c r="C831" s="648">
        <v>36741</v>
      </c>
      <c r="D831" s="648" t="str">
        <f t="shared" si="84"/>
        <v/>
      </c>
      <c r="E831" s="649">
        <v>1</v>
      </c>
      <c r="F831" s="650" t="s">
        <v>2283</v>
      </c>
      <c r="G831" s="650" t="s">
        <v>1599</v>
      </c>
      <c r="H831" s="651"/>
      <c r="I831" s="176"/>
      <c r="J831" s="652">
        <v>2</v>
      </c>
      <c r="K831" s="653">
        <v>12</v>
      </c>
      <c r="L831" s="653">
        <v>291</v>
      </c>
      <c r="M831" s="176">
        <f t="shared" si="87"/>
        <v>291</v>
      </c>
      <c r="N831" s="1104"/>
      <c r="O831" s="1129" t="str">
        <f t="shared" si="85"/>
        <v/>
      </c>
      <c r="P831" s="175"/>
      <c r="Q831" s="175"/>
      <c r="R831" s="175"/>
      <c r="S831" s="175"/>
      <c r="T831" s="175"/>
      <c r="U831" s="175"/>
      <c r="V831" s="175"/>
      <c r="W831" s="175"/>
      <c r="X831" s="175"/>
      <c r="Y831" s="175"/>
      <c r="Z831" s="175"/>
      <c r="AA831" s="175"/>
      <c r="AB831" s="175"/>
      <c r="AC831" s="175"/>
      <c r="AD831" s="175"/>
      <c r="AE831" s="175"/>
      <c r="AF831" s="175"/>
      <c r="AG831" s="175"/>
    </row>
    <row r="832" spans="1:33" ht="18" customHeight="1">
      <c r="A832" s="647" t="str">
        <f t="shared" si="86"/>
        <v>平成12</v>
      </c>
      <c r="B832" s="552">
        <f t="shared" si="83"/>
        <v>35</v>
      </c>
      <c r="C832" s="648">
        <v>36747</v>
      </c>
      <c r="D832" s="648" t="str">
        <f t="shared" si="84"/>
        <v/>
      </c>
      <c r="E832" s="649">
        <v>1</v>
      </c>
      <c r="F832" s="650" t="s">
        <v>2283</v>
      </c>
      <c r="G832" s="650" t="s">
        <v>1410</v>
      </c>
      <c r="H832" s="651"/>
      <c r="I832" s="176"/>
      <c r="J832" s="652">
        <v>2</v>
      </c>
      <c r="K832" s="653">
        <v>12</v>
      </c>
      <c r="L832" s="653">
        <v>179</v>
      </c>
      <c r="M832" s="176">
        <f t="shared" si="87"/>
        <v>179</v>
      </c>
      <c r="N832" s="1104"/>
      <c r="O832" s="1129" t="str">
        <f t="shared" si="85"/>
        <v/>
      </c>
      <c r="P832" s="175"/>
      <c r="Q832" s="175"/>
      <c r="R832" s="175"/>
      <c r="S832" s="175"/>
      <c r="T832" s="175"/>
      <c r="U832" s="175"/>
      <c r="V832" s="175"/>
      <c r="W832" s="175"/>
      <c r="X832" s="175"/>
      <c r="Y832" s="175"/>
      <c r="Z832" s="175"/>
      <c r="AA832" s="175"/>
      <c r="AB832" s="175"/>
      <c r="AC832" s="175"/>
      <c r="AD832" s="175"/>
      <c r="AE832" s="175"/>
      <c r="AF832" s="175"/>
      <c r="AG832" s="175"/>
    </row>
    <row r="833" spans="1:33" ht="18" customHeight="1">
      <c r="A833" s="647" t="str">
        <f t="shared" si="86"/>
        <v>平成12</v>
      </c>
      <c r="B833" s="552">
        <f t="shared" si="83"/>
        <v>35</v>
      </c>
      <c r="C833" s="648">
        <v>36763</v>
      </c>
      <c r="D833" s="648" t="str">
        <f t="shared" si="84"/>
        <v/>
      </c>
      <c r="E833" s="649">
        <v>1</v>
      </c>
      <c r="F833" s="650" t="s">
        <v>2283</v>
      </c>
      <c r="G833" s="650" t="s">
        <v>1765</v>
      </c>
      <c r="H833" s="651"/>
      <c r="I833" s="176"/>
      <c r="J833" s="652">
        <v>2</v>
      </c>
      <c r="K833" s="653">
        <v>12</v>
      </c>
      <c r="L833" s="653">
        <v>216</v>
      </c>
      <c r="M833" s="176">
        <f t="shared" si="87"/>
        <v>216</v>
      </c>
      <c r="N833" s="1104"/>
      <c r="O833" s="1129" t="str">
        <f t="shared" si="85"/>
        <v/>
      </c>
      <c r="P833" s="175"/>
      <c r="Q833" s="175"/>
      <c r="R833" s="175"/>
      <c r="S833" s="175"/>
      <c r="T833" s="175"/>
      <c r="U833" s="175"/>
      <c r="V833" s="175"/>
      <c r="W833" s="175"/>
      <c r="X833" s="175"/>
      <c r="Y833" s="175"/>
      <c r="Z833" s="175"/>
      <c r="AA833" s="175"/>
      <c r="AB833" s="175"/>
      <c r="AC833" s="175"/>
      <c r="AD833" s="175"/>
      <c r="AE833" s="175"/>
      <c r="AF833" s="175"/>
      <c r="AG833" s="175"/>
    </row>
    <row r="834" spans="1:33" ht="18" customHeight="1">
      <c r="A834" s="647" t="str">
        <f t="shared" si="86"/>
        <v>平成12</v>
      </c>
      <c r="B834" s="552">
        <f t="shared" si="83"/>
        <v>42</v>
      </c>
      <c r="C834" s="648">
        <v>36819</v>
      </c>
      <c r="D834" s="648" t="str">
        <f t="shared" si="84"/>
        <v/>
      </c>
      <c r="E834" s="649">
        <v>1</v>
      </c>
      <c r="F834" s="650" t="s">
        <v>2284</v>
      </c>
      <c r="G834" s="650" t="s">
        <v>1299</v>
      </c>
      <c r="H834" s="651"/>
      <c r="I834" s="176"/>
      <c r="J834" s="652">
        <v>2</v>
      </c>
      <c r="K834" s="653">
        <v>11</v>
      </c>
      <c r="L834" s="653">
        <v>341</v>
      </c>
      <c r="M834" s="176">
        <f t="shared" si="87"/>
        <v>341</v>
      </c>
      <c r="N834" s="1104"/>
      <c r="O834" s="1129" t="str">
        <f t="shared" si="85"/>
        <v/>
      </c>
      <c r="P834" s="175"/>
      <c r="Q834" s="175"/>
      <c r="R834" s="175"/>
      <c r="S834" s="175"/>
      <c r="T834" s="175"/>
      <c r="U834" s="175"/>
      <c r="V834" s="175"/>
      <c r="W834" s="175"/>
      <c r="X834" s="175"/>
      <c r="Y834" s="175"/>
      <c r="Z834" s="175"/>
      <c r="AA834" s="175"/>
      <c r="AB834" s="175"/>
      <c r="AC834" s="175"/>
      <c r="AD834" s="175"/>
      <c r="AE834" s="175"/>
      <c r="AF834" s="175"/>
      <c r="AG834" s="175"/>
    </row>
    <row r="835" spans="1:33" ht="18" customHeight="1">
      <c r="A835" s="647" t="str">
        <f t="shared" si="86"/>
        <v>平成12</v>
      </c>
      <c r="B835" s="552">
        <f t="shared" si="83"/>
        <v>63</v>
      </c>
      <c r="C835" s="648">
        <v>36826</v>
      </c>
      <c r="D835" s="648" t="str">
        <f t="shared" si="84"/>
        <v/>
      </c>
      <c r="E835" s="649">
        <v>1</v>
      </c>
      <c r="F835" s="650" t="s">
        <v>2285</v>
      </c>
      <c r="G835" s="650" t="s">
        <v>2286</v>
      </c>
      <c r="H835" s="651"/>
      <c r="I835" s="176"/>
      <c r="J835" s="652">
        <v>2</v>
      </c>
      <c r="K835" s="653">
        <v>7</v>
      </c>
      <c r="L835" s="653">
        <v>109</v>
      </c>
      <c r="M835" s="176">
        <f t="shared" si="87"/>
        <v>109</v>
      </c>
      <c r="N835" s="1104"/>
      <c r="O835" s="1129" t="str">
        <f t="shared" si="85"/>
        <v/>
      </c>
      <c r="P835" s="175"/>
      <c r="Q835" s="175"/>
      <c r="R835" s="175"/>
      <c r="S835" s="175"/>
      <c r="T835" s="175"/>
      <c r="U835" s="175"/>
      <c r="V835" s="175"/>
      <c r="W835" s="175"/>
      <c r="X835" s="175"/>
      <c r="Y835" s="175"/>
      <c r="Z835" s="175"/>
      <c r="AA835" s="175"/>
      <c r="AB835" s="175"/>
      <c r="AC835" s="175"/>
      <c r="AD835" s="175"/>
      <c r="AE835" s="175"/>
      <c r="AF835" s="175"/>
      <c r="AG835" s="175"/>
    </row>
    <row r="836" spans="1:33" ht="18" customHeight="1">
      <c r="A836" s="647" t="str">
        <f t="shared" si="86"/>
        <v>平成12</v>
      </c>
      <c r="B836" s="552">
        <f t="shared" ref="B836:B899" si="88">IF(ISBLANK(K836),"-",COUNTIFS($K:$K,"&gt;"&amp;K836,A:A,A836)+1)</f>
        <v>56</v>
      </c>
      <c r="C836" s="648">
        <v>36832</v>
      </c>
      <c r="D836" s="648" t="str">
        <f t="shared" ref="D836:D899" si="89">IF(E836=1,"",C836+E836-1)</f>
        <v/>
      </c>
      <c r="E836" s="649">
        <v>1</v>
      </c>
      <c r="F836" s="650" t="s">
        <v>2287</v>
      </c>
      <c r="G836" s="650" t="s">
        <v>1299</v>
      </c>
      <c r="H836" s="651"/>
      <c r="I836" s="176"/>
      <c r="J836" s="652">
        <v>2</v>
      </c>
      <c r="K836" s="653">
        <v>8</v>
      </c>
      <c r="L836" s="653">
        <v>122</v>
      </c>
      <c r="M836" s="176">
        <f t="shared" si="87"/>
        <v>122</v>
      </c>
      <c r="N836" s="1104"/>
      <c r="O836" s="1129" t="str">
        <f t="shared" ref="O836:O899" si="90">IF(COUNTIF(G836,"*オンライン*"),"●","")</f>
        <v/>
      </c>
      <c r="P836" s="175"/>
      <c r="Q836" s="175"/>
      <c r="R836" s="175"/>
      <c r="S836" s="175"/>
      <c r="T836" s="175"/>
      <c r="U836" s="175"/>
      <c r="V836" s="175"/>
      <c r="W836" s="175"/>
      <c r="X836" s="175"/>
      <c r="Y836" s="175"/>
      <c r="Z836" s="175"/>
      <c r="AA836" s="175"/>
      <c r="AB836" s="175"/>
      <c r="AC836" s="175"/>
      <c r="AD836" s="175"/>
      <c r="AE836" s="175"/>
      <c r="AF836" s="175"/>
      <c r="AG836" s="175"/>
    </row>
    <row r="837" spans="1:33" ht="18" customHeight="1">
      <c r="A837" s="647" t="str">
        <f t="shared" ref="A837:A900" si="91">TEXT(EDATE(C837,-3),"ggge")</f>
        <v>平成12</v>
      </c>
      <c r="B837" s="552">
        <f t="shared" si="88"/>
        <v>63</v>
      </c>
      <c r="C837" s="648">
        <v>36837</v>
      </c>
      <c r="D837" s="648" t="str">
        <f t="shared" si="89"/>
        <v/>
      </c>
      <c r="E837" s="649">
        <v>1</v>
      </c>
      <c r="F837" s="650" t="s">
        <v>2288</v>
      </c>
      <c r="G837" s="650" t="s">
        <v>2088</v>
      </c>
      <c r="H837" s="651"/>
      <c r="I837" s="176"/>
      <c r="J837" s="652">
        <v>2</v>
      </c>
      <c r="K837" s="653">
        <v>7</v>
      </c>
      <c r="L837" s="653">
        <v>72</v>
      </c>
      <c r="M837" s="176">
        <f t="shared" ref="M837:M900" si="92">E837*L837</f>
        <v>72</v>
      </c>
      <c r="N837" s="1104"/>
      <c r="O837" s="1129" t="str">
        <f t="shared" si="90"/>
        <v/>
      </c>
      <c r="P837" s="175"/>
      <c r="Q837" s="175"/>
      <c r="R837" s="175"/>
      <c r="S837" s="175"/>
      <c r="T837" s="175"/>
      <c r="U837" s="175"/>
      <c r="V837" s="175"/>
      <c r="W837" s="175"/>
      <c r="X837" s="175"/>
      <c r="Y837" s="175"/>
      <c r="Z837" s="175"/>
      <c r="AA837" s="175"/>
      <c r="AB837" s="175"/>
      <c r="AC837" s="175"/>
      <c r="AD837" s="175"/>
      <c r="AE837" s="175"/>
      <c r="AF837" s="175"/>
      <c r="AG837" s="175"/>
    </row>
    <row r="838" spans="1:33" ht="18" customHeight="1">
      <c r="A838" s="647" t="str">
        <f t="shared" si="91"/>
        <v>平成12</v>
      </c>
      <c r="B838" s="552">
        <f t="shared" si="88"/>
        <v>68</v>
      </c>
      <c r="C838" s="648">
        <v>36840</v>
      </c>
      <c r="D838" s="648" t="str">
        <f t="shared" si="89"/>
        <v/>
      </c>
      <c r="E838" s="649">
        <v>1</v>
      </c>
      <c r="F838" s="650" t="s">
        <v>2289</v>
      </c>
      <c r="G838" s="650" t="s">
        <v>2088</v>
      </c>
      <c r="H838" s="651"/>
      <c r="I838" s="176"/>
      <c r="J838" s="652">
        <v>2</v>
      </c>
      <c r="K838" s="653">
        <v>5</v>
      </c>
      <c r="L838" s="653">
        <v>90</v>
      </c>
      <c r="M838" s="176">
        <f t="shared" si="92"/>
        <v>90</v>
      </c>
      <c r="N838" s="1104"/>
      <c r="O838" s="1129" t="str">
        <f t="shared" si="90"/>
        <v/>
      </c>
      <c r="P838" s="175"/>
      <c r="Q838" s="175"/>
      <c r="R838" s="175"/>
      <c r="S838" s="175"/>
      <c r="T838" s="175"/>
      <c r="U838" s="175"/>
      <c r="V838" s="175"/>
      <c r="W838" s="175"/>
      <c r="X838" s="175"/>
      <c r="Y838" s="175"/>
      <c r="Z838" s="175"/>
      <c r="AA838" s="175"/>
      <c r="AB838" s="175"/>
      <c r="AC838" s="175"/>
      <c r="AD838" s="175"/>
      <c r="AE838" s="175"/>
      <c r="AF838" s="175"/>
      <c r="AG838" s="175"/>
    </row>
    <row r="839" spans="1:33" ht="18" customHeight="1">
      <c r="A839" s="647" t="str">
        <f t="shared" si="91"/>
        <v>平成12</v>
      </c>
      <c r="B839" s="552">
        <f t="shared" si="88"/>
        <v>26</v>
      </c>
      <c r="C839" s="648">
        <v>36865</v>
      </c>
      <c r="D839" s="648" t="str">
        <f t="shared" si="89"/>
        <v/>
      </c>
      <c r="E839" s="649">
        <v>1</v>
      </c>
      <c r="F839" s="650" t="s">
        <v>2290</v>
      </c>
      <c r="G839" s="650" t="s">
        <v>1881</v>
      </c>
      <c r="H839" s="651"/>
      <c r="I839" s="176"/>
      <c r="J839" s="652">
        <v>2</v>
      </c>
      <c r="K839" s="653">
        <v>19</v>
      </c>
      <c r="L839" s="653">
        <v>269</v>
      </c>
      <c r="M839" s="176">
        <f t="shared" si="92"/>
        <v>269</v>
      </c>
      <c r="N839" s="1104"/>
      <c r="O839" s="1129" t="str">
        <f t="shared" si="90"/>
        <v/>
      </c>
      <c r="P839" s="175"/>
      <c r="Q839" s="175"/>
      <c r="R839" s="175"/>
      <c r="S839" s="175"/>
      <c r="T839" s="175"/>
      <c r="U839" s="175"/>
      <c r="V839" s="175"/>
      <c r="W839" s="175"/>
      <c r="X839" s="175"/>
      <c r="Y839" s="175"/>
      <c r="Z839" s="175"/>
      <c r="AA839" s="175"/>
      <c r="AB839" s="175"/>
      <c r="AC839" s="175"/>
      <c r="AD839" s="175"/>
      <c r="AE839" s="175"/>
      <c r="AF839" s="175"/>
      <c r="AG839" s="175"/>
    </row>
    <row r="840" spans="1:33" ht="18" customHeight="1">
      <c r="A840" s="647" t="str">
        <f t="shared" si="91"/>
        <v>平成12</v>
      </c>
      <c r="B840" s="552">
        <f t="shared" si="88"/>
        <v>67</v>
      </c>
      <c r="C840" s="648">
        <v>36866</v>
      </c>
      <c r="D840" s="648" t="str">
        <f t="shared" si="89"/>
        <v/>
      </c>
      <c r="E840" s="649">
        <v>1</v>
      </c>
      <c r="F840" s="650" t="s">
        <v>2291</v>
      </c>
      <c r="G840" s="650" t="s">
        <v>1299</v>
      </c>
      <c r="H840" s="651"/>
      <c r="I840" s="176"/>
      <c r="J840" s="652">
        <v>2</v>
      </c>
      <c r="K840" s="653">
        <v>6</v>
      </c>
      <c r="L840" s="653">
        <v>116</v>
      </c>
      <c r="M840" s="176">
        <f t="shared" si="92"/>
        <v>116</v>
      </c>
      <c r="N840" s="1104"/>
      <c r="O840" s="1129" t="str">
        <f t="shared" si="90"/>
        <v/>
      </c>
      <c r="P840" s="175"/>
      <c r="Q840" s="175"/>
      <c r="R840" s="175"/>
      <c r="S840" s="175"/>
      <c r="T840" s="175"/>
      <c r="U840" s="175"/>
      <c r="V840" s="175"/>
      <c r="W840" s="175"/>
      <c r="X840" s="175"/>
      <c r="Y840" s="175"/>
      <c r="Z840" s="175"/>
      <c r="AA840" s="175"/>
      <c r="AB840" s="175"/>
      <c r="AC840" s="175"/>
      <c r="AD840" s="175"/>
      <c r="AE840" s="175"/>
      <c r="AF840" s="175"/>
      <c r="AG840" s="175"/>
    </row>
    <row r="841" spans="1:33" ht="18" customHeight="1">
      <c r="A841" s="647" t="str">
        <f t="shared" si="91"/>
        <v>平成12</v>
      </c>
      <c r="B841" s="552">
        <f t="shared" si="88"/>
        <v>35</v>
      </c>
      <c r="C841" s="648">
        <v>36867</v>
      </c>
      <c r="D841" s="648" t="str">
        <f t="shared" si="89"/>
        <v/>
      </c>
      <c r="E841" s="649">
        <v>1</v>
      </c>
      <c r="F841" s="650" t="s">
        <v>2292</v>
      </c>
      <c r="G841" s="650" t="s">
        <v>1881</v>
      </c>
      <c r="H841" s="651"/>
      <c r="I841" s="176"/>
      <c r="J841" s="652">
        <v>2</v>
      </c>
      <c r="K841" s="653">
        <v>12</v>
      </c>
      <c r="L841" s="653">
        <v>58</v>
      </c>
      <c r="M841" s="176">
        <f t="shared" si="92"/>
        <v>58</v>
      </c>
      <c r="N841" s="1104"/>
      <c r="O841" s="1129" t="str">
        <f t="shared" si="90"/>
        <v/>
      </c>
      <c r="P841" s="175"/>
      <c r="Q841" s="175"/>
      <c r="R841" s="175"/>
      <c r="S841" s="175"/>
      <c r="T841" s="175"/>
      <c r="U841" s="175"/>
      <c r="V841" s="175"/>
      <c r="W841" s="175"/>
      <c r="X841" s="175"/>
      <c r="Y841" s="175"/>
      <c r="Z841" s="175"/>
      <c r="AA841" s="175"/>
      <c r="AB841" s="175"/>
      <c r="AC841" s="175"/>
      <c r="AD841" s="175"/>
      <c r="AE841" s="175"/>
      <c r="AF841" s="175"/>
      <c r="AG841" s="175"/>
    </row>
    <row r="842" spans="1:33" ht="18" customHeight="1">
      <c r="A842" s="647" t="str">
        <f t="shared" si="91"/>
        <v>平成12</v>
      </c>
      <c r="B842" s="552">
        <f t="shared" si="88"/>
        <v>35</v>
      </c>
      <c r="C842" s="648">
        <v>36869</v>
      </c>
      <c r="D842" s="648" t="str">
        <f t="shared" si="89"/>
        <v/>
      </c>
      <c r="E842" s="649">
        <v>1</v>
      </c>
      <c r="F842" s="650" t="s">
        <v>2293</v>
      </c>
      <c r="G842" s="650" t="s">
        <v>2185</v>
      </c>
      <c r="H842" s="651"/>
      <c r="I842" s="176"/>
      <c r="J842" s="652">
        <v>2</v>
      </c>
      <c r="K842" s="653">
        <v>12</v>
      </c>
      <c r="L842" s="653">
        <v>661</v>
      </c>
      <c r="M842" s="176">
        <f t="shared" si="92"/>
        <v>661</v>
      </c>
      <c r="N842" s="1104"/>
      <c r="O842" s="1129" t="str">
        <f t="shared" si="90"/>
        <v/>
      </c>
      <c r="P842" s="175"/>
      <c r="Q842" s="175"/>
      <c r="R842" s="175"/>
      <c r="S842" s="175"/>
      <c r="T842" s="175"/>
      <c r="U842" s="175"/>
      <c r="V842" s="175"/>
      <c r="W842" s="175"/>
      <c r="X842" s="175"/>
      <c r="Y842" s="175"/>
      <c r="Z842" s="175"/>
      <c r="AA842" s="175"/>
      <c r="AB842" s="175"/>
      <c r="AC842" s="175"/>
      <c r="AD842" s="175"/>
      <c r="AE842" s="175"/>
      <c r="AF842" s="175"/>
      <c r="AG842" s="175"/>
    </row>
    <row r="843" spans="1:33" ht="18" customHeight="1">
      <c r="A843" s="647" t="str">
        <f t="shared" si="91"/>
        <v>平成12</v>
      </c>
      <c r="B843" s="552">
        <f t="shared" si="88"/>
        <v>23</v>
      </c>
      <c r="C843" s="648">
        <v>36923</v>
      </c>
      <c r="D843" s="648" t="str">
        <f t="shared" si="89"/>
        <v/>
      </c>
      <c r="E843" s="649">
        <v>1</v>
      </c>
      <c r="F843" s="650" t="s">
        <v>2294</v>
      </c>
      <c r="G843" s="650" t="s">
        <v>1299</v>
      </c>
      <c r="H843" s="651"/>
      <c r="I843" s="176"/>
      <c r="J843" s="652">
        <v>2</v>
      </c>
      <c r="K843" s="653">
        <v>25</v>
      </c>
      <c r="L843" s="653">
        <v>64</v>
      </c>
      <c r="M843" s="176">
        <f t="shared" si="92"/>
        <v>64</v>
      </c>
      <c r="N843" s="1104"/>
      <c r="O843" s="1129" t="str">
        <f t="shared" si="90"/>
        <v/>
      </c>
      <c r="P843" s="175"/>
      <c r="Q843" s="175"/>
      <c r="R843" s="175"/>
      <c r="S843" s="175"/>
      <c r="T843" s="175"/>
      <c r="U843" s="175"/>
      <c r="V843" s="175"/>
      <c r="W843" s="175"/>
      <c r="X843" s="175"/>
      <c r="Y843" s="175"/>
      <c r="Z843" s="175"/>
      <c r="AA843" s="175"/>
      <c r="AB843" s="175"/>
      <c r="AC843" s="175"/>
      <c r="AD843" s="175"/>
      <c r="AE843" s="175"/>
      <c r="AF843" s="175"/>
      <c r="AG843" s="175"/>
    </row>
    <row r="844" spans="1:33" ht="18" customHeight="1">
      <c r="A844" s="647" t="str">
        <f t="shared" si="91"/>
        <v>平成12</v>
      </c>
      <c r="B844" s="552">
        <f t="shared" si="88"/>
        <v>23</v>
      </c>
      <c r="C844" s="648">
        <v>36930</v>
      </c>
      <c r="D844" s="648" t="str">
        <f t="shared" si="89"/>
        <v/>
      </c>
      <c r="E844" s="649">
        <v>1</v>
      </c>
      <c r="F844" s="650" t="s">
        <v>2294</v>
      </c>
      <c r="G844" s="650" t="s">
        <v>2295</v>
      </c>
      <c r="H844" s="651"/>
      <c r="I844" s="176"/>
      <c r="J844" s="652">
        <v>2</v>
      </c>
      <c r="K844" s="653">
        <v>25</v>
      </c>
      <c r="L844" s="653">
        <v>61</v>
      </c>
      <c r="M844" s="176">
        <f t="shared" si="92"/>
        <v>61</v>
      </c>
      <c r="N844" s="1104"/>
      <c r="O844" s="1129" t="str">
        <f t="shared" si="90"/>
        <v/>
      </c>
      <c r="P844" s="175"/>
      <c r="Q844" s="175"/>
      <c r="R844" s="175"/>
      <c r="S844" s="175"/>
      <c r="T844" s="175"/>
      <c r="U844" s="175"/>
      <c r="V844" s="175"/>
      <c r="W844" s="175"/>
      <c r="X844" s="175"/>
      <c r="Y844" s="175"/>
      <c r="Z844" s="175"/>
      <c r="AA844" s="175"/>
      <c r="AB844" s="175"/>
      <c r="AC844" s="175"/>
      <c r="AD844" s="175"/>
      <c r="AE844" s="175"/>
      <c r="AF844" s="175"/>
      <c r="AG844" s="175"/>
    </row>
    <row r="845" spans="1:33" ht="18" customHeight="1">
      <c r="A845" s="647" t="str">
        <f t="shared" si="91"/>
        <v>平成12</v>
      </c>
      <c r="B845" s="552">
        <f t="shared" si="88"/>
        <v>63</v>
      </c>
      <c r="C845" s="648">
        <v>36964</v>
      </c>
      <c r="D845" s="648" t="str">
        <f t="shared" si="89"/>
        <v/>
      </c>
      <c r="E845" s="649">
        <v>1</v>
      </c>
      <c r="F845" s="650" t="s">
        <v>2296</v>
      </c>
      <c r="G845" s="650" t="s">
        <v>2297</v>
      </c>
      <c r="H845" s="651"/>
      <c r="I845" s="176"/>
      <c r="J845" s="652">
        <v>2</v>
      </c>
      <c r="K845" s="653">
        <v>7</v>
      </c>
      <c r="L845" s="653">
        <v>51</v>
      </c>
      <c r="M845" s="176">
        <f t="shared" si="92"/>
        <v>51</v>
      </c>
      <c r="N845" s="1104"/>
      <c r="O845" s="1129" t="str">
        <f t="shared" si="90"/>
        <v/>
      </c>
      <c r="P845" s="175"/>
      <c r="Q845" s="175"/>
      <c r="R845" s="175"/>
      <c r="S845" s="175"/>
      <c r="T845" s="175"/>
      <c r="U845" s="175"/>
      <c r="V845" s="175"/>
      <c r="W845" s="175"/>
      <c r="X845" s="175"/>
      <c r="Y845" s="175"/>
      <c r="Z845" s="175"/>
      <c r="AA845" s="175"/>
      <c r="AB845" s="175"/>
      <c r="AC845" s="175"/>
      <c r="AD845" s="175"/>
      <c r="AE845" s="175"/>
      <c r="AF845" s="175"/>
      <c r="AG845" s="175"/>
    </row>
    <row r="846" spans="1:33" ht="18" customHeight="1">
      <c r="A846" s="647" t="str">
        <f t="shared" si="91"/>
        <v>平成12</v>
      </c>
      <c r="B846" s="552">
        <f t="shared" si="88"/>
        <v>81</v>
      </c>
      <c r="C846" s="648">
        <v>36927</v>
      </c>
      <c r="D846" s="648" t="str">
        <f t="shared" si="89"/>
        <v/>
      </c>
      <c r="E846" s="649">
        <v>1</v>
      </c>
      <c r="F846" s="650" t="s">
        <v>2298</v>
      </c>
      <c r="G846" s="650" t="s">
        <v>1296</v>
      </c>
      <c r="H846" s="651"/>
      <c r="I846" s="176"/>
      <c r="J846" s="652">
        <v>2</v>
      </c>
      <c r="K846" s="653">
        <v>2</v>
      </c>
      <c r="L846" s="653">
        <v>72</v>
      </c>
      <c r="M846" s="176">
        <f t="shared" si="92"/>
        <v>72</v>
      </c>
      <c r="N846" s="1104"/>
      <c r="O846" s="1129" t="str">
        <f t="shared" si="90"/>
        <v/>
      </c>
      <c r="P846" s="175"/>
      <c r="Q846" s="175"/>
      <c r="R846" s="175"/>
      <c r="S846" s="175"/>
      <c r="T846" s="175"/>
      <c r="U846" s="175"/>
      <c r="V846" s="175"/>
      <c r="W846" s="175"/>
      <c r="X846" s="175"/>
      <c r="Y846" s="175"/>
      <c r="Z846" s="175"/>
      <c r="AA846" s="175"/>
      <c r="AB846" s="175"/>
      <c r="AC846" s="175"/>
      <c r="AD846" s="175"/>
      <c r="AE846" s="175"/>
      <c r="AF846" s="175"/>
      <c r="AG846" s="175"/>
    </row>
    <row r="847" spans="1:33" ht="18" customHeight="1">
      <c r="A847" s="647" t="str">
        <f t="shared" si="91"/>
        <v>平成13</v>
      </c>
      <c r="B847" s="552">
        <f t="shared" si="88"/>
        <v>4</v>
      </c>
      <c r="C847" s="648">
        <v>36984</v>
      </c>
      <c r="D847" s="648">
        <f t="shared" si="89"/>
        <v>36985</v>
      </c>
      <c r="E847" s="649">
        <v>2</v>
      </c>
      <c r="F847" s="650" t="s">
        <v>2299</v>
      </c>
      <c r="G847" s="650" t="s">
        <v>1688</v>
      </c>
      <c r="H847" s="651"/>
      <c r="I847" s="176"/>
      <c r="J847" s="652">
        <v>1</v>
      </c>
      <c r="K847" s="653">
        <v>262</v>
      </c>
      <c r="L847" s="653">
        <v>430</v>
      </c>
      <c r="M847" s="176">
        <f t="shared" si="92"/>
        <v>860</v>
      </c>
      <c r="N847" s="1104"/>
      <c r="O847" s="1129" t="str">
        <f t="shared" si="90"/>
        <v/>
      </c>
      <c r="P847" s="175"/>
      <c r="Q847" s="175"/>
      <c r="R847" s="175"/>
      <c r="S847" s="175"/>
      <c r="T847" s="175"/>
      <c r="U847" s="175"/>
      <c r="V847" s="175"/>
      <c r="W847" s="175"/>
      <c r="X847" s="175"/>
      <c r="Y847" s="175"/>
      <c r="Z847" s="175"/>
      <c r="AA847" s="175"/>
      <c r="AB847" s="175"/>
      <c r="AC847" s="175"/>
      <c r="AD847" s="175"/>
      <c r="AE847" s="175"/>
      <c r="AF847" s="175"/>
      <c r="AG847" s="175"/>
    </row>
    <row r="848" spans="1:33" ht="18" customHeight="1">
      <c r="A848" s="647" t="str">
        <f t="shared" si="91"/>
        <v>平成13</v>
      </c>
      <c r="B848" s="552">
        <f t="shared" si="88"/>
        <v>68</v>
      </c>
      <c r="C848" s="648">
        <v>37007</v>
      </c>
      <c r="D848" s="648" t="str">
        <f t="shared" si="89"/>
        <v/>
      </c>
      <c r="E848" s="649">
        <v>1</v>
      </c>
      <c r="F848" s="650" t="s">
        <v>2300</v>
      </c>
      <c r="G848" s="650" t="s">
        <v>1864</v>
      </c>
      <c r="H848" s="651"/>
      <c r="I848" s="176"/>
      <c r="J848" s="652">
        <v>1</v>
      </c>
      <c r="K848" s="653">
        <v>2</v>
      </c>
      <c r="L848" s="653">
        <v>53</v>
      </c>
      <c r="M848" s="176">
        <f t="shared" si="92"/>
        <v>53</v>
      </c>
      <c r="N848" s="1104"/>
      <c r="O848" s="1129" t="str">
        <f t="shared" si="90"/>
        <v/>
      </c>
      <c r="P848" s="175"/>
      <c r="Q848" s="175"/>
      <c r="R848" s="175"/>
      <c r="S848" s="175"/>
      <c r="T848" s="175"/>
      <c r="U848" s="175"/>
      <c r="V848" s="175"/>
      <c r="W848" s="175"/>
      <c r="X848" s="175"/>
      <c r="Y848" s="175"/>
      <c r="Z848" s="175"/>
      <c r="AA848" s="175"/>
      <c r="AB848" s="175"/>
      <c r="AC848" s="175"/>
      <c r="AD848" s="175"/>
      <c r="AE848" s="175"/>
      <c r="AF848" s="175"/>
      <c r="AG848" s="175"/>
    </row>
    <row r="849" spans="1:33" ht="18" customHeight="1">
      <c r="A849" s="647" t="str">
        <f t="shared" si="91"/>
        <v>平成13</v>
      </c>
      <c r="B849" s="552">
        <f t="shared" si="88"/>
        <v>68</v>
      </c>
      <c r="C849" s="648">
        <v>37019</v>
      </c>
      <c r="D849" s="648" t="str">
        <f t="shared" si="89"/>
        <v/>
      </c>
      <c r="E849" s="649">
        <v>1</v>
      </c>
      <c r="F849" s="650" t="s">
        <v>1593</v>
      </c>
      <c r="G849" s="650" t="s">
        <v>1864</v>
      </c>
      <c r="H849" s="651"/>
      <c r="I849" s="176"/>
      <c r="J849" s="652">
        <v>1</v>
      </c>
      <c r="K849" s="653">
        <v>2</v>
      </c>
      <c r="L849" s="653">
        <v>75</v>
      </c>
      <c r="M849" s="176">
        <f t="shared" si="92"/>
        <v>75</v>
      </c>
      <c r="N849" s="1104"/>
      <c r="O849" s="1129" t="str">
        <f t="shared" si="90"/>
        <v/>
      </c>
      <c r="P849" s="175"/>
      <c r="Q849" s="175"/>
      <c r="R849" s="175"/>
      <c r="S849" s="175"/>
      <c r="T849" s="175"/>
      <c r="U849" s="175"/>
      <c r="V849" s="175"/>
      <c r="W849" s="175"/>
      <c r="X849" s="175"/>
      <c r="Y849" s="175"/>
      <c r="Z849" s="175"/>
      <c r="AA849" s="175"/>
      <c r="AB849" s="175"/>
      <c r="AC849" s="175"/>
      <c r="AD849" s="175"/>
      <c r="AE849" s="175"/>
      <c r="AF849" s="175"/>
      <c r="AG849" s="175"/>
    </row>
    <row r="850" spans="1:33" ht="18" customHeight="1">
      <c r="A850" s="647" t="str">
        <f t="shared" si="91"/>
        <v>平成13</v>
      </c>
      <c r="B850" s="552">
        <f t="shared" si="88"/>
        <v>20</v>
      </c>
      <c r="C850" s="648">
        <v>37019</v>
      </c>
      <c r="D850" s="648" t="str">
        <f t="shared" si="89"/>
        <v/>
      </c>
      <c r="E850" s="649">
        <v>1</v>
      </c>
      <c r="F850" s="650" t="s">
        <v>2301</v>
      </c>
      <c r="G850" s="650" t="s">
        <v>2302</v>
      </c>
      <c r="H850" s="651"/>
      <c r="I850" s="176"/>
      <c r="J850" s="652">
        <v>1</v>
      </c>
      <c r="K850" s="653">
        <v>34</v>
      </c>
      <c r="L850" s="653">
        <v>221</v>
      </c>
      <c r="M850" s="176">
        <f t="shared" si="92"/>
        <v>221</v>
      </c>
      <c r="N850" s="1104"/>
      <c r="O850" s="1129" t="str">
        <f t="shared" si="90"/>
        <v/>
      </c>
      <c r="P850" s="175"/>
      <c r="Q850" s="175"/>
      <c r="R850" s="175"/>
      <c r="S850" s="175"/>
      <c r="T850" s="175"/>
      <c r="U850" s="175"/>
      <c r="V850" s="175"/>
      <c r="W850" s="175"/>
      <c r="X850" s="175"/>
      <c r="Y850" s="175"/>
      <c r="Z850" s="175"/>
      <c r="AA850" s="175"/>
      <c r="AB850" s="175"/>
      <c r="AC850" s="175"/>
      <c r="AD850" s="175"/>
      <c r="AE850" s="175"/>
      <c r="AF850" s="175"/>
      <c r="AG850" s="175"/>
    </row>
    <row r="851" spans="1:33" ht="18" customHeight="1">
      <c r="A851" s="647" t="str">
        <f t="shared" si="91"/>
        <v>平成13</v>
      </c>
      <c r="B851" s="552">
        <f t="shared" si="88"/>
        <v>1</v>
      </c>
      <c r="C851" s="648">
        <v>37026</v>
      </c>
      <c r="D851" s="648" t="str">
        <f t="shared" si="89"/>
        <v/>
      </c>
      <c r="E851" s="649">
        <v>1</v>
      </c>
      <c r="F851" s="650" t="s">
        <v>2303</v>
      </c>
      <c r="G851" s="650" t="s">
        <v>2304</v>
      </c>
      <c r="H851" s="651"/>
      <c r="I851" s="176"/>
      <c r="J851" s="652">
        <v>1</v>
      </c>
      <c r="K851" s="653" t="s">
        <v>2305</v>
      </c>
      <c r="L851" s="653" t="s">
        <v>2305</v>
      </c>
      <c r="M851" s="176" t="e">
        <f t="shared" si="92"/>
        <v>#VALUE!</v>
      </c>
      <c r="N851" s="1104"/>
      <c r="O851" s="1129" t="str">
        <f t="shared" si="90"/>
        <v/>
      </c>
      <c r="P851" s="175"/>
      <c r="Q851" s="175"/>
      <c r="R851" s="175"/>
      <c r="S851" s="175"/>
      <c r="T851" s="175"/>
      <c r="U851" s="175"/>
      <c r="V851" s="175"/>
      <c r="W851" s="175"/>
      <c r="X851" s="175"/>
      <c r="Y851" s="175"/>
      <c r="Z851" s="175"/>
      <c r="AA851" s="175"/>
      <c r="AB851" s="175"/>
      <c r="AC851" s="175"/>
      <c r="AD851" s="175"/>
      <c r="AE851" s="175"/>
      <c r="AF851" s="175"/>
      <c r="AG851" s="175"/>
    </row>
    <row r="852" spans="1:33" ht="18" customHeight="1">
      <c r="A852" s="647" t="str">
        <f t="shared" si="91"/>
        <v>平成13</v>
      </c>
      <c r="B852" s="552">
        <f t="shared" si="88"/>
        <v>57</v>
      </c>
      <c r="C852" s="648">
        <v>37029</v>
      </c>
      <c r="D852" s="648" t="str">
        <f t="shared" si="89"/>
        <v/>
      </c>
      <c r="E852" s="649">
        <v>1</v>
      </c>
      <c r="F852" s="650" t="s">
        <v>2306</v>
      </c>
      <c r="G852" s="650" t="s">
        <v>1864</v>
      </c>
      <c r="H852" s="651"/>
      <c r="I852" s="176"/>
      <c r="J852" s="652">
        <v>1</v>
      </c>
      <c r="K852" s="653">
        <v>4</v>
      </c>
      <c r="L852" s="653">
        <v>20</v>
      </c>
      <c r="M852" s="176">
        <f t="shared" si="92"/>
        <v>20</v>
      </c>
      <c r="N852" s="1104"/>
      <c r="O852" s="1129" t="str">
        <f t="shared" si="90"/>
        <v/>
      </c>
      <c r="P852" s="175"/>
      <c r="Q852" s="175"/>
      <c r="R852" s="175"/>
      <c r="S852" s="175"/>
      <c r="T852" s="175"/>
      <c r="U852" s="175"/>
      <c r="V852" s="175"/>
      <c r="W852" s="175"/>
      <c r="X852" s="175"/>
      <c r="Y852" s="175"/>
      <c r="Z852" s="175"/>
      <c r="AA852" s="175"/>
      <c r="AB852" s="175"/>
      <c r="AC852" s="175"/>
      <c r="AD852" s="175"/>
      <c r="AE852" s="175"/>
      <c r="AF852" s="175"/>
      <c r="AG852" s="175"/>
    </row>
    <row r="853" spans="1:33" ht="18" customHeight="1">
      <c r="A853" s="647" t="str">
        <f t="shared" si="91"/>
        <v>平成13</v>
      </c>
      <c r="B853" s="552">
        <f t="shared" si="88"/>
        <v>41</v>
      </c>
      <c r="C853" s="648">
        <v>37037</v>
      </c>
      <c r="D853" s="648" t="str">
        <f t="shared" si="89"/>
        <v/>
      </c>
      <c r="E853" s="649">
        <v>1</v>
      </c>
      <c r="F853" s="650" t="s">
        <v>2307</v>
      </c>
      <c r="G853" s="650" t="s">
        <v>2308</v>
      </c>
      <c r="H853" s="651"/>
      <c r="I853" s="176"/>
      <c r="J853" s="652">
        <v>1</v>
      </c>
      <c r="K853" s="653">
        <v>9</v>
      </c>
      <c r="L853" s="653">
        <v>360</v>
      </c>
      <c r="M853" s="176">
        <f t="shared" si="92"/>
        <v>360</v>
      </c>
      <c r="N853" s="1104"/>
      <c r="O853" s="1129" t="str">
        <f t="shared" si="90"/>
        <v/>
      </c>
      <c r="P853" s="175"/>
      <c r="Q853" s="175"/>
      <c r="R853" s="175"/>
      <c r="S853" s="175"/>
      <c r="T853" s="175"/>
      <c r="U853" s="175"/>
      <c r="V853" s="175"/>
      <c r="W853" s="175"/>
      <c r="X853" s="175"/>
      <c r="Y853" s="175"/>
      <c r="Z853" s="175"/>
      <c r="AA853" s="175"/>
      <c r="AB853" s="175"/>
      <c r="AC853" s="175"/>
      <c r="AD853" s="175"/>
      <c r="AE853" s="175"/>
      <c r="AF853" s="175"/>
      <c r="AG853" s="175"/>
    </row>
    <row r="854" spans="1:33" ht="18" customHeight="1">
      <c r="A854" s="647" t="str">
        <f t="shared" si="91"/>
        <v>平成13</v>
      </c>
      <c r="B854" s="552">
        <f t="shared" si="88"/>
        <v>30</v>
      </c>
      <c r="C854" s="648">
        <v>37043</v>
      </c>
      <c r="D854" s="648" t="str">
        <f t="shared" si="89"/>
        <v/>
      </c>
      <c r="E854" s="649">
        <v>1</v>
      </c>
      <c r="F854" s="650" t="s">
        <v>2309</v>
      </c>
      <c r="G854" s="650" t="s">
        <v>1575</v>
      </c>
      <c r="H854" s="651"/>
      <c r="I854" s="176"/>
      <c r="J854" s="652">
        <v>1</v>
      </c>
      <c r="K854" s="653">
        <v>14</v>
      </c>
      <c r="L854" s="653">
        <v>152</v>
      </c>
      <c r="M854" s="176">
        <f t="shared" si="92"/>
        <v>152</v>
      </c>
      <c r="N854" s="1104"/>
      <c r="O854" s="1129" t="str">
        <f t="shared" si="90"/>
        <v/>
      </c>
      <c r="P854" s="175"/>
      <c r="Q854" s="175"/>
      <c r="R854" s="175"/>
      <c r="S854" s="175"/>
      <c r="T854" s="175"/>
      <c r="U854" s="175"/>
      <c r="V854" s="175"/>
      <c r="W854" s="175"/>
      <c r="X854" s="175"/>
      <c r="Y854" s="175"/>
      <c r="Z854" s="175"/>
      <c r="AA854" s="175"/>
      <c r="AB854" s="175"/>
      <c r="AC854" s="175"/>
      <c r="AD854" s="175"/>
      <c r="AE854" s="175"/>
      <c r="AF854" s="175"/>
      <c r="AG854" s="175"/>
    </row>
    <row r="855" spans="1:33" ht="18" customHeight="1">
      <c r="A855" s="647" t="str">
        <f t="shared" si="91"/>
        <v>平成13</v>
      </c>
      <c r="B855" s="552">
        <f t="shared" si="88"/>
        <v>18</v>
      </c>
      <c r="C855" s="648">
        <v>37044</v>
      </c>
      <c r="D855" s="648">
        <f t="shared" si="89"/>
        <v>37045</v>
      </c>
      <c r="E855" s="649">
        <v>2</v>
      </c>
      <c r="F855" s="650" t="s">
        <v>2310</v>
      </c>
      <c r="G855" s="650" t="s">
        <v>2311</v>
      </c>
      <c r="H855" s="651"/>
      <c r="I855" s="176"/>
      <c r="J855" s="652">
        <v>1</v>
      </c>
      <c r="K855" s="653">
        <v>43</v>
      </c>
      <c r="L855" s="653">
        <v>118</v>
      </c>
      <c r="M855" s="176">
        <f t="shared" si="92"/>
        <v>236</v>
      </c>
      <c r="N855" s="1104"/>
      <c r="O855" s="1129" t="str">
        <f t="shared" si="90"/>
        <v/>
      </c>
      <c r="P855" s="175"/>
      <c r="Q855" s="175"/>
      <c r="R855" s="175"/>
      <c r="S855" s="175"/>
      <c r="T855" s="175"/>
      <c r="U855" s="175"/>
      <c r="V855" s="175"/>
      <c r="W855" s="175"/>
      <c r="X855" s="175"/>
      <c r="Y855" s="175"/>
      <c r="Z855" s="175"/>
      <c r="AA855" s="175"/>
      <c r="AB855" s="175"/>
      <c r="AC855" s="175"/>
      <c r="AD855" s="175"/>
      <c r="AE855" s="175"/>
      <c r="AF855" s="175"/>
      <c r="AG855" s="175"/>
    </row>
    <row r="856" spans="1:33" ht="18" customHeight="1">
      <c r="A856" s="647" t="str">
        <f t="shared" si="91"/>
        <v>平成13</v>
      </c>
      <c r="B856" s="552">
        <f t="shared" si="88"/>
        <v>7</v>
      </c>
      <c r="C856" s="648">
        <v>37049</v>
      </c>
      <c r="D856" s="648">
        <f t="shared" si="89"/>
        <v>37050</v>
      </c>
      <c r="E856" s="649">
        <v>2</v>
      </c>
      <c r="F856" s="650" t="s">
        <v>2312</v>
      </c>
      <c r="G856" s="650" t="s">
        <v>2304</v>
      </c>
      <c r="H856" s="651"/>
      <c r="I856" s="176"/>
      <c r="J856" s="652">
        <v>1</v>
      </c>
      <c r="K856" s="653">
        <v>110</v>
      </c>
      <c r="L856" s="653">
        <v>362</v>
      </c>
      <c r="M856" s="176">
        <f t="shared" si="92"/>
        <v>724</v>
      </c>
      <c r="N856" s="1104"/>
      <c r="O856" s="1129" t="str">
        <f t="shared" si="90"/>
        <v/>
      </c>
      <c r="P856" s="175"/>
      <c r="Q856" s="175"/>
      <c r="R856" s="175"/>
      <c r="S856" s="175"/>
      <c r="T856" s="175"/>
      <c r="U856" s="175"/>
      <c r="V856" s="175"/>
      <c r="W856" s="175"/>
      <c r="X856" s="175"/>
      <c r="Y856" s="175"/>
      <c r="Z856" s="175"/>
      <c r="AA856" s="175"/>
      <c r="AB856" s="175"/>
      <c r="AC856" s="175"/>
      <c r="AD856" s="175"/>
      <c r="AE856" s="175"/>
      <c r="AF856" s="175"/>
      <c r="AG856" s="175"/>
    </row>
    <row r="857" spans="1:33" ht="18" customHeight="1">
      <c r="A857" s="647" t="str">
        <f t="shared" si="91"/>
        <v>平成13</v>
      </c>
      <c r="B857" s="552">
        <f t="shared" si="88"/>
        <v>1</v>
      </c>
      <c r="C857" s="648">
        <v>37054</v>
      </c>
      <c r="D857" s="648" t="str">
        <f t="shared" si="89"/>
        <v/>
      </c>
      <c r="E857" s="649">
        <v>1</v>
      </c>
      <c r="F857" s="650" t="s">
        <v>2313</v>
      </c>
      <c r="G857" s="650" t="s">
        <v>2314</v>
      </c>
      <c r="H857" s="651"/>
      <c r="I857" s="176"/>
      <c r="J857" s="652">
        <v>1</v>
      </c>
      <c r="K857" s="653" t="s">
        <v>2305</v>
      </c>
      <c r="L857" s="653">
        <v>40</v>
      </c>
      <c r="M857" s="176">
        <f t="shared" si="92"/>
        <v>40</v>
      </c>
      <c r="N857" s="1104"/>
      <c r="O857" s="1129" t="str">
        <f t="shared" si="90"/>
        <v/>
      </c>
      <c r="P857" s="175"/>
      <c r="Q857" s="175"/>
      <c r="R857" s="175"/>
      <c r="S857" s="175"/>
      <c r="T857" s="175"/>
      <c r="U857" s="175"/>
      <c r="V857" s="175"/>
      <c r="W857" s="175"/>
      <c r="X857" s="175"/>
      <c r="Y857" s="175"/>
      <c r="Z857" s="175"/>
      <c r="AA857" s="175"/>
      <c r="AB857" s="175"/>
      <c r="AC857" s="175"/>
      <c r="AD857" s="175"/>
      <c r="AE857" s="175"/>
      <c r="AF857" s="175"/>
      <c r="AG857" s="175"/>
    </row>
    <row r="858" spans="1:33" ht="18" customHeight="1">
      <c r="A858" s="647" t="str">
        <f t="shared" si="91"/>
        <v>平成13</v>
      </c>
      <c r="B858" s="552">
        <f t="shared" si="88"/>
        <v>6</v>
      </c>
      <c r="C858" s="648">
        <v>37056</v>
      </c>
      <c r="D858" s="648" t="str">
        <f t="shared" si="89"/>
        <v/>
      </c>
      <c r="E858" s="649">
        <v>1</v>
      </c>
      <c r="F858" s="650" t="s">
        <v>2315</v>
      </c>
      <c r="G858" s="650" t="s">
        <v>2316</v>
      </c>
      <c r="H858" s="651"/>
      <c r="I858" s="176"/>
      <c r="J858" s="652">
        <v>1</v>
      </c>
      <c r="K858" s="653">
        <v>116</v>
      </c>
      <c r="L858" s="653">
        <v>280</v>
      </c>
      <c r="M858" s="176">
        <f t="shared" si="92"/>
        <v>280</v>
      </c>
      <c r="N858" s="1104"/>
      <c r="O858" s="1129" t="str">
        <f t="shared" si="90"/>
        <v/>
      </c>
      <c r="P858" s="175"/>
      <c r="Q858" s="175"/>
      <c r="R858" s="175"/>
      <c r="S858" s="175"/>
      <c r="T858" s="175"/>
      <c r="U858" s="175"/>
      <c r="V858" s="175"/>
      <c r="W858" s="175"/>
      <c r="X858" s="175"/>
      <c r="Y858" s="175"/>
      <c r="Z858" s="175"/>
      <c r="AA858" s="175"/>
      <c r="AB858" s="175"/>
      <c r="AC858" s="175"/>
      <c r="AD858" s="175"/>
      <c r="AE858" s="175"/>
      <c r="AF858" s="175"/>
      <c r="AG858" s="175"/>
    </row>
    <row r="859" spans="1:33" ht="18" customHeight="1">
      <c r="A859" s="647" t="str">
        <f t="shared" si="91"/>
        <v>平成13</v>
      </c>
      <c r="B859" s="552">
        <f t="shared" si="88"/>
        <v>30</v>
      </c>
      <c r="C859" s="648">
        <v>37061</v>
      </c>
      <c r="D859" s="648" t="str">
        <f t="shared" si="89"/>
        <v/>
      </c>
      <c r="E859" s="649">
        <v>1</v>
      </c>
      <c r="F859" s="650" t="s">
        <v>2317</v>
      </c>
      <c r="G859" s="650" t="s">
        <v>2314</v>
      </c>
      <c r="H859" s="651"/>
      <c r="I859" s="176"/>
      <c r="J859" s="652">
        <v>1</v>
      </c>
      <c r="K859" s="653">
        <v>14</v>
      </c>
      <c r="L859" s="653">
        <v>57</v>
      </c>
      <c r="M859" s="176">
        <f t="shared" si="92"/>
        <v>57</v>
      </c>
      <c r="N859" s="1104"/>
      <c r="O859" s="1129" t="str">
        <f t="shared" si="90"/>
        <v/>
      </c>
      <c r="P859" s="175"/>
      <c r="Q859" s="175"/>
      <c r="R859" s="175"/>
      <c r="S859" s="175"/>
      <c r="T859" s="175"/>
      <c r="U859" s="175"/>
      <c r="V859" s="175"/>
      <c r="W859" s="175"/>
      <c r="X859" s="175"/>
      <c r="Y859" s="175"/>
      <c r="Z859" s="175"/>
      <c r="AA859" s="175"/>
      <c r="AB859" s="175"/>
      <c r="AC859" s="175"/>
      <c r="AD859" s="175"/>
      <c r="AE859" s="175"/>
      <c r="AF859" s="175"/>
      <c r="AG859" s="175"/>
    </row>
    <row r="860" spans="1:33" ht="18" customHeight="1">
      <c r="A860" s="647" t="str">
        <f t="shared" si="91"/>
        <v>平成13</v>
      </c>
      <c r="B860" s="552">
        <f t="shared" si="88"/>
        <v>24</v>
      </c>
      <c r="C860" s="648">
        <v>37063</v>
      </c>
      <c r="D860" s="648" t="str">
        <f t="shared" si="89"/>
        <v/>
      </c>
      <c r="E860" s="649">
        <v>1</v>
      </c>
      <c r="F860" s="650" t="s">
        <v>2318</v>
      </c>
      <c r="G860" s="650" t="s">
        <v>2319</v>
      </c>
      <c r="H860" s="651"/>
      <c r="I860" s="176"/>
      <c r="J860" s="652">
        <v>1</v>
      </c>
      <c r="K860" s="653">
        <v>23</v>
      </c>
      <c r="L860" s="653">
        <v>131</v>
      </c>
      <c r="M860" s="176">
        <f t="shared" si="92"/>
        <v>131</v>
      </c>
      <c r="N860" s="1104"/>
      <c r="O860" s="1129" t="str">
        <f t="shared" si="90"/>
        <v/>
      </c>
      <c r="P860" s="175"/>
      <c r="Q860" s="175"/>
      <c r="R860" s="175"/>
      <c r="S860" s="175"/>
      <c r="T860" s="175"/>
      <c r="U860" s="175"/>
      <c r="V860" s="175"/>
      <c r="W860" s="175"/>
      <c r="X860" s="175"/>
      <c r="Y860" s="175"/>
      <c r="Z860" s="175"/>
      <c r="AA860" s="175"/>
      <c r="AB860" s="175"/>
      <c r="AC860" s="175"/>
      <c r="AD860" s="175"/>
      <c r="AE860" s="175"/>
      <c r="AF860" s="175"/>
      <c r="AG860" s="175"/>
    </row>
    <row r="861" spans="1:33" ht="18" customHeight="1">
      <c r="A861" s="647" t="str">
        <f t="shared" si="91"/>
        <v>平成13</v>
      </c>
      <c r="B861" s="552">
        <f t="shared" si="88"/>
        <v>48</v>
      </c>
      <c r="C861" s="648">
        <v>37065</v>
      </c>
      <c r="D861" s="648" t="str">
        <f t="shared" si="89"/>
        <v/>
      </c>
      <c r="E861" s="649">
        <v>1</v>
      </c>
      <c r="F861" s="650" t="s">
        <v>2320</v>
      </c>
      <c r="G861" s="650" t="s">
        <v>2321</v>
      </c>
      <c r="H861" s="651"/>
      <c r="I861" s="176"/>
      <c r="J861" s="652">
        <v>1</v>
      </c>
      <c r="K861" s="653">
        <v>7</v>
      </c>
      <c r="L861" s="653">
        <v>350</v>
      </c>
      <c r="M861" s="176">
        <f t="shared" si="92"/>
        <v>350</v>
      </c>
      <c r="N861" s="1104"/>
      <c r="O861" s="1129" t="str">
        <f t="shared" si="90"/>
        <v/>
      </c>
      <c r="P861" s="175"/>
      <c r="Q861" s="175"/>
      <c r="R861" s="175"/>
      <c r="S861" s="175"/>
      <c r="T861" s="175"/>
      <c r="U861" s="175"/>
      <c r="V861" s="175"/>
      <c r="W861" s="175"/>
      <c r="X861" s="175"/>
      <c r="Y861" s="175"/>
      <c r="Z861" s="175"/>
      <c r="AA861" s="175"/>
      <c r="AB861" s="175"/>
      <c r="AC861" s="175"/>
      <c r="AD861" s="175"/>
      <c r="AE861" s="175"/>
      <c r="AF861" s="175"/>
      <c r="AG861" s="175"/>
    </row>
    <row r="862" spans="1:33" ht="18" customHeight="1">
      <c r="A862" s="647" t="str">
        <f t="shared" si="91"/>
        <v>平成13</v>
      </c>
      <c r="B862" s="552">
        <f t="shared" si="88"/>
        <v>27</v>
      </c>
      <c r="C862" s="648">
        <v>37089</v>
      </c>
      <c r="D862" s="648" t="str">
        <f t="shared" si="89"/>
        <v/>
      </c>
      <c r="E862" s="649">
        <v>1</v>
      </c>
      <c r="F862" s="650" t="s">
        <v>2322</v>
      </c>
      <c r="G862" s="650" t="s">
        <v>2304</v>
      </c>
      <c r="H862" s="651"/>
      <c r="I862" s="176"/>
      <c r="J862" s="652">
        <v>1</v>
      </c>
      <c r="K862" s="653">
        <v>17</v>
      </c>
      <c r="L862" s="653">
        <v>250</v>
      </c>
      <c r="M862" s="176">
        <f t="shared" si="92"/>
        <v>250</v>
      </c>
      <c r="N862" s="1104"/>
      <c r="O862" s="1129" t="str">
        <f t="shared" si="90"/>
        <v/>
      </c>
      <c r="P862" s="175"/>
      <c r="Q862" s="175"/>
      <c r="R862" s="175"/>
      <c r="S862" s="175"/>
      <c r="T862" s="175"/>
      <c r="U862" s="175"/>
      <c r="V862" s="175"/>
      <c r="W862" s="175"/>
      <c r="X862" s="175"/>
      <c r="Y862" s="175"/>
      <c r="Z862" s="175"/>
      <c r="AA862" s="175"/>
      <c r="AB862" s="175"/>
      <c r="AC862" s="175"/>
      <c r="AD862" s="175"/>
      <c r="AE862" s="175"/>
      <c r="AF862" s="175"/>
      <c r="AG862" s="175"/>
    </row>
    <row r="863" spans="1:33" ht="18" customHeight="1">
      <c r="A863" s="647" t="str">
        <f t="shared" si="91"/>
        <v>平成13</v>
      </c>
      <c r="B863" s="552">
        <f t="shared" si="88"/>
        <v>17</v>
      </c>
      <c r="C863" s="648">
        <v>37090</v>
      </c>
      <c r="D863" s="648">
        <f t="shared" si="89"/>
        <v>37091</v>
      </c>
      <c r="E863" s="649">
        <v>2</v>
      </c>
      <c r="F863" s="650" t="s">
        <v>2323</v>
      </c>
      <c r="G863" s="650" t="s">
        <v>1775</v>
      </c>
      <c r="H863" s="651"/>
      <c r="I863" s="176"/>
      <c r="J863" s="652">
        <v>1</v>
      </c>
      <c r="K863" s="653">
        <v>48</v>
      </c>
      <c r="L863" s="653">
        <v>239</v>
      </c>
      <c r="M863" s="176">
        <f t="shared" si="92"/>
        <v>478</v>
      </c>
      <c r="N863" s="1104"/>
      <c r="O863" s="1129" t="str">
        <f t="shared" si="90"/>
        <v/>
      </c>
      <c r="P863" s="175"/>
      <c r="Q863" s="175"/>
      <c r="R863" s="175"/>
      <c r="S863" s="175"/>
      <c r="T863" s="175"/>
      <c r="U863" s="175"/>
      <c r="V863" s="175"/>
      <c r="W863" s="175"/>
      <c r="X863" s="175"/>
      <c r="Y863" s="175"/>
      <c r="Z863" s="175"/>
      <c r="AA863" s="175"/>
      <c r="AB863" s="175"/>
      <c r="AC863" s="175"/>
      <c r="AD863" s="175"/>
      <c r="AE863" s="175"/>
      <c r="AF863" s="175"/>
      <c r="AG863" s="175"/>
    </row>
    <row r="864" spans="1:33" ht="18" customHeight="1">
      <c r="A864" s="647" t="str">
        <f t="shared" si="91"/>
        <v>平成13</v>
      </c>
      <c r="B864" s="552">
        <f t="shared" si="88"/>
        <v>74</v>
      </c>
      <c r="C864" s="648">
        <v>37095</v>
      </c>
      <c r="D864" s="648" t="str">
        <f t="shared" si="89"/>
        <v/>
      </c>
      <c r="E864" s="649">
        <v>1</v>
      </c>
      <c r="F864" s="650" t="s">
        <v>2324</v>
      </c>
      <c r="G864" s="650" t="s">
        <v>2314</v>
      </c>
      <c r="H864" s="651"/>
      <c r="I864" s="176"/>
      <c r="J864" s="652">
        <v>1</v>
      </c>
      <c r="K864" s="653">
        <v>1</v>
      </c>
      <c r="L864" s="653">
        <v>22</v>
      </c>
      <c r="M864" s="176">
        <f t="shared" si="92"/>
        <v>22</v>
      </c>
      <c r="N864" s="1104"/>
      <c r="O864" s="1129" t="str">
        <f t="shared" si="90"/>
        <v/>
      </c>
      <c r="P864" s="175"/>
      <c r="Q864" s="175"/>
      <c r="R864" s="175"/>
      <c r="S864" s="175"/>
      <c r="T864" s="175"/>
      <c r="U864" s="175"/>
      <c r="V864" s="175"/>
      <c r="W864" s="175"/>
      <c r="X864" s="175"/>
      <c r="Y864" s="175"/>
      <c r="Z864" s="175"/>
      <c r="AA864" s="175"/>
      <c r="AB864" s="175"/>
      <c r="AC864" s="175"/>
      <c r="AD864" s="175"/>
      <c r="AE864" s="175"/>
      <c r="AF864" s="175"/>
      <c r="AG864" s="175"/>
    </row>
    <row r="865" spans="1:33" ht="18" customHeight="1">
      <c r="A865" s="647" t="str">
        <f t="shared" si="91"/>
        <v>平成13</v>
      </c>
      <c r="B865" s="552">
        <f t="shared" si="88"/>
        <v>2</v>
      </c>
      <c r="C865" s="648">
        <v>37104</v>
      </c>
      <c r="D865" s="648" t="str">
        <f t="shared" si="89"/>
        <v/>
      </c>
      <c r="E865" s="649">
        <v>1</v>
      </c>
      <c r="F865" s="650" t="s">
        <v>2325</v>
      </c>
      <c r="G865" s="650" t="s">
        <v>2326</v>
      </c>
      <c r="H865" s="651"/>
      <c r="I865" s="176"/>
      <c r="J865" s="652">
        <v>1</v>
      </c>
      <c r="K865" s="653">
        <v>372</v>
      </c>
      <c r="L865" s="653">
        <v>600</v>
      </c>
      <c r="M865" s="176">
        <f t="shared" si="92"/>
        <v>600</v>
      </c>
      <c r="N865" s="1104"/>
      <c r="O865" s="1129" t="str">
        <f t="shared" si="90"/>
        <v/>
      </c>
      <c r="P865" s="175"/>
      <c r="Q865" s="175"/>
      <c r="R865" s="175"/>
      <c r="S865" s="175"/>
      <c r="T865" s="175"/>
      <c r="U865" s="175"/>
      <c r="V865" s="175"/>
      <c r="W865" s="175"/>
      <c r="X865" s="175"/>
      <c r="Y865" s="175"/>
      <c r="Z865" s="175"/>
      <c r="AA865" s="175"/>
      <c r="AB865" s="175"/>
      <c r="AC865" s="175"/>
      <c r="AD865" s="175"/>
      <c r="AE865" s="175"/>
      <c r="AF865" s="175"/>
      <c r="AG865" s="175"/>
    </row>
    <row r="866" spans="1:33" ht="18" customHeight="1">
      <c r="A866" s="647" t="str">
        <f t="shared" si="91"/>
        <v>平成13</v>
      </c>
      <c r="B866" s="552">
        <f t="shared" si="88"/>
        <v>74</v>
      </c>
      <c r="C866" s="648">
        <v>37110</v>
      </c>
      <c r="D866" s="648" t="str">
        <f t="shared" si="89"/>
        <v/>
      </c>
      <c r="E866" s="649">
        <v>1</v>
      </c>
      <c r="F866" s="650" t="s">
        <v>2327</v>
      </c>
      <c r="G866" s="650" t="s">
        <v>2328</v>
      </c>
      <c r="H866" s="651"/>
      <c r="I866" s="176"/>
      <c r="J866" s="652">
        <v>1</v>
      </c>
      <c r="K866" s="653">
        <v>1</v>
      </c>
      <c r="L866" s="653">
        <v>700</v>
      </c>
      <c r="M866" s="176">
        <f t="shared" si="92"/>
        <v>700</v>
      </c>
      <c r="N866" s="1104"/>
      <c r="O866" s="1129" t="str">
        <f t="shared" si="90"/>
        <v/>
      </c>
      <c r="P866" s="175"/>
      <c r="Q866" s="175"/>
      <c r="R866" s="175"/>
      <c r="S866" s="175"/>
      <c r="T866" s="175"/>
      <c r="U866" s="175"/>
      <c r="V866" s="175"/>
      <c r="W866" s="175"/>
      <c r="X866" s="175"/>
      <c r="Y866" s="175"/>
      <c r="Z866" s="175"/>
      <c r="AA866" s="175"/>
      <c r="AB866" s="175"/>
      <c r="AC866" s="175"/>
      <c r="AD866" s="175"/>
      <c r="AE866" s="175"/>
      <c r="AF866" s="175"/>
      <c r="AG866" s="175"/>
    </row>
    <row r="867" spans="1:33" ht="18" customHeight="1">
      <c r="A867" s="647" t="str">
        <f t="shared" si="91"/>
        <v>平成13</v>
      </c>
      <c r="B867" s="552">
        <f t="shared" si="88"/>
        <v>9</v>
      </c>
      <c r="C867" s="648">
        <v>37111</v>
      </c>
      <c r="D867" s="648" t="str">
        <f t="shared" si="89"/>
        <v/>
      </c>
      <c r="E867" s="649">
        <v>1</v>
      </c>
      <c r="F867" s="650" t="s">
        <v>2329</v>
      </c>
      <c r="G867" s="650" t="s">
        <v>2330</v>
      </c>
      <c r="H867" s="651"/>
      <c r="I867" s="176"/>
      <c r="J867" s="652">
        <v>1</v>
      </c>
      <c r="K867" s="653">
        <v>90</v>
      </c>
      <c r="L867" s="653">
        <v>165</v>
      </c>
      <c r="M867" s="176">
        <f t="shared" si="92"/>
        <v>165</v>
      </c>
      <c r="N867" s="1104"/>
      <c r="O867" s="1129" t="str">
        <f t="shared" si="90"/>
        <v/>
      </c>
      <c r="P867" s="175"/>
      <c r="Q867" s="175"/>
      <c r="R867" s="175"/>
      <c r="S867" s="175"/>
      <c r="T867" s="175"/>
      <c r="U867" s="175"/>
      <c r="V867" s="175"/>
      <c r="W867" s="175"/>
      <c r="X867" s="175"/>
      <c r="Y867" s="175"/>
      <c r="Z867" s="175"/>
      <c r="AA867" s="175"/>
      <c r="AB867" s="175"/>
      <c r="AC867" s="175"/>
      <c r="AD867" s="175"/>
      <c r="AE867" s="175"/>
      <c r="AF867" s="175"/>
      <c r="AG867" s="175"/>
    </row>
    <row r="868" spans="1:33" ht="18" customHeight="1">
      <c r="A868" s="647" t="str">
        <f t="shared" si="91"/>
        <v>平成13</v>
      </c>
      <c r="B868" s="552">
        <f t="shared" si="88"/>
        <v>51</v>
      </c>
      <c r="C868" s="648">
        <v>37132</v>
      </c>
      <c r="D868" s="648" t="str">
        <f t="shared" si="89"/>
        <v/>
      </c>
      <c r="E868" s="649">
        <v>1</v>
      </c>
      <c r="F868" s="650" t="s">
        <v>2331</v>
      </c>
      <c r="G868" s="650" t="s">
        <v>2221</v>
      </c>
      <c r="H868" s="651"/>
      <c r="I868" s="176"/>
      <c r="J868" s="652">
        <v>1</v>
      </c>
      <c r="K868" s="653">
        <v>6</v>
      </c>
      <c r="L868" s="653">
        <v>186</v>
      </c>
      <c r="M868" s="176">
        <f t="shared" si="92"/>
        <v>186</v>
      </c>
      <c r="N868" s="1104"/>
      <c r="O868" s="1129" t="str">
        <f t="shared" si="90"/>
        <v/>
      </c>
      <c r="P868" s="175"/>
      <c r="Q868" s="175"/>
      <c r="R868" s="175"/>
      <c r="S868" s="175"/>
      <c r="T868" s="175"/>
      <c r="U868" s="175"/>
      <c r="V868" s="175"/>
      <c r="W868" s="175"/>
      <c r="X868" s="175"/>
      <c r="Y868" s="175"/>
      <c r="Z868" s="175"/>
      <c r="AA868" s="175"/>
      <c r="AB868" s="175"/>
      <c r="AC868" s="175"/>
      <c r="AD868" s="175"/>
      <c r="AE868" s="175"/>
      <c r="AF868" s="175"/>
      <c r="AG868" s="175"/>
    </row>
    <row r="869" spans="1:33" ht="18" customHeight="1">
      <c r="A869" s="647" t="str">
        <f t="shared" si="91"/>
        <v>平成13</v>
      </c>
      <c r="B869" s="552">
        <f t="shared" si="88"/>
        <v>1</v>
      </c>
      <c r="C869" s="648">
        <v>37140</v>
      </c>
      <c r="D869" s="648" t="str">
        <f t="shared" si="89"/>
        <v/>
      </c>
      <c r="E869" s="649">
        <v>1</v>
      </c>
      <c r="F869" s="650" t="s">
        <v>2332</v>
      </c>
      <c r="G869" s="650" t="s">
        <v>2304</v>
      </c>
      <c r="H869" s="651"/>
      <c r="I869" s="176"/>
      <c r="J869" s="652">
        <v>1</v>
      </c>
      <c r="K869" s="653" t="s">
        <v>2305</v>
      </c>
      <c r="L869" s="653" t="s">
        <v>2305</v>
      </c>
      <c r="M869" s="176" t="e">
        <f t="shared" si="92"/>
        <v>#VALUE!</v>
      </c>
      <c r="N869" s="1104"/>
      <c r="O869" s="1129" t="str">
        <f t="shared" si="90"/>
        <v/>
      </c>
      <c r="P869" s="175"/>
      <c r="Q869" s="175"/>
      <c r="R869" s="175"/>
      <c r="S869" s="175"/>
      <c r="T869" s="175"/>
      <c r="U869" s="175"/>
      <c r="V869" s="175"/>
      <c r="W869" s="175"/>
      <c r="X869" s="175"/>
      <c r="Y869" s="175"/>
      <c r="Z869" s="175"/>
      <c r="AA869" s="175"/>
      <c r="AB869" s="175"/>
      <c r="AC869" s="175"/>
      <c r="AD869" s="175"/>
      <c r="AE869" s="175"/>
      <c r="AF869" s="175"/>
      <c r="AG869" s="175"/>
    </row>
    <row r="870" spans="1:33" ht="18" customHeight="1">
      <c r="A870" s="647" t="str">
        <f t="shared" si="91"/>
        <v>平成13</v>
      </c>
      <c r="B870" s="552">
        <f t="shared" si="88"/>
        <v>23</v>
      </c>
      <c r="C870" s="648">
        <v>37140</v>
      </c>
      <c r="D870" s="648">
        <f t="shared" si="89"/>
        <v>37141</v>
      </c>
      <c r="E870" s="649">
        <v>2</v>
      </c>
      <c r="F870" s="650" t="s">
        <v>2333</v>
      </c>
      <c r="G870" s="650" t="s">
        <v>2244</v>
      </c>
      <c r="H870" s="651"/>
      <c r="I870" s="176"/>
      <c r="J870" s="652">
        <v>1</v>
      </c>
      <c r="K870" s="653">
        <v>30</v>
      </c>
      <c r="L870" s="653">
        <v>150</v>
      </c>
      <c r="M870" s="176">
        <f t="shared" si="92"/>
        <v>300</v>
      </c>
      <c r="N870" s="1104"/>
      <c r="O870" s="1129" t="str">
        <f t="shared" si="90"/>
        <v/>
      </c>
      <c r="P870" s="175"/>
      <c r="Q870" s="175"/>
      <c r="R870" s="175"/>
      <c r="S870" s="175"/>
      <c r="T870" s="175"/>
      <c r="U870" s="175"/>
      <c r="V870" s="175"/>
      <c r="W870" s="175"/>
      <c r="X870" s="175"/>
      <c r="Y870" s="175"/>
      <c r="Z870" s="175"/>
      <c r="AA870" s="175"/>
      <c r="AB870" s="175"/>
      <c r="AC870" s="175"/>
      <c r="AD870" s="175"/>
      <c r="AE870" s="175"/>
      <c r="AF870" s="175"/>
      <c r="AG870" s="175"/>
    </row>
    <row r="871" spans="1:33" ht="18" customHeight="1">
      <c r="A871" s="647" t="str">
        <f t="shared" si="91"/>
        <v>平成13</v>
      </c>
      <c r="B871" s="552">
        <f t="shared" si="88"/>
        <v>26</v>
      </c>
      <c r="C871" s="648">
        <v>37144</v>
      </c>
      <c r="D871" s="648" t="str">
        <f t="shared" si="89"/>
        <v/>
      </c>
      <c r="E871" s="649">
        <v>1</v>
      </c>
      <c r="F871" s="650" t="s">
        <v>2334</v>
      </c>
      <c r="G871" s="650" t="s">
        <v>1524</v>
      </c>
      <c r="H871" s="651"/>
      <c r="I871" s="176"/>
      <c r="J871" s="652">
        <v>1</v>
      </c>
      <c r="K871" s="653">
        <v>19</v>
      </c>
      <c r="L871" s="653">
        <v>242</v>
      </c>
      <c r="M871" s="176">
        <f t="shared" si="92"/>
        <v>242</v>
      </c>
      <c r="N871" s="1104"/>
      <c r="O871" s="1129" t="str">
        <f t="shared" si="90"/>
        <v/>
      </c>
      <c r="P871" s="175"/>
      <c r="Q871" s="175"/>
      <c r="R871" s="175"/>
      <c r="S871" s="175"/>
      <c r="T871" s="175"/>
      <c r="U871" s="175"/>
      <c r="V871" s="175"/>
      <c r="W871" s="175"/>
      <c r="X871" s="175"/>
      <c r="Y871" s="175"/>
      <c r="Z871" s="175"/>
      <c r="AA871" s="175"/>
      <c r="AB871" s="175"/>
      <c r="AC871" s="175"/>
      <c r="AD871" s="175"/>
      <c r="AE871" s="175"/>
      <c r="AF871" s="175"/>
      <c r="AG871" s="175"/>
    </row>
    <row r="872" spans="1:33" ht="18" customHeight="1">
      <c r="A872" s="647" t="str">
        <f t="shared" si="91"/>
        <v>平成13</v>
      </c>
      <c r="B872" s="552">
        <f t="shared" si="88"/>
        <v>68</v>
      </c>
      <c r="C872" s="648">
        <v>37154</v>
      </c>
      <c r="D872" s="648" t="str">
        <f t="shared" si="89"/>
        <v/>
      </c>
      <c r="E872" s="649">
        <v>1</v>
      </c>
      <c r="F872" s="650" t="s">
        <v>2335</v>
      </c>
      <c r="G872" s="650" t="s">
        <v>1864</v>
      </c>
      <c r="H872" s="651"/>
      <c r="I872" s="176"/>
      <c r="J872" s="652">
        <v>1</v>
      </c>
      <c r="K872" s="653">
        <v>2</v>
      </c>
      <c r="L872" s="653">
        <v>29</v>
      </c>
      <c r="M872" s="176">
        <f t="shared" si="92"/>
        <v>29</v>
      </c>
      <c r="N872" s="1104"/>
      <c r="O872" s="1129" t="str">
        <f t="shared" si="90"/>
        <v/>
      </c>
      <c r="P872" s="175"/>
      <c r="Q872" s="175"/>
      <c r="R872" s="175"/>
      <c r="S872" s="175"/>
      <c r="T872" s="175"/>
      <c r="U872" s="175"/>
      <c r="V872" s="175"/>
      <c r="W872" s="175"/>
      <c r="X872" s="175"/>
      <c r="Y872" s="175"/>
      <c r="Z872" s="175"/>
      <c r="AA872" s="175"/>
      <c r="AB872" s="175"/>
      <c r="AC872" s="175"/>
      <c r="AD872" s="175"/>
      <c r="AE872" s="175"/>
      <c r="AF872" s="175"/>
      <c r="AG872" s="175"/>
    </row>
    <row r="873" spans="1:33" ht="18" customHeight="1">
      <c r="A873" s="647" t="str">
        <f t="shared" si="91"/>
        <v>平成13</v>
      </c>
      <c r="B873" s="552">
        <f t="shared" si="88"/>
        <v>11</v>
      </c>
      <c r="C873" s="648">
        <v>37165</v>
      </c>
      <c r="D873" s="648" t="str">
        <f t="shared" si="89"/>
        <v/>
      </c>
      <c r="E873" s="649">
        <v>1</v>
      </c>
      <c r="F873" s="650" t="s">
        <v>2336</v>
      </c>
      <c r="G873" s="650" t="s">
        <v>1964</v>
      </c>
      <c r="H873" s="651"/>
      <c r="I873" s="176"/>
      <c r="J873" s="652">
        <v>1</v>
      </c>
      <c r="K873" s="653">
        <v>75</v>
      </c>
      <c r="L873" s="653">
        <v>143</v>
      </c>
      <c r="M873" s="176">
        <f t="shared" si="92"/>
        <v>143</v>
      </c>
      <c r="N873" s="1104"/>
      <c r="O873" s="1129" t="str">
        <f t="shared" si="90"/>
        <v/>
      </c>
      <c r="P873" s="175"/>
      <c r="Q873" s="175"/>
      <c r="R873" s="175"/>
      <c r="S873" s="175"/>
      <c r="T873" s="175"/>
      <c r="U873" s="175"/>
      <c r="V873" s="175"/>
      <c r="W873" s="175"/>
      <c r="X873" s="175"/>
      <c r="Y873" s="175"/>
      <c r="Z873" s="175"/>
      <c r="AA873" s="175"/>
      <c r="AB873" s="175"/>
      <c r="AC873" s="175"/>
      <c r="AD873" s="175"/>
      <c r="AE873" s="175"/>
      <c r="AF873" s="175"/>
      <c r="AG873" s="175"/>
    </row>
    <row r="874" spans="1:33" ht="18" customHeight="1">
      <c r="A874" s="647" t="str">
        <f t="shared" si="91"/>
        <v>平成13</v>
      </c>
      <c r="B874" s="552">
        <f t="shared" si="88"/>
        <v>64</v>
      </c>
      <c r="C874" s="648">
        <v>37190</v>
      </c>
      <c r="D874" s="648" t="str">
        <f t="shared" si="89"/>
        <v/>
      </c>
      <c r="E874" s="649">
        <v>1</v>
      </c>
      <c r="F874" s="650" t="s">
        <v>2337</v>
      </c>
      <c r="G874" s="650" t="s">
        <v>341</v>
      </c>
      <c r="H874" s="651"/>
      <c r="I874" s="176"/>
      <c r="J874" s="652">
        <v>1</v>
      </c>
      <c r="K874" s="653">
        <v>3</v>
      </c>
      <c r="L874" s="653">
        <v>30</v>
      </c>
      <c r="M874" s="176">
        <f t="shared" si="92"/>
        <v>30</v>
      </c>
      <c r="N874" s="1104"/>
      <c r="O874" s="1129" t="str">
        <f t="shared" si="90"/>
        <v/>
      </c>
      <c r="P874" s="175"/>
      <c r="Q874" s="175"/>
      <c r="R874" s="175"/>
      <c r="S874" s="175"/>
      <c r="T874" s="175"/>
      <c r="U874" s="175"/>
      <c r="V874" s="175"/>
      <c r="W874" s="175"/>
      <c r="X874" s="175"/>
      <c r="Y874" s="175"/>
      <c r="Z874" s="175"/>
      <c r="AA874" s="175"/>
      <c r="AB874" s="175"/>
      <c r="AC874" s="175"/>
      <c r="AD874" s="175"/>
      <c r="AE874" s="175"/>
      <c r="AF874" s="175"/>
      <c r="AG874" s="175"/>
    </row>
    <row r="875" spans="1:33" ht="18" customHeight="1">
      <c r="A875" s="647" t="str">
        <f t="shared" si="91"/>
        <v>平成13</v>
      </c>
      <c r="B875" s="552">
        <f t="shared" si="88"/>
        <v>19</v>
      </c>
      <c r="C875" s="648">
        <v>37190</v>
      </c>
      <c r="D875" s="648">
        <f t="shared" si="89"/>
        <v>37191</v>
      </c>
      <c r="E875" s="649">
        <v>2</v>
      </c>
      <c r="F875" s="650" t="s">
        <v>2338</v>
      </c>
      <c r="G875" s="650" t="s">
        <v>2311</v>
      </c>
      <c r="H875" s="651"/>
      <c r="I875" s="176"/>
      <c r="J875" s="652">
        <v>1</v>
      </c>
      <c r="K875" s="653">
        <v>36</v>
      </c>
      <c r="L875" s="653">
        <v>80</v>
      </c>
      <c r="M875" s="176">
        <f t="shared" si="92"/>
        <v>160</v>
      </c>
      <c r="N875" s="1104"/>
      <c r="O875" s="1129" t="str">
        <f t="shared" si="90"/>
        <v/>
      </c>
      <c r="P875" s="175"/>
      <c r="Q875" s="175"/>
      <c r="R875" s="175"/>
      <c r="S875" s="175"/>
      <c r="T875" s="175"/>
      <c r="U875" s="175"/>
      <c r="V875" s="175"/>
      <c r="W875" s="175"/>
      <c r="X875" s="175"/>
      <c r="Y875" s="175"/>
      <c r="Z875" s="175"/>
      <c r="AA875" s="175"/>
      <c r="AB875" s="175"/>
      <c r="AC875" s="175"/>
      <c r="AD875" s="175"/>
      <c r="AE875" s="175"/>
      <c r="AF875" s="175"/>
      <c r="AG875" s="175"/>
    </row>
    <row r="876" spans="1:33" ht="18" customHeight="1">
      <c r="A876" s="647" t="str">
        <f t="shared" si="91"/>
        <v>平成13</v>
      </c>
      <c r="B876" s="552">
        <f t="shared" si="88"/>
        <v>15</v>
      </c>
      <c r="C876" s="648">
        <v>37194</v>
      </c>
      <c r="D876" s="648">
        <f t="shared" si="89"/>
        <v>37195</v>
      </c>
      <c r="E876" s="649">
        <v>2</v>
      </c>
      <c r="F876" s="650" t="s">
        <v>2339</v>
      </c>
      <c r="G876" s="650" t="s">
        <v>2304</v>
      </c>
      <c r="H876" s="651"/>
      <c r="I876" s="176"/>
      <c r="J876" s="652">
        <v>1</v>
      </c>
      <c r="K876" s="653">
        <v>53</v>
      </c>
      <c r="L876" s="653">
        <v>200</v>
      </c>
      <c r="M876" s="176">
        <f t="shared" si="92"/>
        <v>400</v>
      </c>
      <c r="N876" s="1104"/>
      <c r="O876" s="1129" t="str">
        <f t="shared" si="90"/>
        <v/>
      </c>
      <c r="P876" s="175"/>
      <c r="Q876" s="175"/>
      <c r="R876" s="175"/>
      <c r="S876" s="175"/>
      <c r="T876" s="175"/>
      <c r="U876" s="175"/>
      <c r="V876" s="175"/>
      <c r="W876" s="175"/>
      <c r="X876" s="175"/>
      <c r="Y876" s="175"/>
      <c r="Z876" s="175"/>
      <c r="AA876" s="175"/>
      <c r="AB876" s="175"/>
      <c r="AC876" s="175"/>
      <c r="AD876" s="175"/>
      <c r="AE876" s="175"/>
      <c r="AF876" s="175"/>
      <c r="AG876" s="175"/>
    </row>
    <row r="877" spans="1:33" ht="18" customHeight="1">
      <c r="A877" s="647" t="str">
        <f t="shared" si="91"/>
        <v>平成13</v>
      </c>
      <c r="B877" s="552">
        <f t="shared" si="88"/>
        <v>8</v>
      </c>
      <c r="C877" s="648">
        <v>37196</v>
      </c>
      <c r="D877" s="648">
        <f t="shared" si="89"/>
        <v>37197</v>
      </c>
      <c r="E877" s="649">
        <v>2</v>
      </c>
      <c r="F877" s="650" t="s">
        <v>2340</v>
      </c>
      <c r="G877" s="650" t="s">
        <v>2341</v>
      </c>
      <c r="H877" s="651"/>
      <c r="I877" s="176"/>
      <c r="J877" s="652">
        <v>1</v>
      </c>
      <c r="K877" s="653">
        <v>101</v>
      </c>
      <c r="L877" s="653">
        <v>261</v>
      </c>
      <c r="M877" s="176">
        <f t="shared" si="92"/>
        <v>522</v>
      </c>
      <c r="N877" s="1104"/>
      <c r="O877" s="1129" t="str">
        <f t="shared" si="90"/>
        <v/>
      </c>
      <c r="P877" s="175"/>
      <c r="Q877" s="175"/>
      <c r="R877" s="175"/>
      <c r="S877" s="175"/>
      <c r="T877" s="175"/>
      <c r="U877" s="175"/>
      <c r="V877" s="175"/>
      <c r="W877" s="175"/>
      <c r="X877" s="175"/>
      <c r="Y877" s="175"/>
      <c r="Z877" s="175"/>
      <c r="AA877" s="175"/>
      <c r="AB877" s="175"/>
      <c r="AC877" s="175"/>
      <c r="AD877" s="175"/>
      <c r="AE877" s="175"/>
      <c r="AF877" s="175"/>
      <c r="AG877" s="175"/>
    </row>
    <row r="878" spans="1:33" ht="18" customHeight="1">
      <c r="A878" s="647" t="str">
        <f t="shared" si="91"/>
        <v>平成13</v>
      </c>
      <c r="B878" s="552">
        <f t="shared" si="88"/>
        <v>57</v>
      </c>
      <c r="C878" s="648">
        <v>37207</v>
      </c>
      <c r="D878" s="648" t="str">
        <f t="shared" si="89"/>
        <v/>
      </c>
      <c r="E878" s="649">
        <v>1</v>
      </c>
      <c r="F878" s="650" t="s">
        <v>2342</v>
      </c>
      <c r="G878" s="650" t="s">
        <v>2343</v>
      </c>
      <c r="H878" s="651"/>
      <c r="I878" s="176"/>
      <c r="J878" s="652">
        <v>1</v>
      </c>
      <c r="K878" s="653">
        <v>4</v>
      </c>
      <c r="L878" s="653">
        <v>170</v>
      </c>
      <c r="M878" s="176">
        <f t="shared" si="92"/>
        <v>170</v>
      </c>
      <c r="N878" s="1104"/>
      <c r="O878" s="1129" t="str">
        <f t="shared" si="90"/>
        <v/>
      </c>
      <c r="P878" s="175"/>
      <c r="Q878" s="175"/>
      <c r="R878" s="175"/>
      <c r="S878" s="175"/>
      <c r="T878" s="175"/>
      <c r="U878" s="175"/>
      <c r="V878" s="175"/>
      <c r="W878" s="175"/>
      <c r="X878" s="175"/>
      <c r="Y878" s="175"/>
      <c r="Z878" s="175"/>
      <c r="AA878" s="175"/>
      <c r="AB878" s="175"/>
      <c r="AC878" s="175"/>
      <c r="AD878" s="175"/>
      <c r="AE878" s="175"/>
      <c r="AF878" s="175"/>
      <c r="AG878" s="175"/>
    </row>
    <row r="879" spans="1:33" ht="18" customHeight="1">
      <c r="A879" s="647" t="str">
        <f t="shared" si="91"/>
        <v>平成13</v>
      </c>
      <c r="B879" s="552">
        <f t="shared" si="88"/>
        <v>3</v>
      </c>
      <c r="C879" s="648">
        <v>37208</v>
      </c>
      <c r="D879" s="648" t="str">
        <f t="shared" si="89"/>
        <v/>
      </c>
      <c r="E879" s="649">
        <v>1</v>
      </c>
      <c r="F879" s="650" t="s">
        <v>2344</v>
      </c>
      <c r="G879" s="650" t="s">
        <v>2343</v>
      </c>
      <c r="H879" s="651"/>
      <c r="I879" s="176"/>
      <c r="J879" s="652">
        <v>1</v>
      </c>
      <c r="K879" s="653">
        <v>294</v>
      </c>
      <c r="L879" s="653">
        <v>715</v>
      </c>
      <c r="M879" s="176">
        <f t="shared" si="92"/>
        <v>715</v>
      </c>
      <c r="N879" s="1104"/>
      <c r="O879" s="1129" t="str">
        <f t="shared" si="90"/>
        <v/>
      </c>
      <c r="P879" s="175"/>
      <c r="Q879" s="175"/>
      <c r="R879" s="175"/>
      <c r="S879" s="175"/>
      <c r="T879" s="175"/>
      <c r="U879" s="175"/>
      <c r="V879" s="175"/>
      <c r="W879" s="175"/>
      <c r="X879" s="175"/>
      <c r="Y879" s="175"/>
      <c r="Z879" s="175"/>
      <c r="AA879" s="175"/>
      <c r="AB879" s="175"/>
      <c r="AC879" s="175"/>
      <c r="AD879" s="175"/>
      <c r="AE879" s="175"/>
      <c r="AF879" s="175"/>
      <c r="AG879" s="175"/>
    </row>
    <row r="880" spans="1:33" ht="18" customHeight="1">
      <c r="A880" s="647" t="str">
        <f t="shared" si="91"/>
        <v>平成13</v>
      </c>
      <c r="B880" s="552">
        <f t="shared" si="88"/>
        <v>57</v>
      </c>
      <c r="C880" s="648">
        <v>37209</v>
      </c>
      <c r="D880" s="648" t="str">
        <f t="shared" si="89"/>
        <v/>
      </c>
      <c r="E880" s="649">
        <v>1</v>
      </c>
      <c r="F880" s="650" t="s">
        <v>2345</v>
      </c>
      <c r="G880" s="650" t="s">
        <v>2304</v>
      </c>
      <c r="H880" s="651"/>
      <c r="I880" s="176"/>
      <c r="J880" s="652">
        <v>1</v>
      </c>
      <c r="K880" s="653">
        <v>4</v>
      </c>
      <c r="L880" s="653">
        <v>109</v>
      </c>
      <c r="M880" s="176">
        <f t="shared" si="92"/>
        <v>109</v>
      </c>
      <c r="N880" s="1104"/>
      <c r="O880" s="1129" t="str">
        <f t="shared" si="90"/>
        <v/>
      </c>
      <c r="P880" s="175"/>
      <c r="Q880" s="175"/>
      <c r="R880" s="175"/>
      <c r="S880" s="175"/>
      <c r="T880" s="175"/>
      <c r="U880" s="175"/>
      <c r="V880" s="175"/>
      <c r="W880" s="175"/>
      <c r="X880" s="175"/>
      <c r="Y880" s="175"/>
      <c r="Z880" s="175"/>
      <c r="AA880" s="175"/>
      <c r="AB880" s="175"/>
      <c r="AC880" s="175"/>
      <c r="AD880" s="175"/>
      <c r="AE880" s="175"/>
      <c r="AF880" s="175"/>
      <c r="AG880" s="175"/>
    </row>
    <row r="881" spans="1:33" ht="18" customHeight="1">
      <c r="A881" s="647" t="str">
        <f t="shared" si="91"/>
        <v>平成13</v>
      </c>
      <c r="B881" s="552">
        <f t="shared" si="88"/>
        <v>64</v>
      </c>
      <c r="C881" s="648">
        <v>37212</v>
      </c>
      <c r="D881" s="648" t="str">
        <f t="shared" si="89"/>
        <v/>
      </c>
      <c r="E881" s="649">
        <v>1</v>
      </c>
      <c r="F881" s="650" t="s">
        <v>2346</v>
      </c>
      <c r="G881" s="650" t="s">
        <v>2347</v>
      </c>
      <c r="H881" s="651"/>
      <c r="I881" s="176"/>
      <c r="J881" s="652">
        <v>1</v>
      </c>
      <c r="K881" s="653">
        <v>3</v>
      </c>
      <c r="L881" s="653">
        <v>106</v>
      </c>
      <c r="M881" s="176">
        <f t="shared" si="92"/>
        <v>106</v>
      </c>
      <c r="N881" s="1104"/>
      <c r="O881" s="1129" t="str">
        <f t="shared" si="90"/>
        <v/>
      </c>
      <c r="P881" s="175"/>
      <c r="Q881" s="175"/>
      <c r="R881" s="175"/>
      <c r="S881" s="175"/>
      <c r="T881" s="175"/>
      <c r="U881" s="175"/>
      <c r="V881" s="175"/>
      <c r="W881" s="175"/>
      <c r="X881" s="175"/>
      <c r="Y881" s="175"/>
      <c r="Z881" s="175"/>
      <c r="AA881" s="175"/>
      <c r="AB881" s="175"/>
      <c r="AC881" s="175"/>
      <c r="AD881" s="175"/>
      <c r="AE881" s="175"/>
      <c r="AF881" s="175"/>
      <c r="AG881" s="175"/>
    </row>
    <row r="882" spans="1:33" ht="18" customHeight="1">
      <c r="A882" s="647" t="str">
        <f t="shared" si="91"/>
        <v>平成13</v>
      </c>
      <c r="B882" s="552">
        <f t="shared" si="88"/>
        <v>41</v>
      </c>
      <c r="C882" s="648">
        <v>37217</v>
      </c>
      <c r="D882" s="648" t="str">
        <f t="shared" si="89"/>
        <v/>
      </c>
      <c r="E882" s="649">
        <v>1</v>
      </c>
      <c r="F882" s="650" t="s">
        <v>2348</v>
      </c>
      <c r="G882" s="650" t="s">
        <v>1524</v>
      </c>
      <c r="H882" s="651"/>
      <c r="I882" s="176"/>
      <c r="J882" s="652">
        <v>1</v>
      </c>
      <c r="K882" s="653">
        <v>9</v>
      </c>
      <c r="L882" s="653">
        <v>140</v>
      </c>
      <c r="M882" s="176">
        <f t="shared" si="92"/>
        <v>140</v>
      </c>
      <c r="N882" s="1104"/>
      <c r="O882" s="1129" t="str">
        <f t="shared" si="90"/>
        <v/>
      </c>
      <c r="P882" s="175"/>
      <c r="Q882" s="175"/>
      <c r="R882" s="175"/>
      <c r="S882" s="175"/>
      <c r="T882" s="175"/>
      <c r="U882" s="175"/>
      <c r="V882" s="175"/>
      <c r="W882" s="175"/>
      <c r="X882" s="175"/>
      <c r="Y882" s="175"/>
      <c r="Z882" s="175"/>
      <c r="AA882" s="175"/>
      <c r="AB882" s="175"/>
      <c r="AC882" s="175"/>
      <c r="AD882" s="175"/>
      <c r="AE882" s="175"/>
      <c r="AF882" s="175"/>
      <c r="AG882" s="175"/>
    </row>
    <row r="883" spans="1:33" ht="18" customHeight="1">
      <c r="A883" s="647" t="str">
        <f t="shared" si="91"/>
        <v>平成13</v>
      </c>
      <c r="B883" s="552">
        <f t="shared" si="88"/>
        <v>1</v>
      </c>
      <c r="C883" s="648">
        <v>37218</v>
      </c>
      <c r="D883" s="648">
        <f t="shared" si="89"/>
        <v>37219</v>
      </c>
      <c r="E883" s="649">
        <v>2</v>
      </c>
      <c r="F883" s="650" t="s">
        <v>2349</v>
      </c>
      <c r="G883" s="650" t="s">
        <v>2009</v>
      </c>
      <c r="H883" s="651"/>
      <c r="I883" s="176"/>
      <c r="J883" s="652">
        <v>1</v>
      </c>
      <c r="K883" s="653">
        <v>422</v>
      </c>
      <c r="L883" s="653">
        <v>920</v>
      </c>
      <c r="M883" s="176">
        <f t="shared" si="92"/>
        <v>1840</v>
      </c>
      <c r="N883" s="1104"/>
      <c r="O883" s="1129" t="str">
        <f t="shared" si="90"/>
        <v/>
      </c>
      <c r="P883" s="175"/>
      <c r="Q883" s="175"/>
      <c r="R883" s="175"/>
      <c r="S883" s="175"/>
      <c r="T883" s="175"/>
      <c r="U883" s="175"/>
      <c r="V883" s="175"/>
      <c r="W883" s="175"/>
      <c r="X883" s="175"/>
      <c r="Y883" s="175"/>
      <c r="Z883" s="175"/>
      <c r="AA883" s="175"/>
      <c r="AB883" s="175"/>
      <c r="AC883" s="175"/>
      <c r="AD883" s="175"/>
      <c r="AE883" s="175"/>
      <c r="AF883" s="175"/>
      <c r="AG883" s="175"/>
    </row>
    <row r="884" spans="1:33" ht="18" customHeight="1">
      <c r="A884" s="647" t="str">
        <f t="shared" si="91"/>
        <v>平成13</v>
      </c>
      <c r="B884" s="552">
        <f t="shared" si="88"/>
        <v>68</v>
      </c>
      <c r="C884" s="648">
        <v>37221</v>
      </c>
      <c r="D884" s="648" t="str">
        <f t="shared" si="89"/>
        <v/>
      </c>
      <c r="E884" s="649">
        <v>1</v>
      </c>
      <c r="F884" s="650" t="s">
        <v>2350</v>
      </c>
      <c r="G884" s="650" t="s">
        <v>2351</v>
      </c>
      <c r="H884" s="651"/>
      <c r="I884" s="176"/>
      <c r="J884" s="652">
        <v>1</v>
      </c>
      <c r="K884" s="653">
        <v>2</v>
      </c>
      <c r="L884" s="653">
        <v>20</v>
      </c>
      <c r="M884" s="176">
        <f t="shared" si="92"/>
        <v>20</v>
      </c>
      <c r="N884" s="1104"/>
      <c r="O884" s="1129" t="str">
        <f t="shared" si="90"/>
        <v/>
      </c>
      <c r="P884" s="175"/>
      <c r="Q884" s="175"/>
      <c r="R884" s="175"/>
      <c r="S884" s="175"/>
      <c r="T884" s="175"/>
      <c r="U884" s="175"/>
      <c r="V884" s="175"/>
      <c r="W884" s="175"/>
      <c r="X884" s="175"/>
      <c r="Y884" s="175"/>
      <c r="Z884" s="175"/>
      <c r="AA884" s="175"/>
      <c r="AB884" s="175"/>
      <c r="AC884" s="175"/>
      <c r="AD884" s="175"/>
      <c r="AE884" s="175"/>
      <c r="AF884" s="175"/>
      <c r="AG884" s="175"/>
    </row>
    <row r="885" spans="1:33" ht="18" customHeight="1">
      <c r="A885" s="647" t="str">
        <f t="shared" si="91"/>
        <v>平成13</v>
      </c>
      <c r="B885" s="552">
        <f t="shared" si="88"/>
        <v>12</v>
      </c>
      <c r="C885" s="648">
        <v>37223</v>
      </c>
      <c r="D885" s="648">
        <f t="shared" si="89"/>
        <v>37224</v>
      </c>
      <c r="E885" s="649">
        <v>2</v>
      </c>
      <c r="F885" s="650" t="s">
        <v>2352</v>
      </c>
      <c r="G885" s="650" t="s">
        <v>2353</v>
      </c>
      <c r="H885" s="651"/>
      <c r="I885" s="176"/>
      <c r="J885" s="652">
        <v>1</v>
      </c>
      <c r="K885" s="653">
        <v>66</v>
      </c>
      <c r="L885" s="653">
        <v>236</v>
      </c>
      <c r="M885" s="176">
        <f t="shared" si="92"/>
        <v>472</v>
      </c>
      <c r="N885" s="1104"/>
      <c r="O885" s="1129" t="str">
        <f t="shared" si="90"/>
        <v/>
      </c>
      <c r="P885" s="175"/>
      <c r="Q885" s="175"/>
      <c r="R885" s="175"/>
      <c r="S885" s="175"/>
      <c r="T885" s="175"/>
      <c r="U885" s="175"/>
      <c r="V885" s="175"/>
      <c r="W885" s="175"/>
      <c r="X885" s="175"/>
      <c r="Y885" s="175"/>
      <c r="Z885" s="175"/>
      <c r="AA885" s="175"/>
      <c r="AB885" s="175"/>
      <c r="AC885" s="175"/>
      <c r="AD885" s="175"/>
      <c r="AE885" s="175"/>
      <c r="AF885" s="175"/>
      <c r="AG885" s="175"/>
    </row>
    <row r="886" spans="1:33" ht="18" customHeight="1">
      <c r="A886" s="647" t="str">
        <f t="shared" si="91"/>
        <v>平成13</v>
      </c>
      <c r="B886" s="552">
        <f t="shared" si="88"/>
        <v>10</v>
      </c>
      <c r="C886" s="648">
        <v>37223</v>
      </c>
      <c r="D886" s="648">
        <f t="shared" si="89"/>
        <v>37224</v>
      </c>
      <c r="E886" s="649">
        <v>2</v>
      </c>
      <c r="F886" s="650" t="s">
        <v>2354</v>
      </c>
      <c r="G886" s="650" t="s">
        <v>2355</v>
      </c>
      <c r="H886" s="651"/>
      <c r="I886" s="176"/>
      <c r="J886" s="652">
        <v>1</v>
      </c>
      <c r="K886" s="653">
        <v>88</v>
      </c>
      <c r="L886" s="653">
        <v>186</v>
      </c>
      <c r="M886" s="176">
        <f t="shared" si="92"/>
        <v>372</v>
      </c>
      <c r="N886" s="1104"/>
      <c r="O886" s="1129" t="str">
        <f t="shared" si="90"/>
        <v/>
      </c>
      <c r="P886" s="175"/>
      <c r="Q886" s="175"/>
      <c r="R886" s="175"/>
      <c r="S886" s="175"/>
      <c r="T886" s="175"/>
      <c r="U886" s="175"/>
      <c r="V886" s="175"/>
      <c r="W886" s="175"/>
      <c r="X886" s="175"/>
      <c r="Y886" s="175"/>
      <c r="Z886" s="175"/>
      <c r="AA886" s="175"/>
      <c r="AB886" s="175"/>
      <c r="AC886" s="175"/>
      <c r="AD886" s="175"/>
      <c r="AE886" s="175"/>
      <c r="AF886" s="175"/>
      <c r="AG886" s="175"/>
    </row>
    <row r="887" spans="1:33" ht="18" customHeight="1">
      <c r="A887" s="647" t="str">
        <f t="shared" si="91"/>
        <v>平成13</v>
      </c>
      <c r="B887" s="552">
        <f t="shared" si="88"/>
        <v>14</v>
      </c>
      <c r="C887" s="648">
        <v>37224</v>
      </c>
      <c r="D887" s="648">
        <f t="shared" si="89"/>
        <v>37225</v>
      </c>
      <c r="E887" s="649">
        <v>2</v>
      </c>
      <c r="F887" s="650" t="s">
        <v>2356</v>
      </c>
      <c r="G887" s="650" t="s">
        <v>2304</v>
      </c>
      <c r="H887" s="651"/>
      <c r="I887" s="176"/>
      <c r="J887" s="652">
        <v>1</v>
      </c>
      <c r="K887" s="653">
        <v>60</v>
      </c>
      <c r="L887" s="653">
        <v>240</v>
      </c>
      <c r="M887" s="176">
        <f t="shared" si="92"/>
        <v>480</v>
      </c>
      <c r="N887" s="1104"/>
      <c r="O887" s="1129" t="str">
        <f t="shared" si="90"/>
        <v/>
      </c>
      <c r="P887" s="175"/>
      <c r="Q887" s="175"/>
      <c r="R887" s="175"/>
      <c r="S887" s="175"/>
      <c r="T887" s="175"/>
      <c r="U887" s="175"/>
      <c r="V887" s="175"/>
      <c r="W887" s="175"/>
      <c r="X887" s="175"/>
      <c r="Y887" s="175"/>
      <c r="Z887" s="175"/>
      <c r="AA887" s="175"/>
      <c r="AB887" s="175"/>
      <c r="AC887" s="175"/>
      <c r="AD887" s="175"/>
      <c r="AE887" s="175"/>
      <c r="AF887" s="175"/>
      <c r="AG887" s="175"/>
    </row>
    <row r="888" spans="1:33" ht="18" customHeight="1">
      <c r="A888" s="647" t="str">
        <f t="shared" si="91"/>
        <v>平成13</v>
      </c>
      <c r="B888" s="552">
        <f t="shared" si="88"/>
        <v>22</v>
      </c>
      <c r="C888" s="648">
        <v>37231</v>
      </c>
      <c r="D888" s="648">
        <f t="shared" si="89"/>
        <v>37232</v>
      </c>
      <c r="E888" s="649">
        <v>2</v>
      </c>
      <c r="F888" s="650" t="s">
        <v>2357</v>
      </c>
      <c r="G888" s="650" t="s">
        <v>2304</v>
      </c>
      <c r="H888" s="651"/>
      <c r="I888" s="176"/>
      <c r="J888" s="652">
        <v>1</v>
      </c>
      <c r="K888" s="653">
        <v>33</v>
      </c>
      <c r="L888" s="653">
        <v>43</v>
      </c>
      <c r="M888" s="176">
        <f t="shared" si="92"/>
        <v>86</v>
      </c>
      <c r="N888" s="1104"/>
      <c r="O888" s="1129" t="str">
        <f t="shared" si="90"/>
        <v/>
      </c>
      <c r="P888" s="175"/>
      <c r="Q888" s="175"/>
      <c r="R888" s="175"/>
      <c r="S888" s="175"/>
      <c r="T888" s="175"/>
      <c r="U888" s="175"/>
      <c r="V888" s="175"/>
      <c r="W888" s="175"/>
      <c r="X888" s="175"/>
      <c r="Y888" s="175"/>
      <c r="Z888" s="175"/>
      <c r="AA888" s="175"/>
      <c r="AB888" s="175"/>
      <c r="AC888" s="175"/>
      <c r="AD888" s="175"/>
      <c r="AE888" s="175"/>
      <c r="AF888" s="175"/>
      <c r="AG888" s="175"/>
    </row>
    <row r="889" spans="1:33" ht="18" customHeight="1">
      <c r="A889" s="647" t="str">
        <f t="shared" si="91"/>
        <v>平成13</v>
      </c>
      <c r="B889" s="552" t="str">
        <f t="shared" si="88"/>
        <v>-</v>
      </c>
      <c r="C889" s="648">
        <v>37236</v>
      </c>
      <c r="D889" s="648" t="str">
        <f t="shared" si="89"/>
        <v/>
      </c>
      <c r="E889" s="649">
        <v>1</v>
      </c>
      <c r="F889" s="650" t="s">
        <v>2358</v>
      </c>
      <c r="G889" s="650" t="s">
        <v>2359</v>
      </c>
      <c r="H889" s="651"/>
      <c r="I889" s="176"/>
      <c r="J889" s="652">
        <v>1</v>
      </c>
      <c r="K889" s="653"/>
      <c r="L889" s="653"/>
      <c r="M889" s="176">
        <f t="shared" si="92"/>
        <v>0</v>
      </c>
      <c r="N889" s="1104"/>
      <c r="O889" s="1129" t="str">
        <f t="shared" si="90"/>
        <v/>
      </c>
      <c r="P889" s="175"/>
      <c r="Q889" s="175"/>
      <c r="R889" s="175"/>
      <c r="S889" s="175"/>
      <c r="T889" s="175"/>
      <c r="U889" s="175"/>
      <c r="V889" s="175"/>
      <c r="W889" s="175"/>
      <c r="X889" s="175"/>
      <c r="Y889" s="175"/>
      <c r="Z889" s="175"/>
      <c r="AA889" s="175"/>
      <c r="AB889" s="175"/>
      <c r="AC889" s="175"/>
      <c r="AD889" s="175"/>
      <c r="AE889" s="175"/>
      <c r="AF889" s="175"/>
      <c r="AG889" s="175"/>
    </row>
    <row r="890" spans="1:33" ht="18" customHeight="1">
      <c r="A890" s="647" t="str">
        <f t="shared" si="91"/>
        <v>平成13</v>
      </c>
      <c r="B890" s="552">
        <f t="shared" si="88"/>
        <v>51</v>
      </c>
      <c r="C890" s="648">
        <v>37239</v>
      </c>
      <c r="D890" s="648" t="str">
        <f t="shared" si="89"/>
        <v/>
      </c>
      <c r="E890" s="649">
        <v>1</v>
      </c>
      <c r="F890" s="650" t="s">
        <v>2360</v>
      </c>
      <c r="G890" s="650" t="s">
        <v>1524</v>
      </c>
      <c r="H890" s="651"/>
      <c r="I890" s="176"/>
      <c r="J890" s="652">
        <v>1</v>
      </c>
      <c r="K890" s="653">
        <v>6</v>
      </c>
      <c r="L890" s="653">
        <v>150</v>
      </c>
      <c r="M890" s="176">
        <f t="shared" si="92"/>
        <v>150</v>
      </c>
      <c r="N890" s="1104"/>
      <c r="O890" s="1129" t="str">
        <f t="shared" si="90"/>
        <v/>
      </c>
      <c r="P890" s="175"/>
      <c r="Q890" s="175"/>
      <c r="R890" s="175"/>
      <c r="S890" s="175"/>
      <c r="T890" s="175"/>
      <c r="U890" s="175"/>
      <c r="V890" s="175"/>
      <c r="W890" s="175"/>
      <c r="X890" s="175"/>
      <c r="Y890" s="175"/>
      <c r="Z890" s="175"/>
      <c r="AA890" s="175"/>
      <c r="AB890" s="175"/>
      <c r="AC890" s="175"/>
      <c r="AD890" s="175"/>
      <c r="AE890" s="175"/>
      <c r="AF890" s="175"/>
      <c r="AG890" s="175"/>
    </row>
    <row r="891" spans="1:33" ht="18" customHeight="1">
      <c r="A891" s="647" t="str">
        <f t="shared" si="91"/>
        <v>平成13</v>
      </c>
      <c r="B891" s="552">
        <f t="shared" si="88"/>
        <v>20</v>
      </c>
      <c r="C891" s="648">
        <v>37267</v>
      </c>
      <c r="D891" s="648">
        <f t="shared" si="89"/>
        <v>37268</v>
      </c>
      <c r="E891" s="649">
        <v>2</v>
      </c>
      <c r="F891" s="650" t="s">
        <v>2361</v>
      </c>
      <c r="G891" s="650" t="s">
        <v>2362</v>
      </c>
      <c r="H891" s="651"/>
      <c r="I891" s="176"/>
      <c r="J891" s="652">
        <v>1</v>
      </c>
      <c r="K891" s="653">
        <v>34</v>
      </c>
      <c r="L891" s="653">
        <v>78</v>
      </c>
      <c r="M891" s="176">
        <f t="shared" si="92"/>
        <v>156</v>
      </c>
      <c r="N891" s="1104"/>
      <c r="O891" s="1129" t="str">
        <f t="shared" si="90"/>
        <v/>
      </c>
      <c r="P891" s="175"/>
      <c r="Q891" s="175"/>
      <c r="R891" s="175"/>
      <c r="S891" s="175"/>
      <c r="T891" s="175"/>
      <c r="U891" s="175"/>
      <c r="V891" s="175"/>
      <c r="W891" s="175"/>
      <c r="X891" s="175"/>
      <c r="Y891" s="175"/>
      <c r="Z891" s="175"/>
      <c r="AA891" s="175"/>
      <c r="AB891" s="175"/>
      <c r="AC891" s="175"/>
      <c r="AD891" s="175"/>
      <c r="AE891" s="175"/>
      <c r="AF891" s="175"/>
      <c r="AG891" s="175"/>
    </row>
    <row r="892" spans="1:33" ht="18" customHeight="1">
      <c r="A892" s="647" t="str">
        <f t="shared" si="91"/>
        <v>平成13</v>
      </c>
      <c r="B892" s="552">
        <f t="shared" si="88"/>
        <v>64</v>
      </c>
      <c r="C892" s="648">
        <v>37273</v>
      </c>
      <c r="D892" s="648" t="str">
        <f t="shared" si="89"/>
        <v/>
      </c>
      <c r="E892" s="649">
        <v>1</v>
      </c>
      <c r="F892" s="650" t="s">
        <v>2363</v>
      </c>
      <c r="G892" s="650" t="s">
        <v>1795</v>
      </c>
      <c r="H892" s="651"/>
      <c r="I892" s="176"/>
      <c r="J892" s="652">
        <v>1</v>
      </c>
      <c r="K892" s="653">
        <v>3</v>
      </c>
      <c r="L892" s="653">
        <v>29</v>
      </c>
      <c r="M892" s="176">
        <f t="shared" si="92"/>
        <v>29</v>
      </c>
      <c r="N892" s="1104"/>
      <c r="O892" s="1129" t="str">
        <f t="shared" si="90"/>
        <v/>
      </c>
      <c r="P892" s="175"/>
      <c r="Q892" s="175"/>
      <c r="R892" s="175"/>
      <c r="S892" s="175"/>
      <c r="T892" s="175"/>
      <c r="U892" s="175"/>
      <c r="V892" s="175"/>
      <c r="W892" s="175"/>
      <c r="X892" s="175"/>
      <c r="Y892" s="175"/>
      <c r="Z892" s="175"/>
      <c r="AA892" s="175"/>
      <c r="AB892" s="175"/>
      <c r="AC892" s="175"/>
      <c r="AD892" s="175"/>
      <c r="AE892" s="175"/>
      <c r="AF892" s="175"/>
      <c r="AG892" s="175"/>
    </row>
    <row r="893" spans="1:33" ht="18" customHeight="1">
      <c r="A893" s="647" t="str">
        <f t="shared" si="91"/>
        <v>平成13</v>
      </c>
      <c r="B893" s="552">
        <f t="shared" si="88"/>
        <v>15</v>
      </c>
      <c r="C893" s="648">
        <v>37274</v>
      </c>
      <c r="D893" s="648" t="str">
        <f t="shared" si="89"/>
        <v/>
      </c>
      <c r="E893" s="649">
        <v>1</v>
      </c>
      <c r="F893" s="650" t="s">
        <v>2364</v>
      </c>
      <c r="G893" s="650" t="s">
        <v>1767</v>
      </c>
      <c r="H893" s="651"/>
      <c r="I893" s="176"/>
      <c r="J893" s="652">
        <v>1</v>
      </c>
      <c r="K893" s="653">
        <v>53</v>
      </c>
      <c r="L893" s="653">
        <v>257</v>
      </c>
      <c r="M893" s="176">
        <f t="shared" si="92"/>
        <v>257</v>
      </c>
      <c r="N893" s="1104"/>
      <c r="O893" s="1129" t="str">
        <f t="shared" si="90"/>
        <v/>
      </c>
      <c r="P893" s="175"/>
      <c r="Q893" s="175"/>
      <c r="R893" s="175"/>
      <c r="S893" s="175"/>
      <c r="T893" s="175"/>
      <c r="U893" s="175"/>
      <c r="V893" s="175"/>
      <c r="W893" s="175"/>
      <c r="X893" s="175"/>
      <c r="Y893" s="175"/>
      <c r="Z893" s="175"/>
      <c r="AA893" s="175"/>
      <c r="AB893" s="175"/>
      <c r="AC893" s="175"/>
      <c r="AD893" s="175"/>
      <c r="AE893" s="175"/>
      <c r="AF893" s="175"/>
      <c r="AG893" s="175"/>
    </row>
    <row r="894" spans="1:33" ht="18" customHeight="1">
      <c r="A894" s="647" t="str">
        <f t="shared" si="91"/>
        <v>平成13</v>
      </c>
      <c r="B894" s="552">
        <f t="shared" si="88"/>
        <v>64</v>
      </c>
      <c r="C894" s="648">
        <v>37275</v>
      </c>
      <c r="D894" s="648">
        <f t="shared" si="89"/>
        <v>37276</v>
      </c>
      <c r="E894" s="649">
        <v>2</v>
      </c>
      <c r="F894" s="650" t="s">
        <v>2365</v>
      </c>
      <c r="G894" s="650" t="s">
        <v>2366</v>
      </c>
      <c r="H894" s="651"/>
      <c r="I894" s="176"/>
      <c r="J894" s="652">
        <v>1</v>
      </c>
      <c r="K894" s="653">
        <v>3</v>
      </c>
      <c r="L894" s="653">
        <v>70</v>
      </c>
      <c r="M894" s="176">
        <f t="shared" si="92"/>
        <v>140</v>
      </c>
      <c r="N894" s="1104"/>
      <c r="O894" s="1129" t="str">
        <f t="shared" si="90"/>
        <v/>
      </c>
      <c r="P894" s="175"/>
      <c r="Q894" s="175"/>
      <c r="R894" s="175"/>
      <c r="S894" s="175"/>
      <c r="T894" s="175"/>
      <c r="U894" s="175"/>
      <c r="V894" s="175"/>
      <c r="W894" s="175"/>
      <c r="X894" s="175"/>
      <c r="Y894" s="175"/>
      <c r="Z894" s="175"/>
      <c r="AA894" s="175"/>
      <c r="AB894" s="175"/>
      <c r="AC894" s="175"/>
      <c r="AD894" s="175"/>
      <c r="AE894" s="175"/>
      <c r="AF894" s="175"/>
      <c r="AG894" s="175"/>
    </row>
    <row r="895" spans="1:33" ht="18" customHeight="1">
      <c r="A895" s="647" t="str">
        <f t="shared" si="91"/>
        <v>平成13</v>
      </c>
      <c r="B895" s="552">
        <f t="shared" si="88"/>
        <v>57</v>
      </c>
      <c r="C895" s="648">
        <v>37277</v>
      </c>
      <c r="D895" s="648" t="str">
        <f t="shared" si="89"/>
        <v/>
      </c>
      <c r="E895" s="649">
        <v>1</v>
      </c>
      <c r="F895" s="650" t="s">
        <v>2367</v>
      </c>
      <c r="G895" s="650" t="s">
        <v>2252</v>
      </c>
      <c r="H895" s="651"/>
      <c r="I895" s="176"/>
      <c r="J895" s="652">
        <v>1</v>
      </c>
      <c r="K895" s="653">
        <v>4</v>
      </c>
      <c r="L895" s="653">
        <v>110</v>
      </c>
      <c r="M895" s="176">
        <f t="shared" si="92"/>
        <v>110</v>
      </c>
      <c r="N895" s="1104"/>
      <c r="O895" s="1129" t="str">
        <f t="shared" si="90"/>
        <v/>
      </c>
      <c r="P895" s="175"/>
      <c r="Q895" s="175"/>
      <c r="R895" s="175"/>
      <c r="S895" s="175"/>
      <c r="T895" s="175"/>
      <c r="U895" s="175"/>
      <c r="V895" s="175"/>
      <c r="W895" s="175"/>
      <c r="X895" s="175"/>
      <c r="Y895" s="175"/>
      <c r="Z895" s="175"/>
      <c r="AA895" s="175"/>
      <c r="AB895" s="175"/>
      <c r="AC895" s="175"/>
      <c r="AD895" s="175"/>
      <c r="AE895" s="175"/>
      <c r="AF895" s="175"/>
      <c r="AG895" s="175"/>
    </row>
    <row r="896" spans="1:33" ht="18" customHeight="1">
      <c r="A896" s="647" t="str">
        <f t="shared" si="91"/>
        <v>平成13</v>
      </c>
      <c r="B896" s="552">
        <f t="shared" si="88"/>
        <v>13</v>
      </c>
      <c r="C896" s="648">
        <v>37281</v>
      </c>
      <c r="D896" s="648" t="str">
        <f t="shared" si="89"/>
        <v/>
      </c>
      <c r="E896" s="649">
        <v>1</v>
      </c>
      <c r="F896" s="650" t="s">
        <v>2368</v>
      </c>
      <c r="G896" s="650" t="s">
        <v>2304</v>
      </c>
      <c r="H896" s="651"/>
      <c r="I896" s="176"/>
      <c r="J896" s="652">
        <v>1</v>
      </c>
      <c r="K896" s="653">
        <v>64</v>
      </c>
      <c r="L896" s="653">
        <v>161</v>
      </c>
      <c r="M896" s="176">
        <f t="shared" si="92"/>
        <v>161</v>
      </c>
      <c r="N896" s="1104"/>
      <c r="O896" s="1129" t="str">
        <f t="shared" si="90"/>
        <v/>
      </c>
      <c r="P896" s="175"/>
      <c r="Q896" s="175"/>
      <c r="R896" s="175"/>
      <c r="S896" s="175"/>
      <c r="T896" s="175"/>
      <c r="U896" s="175"/>
      <c r="V896" s="175"/>
      <c r="W896" s="175"/>
      <c r="X896" s="175"/>
      <c r="Y896" s="175"/>
      <c r="Z896" s="175"/>
      <c r="AA896" s="175"/>
      <c r="AB896" s="175"/>
      <c r="AC896" s="175"/>
      <c r="AD896" s="175"/>
      <c r="AE896" s="175"/>
      <c r="AF896" s="175"/>
      <c r="AG896" s="175"/>
    </row>
    <row r="897" spans="1:33" ht="18" customHeight="1">
      <c r="A897" s="647" t="str">
        <f t="shared" si="91"/>
        <v>平成13</v>
      </c>
      <c r="B897" s="552">
        <f t="shared" si="88"/>
        <v>33</v>
      </c>
      <c r="C897" s="648">
        <v>37281</v>
      </c>
      <c r="D897" s="648" t="str">
        <f t="shared" si="89"/>
        <v/>
      </c>
      <c r="E897" s="649">
        <v>1</v>
      </c>
      <c r="F897" s="650" t="s">
        <v>2369</v>
      </c>
      <c r="G897" s="650" t="s">
        <v>494</v>
      </c>
      <c r="H897" s="651"/>
      <c r="I897" s="176"/>
      <c r="J897" s="652">
        <v>1</v>
      </c>
      <c r="K897" s="653">
        <v>13</v>
      </c>
      <c r="L897" s="653">
        <v>50</v>
      </c>
      <c r="M897" s="176">
        <f t="shared" si="92"/>
        <v>50</v>
      </c>
      <c r="N897" s="1104"/>
      <c r="O897" s="1129" t="str">
        <f t="shared" si="90"/>
        <v/>
      </c>
      <c r="P897" s="175"/>
      <c r="Q897" s="175"/>
      <c r="R897" s="175"/>
      <c r="S897" s="175"/>
      <c r="T897" s="175"/>
      <c r="U897" s="175"/>
      <c r="V897" s="175"/>
      <c r="W897" s="175"/>
      <c r="X897" s="175"/>
      <c r="Y897" s="175"/>
      <c r="Z897" s="175"/>
      <c r="AA897" s="175"/>
      <c r="AB897" s="175"/>
      <c r="AC897" s="175"/>
      <c r="AD897" s="175"/>
      <c r="AE897" s="175"/>
      <c r="AF897" s="175"/>
      <c r="AG897" s="175"/>
    </row>
    <row r="898" spans="1:33" ht="18" customHeight="1">
      <c r="A898" s="647" t="str">
        <f t="shared" si="91"/>
        <v>平成13</v>
      </c>
      <c r="B898" s="552">
        <f t="shared" si="88"/>
        <v>68</v>
      </c>
      <c r="C898" s="648">
        <v>37295</v>
      </c>
      <c r="D898" s="648" t="str">
        <f t="shared" si="89"/>
        <v/>
      </c>
      <c r="E898" s="649">
        <v>1</v>
      </c>
      <c r="F898" s="650" t="s">
        <v>2370</v>
      </c>
      <c r="G898" s="650" t="s">
        <v>2371</v>
      </c>
      <c r="H898" s="651"/>
      <c r="I898" s="176"/>
      <c r="J898" s="652">
        <v>1</v>
      </c>
      <c r="K898" s="653">
        <v>2</v>
      </c>
      <c r="L898" s="653">
        <v>28</v>
      </c>
      <c r="M898" s="176">
        <f t="shared" si="92"/>
        <v>28</v>
      </c>
      <c r="N898" s="1104"/>
      <c r="O898" s="1129" t="str">
        <f t="shared" si="90"/>
        <v/>
      </c>
      <c r="P898" s="175"/>
      <c r="Q898" s="175"/>
      <c r="R898" s="175"/>
      <c r="S898" s="175"/>
      <c r="T898" s="175"/>
      <c r="U898" s="175"/>
      <c r="V898" s="175"/>
      <c r="W898" s="175"/>
      <c r="X898" s="175"/>
      <c r="Y898" s="175"/>
      <c r="Z898" s="175"/>
      <c r="AA898" s="175"/>
      <c r="AB898" s="175"/>
      <c r="AC898" s="175"/>
      <c r="AD898" s="175"/>
      <c r="AE898" s="175"/>
      <c r="AF898" s="175"/>
      <c r="AG898" s="175"/>
    </row>
    <row r="899" spans="1:33" ht="18" customHeight="1">
      <c r="A899" s="647" t="str">
        <f t="shared" si="91"/>
        <v>平成13</v>
      </c>
      <c r="B899" s="552">
        <f t="shared" si="88"/>
        <v>1</v>
      </c>
      <c r="C899" s="648">
        <v>37315</v>
      </c>
      <c r="D899" s="648">
        <f t="shared" si="89"/>
        <v>37316</v>
      </c>
      <c r="E899" s="649">
        <v>2</v>
      </c>
      <c r="F899" s="650" t="s">
        <v>2372</v>
      </c>
      <c r="G899" s="650" t="s">
        <v>1767</v>
      </c>
      <c r="H899" s="651"/>
      <c r="I899" s="176"/>
      <c r="J899" s="652">
        <v>1</v>
      </c>
      <c r="K899" s="653" t="s">
        <v>2305</v>
      </c>
      <c r="L899" s="653" t="s">
        <v>2305</v>
      </c>
      <c r="M899" s="176" t="e">
        <f t="shared" si="92"/>
        <v>#VALUE!</v>
      </c>
      <c r="N899" s="1104"/>
      <c r="O899" s="1129" t="str">
        <f t="shared" si="90"/>
        <v/>
      </c>
      <c r="P899" s="175"/>
      <c r="Q899" s="175"/>
      <c r="R899" s="175"/>
      <c r="S899" s="175"/>
      <c r="T899" s="175"/>
      <c r="U899" s="175"/>
      <c r="V899" s="175"/>
      <c r="W899" s="175"/>
      <c r="X899" s="175"/>
      <c r="Y899" s="175"/>
      <c r="Z899" s="175"/>
      <c r="AA899" s="175"/>
      <c r="AB899" s="175"/>
      <c r="AC899" s="175"/>
      <c r="AD899" s="175"/>
      <c r="AE899" s="175"/>
      <c r="AF899" s="175"/>
      <c r="AG899" s="175"/>
    </row>
    <row r="900" spans="1:33" ht="18" customHeight="1">
      <c r="A900" s="647" t="str">
        <f t="shared" si="91"/>
        <v>平成13</v>
      </c>
      <c r="B900" s="552">
        <f t="shared" ref="B900:B963" si="93">IF(ISBLANK(K900),"-",COUNTIFS($K:$K,"&gt;"&amp;K900,A:A,A900)+1)</f>
        <v>68</v>
      </c>
      <c r="C900" s="648">
        <v>37323</v>
      </c>
      <c r="D900" s="648" t="str">
        <f t="shared" ref="D900:D963" si="94">IF(E900=1,"",C900+E900-1)</f>
        <v/>
      </c>
      <c r="E900" s="649">
        <v>1</v>
      </c>
      <c r="F900" s="650" t="s">
        <v>2147</v>
      </c>
      <c r="G900" s="650" t="s">
        <v>2373</v>
      </c>
      <c r="H900" s="651"/>
      <c r="I900" s="176"/>
      <c r="J900" s="652">
        <v>1</v>
      </c>
      <c r="K900" s="653">
        <v>2</v>
      </c>
      <c r="L900" s="653">
        <v>12</v>
      </c>
      <c r="M900" s="176">
        <f t="shared" si="92"/>
        <v>12</v>
      </c>
      <c r="N900" s="1104"/>
      <c r="O900" s="1129" t="str">
        <f t="shared" ref="O900:O963" si="95">IF(COUNTIF(G900,"*オンライン*"),"●","")</f>
        <v/>
      </c>
      <c r="P900" s="175"/>
      <c r="Q900" s="175"/>
      <c r="R900" s="175"/>
      <c r="S900" s="175"/>
      <c r="T900" s="175"/>
      <c r="U900" s="175"/>
      <c r="V900" s="175"/>
      <c r="W900" s="175"/>
      <c r="X900" s="175"/>
      <c r="Y900" s="175"/>
      <c r="Z900" s="175"/>
      <c r="AA900" s="175"/>
      <c r="AB900" s="175"/>
      <c r="AC900" s="175"/>
      <c r="AD900" s="175"/>
      <c r="AE900" s="175"/>
      <c r="AF900" s="175"/>
      <c r="AG900" s="175"/>
    </row>
    <row r="901" spans="1:33" ht="18" customHeight="1">
      <c r="A901" s="647" t="str">
        <f t="shared" ref="A901:A964" si="96">TEXT(EDATE(C901,-3),"ggge")</f>
        <v>平成13</v>
      </c>
      <c r="B901" s="552">
        <f t="shared" si="93"/>
        <v>74</v>
      </c>
      <c r="C901" s="648">
        <v>37326</v>
      </c>
      <c r="D901" s="648" t="str">
        <f t="shared" si="94"/>
        <v/>
      </c>
      <c r="E901" s="649">
        <v>1</v>
      </c>
      <c r="F901" s="650" t="s">
        <v>2374</v>
      </c>
      <c r="G901" s="650" t="s">
        <v>2314</v>
      </c>
      <c r="H901" s="651"/>
      <c r="I901" s="176"/>
      <c r="J901" s="652">
        <v>1</v>
      </c>
      <c r="K901" s="653">
        <v>1</v>
      </c>
      <c r="L901" s="653">
        <v>16</v>
      </c>
      <c r="M901" s="176">
        <f t="shared" ref="M901:M964" si="97">E901*L901</f>
        <v>16</v>
      </c>
      <c r="N901" s="1104"/>
      <c r="O901" s="1129" t="str">
        <f t="shared" si="95"/>
        <v/>
      </c>
      <c r="P901" s="175"/>
      <c r="Q901" s="175"/>
      <c r="R901" s="175"/>
      <c r="S901" s="175"/>
      <c r="T901" s="175"/>
      <c r="U901" s="175"/>
      <c r="V901" s="175"/>
      <c r="W901" s="175"/>
      <c r="X901" s="175"/>
      <c r="Y901" s="175"/>
      <c r="Z901" s="175"/>
      <c r="AA901" s="175"/>
      <c r="AB901" s="175"/>
      <c r="AC901" s="175"/>
      <c r="AD901" s="175"/>
      <c r="AE901" s="175"/>
      <c r="AF901" s="175"/>
      <c r="AG901" s="175"/>
    </row>
    <row r="902" spans="1:33" ht="18" customHeight="1">
      <c r="A902" s="647" t="str">
        <f t="shared" si="96"/>
        <v>平成13</v>
      </c>
      <c r="B902" s="552">
        <f t="shared" si="93"/>
        <v>5</v>
      </c>
      <c r="C902" s="648">
        <v>37333</v>
      </c>
      <c r="D902" s="648">
        <f t="shared" si="94"/>
        <v>37335</v>
      </c>
      <c r="E902" s="649">
        <v>3</v>
      </c>
      <c r="F902" s="650" t="s">
        <v>2375</v>
      </c>
      <c r="G902" s="650" t="s">
        <v>341</v>
      </c>
      <c r="H902" s="651"/>
      <c r="I902" s="176"/>
      <c r="J902" s="652">
        <v>1</v>
      </c>
      <c r="K902" s="653">
        <v>207</v>
      </c>
      <c r="L902" s="653">
        <v>500</v>
      </c>
      <c r="M902" s="176">
        <f t="shared" si="97"/>
        <v>1500</v>
      </c>
      <c r="N902" s="1104"/>
      <c r="O902" s="1129" t="str">
        <f t="shared" si="95"/>
        <v/>
      </c>
      <c r="P902" s="175"/>
      <c r="Q902" s="175"/>
      <c r="R902" s="175"/>
      <c r="S902" s="175"/>
      <c r="T902" s="175"/>
      <c r="U902" s="175"/>
      <c r="V902" s="175"/>
      <c r="W902" s="175"/>
      <c r="X902" s="175"/>
      <c r="Y902" s="175"/>
      <c r="Z902" s="175"/>
      <c r="AA902" s="175"/>
      <c r="AB902" s="175"/>
      <c r="AC902" s="175"/>
      <c r="AD902" s="175"/>
      <c r="AE902" s="175"/>
      <c r="AF902" s="175"/>
      <c r="AG902" s="175"/>
    </row>
    <row r="903" spans="1:33" ht="18" customHeight="1">
      <c r="A903" s="647" t="str">
        <f t="shared" si="96"/>
        <v>平成13</v>
      </c>
      <c r="B903" s="552" t="str">
        <f t="shared" si="93"/>
        <v>-</v>
      </c>
      <c r="C903" s="648">
        <v>37333</v>
      </c>
      <c r="D903" s="648" t="str">
        <f t="shared" si="94"/>
        <v/>
      </c>
      <c r="E903" s="649">
        <v>1</v>
      </c>
      <c r="F903" s="650" t="s">
        <v>2358</v>
      </c>
      <c r="G903" s="650" t="s">
        <v>2359</v>
      </c>
      <c r="H903" s="651"/>
      <c r="I903" s="176"/>
      <c r="J903" s="652">
        <v>1</v>
      </c>
      <c r="K903" s="653"/>
      <c r="L903" s="653"/>
      <c r="M903" s="176">
        <f t="shared" si="97"/>
        <v>0</v>
      </c>
      <c r="N903" s="1104"/>
      <c r="O903" s="1129" t="str">
        <f t="shared" si="95"/>
        <v/>
      </c>
      <c r="P903" s="175"/>
      <c r="Q903" s="175"/>
      <c r="R903" s="175"/>
      <c r="S903" s="175"/>
      <c r="T903" s="175"/>
      <c r="U903" s="175"/>
      <c r="V903" s="175"/>
      <c r="W903" s="175"/>
      <c r="X903" s="175"/>
      <c r="Y903" s="175"/>
      <c r="Z903" s="175"/>
      <c r="AA903" s="175"/>
      <c r="AB903" s="175"/>
      <c r="AC903" s="175"/>
      <c r="AD903" s="175"/>
      <c r="AE903" s="175"/>
      <c r="AF903" s="175"/>
      <c r="AG903" s="175"/>
    </row>
    <row r="904" spans="1:33" ht="18" customHeight="1">
      <c r="A904" s="647" t="str">
        <f t="shared" si="96"/>
        <v>平成13</v>
      </c>
      <c r="B904" s="552" t="str">
        <f t="shared" si="93"/>
        <v>-</v>
      </c>
      <c r="C904" s="648">
        <v>36983</v>
      </c>
      <c r="D904" s="648" t="str">
        <f t="shared" si="94"/>
        <v/>
      </c>
      <c r="E904" s="649">
        <v>1</v>
      </c>
      <c r="F904" s="650" t="s">
        <v>2376</v>
      </c>
      <c r="G904" s="650" t="s">
        <v>2314</v>
      </c>
      <c r="H904" s="651"/>
      <c r="I904" s="176"/>
      <c r="J904" s="652">
        <v>2</v>
      </c>
      <c r="K904" s="653"/>
      <c r="L904" s="653">
        <v>50</v>
      </c>
      <c r="M904" s="176">
        <f t="shared" si="97"/>
        <v>50</v>
      </c>
      <c r="N904" s="1104"/>
      <c r="O904" s="1129" t="str">
        <f t="shared" si="95"/>
        <v/>
      </c>
      <c r="P904" s="175"/>
      <c r="Q904" s="175"/>
      <c r="R904" s="175"/>
      <c r="S904" s="175"/>
      <c r="T904" s="175"/>
      <c r="U904" s="175"/>
      <c r="V904" s="175"/>
      <c r="W904" s="175"/>
      <c r="X904" s="175"/>
      <c r="Y904" s="175"/>
      <c r="Z904" s="175"/>
      <c r="AA904" s="175"/>
      <c r="AB904" s="175"/>
      <c r="AC904" s="175"/>
      <c r="AD904" s="175"/>
      <c r="AE904" s="175"/>
      <c r="AF904" s="175"/>
      <c r="AG904" s="175"/>
    </row>
    <row r="905" spans="1:33" ht="18" customHeight="1">
      <c r="A905" s="647" t="str">
        <f t="shared" si="96"/>
        <v>平成13</v>
      </c>
      <c r="B905" s="552">
        <f t="shared" si="93"/>
        <v>51</v>
      </c>
      <c r="C905" s="648">
        <v>36991</v>
      </c>
      <c r="D905" s="648" t="str">
        <f t="shared" si="94"/>
        <v/>
      </c>
      <c r="E905" s="649">
        <v>1</v>
      </c>
      <c r="F905" s="650" t="s">
        <v>2377</v>
      </c>
      <c r="G905" s="650" t="s">
        <v>2378</v>
      </c>
      <c r="H905" s="651"/>
      <c r="I905" s="176"/>
      <c r="J905" s="652">
        <v>2</v>
      </c>
      <c r="K905" s="653">
        <v>6</v>
      </c>
      <c r="L905" s="653" t="s">
        <v>2305</v>
      </c>
      <c r="M905" s="176" t="e">
        <f t="shared" si="97"/>
        <v>#VALUE!</v>
      </c>
      <c r="N905" s="1104"/>
      <c r="O905" s="1129" t="str">
        <f t="shared" si="95"/>
        <v/>
      </c>
      <c r="P905" s="175"/>
      <c r="Q905" s="175"/>
      <c r="R905" s="175"/>
      <c r="S905" s="175"/>
      <c r="T905" s="175"/>
      <c r="U905" s="175"/>
      <c r="V905" s="175"/>
      <c r="W905" s="175"/>
      <c r="X905" s="175"/>
      <c r="Y905" s="175"/>
      <c r="Z905" s="175"/>
      <c r="AA905" s="175"/>
      <c r="AB905" s="175"/>
      <c r="AC905" s="175"/>
      <c r="AD905" s="175"/>
      <c r="AE905" s="175"/>
      <c r="AF905" s="175"/>
      <c r="AG905" s="175"/>
    </row>
    <row r="906" spans="1:33" ht="18" customHeight="1">
      <c r="A906" s="647" t="str">
        <f t="shared" si="96"/>
        <v>平成13</v>
      </c>
      <c r="B906" s="552">
        <f t="shared" si="93"/>
        <v>51</v>
      </c>
      <c r="C906" s="648">
        <v>36994</v>
      </c>
      <c r="D906" s="648" t="str">
        <f t="shared" si="94"/>
        <v/>
      </c>
      <c r="E906" s="649">
        <v>1</v>
      </c>
      <c r="F906" s="650" t="s">
        <v>2379</v>
      </c>
      <c r="G906" s="650" t="s">
        <v>2304</v>
      </c>
      <c r="H906" s="651"/>
      <c r="I906" s="176"/>
      <c r="J906" s="652">
        <v>2</v>
      </c>
      <c r="K906" s="653">
        <v>6</v>
      </c>
      <c r="L906" s="653" t="s">
        <v>2305</v>
      </c>
      <c r="M906" s="176" t="e">
        <f t="shared" si="97"/>
        <v>#VALUE!</v>
      </c>
      <c r="N906" s="1104"/>
      <c r="O906" s="1129" t="str">
        <f t="shared" si="95"/>
        <v/>
      </c>
      <c r="P906" s="175"/>
      <c r="Q906" s="175"/>
      <c r="R906" s="175"/>
      <c r="S906" s="175"/>
      <c r="T906" s="175"/>
      <c r="U906" s="175"/>
      <c r="V906" s="175"/>
      <c r="W906" s="175"/>
      <c r="X906" s="175"/>
      <c r="Y906" s="175"/>
      <c r="Z906" s="175"/>
      <c r="AA906" s="175"/>
      <c r="AB906" s="175"/>
      <c r="AC906" s="175"/>
      <c r="AD906" s="175"/>
      <c r="AE906" s="175"/>
      <c r="AF906" s="175"/>
      <c r="AG906" s="175"/>
    </row>
    <row r="907" spans="1:33" ht="18" customHeight="1">
      <c r="A907" s="647" t="str">
        <f t="shared" si="96"/>
        <v>平成13</v>
      </c>
      <c r="B907" s="552">
        <f t="shared" si="93"/>
        <v>35</v>
      </c>
      <c r="C907" s="648">
        <v>37050</v>
      </c>
      <c r="D907" s="648" t="str">
        <f t="shared" si="94"/>
        <v/>
      </c>
      <c r="E907" s="649">
        <v>1</v>
      </c>
      <c r="F907" s="650" t="s">
        <v>2380</v>
      </c>
      <c r="G907" s="650" t="s">
        <v>2304</v>
      </c>
      <c r="H907" s="651"/>
      <c r="I907" s="176"/>
      <c r="J907" s="652">
        <v>2</v>
      </c>
      <c r="K907" s="653">
        <v>11</v>
      </c>
      <c r="L907" s="653">
        <v>243</v>
      </c>
      <c r="M907" s="176">
        <f t="shared" si="97"/>
        <v>243</v>
      </c>
      <c r="N907" s="1104"/>
      <c r="O907" s="1129" t="str">
        <f t="shared" si="95"/>
        <v/>
      </c>
      <c r="P907" s="175"/>
      <c r="Q907" s="175"/>
      <c r="R907" s="175"/>
      <c r="S907" s="175"/>
      <c r="T907" s="175"/>
      <c r="U907" s="175"/>
      <c r="V907" s="175"/>
      <c r="W907" s="175"/>
      <c r="X907" s="175"/>
      <c r="Y907" s="175"/>
      <c r="Z907" s="175"/>
      <c r="AA907" s="175"/>
      <c r="AB907" s="175"/>
      <c r="AC907" s="175"/>
      <c r="AD907" s="175"/>
      <c r="AE907" s="175"/>
      <c r="AF907" s="175"/>
      <c r="AG907" s="175"/>
    </row>
    <row r="908" spans="1:33" ht="18" customHeight="1">
      <c r="A908" s="647" t="str">
        <f t="shared" si="96"/>
        <v>平成13</v>
      </c>
      <c r="B908" s="552">
        <f t="shared" si="93"/>
        <v>41</v>
      </c>
      <c r="C908" s="648">
        <v>37068</v>
      </c>
      <c r="D908" s="648" t="str">
        <f t="shared" si="94"/>
        <v/>
      </c>
      <c r="E908" s="649">
        <v>1</v>
      </c>
      <c r="F908" s="650" t="s">
        <v>2381</v>
      </c>
      <c r="G908" s="650" t="s">
        <v>1524</v>
      </c>
      <c r="H908" s="651"/>
      <c r="I908" s="176"/>
      <c r="J908" s="652">
        <v>2</v>
      </c>
      <c r="K908" s="653">
        <v>9</v>
      </c>
      <c r="L908" s="653">
        <v>274</v>
      </c>
      <c r="M908" s="176">
        <f t="shared" si="97"/>
        <v>274</v>
      </c>
      <c r="N908" s="1104"/>
      <c r="O908" s="1129" t="str">
        <f t="shared" si="95"/>
        <v/>
      </c>
      <c r="P908" s="175"/>
      <c r="Q908" s="175"/>
      <c r="R908" s="175"/>
      <c r="S908" s="175"/>
      <c r="T908" s="175"/>
      <c r="U908" s="175"/>
      <c r="V908" s="175"/>
      <c r="W908" s="175"/>
      <c r="X908" s="175"/>
      <c r="Y908" s="175"/>
      <c r="Z908" s="175"/>
      <c r="AA908" s="175"/>
      <c r="AB908" s="175"/>
      <c r="AC908" s="175"/>
      <c r="AD908" s="175"/>
      <c r="AE908" s="175"/>
      <c r="AF908" s="175"/>
      <c r="AG908" s="175"/>
    </row>
    <row r="909" spans="1:33" ht="18" customHeight="1">
      <c r="A909" s="647" t="str">
        <f t="shared" si="96"/>
        <v>平成13</v>
      </c>
      <c r="B909" s="552">
        <f t="shared" si="93"/>
        <v>48</v>
      </c>
      <c r="C909" s="648">
        <v>37078</v>
      </c>
      <c r="D909" s="648" t="str">
        <f t="shared" si="94"/>
        <v/>
      </c>
      <c r="E909" s="649">
        <v>1</v>
      </c>
      <c r="F909" s="650" t="s">
        <v>2382</v>
      </c>
      <c r="G909" s="650" t="s">
        <v>2304</v>
      </c>
      <c r="H909" s="651"/>
      <c r="I909" s="176"/>
      <c r="J909" s="652">
        <v>2</v>
      </c>
      <c r="K909" s="653">
        <v>7</v>
      </c>
      <c r="L909" s="653">
        <v>70</v>
      </c>
      <c r="M909" s="176">
        <f t="shared" si="97"/>
        <v>70</v>
      </c>
      <c r="N909" s="1104"/>
      <c r="O909" s="1129" t="str">
        <f t="shared" si="95"/>
        <v/>
      </c>
      <c r="P909" s="175"/>
      <c r="Q909" s="175"/>
      <c r="R909" s="175"/>
      <c r="S909" s="175"/>
      <c r="T909" s="175"/>
      <c r="U909" s="175"/>
      <c r="V909" s="175"/>
      <c r="W909" s="175"/>
      <c r="X909" s="175"/>
      <c r="Y909" s="175"/>
      <c r="Z909" s="175"/>
      <c r="AA909" s="175"/>
      <c r="AB909" s="175"/>
      <c r="AC909" s="175"/>
      <c r="AD909" s="175"/>
      <c r="AE909" s="175"/>
      <c r="AF909" s="175"/>
      <c r="AG909" s="175"/>
    </row>
    <row r="910" spans="1:33" ht="18" customHeight="1">
      <c r="A910" s="647" t="str">
        <f t="shared" si="96"/>
        <v>平成13</v>
      </c>
      <c r="B910" s="552">
        <f t="shared" si="93"/>
        <v>41</v>
      </c>
      <c r="C910" s="648">
        <v>37089</v>
      </c>
      <c r="D910" s="648" t="str">
        <f t="shared" si="94"/>
        <v/>
      </c>
      <c r="E910" s="649">
        <v>1</v>
      </c>
      <c r="F910" s="650" t="s">
        <v>2381</v>
      </c>
      <c r="G910" s="650" t="s">
        <v>2383</v>
      </c>
      <c r="H910" s="651"/>
      <c r="I910" s="176"/>
      <c r="J910" s="652">
        <v>2</v>
      </c>
      <c r="K910" s="653">
        <v>9</v>
      </c>
      <c r="L910" s="653">
        <v>138</v>
      </c>
      <c r="M910" s="176">
        <f t="shared" si="97"/>
        <v>138</v>
      </c>
      <c r="N910" s="1104"/>
      <c r="O910" s="1129" t="str">
        <f t="shared" si="95"/>
        <v/>
      </c>
      <c r="P910" s="175"/>
      <c r="Q910" s="175"/>
      <c r="R910" s="175"/>
      <c r="S910" s="175"/>
      <c r="T910" s="175"/>
      <c r="U910" s="175"/>
      <c r="V910" s="175"/>
      <c r="W910" s="175"/>
      <c r="X910" s="175"/>
      <c r="Y910" s="175"/>
      <c r="Z910" s="175"/>
      <c r="AA910" s="175"/>
      <c r="AB910" s="175"/>
      <c r="AC910" s="175"/>
      <c r="AD910" s="175"/>
      <c r="AE910" s="175"/>
      <c r="AF910" s="175"/>
      <c r="AG910" s="175"/>
    </row>
    <row r="911" spans="1:33" ht="18" customHeight="1">
      <c r="A911" s="647" t="str">
        <f t="shared" si="96"/>
        <v>平成13</v>
      </c>
      <c r="B911" s="552">
        <f t="shared" si="93"/>
        <v>24</v>
      </c>
      <c r="C911" s="648">
        <v>37097</v>
      </c>
      <c r="D911" s="648">
        <f t="shared" si="94"/>
        <v>37098</v>
      </c>
      <c r="E911" s="649">
        <v>2</v>
      </c>
      <c r="F911" s="650" t="s">
        <v>2384</v>
      </c>
      <c r="G911" s="650" t="s">
        <v>1864</v>
      </c>
      <c r="H911" s="651"/>
      <c r="I911" s="176"/>
      <c r="J911" s="652">
        <v>2</v>
      </c>
      <c r="K911" s="653">
        <v>23</v>
      </c>
      <c r="L911" s="653">
        <v>150</v>
      </c>
      <c r="M911" s="176">
        <f t="shared" si="97"/>
        <v>300</v>
      </c>
      <c r="N911" s="1104"/>
      <c r="O911" s="1129" t="str">
        <f t="shared" si="95"/>
        <v/>
      </c>
      <c r="P911" s="175"/>
      <c r="Q911" s="175"/>
      <c r="R911" s="175"/>
      <c r="S911" s="175"/>
      <c r="T911" s="175"/>
      <c r="U911" s="175"/>
      <c r="V911" s="175"/>
      <c r="W911" s="175"/>
      <c r="X911" s="175"/>
      <c r="Y911" s="175"/>
      <c r="Z911" s="175"/>
      <c r="AA911" s="175"/>
      <c r="AB911" s="175"/>
      <c r="AC911" s="175"/>
      <c r="AD911" s="175"/>
      <c r="AE911" s="175"/>
      <c r="AF911" s="175"/>
      <c r="AG911" s="175"/>
    </row>
    <row r="912" spans="1:33" ht="18" customHeight="1">
      <c r="A912" s="647" t="str">
        <f t="shared" si="96"/>
        <v>平成13</v>
      </c>
      <c r="B912" s="552">
        <f t="shared" si="93"/>
        <v>1</v>
      </c>
      <c r="C912" s="648">
        <v>37102</v>
      </c>
      <c r="D912" s="648" t="str">
        <f t="shared" si="94"/>
        <v/>
      </c>
      <c r="E912" s="649">
        <v>1</v>
      </c>
      <c r="F912" s="650" t="s">
        <v>2385</v>
      </c>
      <c r="G912" s="650" t="s">
        <v>468</v>
      </c>
      <c r="H912" s="651"/>
      <c r="I912" s="176"/>
      <c r="J912" s="652">
        <v>2</v>
      </c>
      <c r="K912" s="653" t="s">
        <v>2305</v>
      </c>
      <c r="L912" s="653">
        <v>100</v>
      </c>
      <c r="M912" s="176">
        <f t="shared" si="97"/>
        <v>100</v>
      </c>
      <c r="N912" s="1104"/>
      <c r="O912" s="1129" t="str">
        <f t="shared" si="95"/>
        <v/>
      </c>
      <c r="P912" s="175"/>
      <c r="Q912" s="175"/>
      <c r="R912" s="175"/>
      <c r="S912" s="175"/>
      <c r="T912" s="175"/>
      <c r="U912" s="175"/>
      <c r="V912" s="175"/>
      <c r="W912" s="175"/>
      <c r="X912" s="175"/>
      <c r="Y912" s="175"/>
      <c r="Z912" s="175"/>
      <c r="AA912" s="175"/>
      <c r="AB912" s="175"/>
      <c r="AC912" s="175"/>
      <c r="AD912" s="175"/>
      <c r="AE912" s="175"/>
      <c r="AF912" s="175"/>
      <c r="AG912" s="175"/>
    </row>
    <row r="913" spans="1:33" ht="18" customHeight="1">
      <c r="A913" s="647" t="str">
        <f t="shared" si="96"/>
        <v>平成13</v>
      </c>
      <c r="B913" s="552">
        <f t="shared" si="93"/>
        <v>47</v>
      </c>
      <c r="C913" s="648">
        <v>37106</v>
      </c>
      <c r="D913" s="648" t="str">
        <f t="shared" si="94"/>
        <v/>
      </c>
      <c r="E913" s="649">
        <v>1</v>
      </c>
      <c r="F913" s="650" t="s">
        <v>2386</v>
      </c>
      <c r="G913" s="650" t="s">
        <v>2387</v>
      </c>
      <c r="H913" s="651"/>
      <c r="I913" s="176"/>
      <c r="J913" s="652">
        <v>2</v>
      </c>
      <c r="K913" s="653">
        <v>8</v>
      </c>
      <c r="L913" s="653">
        <v>132</v>
      </c>
      <c r="M913" s="176">
        <f t="shared" si="97"/>
        <v>132</v>
      </c>
      <c r="N913" s="1104"/>
      <c r="O913" s="1129" t="str">
        <f t="shared" si="95"/>
        <v/>
      </c>
      <c r="P913" s="175"/>
      <c r="Q913" s="175"/>
      <c r="R913" s="175"/>
      <c r="S913" s="175"/>
      <c r="T913" s="175"/>
      <c r="U913" s="175"/>
      <c r="V913" s="175"/>
      <c r="W913" s="175"/>
      <c r="X913" s="175"/>
      <c r="Y913" s="175"/>
      <c r="Z913" s="175"/>
      <c r="AA913" s="175"/>
      <c r="AB913" s="175"/>
      <c r="AC913" s="175"/>
      <c r="AD913" s="175"/>
      <c r="AE913" s="175"/>
      <c r="AF913" s="175"/>
      <c r="AG913" s="175"/>
    </row>
    <row r="914" spans="1:33" ht="18" customHeight="1">
      <c r="A914" s="647" t="str">
        <f t="shared" si="96"/>
        <v>平成13</v>
      </c>
      <c r="B914" s="552">
        <f t="shared" si="93"/>
        <v>57</v>
      </c>
      <c r="C914" s="648">
        <v>37123</v>
      </c>
      <c r="D914" s="648" t="str">
        <f t="shared" si="94"/>
        <v/>
      </c>
      <c r="E914" s="649">
        <v>1</v>
      </c>
      <c r="F914" s="650" t="s">
        <v>2388</v>
      </c>
      <c r="G914" s="650" t="s">
        <v>2389</v>
      </c>
      <c r="H914" s="651"/>
      <c r="I914" s="176"/>
      <c r="J914" s="652">
        <v>2</v>
      </c>
      <c r="K914" s="653">
        <v>4</v>
      </c>
      <c r="L914" s="653">
        <v>152</v>
      </c>
      <c r="M914" s="176">
        <f t="shared" si="97"/>
        <v>152</v>
      </c>
      <c r="N914" s="1104"/>
      <c r="O914" s="1129" t="str">
        <f t="shared" si="95"/>
        <v/>
      </c>
      <c r="P914" s="175"/>
      <c r="Q914" s="175"/>
      <c r="R914" s="175"/>
      <c r="S914" s="175"/>
      <c r="T914" s="175"/>
      <c r="U914" s="175"/>
      <c r="V914" s="175"/>
      <c r="W914" s="175"/>
      <c r="X914" s="175"/>
      <c r="Y914" s="175"/>
      <c r="Z914" s="175"/>
      <c r="AA914" s="175"/>
      <c r="AB914" s="175"/>
      <c r="AC914" s="175"/>
      <c r="AD914" s="175"/>
      <c r="AE914" s="175"/>
      <c r="AF914" s="175"/>
      <c r="AG914" s="175"/>
    </row>
    <row r="915" spans="1:33" ht="18" customHeight="1">
      <c r="A915" s="647" t="str">
        <f t="shared" si="96"/>
        <v>平成13</v>
      </c>
      <c r="B915" s="552">
        <f t="shared" si="93"/>
        <v>57</v>
      </c>
      <c r="C915" s="648">
        <v>37126</v>
      </c>
      <c r="D915" s="648">
        <f t="shared" si="94"/>
        <v>37127</v>
      </c>
      <c r="E915" s="649">
        <v>2</v>
      </c>
      <c r="F915" s="650" t="s">
        <v>2390</v>
      </c>
      <c r="G915" s="650" t="s">
        <v>2391</v>
      </c>
      <c r="H915" s="651"/>
      <c r="I915" s="176"/>
      <c r="J915" s="652">
        <v>2</v>
      </c>
      <c r="K915" s="653">
        <v>4</v>
      </c>
      <c r="L915" s="653">
        <v>25</v>
      </c>
      <c r="M915" s="176">
        <f t="shared" si="97"/>
        <v>50</v>
      </c>
      <c r="N915" s="1104"/>
      <c r="O915" s="1129" t="str">
        <f t="shared" si="95"/>
        <v/>
      </c>
      <c r="P915" s="175"/>
      <c r="Q915" s="175"/>
      <c r="R915" s="175"/>
      <c r="S915" s="175"/>
      <c r="T915" s="175"/>
      <c r="U915" s="175"/>
      <c r="V915" s="175"/>
      <c r="W915" s="175"/>
      <c r="X915" s="175"/>
      <c r="Y915" s="175"/>
      <c r="Z915" s="175"/>
      <c r="AA915" s="175"/>
      <c r="AB915" s="175"/>
      <c r="AC915" s="175"/>
      <c r="AD915" s="175"/>
      <c r="AE915" s="175"/>
      <c r="AF915" s="175"/>
      <c r="AG915" s="175"/>
    </row>
    <row r="916" spans="1:33" ht="18" customHeight="1">
      <c r="A916" s="647" t="str">
        <f t="shared" si="96"/>
        <v>平成13</v>
      </c>
      <c r="B916" s="552">
        <f t="shared" si="93"/>
        <v>27</v>
      </c>
      <c r="C916" s="648">
        <v>37186</v>
      </c>
      <c r="D916" s="648">
        <f t="shared" si="94"/>
        <v>37187</v>
      </c>
      <c r="E916" s="649">
        <v>2</v>
      </c>
      <c r="F916" s="650" t="s">
        <v>2392</v>
      </c>
      <c r="G916" s="650" t="s">
        <v>2304</v>
      </c>
      <c r="H916" s="651"/>
      <c r="I916" s="176"/>
      <c r="J916" s="652">
        <v>2</v>
      </c>
      <c r="K916" s="653">
        <v>17</v>
      </c>
      <c r="L916" s="653">
        <v>362</v>
      </c>
      <c r="M916" s="176">
        <f t="shared" si="97"/>
        <v>724</v>
      </c>
      <c r="N916" s="1104"/>
      <c r="O916" s="1129" t="str">
        <f t="shared" si="95"/>
        <v/>
      </c>
      <c r="P916" s="175"/>
      <c r="Q916" s="175"/>
      <c r="R916" s="175"/>
      <c r="S916" s="175"/>
      <c r="T916" s="175"/>
      <c r="U916" s="175"/>
      <c r="V916" s="175"/>
      <c r="W916" s="175"/>
      <c r="X916" s="175"/>
      <c r="Y916" s="175"/>
      <c r="Z916" s="175"/>
      <c r="AA916" s="175"/>
      <c r="AB916" s="175"/>
      <c r="AC916" s="175"/>
      <c r="AD916" s="175"/>
      <c r="AE916" s="175"/>
      <c r="AF916" s="175"/>
      <c r="AG916" s="175"/>
    </row>
    <row r="917" spans="1:33" ht="18" customHeight="1">
      <c r="A917" s="647" t="str">
        <f t="shared" si="96"/>
        <v>平成13</v>
      </c>
      <c r="B917" s="552">
        <f t="shared" si="93"/>
        <v>35</v>
      </c>
      <c r="C917" s="648">
        <v>37203</v>
      </c>
      <c r="D917" s="648">
        <f t="shared" si="94"/>
        <v>37204</v>
      </c>
      <c r="E917" s="649">
        <v>2</v>
      </c>
      <c r="F917" s="650" t="s">
        <v>2393</v>
      </c>
      <c r="G917" s="650" t="s">
        <v>2314</v>
      </c>
      <c r="H917" s="651"/>
      <c r="I917" s="176"/>
      <c r="J917" s="652">
        <v>2</v>
      </c>
      <c r="K917" s="653">
        <v>11</v>
      </c>
      <c r="L917" s="653">
        <v>37</v>
      </c>
      <c r="M917" s="176">
        <f t="shared" si="97"/>
        <v>74</v>
      </c>
      <c r="N917" s="1104"/>
      <c r="O917" s="1129" t="str">
        <f t="shared" si="95"/>
        <v/>
      </c>
      <c r="P917" s="175"/>
      <c r="Q917" s="175"/>
      <c r="R917" s="175"/>
      <c r="S917" s="175"/>
      <c r="T917" s="175"/>
      <c r="U917" s="175"/>
      <c r="V917" s="175"/>
      <c r="W917" s="175"/>
      <c r="X917" s="175"/>
      <c r="Y917" s="175"/>
      <c r="Z917" s="175"/>
      <c r="AA917" s="175"/>
      <c r="AB917" s="175"/>
      <c r="AC917" s="175"/>
      <c r="AD917" s="175"/>
      <c r="AE917" s="175"/>
      <c r="AF917" s="175"/>
      <c r="AG917" s="175"/>
    </row>
    <row r="918" spans="1:33" ht="18" customHeight="1">
      <c r="A918" s="647" t="str">
        <f t="shared" si="96"/>
        <v>平成13</v>
      </c>
      <c r="B918" s="552">
        <f t="shared" si="93"/>
        <v>1</v>
      </c>
      <c r="C918" s="648">
        <v>37211</v>
      </c>
      <c r="D918" s="648" t="str">
        <f t="shared" si="94"/>
        <v/>
      </c>
      <c r="E918" s="649">
        <v>1</v>
      </c>
      <c r="F918" s="650" t="s">
        <v>2394</v>
      </c>
      <c r="G918" s="650" t="s">
        <v>428</v>
      </c>
      <c r="H918" s="651"/>
      <c r="I918" s="176"/>
      <c r="J918" s="652">
        <v>2</v>
      </c>
      <c r="K918" s="653" t="s">
        <v>2305</v>
      </c>
      <c r="L918" s="653" t="s">
        <v>2305</v>
      </c>
      <c r="M918" s="176" t="e">
        <f t="shared" si="97"/>
        <v>#VALUE!</v>
      </c>
      <c r="N918" s="1104"/>
      <c r="O918" s="1129" t="str">
        <f t="shared" si="95"/>
        <v/>
      </c>
      <c r="P918" s="175"/>
      <c r="Q918" s="175"/>
      <c r="R918" s="175"/>
      <c r="S918" s="175"/>
      <c r="T918" s="175"/>
      <c r="U918" s="175"/>
      <c r="V918" s="175"/>
      <c r="W918" s="175"/>
      <c r="X918" s="175"/>
      <c r="Y918" s="175"/>
      <c r="Z918" s="175"/>
      <c r="AA918" s="175"/>
      <c r="AB918" s="175"/>
      <c r="AC918" s="175"/>
      <c r="AD918" s="175"/>
      <c r="AE918" s="175"/>
      <c r="AF918" s="175"/>
      <c r="AG918" s="175"/>
    </row>
    <row r="919" spans="1:33" ht="18" customHeight="1">
      <c r="A919" s="647" t="str">
        <f t="shared" si="96"/>
        <v>平成13</v>
      </c>
      <c r="B919" s="552">
        <f t="shared" si="93"/>
        <v>38</v>
      </c>
      <c r="C919" s="648">
        <v>37221</v>
      </c>
      <c r="D919" s="648" t="str">
        <f t="shared" si="94"/>
        <v/>
      </c>
      <c r="E919" s="649">
        <v>1</v>
      </c>
      <c r="F919" s="651" t="s">
        <v>2395</v>
      </c>
      <c r="G919" s="650" t="s">
        <v>1524</v>
      </c>
      <c r="H919" s="651"/>
      <c r="I919" s="176"/>
      <c r="J919" s="652">
        <v>2</v>
      </c>
      <c r="K919" s="653">
        <v>10</v>
      </c>
      <c r="L919" s="653">
        <v>202</v>
      </c>
      <c r="M919" s="176">
        <f t="shared" si="97"/>
        <v>202</v>
      </c>
      <c r="N919" s="1104"/>
      <c r="O919" s="1129" t="str">
        <f t="shared" si="95"/>
        <v/>
      </c>
      <c r="P919" s="175"/>
      <c r="Q919" s="175"/>
      <c r="R919" s="175"/>
      <c r="S919" s="175"/>
      <c r="T919" s="175"/>
      <c r="U919" s="175"/>
      <c r="V919" s="175"/>
      <c r="W919" s="175"/>
      <c r="X919" s="175"/>
      <c r="Y919" s="175"/>
      <c r="Z919" s="175"/>
      <c r="AA919" s="175"/>
      <c r="AB919" s="175"/>
      <c r="AC919" s="175"/>
      <c r="AD919" s="175"/>
      <c r="AE919" s="175"/>
      <c r="AF919" s="175"/>
      <c r="AG919" s="175"/>
    </row>
    <row r="920" spans="1:33" ht="18" customHeight="1">
      <c r="A920" s="647" t="str">
        <f t="shared" si="96"/>
        <v>平成13</v>
      </c>
      <c r="B920" s="552">
        <f t="shared" si="93"/>
        <v>35</v>
      </c>
      <c r="C920" s="648">
        <v>37229</v>
      </c>
      <c r="D920" s="648">
        <f t="shared" si="94"/>
        <v>37230</v>
      </c>
      <c r="E920" s="649">
        <v>2</v>
      </c>
      <c r="F920" s="650" t="s">
        <v>2396</v>
      </c>
      <c r="G920" s="650" t="s">
        <v>2397</v>
      </c>
      <c r="H920" s="651"/>
      <c r="I920" s="176"/>
      <c r="J920" s="652">
        <v>2</v>
      </c>
      <c r="K920" s="653">
        <v>11</v>
      </c>
      <c r="L920" s="653">
        <v>31</v>
      </c>
      <c r="M920" s="176">
        <f t="shared" si="97"/>
        <v>62</v>
      </c>
      <c r="N920" s="1104"/>
      <c r="O920" s="1129" t="str">
        <f t="shared" si="95"/>
        <v/>
      </c>
      <c r="P920" s="175"/>
      <c r="Q920" s="175"/>
      <c r="R920" s="175"/>
      <c r="S920" s="175"/>
      <c r="T920" s="175"/>
      <c r="U920" s="175"/>
      <c r="V920" s="175"/>
      <c r="W920" s="175"/>
      <c r="X920" s="175"/>
      <c r="Y920" s="175"/>
      <c r="Z920" s="175"/>
      <c r="AA920" s="175"/>
      <c r="AB920" s="175"/>
      <c r="AC920" s="175"/>
      <c r="AD920" s="175"/>
      <c r="AE920" s="175"/>
      <c r="AF920" s="175"/>
      <c r="AG920" s="175"/>
    </row>
    <row r="921" spans="1:33" ht="18" customHeight="1">
      <c r="A921" s="647" t="str">
        <f t="shared" si="96"/>
        <v>平成13</v>
      </c>
      <c r="B921" s="552">
        <f t="shared" si="93"/>
        <v>34</v>
      </c>
      <c r="C921" s="648">
        <v>37229</v>
      </c>
      <c r="D921" s="648" t="str">
        <f t="shared" si="94"/>
        <v/>
      </c>
      <c r="E921" s="649">
        <v>1</v>
      </c>
      <c r="F921" s="650" t="s">
        <v>2398</v>
      </c>
      <c r="G921" s="650" t="s">
        <v>1524</v>
      </c>
      <c r="H921" s="651"/>
      <c r="I921" s="176"/>
      <c r="J921" s="652">
        <v>2</v>
      </c>
      <c r="K921" s="653">
        <v>12</v>
      </c>
      <c r="L921" s="653">
        <v>101</v>
      </c>
      <c r="M921" s="176">
        <f t="shared" si="97"/>
        <v>101</v>
      </c>
      <c r="N921" s="1104"/>
      <c r="O921" s="1129" t="str">
        <f t="shared" si="95"/>
        <v/>
      </c>
      <c r="P921" s="175"/>
      <c r="Q921" s="175"/>
      <c r="R921" s="175"/>
      <c r="S921" s="175"/>
      <c r="T921" s="175"/>
      <c r="U921" s="175"/>
      <c r="V921" s="175"/>
      <c r="W921" s="175"/>
      <c r="X921" s="175"/>
      <c r="Y921" s="175"/>
      <c r="Z921" s="175"/>
      <c r="AA921" s="175"/>
      <c r="AB921" s="175"/>
      <c r="AC921" s="175"/>
      <c r="AD921" s="175"/>
      <c r="AE921" s="175"/>
      <c r="AF921" s="175"/>
      <c r="AG921" s="175"/>
    </row>
    <row r="922" spans="1:33" ht="18" customHeight="1">
      <c r="A922" s="647" t="str">
        <f t="shared" si="96"/>
        <v>平成13</v>
      </c>
      <c r="B922" s="552">
        <f t="shared" si="93"/>
        <v>38</v>
      </c>
      <c r="C922" s="648">
        <v>37235</v>
      </c>
      <c r="D922" s="648" t="str">
        <f t="shared" si="94"/>
        <v/>
      </c>
      <c r="E922" s="649">
        <v>1</v>
      </c>
      <c r="F922" s="650" t="s">
        <v>2395</v>
      </c>
      <c r="G922" s="650" t="s">
        <v>2383</v>
      </c>
      <c r="H922" s="651"/>
      <c r="I922" s="176"/>
      <c r="J922" s="652">
        <v>2</v>
      </c>
      <c r="K922" s="653">
        <v>10</v>
      </c>
      <c r="L922" s="653">
        <v>133</v>
      </c>
      <c r="M922" s="176">
        <f t="shared" si="97"/>
        <v>133</v>
      </c>
      <c r="N922" s="1104"/>
      <c r="O922" s="1129" t="str">
        <f t="shared" si="95"/>
        <v/>
      </c>
      <c r="P922" s="175"/>
      <c r="Q922" s="175"/>
      <c r="R922" s="175"/>
      <c r="S922" s="175"/>
      <c r="T922" s="175"/>
      <c r="U922" s="175"/>
      <c r="V922" s="175"/>
      <c r="W922" s="175"/>
      <c r="X922" s="175"/>
      <c r="Y922" s="175"/>
      <c r="Z922" s="175"/>
      <c r="AA922" s="175"/>
      <c r="AB922" s="175"/>
      <c r="AC922" s="175"/>
      <c r="AD922" s="175"/>
      <c r="AE922" s="175"/>
      <c r="AF922" s="175"/>
      <c r="AG922" s="175"/>
    </row>
    <row r="923" spans="1:33" ht="18" customHeight="1">
      <c r="A923" s="647" t="str">
        <f t="shared" si="96"/>
        <v>平成13</v>
      </c>
      <c r="B923" s="552">
        <f t="shared" si="93"/>
        <v>1</v>
      </c>
      <c r="C923" s="648">
        <v>37236</v>
      </c>
      <c r="D923" s="648" t="str">
        <f t="shared" si="94"/>
        <v/>
      </c>
      <c r="E923" s="649">
        <v>1</v>
      </c>
      <c r="F923" s="650" t="s">
        <v>2399</v>
      </c>
      <c r="G923" s="650" t="s">
        <v>2314</v>
      </c>
      <c r="H923" s="651"/>
      <c r="I923" s="176"/>
      <c r="J923" s="652">
        <v>2</v>
      </c>
      <c r="K923" s="653" t="s">
        <v>2305</v>
      </c>
      <c r="L923" s="653" t="s">
        <v>2305</v>
      </c>
      <c r="M923" s="176" t="e">
        <f t="shared" si="97"/>
        <v>#VALUE!</v>
      </c>
      <c r="N923" s="1104"/>
      <c r="O923" s="1129" t="str">
        <f t="shared" si="95"/>
        <v/>
      </c>
      <c r="P923" s="175"/>
      <c r="Q923" s="175"/>
      <c r="R923" s="175"/>
      <c r="S923" s="175"/>
      <c r="T923" s="175"/>
      <c r="U923" s="175"/>
      <c r="V923" s="175"/>
      <c r="W923" s="175"/>
      <c r="X923" s="175"/>
      <c r="Y923" s="175"/>
      <c r="Z923" s="175"/>
      <c r="AA923" s="175"/>
      <c r="AB923" s="175"/>
      <c r="AC923" s="175"/>
      <c r="AD923" s="175"/>
      <c r="AE923" s="175"/>
      <c r="AF923" s="175"/>
      <c r="AG923" s="175"/>
    </row>
    <row r="924" spans="1:33" ht="18" customHeight="1">
      <c r="A924" s="647" t="str">
        <f t="shared" si="96"/>
        <v>平成13</v>
      </c>
      <c r="B924" s="552">
        <f t="shared" si="93"/>
        <v>48</v>
      </c>
      <c r="C924" s="648">
        <v>37239</v>
      </c>
      <c r="D924" s="648" t="str">
        <f t="shared" si="94"/>
        <v/>
      </c>
      <c r="E924" s="649">
        <v>1</v>
      </c>
      <c r="F924" s="650" t="s">
        <v>2400</v>
      </c>
      <c r="G924" s="650" t="s">
        <v>2304</v>
      </c>
      <c r="H924" s="651"/>
      <c r="I924" s="176"/>
      <c r="J924" s="652">
        <v>2</v>
      </c>
      <c r="K924" s="653">
        <v>7</v>
      </c>
      <c r="L924" s="653">
        <v>115</v>
      </c>
      <c r="M924" s="176">
        <f t="shared" si="97"/>
        <v>115</v>
      </c>
      <c r="N924" s="1104"/>
      <c r="O924" s="1129" t="str">
        <f t="shared" si="95"/>
        <v/>
      </c>
      <c r="P924" s="175"/>
      <c r="Q924" s="175"/>
      <c r="R924" s="175"/>
      <c r="S924" s="175"/>
      <c r="T924" s="175"/>
      <c r="U924" s="175"/>
      <c r="V924" s="175"/>
      <c r="W924" s="175"/>
      <c r="X924" s="175"/>
      <c r="Y924" s="175"/>
      <c r="Z924" s="175"/>
      <c r="AA924" s="175"/>
      <c r="AB924" s="175"/>
      <c r="AC924" s="175"/>
      <c r="AD924" s="175"/>
      <c r="AE924" s="175"/>
      <c r="AF924" s="175"/>
      <c r="AG924" s="175"/>
    </row>
    <row r="925" spans="1:33" ht="18" customHeight="1">
      <c r="A925" s="647" t="str">
        <f t="shared" si="96"/>
        <v>平成13</v>
      </c>
      <c r="B925" s="552">
        <f t="shared" si="93"/>
        <v>30</v>
      </c>
      <c r="C925" s="648">
        <v>37272</v>
      </c>
      <c r="D925" s="648" t="str">
        <f t="shared" si="94"/>
        <v/>
      </c>
      <c r="E925" s="649">
        <v>1</v>
      </c>
      <c r="F925" s="650" t="s">
        <v>2401</v>
      </c>
      <c r="G925" s="650" t="s">
        <v>2239</v>
      </c>
      <c r="H925" s="651"/>
      <c r="I925" s="176"/>
      <c r="J925" s="652">
        <v>2</v>
      </c>
      <c r="K925" s="653">
        <v>14</v>
      </c>
      <c r="L925" s="653">
        <v>124</v>
      </c>
      <c r="M925" s="176">
        <f t="shared" si="97"/>
        <v>124</v>
      </c>
      <c r="N925" s="1104"/>
      <c r="O925" s="1129" t="str">
        <f t="shared" si="95"/>
        <v/>
      </c>
      <c r="P925" s="175"/>
      <c r="Q925" s="175"/>
      <c r="R925" s="175"/>
      <c r="S925" s="175"/>
      <c r="T925" s="175"/>
      <c r="U925" s="175"/>
      <c r="V925" s="175"/>
      <c r="W925" s="175"/>
      <c r="X925" s="175"/>
      <c r="Y925" s="175"/>
      <c r="Z925" s="175"/>
      <c r="AA925" s="175"/>
      <c r="AB925" s="175"/>
      <c r="AC925" s="175"/>
      <c r="AD925" s="175"/>
      <c r="AE925" s="175"/>
      <c r="AF925" s="175"/>
      <c r="AG925" s="175"/>
    </row>
    <row r="926" spans="1:33" ht="18" customHeight="1">
      <c r="A926" s="647" t="str">
        <f t="shared" si="96"/>
        <v>平成13</v>
      </c>
      <c r="B926" s="552">
        <f t="shared" si="93"/>
        <v>56</v>
      </c>
      <c r="C926" s="648">
        <v>37277</v>
      </c>
      <c r="D926" s="648" t="str">
        <f t="shared" si="94"/>
        <v/>
      </c>
      <c r="E926" s="649">
        <v>1</v>
      </c>
      <c r="F926" s="650" t="s">
        <v>2402</v>
      </c>
      <c r="G926" s="650" t="s">
        <v>1997</v>
      </c>
      <c r="H926" s="651"/>
      <c r="I926" s="176"/>
      <c r="J926" s="652">
        <v>2</v>
      </c>
      <c r="K926" s="653">
        <v>5</v>
      </c>
      <c r="L926" s="653">
        <v>57</v>
      </c>
      <c r="M926" s="176">
        <f t="shared" si="97"/>
        <v>57</v>
      </c>
      <c r="N926" s="1104"/>
      <c r="O926" s="1129" t="str">
        <f t="shared" si="95"/>
        <v/>
      </c>
      <c r="P926" s="175"/>
      <c r="Q926" s="175"/>
      <c r="R926" s="175"/>
      <c r="S926" s="175"/>
      <c r="T926" s="175"/>
      <c r="U926" s="175"/>
      <c r="V926" s="175"/>
      <c r="W926" s="175"/>
      <c r="X926" s="175"/>
      <c r="Y926" s="175"/>
      <c r="Z926" s="175"/>
      <c r="AA926" s="175"/>
      <c r="AB926" s="175"/>
      <c r="AC926" s="175"/>
      <c r="AD926" s="175"/>
      <c r="AE926" s="175"/>
      <c r="AF926" s="175"/>
      <c r="AG926" s="175"/>
    </row>
    <row r="927" spans="1:33" ht="18" customHeight="1">
      <c r="A927" s="647" t="str">
        <f t="shared" si="96"/>
        <v>平成13</v>
      </c>
      <c r="B927" s="552">
        <f t="shared" si="93"/>
        <v>57</v>
      </c>
      <c r="C927" s="648">
        <v>37288</v>
      </c>
      <c r="D927" s="648" t="str">
        <f t="shared" si="94"/>
        <v/>
      </c>
      <c r="E927" s="649">
        <v>1</v>
      </c>
      <c r="F927" s="650" t="s">
        <v>2403</v>
      </c>
      <c r="G927" s="650" t="s">
        <v>2404</v>
      </c>
      <c r="H927" s="651"/>
      <c r="I927" s="176"/>
      <c r="J927" s="652">
        <v>2</v>
      </c>
      <c r="K927" s="653">
        <v>4</v>
      </c>
      <c r="L927" s="653">
        <v>77</v>
      </c>
      <c r="M927" s="176">
        <f t="shared" si="97"/>
        <v>77</v>
      </c>
      <c r="N927" s="1104"/>
      <c r="O927" s="1129" t="str">
        <f t="shared" si="95"/>
        <v/>
      </c>
      <c r="P927" s="175"/>
      <c r="Q927" s="175"/>
      <c r="R927" s="175"/>
      <c r="S927" s="175"/>
      <c r="T927" s="175"/>
      <c r="U927" s="175"/>
      <c r="V927" s="175"/>
      <c r="W927" s="175"/>
      <c r="X927" s="175"/>
      <c r="Y927" s="175"/>
      <c r="Z927" s="175"/>
      <c r="AA927" s="175"/>
      <c r="AB927" s="175"/>
      <c r="AC927" s="175"/>
      <c r="AD927" s="175"/>
      <c r="AE927" s="175"/>
      <c r="AF927" s="175"/>
      <c r="AG927" s="175"/>
    </row>
    <row r="928" spans="1:33" ht="18" customHeight="1">
      <c r="A928" s="647" t="str">
        <f t="shared" si="96"/>
        <v>平成13</v>
      </c>
      <c r="B928" s="552">
        <f t="shared" si="93"/>
        <v>38</v>
      </c>
      <c r="C928" s="648">
        <v>37313</v>
      </c>
      <c r="D928" s="648" t="str">
        <f t="shared" si="94"/>
        <v/>
      </c>
      <c r="E928" s="649">
        <v>1</v>
      </c>
      <c r="F928" s="650" t="s">
        <v>2405</v>
      </c>
      <c r="G928" s="650" t="s">
        <v>1299</v>
      </c>
      <c r="H928" s="651"/>
      <c r="I928" s="176"/>
      <c r="J928" s="652">
        <v>2</v>
      </c>
      <c r="K928" s="653">
        <v>10</v>
      </c>
      <c r="L928" s="653">
        <v>121</v>
      </c>
      <c r="M928" s="176">
        <f t="shared" si="97"/>
        <v>121</v>
      </c>
      <c r="N928" s="1104"/>
      <c r="O928" s="1129" t="str">
        <f t="shared" si="95"/>
        <v/>
      </c>
      <c r="P928" s="175"/>
      <c r="Q928" s="175"/>
      <c r="R928" s="175"/>
      <c r="S928" s="175"/>
      <c r="T928" s="175"/>
      <c r="U928" s="175"/>
      <c r="V928" s="175"/>
      <c r="W928" s="175"/>
      <c r="X928" s="175"/>
      <c r="Y928" s="175"/>
      <c r="Z928" s="175"/>
      <c r="AA928" s="175"/>
      <c r="AB928" s="175"/>
      <c r="AC928" s="175"/>
      <c r="AD928" s="175"/>
      <c r="AE928" s="175"/>
      <c r="AF928" s="175"/>
      <c r="AG928" s="175"/>
    </row>
    <row r="929" spans="1:33" ht="18" customHeight="1">
      <c r="A929" s="647" t="str">
        <f t="shared" si="96"/>
        <v>平成13</v>
      </c>
      <c r="B929" s="552">
        <f t="shared" si="93"/>
        <v>51</v>
      </c>
      <c r="C929" s="648">
        <v>37320</v>
      </c>
      <c r="D929" s="648" t="str">
        <f t="shared" si="94"/>
        <v/>
      </c>
      <c r="E929" s="649">
        <v>1</v>
      </c>
      <c r="F929" s="650" t="s">
        <v>2406</v>
      </c>
      <c r="G929" s="650" t="s">
        <v>2407</v>
      </c>
      <c r="H929" s="651"/>
      <c r="I929" s="176"/>
      <c r="J929" s="652">
        <v>2</v>
      </c>
      <c r="K929" s="653">
        <v>6</v>
      </c>
      <c r="L929" s="653">
        <v>127</v>
      </c>
      <c r="M929" s="176">
        <f t="shared" si="97"/>
        <v>127</v>
      </c>
      <c r="N929" s="1104"/>
      <c r="O929" s="1129" t="str">
        <f t="shared" si="95"/>
        <v/>
      </c>
      <c r="P929" s="175"/>
      <c r="Q929" s="175"/>
      <c r="R929" s="175"/>
      <c r="S929" s="175"/>
      <c r="T929" s="175"/>
      <c r="U929" s="175"/>
      <c r="V929" s="175"/>
      <c r="W929" s="175"/>
      <c r="X929" s="175"/>
      <c r="Y929" s="175"/>
      <c r="Z929" s="175"/>
      <c r="AA929" s="175"/>
      <c r="AB929" s="175"/>
      <c r="AC929" s="175"/>
      <c r="AD929" s="175"/>
      <c r="AE929" s="175"/>
      <c r="AF929" s="175"/>
      <c r="AG929" s="175"/>
    </row>
    <row r="930" spans="1:33" ht="18" customHeight="1">
      <c r="A930" s="647" t="str">
        <f t="shared" si="96"/>
        <v>平成13</v>
      </c>
      <c r="B930" s="552">
        <f t="shared" si="93"/>
        <v>41</v>
      </c>
      <c r="C930" s="648">
        <v>37320</v>
      </c>
      <c r="D930" s="648">
        <f t="shared" si="94"/>
        <v>37321</v>
      </c>
      <c r="E930" s="649">
        <v>2</v>
      </c>
      <c r="F930" s="650" t="s">
        <v>2408</v>
      </c>
      <c r="G930" s="650" t="s">
        <v>2409</v>
      </c>
      <c r="H930" s="651"/>
      <c r="I930" s="176"/>
      <c r="J930" s="652">
        <v>2</v>
      </c>
      <c r="K930" s="653">
        <v>9</v>
      </c>
      <c r="L930" s="653">
        <v>751</v>
      </c>
      <c r="M930" s="176">
        <f t="shared" si="97"/>
        <v>1502</v>
      </c>
      <c r="N930" s="1104"/>
      <c r="O930" s="1129" t="str">
        <f t="shared" si="95"/>
        <v/>
      </c>
      <c r="P930" s="175"/>
      <c r="Q930" s="175"/>
      <c r="R930" s="175"/>
      <c r="S930" s="175"/>
      <c r="T930" s="175"/>
      <c r="U930" s="175"/>
      <c r="V930" s="175"/>
      <c r="W930" s="175"/>
      <c r="X930" s="175"/>
      <c r="Y930" s="175"/>
      <c r="Z930" s="175"/>
      <c r="AA930" s="175"/>
      <c r="AB930" s="175"/>
      <c r="AC930" s="175"/>
      <c r="AD930" s="175"/>
      <c r="AE930" s="175"/>
      <c r="AF930" s="175"/>
      <c r="AG930" s="175"/>
    </row>
    <row r="931" spans="1:33" ht="18" customHeight="1">
      <c r="A931" s="647" t="str">
        <f t="shared" si="96"/>
        <v>平成13</v>
      </c>
      <c r="B931" s="552">
        <f t="shared" si="93"/>
        <v>41</v>
      </c>
      <c r="C931" s="648">
        <v>37327</v>
      </c>
      <c r="D931" s="648">
        <f t="shared" si="94"/>
        <v>37328</v>
      </c>
      <c r="E931" s="649">
        <v>2</v>
      </c>
      <c r="F931" s="650" t="s">
        <v>2410</v>
      </c>
      <c r="G931" s="650"/>
      <c r="H931" s="651"/>
      <c r="I931" s="176"/>
      <c r="J931" s="652">
        <v>2</v>
      </c>
      <c r="K931" s="653">
        <v>9</v>
      </c>
      <c r="L931" s="653">
        <v>393</v>
      </c>
      <c r="M931" s="176">
        <f t="shared" si="97"/>
        <v>786</v>
      </c>
      <c r="N931" s="1104"/>
      <c r="O931" s="1129" t="str">
        <f t="shared" si="95"/>
        <v/>
      </c>
      <c r="P931" s="175"/>
      <c r="Q931" s="175"/>
      <c r="R931" s="175"/>
      <c r="S931" s="175"/>
      <c r="T931" s="175"/>
      <c r="U931" s="175"/>
      <c r="V931" s="175"/>
      <c r="W931" s="175"/>
      <c r="X931" s="175"/>
      <c r="Y931" s="175"/>
      <c r="Z931" s="175"/>
      <c r="AA931" s="175"/>
      <c r="AB931" s="175"/>
      <c r="AC931" s="175"/>
      <c r="AD931" s="175"/>
      <c r="AE931" s="175"/>
      <c r="AF931" s="175"/>
      <c r="AG931" s="175"/>
    </row>
    <row r="932" spans="1:33" ht="18" customHeight="1">
      <c r="A932" s="647" t="str">
        <f t="shared" si="96"/>
        <v>平成13</v>
      </c>
      <c r="B932" s="552">
        <f t="shared" si="93"/>
        <v>29</v>
      </c>
      <c r="C932" s="648">
        <v>37330</v>
      </c>
      <c r="D932" s="648" t="str">
        <f t="shared" si="94"/>
        <v/>
      </c>
      <c r="E932" s="649">
        <v>1</v>
      </c>
      <c r="F932" s="650" t="s">
        <v>2411</v>
      </c>
      <c r="G932" s="650" t="s">
        <v>1524</v>
      </c>
      <c r="H932" s="651"/>
      <c r="I932" s="176"/>
      <c r="J932" s="652">
        <v>2</v>
      </c>
      <c r="K932" s="653">
        <v>16</v>
      </c>
      <c r="L932" s="653">
        <v>140</v>
      </c>
      <c r="M932" s="176">
        <f t="shared" si="97"/>
        <v>140</v>
      </c>
      <c r="N932" s="1104"/>
      <c r="O932" s="1129" t="str">
        <f t="shared" si="95"/>
        <v/>
      </c>
      <c r="P932" s="175"/>
      <c r="Q932" s="175"/>
      <c r="R932" s="175"/>
      <c r="S932" s="175"/>
      <c r="T932" s="175"/>
      <c r="U932" s="175"/>
      <c r="V932" s="175"/>
      <c r="W932" s="175"/>
      <c r="X932" s="175"/>
      <c r="Y932" s="175"/>
      <c r="Z932" s="175"/>
      <c r="AA932" s="175"/>
      <c r="AB932" s="175"/>
      <c r="AC932" s="175"/>
      <c r="AD932" s="175"/>
      <c r="AE932" s="175"/>
      <c r="AF932" s="175"/>
      <c r="AG932" s="175"/>
    </row>
    <row r="933" spans="1:33" ht="18" customHeight="1">
      <c r="A933" s="647" t="str">
        <f t="shared" si="96"/>
        <v>平成14</v>
      </c>
      <c r="B933" s="552">
        <f t="shared" si="93"/>
        <v>6</v>
      </c>
      <c r="C933" s="648">
        <v>37348</v>
      </c>
      <c r="D933" s="648">
        <f t="shared" si="94"/>
        <v>37349</v>
      </c>
      <c r="E933" s="649">
        <v>2</v>
      </c>
      <c r="F933" s="650" t="s">
        <v>2412</v>
      </c>
      <c r="G933" s="650" t="s">
        <v>1630</v>
      </c>
      <c r="H933" s="651"/>
      <c r="I933" s="176"/>
      <c r="J933" s="652">
        <v>1</v>
      </c>
      <c r="K933" s="653">
        <v>166</v>
      </c>
      <c r="L933" s="653">
        <v>240</v>
      </c>
      <c r="M933" s="176">
        <f t="shared" si="97"/>
        <v>480</v>
      </c>
      <c r="N933" s="1104"/>
      <c r="O933" s="1129" t="str">
        <f t="shared" si="95"/>
        <v/>
      </c>
      <c r="P933" s="175"/>
      <c r="Q933" s="175"/>
      <c r="R933" s="175"/>
      <c r="S933" s="175"/>
      <c r="T933" s="175"/>
      <c r="U933" s="175"/>
      <c r="V933" s="175"/>
      <c r="W933" s="175"/>
      <c r="X933" s="175"/>
      <c r="Y933" s="175"/>
      <c r="Z933" s="175"/>
      <c r="AA933" s="175"/>
      <c r="AB933" s="175"/>
      <c r="AC933" s="175"/>
      <c r="AD933" s="175"/>
      <c r="AE933" s="175"/>
      <c r="AF933" s="175"/>
      <c r="AG933" s="175"/>
    </row>
    <row r="934" spans="1:33" ht="18" customHeight="1">
      <c r="A934" s="647" t="str">
        <f t="shared" si="96"/>
        <v>平成14</v>
      </c>
      <c r="B934" s="552">
        <f t="shared" si="93"/>
        <v>63</v>
      </c>
      <c r="C934" s="648">
        <v>37363</v>
      </c>
      <c r="D934" s="648" t="str">
        <f t="shared" si="94"/>
        <v/>
      </c>
      <c r="E934" s="649">
        <v>1</v>
      </c>
      <c r="F934" s="650" t="s">
        <v>2413</v>
      </c>
      <c r="G934" s="650" t="s">
        <v>1299</v>
      </c>
      <c r="H934" s="651"/>
      <c r="I934" s="176"/>
      <c r="J934" s="652">
        <v>1</v>
      </c>
      <c r="K934" s="653">
        <v>5</v>
      </c>
      <c r="L934" s="653">
        <v>50</v>
      </c>
      <c r="M934" s="176">
        <f t="shared" si="97"/>
        <v>50</v>
      </c>
      <c r="N934" s="1104"/>
      <c r="O934" s="1129" t="str">
        <f t="shared" si="95"/>
        <v/>
      </c>
      <c r="P934" s="175"/>
      <c r="Q934" s="175"/>
      <c r="R934" s="175"/>
      <c r="S934" s="175"/>
      <c r="T934" s="175"/>
      <c r="U934" s="175"/>
      <c r="V934" s="175"/>
      <c r="W934" s="175"/>
      <c r="X934" s="175"/>
      <c r="Y934" s="175"/>
      <c r="Z934" s="175"/>
      <c r="AA934" s="175"/>
      <c r="AB934" s="175"/>
      <c r="AC934" s="175"/>
      <c r="AD934" s="175"/>
      <c r="AE934" s="175"/>
      <c r="AF934" s="175"/>
      <c r="AG934" s="175"/>
    </row>
    <row r="935" spans="1:33" ht="18" customHeight="1">
      <c r="A935" s="647" t="str">
        <f t="shared" si="96"/>
        <v>平成14</v>
      </c>
      <c r="B935" s="552">
        <f t="shared" si="93"/>
        <v>63</v>
      </c>
      <c r="C935" s="648">
        <v>37367</v>
      </c>
      <c r="D935" s="648" t="str">
        <f t="shared" si="94"/>
        <v/>
      </c>
      <c r="E935" s="649">
        <v>1</v>
      </c>
      <c r="F935" s="650" t="s">
        <v>2414</v>
      </c>
      <c r="G935" s="650" t="s">
        <v>2249</v>
      </c>
      <c r="H935" s="651"/>
      <c r="I935" s="176"/>
      <c r="J935" s="652">
        <v>1</v>
      </c>
      <c r="K935" s="653">
        <v>5</v>
      </c>
      <c r="L935" s="653">
        <v>50</v>
      </c>
      <c r="M935" s="176">
        <f t="shared" si="97"/>
        <v>50</v>
      </c>
      <c r="N935" s="1104"/>
      <c r="O935" s="1129" t="str">
        <f t="shared" si="95"/>
        <v/>
      </c>
      <c r="P935" s="175"/>
      <c r="Q935" s="175"/>
      <c r="R935" s="175"/>
      <c r="S935" s="175"/>
      <c r="T935" s="175"/>
      <c r="U935" s="175"/>
      <c r="V935" s="175"/>
      <c r="W935" s="175"/>
      <c r="X935" s="175"/>
      <c r="Y935" s="175"/>
      <c r="Z935" s="175"/>
      <c r="AA935" s="175"/>
      <c r="AB935" s="175"/>
      <c r="AC935" s="175"/>
      <c r="AD935" s="175"/>
      <c r="AE935" s="175"/>
      <c r="AF935" s="175"/>
      <c r="AG935" s="175"/>
    </row>
    <row r="936" spans="1:33" ht="18" customHeight="1">
      <c r="A936" s="647" t="str">
        <f t="shared" si="96"/>
        <v>平成14</v>
      </c>
      <c r="B936" s="552">
        <f t="shared" si="93"/>
        <v>69</v>
      </c>
      <c r="C936" s="648">
        <v>37392</v>
      </c>
      <c r="D936" s="648" t="str">
        <f t="shared" si="94"/>
        <v/>
      </c>
      <c r="E936" s="649">
        <v>1</v>
      </c>
      <c r="F936" s="650" t="s">
        <v>2415</v>
      </c>
      <c r="G936" s="650" t="s">
        <v>2239</v>
      </c>
      <c r="H936" s="651"/>
      <c r="I936" s="176"/>
      <c r="J936" s="652">
        <v>1</v>
      </c>
      <c r="K936" s="653">
        <v>3</v>
      </c>
      <c r="L936" s="653">
        <v>16</v>
      </c>
      <c r="M936" s="176">
        <f t="shared" si="97"/>
        <v>16</v>
      </c>
      <c r="N936" s="1104"/>
      <c r="O936" s="1129" t="str">
        <f t="shared" si="95"/>
        <v/>
      </c>
      <c r="P936" s="175"/>
      <c r="Q936" s="175"/>
      <c r="R936" s="175"/>
      <c r="S936" s="175"/>
      <c r="T936" s="175"/>
      <c r="U936" s="175"/>
      <c r="V936" s="175"/>
      <c r="W936" s="175"/>
      <c r="X936" s="175"/>
      <c r="Y936" s="175"/>
      <c r="Z936" s="175"/>
      <c r="AA936" s="175"/>
      <c r="AB936" s="175"/>
      <c r="AC936" s="175"/>
      <c r="AD936" s="175"/>
      <c r="AE936" s="175"/>
      <c r="AF936" s="175"/>
      <c r="AG936" s="175"/>
    </row>
    <row r="937" spans="1:33" ht="18" customHeight="1">
      <c r="A937" s="647" t="str">
        <f t="shared" si="96"/>
        <v>平成14</v>
      </c>
      <c r="B937" s="552">
        <f t="shared" si="93"/>
        <v>16</v>
      </c>
      <c r="C937" s="648">
        <v>37399</v>
      </c>
      <c r="D937" s="648" t="str">
        <f t="shared" si="94"/>
        <v/>
      </c>
      <c r="E937" s="649">
        <v>1</v>
      </c>
      <c r="F937" s="650" t="s">
        <v>2416</v>
      </c>
      <c r="G937" s="650" t="s">
        <v>1299</v>
      </c>
      <c r="H937" s="651"/>
      <c r="I937" s="176"/>
      <c r="J937" s="652">
        <v>1</v>
      </c>
      <c r="K937" s="653">
        <v>70</v>
      </c>
      <c r="L937" s="653">
        <v>222</v>
      </c>
      <c r="M937" s="176">
        <f t="shared" si="97"/>
        <v>222</v>
      </c>
      <c r="N937" s="1104"/>
      <c r="O937" s="1129" t="str">
        <f t="shared" si="95"/>
        <v/>
      </c>
      <c r="P937" s="175"/>
      <c r="Q937" s="175"/>
      <c r="R937" s="175"/>
      <c r="S937" s="175"/>
      <c r="T937" s="175"/>
      <c r="U937" s="175"/>
      <c r="V937" s="175"/>
      <c r="W937" s="175"/>
      <c r="X937" s="175"/>
      <c r="Y937" s="175"/>
      <c r="Z937" s="175"/>
      <c r="AA937" s="175"/>
      <c r="AB937" s="175"/>
      <c r="AC937" s="175"/>
      <c r="AD937" s="175"/>
      <c r="AE937" s="175"/>
      <c r="AF937" s="175"/>
      <c r="AG937" s="175"/>
    </row>
    <row r="938" spans="1:33" ht="18" customHeight="1">
      <c r="A938" s="647" t="str">
        <f t="shared" si="96"/>
        <v>平成14</v>
      </c>
      <c r="B938" s="552">
        <f t="shared" si="93"/>
        <v>63</v>
      </c>
      <c r="C938" s="648">
        <v>37399</v>
      </c>
      <c r="D938" s="648" t="str">
        <f t="shared" si="94"/>
        <v/>
      </c>
      <c r="E938" s="649">
        <v>1</v>
      </c>
      <c r="F938" s="650" t="s">
        <v>2417</v>
      </c>
      <c r="G938" s="650" t="s">
        <v>2418</v>
      </c>
      <c r="H938" s="651"/>
      <c r="I938" s="176"/>
      <c r="J938" s="652">
        <v>1</v>
      </c>
      <c r="K938" s="653">
        <v>5</v>
      </c>
      <c r="L938" s="653">
        <v>46</v>
      </c>
      <c r="M938" s="176">
        <f t="shared" si="97"/>
        <v>46</v>
      </c>
      <c r="N938" s="1104"/>
      <c r="O938" s="1129" t="str">
        <f t="shared" si="95"/>
        <v/>
      </c>
      <c r="P938" s="175"/>
      <c r="Q938" s="175"/>
      <c r="R938" s="175"/>
      <c r="S938" s="175"/>
      <c r="T938" s="175"/>
      <c r="U938" s="175"/>
      <c r="V938" s="175"/>
      <c r="W938" s="175"/>
      <c r="X938" s="175"/>
      <c r="Y938" s="175"/>
      <c r="Z938" s="175"/>
      <c r="AA938" s="175"/>
      <c r="AB938" s="175"/>
      <c r="AC938" s="175"/>
      <c r="AD938" s="175"/>
      <c r="AE938" s="175"/>
      <c r="AF938" s="175"/>
      <c r="AG938" s="175"/>
    </row>
    <row r="939" spans="1:33" ht="18" customHeight="1">
      <c r="A939" s="647" t="str">
        <f t="shared" si="96"/>
        <v>平成14</v>
      </c>
      <c r="B939" s="552">
        <f t="shared" si="93"/>
        <v>77</v>
      </c>
      <c r="C939" s="648">
        <v>37404</v>
      </c>
      <c r="D939" s="648" t="str">
        <f t="shared" si="94"/>
        <v/>
      </c>
      <c r="E939" s="649">
        <v>1</v>
      </c>
      <c r="F939" s="650" t="s">
        <v>1415</v>
      </c>
      <c r="G939" s="650" t="s">
        <v>1296</v>
      </c>
      <c r="H939" s="651"/>
      <c r="I939" s="176"/>
      <c r="J939" s="652">
        <v>1</v>
      </c>
      <c r="K939" s="653">
        <v>2</v>
      </c>
      <c r="L939" s="653">
        <v>60</v>
      </c>
      <c r="M939" s="176">
        <f t="shared" si="97"/>
        <v>60</v>
      </c>
      <c r="N939" s="1104"/>
      <c r="O939" s="1129" t="str">
        <f t="shared" si="95"/>
        <v/>
      </c>
      <c r="P939" s="175"/>
      <c r="Q939" s="175"/>
      <c r="R939" s="175"/>
      <c r="S939" s="175"/>
      <c r="T939" s="175"/>
      <c r="U939" s="175"/>
      <c r="V939" s="175"/>
      <c r="W939" s="175"/>
      <c r="X939" s="175"/>
      <c r="Y939" s="175"/>
      <c r="Z939" s="175"/>
      <c r="AA939" s="175"/>
      <c r="AB939" s="175"/>
      <c r="AC939" s="175"/>
      <c r="AD939" s="175"/>
      <c r="AE939" s="175"/>
      <c r="AF939" s="175"/>
      <c r="AG939" s="175"/>
    </row>
    <row r="940" spans="1:33" ht="18" customHeight="1">
      <c r="A940" s="647" t="str">
        <f t="shared" si="96"/>
        <v>平成14</v>
      </c>
      <c r="B940" s="552">
        <f t="shared" si="93"/>
        <v>82</v>
      </c>
      <c r="C940" s="648">
        <v>37405</v>
      </c>
      <c r="D940" s="648" t="str">
        <f t="shared" si="94"/>
        <v/>
      </c>
      <c r="E940" s="649">
        <v>1</v>
      </c>
      <c r="F940" s="650" t="s">
        <v>2419</v>
      </c>
      <c r="G940" s="650" t="s">
        <v>1296</v>
      </c>
      <c r="H940" s="651"/>
      <c r="I940" s="176"/>
      <c r="J940" s="652">
        <v>1</v>
      </c>
      <c r="K940" s="653">
        <v>1</v>
      </c>
      <c r="L940" s="653">
        <v>30</v>
      </c>
      <c r="M940" s="176">
        <f t="shared" si="97"/>
        <v>30</v>
      </c>
      <c r="N940" s="1104"/>
      <c r="O940" s="1129" t="str">
        <f t="shared" si="95"/>
        <v/>
      </c>
      <c r="P940" s="175"/>
      <c r="Q940" s="175"/>
      <c r="R940" s="175"/>
      <c r="S940" s="175"/>
      <c r="T940" s="175"/>
      <c r="U940" s="175"/>
      <c r="V940" s="175"/>
      <c r="W940" s="175"/>
      <c r="X940" s="175"/>
      <c r="Y940" s="175"/>
      <c r="Z940" s="175"/>
      <c r="AA940" s="175"/>
      <c r="AB940" s="175"/>
      <c r="AC940" s="175"/>
      <c r="AD940" s="175"/>
      <c r="AE940" s="175"/>
      <c r="AF940" s="175"/>
      <c r="AG940" s="175"/>
    </row>
    <row r="941" spans="1:33" ht="18" customHeight="1">
      <c r="A941" s="647" t="str">
        <f t="shared" si="96"/>
        <v>平成14</v>
      </c>
      <c r="B941" s="552">
        <f t="shared" si="93"/>
        <v>3</v>
      </c>
      <c r="C941" s="648">
        <v>37412</v>
      </c>
      <c r="D941" s="648">
        <f t="shared" si="94"/>
        <v>37414</v>
      </c>
      <c r="E941" s="649">
        <v>3</v>
      </c>
      <c r="F941" s="650" t="s">
        <v>2420</v>
      </c>
      <c r="G941" s="650" t="s">
        <v>468</v>
      </c>
      <c r="H941" s="651"/>
      <c r="I941" s="176"/>
      <c r="J941" s="652">
        <v>1</v>
      </c>
      <c r="K941" s="653">
        <v>223</v>
      </c>
      <c r="L941" s="653">
        <v>624</v>
      </c>
      <c r="M941" s="176">
        <f t="shared" si="97"/>
        <v>1872</v>
      </c>
      <c r="N941" s="1104"/>
      <c r="O941" s="1129" t="str">
        <f t="shared" si="95"/>
        <v/>
      </c>
      <c r="P941" s="175"/>
      <c r="Q941" s="175"/>
      <c r="R941" s="175"/>
      <c r="S941" s="175"/>
      <c r="T941" s="175"/>
      <c r="U941" s="175"/>
      <c r="V941" s="175"/>
      <c r="W941" s="175"/>
      <c r="X941" s="175"/>
      <c r="Y941" s="175"/>
      <c r="Z941" s="175"/>
      <c r="AA941" s="175"/>
      <c r="AB941" s="175"/>
      <c r="AC941" s="175"/>
      <c r="AD941" s="175"/>
      <c r="AE941" s="175"/>
      <c r="AF941" s="175"/>
      <c r="AG941" s="175"/>
    </row>
    <row r="942" spans="1:33" ht="18" customHeight="1">
      <c r="A942" s="647" t="str">
        <f t="shared" si="96"/>
        <v>平成14</v>
      </c>
      <c r="B942" s="552">
        <f t="shared" si="93"/>
        <v>7</v>
      </c>
      <c r="C942" s="648">
        <v>37413</v>
      </c>
      <c r="D942" s="648">
        <f t="shared" si="94"/>
        <v>37414</v>
      </c>
      <c r="E942" s="649">
        <v>2</v>
      </c>
      <c r="F942" s="650" t="s">
        <v>2421</v>
      </c>
      <c r="G942" s="650" t="s">
        <v>2422</v>
      </c>
      <c r="H942" s="651"/>
      <c r="I942" s="176"/>
      <c r="J942" s="652">
        <v>1</v>
      </c>
      <c r="K942" s="653">
        <v>137</v>
      </c>
      <c r="L942" s="653">
        <v>400</v>
      </c>
      <c r="M942" s="176">
        <f t="shared" si="97"/>
        <v>800</v>
      </c>
      <c r="N942" s="1104"/>
      <c r="O942" s="1129" t="str">
        <f t="shared" si="95"/>
        <v/>
      </c>
      <c r="P942" s="175"/>
      <c r="Q942" s="175"/>
      <c r="R942" s="175"/>
      <c r="S942" s="175"/>
      <c r="T942" s="175"/>
      <c r="U942" s="175"/>
      <c r="V942" s="175"/>
      <c r="W942" s="175"/>
      <c r="X942" s="175"/>
      <c r="Y942" s="175"/>
      <c r="Z942" s="175"/>
      <c r="AA942" s="175"/>
      <c r="AB942" s="175"/>
      <c r="AC942" s="175"/>
      <c r="AD942" s="175"/>
      <c r="AE942" s="175"/>
      <c r="AF942" s="175"/>
      <c r="AG942" s="175"/>
    </row>
    <row r="943" spans="1:33" ht="18" customHeight="1">
      <c r="A943" s="647" t="str">
        <f t="shared" si="96"/>
        <v>平成14</v>
      </c>
      <c r="B943" s="552">
        <f t="shared" si="93"/>
        <v>26</v>
      </c>
      <c r="C943" s="648">
        <v>37414</v>
      </c>
      <c r="D943" s="648" t="str">
        <f t="shared" si="94"/>
        <v/>
      </c>
      <c r="E943" s="649">
        <v>1</v>
      </c>
      <c r="F943" s="650" t="s">
        <v>2423</v>
      </c>
      <c r="G943" s="650" t="s">
        <v>1296</v>
      </c>
      <c r="H943" s="651"/>
      <c r="I943" s="176"/>
      <c r="J943" s="652">
        <v>1</v>
      </c>
      <c r="K943" s="653">
        <v>20</v>
      </c>
      <c r="L943" s="653">
        <v>100</v>
      </c>
      <c r="M943" s="176">
        <f t="shared" si="97"/>
        <v>100</v>
      </c>
      <c r="N943" s="1104"/>
      <c r="O943" s="1129" t="str">
        <f t="shared" si="95"/>
        <v/>
      </c>
      <c r="P943" s="175"/>
      <c r="Q943" s="175"/>
      <c r="R943" s="175"/>
      <c r="S943" s="175"/>
      <c r="T943" s="175"/>
      <c r="U943" s="175"/>
      <c r="V943" s="175"/>
      <c r="W943" s="175"/>
      <c r="X943" s="175"/>
      <c r="Y943" s="175"/>
      <c r="Z943" s="175"/>
      <c r="AA943" s="175"/>
      <c r="AB943" s="175"/>
      <c r="AC943" s="175"/>
      <c r="AD943" s="175"/>
      <c r="AE943" s="175"/>
      <c r="AF943" s="175"/>
      <c r="AG943" s="175"/>
    </row>
    <row r="944" spans="1:33" ht="18" customHeight="1">
      <c r="A944" s="647" t="str">
        <f t="shared" si="96"/>
        <v>平成14</v>
      </c>
      <c r="B944" s="552">
        <f t="shared" si="93"/>
        <v>9</v>
      </c>
      <c r="C944" s="648">
        <v>37420</v>
      </c>
      <c r="D944" s="648">
        <f t="shared" si="94"/>
        <v>37421</v>
      </c>
      <c r="E944" s="649">
        <v>2</v>
      </c>
      <c r="F944" s="650" t="s">
        <v>2424</v>
      </c>
      <c r="G944" s="650" t="s">
        <v>2201</v>
      </c>
      <c r="H944" s="651"/>
      <c r="I944" s="176"/>
      <c r="J944" s="652">
        <v>1</v>
      </c>
      <c r="K944" s="653">
        <v>98</v>
      </c>
      <c r="L944" s="653">
        <v>460</v>
      </c>
      <c r="M944" s="176">
        <f t="shared" si="97"/>
        <v>920</v>
      </c>
      <c r="N944" s="1104"/>
      <c r="O944" s="1129" t="str">
        <f t="shared" si="95"/>
        <v/>
      </c>
      <c r="P944" s="175"/>
      <c r="Q944" s="175"/>
      <c r="R944" s="175"/>
      <c r="S944" s="175"/>
      <c r="T944" s="175"/>
      <c r="U944" s="175"/>
      <c r="V944" s="175"/>
      <c r="W944" s="175"/>
      <c r="X944" s="175"/>
      <c r="Y944" s="175"/>
      <c r="Z944" s="175"/>
      <c r="AA944" s="175"/>
      <c r="AB944" s="175"/>
      <c r="AC944" s="175"/>
      <c r="AD944" s="175"/>
      <c r="AE944" s="175"/>
      <c r="AF944" s="175"/>
      <c r="AG944" s="175"/>
    </row>
    <row r="945" spans="1:33" ht="18" customHeight="1">
      <c r="A945" s="647" t="str">
        <f t="shared" si="96"/>
        <v>平成14</v>
      </c>
      <c r="B945" s="552">
        <f t="shared" si="93"/>
        <v>21</v>
      </c>
      <c r="C945" s="648">
        <v>37428</v>
      </c>
      <c r="D945" s="648">
        <f t="shared" si="94"/>
        <v>37429</v>
      </c>
      <c r="E945" s="649">
        <v>2</v>
      </c>
      <c r="F945" s="650" t="s">
        <v>2425</v>
      </c>
      <c r="G945" s="650" t="s">
        <v>2426</v>
      </c>
      <c r="H945" s="651"/>
      <c r="I945" s="176"/>
      <c r="J945" s="652">
        <v>1</v>
      </c>
      <c r="K945" s="653">
        <v>45</v>
      </c>
      <c r="L945" s="653">
        <v>86</v>
      </c>
      <c r="M945" s="176">
        <f t="shared" si="97"/>
        <v>172</v>
      </c>
      <c r="N945" s="1104"/>
      <c r="O945" s="1129" t="str">
        <f t="shared" si="95"/>
        <v/>
      </c>
      <c r="P945" s="175"/>
      <c r="Q945" s="175"/>
      <c r="R945" s="175"/>
      <c r="S945" s="175"/>
      <c r="T945" s="175"/>
      <c r="U945" s="175"/>
      <c r="V945" s="175"/>
      <c r="W945" s="175"/>
      <c r="X945" s="175"/>
      <c r="Y945" s="175"/>
      <c r="Z945" s="175"/>
      <c r="AA945" s="175"/>
      <c r="AB945" s="175"/>
      <c r="AC945" s="175"/>
      <c r="AD945" s="175"/>
      <c r="AE945" s="175"/>
      <c r="AF945" s="175"/>
      <c r="AG945" s="175"/>
    </row>
    <row r="946" spans="1:33" ht="18" customHeight="1">
      <c r="A946" s="647" t="str">
        <f t="shared" si="96"/>
        <v>平成14</v>
      </c>
      <c r="B946" s="552">
        <f t="shared" si="93"/>
        <v>28</v>
      </c>
      <c r="C946" s="648">
        <v>37440</v>
      </c>
      <c r="D946" s="648" t="str">
        <f t="shared" si="94"/>
        <v/>
      </c>
      <c r="E946" s="649">
        <v>1</v>
      </c>
      <c r="F946" s="650" t="s">
        <v>2427</v>
      </c>
      <c r="G946" s="650" t="s">
        <v>1296</v>
      </c>
      <c r="H946" s="651"/>
      <c r="I946" s="176"/>
      <c r="J946" s="652">
        <v>1</v>
      </c>
      <c r="K946" s="653">
        <v>18</v>
      </c>
      <c r="L946" s="653">
        <v>107</v>
      </c>
      <c r="M946" s="176">
        <f t="shared" si="97"/>
        <v>107</v>
      </c>
      <c r="N946" s="1104"/>
      <c r="O946" s="1129" t="str">
        <f t="shared" si="95"/>
        <v/>
      </c>
      <c r="P946" s="175"/>
      <c r="Q946" s="175"/>
      <c r="R946" s="175"/>
      <c r="S946" s="175"/>
      <c r="T946" s="175"/>
      <c r="U946" s="175"/>
      <c r="V946" s="175"/>
      <c r="W946" s="175"/>
      <c r="X946" s="175"/>
      <c r="Y946" s="175"/>
      <c r="Z946" s="175"/>
      <c r="AA946" s="175"/>
      <c r="AB946" s="175"/>
      <c r="AC946" s="175"/>
      <c r="AD946" s="175"/>
      <c r="AE946" s="175"/>
      <c r="AF946" s="175"/>
      <c r="AG946" s="175"/>
    </row>
    <row r="947" spans="1:33" ht="18" customHeight="1">
      <c r="A947" s="647" t="str">
        <f t="shared" si="96"/>
        <v>平成14</v>
      </c>
      <c r="B947" s="552">
        <f t="shared" si="93"/>
        <v>19</v>
      </c>
      <c r="C947" s="648">
        <v>37441</v>
      </c>
      <c r="D947" s="648">
        <f t="shared" si="94"/>
        <v>37442</v>
      </c>
      <c r="E947" s="649">
        <v>2</v>
      </c>
      <c r="F947" s="650" t="s">
        <v>2428</v>
      </c>
      <c r="G947" s="650" t="s">
        <v>1296</v>
      </c>
      <c r="H947" s="651"/>
      <c r="I947" s="176"/>
      <c r="J947" s="652">
        <v>1</v>
      </c>
      <c r="K947" s="653">
        <v>49</v>
      </c>
      <c r="L947" s="653">
        <v>101</v>
      </c>
      <c r="M947" s="176">
        <f t="shared" si="97"/>
        <v>202</v>
      </c>
      <c r="N947" s="1104"/>
      <c r="O947" s="1129" t="str">
        <f t="shared" si="95"/>
        <v/>
      </c>
      <c r="P947" s="175"/>
      <c r="Q947" s="175"/>
      <c r="R947" s="175"/>
      <c r="S947" s="175"/>
      <c r="T947" s="175"/>
      <c r="U947" s="175"/>
      <c r="V947" s="175"/>
      <c r="W947" s="175"/>
      <c r="X947" s="175"/>
      <c r="Y947" s="175"/>
      <c r="Z947" s="175"/>
      <c r="AA947" s="175"/>
      <c r="AB947" s="175"/>
      <c r="AC947" s="175"/>
      <c r="AD947" s="175"/>
      <c r="AE947" s="175"/>
      <c r="AF947" s="175"/>
      <c r="AG947" s="175"/>
    </row>
    <row r="948" spans="1:33" ht="18" customHeight="1">
      <c r="A948" s="647" t="str">
        <f t="shared" si="96"/>
        <v>平成14</v>
      </c>
      <c r="B948" s="552">
        <f t="shared" si="93"/>
        <v>14</v>
      </c>
      <c r="C948" s="648">
        <v>37453</v>
      </c>
      <c r="D948" s="648">
        <f t="shared" si="94"/>
        <v>37454</v>
      </c>
      <c r="E948" s="649">
        <v>2</v>
      </c>
      <c r="F948" s="650" t="s">
        <v>2429</v>
      </c>
      <c r="G948" s="650" t="s">
        <v>2341</v>
      </c>
      <c r="H948" s="651"/>
      <c r="I948" s="176"/>
      <c r="J948" s="652">
        <v>1</v>
      </c>
      <c r="K948" s="653">
        <v>76</v>
      </c>
      <c r="L948" s="653">
        <v>179</v>
      </c>
      <c r="M948" s="176">
        <f t="shared" si="97"/>
        <v>358</v>
      </c>
      <c r="N948" s="1104"/>
      <c r="O948" s="1129" t="str">
        <f t="shared" si="95"/>
        <v/>
      </c>
      <c r="P948" s="175"/>
      <c r="Q948" s="175"/>
      <c r="R948" s="175"/>
      <c r="S948" s="175"/>
      <c r="T948" s="175"/>
      <c r="U948" s="175"/>
      <c r="V948" s="175"/>
      <c r="W948" s="175"/>
      <c r="X948" s="175"/>
      <c r="Y948" s="175"/>
      <c r="Z948" s="175"/>
      <c r="AA948" s="175"/>
      <c r="AB948" s="175"/>
      <c r="AC948" s="175"/>
      <c r="AD948" s="175"/>
      <c r="AE948" s="175"/>
      <c r="AF948" s="175"/>
      <c r="AG948" s="175"/>
    </row>
    <row r="949" spans="1:33" ht="18" customHeight="1">
      <c r="A949" s="647" t="str">
        <f t="shared" si="96"/>
        <v>平成14</v>
      </c>
      <c r="B949" s="552">
        <f t="shared" si="93"/>
        <v>36</v>
      </c>
      <c r="C949" s="648">
        <v>37453</v>
      </c>
      <c r="D949" s="648" t="str">
        <f t="shared" si="94"/>
        <v/>
      </c>
      <c r="E949" s="649">
        <v>1</v>
      </c>
      <c r="F949" s="650" t="s">
        <v>2430</v>
      </c>
      <c r="G949" s="650" t="s">
        <v>1296</v>
      </c>
      <c r="H949" s="651"/>
      <c r="I949" s="176"/>
      <c r="J949" s="652">
        <v>1</v>
      </c>
      <c r="K949" s="653">
        <v>14</v>
      </c>
      <c r="L949" s="653">
        <v>90</v>
      </c>
      <c r="M949" s="176">
        <f t="shared" si="97"/>
        <v>90</v>
      </c>
      <c r="N949" s="1104"/>
      <c r="O949" s="1129" t="str">
        <f t="shared" si="95"/>
        <v/>
      </c>
      <c r="P949" s="175"/>
      <c r="Q949" s="175"/>
      <c r="R949" s="175"/>
      <c r="S949" s="175"/>
      <c r="T949" s="175"/>
      <c r="U949" s="175"/>
      <c r="V949" s="175"/>
      <c r="W949" s="175"/>
      <c r="X949" s="175"/>
      <c r="Y949" s="175"/>
      <c r="Z949" s="175"/>
      <c r="AA949" s="175"/>
      <c r="AB949" s="175"/>
      <c r="AC949" s="175"/>
      <c r="AD949" s="175"/>
      <c r="AE949" s="175"/>
      <c r="AF949" s="175"/>
      <c r="AG949" s="175"/>
    </row>
    <row r="950" spans="1:33" ht="18" customHeight="1">
      <c r="A950" s="647" t="str">
        <f t="shared" si="96"/>
        <v>平成14</v>
      </c>
      <c r="B950" s="552">
        <f t="shared" si="93"/>
        <v>77</v>
      </c>
      <c r="C950" s="648">
        <v>37456</v>
      </c>
      <c r="D950" s="648" t="str">
        <f t="shared" si="94"/>
        <v/>
      </c>
      <c r="E950" s="649">
        <v>1</v>
      </c>
      <c r="F950" s="650" t="s">
        <v>2431</v>
      </c>
      <c r="G950" s="650" t="s">
        <v>2432</v>
      </c>
      <c r="H950" s="651"/>
      <c r="I950" s="176"/>
      <c r="J950" s="652">
        <v>1</v>
      </c>
      <c r="K950" s="653">
        <v>2</v>
      </c>
      <c r="L950" s="653">
        <v>18</v>
      </c>
      <c r="M950" s="176">
        <f t="shared" si="97"/>
        <v>18</v>
      </c>
      <c r="N950" s="1104"/>
      <c r="O950" s="1129" t="str">
        <f t="shared" si="95"/>
        <v/>
      </c>
      <c r="P950" s="175"/>
      <c r="Q950" s="175"/>
      <c r="R950" s="175"/>
      <c r="S950" s="175"/>
      <c r="T950" s="175"/>
      <c r="U950" s="175"/>
      <c r="V950" s="175"/>
      <c r="W950" s="175"/>
      <c r="X950" s="175"/>
      <c r="Y950" s="175"/>
      <c r="Z950" s="175"/>
      <c r="AA950" s="175"/>
      <c r="AB950" s="175"/>
      <c r="AC950" s="175"/>
      <c r="AD950" s="175"/>
      <c r="AE950" s="175"/>
      <c r="AF950" s="175"/>
      <c r="AG950" s="175"/>
    </row>
    <row r="951" spans="1:33" ht="18" customHeight="1">
      <c r="A951" s="647" t="str">
        <f t="shared" si="96"/>
        <v>平成14</v>
      </c>
      <c r="B951" s="552">
        <f t="shared" si="93"/>
        <v>42</v>
      </c>
      <c r="C951" s="648">
        <v>37460</v>
      </c>
      <c r="D951" s="648" t="str">
        <f t="shared" si="94"/>
        <v/>
      </c>
      <c r="E951" s="649">
        <v>1</v>
      </c>
      <c r="F951" s="650" t="s">
        <v>2433</v>
      </c>
      <c r="G951" s="650" t="s">
        <v>1296</v>
      </c>
      <c r="H951" s="651"/>
      <c r="I951" s="176"/>
      <c r="J951" s="652">
        <v>1</v>
      </c>
      <c r="K951" s="653">
        <v>11</v>
      </c>
      <c r="L951" s="653">
        <v>92</v>
      </c>
      <c r="M951" s="176">
        <f t="shared" si="97"/>
        <v>92</v>
      </c>
      <c r="N951" s="1104"/>
      <c r="O951" s="1129" t="str">
        <f t="shared" si="95"/>
        <v/>
      </c>
      <c r="P951" s="175"/>
      <c r="Q951" s="175"/>
      <c r="R951" s="175"/>
      <c r="S951" s="175"/>
      <c r="T951" s="175"/>
      <c r="U951" s="175"/>
      <c r="V951" s="175"/>
      <c r="W951" s="175"/>
      <c r="X951" s="175"/>
      <c r="Y951" s="175"/>
      <c r="Z951" s="175"/>
      <c r="AA951" s="175"/>
      <c r="AB951" s="175"/>
      <c r="AC951" s="175"/>
      <c r="AD951" s="175"/>
      <c r="AE951" s="175"/>
      <c r="AF951" s="175"/>
      <c r="AG951" s="175"/>
    </row>
    <row r="952" spans="1:33" ht="18" customHeight="1">
      <c r="A952" s="647" t="str">
        <f t="shared" si="96"/>
        <v>平成14</v>
      </c>
      <c r="B952" s="552">
        <f t="shared" si="93"/>
        <v>39</v>
      </c>
      <c r="C952" s="648">
        <v>37462</v>
      </c>
      <c r="D952" s="648" t="str">
        <f t="shared" si="94"/>
        <v/>
      </c>
      <c r="E952" s="649">
        <v>1</v>
      </c>
      <c r="F952" s="650" t="s">
        <v>2434</v>
      </c>
      <c r="G952" s="650" t="s">
        <v>1299</v>
      </c>
      <c r="H952" s="651"/>
      <c r="I952" s="176"/>
      <c r="J952" s="652">
        <v>1</v>
      </c>
      <c r="K952" s="653">
        <v>13</v>
      </c>
      <c r="L952" s="653">
        <v>176</v>
      </c>
      <c r="M952" s="176">
        <f t="shared" si="97"/>
        <v>176</v>
      </c>
      <c r="N952" s="1104"/>
      <c r="O952" s="1129" t="str">
        <f t="shared" si="95"/>
        <v/>
      </c>
      <c r="P952" s="175"/>
      <c r="Q952" s="175"/>
      <c r="R952" s="175"/>
      <c r="S952" s="175"/>
      <c r="T952" s="175"/>
      <c r="U952" s="175"/>
      <c r="V952" s="175"/>
      <c r="W952" s="175"/>
      <c r="X952" s="175"/>
      <c r="Y952" s="175"/>
      <c r="Z952" s="175"/>
      <c r="AA952" s="175"/>
      <c r="AB952" s="175"/>
      <c r="AC952" s="175"/>
      <c r="AD952" s="175"/>
      <c r="AE952" s="175"/>
      <c r="AF952" s="175"/>
      <c r="AG952" s="175"/>
    </row>
    <row r="953" spans="1:33" ht="18" customHeight="1">
      <c r="A953" s="647" t="str">
        <f t="shared" si="96"/>
        <v>平成14</v>
      </c>
      <c r="B953" s="552">
        <f t="shared" si="93"/>
        <v>13</v>
      </c>
      <c r="C953" s="648">
        <v>37471</v>
      </c>
      <c r="D953" s="648">
        <f t="shared" si="94"/>
        <v>37472</v>
      </c>
      <c r="E953" s="649">
        <v>2</v>
      </c>
      <c r="F953" s="650" t="s">
        <v>2435</v>
      </c>
      <c r="G953" s="650" t="s">
        <v>2436</v>
      </c>
      <c r="H953" s="651"/>
      <c r="I953" s="176"/>
      <c r="J953" s="652">
        <v>1</v>
      </c>
      <c r="K953" s="653">
        <v>89</v>
      </c>
      <c r="L953" s="653">
        <v>130</v>
      </c>
      <c r="M953" s="176">
        <f t="shared" si="97"/>
        <v>260</v>
      </c>
      <c r="N953" s="1104"/>
      <c r="O953" s="1129" t="str">
        <f t="shared" si="95"/>
        <v/>
      </c>
      <c r="P953" s="175"/>
      <c r="Q953" s="175"/>
      <c r="R953" s="175"/>
      <c r="S953" s="175"/>
      <c r="T953" s="175"/>
      <c r="U953" s="175"/>
      <c r="V953" s="175"/>
      <c r="W953" s="175"/>
      <c r="X953" s="175"/>
      <c r="Y953" s="175"/>
      <c r="Z953" s="175"/>
      <c r="AA953" s="175"/>
      <c r="AB953" s="175"/>
      <c r="AC953" s="175"/>
      <c r="AD953" s="175"/>
      <c r="AE953" s="175"/>
      <c r="AF953" s="175"/>
      <c r="AG953" s="175"/>
    </row>
    <row r="954" spans="1:33" ht="18" customHeight="1">
      <c r="A954" s="647" t="str">
        <f t="shared" si="96"/>
        <v>平成14</v>
      </c>
      <c r="B954" s="552">
        <f t="shared" si="93"/>
        <v>82</v>
      </c>
      <c r="C954" s="648">
        <v>37477</v>
      </c>
      <c r="D954" s="648" t="str">
        <f t="shared" si="94"/>
        <v/>
      </c>
      <c r="E954" s="649">
        <v>1</v>
      </c>
      <c r="F954" s="650" t="s">
        <v>2437</v>
      </c>
      <c r="G954" s="650" t="s">
        <v>1966</v>
      </c>
      <c r="H954" s="651"/>
      <c r="I954" s="176"/>
      <c r="J954" s="652">
        <v>1</v>
      </c>
      <c r="K954" s="653">
        <v>1</v>
      </c>
      <c r="L954" s="653">
        <v>30</v>
      </c>
      <c r="M954" s="176">
        <f t="shared" si="97"/>
        <v>30</v>
      </c>
      <c r="N954" s="1104"/>
      <c r="O954" s="1129" t="str">
        <f t="shared" si="95"/>
        <v/>
      </c>
      <c r="P954" s="175"/>
      <c r="Q954" s="175"/>
      <c r="R954" s="175"/>
      <c r="S954" s="175"/>
      <c r="T954" s="175"/>
      <c r="U954" s="175"/>
      <c r="V954" s="175"/>
      <c r="W954" s="175"/>
      <c r="X954" s="175"/>
      <c r="Y954" s="175"/>
      <c r="Z954" s="175"/>
      <c r="AA954" s="175"/>
      <c r="AB954" s="175"/>
      <c r="AC954" s="175"/>
      <c r="AD954" s="175"/>
      <c r="AE954" s="175"/>
      <c r="AF954" s="175"/>
      <c r="AG954" s="175"/>
    </row>
    <row r="955" spans="1:33" ht="18" customHeight="1">
      <c r="A955" s="647" t="str">
        <f t="shared" si="96"/>
        <v>平成14</v>
      </c>
      <c r="B955" s="552">
        <f t="shared" si="93"/>
        <v>63</v>
      </c>
      <c r="C955" s="648">
        <v>37487</v>
      </c>
      <c r="D955" s="648">
        <f t="shared" si="94"/>
        <v>37488</v>
      </c>
      <c r="E955" s="649">
        <v>2</v>
      </c>
      <c r="F955" s="650" t="s">
        <v>2438</v>
      </c>
      <c r="G955" s="650" t="s">
        <v>2439</v>
      </c>
      <c r="H955" s="651"/>
      <c r="I955" s="176"/>
      <c r="J955" s="652">
        <v>1</v>
      </c>
      <c r="K955" s="653">
        <v>5</v>
      </c>
      <c r="L955" s="653">
        <v>700</v>
      </c>
      <c r="M955" s="176">
        <f t="shared" si="97"/>
        <v>1400</v>
      </c>
      <c r="N955" s="1104"/>
      <c r="O955" s="1129" t="str">
        <f t="shared" si="95"/>
        <v/>
      </c>
      <c r="P955" s="175"/>
      <c r="Q955" s="175"/>
      <c r="R955" s="175"/>
      <c r="S955" s="175"/>
      <c r="T955" s="175"/>
      <c r="U955" s="175"/>
      <c r="V955" s="175"/>
      <c r="W955" s="175"/>
      <c r="X955" s="175"/>
      <c r="Y955" s="175"/>
      <c r="Z955" s="175"/>
      <c r="AA955" s="175"/>
      <c r="AB955" s="175"/>
      <c r="AC955" s="175"/>
      <c r="AD955" s="175"/>
      <c r="AE955" s="175"/>
      <c r="AF955" s="175"/>
      <c r="AG955" s="175"/>
    </row>
    <row r="956" spans="1:33" ht="18" customHeight="1">
      <c r="A956" s="647" t="str">
        <f t="shared" si="96"/>
        <v>平成14</v>
      </c>
      <c r="B956" s="552">
        <f t="shared" si="93"/>
        <v>69</v>
      </c>
      <c r="C956" s="648">
        <v>37495</v>
      </c>
      <c r="D956" s="648" t="str">
        <f t="shared" si="94"/>
        <v/>
      </c>
      <c r="E956" s="649">
        <v>1</v>
      </c>
      <c r="F956" s="650" t="s">
        <v>2440</v>
      </c>
      <c r="G956" s="650" t="s">
        <v>341</v>
      </c>
      <c r="H956" s="651"/>
      <c r="I956" s="176"/>
      <c r="J956" s="652">
        <v>1</v>
      </c>
      <c r="K956" s="653">
        <v>3</v>
      </c>
      <c r="L956" s="653">
        <v>24</v>
      </c>
      <c r="M956" s="176">
        <f t="shared" si="97"/>
        <v>24</v>
      </c>
      <c r="N956" s="1104"/>
      <c r="O956" s="1129" t="str">
        <f t="shared" si="95"/>
        <v/>
      </c>
      <c r="P956" s="175"/>
      <c r="Q956" s="175"/>
      <c r="R956" s="175"/>
      <c r="S956" s="175"/>
      <c r="T956" s="175"/>
      <c r="U956" s="175"/>
      <c r="V956" s="175"/>
      <c r="W956" s="175"/>
      <c r="X956" s="175"/>
      <c r="Y956" s="175"/>
      <c r="Z956" s="175"/>
      <c r="AA956" s="175"/>
      <c r="AB956" s="175"/>
      <c r="AC956" s="175"/>
      <c r="AD956" s="175"/>
      <c r="AE956" s="175"/>
      <c r="AF956" s="175"/>
      <c r="AG956" s="175"/>
    </row>
    <row r="957" spans="1:33" ht="18" customHeight="1">
      <c r="A957" s="647" t="str">
        <f t="shared" si="96"/>
        <v>平成14</v>
      </c>
      <c r="B957" s="552">
        <f t="shared" si="93"/>
        <v>51</v>
      </c>
      <c r="C957" s="648">
        <v>37498</v>
      </c>
      <c r="D957" s="648" t="str">
        <f t="shared" si="94"/>
        <v/>
      </c>
      <c r="E957" s="649">
        <v>1</v>
      </c>
      <c r="F957" s="650" t="s">
        <v>2441</v>
      </c>
      <c r="G957" s="650" t="s">
        <v>2221</v>
      </c>
      <c r="H957" s="651"/>
      <c r="I957" s="176"/>
      <c r="J957" s="652">
        <v>1</v>
      </c>
      <c r="K957" s="653">
        <v>7</v>
      </c>
      <c r="L957" s="653">
        <v>175</v>
      </c>
      <c r="M957" s="176">
        <f t="shared" si="97"/>
        <v>175</v>
      </c>
      <c r="N957" s="1104"/>
      <c r="O957" s="1129" t="str">
        <f t="shared" si="95"/>
        <v/>
      </c>
      <c r="P957" s="175"/>
      <c r="Q957" s="175"/>
      <c r="R957" s="175"/>
      <c r="S957" s="175"/>
      <c r="T957" s="175"/>
      <c r="U957" s="175"/>
      <c r="V957" s="175"/>
      <c r="W957" s="175"/>
      <c r="X957" s="175"/>
      <c r="Y957" s="175"/>
      <c r="Z957" s="175"/>
      <c r="AA957" s="175"/>
      <c r="AB957" s="175"/>
      <c r="AC957" s="175"/>
      <c r="AD957" s="175"/>
      <c r="AE957" s="175"/>
      <c r="AF957" s="175"/>
      <c r="AG957" s="175"/>
    </row>
    <row r="958" spans="1:33" ht="18" customHeight="1">
      <c r="A958" s="647" t="str">
        <f t="shared" si="96"/>
        <v>平成14</v>
      </c>
      <c r="B958" s="552">
        <f t="shared" si="93"/>
        <v>29</v>
      </c>
      <c r="C958" s="648">
        <v>37502</v>
      </c>
      <c r="D958" s="648">
        <f t="shared" si="94"/>
        <v>37503</v>
      </c>
      <c r="E958" s="649">
        <v>2</v>
      </c>
      <c r="F958" s="650" t="s">
        <v>2442</v>
      </c>
      <c r="G958" s="650" t="s">
        <v>2443</v>
      </c>
      <c r="H958" s="651"/>
      <c r="I958" s="176"/>
      <c r="J958" s="652">
        <v>1</v>
      </c>
      <c r="K958" s="653">
        <v>16</v>
      </c>
      <c r="L958" s="653">
        <v>263</v>
      </c>
      <c r="M958" s="176">
        <f t="shared" si="97"/>
        <v>526</v>
      </c>
      <c r="N958" s="1104"/>
      <c r="O958" s="1129" t="str">
        <f t="shared" si="95"/>
        <v/>
      </c>
      <c r="P958" s="175"/>
      <c r="Q958" s="175"/>
      <c r="R958" s="175"/>
      <c r="S958" s="175"/>
      <c r="T958" s="175"/>
      <c r="U958" s="175"/>
      <c r="V958" s="175"/>
      <c r="W958" s="175"/>
      <c r="X958" s="175"/>
      <c r="Y958" s="175"/>
      <c r="Z958" s="175"/>
      <c r="AA958" s="175"/>
      <c r="AB958" s="175"/>
      <c r="AC958" s="175"/>
      <c r="AD958" s="175"/>
      <c r="AE958" s="175"/>
      <c r="AF958" s="175"/>
      <c r="AG958" s="175"/>
    </row>
    <row r="959" spans="1:33" ht="18" customHeight="1">
      <c r="A959" s="647" t="str">
        <f t="shared" si="96"/>
        <v>平成14</v>
      </c>
      <c r="B959" s="552">
        <f t="shared" si="93"/>
        <v>67</v>
      </c>
      <c r="C959" s="648">
        <v>37513</v>
      </c>
      <c r="D959" s="648" t="str">
        <f t="shared" si="94"/>
        <v/>
      </c>
      <c r="E959" s="649">
        <v>1</v>
      </c>
      <c r="F959" s="650" t="s">
        <v>2444</v>
      </c>
      <c r="G959" s="650" t="s">
        <v>2445</v>
      </c>
      <c r="H959" s="651"/>
      <c r="I959" s="176"/>
      <c r="J959" s="652">
        <v>1</v>
      </c>
      <c r="K959" s="653">
        <v>4</v>
      </c>
      <c r="L959" s="653">
        <v>72</v>
      </c>
      <c r="M959" s="176">
        <f t="shared" si="97"/>
        <v>72</v>
      </c>
      <c r="N959" s="1104"/>
      <c r="O959" s="1129" t="str">
        <f t="shared" si="95"/>
        <v/>
      </c>
      <c r="P959" s="175"/>
      <c r="Q959" s="175"/>
      <c r="R959" s="175"/>
      <c r="S959" s="175"/>
      <c r="T959" s="175"/>
      <c r="U959" s="175"/>
      <c r="V959" s="175"/>
      <c r="W959" s="175"/>
      <c r="X959" s="175"/>
      <c r="Y959" s="175"/>
      <c r="Z959" s="175"/>
      <c r="AA959" s="175"/>
      <c r="AB959" s="175"/>
      <c r="AC959" s="175"/>
      <c r="AD959" s="175"/>
      <c r="AE959" s="175"/>
      <c r="AF959" s="175"/>
      <c r="AG959" s="175"/>
    </row>
    <row r="960" spans="1:33" ht="18" customHeight="1">
      <c r="A960" s="647" t="str">
        <f t="shared" si="96"/>
        <v>平成14</v>
      </c>
      <c r="B960" s="552">
        <f t="shared" si="93"/>
        <v>8</v>
      </c>
      <c r="C960" s="648">
        <v>37523</v>
      </c>
      <c r="D960" s="648" t="str">
        <f t="shared" si="94"/>
        <v/>
      </c>
      <c r="E960" s="649">
        <v>1</v>
      </c>
      <c r="F960" s="650" t="s">
        <v>2446</v>
      </c>
      <c r="G960" s="650" t="s">
        <v>372</v>
      </c>
      <c r="H960" s="651"/>
      <c r="I960" s="176"/>
      <c r="J960" s="652">
        <v>1</v>
      </c>
      <c r="K960" s="653">
        <v>103</v>
      </c>
      <c r="L960" s="653">
        <v>191</v>
      </c>
      <c r="M960" s="176">
        <f t="shared" si="97"/>
        <v>191</v>
      </c>
      <c r="N960" s="1104"/>
      <c r="O960" s="1129" t="str">
        <f t="shared" si="95"/>
        <v/>
      </c>
      <c r="P960" s="175"/>
      <c r="Q960" s="175"/>
      <c r="R960" s="175"/>
      <c r="S960" s="175"/>
      <c r="T960" s="175"/>
      <c r="U960" s="175"/>
      <c r="V960" s="175"/>
      <c r="W960" s="175"/>
      <c r="X960" s="175"/>
      <c r="Y960" s="175"/>
      <c r="Z960" s="175"/>
      <c r="AA960" s="175"/>
      <c r="AB960" s="175"/>
      <c r="AC960" s="175"/>
      <c r="AD960" s="175"/>
      <c r="AE960" s="175"/>
      <c r="AF960" s="175"/>
      <c r="AG960" s="175"/>
    </row>
    <row r="961" spans="1:33" ht="18" customHeight="1">
      <c r="A961" s="647" t="str">
        <f t="shared" si="96"/>
        <v>平成14</v>
      </c>
      <c r="B961" s="552">
        <f t="shared" si="93"/>
        <v>2</v>
      </c>
      <c r="C961" s="648">
        <v>37552</v>
      </c>
      <c r="D961" s="648">
        <f t="shared" si="94"/>
        <v>37554</v>
      </c>
      <c r="E961" s="649">
        <v>3</v>
      </c>
      <c r="F961" s="650" t="s">
        <v>2447</v>
      </c>
      <c r="G961" s="650" t="s">
        <v>2448</v>
      </c>
      <c r="H961" s="651"/>
      <c r="I961" s="176"/>
      <c r="J961" s="652">
        <v>1</v>
      </c>
      <c r="K961" s="653">
        <v>308</v>
      </c>
      <c r="L961" s="653">
        <v>780</v>
      </c>
      <c r="M961" s="176">
        <f t="shared" si="97"/>
        <v>2340</v>
      </c>
      <c r="N961" s="1104"/>
      <c r="O961" s="1129" t="str">
        <f t="shared" si="95"/>
        <v/>
      </c>
      <c r="P961" s="175"/>
      <c r="Q961" s="175"/>
      <c r="R961" s="175"/>
      <c r="S961" s="175"/>
      <c r="T961" s="175"/>
      <c r="U961" s="175"/>
      <c r="V961" s="175"/>
      <c r="W961" s="175"/>
      <c r="X961" s="175"/>
      <c r="Y961" s="175"/>
      <c r="Z961" s="175"/>
      <c r="AA961" s="175"/>
      <c r="AB961" s="175"/>
      <c r="AC961" s="175"/>
      <c r="AD961" s="175"/>
      <c r="AE961" s="175"/>
      <c r="AF961" s="175"/>
      <c r="AG961" s="175"/>
    </row>
    <row r="962" spans="1:33" ht="18" customHeight="1">
      <c r="A962" s="647" t="str">
        <f t="shared" si="96"/>
        <v>平成14</v>
      </c>
      <c r="B962" s="552">
        <f t="shared" si="93"/>
        <v>12</v>
      </c>
      <c r="C962" s="648">
        <v>37555</v>
      </c>
      <c r="D962" s="648">
        <f t="shared" si="94"/>
        <v>37556</v>
      </c>
      <c r="E962" s="649">
        <v>2</v>
      </c>
      <c r="F962" s="650" t="s">
        <v>2449</v>
      </c>
      <c r="G962" s="650" t="s">
        <v>2450</v>
      </c>
      <c r="H962" s="651"/>
      <c r="I962" s="176"/>
      <c r="J962" s="652">
        <v>1</v>
      </c>
      <c r="K962" s="653">
        <v>94</v>
      </c>
      <c r="L962" s="653">
        <v>193</v>
      </c>
      <c r="M962" s="176">
        <f t="shared" si="97"/>
        <v>386</v>
      </c>
      <c r="N962" s="1104"/>
      <c r="O962" s="1129" t="str">
        <f t="shared" si="95"/>
        <v/>
      </c>
      <c r="P962" s="175"/>
      <c r="Q962" s="175"/>
      <c r="R962" s="175"/>
      <c r="S962" s="175"/>
      <c r="T962" s="175"/>
      <c r="U962" s="175"/>
      <c r="V962" s="175"/>
      <c r="W962" s="175"/>
      <c r="X962" s="175"/>
      <c r="Y962" s="175"/>
      <c r="Z962" s="175"/>
      <c r="AA962" s="175"/>
      <c r="AB962" s="175"/>
      <c r="AC962" s="175"/>
      <c r="AD962" s="175"/>
      <c r="AE962" s="175"/>
      <c r="AF962" s="175"/>
      <c r="AG962" s="175"/>
    </row>
    <row r="963" spans="1:33" ht="18" customHeight="1">
      <c r="A963" s="647" t="str">
        <f t="shared" si="96"/>
        <v>平成14</v>
      </c>
      <c r="B963" s="552">
        <f t="shared" si="93"/>
        <v>18</v>
      </c>
      <c r="C963" s="648">
        <v>37558</v>
      </c>
      <c r="D963" s="648">
        <f t="shared" si="94"/>
        <v>37559</v>
      </c>
      <c r="E963" s="649">
        <v>2</v>
      </c>
      <c r="F963" s="650" t="s">
        <v>2451</v>
      </c>
      <c r="G963" s="650" t="s">
        <v>1296</v>
      </c>
      <c r="H963" s="651"/>
      <c r="I963" s="176"/>
      <c r="J963" s="652">
        <v>1</v>
      </c>
      <c r="K963" s="653">
        <v>50</v>
      </c>
      <c r="L963" s="653">
        <v>150</v>
      </c>
      <c r="M963" s="176">
        <f t="shared" si="97"/>
        <v>300</v>
      </c>
      <c r="N963" s="1104"/>
      <c r="O963" s="1129" t="str">
        <f t="shared" si="95"/>
        <v/>
      </c>
      <c r="P963" s="175"/>
      <c r="Q963" s="175"/>
      <c r="R963" s="175"/>
      <c r="S963" s="175"/>
      <c r="T963" s="175"/>
      <c r="U963" s="175"/>
      <c r="V963" s="175"/>
      <c r="W963" s="175"/>
      <c r="X963" s="175"/>
      <c r="Y963" s="175"/>
      <c r="Z963" s="175"/>
      <c r="AA963" s="175"/>
      <c r="AB963" s="175"/>
      <c r="AC963" s="175"/>
      <c r="AD963" s="175"/>
      <c r="AE963" s="175"/>
      <c r="AF963" s="175"/>
      <c r="AG963" s="175"/>
    </row>
    <row r="964" spans="1:33" ht="18" customHeight="1">
      <c r="A964" s="647" t="str">
        <f t="shared" si="96"/>
        <v>平成14</v>
      </c>
      <c r="B964" s="552">
        <f t="shared" ref="B964:B1027" si="98">IF(ISBLANK(K964),"-",COUNTIFS($K:$K,"&gt;"&amp;K964,A:A,A964)+1)</f>
        <v>1</v>
      </c>
      <c r="C964" s="648">
        <v>37562</v>
      </c>
      <c r="D964" s="648">
        <f t="shared" ref="D964:D1027" si="99">IF(E964=1,"",C964+E964-1)</f>
        <v>37564</v>
      </c>
      <c r="E964" s="649">
        <v>3</v>
      </c>
      <c r="F964" s="650" t="s">
        <v>2452</v>
      </c>
      <c r="G964" s="650" t="s">
        <v>2453</v>
      </c>
      <c r="H964" s="651"/>
      <c r="I964" s="176"/>
      <c r="J964" s="652">
        <v>1</v>
      </c>
      <c r="K964" s="653">
        <v>353</v>
      </c>
      <c r="L964" s="653">
        <v>757</v>
      </c>
      <c r="M964" s="176">
        <f t="shared" si="97"/>
        <v>2271</v>
      </c>
      <c r="N964" s="1104"/>
      <c r="O964" s="1129" t="str">
        <f t="shared" ref="O964:O1027" si="100">IF(COUNTIF(G964,"*オンライン*"),"●","")</f>
        <v/>
      </c>
      <c r="P964" s="175"/>
      <c r="Q964" s="175"/>
      <c r="R964" s="175"/>
      <c r="S964" s="175"/>
      <c r="T964" s="175"/>
      <c r="U964" s="175"/>
      <c r="V964" s="175"/>
      <c r="W964" s="175"/>
      <c r="X964" s="175"/>
      <c r="Y964" s="175"/>
      <c r="Z964" s="175"/>
      <c r="AA964" s="175"/>
      <c r="AB964" s="175"/>
      <c r="AC964" s="175"/>
      <c r="AD964" s="175"/>
      <c r="AE964" s="175"/>
      <c r="AF964" s="175"/>
      <c r="AG964" s="175"/>
    </row>
    <row r="965" spans="1:33" ht="18" customHeight="1">
      <c r="A965" s="647" t="str">
        <f t="shared" ref="A965:A1028" si="101">TEXT(EDATE(C965,-3),"ggge")</f>
        <v>平成14</v>
      </c>
      <c r="B965" s="552">
        <f t="shared" si="98"/>
        <v>26</v>
      </c>
      <c r="C965" s="648">
        <v>37568</v>
      </c>
      <c r="D965" s="648" t="str">
        <f t="shared" si="99"/>
        <v/>
      </c>
      <c r="E965" s="649">
        <v>1</v>
      </c>
      <c r="F965" s="650" t="s">
        <v>2454</v>
      </c>
      <c r="G965" s="650" t="s">
        <v>1299</v>
      </c>
      <c r="H965" s="651"/>
      <c r="I965" s="176"/>
      <c r="J965" s="652">
        <v>1</v>
      </c>
      <c r="K965" s="653">
        <v>20</v>
      </c>
      <c r="L965" s="653">
        <v>250</v>
      </c>
      <c r="M965" s="176">
        <f t="shared" ref="M965:M1028" si="102">E965*L965</f>
        <v>250</v>
      </c>
      <c r="N965" s="1104"/>
      <c r="O965" s="1129" t="str">
        <f t="shared" si="100"/>
        <v/>
      </c>
      <c r="P965" s="175"/>
      <c r="Q965" s="175"/>
      <c r="R965" s="175"/>
      <c r="S965" s="175"/>
      <c r="T965" s="175"/>
      <c r="U965" s="175"/>
      <c r="V965" s="175"/>
      <c r="W965" s="175"/>
      <c r="X965" s="175"/>
      <c r="Y965" s="175"/>
      <c r="Z965" s="175"/>
      <c r="AA965" s="175"/>
      <c r="AB965" s="175"/>
      <c r="AC965" s="175"/>
      <c r="AD965" s="175"/>
      <c r="AE965" s="175"/>
      <c r="AF965" s="175"/>
      <c r="AG965" s="175"/>
    </row>
    <row r="966" spans="1:33" ht="18" customHeight="1">
      <c r="A966" s="647" t="str">
        <f t="shared" si="101"/>
        <v>平成14</v>
      </c>
      <c r="B966" s="552">
        <f t="shared" si="98"/>
        <v>9</v>
      </c>
      <c r="C966" s="648">
        <v>37574</v>
      </c>
      <c r="D966" s="648">
        <f t="shared" si="99"/>
        <v>37575</v>
      </c>
      <c r="E966" s="649">
        <v>2</v>
      </c>
      <c r="F966" s="650" t="s">
        <v>2455</v>
      </c>
      <c r="G966" s="650" t="s">
        <v>2009</v>
      </c>
      <c r="H966" s="651"/>
      <c r="I966" s="176"/>
      <c r="J966" s="652">
        <v>1</v>
      </c>
      <c r="K966" s="653">
        <v>98</v>
      </c>
      <c r="L966" s="653">
        <v>223</v>
      </c>
      <c r="M966" s="176">
        <f t="shared" si="102"/>
        <v>446</v>
      </c>
      <c r="N966" s="1104"/>
      <c r="O966" s="1129" t="str">
        <f t="shared" si="100"/>
        <v/>
      </c>
      <c r="P966" s="175"/>
      <c r="Q966" s="175"/>
      <c r="R966" s="175"/>
      <c r="S966" s="175"/>
      <c r="T966" s="175"/>
      <c r="U966" s="175"/>
      <c r="V966" s="175"/>
      <c r="W966" s="175"/>
      <c r="X966" s="175"/>
      <c r="Y966" s="175"/>
      <c r="Z966" s="175"/>
      <c r="AA966" s="175"/>
      <c r="AB966" s="175"/>
      <c r="AC966" s="175"/>
      <c r="AD966" s="175"/>
      <c r="AE966" s="175"/>
      <c r="AF966" s="175"/>
      <c r="AG966" s="175"/>
    </row>
    <row r="967" spans="1:33" ht="18" customHeight="1">
      <c r="A967" s="647" t="str">
        <f t="shared" si="101"/>
        <v>平成14</v>
      </c>
      <c r="B967" s="552">
        <f t="shared" si="98"/>
        <v>22</v>
      </c>
      <c r="C967" s="648">
        <v>37586</v>
      </c>
      <c r="D967" s="648">
        <f t="shared" si="99"/>
        <v>37587</v>
      </c>
      <c r="E967" s="649">
        <v>2</v>
      </c>
      <c r="F967" s="650" t="s">
        <v>2456</v>
      </c>
      <c r="G967" s="650" t="s">
        <v>1296</v>
      </c>
      <c r="H967" s="651"/>
      <c r="I967" s="176"/>
      <c r="J967" s="652">
        <v>1</v>
      </c>
      <c r="K967" s="653">
        <v>43</v>
      </c>
      <c r="L967" s="653">
        <v>176</v>
      </c>
      <c r="M967" s="176">
        <f t="shared" si="102"/>
        <v>352</v>
      </c>
      <c r="N967" s="1104"/>
      <c r="O967" s="1129" t="str">
        <f t="shared" si="100"/>
        <v/>
      </c>
      <c r="P967" s="175"/>
      <c r="Q967" s="175"/>
      <c r="R967" s="175"/>
      <c r="S967" s="175"/>
      <c r="T967" s="175"/>
      <c r="U967" s="175"/>
      <c r="V967" s="175"/>
      <c r="W967" s="175"/>
      <c r="X967" s="175"/>
      <c r="Y967" s="175"/>
      <c r="Z967" s="175"/>
      <c r="AA967" s="175"/>
      <c r="AB967" s="175"/>
      <c r="AC967" s="175"/>
      <c r="AD967" s="175"/>
      <c r="AE967" s="175"/>
      <c r="AF967" s="175"/>
      <c r="AG967" s="175"/>
    </row>
    <row r="968" spans="1:33" ht="18" customHeight="1">
      <c r="A968" s="647" t="str">
        <f t="shared" si="101"/>
        <v>平成14</v>
      </c>
      <c r="B968" s="552">
        <f t="shared" si="98"/>
        <v>5</v>
      </c>
      <c r="C968" s="648">
        <v>37587</v>
      </c>
      <c r="D968" s="648">
        <f t="shared" si="99"/>
        <v>37589</v>
      </c>
      <c r="E968" s="649">
        <v>3</v>
      </c>
      <c r="F968" s="650" t="s">
        <v>2457</v>
      </c>
      <c r="G968" s="650" t="s">
        <v>1800</v>
      </c>
      <c r="H968" s="651"/>
      <c r="I968" s="176"/>
      <c r="J968" s="652">
        <v>1</v>
      </c>
      <c r="K968" s="653">
        <v>193</v>
      </c>
      <c r="L968" s="653">
        <v>378</v>
      </c>
      <c r="M968" s="176">
        <f t="shared" si="102"/>
        <v>1134</v>
      </c>
      <c r="N968" s="1104"/>
      <c r="O968" s="1129" t="str">
        <f t="shared" si="100"/>
        <v/>
      </c>
      <c r="P968" s="175"/>
      <c r="Q968" s="175"/>
      <c r="R968" s="175"/>
      <c r="S968" s="175"/>
      <c r="T968" s="175"/>
      <c r="U968" s="175"/>
      <c r="V968" s="175"/>
      <c r="W968" s="175"/>
      <c r="X968" s="175"/>
      <c r="Y968" s="175"/>
      <c r="Z968" s="175"/>
      <c r="AA968" s="175"/>
      <c r="AB968" s="175"/>
      <c r="AC968" s="175"/>
      <c r="AD968" s="175"/>
      <c r="AE968" s="175"/>
      <c r="AF968" s="175"/>
      <c r="AG968" s="175"/>
    </row>
    <row r="969" spans="1:33" ht="18" customHeight="1">
      <c r="A969" s="647" t="str">
        <f t="shared" si="101"/>
        <v>平成14</v>
      </c>
      <c r="B969" s="552">
        <f t="shared" si="98"/>
        <v>9</v>
      </c>
      <c r="C969" s="648">
        <v>37588</v>
      </c>
      <c r="D969" s="648">
        <f t="shared" si="99"/>
        <v>37589</v>
      </c>
      <c r="E969" s="649">
        <v>2</v>
      </c>
      <c r="F969" s="650" t="s">
        <v>2458</v>
      </c>
      <c r="G969" s="650" t="s">
        <v>1299</v>
      </c>
      <c r="H969" s="651"/>
      <c r="I969" s="176"/>
      <c r="J969" s="652">
        <v>1</v>
      </c>
      <c r="K969" s="653">
        <v>98</v>
      </c>
      <c r="L969" s="653">
        <v>270</v>
      </c>
      <c r="M969" s="176">
        <f t="shared" si="102"/>
        <v>540</v>
      </c>
      <c r="N969" s="1104"/>
      <c r="O969" s="1129" t="str">
        <f t="shared" si="100"/>
        <v/>
      </c>
      <c r="P969" s="175"/>
      <c r="Q969" s="175"/>
      <c r="R969" s="175"/>
      <c r="S969" s="175"/>
      <c r="T969" s="175"/>
      <c r="U969" s="175"/>
      <c r="V969" s="175"/>
      <c r="W969" s="175"/>
      <c r="X969" s="175"/>
      <c r="Y969" s="175"/>
      <c r="Z969" s="175"/>
      <c r="AA969" s="175"/>
      <c r="AB969" s="175"/>
      <c r="AC969" s="175"/>
      <c r="AD969" s="175"/>
      <c r="AE969" s="175"/>
      <c r="AF969" s="175"/>
      <c r="AG969" s="175"/>
    </row>
    <row r="970" spans="1:33" ht="18" customHeight="1">
      <c r="A970" s="647" t="str">
        <f t="shared" si="101"/>
        <v>平成14</v>
      </c>
      <c r="B970" s="552">
        <f t="shared" si="98"/>
        <v>82</v>
      </c>
      <c r="C970" s="648">
        <v>37593</v>
      </c>
      <c r="D970" s="648" t="str">
        <f t="shared" si="99"/>
        <v/>
      </c>
      <c r="E970" s="649">
        <v>1</v>
      </c>
      <c r="F970" s="650" t="s">
        <v>2459</v>
      </c>
      <c r="G970" s="650" t="s">
        <v>1296</v>
      </c>
      <c r="H970" s="651"/>
      <c r="I970" s="176"/>
      <c r="J970" s="652">
        <v>1</v>
      </c>
      <c r="K970" s="653">
        <v>1</v>
      </c>
      <c r="L970" s="653">
        <v>30</v>
      </c>
      <c r="M970" s="176">
        <f t="shared" si="102"/>
        <v>30</v>
      </c>
      <c r="N970" s="1104"/>
      <c r="O970" s="1129" t="str">
        <f t="shared" si="100"/>
        <v/>
      </c>
      <c r="P970" s="175"/>
      <c r="Q970" s="175"/>
      <c r="R970" s="175"/>
      <c r="S970" s="175"/>
      <c r="T970" s="175"/>
      <c r="U970" s="175"/>
      <c r="V970" s="175"/>
      <c r="W970" s="175"/>
      <c r="X970" s="175"/>
      <c r="Y970" s="175"/>
      <c r="Z970" s="175"/>
      <c r="AA970" s="175"/>
      <c r="AB970" s="175"/>
      <c r="AC970" s="175"/>
      <c r="AD970" s="175"/>
      <c r="AE970" s="175"/>
      <c r="AF970" s="175"/>
      <c r="AG970" s="175"/>
    </row>
    <row r="971" spans="1:33" ht="18" customHeight="1">
      <c r="A971" s="647" t="str">
        <f t="shared" si="101"/>
        <v>平成14</v>
      </c>
      <c r="B971" s="552">
        <f t="shared" si="98"/>
        <v>77</v>
      </c>
      <c r="C971" s="648">
        <v>37593</v>
      </c>
      <c r="D971" s="648" t="str">
        <f t="shared" si="99"/>
        <v/>
      </c>
      <c r="E971" s="649">
        <v>1</v>
      </c>
      <c r="F971" s="650" t="s">
        <v>1639</v>
      </c>
      <c r="G971" s="650" t="s">
        <v>2460</v>
      </c>
      <c r="H971" s="651"/>
      <c r="I971" s="176"/>
      <c r="J971" s="652">
        <v>1</v>
      </c>
      <c r="K971" s="653">
        <v>2</v>
      </c>
      <c r="L971" s="653">
        <v>34</v>
      </c>
      <c r="M971" s="176">
        <f t="shared" si="102"/>
        <v>34</v>
      </c>
      <c r="N971" s="1104"/>
      <c r="O971" s="1129" t="str">
        <f t="shared" si="100"/>
        <v/>
      </c>
      <c r="P971" s="175"/>
      <c r="Q971" s="175"/>
      <c r="R971" s="175"/>
      <c r="S971" s="175"/>
      <c r="T971" s="175"/>
      <c r="U971" s="175"/>
      <c r="V971" s="175"/>
      <c r="W971" s="175"/>
      <c r="X971" s="175"/>
      <c r="Y971" s="175"/>
      <c r="Z971" s="175"/>
      <c r="AA971" s="175"/>
      <c r="AB971" s="175"/>
      <c r="AC971" s="175"/>
      <c r="AD971" s="175"/>
      <c r="AE971" s="175"/>
      <c r="AF971" s="175"/>
      <c r="AG971" s="175"/>
    </row>
    <row r="972" spans="1:33" ht="18" customHeight="1">
      <c r="A972" s="647" t="str">
        <f t="shared" si="101"/>
        <v>平成14</v>
      </c>
      <c r="B972" s="552">
        <f t="shared" si="98"/>
        <v>32</v>
      </c>
      <c r="C972" s="648">
        <v>37595</v>
      </c>
      <c r="D972" s="648" t="str">
        <f t="shared" si="99"/>
        <v/>
      </c>
      <c r="E972" s="649">
        <v>1</v>
      </c>
      <c r="F972" s="650" t="s">
        <v>2461</v>
      </c>
      <c r="G972" s="650" t="s">
        <v>1296</v>
      </c>
      <c r="H972" s="651"/>
      <c r="I972" s="176"/>
      <c r="J972" s="652">
        <v>1</v>
      </c>
      <c r="K972" s="653">
        <v>15</v>
      </c>
      <c r="L972" s="653">
        <v>96</v>
      </c>
      <c r="M972" s="176">
        <f t="shared" si="102"/>
        <v>96</v>
      </c>
      <c r="N972" s="1104"/>
      <c r="O972" s="1129" t="str">
        <f t="shared" si="100"/>
        <v/>
      </c>
      <c r="P972" s="175"/>
      <c r="Q972" s="175"/>
      <c r="R972" s="175"/>
      <c r="S972" s="175"/>
      <c r="T972" s="175"/>
      <c r="U972" s="175"/>
      <c r="V972" s="175"/>
      <c r="W972" s="175"/>
      <c r="X972" s="175"/>
      <c r="Y972" s="175"/>
      <c r="Z972" s="175"/>
      <c r="AA972" s="175"/>
      <c r="AB972" s="175"/>
      <c r="AC972" s="175"/>
      <c r="AD972" s="175"/>
      <c r="AE972" s="175"/>
      <c r="AF972" s="175"/>
      <c r="AG972" s="175"/>
    </row>
    <row r="973" spans="1:33" ht="18" customHeight="1">
      <c r="A973" s="647" t="str">
        <f t="shared" si="101"/>
        <v>平成14</v>
      </c>
      <c r="B973" s="552">
        <f t="shared" si="98"/>
        <v>77</v>
      </c>
      <c r="C973" s="648">
        <v>37609</v>
      </c>
      <c r="D973" s="648" t="str">
        <f t="shared" si="99"/>
        <v/>
      </c>
      <c r="E973" s="649">
        <v>1</v>
      </c>
      <c r="F973" s="650" t="s">
        <v>2462</v>
      </c>
      <c r="G973" s="650" t="s">
        <v>1296</v>
      </c>
      <c r="H973" s="651"/>
      <c r="I973" s="176"/>
      <c r="J973" s="652">
        <v>1</v>
      </c>
      <c r="K973" s="653">
        <v>2</v>
      </c>
      <c r="L973" s="653">
        <v>72</v>
      </c>
      <c r="M973" s="176">
        <f t="shared" si="102"/>
        <v>72</v>
      </c>
      <c r="N973" s="1104"/>
      <c r="O973" s="1129" t="str">
        <f t="shared" si="100"/>
        <v/>
      </c>
      <c r="P973" s="175"/>
      <c r="Q973" s="175"/>
      <c r="R973" s="175"/>
      <c r="S973" s="175"/>
      <c r="T973" s="175"/>
      <c r="U973" s="175"/>
      <c r="V973" s="175"/>
      <c r="W973" s="175"/>
      <c r="X973" s="175"/>
      <c r="Y973" s="175"/>
      <c r="Z973" s="175"/>
      <c r="AA973" s="175"/>
      <c r="AB973" s="175"/>
      <c r="AC973" s="175"/>
      <c r="AD973" s="175"/>
      <c r="AE973" s="175"/>
      <c r="AF973" s="175"/>
      <c r="AG973" s="175"/>
    </row>
    <row r="974" spans="1:33" ht="18" customHeight="1">
      <c r="A974" s="647" t="str">
        <f t="shared" si="101"/>
        <v>平成14</v>
      </c>
      <c r="B974" s="552">
        <f t="shared" si="98"/>
        <v>23</v>
      </c>
      <c r="C974" s="648">
        <v>37610</v>
      </c>
      <c r="D974" s="648" t="str">
        <f t="shared" si="99"/>
        <v/>
      </c>
      <c r="E974" s="649">
        <v>1</v>
      </c>
      <c r="F974" s="650" t="s">
        <v>2463</v>
      </c>
      <c r="G974" s="650" t="s">
        <v>2464</v>
      </c>
      <c r="H974" s="651"/>
      <c r="I974" s="176"/>
      <c r="J974" s="652">
        <v>1</v>
      </c>
      <c r="K974" s="653">
        <v>38</v>
      </c>
      <c r="L974" s="653">
        <v>116</v>
      </c>
      <c r="M974" s="176">
        <f t="shared" si="102"/>
        <v>116</v>
      </c>
      <c r="N974" s="1104"/>
      <c r="O974" s="1129" t="str">
        <f t="shared" si="100"/>
        <v/>
      </c>
      <c r="P974" s="175"/>
      <c r="Q974" s="175"/>
      <c r="R974" s="175"/>
      <c r="S974" s="175"/>
      <c r="T974" s="175"/>
      <c r="U974" s="175"/>
      <c r="V974" s="175"/>
      <c r="W974" s="175"/>
      <c r="X974" s="175"/>
      <c r="Y974" s="175"/>
      <c r="Z974" s="175"/>
      <c r="AA974" s="175"/>
      <c r="AB974" s="175"/>
      <c r="AC974" s="175"/>
      <c r="AD974" s="175"/>
      <c r="AE974" s="175"/>
      <c r="AF974" s="175"/>
      <c r="AG974" s="175"/>
    </row>
    <row r="975" spans="1:33" ht="18" customHeight="1">
      <c r="A975" s="647" t="str">
        <f t="shared" si="101"/>
        <v>平成14</v>
      </c>
      <c r="B975" s="552">
        <f t="shared" si="98"/>
        <v>25</v>
      </c>
      <c r="C975" s="648">
        <v>37636</v>
      </c>
      <c r="D975" s="648">
        <f t="shared" si="99"/>
        <v>37637</v>
      </c>
      <c r="E975" s="649">
        <v>2</v>
      </c>
      <c r="F975" s="650" t="s">
        <v>2465</v>
      </c>
      <c r="G975" s="650" t="s">
        <v>1296</v>
      </c>
      <c r="H975" s="651"/>
      <c r="I975" s="176"/>
      <c r="J975" s="652">
        <v>1</v>
      </c>
      <c r="K975" s="653">
        <v>25</v>
      </c>
      <c r="L975" s="653">
        <v>105</v>
      </c>
      <c r="M975" s="176">
        <f t="shared" si="102"/>
        <v>210</v>
      </c>
      <c r="N975" s="1104"/>
      <c r="O975" s="1129" t="str">
        <f t="shared" si="100"/>
        <v/>
      </c>
      <c r="P975" s="175"/>
      <c r="Q975" s="175"/>
      <c r="R975" s="175"/>
      <c r="S975" s="175"/>
      <c r="T975" s="175"/>
      <c r="U975" s="175"/>
      <c r="V975" s="175"/>
      <c r="W975" s="175"/>
      <c r="X975" s="175"/>
      <c r="Y975" s="175"/>
      <c r="Z975" s="175"/>
      <c r="AA975" s="175"/>
      <c r="AB975" s="175"/>
      <c r="AC975" s="175"/>
      <c r="AD975" s="175"/>
      <c r="AE975" s="175"/>
      <c r="AF975" s="175"/>
      <c r="AG975" s="175"/>
    </row>
    <row r="976" spans="1:33" ht="18" customHeight="1">
      <c r="A976" s="647" t="str">
        <f t="shared" si="101"/>
        <v>平成14</v>
      </c>
      <c r="B976" s="552">
        <f t="shared" si="98"/>
        <v>69</v>
      </c>
      <c r="C976" s="648">
        <v>37636</v>
      </c>
      <c r="D976" s="648" t="str">
        <f t="shared" si="99"/>
        <v/>
      </c>
      <c r="E976" s="649">
        <v>1</v>
      </c>
      <c r="F976" s="650" t="s">
        <v>2466</v>
      </c>
      <c r="G976" s="650" t="s">
        <v>2252</v>
      </c>
      <c r="H976" s="651"/>
      <c r="I976" s="176"/>
      <c r="J976" s="652">
        <v>1</v>
      </c>
      <c r="K976" s="653">
        <v>3</v>
      </c>
      <c r="L976" s="653">
        <v>78</v>
      </c>
      <c r="M976" s="176">
        <f t="shared" si="102"/>
        <v>78</v>
      </c>
      <c r="N976" s="1104"/>
      <c r="O976" s="1129" t="str">
        <f t="shared" si="100"/>
        <v/>
      </c>
      <c r="P976" s="175"/>
      <c r="Q976" s="175"/>
      <c r="R976" s="175"/>
      <c r="S976" s="175"/>
      <c r="T976" s="175"/>
      <c r="U976" s="175"/>
      <c r="V976" s="175"/>
      <c r="W976" s="175"/>
      <c r="X976" s="175"/>
      <c r="Y976" s="175"/>
      <c r="Z976" s="175"/>
      <c r="AA976" s="175"/>
      <c r="AB976" s="175"/>
      <c r="AC976" s="175"/>
      <c r="AD976" s="175"/>
      <c r="AE976" s="175"/>
      <c r="AF976" s="175"/>
      <c r="AG976" s="175"/>
    </row>
    <row r="977" spans="1:33" ht="18" customHeight="1">
      <c r="A977" s="647" t="str">
        <f t="shared" si="101"/>
        <v>平成14</v>
      </c>
      <c r="B977" s="552">
        <f t="shared" si="98"/>
        <v>54</v>
      </c>
      <c r="C977" s="648">
        <v>37638</v>
      </c>
      <c r="D977" s="648" t="str">
        <f t="shared" si="99"/>
        <v/>
      </c>
      <c r="E977" s="649">
        <v>1</v>
      </c>
      <c r="F977" s="650" t="s">
        <v>2467</v>
      </c>
      <c r="G977" s="650" t="s">
        <v>1296</v>
      </c>
      <c r="H977" s="651"/>
      <c r="I977" s="176"/>
      <c r="J977" s="652">
        <v>1</v>
      </c>
      <c r="K977" s="653">
        <v>6</v>
      </c>
      <c r="L977" s="653">
        <v>138</v>
      </c>
      <c r="M977" s="176">
        <f t="shared" si="102"/>
        <v>138</v>
      </c>
      <c r="N977" s="1104"/>
      <c r="O977" s="1129" t="str">
        <f t="shared" si="100"/>
        <v/>
      </c>
      <c r="P977" s="175"/>
      <c r="Q977" s="175"/>
      <c r="R977" s="175"/>
      <c r="S977" s="175"/>
      <c r="T977" s="175"/>
      <c r="U977" s="175"/>
      <c r="V977" s="175"/>
      <c r="W977" s="175"/>
      <c r="X977" s="175"/>
      <c r="Y977" s="175"/>
      <c r="Z977" s="175"/>
      <c r="AA977" s="175"/>
      <c r="AB977" s="175"/>
      <c r="AC977" s="175"/>
      <c r="AD977" s="175"/>
      <c r="AE977" s="175"/>
      <c r="AF977" s="175"/>
      <c r="AG977" s="175"/>
    </row>
    <row r="978" spans="1:33" ht="18" customHeight="1">
      <c r="A978" s="647" t="str">
        <f t="shared" si="101"/>
        <v>平成14</v>
      </c>
      <c r="B978" s="552">
        <f t="shared" si="98"/>
        <v>24</v>
      </c>
      <c r="C978" s="648">
        <v>37638</v>
      </c>
      <c r="D978" s="648" t="str">
        <f t="shared" si="99"/>
        <v/>
      </c>
      <c r="E978" s="649">
        <v>1</v>
      </c>
      <c r="F978" s="650" t="s">
        <v>2468</v>
      </c>
      <c r="G978" s="650" t="s">
        <v>1767</v>
      </c>
      <c r="H978" s="651"/>
      <c r="I978" s="176"/>
      <c r="J978" s="652">
        <v>1</v>
      </c>
      <c r="K978" s="653">
        <v>36</v>
      </c>
      <c r="L978" s="653">
        <v>270</v>
      </c>
      <c r="M978" s="176">
        <f t="shared" si="102"/>
        <v>270</v>
      </c>
      <c r="N978" s="1104"/>
      <c r="O978" s="1129" t="str">
        <f t="shared" si="100"/>
        <v/>
      </c>
      <c r="P978" s="175"/>
      <c r="Q978" s="175"/>
      <c r="R978" s="175"/>
      <c r="S978" s="175"/>
      <c r="T978" s="175"/>
      <c r="U978" s="175"/>
      <c r="V978" s="175"/>
      <c r="W978" s="175"/>
      <c r="X978" s="175"/>
      <c r="Y978" s="175"/>
      <c r="Z978" s="175"/>
      <c r="AA978" s="175"/>
      <c r="AB978" s="175"/>
      <c r="AC978" s="175"/>
      <c r="AD978" s="175"/>
      <c r="AE978" s="175"/>
      <c r="AF978" s="175"/>
      <c r="AG978" s="175"/>
    </row>
    <row r="979" spans="1:33" ht="18" customHeight="1">
      <c r="A979" s="647" t="str">
        <f t="shared" si="101"/>
        <v>平成14</v>
      </c>
      <c r="B979" s="552">
        <f t="shared" si="98"/>
        <v>54</v>
      </c>
      <c r="C979" s="648">
        <v>37638</v>
      </c>
      <c r="D979" s="648" t="str">
        <f t="shared" si="99"/>
        <v/>
      </c>
      <c r="E979" s="649">
        <v>1</v>
      </c>
      <c r="F979" s="650" t="s">
        <v>2469</v>
      </c>
      <c r="G979" s="650" t="s">
        <v>2470</v>
      </c>
      <c r="H979" s="651"/>
      <c r="I979" s="176"/>
      <c r="J979" s="652">
        <v>1</v>
      </c>
      <c r="K979" s="653">
        <v>6</v>
      </c>
      <c r="L979" s="653">
        <v>58</v>
      </c>
      <c r="M979" s="176">
        <f t="shared" si="102"/>
        <v>58</v>
      </c>
      <c r="N979" s="1104"/>
      <c r="O979" s="1129" t="str">
        <f t="shared" si="100"/>
        <v/>
      </c>
      <c r="P979" s="175"/>
      <c r="Q979" s="175"/>
      <c r="R979" s="175"/>
      <c r="S979" s="175"/>
      <c r="T979" s="175"/>
      <c r="U979" s="175"/>
      <c r="V979" s="175"/>
      <c r="W979" s="175"/>
      <c r="X979" s="175"/>
      <c r="Y979" s="175"/>
      <c r="Z979" s="175"/>
      <c r="AA979" s="175"/>
      <c r="AB979" s="175"/>
      <c r="AC979" s="175"/>
      <c r="AD979" s="175"/>
      <c r="AE979" s="175"/>
      <c r="AF979" s="175"/>
      <c r="AG979" s="175"/>
    </row>
    <row r="980" spans="1:33" ht="18" customHeight="1">
      <c r="A980" s="647" t="str">
        <f t="shared" si="101"/>
        <v>平成14</v>
      </c>
      <c r="B980" s="552">
        <f t="shared" si="98"/>
        <v>69</v>
      </c>
      <c r="C980" s="648">
        <v>37638</v>
      </c>
      <c r="D980" s="648" t="str">
        <f t="shared" si="99"/>
        <v/>
      </c>
      <c r="E980" s="649">
        <v>1</v>
      </c>
      <c r="F980" s="650" t="s">
        <v>2471</v>
      </c>
      <c r="G980" s="650" t="s">
        <v>2239</v>
      </c>
      <c r="H980" s="651"/>
      <c r="I980" s="176"/>
      <c r="J980" s="652">
        <v>1</v>
      </c>
      <c r="K980" s="653">
        <v>3</v>
      </c>
      <c r="L980" s="653">
        <v>17</v>
      </c>
      <c r="M980" s="176">
        <f t="shared" si="102"/>
        <v>17</v>
      </c>
      <c r="N980" s="1104"/>
      <c r="O980" s="1129" t="str">
        <f t="shared" si="100"/>
        <v/>
      </c>
      <c r="P980" s="175"/>
      <c r="Q980" s="175"/>
      <c r="R980" s="175"/>
      <c r="S980" s="175"/>
      <c r="T980" s="175"/>
      <c r="U980" s="175"/>
      <c r="V980" s="175"/>
      <c r="W980" s="175"/>
      <c r="X980" s="175"/>
      <c r="Y980" s="175"/>
      <c r="Z980" s="175"/>
      <c r="AA980" s="175"/>
      <c r="AB980" s="175"/>
      <c r="AC980" s="175"/>
      <c r="AD980" s="175"/>
      <c r="AE980" s="175"/>
      <c r="AF980" s="175"/>
      <c r="AG980" s="175"/>
    </row>
    <row r="981" spans="1:33" ht="18" customHeight="1">
      <c r="A981" s="647" t="str">
        <f t="shared" si="101"/>
        <v>平成14</v>
      </c>
      <c r="B981" s="552">
        <f t="shared" si="98"/>
        <v>43</v>
      </c>
      <c r="C981" s="648">
        <v>37641</v>
      </c>
      <c r="D981" s="648" t="str">
        <f t="shared" si="99"/>
        <v/>
      </c>
      <c r="E981" s="649">
        <v>1</v>
      </c>
      <c r="F981" s="650" t="s">
        <v>2472</v>
      </c>
      <c r="G981" s="650" t="s">
        <v>1296</v>
      </c>
      <c r="H981" s="651"/>
      <c r="I981" s="176"/>
      <c r="J981" s="652">
        <v>1</v>
      </c>
      <c r="K981" s="653">
        <v>10</v>
      </c>
      <c r="L981" s="653">
        <v>50</v>
      </c>
      <c r="M981" s="176">
        <f t="shared" si="102"/>
        <v>50</v>
      </c>
      <c r="N981" s="1104"/>
      <c r="O981" s="1129" t="str">
        <f t="shared" si="100"/>
        <v/>
      </c>
      <c r="P981" s="175"/>
      <c r="Q981" s="175"/>
      <c r="R981" s="175"/>
      <c r="S981" s="175"/>
      <c r="T981" s="175"/>
      <c r="U981" s="175"/>
      <c r="V981" s="175"/>
      <c r="W981" s="175"/>
      <c r="X981" s="175"/>
      <c r="Y981" s="175"/>
      <c r="Z981" s="175"/>
      <c r="AA981" s="175"/>
      <c r="AB981" s="175"/>
      <c r="AC981" s="175"/>
      <c r="AD981" s="175"/>
      <c r="AE981" s="175"/>
      <c r="AF981" s="175"/>
      <c r="AG981" s="175"/>
    </row>
    <row r="982" spans="1:33" ht="18" customHeight="1">
      <c r="A982" s="647" t="str">
        <f t="shared" si="101"/>
        <v>平成14</v>
      </c>
      <c r="B982" s="552">
        <f t="shared" si="98"/>
        <v>14</v>
      </c>
      <c r="C982" s="648">
        <v>37644</v>
      </c>
      <c r="D982" s="648">
        <f t="shared" si="99"/>
        <v>37645</v>
      </c>
      <c r="E982" s="649">
        <v>2</v>
      </c>
      <c r="F982" s="650" t="s">
        <v>2473</v>
      </c>
      <c r="G982" s="650" t="s">
        <v>1296</v>
      </c>
      <c r="H982" s="651"/>
      <c r="I982" s="176"/>
      <c r="J982" s="652">
        <v>1</v>
      </c>
      <c r="K982" s="653">
        <v>76</v>
      </c>
      <c r="L982" s="653">
        <v>168</v>
      </c>
      <c r="M982" s="176">
        <f t="shared" si="102"/>
        <v>336</v>
      </c>
      <c r="N982" s="1104"/>
      <c r="O982" s="1129" t="str">
        <f t="shared" si="100"/>
        <v/>
      </c>
      <c r="P982" s="175"/>
      <c r="Q982" s="175"/>
      <c r="R982" s="175"/>
      <c r="S982" s="175"/>
      <c r="T982" s="175"/>
      <c r="U982" s="175"/>
      <c r="V982" s="175"/>
      <c r="W982" s="175"/>
      <c r="X982" s="175"/>
      <c r="Y982" s="175"/>
      <c r="Z982" s="175"/>
      <c r="AA982" s="175"/>
      <c r="AB982" s="175"/>
      <c r="AC982" s="175"/>
      <c r="AD982" s="175"/>
      <c r="AE982" s="175"/>
      <c r="AF982" s="175"/>
      <c r="AG982" s="175"/>
    </row>
    <row r="983" spans="1:33" ht="18" customHeight="1">
      <c r="A983" s="647" t="str">
        <f t="shared" si="101"/>
        <v>平成14</v>
      </c>
      <c r="B983" s="552">
        <f t="shared" si="98"/>
        <v>17</v>
      </c>
      <c r="C983" s="648">
        <v>37644</v>
      </c>
      <c r="D983" s="648">
        <f t="shared" si="99"/>
        <v>37645</v>
      </c>
      <c r="E983" s="649">
        <v>2</v>
      </c>
      <c r="F983" s="650" t="s">
        <v>2474</v>
      </c>
      <c r="G983" s="650" t="s">
        <v>1299</v>
      </c>
      <c r="H983" s="651"/>
      <c r="I983" s="176"/>
      <c r="J983" s="652">
        <v>1</v>
      </c>
      <c r="K983" s="653">
        <v>64</v>
      </c>
      <c r="L983" s="653">
        <v>152</v>
      </c>
      <c r="M983" s="176">
        <f t="shared" si="102"/>
        <v>304</v>
      </c>
      <c r="N983" s="1104"/>
      <c r="O983" s="1129" t="str">
        <f t="shared" si="100"/>
        <v/>
      </c>
      <c r="P983" s="175"/>
      <c r="Q983" s="175"/>
      <c r="R983" s="175"/>
      <c r="S983" s="175"/>
      <c r="T983" s="175"/>
      <c r="U983" s="175"/>
      <c r="V983" s="175"/>
      <c r="W983" s="175"/>
      <c r="X983" s="175"/>
      <c r="Y983" s="175"/>
      <c r="Z983" s="175"/>
      <c r="AA983" s="175"/>
      <c r="AB983" s="175"/>
      <c r="AC983" s="175"/>
      <c r="AD983" s="175"/>
      <c r="AE983" s="175"/>
      <c r="AF983" s="175"/>
      <c r="AG983" s="175"/>
    </row>
    <row r="984" spans="1:33" ht="18" customHeight="1">
      <c r="A984" s="647" t="str">
        <f t="shared" si="101"/>
        <v>平成14</v>
      </c>
      <c r="B984" s="552">
        <f t="shared" si="98"/>
        <v>43</v>
      </c>
      <c r="C984" s="648">
        <v>37645</v>
      </c>
      <c r="D984" s="648">
        <f t="shared" si="99"/>
        <v>37646</v>
      </c>
      <c r="E984" s="649">
        <v>2</v>
      </c>
      <c r="F984" s="650" t="s">
        <v>2475</v>
      </c>
      <c r="G984" s="650" t="s">
        <v>1966</v>
      </c>
      <c r="H984" s="651"/>
      <c r="I984" s="176"/>
      <c r="J984" s="652">
        <v>1</v>
      </c>
      <c r="K984" s="653">
        <v>10</v>
      </c>
      <c r="L984" s="653">
        <v>102</v>
      </c>
      <c r="M984" s="176">
        <f t="shared" si="102"/>
        <v>204</v>
      </c>
      <c r="N984" s="1104"/>
      <c r="O984" s="1129" t="str">
        <f t="shared" si="100"/>
        <v/>
      </c>
      <c r="P984" s="175"/>
      <c r="Q984" s="175"/>
      <c r="R984" s="175"/>
      <c r="S984" s="175"/>
      <c r="T984" s="175"/>
      <c r="U984" s="175"/>
      <c r="V984" s="175"/>
      <c r="W984" s="175"/>
      <c r="X984" s="175"/>
      <c r="Y984" s="175"/>
      <c r="Z984" s="175"/>
      <c r="AA984" s="175"/>
      <c r="AB984" s="175"/>
      <c r="AC984" s="175"/>
      <c r="AD984" s="175"/>
      <c r="AE984" s="175"/>
      <c r="AF984" s="175"/>
      <c r="AG984" s="175"/>
    </row>
    <row r="985" spans="1:33" ht="18" customHeight="1">
      <c r="A985" s="647" t="str">
        <f t="shared" si="101"/>
        <v>平成14</v>
      </c>
      <c r="B985" s="552">
        <f t="shared" si="98"/>
        <v>69</v>
      </c>
      <c r="C985" s="648">
        <v>37673</v>
      </c>
      <c r="D985" s="648" t="str">
        <f t="shared" si="99"/>
        <v/>
      </c>
      <c r="E985" s="649">
        <v>1</v>
      </c>
      <c r="F985" s="650" t="s">
        <v>2476</v>
      </c>
      <c r="G985" s="650" t="s">
        <v>1296</v>
      </c>
      <c r="H985" s="651"/>
      <c r="I985" s="176"/>
      <c r="J985" s="652">
        <v>1</v>
      </c>
      <c r="K985" s="653">
        <v>3</v>
      </c>
      <c r="L985" s="653">
        <v>30</v>
      </c>
      <c r="M985" s="176">
        <f t="shared" si="102"/>
        <v>30</v>
      </c>
      <c r="N985" s="1104"/>
      <c r="O985" s="1129" t="str">
        <f t="shared" si="100"/>
        <v/>
      </c>
      <c r="P985" s="175"/>
      <c r="Q985" s="175"/>
      <c r="R985" s="175"/>
      <c r="S985" s="175"/>
      <c r="T985" s="175"/>
      <c r="U985" s="175"/>
      <c r="V985" s="175"/>
      <c r="W985" s="175"/>
      <c r="X985" s="175"/>
      <c r="Y985" s="175"/>
      <c r="Z985" s="175"/>
      <c r="AA985" s="175"/>
      <c r="AB985" s="175"/>
      <c r="AC985" s="175"/>
      <c r="AD985" s="175"/>
      <c r="AE985" s="175"/>
      <c r="AF985" s="175"/>
      <c r="AG985" s="175"/>
    </row>
    <row r="986" spans="1:33" ht="18" customHeight="1">
      <c r="A986" s="647" t="str">
        <f t="shared" si="101"/>
        <v>平成14</v>
      </c>
      <c r="B986" s="552">
        <f t="shared" si="98"/>
        <v>69</v>
      </c>
      <c r="C986" s="648">
        <v>37676</v>
      </c>
      <c r="D986" s="648" t="str">
        <f t="shared" si="99"/>
        <v/>
      </c>
      <c r="E986" s="649">
        <v>1</v>
      </c>
      <c r="F986" s="650" t="s">
        <v>2477</v>
      </c>
      <c r="G986" s="650" t="s">
        <v>1296</v>
      </c>
      <c r="H986" s="651"/>
      <c r="I986" s="176"/>
      <c r="J986" s="652">
        <v>1</v>
      </c>
      <c r="K986" s="653">
        <v>3</v>
      </c>
      <c r="L986" s="653">
        <v>51</v>
      </c>
      <c r="M986" s="176">
        <f t="shared" si="102"/>
        <v>51</v>
      </c>
      <c r="N986" s="1104"/>
      <c r="O986" s="1129" t="str">
        <f t="shared" si="100"/>
        <v/>
      </c>
      <c r="P986" s="175"/>
      <c r="Q986" s="175"/>
      <c r="R986" s="175"/>
      <c r="S986" s="175"/>
      <c r="T986" s="175"/>
      <c r="U986" s="175"/>
      <c r="V986" s="175"/>
      <c r="W986" s="175"/>
      <c r="X986" s="175"/>
      <c r="Y986" s="175"/>
      <c r="Z986" s="175"/>
      <c r="AA986" s="175"/>
      <c r="AB986" s="175"/>
      <c r="AC986" s="175"/>
      <c r="AD986" s="175"/>
      <c r="AE986" s="175"/>
      <c r="AF986" s="175"/>
      <c r="AG986" s="175"/>
    </row>
    <row r="987" spans="1:33" ht="18" customHeight="1">
      <c r="A987" s="647" t="str">
        <f t="shared" si="101"/>
        <v>平成14</v>
      </c>
      <c r="B987" s="552">
        <f t="shared" si="98"/>
        <v>20</v>
      </c>
      <c r="C987" s="648">
        <v>37686</v>
      </c>
      <c r="D987" s="648">
        <f t="shared" si="99"/>
        <v>37687</v>
      </c>
      <c r="E987" s="649">
        <v>2</v>
      </c>
      <c r="F987" s="650" t="s">
        <v>2478</v>
      </c>
      <c r="G987" s="650" t="s">
        <v>1296</v>
      </c>
      <c r="H987" s="651"/>
      <c r="I987" s="176"/>
      <c r="J987" s="652">
        <v>1</v>
      </c>
      <c r="K987" s="653">
        <v>47</v>
      </c>
      <c r="L987" s="653">
        <v>200</v>
      </c>
      <c r="M987" s="176">
        <f t="shared" si="102"/>
        <v>400</v>
      </c>
      <c r="N987" s="1104"/>
      <c r="O987" s="1129" t="str">
        <f t="shared" si="100"/>
        <v/>
      </c>
      <c r="P987" s="175"/>
      <c r="Q987" s="175"/>
      <c r="R987" s="175"/>
      <c r="S987" s="175"/>
      <c r="T987" s="175"/>
      <c r="U987" s="175"/>
      <c r="V987" s="175"/>
      <c r="W987" s="175"/>
      <c r="X987" s="175"/>
      <c r="Y987" s="175"/>
      <c r="Z987" s="175"/>
      <c r="AA987" s="175"/>
      <c r="AB987" s="175"/>
      <c r="AC987" s="175"/>
      <c r="AD987" s="175"/>
      <c r="AE987" s="175"/>
      <c r="AF987" s="175"/>
      <c r="AG987" s="175"/>
    </row>
    <row r="988" spans="1:33" ht="18" customHeight="1">
      <c r="A988" s="647" t="str">
        <f t="shared" si="101"/>
        <v>平成14</v>
      </c>
      <c r="B988" s="552">
        <f t="shared" si="98"/>
        <v>4</v>
      </c>
      <c r="C988" s="648">
        <v>37691</v>
      </c>
      <c r="D988" s="648">
        <f t="shared" si="99"/>
        <v>37693</v>
      </c>
      <c r="E988" s="649">
        <v>3</v>
      </c>
      <c r="F988" s="650" t="s">
        <v>2479</v>
      </c>
      <c r="G988" s="650" t="s">
        <v>2480</v>
      </c>
      <c r="H988" s="651"/>
      <c r="I988" s="176"/>
      <c r="J988" s="652">
        <v>1</v>
      </c>
      <c r="K988" s="653">
        <v>222</v>
      </c>
      <c r="L988" s="653">
        <v>500</v>
      </c>
      <c r="M988" s="176">
        <f t="shared" si="102"/>
        <v>1500</v>
      </c>
      <c r="N988" s="1104"/>
      <c r="O988" s="1129" t="str">
        <f t="shared" si="100"/>
        <v/>
      </c>
      <c r="P988" s="175"/>
      <c r="Q988" s="175"/>
      <c r="R988" s="175"/>
      <c r="S988" s="175"/>
      <c r="T988" s="175"/>
      <c r="U988" s="175"/>
      <c r="V988" s="175"/>
      <c r="W988" s="175"/>
      <c r="X988" s="175"/>
      <c r="Y988" s="175"/>
      <c r="Z988" s="175"/>
      <c r="AA988" s="175"/>
      <c r="AB988" s="175"/>
      <c r="AC988" s="175"/>
      <c r="AD988" s="175"/>
      <c r="AE988" s="175"/>
      <c r="AF988" s="175"/>
      <c r="AG988" s="175"/>
    </row>
    <row r="989" spans="1:33" ht="18" customHeight="1">
      <c r="A989" s="647" t="str">
        <f t="shared" si="101"/>
        <v>平成14</v>
      </c>
      <c r="B989" s="552" t="str">
        <f t="shared" si="98"/>
        <v>-</v>
      </c>
      <c r="C989" s="648">
        <v>37693</v>
      </c>
      <c r="D989" s="648" t="str">
        <f t="shared" si="99"/>
        <v/>
      </c>
      <c r="E989" s="649">
        <v>1</v>
      </c>
      <c r="F989" s="650" t="s">
        <v>2358</v>
      </c>
      <c r="G989" s="650" t="s">
        <v>2359</v>
      </c>
      <c r="H989" s="651"/>
      <c r="I989" s="176"/>
      <c r="J989" s="652">
        <v>1</v>
      </c>
      <c r="K989" s="653"/>
      <c r="L989" s="653"/>
      <c r="M989" s="176">
        <f t="shared" si="102"/>
        <v>0</v>
      </c>
      <c r="N989" s="1104"/>
      <c r="O989" s="1129" t="str">
        <f t="shared" si="100"/>
        <v/>
      </c>
      <c r="P989" s="175"/>
      <c r="Q989" s="175"/>
      <c r="R989" s="175"/>
      <c r="S989" s="175"/>
      <c r="T989" s="175"/>
      <c r="U989" s="175"/>
      <c r="V989" s="175"/>
      <c r="W989" s="175"/>
      <c r="X989" s="175"/>
      <c r="Y989" s="175"/>
      <c r="Z989" s="175"/>
      <c r="AA989" s="175"/>
      <c r="AB989" s="175"/>
      <c r="AC989" s="175"/>
      <c r="AD989" s="175"/>
      <c r="AE989" s="175"/>
      <c r="AF989" s="175"/>
      <c r="AG989" s="175"/>
    </row>
    <row r="990" spans="1:33" ht="18" customHeight="1">
      <c r="A990" s="647" t="str">
        <f t="shared" si="101"/>
        <v>平成14</v>
      </c>
      <c r="B990" s="552">
        <f t="shared" si="98"/>
        <v>69</v>
      </c>
      <c r="C990" s="648">
        <v>37697</v>
      </c>
      <c r="D990" s="648" t="str">
        <f t="shared" si="99"/>
        <v/>
      </c>
      <c r="E990" s="649">
        <v>1</v>
      </c>
      <c r="F990" s="650" t="s">
        <v>2481</v>
      </c>
      <c r="G990" s="650" t="s">
        <v>1296</v>
      </c>
      <c r="H990" s="651"/>
      <c r="I990" s="176"/>
      <c r="J990" s="652">
        <v>1</v>
      </c>
      <c r="K990" s="653">
        <v>3</v>
      </c>
      <c r="L990" s="653">
        <v>37</v>
      </c>
      <c r="M990" s="176">
        <f t="shared" si="102"/>
        <v>37</v>
      </c>
      <c r="N990" s="1104"/>
      <c r="O990" s="1129" t="str">
        <f t="shared" si="100"/>
        <v/>
      </c>
      <c r="P990" s="175"/>
      <c r="Q990" s="175"/>
      <c r="R990" s="175"/>
      <c r="S990" s="175"/>
      <c r="T990" s="175"/>
      <c r="U990" s="175"/>
      <c r="V990" s="175"/>
      <c r="W990" s="175"/>
      <c r="X990" s="175"/>
      <c r="Y990" s="175"/>
      <c r="Z990" s="175"/>
      <c r="AA990" s="175"/>
      <c r="AB990" s="175"/>
      <c r="AC990" s="175"/>
      <c r="AD990" s="175"/>
      <c r="AE990" s="175"/>
      <c r="AF990" s="175"/>
      <c r="AG990" s="175"/>
    </row>
    <row r="991" spans="1:33" ht="18" customHeight="1">
      <c r="A991" s="647" t="str">
        <f t="shared" si="101"/>
        <v>平成14</v>
      </c>
      <c r="B991" s="552">
        <f t="shared" si="98"/>
        <v>54</v>
      </c>
      <c r="C991" s="648">
        <v>37698</v>
      </c>
      <c r="D991" s="648" t="str">
        <f t="shared" si="99"/>
        <v/>
      </c>
      <c r="E991" s="649">
        <v>1</v>
      </c>
      <c r="F991" s="650" t="s">
        <v>2482</v>
      </c>
      <c r="G991" s="650" t="s">
        <v>2483</v>
      </c>
      <c r="H991" s="651"/>
      <c r="I991" s="176"/>
      <c r="J991" s="652">
        <v>1</v>
      </c>
      <c r="K991" s="653">
        <v>6</v>
      </c>
      <c r="L991" s="653">
        <v>56</v>
      </c>
      <c r="M991" s="176">
        <f t="shared" si="102"/>
        <v>56</v>
      </c>
      <c r="N991" s="1104"/>
      <c r="O991" s="1129" t="str">
        <f t="shared" si="100"/>
        <v/>
      </c>
      <c r="P991" s="175"/>
      <c r="Q991" s="175"/>
      <c r="R991" s="175"/>
      <c r="S991" s="175"/>
      <c r="T991" s="175"/>
      <c r="U991" s="175"/>
      <c r="V991" s="175"/>
      <c r="W991" s="175"/>
      <c r="X991" s="175"/>
      <c r="Y991" s="175"/>
      <c r="Z991" s="175"/>
      <c r="AA991" s="175"/>
      <c r="AB991" s="175"/>
      <c r="AC991" s="175"/>
      <c r="AD991" s="175"/>
      <c r="AE991" s="175"/>
      <c r="AF991" s="175"/>
      <c r="AG991" s="175"/>
    </row>
    <row r="992" spans="1:33" ht="18" customHeight="1">
      <c r="A992" s="647" t="str">
        <f t="shared" si="101"/>
        <v>平成14</v>
      </c>
      <c r="B992" s="552">
        <f t="shared" si="98"/>
        <v>77</v>
      </c>
      <c r="C992" s="648">
        <v>37706</v>
      </c>
      <c r="D992" s="648" t="str">
        <f t="shared" si="99"/>
        <v/>
      </c>
      <c r="E992" s="649">
        <v>1</v>
      </c>
      <c r="F992" s="650" t="s">
        <v>1642</v>
      </c>
      <c r="G992" s="650" t="s">
        <v>2239</v>
      </c>
      <c r="H992" s="651"/>
      <c r="I992" s="176"/>
      <c r="J992" s="652">
        <v>1</v>
      </c>
      <c r="K992" s="653">
        <v>2</v>
      </c>
      <c r="L992" s="653">
        <v>16</v>
      </c>
      <c r="M992" s="176">
        <f t="shared" si="102"/>
        <v>16</v>
      </c>
      <c r="N992" s="1104"/>
      <c r="O992" s="1129" t="str">
        <f t="shared" si="100"/>
        <v/>
      </c>
      <c r="P992" s="175"/>
      <c r="Q992" s="175"/>
      <c r="R992" s="175"/>
      <c r="S992" s="175"/>
      <c r="T992" s="175"/>
      <c r="U992" s="175"/>
      <c r="V992" s="175"/>
      <c r="W992" s="175"/>
      <c r="X992" s="175"/>
      <c r="Y992" s="175"/>
      <c r="Z992" s="175"/>
      <c r="AA992" s="175"/>
      <c r="AB992" s="175"/>
      <c r="AC992" s="175"/>
      <c r="AD992" s="175"/>
      <c r="AE992" s="175"/>
      <c r="AF992" s="175"/>
      <c r="AG992" s="175"/>
    </row>
    <row r="993" spans="1:33" ht="18" customHeight="1">
      <c r="A993" s="647" t="str">
        <f t="shared" si="101"/>
        <v>平成14</v>
      </c>
      <c r="B993" s="552">
        <f t="shared" si="98"/>
        <v>32</v>
      </c>
      <c r="C993" s="648">
        <v>37390</v>
      </c>
      <c r="D993" s="648" t="str">
        <f t="shared" si="99"/>
        <v/>
      </c>
      <c r="E993" s="649">
        <v>1</v>
      </c>
      <c r="F993" s="650" t="s">
        <v>2484</v>
      </c>
      <c r="G993" s="650" t="s">
        <v>1524</v>
      </c>
      <c r="H993" s="651"/>
      <c r="I993" s="176"/>
      <c r="J993" s="652">
        <v>2</v>
      </c>
      <c r="K993" s="653">
        <v>15</v>
      </c>
      <c r="L993" s="653">
        <v>118</v>
      </c>
      <c r="M993" s="176">
        <f t="shared" si="102"/>
        <v>118</v>
      </c>
      <c r="N993" s="1104"/>
      <c r="O993" s="1129" t="str">
        <f t="shared" si="100"/>
        <v/>
      </c>
      <c r="P993" s="175"/>
      <c r="Q993" s="175"/>
      <c r="R993" s="175"/>
      <c r="S993" s="175"/>
      <c r="T993" s="175"/>
      <c r="U993" s="175"/>
      <c r="V993" s="175"/>
      <c r="W993" s="175"/>
      <c r="X993" s="175"/>
      <c r="Y993" s="175"/>
      <c r="Z993" s="175"/>
      <c r="AA993" s="175"/>
      <c r="AB993" s="175"/>
      <c r="AC993" s="175"/>
      <c r="AD993" s="175"/>
      <c r="AE993" s="175"/>
      <c r="AF993" s="175"/>
      <c r="AG993" s="175"/>
    </row>
    <row r="994" spans="1:33" ht="18" customHeight="1">
      <c r="A994" s="647" t="str">
        <f t="shared" si="101"/>
        <v>平成14</v>
      </c>
      <c r="B994" s="552">
        <f t="shared" si="98"/>
        <v>43</v>
      </c>
      <c r="C994" s="648">
        <v>37396</v>
      </c>
      <c r="D994" s="648" t="str">
        <f t="shared" si="99"/>
        <v/>
      </c>
      <c r="E994" s="649">
        <v>1</v>
      </c>
      <c r="F994" s="650" t="s">
        <v>2485</v>
      </c>
      <c r="G994" s="650" t="s">
        <v>1360</v>
      </c>
      <c r="H994" s="651"/>
      <c r="I994" s="176"/>
      <c r="J994" s="652">
        <v>2</v>
      </c>
      <c r="K994" s="653">
        <v>10</v>
      </c>
      <c r="L994" s="653">
        <v>114</v>
      </c>
      <c r="M994" s="176">
        <f t="shared" si="102"/>
        <v>114</v>
      </c>
      <c r="N994" s="1104"/>
      <c r="O994" s="1129" t="str">
        <f t="shared" si="100"/>
        <v/>
      </c>
      <c r="P994" s="175"/>
      <c r="Q994" s="175"/>
      <c r="R994" s="175"/>
      <c r="S994" s="175"/>
      <c r="T994" s="175"/>
      <c r="U994" s="175"/>
      <c r="V994" s="175"/>
      <c r="W994" s="175"/>
      <c r="X994" s="175"/>
      <c r="Y994" s="175"/>
      <c r="Z994" s="175"/>
      <c r="AA994" s="175"/>
      <c r="AB994" s="175"/>
      <c r="AC994" s="175"/>
      <c r="AD994" s="175"/>
      <c r="AE994" s="175"/>
      <c r="AF994" s="175"/>
      <c r="AG994" s="175"/>
    </row>
    <row r="995" spans="1:33" ht="18" customHeight="1">
      <c r="A995" s="647" t="str">
        <f t="shared" si="101"/>
        <v>平成14</v>
      </c>
      <c r="B995" s="552">
        <f t="shared" si="98"/>
        <v>67</v>
      </c>
      <c r="C995" s="648">
        <v>37474</v>
      </c>
      <c r="D995" s="648" t="str">
        <f t="shared" si="99"/>
        <v/>
      </c>
      <c r="E995" s="649">
        <v>1</v>
      </c>
      <c r="F995" s="650" t="s">
        <v>2486</v>
      </c>
      <c r="G995" s="650" t="s">
        <v>2487</v>
      </c>
      <c r="H995" s="651"/>
      <c r="I995" s="176"/>
      <c r="J995" s="652">
        <v>2</v>
      </c>
      <c r="K995" s="653">
        <v>4</v>
      </c>
      <c r="L995" s="653">
        <v>104</v>
      </c>
      <c r="M995" s="176">
        <f t="shared" si="102"/>
        <v>104</v>
      </c>
      <c r="N995" s="1104"/>
      <c r="O995" s="1129" t="str">
        <f t="shared" si="100"/>
        <v/>
      </c>
      <c r="P995" s="175"/>
      <c r="Q995" s="175"/>
      <c r="R995" s="175"/>
      <c r="S995" s="175"/>
      <c r="T995" s="175"/>
      <c r="U995" s="175"/>
      <c r="V995" s="175"/>
      <c r="W995" s="175"/>
      <c r="X995" s="175"/>
      <c r="Y995" s="175"/>
      <c r="Z995" s="175"/>
      <c r="AA995" s="175"/>
      <c r="AB995" s="175"/>
      <c r="AC995" s="175"/>
      <c r="AD995" s="175"/>
      <c r="AE995" s="175"/>
      <c r="AF995" s="175"/>
      <c r="AG995" s="175"/>
    </row>
    <row r="996" spans="1:33" ht="18" customHeight="1">
      <c r="A996" s="647" t="str">
        <f t="shared" si="101"/>
        <v>平成14</v>
      </c>
      <c r="B996" s="552">
        <f t="shared" si="98"/>
        <v>54</v>
      </c>
      <c r="C996" s="648">
        <v>37509</v>
      </c>
      <c r="D996" s="648" t="str">
        <f t="shared" si="99"/>
        <v/>
      </c>
      <c r="E996" s="649">
        <v>1</v>
      </c>
      <c r="F996" s="650" t="s">
        <v>2488</v>
      </c>
      <c r="G996" s="650" t="s">
        <v>2314</v>
      </c>
      <c r="H996" s="651"/>
      <c r="I996" s="176"/>
      <c r="J996" s="652">
        <v>2</v>
      </c>
      <c r="K996" s="653">
        <v>6</v>
      </c>
      <c r="L996" s="653">
        <v>73</v>
      </c>
      <c r="M996" s="176">
        <f t="shared" si="102"/>
        <v>73</v>
      </c>
      <c r="N996" s="1104"/>
      <c r="O996" s="1129" t="str">
        <f t="shared" si="100"/>
        <v/>
      </c>
      <c r="P996" s="175"/>
      <c r="Q996" s="175"/>
      <c r="R996" s="175"/>
      <c r="S996" s="175"/>
      <c r="T996" s="175"/>
      <c r="U996" s="175"/>
      <c r="V996" s="175"/>
      <c r="W996" s="175"/>
      <c r="X996" s="175"/>
      <c r="Y996" s="175"/>
      <c r="Z996" s="175"/>
      <c r="AA996" s="175"/>
      <c r="AB996" s="175"/>
      <c r="AC996" s="175"/>
      <c r="AD996" s="175"/>
      <c r="AE996" s="175"/>
      <c r="AF996" s="175"/>
      <c r="AG996" s="175"/>
    </row>
    <row r="997" spans="1:33" ht="18" customHeight="1">
      <c r="A997" s="647" t="str">
        <f t="shared" si="101"/>
        <v>平成14</v>
      </c>
      <c r="B997" s="552">
        <f t="shared" si="98"/>
        <v>40</v>
      </c>
      <c r="C997" s="648">
        <v>37511</v>
      </c>
      <c r="D997" s="648">
        <f t="shared" si="99"/>
        <v>37512</v>
      </c>
      <c r="E997" s="649">
        <v>2</v>
      </c>
      <c r="F997" s="650" t="s">
        <v>2489</v>
      </c>
      <c r="G997" s="650" t="s">
        <v>2314</v>
      </c>
      <c r="H997" s="651"/>
      <c r="I997" s="176"/>
      <c r="J997" s="652">
        <v>2</v>
      </c>
      <c r="K997" s="653">
        <v>12</v>
      </c>
      <c r="L997" s="653">
        <v>41</v>
      </c>
      <c r="M997" s="176">
        <f t="shared" si="102"/>
        <v>82</v>
      </c>
      <c r="N997" s="1104"/>
      <c r="O997" s="1129" t="str">
        <f t="shared" si="100"/>
        <v/>
      </c>
      <c r="P997" s="175"/>
      <c r="Q997" s="175"/>
      <c r="R997" s="175"/>
      <c r="S997" s="175"/>
      <c r="T997" s="175"/>
      <c r="U997" s="175"/>
      <c r="V997" s="175"/>
      <c r="W997" s="175"/>
      <c r="X997" s="175"/>
      <c r="Y997" s="175"/>
      <c r="Z997" s="175"/>
      <c r="AA997" s="175"/>
      <c r="AB997" s="175"/>
      <c r="AC997" s="175"/>
      <c r="AD997" s="175"/>
      <c r="AE997" s="175"/>
      <c r="AF997" s="175"/>
      <c r="AG997" s="175"/>
    </row>
    <row r="998" spans="1:33" ht="18" customHeight="1">
      <c r="A998" s="647" t="str">
        <f t="shared" si="101"/>
        <v>平成14</v>
      </c>
      <c r="B998" s="552">
        <f t="shared" si="98"/>
        <v>69</v>
      </c>
      <c r="C998" s="648">
        <v>37512</v>
      </c>
      <c r="D998" s="648" t="str">
        <f t="shared" si="99"/>
        <v/>
      </c>
      <c r="E998" s="649">
        <v>1</v>
      </c>
      <c r="F998" s="650" t="s">
        <v>2490</v>
      </c>
      <c r="G998" s="650" t="s">
        <v>1296</v>
      </c>
      <c r="H998" s="651"/>
      <c r="I998" s="176"/>
      <c r="J998" s="652">
        <v>2</v>
      </c>
      <c r="K998" s="653">
        <v>3</v>
      </c>
      <c r="L998" s="653">
        <v>64</v>
      </c>
      <c r="M998" s="176">
        <f t="shared" si="102"/>
        <v>64</v>
      </c>
      <c r="N998" s="1104"/>
      <c r="O998" s="1129" t="str">
        <f t="shared" si="100"/>
        <v/>
      </c>
      <c r="P998" s="175"/>
      <c r="Q998" s="175"/>
      <c r="R998" s="175"/>
      <c r="S998" s="175"/>
      <c r="T998" s="175"/>
      <c r="U998" s="175"/>
      <c r="V998" s="175"/>
      <c r="W998" s="175"/>
      <c r="X998" s="175"/>
      <c r="Y998" s="175"/>
      <c r="Z998" s="175"/>
      <c r="AA998" s="175"/>
      <c r="AB998" s="175"/>
      <c r="AC998" s="175"/>
      <c r="AD998" s="175"/>
      <c r="AE998" s="175"/>
      <c r="AF998" s="175"/>
      <c r="AG998" s="175"/>
    </row>
    <row r="999" spans="1:33" ht="18" customHeight="1">
      <c r="A999" s="647" t="str">
        <f t="shared" si="101"/>
        <v>平成14</v>
      </c>
      <c r="B999" s="552">
        <f t="shared" si="98"/>
        <v>54</v>
      </c>
      <c r="C999" s="648">
        <v>37512</v>
      </c>
      <c r="D999" s="648" t="str">
        <f t="shared" si="99"/>
        <v/>
      </c>
      <c r="E999" s="649">
        <v>1</v>
      </c>
      <c r="F999" s="650" t="s">
        <v>2491</v>
      </c>
      <c r="G999" s="650" t="s">
        <v>494</v>
      </c>
      <c r="H999" s="651"/>
      <c r="I999" s="176"/>
      <c r="J999" s="652">
        <v>2</v>
      </c>
      <c r="K999" s="653">
        <v>6</v>
      </c>
      <c r="L999" s="653">
        <v>85</v>
      </c>
      <c r="M999" s="176">
        <f t="shared" si="102"/>
        <v>85</v>
      </c>
      <c r="N999" s="1104"/>
      <c r="O999" s="1129" t="str">
        <f t="shared" si="100"/>
        <v/>
      </c>
      <c r="P999" s="175"/>
      <c r="Q999" s="175"/>
      <c r="R999" s="175"/>
      <c r="S999" s="175"/>
      <c r="T999" s="175"/>
      <c r="U999" s="175"/>
      <c r="V999" s="175"/>
      <c r="W999" s="175"/>
      <c r="X999" s="175"/>
      <c r="Y999" s="175"/>
      <c r="Z999" s="175"/>
      <c r="AA999" s="175"/>
      <c r="AB999" s="175"/>
      <c r="AC999" s="175"/>
      <c r="AD999" s="175"/>
      <c r="AE999" s="175"/>
      <c r="AF999" s="175"/>
      <c r="AG999" s="175"/>
    </row>
    <row r="1000" spans="1:33" ht="18" customHeight="1">
      <c r="A1000" s="647" t="str">
        <f t="shared" si="101"/>
        <v>平成14</v>
      </c>
      <c r="B1000" s="552">
        <f t="shared" si="98"/>
        <v>54</v>
      </c>
      <c r="C1000" s="648">
        <v>37518</v>
      </c>
      <c r="D1000" s="648" t="str">
        <f t="shared" si="99"/>
        <v/>
      </c>
      <c r="E1000" s="649">
        <v>1</v>
      </c>
      <c r="F1000" s="650" t="s">
        <v>2492</v>
      </c>
      <c r="G1000" s="650" t="s">
        <v>2493</v>
      </c>
      <c r="H1000" s="651"/>
      <c r="I1000" s="176"/>
      <c r="J1000" s="652">
        <v>2</v>
      </c>
      <c r="K1000" s="653">
        <v>6</v>
      </c>
      <c r="L1000" s="653">
        <v>143</v>
      </c>
      <c r="M1000" s="176">
        <f t="shared" si="102"/>
        <v>143</v>
      </c>
      <c r="N1000" s="1104"/>
      <c r="O1000" s="1129" t="str">
        <f t="shared" si="100"/>
        <v/>
      </c>
      <c r="P1000" s="175"/>
      <c r="Q1000" s="175"/>
      <c r="R1000" s="175"/>
      <c r="S1000" s="175"/>
      <c r="T1000" s="175"/>
      <c r="U1000" s="175"/>
      <c r="V1000" s="175"/>
      <c r="W1000" s="175"/>
      <c r="X1000" s="175"/>
      <c r="Y1000" s="175"/>
      <c r="Z1000" s="175"/>
      <c r="AA1000" s="175"/>
      <c r="AB1000" s="175"/>
      <c r="AC1000" s="175"/>
      <c r="AD1000" s="175"/>
      <c r="AE1000" s="175"/>
      <c r="AF1000" s="175"/>
      <c r="AG1000" s="175"/>
    </row>
    <row r="1001" spans="1:33" ht="18" customHeight="1">
      <c r="A1001" s="647" t="str">
        <f t="shared" si="101"/>
        <v>平成14</v>
      </c>
      <c r="B1001" s="552">
        <f t="shared" si="98"/>
        <v>40</v>
      </c>
      <c r="C1001" s="648">
        <v>37539</v>
      </c>
      <c r="D1001" s="648">
        <f t="shared" si="99"/>
        <v>37540</v>
      </c>
      <c r="E1001" s="649">
        <v>2</v>
      </c>
      <c r="F1001" s="650" t="s">
        <v>2494</v>
      </c>
      <c r="G1001" s="650" t="s">
        <v>2495</v>
      </c>
      <c r="H1001" s="651"/>
      <c r="I1001" s="176"/>
      <c r="J1001" s="652">
        <v>2</v>
      </c>
      <c r="K1001" s="653">
        <v>12</v>
      </c>
      <c r="L1001" s="653">
        <v>23</v>
      </c>
      <c r="M1001" s="176">
        <f t="shared" si="102"/>
        <v>46</v>
      </c>
      <c r="N1001" s="1104"/>
      <c r="O1001" s="1129" t="str">
        <f t="shared" si="100"/>
        <v/>
      </c>
      <c r="P1001" s="175"/>
      <c r="Q1001" s="175"/>
      <c r="R1001" s="175"/>
      <c r="S1001" s="175"/>
      <c r="T1001" s="175"/>
      <c r="U1001" s="175"/>
      <c r="V1001" s="175"/>
      <c r="W1001" s="175"/>
      <c r="X1001" s="175"/>
      <c r="Y1001" s="175"/>
      <c r="Z1001" s="175"/>
      <c r="AA1001" s="175"/>
      <c r="AB1001" s="175"/>
      <c r="AC1001" s="175"/>
      <c r="AD1001" s="175"/>
      <c r="AE1001" s="175"/>
      <c r="AF1001" s="175"/>
      <c r="AG1001" s="175"/>
    </row>
    <row r="1002" spans="1:33" ht="18" customHeight="1">
      <c r="A1002" s="647" t="str">
        <f t="shared" si="101"/>
        <v>平成14</v>
      </c>
      <c r="B1002" s="552">
        <f t="shared" si="98"/>
        <v>43</v>
      </c>
      <c r="C1002" s="648">
        <v>37547</v>
      </c>
      <c r="D1002" s="648" t="str">
        <f t="shared" si="99"/>
        <v/>
      </c>
      <c r="E1002" s="649">
        <v>1</v>
      </c>
      <c r="F1002" s="650" t="s">
        <v>2496</v>
      </c>
      <c r="G1002" s="650" t="s">
        <v>1299</v>
      </c>
      <c r="H1002" s="651"/>
      <c r="I1002" s="176"/>
      <c r="J1002" s="652">
        <v>2</v>
      </c>
      <c r="K1002" s="653">
        <v>10</v>
      </c>
      <c r="L1002" s="653">
        <v>176</v>
      </c>
      <c r="M1002" s="176">
        <f t="shared" si="102"/>
        <v>176</v>
      </c>
      <c r="N1002" s="1104"/>
      <c r="O1002" s="1129" t="str">
        <f t="shared" si="100"/>
        <v/>
      </c>
      <c r="P1002" s="175"/>
      <c r="Q1002" s="175"/>
      <c r="R1002" s="175"/>
      <c r="S1002" s="175"/>
      <c r="T1002" s="175"/>
      <c r="U1002" s="175"/>
      <c r="V1002" s="175"/>
      <c r="W1002" s="175"/>
      <c r="X1002" s="175"/>
      <c r="Y1002" s="175"/>
      <c r="Z1002" s="175"/>
      <c r="AA1002" s="175"/>
      <c r="AB1002" s="175"/>
      <c r="AC1002" s="175"/>
      <c r="AD1002" s="175"/>
      <c r="AE1002" s="175"/>
      <c r="AF1002" s="175"/>
      <c r="AG1002" s="175"/>
    </row>
    <row r="1003" spans="1:33" ht="18" customHeight="1">
      <c r="A1003" s="647" t="str">
        <f t="shared" si="101"/>
        <v>平成14</v>
      </c>
      <c r="B1003" s="552">
        <f t="shared" si="98"/>
        <v>54</v>
      </c>
      <c r="C1003" s="648">
        <v>37554</v>
      </c>
      <c r="D1003" s="648" t="str">
        <f t="shared" si="99"/>
        <v/>
      </c>
      <c r="E1003" s="649">
        <v>1</v>
      </c>
      <c r="F1003" s="650" t="s">
        <v>2497</v>
      </c>
      <c r="G1003" s="650" t="s">
        <v>1296</v>
      </c>
      <c r="H1003" s="651"/>
      <c r="I1003" s="176"/>
      <c r="J1003" s="652">
        <v>2</v>
      </c>
      <c r="K1003" s="653">
        <v>6</v>
      </c>
      <c r="L1003" s="653">
        <v>103</v>
      </c>
      <c r="M1003" s="176">
        <f t="shared" si="102"/>
        <v>103</v>
      </c>
      <c r="N1003" s="1104"/>
      <c r="O1003" s="1129" t="str">
        <f t="shared" si="100"/>
        <v/>
      </c>
      <c r="P1003" s="175"/>
      <c r="Q1003" s="175"/>
      <c r="R1003" s="175"/>
      <c r="S1003" s="175"/>
      <c r="T1003" s="175"/>
      <c r="U1003" s="175"/>
      <c r="V1003" s="175"/>
      <c r="W1003" s="175"/>
      <c r="X1003" s="175"/>
      <c r="Y1003" s="175"/>
      <c r="Z1003" s="175"/>
      <c r="AA1003" s="175"/>
      <c r="AB1003" s="175"/>
      <c r="AC1003" s="175"/>
      <c r="AD1003" s="175"/>
      <c r="AE1003" s="175"/>
      <c r="AF1003" s="175"/>
      <c r="AG1003" s="175"/>
    </row>
    <row r="1004" spans="1:33" ht="18" customHeight="1">
      <c r="A1004" s="647" t="str">
        <f t="shared" si="101"/>
        <v>平成14</v>
      </c>
      <c r="B1004" s="552">
        <f t="shared" si="98"/>
        <v>32</v>
      </c>
      <c r="C1004" s="648">
        <v>37554</v>
      </c>
      <c r="D1004" s="648" t="str">
        <f t="shared" si="99"/>
        <v/>
      </c>
      <c r="E1004" s="649">
        <v>1</v>
      </c>
      <c r="F1004" s="650" t="s">
        <v>2498</v>
      </c>
      <c r="G1004" s="650" t="s">
        <v>1524</v>
      </c>
      <c r="H1004" s="651"/>
      <c r="I1004" s="176"/>
      <c r="J1004" s="652">
        <v>2</v>
      </c>
      <c r="K1004" s="653">
        <v>15</v>
      </c>
      <c r="L1004" s="653">
        <v>105</v>
      </c>
      <c r="M1004" s="176">
        <f t="shared" si="102"/>
        <v>105</v>
      </c>
      <c r="N1004" s="1104"/>
      <c r="O1004" s="1129" t="str">
        <f t="shared" si="100"/>
        <v/>
      </c>
      <c r="P1004" s="175"/>
      <c r="Q1004" s="175"/>
      <c r="R1004" s="175"/>
      <c r="S1004" s="175"/>
      <c r="T1004" s="175"/>
      <c r="U1004" s="175"/>
      <c r="V1004" s="175"/>
      <c r="W1004" s="175"/>
      <c r="X1004" s="175"/>
      <c r="Y1004" s="175"/>
      <c r="Z1004" s="175"/>
      <c r="AA1004" s="175"/>
      <c r="AB1004" s="175"/>
      <c r="AC1004" s="175"/>
      <c r="AD1004" s="175"/>
      <c r="AE1004" s="175"/>
      <c r="AF1004" s="175"/>
      <c r="AG1004" s="175"/>
    </row>
    <row r="1005" spans="1:33" ht="18" customHeight="1">
      <c r="A1005" s="647" t="str">
        <f t="shared" si="101"/>
        <v>平成14</v>
      </c>
      <c r="B1005" s="552">
        <f t="shared" si="98"/>
        <v>43</v>
      </c>
      <c r="C1005" s="648">
        <v>37575</v>
      </c>
      <c r="D1005" s="648" t="str">
        <f t="shared" si="99"/>
        <v/>
      </c>
      <c r="E1005" s="649">
        <v>1</v>
      </c>
      <c r="F1005" s="651" t="s">
        <v>2499</v>
      </c>
      <c r="G1005" s="650" t="s">
        <v>1800</v>
      </c>
      <c r="H1005" s="651"/>
      <c r="I1005" s="176"/>
      <c r="J1005" s="652">
        <v>2</v>
      </c>
      <c r="K1005" s="653">
        <v>10</v>
      </c>
      <c r="L1005" s="653">
        <v>47</v>
      </c>
      <c r="M1005" s="176">
        <f t="shared" si="102"/>
        <v>47</v>
      </c>
      <c r="N1005" s="1104"/>
      <c r="O1005" s="1129" t="str">
        <f t="shared" si="100"/>
        <v/>
      </c>
      <c r="P1005" s="175"/>
      <c r="Q1005" s="175"/>
      <c r="R1005" s="175"/>
      <c r="S1005" s="175"/>
      <c r="T1005" s="175"/>
      <c r="U1005" s="175"/>
      <c r="V1005" s="175"/>
      <c r="W1005" s="175"/>
      <c r="X1005" s="175"/>
      <c r="Y1005" s="175"/>
      <c r="Z1005" s="175"/>
      <c r="AA1005" s="175"/>
      <c r="AB1005" s="175"/>
      <c r="AC1005" s="175"/>
      <c r="AD1005" s="175"/>
      <c r="AE1005" s="175"/>
      <c r="AF1005" s="175"/>
      <c r="AG1005" s="175"/>
    </row>
    <row r="1006" spans="1:33" ht="18" customHeight="1">
      <c r="A1006" s="647" t="str">
        <f t="shared" si="101"/>
        <v>平成14</v>
      </c>
      <c r="B1006" s="552">
        <f t="shared" si="98"/>
        <v>48</v>
      </c>
      <c r="C1006" s="648">
        <v>37589</v>
      </c>
      <c r="D1006" s="648" t="str">
        <f t="shared" si="99"/>
        <v/>
      </c>
      <c r="E1006" s="649">
        <v>1</v>
      </c>
      <c r="F1006" s="650" t="s">
        <v>2500</v>
      </c>
      <c r="G1006" s="650" t="s">
        <v>1296</v>
      </c>
      <c r="H1006" s="651"/>
      <c r="I1006" s="176"/>
      <c r="J1006" s="652">
        <v>2</v>
      </c>
      <c r="K1006" s="653">
        <v>8</v>
      </c>
      <c r="L1006" s="653">
        <v>87</v>
      </c>
      <c r="M1006" s="176">
        <f t="shared" si="102"/>
        <v>87</v>
      </c>
      <c r="N1006" s="1104"/>
      <c r="O1006" s="1129" t="str">
        <f t="shared" si="100"/>
        <v/>
      </c>
      <c r="P1006" s="175"/>
      <c r="Q1006" s="175"/>
      <c r="R1006" s="175"/>
      <c r="S1006" s="175"/>
      <c r="T1006" s="175"/>
      <c r="U1006" s="175"/>
      <c r="V1006" s="175"/>
      <c r="W1006" s="175"/>
      <c r="X1006" s="175"/>
      <c r="Y1006" s="175"/>
      <c r="Z1006" s="175"/>
      <c r="AA1006" s="175"/>
      <c r="AB1006" s="175"/>
      <c r="AC1006" s="175"/>
      <c r="AD1006" s="175"/>
      <c r="AE1006" s="175"/>
      <c r="AF1006" s="175"/>
      <c r="AG1006" s="175"/>
    </row>
    <row r="1007" spans="1:33" ht="18" customHeight="1">
      <c r="A1007" s="647" t="str">
        <f t="shared" si="101"/>
        <v>平成14</v>
      </c>
      <c r="B1007" s="552">
        <f t="shared" si="98"/>
        <v>51</v>
      </c>
      <c r="C1007" s="648">
        <v>37592</v>
      </c>
      <c r="D1007" s="648" t="str">
        <f t="shared" si="99"/>
        <v/>
      </c>
      <c r="E1007" s="649">
        <v>1</v>
      </c>
      <c r="F1007" s="650" t="s">
        <v>2501</v>
      </c>
      <c r="G1007" s="650" t="s">
        <v>1296</v>
      </c>
      <c r="H1007" s="651"/>
      <c r="I1007" s="176"/>
      <c r="J1007" s="652">
        <v>2</v>
      </c>
      <c r="K1007" s="653">
        <v>7</v>
      </c>
      <c r="L1007" s="653">
        <v>92</v>
      </c>
      <c r="M1007" s="176">
        <f t="shared" si="102"/>
        <v>92</v>
      </c>
      <c r="N1007" s="1104"/>
      <c r="O1007" s="1129" t="str">
        <f t="shared" si="100"/>
        <v/>
      </c>
      <c r="P1007" s="175"/>
      <c r="Q1007" s="175"/>
      <c r="R1007" s="175"/>
      <c r="S1007" s="175"/>
      <c r="T1007" s="175"/>
      <c r="U1007" s="175"/>
      <c r="V1007" s="175"/>
      <c r="W1007" s="175"/>
      <c r="X1007" s="175"/>
      <c r="Y1007" s="175"/>
      <c r="Z1007" s="175"/>
      <c r="AA1007" s="175"/>
      <c r="AB1007" s="175"/>
      <c r="AC1007" s="175"/>
      <c r="AD1007" s="175"/>
      <c r="AE1007" s="175"/>
      <c r="AF1007" s="175"/>
      <c r="AG1007" s="175"/>
    </row>
    <row r="1008" spans="1:33" ht="18" customHeight="1">
      <c r="A1008" s="647" t="str">
        <f t="shared" si="101"/>
        <v>平成14</v>
      </c>
      <c r="B1008" s="552">
        <f t="shared" si="98"/>
        <v>54</v>
      </c>
      <c r="C1008" s="648">
        <v>37594</v>
      </c>
      <c r="D1008" s="648" t="str">
        <f t="shared" si="99"/>
        <v/>
      </c>
      <c r="E1008" s="649">
        <v>1</v>
      </c>
      <c r="F1008" s="650" t="s">
        <v>2502</v>
      </c>
      <c r="G1008" s="650" t="s">
        <v>1296</v>
      </c>
      <c r="H1008" s="651"/>
      <c r="I1008" s="176"/>
      <c r="J1008" s="652">
        <v>2</v>
      </c>
      <c r="K1008" s="653">
        <v>6</v>
      </c>
      <c r="L1008" s="653">
        <v>97</v>
      </c>
      <c r="M1008" s="176">
        <f t="shared" si="102"/>
        <v>97</v>
      </c>
      <c r="N1008" s="1104"/>
      <c r="O1008" s="1129" t="str">
        <f t="shared" si="100"/>
        <v/>
      </c>
      <c r="P1008" s="175"/>
      <c r="Q1008" s="175"/>
      <c r="R1008" s="175"/>
      <c r="S1008" s="175"/>
      <c r="T1008" s="175"/>
      <c r="U1008" s="175"/>
      <c r="V1008" s="175"/>
      <c r="W1008" s="175"/>
      <c r="X1008" s="175"/>
      <c r="Y1008" s="175"/>
      <c r="Z1008" s="175"/>
      <c r="AA1008" s="175"/>
      <c r="AB1008" s="175"/>
      <c r="AC1008" s="175"/>
      <c r="AD1008" s="175"/>
      <c r="AE1008" s="175"/>
      <c r="AF1008" s="175"/>
      <c r="AG1008" s="175"/>
    </row>
    <row r="1009" spans="1:33" ht="18" customHeight="1">
      <c r="A1009" s="647" t="str">
        <f t="shared" si="101"/>
        <v>平成14</v>
      </c>
      <c r="B1009" s="552">
        <f t="shared" si="98"/>
        <v>32</v>
      </c>
      <c r="C1009" s="648">
        <v>37596</v>
      </c>
      <c r="D1009" s="648" t="str">
        <f t="shared" si="99"/>
        <v/>
      </c>
      <c r="E1009" s="649">
        <v>1</v>
      </c>
      <c r="F1009" s="650" t="s">
        <v>2503</v>
      </c>
      <c r="G1009" s="650" t="s">
        <v>1296</v>
      </c>
      <c r="H1009" s="651"/>
      <c r="I1009" s="176"/>
      <c r="J1009" s="652">
        <v>2</v>
      </c>
      <c r="K1009" s="653">
        <v>15</v>
      </c>
      <c r="L1009" s="653">
        <v>95</v>
      </c>
      <c r="M1009" s="176">
        <f t="shared" si="102"/>
        <v>95</v>
      </c>
      <c r="N1009" s="1104"/>
      <c r="O1009" s="1129" t="str">
        <f t="shared" si="100"/>
        <v/>
      </c>
      <c r="P1009" s="175"/>
      <c r="Q1009" s="175"/>
      <c r="R1009" s="175"/>
      <c r="S1009" s="175"/>
      <c r="T1009" s="175"/>
      <c r="U1009" s="175"/>
      <c r="V1009" s="175"/>
      <c r="W1009" s="175"/>
      <c r="X1009" s="175"/>
      <c r="Y1009" s="175"/>
      <c r="Z1009" s="175"/>
      <c r="AA1009" s="175"/>
      <c r="AB1009" s="175"/>
      <c r="AC1009" s="175"/>
      <c r="AD1009" s="175"/>
      <c r="AE1009" s="175"/>
      <c r="AF1009" s="175"/>
      <c r="AG1009" s="175"/>
    </row>
    <row r="1010" spans="1:33" ht="18" customHeight="1">
      <c r="A1010" s="647" t="str">
        <f t="shared" si="101"/>
        <v>平成14</v>
      </c>
      <c r="B1010" s="552">
        <f t="shared" si="98"/>
        <v>48</v>
      </c>
      <c r="C1010" s="648">
        <v>37602</v>
      </c>
      <c r="D1010" s="648" t="str">
        <f t="shared" si="99"/>
        <v/>
      </c>
      <c r="E1010" s="649">
        <v>1</v>
      </c>
      <c r="F1010" s="650" t="s">
        <v>2504</v>
      </c>
      <c r="G1010" s="650" t="s">
        <v>1296</v>
      </c>
      <c r="H1010" s="651"/>
      <c r="I1010" s="176"/>
      <c r="J1010" s="652">
        <v>2</v>
      </c>
      <c r="K1010" s="653">
        <v>8</v>
      </c>
      <c r="L1010" s="653">
        <v>77</v>
      </c>
      <c r="M1010" s="176">
        <f t="shared" si="102"/>
        <v>77</v>
      </c>
      <c r="N1010" s="1104"/>
      <c r="O1010" s="1129" t="str">
        <f t="shared" si="100"/>
        <v/>
      </c>
      <c r="P1010" s="175"/>
      <c r="Q1010" s="175"/>
      <c r="R1010" s="175"/>
      <c r="S1010" s="175"/>
      <c r="T1010" s="175"/>
      <c r="U1010" s="175"/>
      <c r="V1010" s="175"/>
      <c r="W1010" s="175"/>
      <c r="X1010" s="175"/>
      <c r="Y1010" s="175"/>
      <c r="Z1010" s="175"/>
      <c r="AA1010" s="175"/>
      <c r="AB1010" s="175"/>
      <c r="AC1010" s="175"/>
      <c r="AD1010" s="175"/>
      <c r="AE1010" s="175"/>
      <c r="AF1010" s="175"/>
      <c r="AG1010" s="175"/>
    </row>
    <row r="1011" spans="1:33" ht="18" customHeight="1">
      <c r="A1011" s="647" t="str">
        <f t="shared" si="101"/>
        <v>平成14</v>
      </c>
      <c r="B1011" s="552">
        <f t="shared" si="98"/>
        <v>29</v>
      </c>
      <c r="C1011" s="648">
        <v>37602</v>
      </c>
      <c r="D1011" s="648" t="str">
        <f t="shared" si="99"/>
        <v/>
      </c>
      <c r="E1011" s="649">
        <v>1</v>
      </c>
      <c r="F1011" s="650" t="s">
        <v>2505</v>
      </c>
      <c r="G1011" s="650" t="s">
        <v>2506</v>
      </c>
      <c r="H1011" s="651"/>
      <c r="I1011" s="176"/>
      <c r="J1011" s="652">
        <v>2</v>
      </c>
      <c r="K1011" s="653">
        <v>16</v>
      </c>
      <c r="L1011" s="653">
        <v>310</v>
      </c>
      <c r="M1011" s="176">
        <f t="shared" si="102"/>
        <v>310</v>
      </c>
      <c r="N1011" s="1104"/>
      <c r="O1011" s="1129" t="str">
        <f t="shared" si="100"/>
        <v/>
      </c>
      <c r="P1011" s="175"/>
      <c r="Q1011" s="175"/>
      <c r="R1011" s="175"/>
      <c r="S1011" s="175"/>
      <c r="T1011" s="175"/>
      <c r="U1011" s="175"/>
      <c r="V1011" s="175"/>
      <c r="W1011" s="175"/>
      <c r="X1011" s="175"/>
      <c r="Y1011" s="175"/>
      <c r="Z1011" s="175"/>
      <c r="AA1011" s="175"/>
      <c r="AB1011" s="175"/>
      <c r="AC1011" s="175"/>
      <c r="AD1011" s="175"/>
      <c r="AE1011" s="175"/>
      <c r="AF1011" s="175"/>
      <c r="AG1011" s="175"/>
    </row>
    <row r="1012" spans="1:33" ht="18" customHeight="1">
      <c r="A1012" s="647" t="str">
        <f t="shared" si="101"/>
        <v>平成14</v>
      </c>
      <c r="B1012" s="552">
        <f t="shared" si="98"/>
        <v>29</v>
      </c>
      <c r="C1012" s="648">
        <v>37651</v>
      </c>
      <c r="D1012" s="648" t="str">
        <f t="shared" si="99"/>
        <v/>
      </c>
      <c r="E1012" s="649">
        <v>1</v>
      </c>
      <c r="F1012" s="650" t="s">
        <v>2505</v>
      </c>
      <c r="G1012" s="650" t="s">
        <v>2507</v>
      </c>
      <c r="H1012" s="651"/>
      <c r="I1012" s="176"/>
      <c r="J1012" s="652">
        <v>2</v>
      </c>
      <c r="K1012" s="653">
        <v>16</v>
      </c>
      <c r="L1012" s="653">
        <v>156</v>
      </c>
      <c r="M1012" s="176">
        <f t="shared" si="102"/>
        <v>156</v>
      </c>
      <c r="N1012" s="1104"/>
      <c r="O1012" s="1129" t="str">
        <f t="shared" si="100"/>
        <v/>
      </c>
      <c r="P1012" s="175"/>
      <c r="Q1012" s="175"/>
      <c r="R1012" s="175"/>
      <c r="S1012" s="175"/>
      <c r="T1012" s="175"/>
      <c r="U1012" s="175"/>
      <c r="V1012" s="175"/>
      <c r="W1012" s="175"/>
      <c r="X1012" s="175"/>
      <c r="Y1012" s="175"/>
      <c r="Z1012" s="175"/>
      <c r="AA1012" s="175"/>
      <c r="AB1012" s="175"/>
      <c r="AC1012" s="175"/>
      <c r="AD1012" s="175"/>
      <c r="AE1012" s="175"/>
      <c r="AF1012" s="175"/>
      <c r="AG1012" s="175"/>
    </row>
    <row r="1013" spans="1:33" ht="18" customHeight="1">
      <c r="A1013" s="647" t="str">
        <f t="shared" si="101"/>
        <v>平成14</v>
      </c>
      <c r="B1013" s="552">
        <f t="shared" si="98"/>
        <v>48</v>
      </c>
      <c r="C1013" s="648">
        <v>37656</v>
      </c>
      <c r="D1013" s="648" t="str">
        <f t="shared" si="99"/>
        <v/>
      </c>
      <c r="E1013" s="649">
        <v>1</v>
      </c>
      <c r="F1013" s="650" t="s">
        <v>2508</v>
      </c>
      <c r="G1013" s="650" t="s">
        <v>1296</v>
      </c>
      <c r="H1013" s="651"/>
      <c r="I1013" s="176"/>
      <c r="J1013" s="652">
        <v>2</v>
      </c>
      <c r="K1013" s="653">
        <v>8</v>
      </c>
      <c r="L1013" s="653">
        <v>68</v>
      </c>
      <c r="M1013" s="176">
        <f t="shared" si="102"/>
        <v>68</v>
      </c>
      <c r="N1013" s="1104"/>
      <c r="O1013" s="1129" t="str">
        <f t="shared" si="100"/>
        <v/>
      </c>
      <c r="P1013" s="175"/>
      <c r="Q1013" s="175"/>
      <c r="R1013" s="175"/>
      <c r="S1013" s="175"/>
      <c r="T1013" s="175"/>
      <c r="U1013" s="175"/>
      <c r="V1013" s="175"/>
      <c r="W1013" s="175"/>
      <c r="X1013" s="175"/>
      <c r="Y1013" s="175"/>
      <c r="Z1013" s="175"/>
      <c r="AA1013" s="175"/>
      <c r="AB1013" s="175"/>
      <c r="AC1013" s="175"/>
      <c r="AD1013" s="175"/>
      <c r="AE1013" s="175"/>
      <c r="AF1013" s="175"/>
      <c r="AG1013" s="175"/>
    </row>
    <row r="1014" spans="1:33" ht="18" customHeight="1">
      <c r="A1014" s="647" t="str">
        <f t="shared" si="101"/>
        <v>平成14</v>
      </c>
      <c r="B1014" s="552">
        <f t="shared" si="98"/>
        <v>51</v>
      </c>
      <c r="C1014" s="648">
        <v>37693</v>
      </c>
      <c r="D1014" s="648" t="str">
        <f t="shared" si="99"/>
        <v/>
      </c>
      <c r="E1014" s="649">
        <v>1</v>
      </c>
      <c r="F1014" s="650" t="s">
        <v>2509</v>
      </c>
      <c r="G1014" s="650" t="s">
        <v>1296</v>
      </c>
      <c r="H1014" s="651"/>
      <c r="I1014" s="176"/>
      <c r="J1014" s="652">
        <v>2</v>
      </c>
      <c r="K1014" s="653">
        <v>7</v>
      </c>
      <c r="L1014" s="653">
        <v>32</v>
      </c>
      <c r="M1014" s="176">
        <f t="shared" si="102"/>
        <v>32</v>
      </c>
      <c r="N1014" s="1104"/>
      <c r="O1014" s="1129" t="str">
        <f t="shared" si="100"/>
        <v/>
      </c>
      <c r="P1014" s="175"/>
      <c r="Q1014" s="175"/>
      <c r="R1014" s="175"/>
      <c r="S1014" s="175"/>
      <c r="T1014" s="175"/>
      <c r="U1014" s="175"/>
      <c r="V1014" s="175"/>
      <c r="W1014" s="175"/>
      <c r="X1014" s="175"/>
      <c r="Y1014" s="175"/>
      <c r="Z1014" s="175"/>
      <c r="AA1014" s="175"/>
      <c r="AB1014" s="175"/>
      <c r="AC1014" s="175"/>
      <c r="AD1014" s="175"/>
      <c r="AE1014" s="175"/>
      <c r="AF1014" s="175"/>
      <c r="AG1014" s="175"/>
    </row>
    <row r="1015" spans="1:33" ht="18" customHeight="1">
      <c r="A1015" s="647" t="str">
        <f t="shared" si="101"/>
        <v>平成14</v>
      </c>
      <c r="B1015" s="552">
        <f t="shared" si="98"/>
        <v>54</v>
      </c>
      <c r="C1015" s="648">
        <v>37694</v>
      </c>
      <c r="D1015" s="648" t="str">
        <f t="shared" si="99"/>
        <v/>
      </c>
      <c r="E1015" s="649">
        <v>1</v>
      </c>
      <c r="F1015" s="650" t="s">
        <v>2510</v>
      </c>
      <c r="G1015" s="650" t="s">
        <v>1296</v>
      </c>
      <c r="H1015" s="651"/>
      <c r="I1015" s="176"/>
      <c r="J1015" s="652">
        <v>2</v>
      </c>
      <c r="K1015" s="653">
        <v>6</v>
      </c>
      <c r="L1015" s="653">
        <v>134</v>
      </c>
      <c r="M1015" s="176">
        <f t="shared" si="102"/>
        <v>134</v>
      </c>
      <c r="N1015" s="1104"/>
      <c r="O1015" s="1129" t="str">
        <f t="shared" si="100"/>
        <v/>
      </c>
      <c r="P1015" s="175"/>
      <c r="Q1015" s="175"/>
      <c r="R1015" s="175"/>
      <c r="S1015" s="175"/>
      <c r="T1015" s="175"/>
      <c r="U1015" s="175"/>
      <c r="V1015" s="175"/>
      <c r="W1015" s="175"/>
      <c r="X1015" s="175"/>
      <c r="Y1015" s="175"/>
      <c r="Z1015" s="175"/>
      <c r="AA1015" s="175"/>
      <c r="AB1015" s="175"/>
      <c r="AC1015" s="175"/>
      <c r="AD1015" s="175"/>
      <c r="AE1015" s="175"/>
      <c r="AF1015" s="175"/>
      <c r="AG1015" s="175"/>
    </row>
    <row r="1016" spans="1:33" ht="18" customHeight="1">
      <c r="A1016" s="647" t="str">
        <f t="shared" si="101"/>
        <v>平成14</v>
      </c>
      <c r="B1016" s="552">
        <f t="shared" si="98"/>
        <v>36</v>
      </c>
      <c r="C1016" s="648">
        <v>37699</v>
      </c>
      <c r="D1016" s="648" t="str">
        <f t="shared" si="99"/>
        <v/>
      </c>
      <c r="E1016" s="649">
        <v>1</v>
      </c>
      <c r="F1016" s="650" t="s">
        <v>2511</v>
      </c>
      <c r="G1016" s="650" t="s">
        <v>1296</v>
      </c>
      <c r="H1016" s="651"/>
      <c r="I1016" s="176"/>
      <c r="J1016" s="652">
        <v>2</v>
      </c>
      <c r="K1016" s="653">
        <v>14</v>
      </c>
      <c r="L1016" s="653">
        <v>110</v>
      </c>
      <c r="M1016" s="176">
        <f t="shared" si="102"/>
        <v>110</v>
      </c>
      <c r="N1016" s="1104"/>
      <c r="O1016" s="1129" t="str">
        <f t="shared" si="100"/>
        <v/>
      </c>
      <c r="P1016" s="175"/>
      <c r="Q1016" s="175"/>
      <c r="R1016" s="175"/>
      <c r="S1016" s="175"/>
      <c r="T1016" s="175"/>
      <c r="U1016" s="175"/>
      <c r="V1016" s="175"/>
      <c r="W1016" s="175"/>
      <c r="X1016" s="175"/>
      <c r="Y1016" s="175"/>
      <c r="Z1016" s="175"/>
      <c r="AA1016" s="175"/>
      <c r="AB1016" s="175"/>
      <c r="AC1016" s="175"/>
      <c r="AD1016" s="175"/>
      <c r="AE1016" s="175"/>
      <c r="AF1016" s="175"/>
      <c r="AG1016" s="175"/>
    </row>
    <row r="1017" spans="1:33" ht="18" customHeight="1">
      <c r="A1017" s="647" t="str">
        <f t="shared" si="101"/>
        <v>平成14</v>
      </c>
      <c r="B1017" s="552">
        <f t="shared" si="98"/>
        <v>36</v>
      </c>
      <c r="C1017" s="648">
        <v>37700</v>
      </c>
      <c r="D1017" s="648" t="str">
        <f t="shared" si="99"/>
        <v/>
      </c>
      <c r="E1017" s="649">
        <v>1</v>
      </c>
      <c r="F1017" s="650" t="s">
        <v>2512</v>
      </c>
      <c r="G1017" s="650" t="s">
        <v>1296</v>
      </c>
      <c r="H1017" s="651"/>
      <c r="I1017" s="176"/>
      <c r="J1017" s="652">
        <v>2</v>
      </c>
      <c r="K1017" s="653">
        <v>14</v>
      </c>
      <c r="L1017" s="653">
        <v>96</v>
      </c>
      <c r="M1017" s="176">
        <f t="shared" si="102"/>
        <v>96</v>
      </c>
      <c r="N1017" s="1104"/>
      <c r="O1017" s="1129" t="str">
        <f t="shared" si="100"/>
        <v/>
      </c>
      <c r="P1017" s="175"/>
      <c r="Q1017" s="175"/>
      <c r="R1017" s="175"/>
      <c r="S1017" s="175"/>
      <c r="T1017" s="175"/>
      <c r="U1017" s="175"/>
      <c r="V1017" s="175"/>
      <c r="W1017" s="175"/>
      <c r="X1017" s="175"/>
      <c r="Y1017" s="175"/>
      <c r="Z1017" s="175"/>
      <c r="AA1017" s="175"/>
      <c r="AB1017" s="175"/>
      <c r="AC1017" s="175"/>
      <c r="AD1017" s="175"/>
      <c r="AE1017" s="175"/>
      <c r="AF1017" s="175"/>
      <c r="AG1017" s="175"/>
    </row>
    <row r="1018" spans="1:33" ht="18" customHeight="1">
      <c r="A1018" s="647" t="str">
        <f t="shared" si="101"/>
        <v>平成15</v>
      </c>
      <c r="B1018" s="552">
        <f t="shared" si="98"/>
        <v>9</v>
      </c>
      <c r="C1018" s="648">
        <v>37714</v>
      </c>
      <c r="D1018" s="648">
        <f t="shared" si="99"/>
        <v>37715</v>
      </c>
      <c r="E1018" s="649">
        <v>2</v>
      </c>
      <c r="F1018" s="650" t="s">
        <v>2513</v>
      </c>
      <c r="G1018" s="650" t="s">
        <v>1688</v>
      </c>
      <c r="H1018" s="651"/>
      <c r="I1018" s="176"/>
      <c r="J1018" s="652">
        <v>1</v>
      </c>
      <c r="K1018" s="653">
        <v>143</v>
      </c>
      <c r="L1018" s="653">
        <v>233</v>
      </c>
      <c r="M1018" s="176">
        <f t="shared" si="102"/>
        <v>466</v>
      </c>
      <c r="N1018" s="1104"/>
      <c r="O1018" s="1129" t="str">
        <f t="shared" si="100"/>
        <v/>
      </c>
      <c r="P1018" s="175"/>
      <c r="Q1018" s="175"/>
      <c r="R1018" s="175"/>
      <c r="S1018" s="175"/>
      <c r="T1018" s="175"/>
      <c r="U1018" s="175"/>
      <c r="V1018" s="175"/>
      <c r="W1018" s="175"/>
      <c r="X1018" s="175"/>
      <c r="Y1018" s="175"/>
      <c r="Z1018" s="175"/>
      <c r="AA1018" s="175"/>
      <c r="AB1018" s="175"/>
      <c r="AC1018" s="175"/>
      <c r="AD1018" s="175"/>
      <c r="AE1018" s="175"/>
      <c r="AF1018" s="175"/>
      <c r="AG1018" s="175"/>
    </row>
    <row r="1019" spans="1:33" ht="18" customHeight="1">
      <c r="A1019" s="647" t="str">
        <f t="shared" si="101"/>
        <v>平成15</v>
      </c>
      <c r="B1019" s="552">
        <f t="shared" si="98"/>
        <v>58</v>
      </c>
      <c r="C1019" s="648">
        <v>37727</v>
      </c>
      <c r="D1019" s="648" t="str">
        <f t="shared" si="99"/>
        <v/>
      </c>
      <c r="E1019" s="649">
        <v>1</v>
      </c>
      <c r="F1019" s="650" t="s">
        <v>2514</v>
      </c>
      <c r="G1019" s="650" t="s">
        <v>1296</v>
      </c>
      <c r="H1019" s="651"/>
      <c r="I1019" s="176"/>
      <c r="J1019" s="652">
        <v>1</v>
      </c>
      <c r="K1019" s="653">
        <v>7</v>
      </c>
      <c r="L1019" s="653">
        <v>139</v>
      </c>
      <c r="M1019" s="176">
        <f t="shared" si="102"/>
        <v>139</v>
      </c>
      <c r="N1019" s="1104"/>
      <c r="O1019" s="1129" t="str">
        <f t="shared" si="100"/>
        <v/>
      </c>
      <c r="P1019" s="175"/>
      <c r="Q1019" s="175"/>
      <c r="R1019" s="175"/>
      <c r="S1019" s="175"/>
      <c r="T1019" s="175"/>
      <c r="U1019" s="175"/>
      <c r="V1019" s="175"/>
      <c r="W1019" s="175"/>
      <c r="X1019" s="175"/>
      <c r="Y1019" s="175"/>
      <c r="Z1019" s="175"/>
      <c r="AA1019" s="175"/>
      <c r="AB1019" s="175"/>
      <c r="AC1019" s="175"/>
      <c r="AD1019" s="175"/>
      <c r="AE1019" s="175"/>
      <c r="AF1019" s="175"/>
      <c r="AG1019" s="175"/>
    </row>
    <row r="1020" spans="1:33" ht="18" customHeight="1">
      <c r="A1020" s="647" t="str">
        <f t="shared" si="101"/>
        <v>平成15</v>
      </c>
      <c r="B1020" s="552">
        <f t="shared" si="98"/>
        <v>94</v>
      </c>
      <c r="C1020" s="648">
        <v>37733</v>
      </c>
      <c r="D1020" s="648" t="str">
        <f t="shared" si="99"/>
        <v/>
      </c>
      <c r="E1020" s="649">
        <v>1</v>
      </c>
      <c r="F1020" s="650" t="s">
        <v>2515</v>
      </c>
      <c r="G1020" s="650" t="s">
        <v>1296</v>
      </c>
      <c r="H1020" s="651"/>
      <c r="I1020" s="176"/>
      <c r="J1020" s="652">
        <v>1</v>
      </c>
      <c r="K1020" s="653">
        <v>1</v>
      </c>
      <c r="L1020" s="653">
        <v>31</v>
      </c>
      <c r="M1020" s="176">
        <f t="shared" si="102"/>
        <v>31</v>
      </c>
      <c r="N1020" s="1104"/>
      <c r="O1020" s="1129" t="str">
        <f t="shared" si="100"/>
        <v/>
      </c>
      <c r="P1020" s="175"/>
      <c r="Q1020" s="175"/>
      <c r="R1020" s="175"/>
      <c r="S1020" s="175"/>
      <c r="T1020" s="175"/>
      <c r="U1020" s="175"/>
      <c r="V1020" s="175"/>
      <c r="W1020" s="175"/>
      <c r="X1020" s="175"/>
      <c r="Y1020" s="175"/>
      <c r="Z1020" s="175"/>
      <c r="AA1020" s="175"/>
      <c r="AB1020" s="175"/>
      <c r="AC1020" s="175"/>
      <c r="AD1020" s="175"/>
      <c r="AE1020" s="175"/>
      <c r="AF1020" s="175"/>
      <c r="AG1020" s="175"/>
    </row>
    <row r="1021" spans="1:33" ht="18" customHeight="1">
      <c r="A1021" s="647" t="str">
        <f t="shared" si="101"/>
        <v>平成15</v>
      </c>
      <c r="B1021" s="552">
        <f t="shared" si="98"/>
        <v>72</v>
      </c>
      <c r="C1021" s="648">
        <v>37755</v>
      </c>
      <c r="D1021" s="648" t="str">
        <f t="shared" si="99"/>
        <v/>
      </c>
      <c r="E1021" s="649">
        <v>1</v>
      </c>
      <c r="F1021" s="650" t="s">
        <v>2516</v>
      </c>
      <c r="G1021" s="650" t="s">
        <v>1296</v>
      </c>
      <c r="H1021" s="651"/>
      <c r="I1021" s="176"/>
      <c r="J1021" s="652">
        <v>1</v>
      </c>
      <c r="K1021" s="653">
        <v>5</v>
      </c>
      <c r="L1021" s="653">
        <v>23</v>
      </c>
      <c r="M1021" s="176">
        <f t="shared" si="102"/>
        <v>23</v>
      </c>
      <c r="N1021" s="1104"/>
      <c r="O1021" s="1129" t="str">
        <f t="shared" si="100"/>
        <v/>
      </c>
      <c r="P1021" s="175"/>
      <c r="Q1021" s="175"/>
      <c r="R1021" s="175"/>
      <c r="S1021" s="175"/>
      <c r="T1021" s="175"/>
      <c r="U1021" s="175"/>
      <c r="V1021" s="175"/>
      <c r="W1021" s="175"/>
      <c r="X1021" s="175"/>
      <c r="Y1021" s="175"/>
      <c r="Z1021" s="175"/>
      <c r="AA1021" s="175"/>
      <c r="AB1021" s="175"/>
      <c r="AC1021" s="175"/>
      <c r="AD1021" s="175"/>
      <c r="AE1021" s="175"/>
      <c r="AF1021" s="175"/>
      <c r="AG1021" s="175"/>
    </row>
    <row r="1022" spans="1:33" ht="18" customHeight="1">
      <c r="A1022" s="647" t="str">
        <f t="shared" si="101"/>
        <v>平成15</v>
      </c>
      <c r="B1022" s="552">
        <f t="shared" si="98"/>
        <v>11</v>
      </c>
      <c r="C1022" s="648">
        <v>37775</v>
      </c>
      <c r="D1022" s="648">
        <f t="shared" si="99"/>
        <v>37776</v>
      </c>
      <c r="E1022" s="649">
        <v>2</v>
      </c>
      <c r="F1022" s="650" t="s">
        <v>2517</v>
      </c>
      <c r="G1022" s="650" t="s">
        <v>2518</v>
      </c>
      <c r="H1022" s="651"/>
      <c r="I1022" s="176"/>
      <c r="J1022" s="652">
        <v>1</v>
      </c>
      <c r="K1022" s="653">
        <v>91</v>
      </c>
      <c r="L1022" s="653">
        <v>354</v>
      </c>
      <c r="M1022" s="176">
        <f t="shared" si="102"/>
        <v>708</v>
      </c>
      <c r="N1022" s="1104"/>
      <c r="O1022" s="1129" t="str">
        <f t="shared" si="100"/>
        <v/>
      </c>
      <c r="P1022" s="175"/>
      <c r="Q1022" s="175"/>
      <c r="R1022" s="175"/>
      <c r="S1022" s="175"/>
      <c r="T1022" s="175"/>
      <c r="U1022" s="175"/>
      <c r="V1022" s="175"/>
      <c r="W1022" s="175"/>
      <c r="X1022" s="175"/>
      <c r="Y1022" s="175"/>
      <c r="Z1022" s="175"/>
      <c r="AA1022" s="175"/>
      <c r="AB1022" s="175"/>
      <c r="AC1022" s="175"/>
      <c r="AD1022" s="175"/>
      <c r="AE1022" s="175"/>
      <c r="AF1022" s="175"/>
      <c r="AG1022" s="175"/>
    </row>
    <row r="1023" spans="1:33" ht="18" customHeight="1">
      <c r="A1023" s="647" t="str">
        <f t="shared" si="101"/>
        <v>平成15</v>
      </c>
      <c r="B1023" s="552">
        <f t="shared" si="98"/>
        <v>21</v>
      </c>
      <c r="C1023" s="648">
        <v>37777</v>
      </c>
      <c r="D1023" s="648">
        <f t="shared" si="99"/>
        <v>37778</v>
      </c>
      <c r="E1023" s="649">
        <v>2</v>
      </c>
      <c r="F1023" s="650" t="s">
        <v>2519</v>
      </c>
      <c r="G1023" s="650" t="s">
        <v>2232</v>
      </c>
      <c r="H1023" s="651"/>
      <c r="I1023" s="176"/>
      <c r="J1023" s="652">
        <v>1</v>
      </c>
      <c r="K1023" s="653">
        <v>55</v>
      </c>
      <c r="L1023" s="653">
        <v>172</v>
      </c>
      <c r="M1023" s="176">
        <f t="shared" si="102"/>
        <v>344</v>
      </c>
      <c r="N1023" s="1104"/>
      <c r="O1023" s="1129" t="str">
        <f t="shared" si="100"/>
        <v/>
      </c>
      <c r="P1023" s="175"/>
      <c r="Q1023" s="175"/>
      <c r="R1023" s="175"/>
      <c r="S1023" s="175"/>
      <c r="T1023" s="175"/>
      <c r="U1023" s="175"/>
      <c r="V1023" s="175"/>
      <c r="W1023" s="175"/>
      <c r="X1023" s="175"/>
      <c r="Y1023" s="175"/>
      <c r="Z1023" s="175"/>
      <c r="AA1023" s="175"/>
      <c r="AB1023" s="175"/>
      <c r="AC1023" s="175"/>
      <c r="AD1023" s="175"/>
      <c r="AE1023" s="175"/>
      <c r="AF1023" s="175"/>
      <c r="AG1023" s="175"/>
    </row>
    <row r="1024" spans="1:33" ht="18" customHeight="1">
      <c r="A1024" s="647" t="str">
        <f t="shared" si="101"/>
        <v>平成15</v>
      </c>
      <c r="B1024" s="552">
        <f t="shared" si="98"/>
        <v>2</v>
      </c>
      <c r="C1024" s="648">
        <v>37778</v>
      </c>
      <c r="D1024" s="648">
        <f t="shared" si="99"/>
        <v>37780</v>
      </c>
      <c r="E1024" s="649">
        <v>3</v>
      </c>
      <c r="F1024" s="650" t="s">
        <v>2520</v>
      </c>
      <c r="G1024" s="650" t="s">
        <v>1966</v>
      </c>
      <c r="H1024" s="651"/>
      <c r="I1024" s="176"/>
      <c r="J1024" s="652">
        <v>1</v>
      </c>
      <c r="K1024" s="653">
        <v>311</v>
      </c>
      <c r="L1024" s="653">
        <v>606</v>
      </c>
      <c r="M1024" s="176">
        <f t="shared" si="102"/>
        <v>1818</v>
      </c>
      <c r="N1024" s="1104"/>
      <c r="O1024" s="1129" t="str">
        <f t="shared" si="100"/>
        <v/>
      </c>
      <c r="P1024" s="175"/>
      <c r="Q1024" s="175"/>
      <c r="R1024" s="175"/>
      <c r="S1024" s="175"/>
      <c r="T1024" s="175"/>
      <c r="U1024" s="175"/>
      <c r="V1024" s="175"/>
      <c r="W1024" s="175"/>
      <c r="X1024" s="175"/>
      <c r="Y1024" s="175"/>
      <c r="Z1024" s="175"/>
      <c r="AA1024" s="175"/>
      <c r="AB1024" s="175"/>
      <c r="AC1024" s="175"/>
      <c r="AD1024" s="175"/>
      <c r="AE1024" s="175"/>
      <c r="AF1024" s="175"/>
      <c r="AG1024" s="175"/>
    </row>
    <row r="1025" spans="1:33" ht="18" customHeight="1">
      <c r="A1025" s="647" t="str">
        <f t="shared" si="101"/>
        <v>平成15</v>
      </c>
      <c r="B1025" s="552">
        <f t="shared" si="98"/>
        <v>94</v>
      </c>
      <c r="C1025" s="648">
        <v>37782</v>
      </c>
      <c r="D1025" s="648" t="str">
        <f t="shared" si="99"/>
        <v/>
      </c>
      <c r="E1025" s="649">
        <v>1</v>
      </c>
      <c r="F1025" s="650" t="s">
        <v>2521</v>
      </c>
      <c r="G1025" s="650" t="s">
        <v>1296</v>
      </c>
      <c r="H1025" s="651"/>
      <c r="I1025" s="176"/>
      <c r="J1025" s="652">
        <v>1</v>
      </c>
      <c r="K1025" s="653">
        <v>1</v>
      </c>
      <c r="L1025" s="653">
        <v>34</v>
      </c>
      <c r="M1025" s="176">
        <f t="shared" si="102"/>
        <v>34</v>
      </c>
      <c r="N1025" s="1104"/>
      <c r="O1025" s="1129" t="str">
        <f t="shared" si="100"/>
        <v/>
      </c>
      <c r="P1025" s="175"/>
      <c r="Q1025" s="175"/>
      <c r="R1025" s="175"/>
      <c r="S1025" s="175"/>
      <c r="T1025" s="175"/>
      <c r="U1025" s="175"/>
      <c r="V1025" s="175"/>
      <c r="W1025" s="175"/>
      <c r="X1025" s="175"/>
      <c r="Y1025" s="175"/>
      <c r="Z1025" s="175"/>
      <c r="AA1025" s="175"/>
      <c r="AB1025" s="175"/>
      <c r="AC1025" s="175"/>
      <c r="AD1025" s="175"/>
      <c r="AE1025" s="175"/>
      <c r="AF1025" s="175"/>
      <c r="AG1025" s="175"/>
    </row>
    <row r="1026" spans="1:33" ht="18" customHeight="1">
      <c r="A1026" s="647" t="str">
        <f t="shared" si="101"/>
        <v>平成15</v>
      </c>
      <c r="B1026" s="552">
        <f t="shared" si="98"/>
        <v>94</v>
      </c>
      <c r="C1026" s="648">
        <v>37783</v>
      </c>
      <c r="D1026" s="648" t="str">
        <f t="shared" si="99"/>
        <v/>
      </c>
      <c r="E1026" s="649">
        <v>1</v>
      </c>
      <c r="F1026" s="650" t="s">
        <v>2522</v>
      </c>
      <c r="G1026" s="650" t="s">
        <v>1296</v>
      </c>
      <c r="H1026" s="651"/>
      <c r="I1026" s="176"/>
      <c r="J1026" s="652">
        <v>1</v>
      </c>
      <c r="K1026" s="653">
        <v>1</v>
      </c>
      <c r="L1026" s="653">
        <v>80</v>
      </c>
      <c r="M1026" s="176">
        <f t="shared" si="102"/>
        <v>80</v>
      </c>
      <c r="N1026" s="1104"/>
      <c r="O1026" s="1129" t="str">
        <f t="shared" si="100"/>
        <v/>
      </c>
      <c r="P1026" s="175"/>
      <c r="Q1026" s="175"/>
      <c r="R1026" s="175"/>
      <c r="S1026" s="175"/>
      <c r="T1026" s="175"/>
      <c r="U1026" s="175"/>
      <c r="V1026" s="175"/>
      <c r="W1026" s="175"/>
      <c r="X1026" s="175"/>
      <c r="Y1026" s="175"/>
      <c r="Z1026" s="175"/>
      <c r="AA1026" s="175"/>
      <c r="AB1026" s="175"/>
      <c r="AC1026" s="175"/>
      <c r="AD1026" s="175"/>
      <c r="AE1026" s="175"/>
      <c r="AF1026" s="175"/>
      <c r="AG1026" s="175"/>
    </row>
    <row r="1027" spans="1:33" ht="18" customHeight="1">
      <c r="A1027" s="647" t="str">
        <f t="shared" si="101"/>
        <v>平成15</v>
      </c>
      <c r="B1027" s="552">
        <f t="shared" si="98"/>
        <v>34</v>
      </c>
      <c r="C1027" s="648">
        <v>37784</v>
      </c>
      <c r="D1027" s="648" t="str">
        <f t="shared" si="99"/>
        <v/>
      </c>
      <c r="E1027" s="649">
        <v>1</v>
      </c>
      <c r="F1027" s="650" t="s">
        <v>2523</v>
      </c>
      <c r="G1027" s="650" t="s">
        <v>1296</v>
      </c>
      <c r="H1027" s="651"/>
      <c r="I1027" s="176"/>
      <c r="J1027" s="652">
        <v>1</v>
      </c>
      <c r="K1027" s="653">
        <v>18</v>
      </c>
      <c r="L1027" s="653">
        <v>175</v>
      </c>
      <c r="M1027" s="176">
        <f t="shared" si="102"/>
        <v>175</v>
      </c>
      <c r="N1027" s="1104"/>
      <c r="O1027" s="1129" t="str">
        <f t="shared" si="100"/>
        <v/>
      </c>
      <c r="P1027" s="175"/>
      <c r="Q1027" s="175"/>
      <c r="R1027" s="175"/>
      <c r="S1027" s="175"/>
      <c r="T1027" s="175"/>
      <c r="U1027" s="175"/>
      <c r="V1027" s="175"/>
      <c r="W1027" s="175"/>
      <c r="X1027" s="175"/>
      <c r="Y1027" s="175"/>
      <c r="Z1027" s="175"/>
      <c r="AA1027" s="175"/>
      <c r="AB1027" s="175"/>
      <c r="AC1027" s="175"/>
      <c r="AD1027" s="175"/>
      <c r="AE1027" s="175"/>
      <c r="AF1027" s="175"/>
      <c r="AG1027" s="175"/>
    </row>
    <row r="1028" spans="1:33" ht="18" customHeight="1">
      <c r="A1028" s="647" t="str">
        <f t="shared" si="101"/>
        <v>平成15</v>
      </c>
      <c r="B1028" s="552">
        <f t="shared" ref="B1028:B1091" si="103">IF(ISBLANK(K1028),"-",COUNTIFS($K:$K,"&gt;"&amp;K1028,A:A,A1028)+1)</f>
        <v>27</v>
      </c>
      <c r="C1028" s="648">
        <v>37789</v>
      </c>
      <c r="D1028" s="648">
        <f t="shared" ref="D1028:D1091" si="104">IF(E1028=1,"",C1028+E1028-1)</f>
        <v>37790</v>
      </c>
      <c r="E1028" s="649">
        <v>2</v>
      </c>
      <c r="F1028" s="650" t="s">
        <v>2524</v>
      </c>
      <c r="G1028" s="650" t="s">
        <v>1296</v>
      </c>
      <c r="H1028" s="651"/>
      <c r="I1028" s="176"/>
      <c r="J1028" s="652">
        <v>1</v>
      </c>
      <c r="K1028" s="653">
        <v>27</v>
      </c>
      <c r="L1028" s="653">
        <v>160</v>
      </c>
      <c r="M1028" s="176">
        <f t="shared" si="102"/>
        <v>320</v>
      </c>
      <c r="N1028" s="1104"/>
      <c r="O1028" s="1129" t="str">
        <f t="shared" ref="O1028:O1091" si="105">IF(COUNTIF(G1028,"*オンライン*"),"●","")</f>
        <v/>
      </c>
      <c r="P1028" s="175"/>
      <c r="Q1028" s="175"/>
      <c r="R1028" s="175"/>
      <c r="S1028" s="175"/>
      <c r="T1028" s="175"/>
      <c r="U1028" s="175"/>
      <c r="V1028" s="175"/>
      <c r="W1028" s="175"/>
      <c r="X1028" s="175"/>
      <c r="Y1028" s="175"/>
      <c r="Z1028" s="175"/>
      <c r="AA1028" s="175"/>
      <c r="AB1028" s="175"/>
      <c r="AC1028" s="175"/>
      <c r="AD1028" s="175"/>
      <c r="AE1028" s="175"/>
      <c r="AF1028" s="175"/>
      <c r="AG1028" s="175"/>
    </row>
    <row r="1029" spans="1:33" ht="18" customHeight="1">
      <c r="A1029" s="647" t="str">
        <f t="shared" ref="A1029:A1092" si="106">TEXT(EDATE(C1029,-3),"ggge")</f>
        <v>平成15</v>
      </c>
      <c r="B1029" s="552">
        <f t="shared" si="103"/>
        <v>18</v>
      </c>
      <c r="C1029" s="648">
        <v>37790</v>
      </c>
      <c r="D1029" s="648">
        <f t="shared" si="104"/>
        <v>37791</v>
      </c>
      <c r="E1029" s="649">
        <v>2</v>
      </c>
      <c r="F1029" s="650" t="s">
        <v>2525</v>
      </c>
      <c r="G1029" s="650" t="s">
        <v>2526</v>
      </c>
      <c r="H1029" s="651"/>
      <c r="I1029" s="176"/>
      <c r="J1029" s="652">
        <v>1</v>
      </c>
      <c r="K1029" s="653">
        <v>68</v>
      </c>
      <c r="L1029" s="653">
        <v>160</v>
      </c>
      <c r="M1029" s="176">
        <f t="shared" ref="M1029:M1092" si="107">E1029*L1029</f>
        <v>320</v>
      </c>
      <c r="N1029" s="1104"/>
      <c r="O1029" s="1129" t="str">
        <f t="shared" si="105"/>
        <v/>
      </c>
      <c r="P1029" s="175"/>
      <c r="Q1029" s="175"/>
      <c r="R1029" s="175"/>
      <c r="S1029" s="175"/>
      <c r="T1029" s="175"/>
      <c r="U1029" s="175"/>
      <c r="V1029" s="175"/>
      <c r="W1029" s="175"/>
      <c r="X1029" s="175"/>
      <c r="Y1029" s="175"/>
      <c r="Z1029" s="175"/>
      <c r="AA1029" s="175"/>
      <c r="AB1029" s="175"/>
      <c r="AC1029" s="175"/>
      <c r="AD1029" s="175"/>
      <c r="AE1029" s="175"/>
      <c r="AF1029" s="175"/>
      <c r="AG1029" s="175"/>
    </row>
    <row r="1030" spans="1:33" ht="18" customHeight="1">
      <c r="A1030" s="647" t="str">
        <f t="shared" si="106"/>
        <v>平成15</v>
      </c>
      <c r="B1030" s="552">
        <f t="shared" si="103"/>
        <v>49</v>
      </c>
      <c r="C1030" s="648">
        <v>37792</v>
      </c>
      <c r="D1030" s="648" t="str">
        <f t="shared" si="104"/>
        <v/>
      </c>
      <c r="E1030" s="649">
        <v>1</v>
      </c>
      <c r="F1030" s="650" t="s">
        <v>2527</v>
      </c>
      <c r="G1030" s="650" t="s">
        <v>1296</v>
      </c>
      <c r="H1030" s="651"/>
      <c r="I1030" s="176"/>
      <c r="J1030" s="652">
        <v>1</v>
      </c>
      <c r="K1030" s="653">
        <v>9</v>
      </c>
      <c r="L1030" s="653">
        <v>130</v>
      </c>
      <c r="M1030" s="176">
        <f t="shared" si="107"/>
        <v>130</v>
      </c>
      <c r="N1030" s="1104"/>
      <c r="O1030" s="1129" t="str">
        <f t="shared" si="105"/>
        <v/>
      </c>
      <c r="P1030" s="175"/>
      <c r="Q1030" s="175"/>
      <c r="R1030" s="175"/>
      <c r="S1030" s="175"/>
      <c r="T1030" s="175"/>
      <c r="U1030" s="175"/>
      <c r="V1030" s="175"/>
      <c r="W1030" s="175"/>
      <c r="X1030" s="175"/>
      <c r="Y1030" s="175"/>
      <c r="Z1030" s="175"/>
      <c r="AA1030" s="175"/>
      <c r="AB1030" s="175"/>
      <c r="AC1030" s="175"/>
      <c r="AD1030" s="175"/>
      <c r="AE1030" s="175"/>
      <c r="AF1030" s="175"/>
      <c r="AG1030" s="175"/>
    </row>
    <row r="1031" spans="1:33" ht="18" customHeight="1">
      <c r="A1031" s="647" t="str">
        <f t="shared" si="106"/>
        <v>平成15</v>
      </c>
      <c r="B1031" s="552">
        <f t="shared" si="103"/>
        <v>36</v>
      </c>
      <c r="C1031" s="648">
        <v>37817</v>
      </c>
      <c r="D1031" s="648" t="str">
        <f t="shared" si="104"/>
        <v/>
      </c>
      <c r="E1031" s="649">
        <v>1</v>
      </c>
      <c r="F1031" s="650" t="s">
        <v>2528</v>
      </c>
      <c r="G1031" s="650" t="s">
        <v>1296</v>
      </c>
      <c r="H1031" s="651"/>
      <c r="I1031" s="176"/>
      <c r="J1031" s="652">
        <v>1</v>
      </c>
      <c r="K1031" s="653">
        <v>15</v>
      </c>
      <c r="L1031" s="653">
        <v>67</v>
      </c>
      <c r="M1031" s="176">
        <f t="shared" si="107"/>
        <v>67</v>
      </c>
      <c r="N1031" s="1104"/>
      <c r="O1031" s="1129" t="str">
        <f t="shared" si="105"/>
        <v/>
      </c>
      <c r="P1031" s="175"/>
      <c r="Q1031" s="175"/>
      <c r="R1031" s="175"/>
      <c r="S1031" s="175"/>
      <c r="T1031" s="175"/>
      <c r="U1031" s="175"/>
      <c r="V1031" s="175"/>
      <c r="W1031" s="175"/>
      <c r="X1031" s="175"/>
      <c r="Y1031" s="175"/>
      <c r="Z1031" s="175"/>
      <c r="AA1031" s="175"/>
      <c r="AB1031" s="175"/>
      <c r="AC1031" s="175"/>
      <c r="AD1031" s="175"/>
      <c r="AE1031" s="175"/>
      <c r="AF1031" s="175"/>
      <c r="AG1031" s="175"/>
    </row>
    <row r="1032" spans="1:33" ht="18" customHeight="1">
      <c r="A1032" s="647" t="str">
        <f t="shared" si="106"/>
        <v>平成15</v>
      </c>
      <c r="B1032" s="552">
        <f t="shared" si="103"/>
        <v>6</v>
      </c>
      <c r="C1032" s="648">
        <v>37818</v>
      </c>
      <c r="D1032" s="648">
        <f t="shared" si="104"/>
        <v>37819</v>
      </c>
      <c r="E1032" s="649">
        <v>2</v>
      </c>
      <c r="F1032" s="650" t="s">
        <v>2529</v>
      </c>
      <c r="G1032" s="650" t="s">
        <v>2530</v>
      </c>
      <c r="H1032" s="651"/>
      <c r="I1032" s="176"/>
      <c r="J1032" s="652">
        <v>1</v>
      </c>
      <c r="K1032" s="653">
        <v>152</v>
      </c>
      <c r="L1032" s="653">
        <v>434</v>
      </c>
      <c r="M1032" s="176">
        <f t="shared" si="107"/>
        <v>868</v>
      </c>
      <c r="N1032" s="1104"/>
      <c r="O1032" s="1129" t="str">
        <f t="shared" si="105"/>
        <v/>
      </c>
      <c r="P1032" s="175"/>
      <c r="Q1032" s="175"/>
      <c r="R1032" s="175"/>
      <c r="S1032" s="175"/>
      <c r="T1032" s="175"/>
      <c r="U1032" s="175"/>
      <c r="V1032" s="175"/>
      <c r="W1032" s="175"/>
      <c r="X1032" s="175"/>
      <c r="Y1032" s="175"/>
      <c r="Z1032" s="175"/>
      <c r="AA1032" s="175"/>
      <c r="AB1032" s="175"/>
      <c r="AC1032" s="175"/>
      <c r="AD1032" s="175"/>
      <c r="AE1032" s="175"/>
      <c r="AF1032" s="175"/>
      <c r="AG1032" s="175"/>
    </row>
    <row r="1033" spans="1:33" ht="18" customHeight="1">
      <c r="A1033" s="647" t="str">
        <f t="shared" si="106"/>
        <v>平成15</v>
      </c>
      <c r="B1033" s="552">
        <f t="shared" si="103"/>
        <v>72</v>
      </c>
      <c r="C1033" s="648">
        <v>37819</v>
      </c>
      <c r="D1033" s="648" t="str">
        <f t="shared" si="104"/>
        <v/>
      </c>
      <c r="E1033" s="649">
        <v>1</v>
      </c>
      <c r="F1033" s="650" t="s">
        <v>2531</v>
      </c>
      <c r="G1033" s="650" t="s">
        <v>1296</v>
      </c>
      <c r="H1033" s="651"/>
      <c r="I1033" s="176"/>
      <c r="J1033" s="652">
        <v>1</v>
      </c>
      <c r="K1033" s="653">
        <v>5</v>
      </c>
      <c r="L1033" s="653">
        <v>118</v>
      </c>
      <c r="M1033" s="176">
        <f t="shared" si="107"/>
        <v>118</v>
      </c>
      <c r="N1033" s="1104"/>
      <c r="O1033" s="1129" t="str">
        <f t="shared" si="105"/>
        <v/>
      </c>
      <c r="P1033" s="175"/>
      <c r="Q1033" s="175"/>
      <c r="R1033" s="175"/>
      <c r="S1033" s="175"/>
      <c r="T1033" s="175"/>
      <c r="U1033" s="175"/>
      <c r="V1033" s="175"/>
      <c r="W1033" s="175"/>
      <c r="X1033" s="175"/>
      <c r="Y1033" s="175"/>
      <c r="Z1033" s="175"/>
      <c r="AA1033" s="175"/>
      <c r="AB1033" s="175"/>
      <c r="AC1033" s="175"/>
      <c r="AD1033" s="175"/>
      <c r="AE1033" s="175"/>
      <c r="AF1033" s="175"/>
      <c r="AG1033" s="175"/>
    </row>
    <row r="1034" spans="1:33" ht="18" customHeight="1">
      <c r="A1034" s="647" t="str">
        <f t="shared" si="106"/>
        <v>平成15</v>
      </c>
      <c r="B1034" s="552">
        <f t="shared" si="103"/>
        <v>19</v>
      </c>
      <c r="C1034" s="648">
        <v>37824</v>
      </c>
      <c r="D1034" s="648">
        <f t="shared" si="104"/>
        <v>37825</v>
      </c>
      <c r="E1034" s="649">
        <v>2</v>
      </c>
      <c r="F1034" s="650" t="s">
        <v>2532</v>
      </c>
      <c r="G1034" s="650" t="s">
        <v>2533</v>
      </c>
      <c r="H1034" s="651"/>
      <c r="I1034" s="176"/>
      <c r="J1034" s="652">
        <v>1</v>
      </c>
      <c r="K1034" s="653">
        <v>61</v>
      </c>
      <c r="L1034" s="653">
        <v>143</v>
      </c>
      <c r="M1034" s="176">
        <f t="shared" si="107"/>
        <v>286</v>
      </c>
      <c r="N1034" s="1104"/>
      <c r="O1034" s="1129" t="str">
        <f t="shared" si="105"/>
        <v/>
      </c>
      <c r="P1034" s="175"/>
      <c r="Q1034" s="175"/>
      <c r="R1034" s="175"/>
      <c r="S1034" s="175"/>
      <c r="T1034" s="175"/>
      <c r="U1034" s="175"/>
      <c r="V1034" s="175"/>
      <c r="W1034" s="175"/>
      <c r="X1034" s="175"/>
      <c r="Y1034" s="175"/>
      <c r="Z1034" s="175"/>
      <c r="AA1034" s="175"/>
      <c r="AB1034" s="175"/>
      <c r="AC1034" s="175"/>
      <c r="AD1034" s="175"/>
      <c r="AE1034" s="175"/>
      <c r="AF1034" s="175"/>
      <c r="AG1034" s="175"/>
    </row>
    <row r="1035" spans="1:33" ht="18" customHeight="1">
      <c r="A1035" s="647" t="str">
        <f t="shared" si="106"/>
        <v>平成15</v>
      </c>
      <c r="B1035" s="552">
        <f t="shared" si="103"/>
        <v>79</v>
      </c>
      <c r="C1035" s="648">
        <v>37825</v>
      </c>
      <c r="D1035" s="648">
        <f t="shared" si="104"/>
        <v>37826</v>
      </c>
      <c r="E1035" s="649">
        <v>2</v>
      </c>
      <c r="F1035" s="650" t="s">
        <v>2534</v>
      </c>
      <c r="G1035" s="650" t="s">
        <v>2535</v>
      </c>
      <c r="H1035" s="651"/>
      <c r="I1035" s="176"/>
      <c r="J1035" s="652">
        <v>1</v>
      </c>
      <c r="K1035" s="653">
        <v>4</v>
      </c>
      <c r="L1035" s="653">
        <v>680</v>
      </c>
      <c r="M1035" s="176">
        <f t="shared" si="107"/>
        <v>1360</v>
      </c>
      <c r="N1035" s="1104"/>
      <c r="O1035" s="1129" t="str">
        <f t="shared" si="105"/>
        <v/>
      </c>
      <c r="P1035" s="175"/>
      <c r="Q1035" s="175"/>
      <c r="R1035" s="175"/>
      <c r="S1035" s="175"/>
      <c r="T1035" s="175"/>
      <c r="U1035" s="175"/>
      <c r="V1035" s="175"/>
      <c r="W1035" s="175"/>
      <c r="X1035" s="175"/>
      <c r="Y1035" s="175"/>
      <c r="Z1035" s="175"/>
      <c r="AA1035" s="175"/>
      <c r="AB1035" s="175"/>
      <c r="AC1035" s="175"/>
      <c r="AD1035" s="175"/>
      <c r="AE1035" s="175"/>
      <c r="AF1035" s="175"/>
      <c r="AG1035" s="175"/>
    </row>
    <row r="1036" spans="1:33" ht="18" customHeight="1">
      <c r="A1036" s="647" t="str">
        <f t="shared" si="106"/>
        <v>平成15</v>
      </c>
      <c r="B1036" s="552">
        <f t="shared" si="103"/>
        <v>15</v>
      </c>
      <c r="C1036" s="648">
        <v>37827</v>
      </c>
      <c r="D1036" s="648" t="str">
        <f t="shared" si="104"/>
        <v/>
      </c>
      <c r="E1036" s="649">
        <v>1</v>
      </c>
      <c r="F1036" s="650" t="s">
        <v>2536</v>
      </c>
      <c r="G1036" s="650" t="s">
        <v>1299</v>
      </c>
      <c r="H1036" s="651"/>
      <c r="I1036" s="176"/>
      <c r="J1036" s="652">
        <v>1</v>
      </c>
      <c r="K1036" s="653">
        <v>80</v>
      </c>
      <c r="L1036" s="653">
        <v>160</v>
      </c>
      <c r="M1036" s="176">
        <f t="shared" si="107"/>
        <v>160</v>
      </c>
      <c r="N1036" s="1104"/>
      <c r="O1036" s="1129" t="str">
        <f t="shared" si="105"/>
        <v/>
      </c>
      <c r="P1036" s="175"/>
      <c r="Q1036" s="175"/>
      <c r="R1036" s="175"/>
      <c r="S1036" s="175"/>
      <c r="T1036" s="175"/>
      <c r="U1036" s="175"/>
      <c r="V1036" s="175"/>
      <c r="W1036" s="175"/>
      <c r="X1036" s="175"/>
      <c r="Y1036" s="175"/>
      <c r="Z1036" s="175"/>
      <c r="AA1036" s="175"/>
      <c r="AB1036" s="175"/>
      <c r="AC1036" s="175"/>
      <c r="AD1036" s="175"/>
      <c r="AE1036" s="175"/>
      <c r="AF1036" s="175"/>
      <c r="AG1036" s="175"/>
    </row>
    <row r="1037" spans="1:33" ht="18" customHeight="1">
      <c r="A1037" s="647" t="str">
        <f t="shared" si="106"/>
        <v>平成15</v>
      </c>
      <c r="B1037" s="552">
        <f t="shared" si="103"/>
        <v>38</v>
      </c>
      <c r="C1037" s="648">
        <v>37827</v>
      </c>
      <c r="D1037" s="648" t="str">
        <f t="shared" si="104"/>
        <v/>
      </c>
      <c r="E1037" s="649">
        <v>1</v>
      </c>
      <c r="F1037" s="650" t="s">
        <v>2537</v>
      </c>
      <c r="G1037" s="650" t="s">
        <v>1296</v>
      </c>
      <c r="H1037" s="651"/>
      <c r="I1037" s="176"/>
      <c r="J1037" s="652">
        <v>1</v>
      </c>
      <c r="K1037" s="653">
        <v>13</v>
      </c>
      <c r="L1037" s="653">
        <v>73</v>
      </c>
      <c r="M1037" s="176">
        <f t="shared" si="107"/>
        <v>73</v>
      </c>
      <c r="N1037" s="1104"/>
      <c r="O1037" s="1129" t="str">
        <f t="shared" si="105"/>
        <v/>
      </c>
      <c r="P1037" s="175"/>
      <c r="Q1037" s="175"/>
      <c r="R1037" s="175"/>
      <c r="S1037" s="175"/>
      <c r="T1037" s="175"/>
      <c r="U1037" s="175"/>
      <c r="V1037" s="175"/>
      <c r="W1037" s="175"/>
      <c r="X1037" s="175"/>
      <c r="Y1037" s="175"/>
      <c r="Z1037" s="175"/>
      <c r="AA1037" s="175"/>
      <c r="AB1037" s="175"/>
      <c r="AC1037" s="175"/>
      <c r="AD1037" s="175"/>
      <c r="AE1037" s="175"/>
      <c r="AF1037" s="175"/>
      <c r="AG1037" s="175"/>
    </row>
    <row r="1038" spans="1:33" ht="18" customHeight="1">
      <c r="A1038" s="647" t="str">
        <f t="shared" si="106"/>
        <v>平成15</v>
      </c>
      <c r="B1038" s="552">
        <f t="shared" si="103"/>
        <v>11</v>
      </c>
      <c r="C1038" s="648">
        <v>37828</v>
      </c>
      <c r="D1038" s="648" t="str">
        <f t="shared" si="104"/>
        <v/>
      </c>
      <c r="E1038" s="649">
        <v>1</v>
      </c>
      <c r="F1038" s="650" t="s">
        <v>2538</v>
      </c>
      <c r="G1038" s="650" t="s">
        <v>1296</v>
      </c>
      <c r="H1038" s="651"/>
      <c r="I1038" s="176"/>
      <c r="J1038" s="652">
        <v>1</v>
      </c>
      <c r="K1038" s="653">
        <v>91</v>
      </c>
      <c r="L1038" s="653">
        <v>128</v>
      </c>
      <c r="M1038" s="176">
        <f t="shared" si="107"/>
        <v>128</v>
      </c>
      <c r="N1038" s="1104"/>
      <c r="O1038" s="1129" t="str">
        <f t="shared" si="105"/>
        <v/>
      </c>
      <c r="P1038" s="175"/>
      <c r="Q1038" s="175"/>
      <c r="R1038" s="175"/>
      <c r="S1038" s="175"/>
      <c r="T1038" s="175"/>
      <c r="U1038" s="175"/>
      <c r="V1038" s="175"/>
      <c r="W1038" s="175"/>
      <c r="X1038" s="175"/>
      <c r="Y1038" s="175"/>
      <c r="Z1038" s="175"/>
      <c r="AA1038" s="175"/>
      <c r="AB1038" s="175"/>
      <c r="AC1038" s="175"/>
      <c r="AD1038" s="175"/>
      <c r="AE1038" s="175"/>
      <c r="AF1038" s="175"/>
      <c r="AG1038" s="175"/>
    </row>
    <row r="1039" spans="1:33" ht="18" customHeight="1">
      <c r="A1039" s="647" t="str">
        <f t="shared" si="106"/>
        <v>平成15</v>
      </c>
      <c r="B1039" s="552">
        <f t="shared" si="103"/>
        <v>29</v>
      </c>
      <c r="C1039" s="648">
        <v>37831</v>
      </c>
      <c r="D1039" s="648" t="str">
        <f t="shared" si="104"/>
        <v/>
      </c>
      <c r="E1039" s="649">
        <v>1</v>
      </c>
      <c r="F1039" s="650" t="s">
        <v>2539</v>
      </c>
      <c r="G1039" s="650" t="s">
        <v>1296</v>
      </c>
      <c r="H1039" s="651"/>
      <c r="I1039" s="176"/>
      <c r="J1039" s="652">
        <v>1</v>
      </c>
      <c r="K1039" s="653">
        <v>25</v>
      </c>
      <c r="L1039" s="653">
        <v>85</v>
      </c>
      <c r="M1039" s="176">
        <f t="shared" si="107"/>
        <v>85</v>
      </c>
      <c r="N1039" s="1104"/>
      <c r="O1039" s="1129" t="str">
        <f t="shared" si="105"/>
        <v/>
      </c>
      <c r="P1039" s="175"/>
      <c r="Q1039" s="175"/>
      <c r="R1039" s="175"/>
      <c r="S1039" s="175"/>
      <c r="T1039" s="175"/>
      <c r="U1039" s="175"/>
      <c r="V1039" s="175"/>
      <c r="W1039" s="175"/>
      <c r="X1039" s="175"/>
      <c r="Y1039" s="175"/>
      <c r="Z1039" s="175"/>
      <c r="AA1039" s="175"/>
      <c r="AB1039" s="175"/>
      <c r="AC1039" s="175"/>
      <c r="AD1039" s="175"/>
      <c r="AE1039" s="175"/>
      <c r="AF1039" s="175"/>
      <c r="AG1039" s="175"/>
    </row>
    <row r="1040" spans="1:33" ht="18" customHeight="1">
      <c r="A1040" s="647" t="str">
        <f t="shared" si="106"/>
        <v>平成15</v>
      </c>
      <c r="B1040" s="552">
        <f t="shared" si="103"/>
        <v>65</v>
      </c>
      <c r="C1040" s="648">
        <v>37839</v>
      </c>
      <c r="D1040" s="648" t="str">
        <f t="shared" si="104"/>
        <v/>
      </c>
      <c r="E1040" s="649">
        <v>1</v>
      </c>
      <c r="F1040" s="650" t="s">
        <v>2540</v>
      </c>
      <c r="G1040" s="650" t="s">
        <v>1296</v>
      </c>
      <c r="H1040" s="651"/>
      <c r="I1040" s="176"/>
      <c r="J1040" s="652">
        <v>1</v>
      </c>
      <c r="K1040" s="653">
        <v>6</v>
      </c>
      <c r="L1040" s="653">
        <v>97</v>
      </c>
      <c r="M1040" s="176">
        <f t="shared" si="107"/>
        <v>97</v>
      </c>
      <c r="N1040" s="1104"/>
      <c r="O1040" s="1129" t="str">
        <f t="shared" si="105"/>
        <v/>
      </c>
      <c r="P1040" s="175"/>
      <c r="Q1040" s="175"/>
      <c r="R1040" s="175"/>
      <c r="S1040" s="175"/>
      <c r="T1040" s="175"/>
      <c r="U1040" s="175"/>
      <c r="V1040" s="175"/>
      <c r="W1040" s="175"/>
      <c r="X1040" s="175"/>
      <c r="Y1040" s="175"/>
      <c r="Z1040" s="175"/>
      <c r="AA1040" s="175"/>
      <c r="AB1040" s="175"/>
      <c r="AC1040" s="175"/>
      <c r="AD1040" s="175"/>
      <c r="AE1040" s="175"/>
      <c r="AF1040" s="175"/>
      <c r="AG1040" s="175"/>
    </row>
    <row r="1041" spans="1:33" ht="18" customHeight="1">
      <c r="A1041" s="647" t="str">
        <f t="shared" si="106"/>
        <v>平成15</v>
      </c>
      <c r="B1041" s="552">
        <f t="shared" si="103"/>
        <v>42</v>
      </c>
      <c r="C1041" s="648">
        <v>37854</v>
      </c>
      <c r="D1041" s="648" t="str">
        <f t="shared" si="104"/>
        <v/>
      </c>
      <c r="E1041" s="649">
        <v>1</v>
      </c>
      <c r="F1041" s="650" t="s">
        <v>2541</v>
      </c>
      <c r="G1041" s="650" t="s">
        <v>1296</v>
      </c>
      <c r="H1041" s="651"/>
      <c r="I1041" s="176"/>
      <c r="J1041" s="652">
        <v>1</v>
      </c>
      <c r="K1041" s="653">
        <v>11</v>
      </c>
      <c r="L1041" s="653">
        <v>100</v>
      </c>
      <c r="M1041" s="176">
        <f t="shared" si="107"/>
        <v>100</v>
      </c>
      <c r="N1041" s="1104"/>
      <c r="O1041" s="1129" t="str">
        <f t="shared" si="105"/>
        <v/>
      </c>
      <c r="P1041" s="175"/>
      <c r="Q1041" s="175"/>
      <c r="R1041" s="175"/>
      <c r="S1041" s="175"/>
      <c r="T1041" s="175"/>
      <c r="U1041" s="175"/>
      <c r="V1041" s="175"/>
      <c r="W1041" s="175"/>
      <c r="X1041" s="175"/>
      <c r="Y1041" s="175"/>
      <c r="Z1041" s="175"/>
      <c r="AA1041" s="175"/>
      <c r="AB1041" s="175"/>
      <c r="AC1041" s="175"/>
      <c r="AD1041" s="175"/>
      <c r="AE1041" s="175"/>
      <c r="AF1041" s="175"/>
      <c r="AG1041" s="175"/>
    </row>
    <row r="1042" spans="1:33" ht="18" customHeight="1">
      <c r="A1042" s="647" t="str">
        <f t="shared" si="106"/>
        <v>平成15</v>
      </c>
      <c r="B1042" s="552">
        <f t="shared" si="103"/>
        <v>23</v>
      </c>
      <c r="C1042" s="648">
        <v>37865</v>
      </c>
      <c r="D1042" s="648">
        <f t="shared" si="104"/>
        <v>37866</v>
      </c>
      <c r="E1042" s="649">
        <v>2</v>
      </c>
      <c r="F1042" s="650" t="s">
        <v>2542</v>
      </c>
      <c r="G1042" s="650" t="s">
        <v>1755</v>
      </c>
      <c r="H1042" s="651"/>
      <c r="I1042" s="176"/>
      <c r="J1042" s="652">
        <v>1</v>
      </c>
      <c r="K1042" s="653">
        <v>52</v>
      </c>
      <c r="L1042" s="653">
        <v>66</v>
      </c>
      <c r="M1042" s="176">
        <f t="shared" si="107"/>
        <v>132</v>
      </c>
      <c r="N1042" s="1104"/>
      <c r="O1042" s="1129" t="str">
        <f t="shared" si="105"/>
        <v/>
      </c>
      <c r="P1042" s="175"/>
      <c r="Q1042" s="175"/>
      <c r="R1042" s="175"/>
      <c r="S1042" s="175"/>
      <c r="T1042" s="175"/>
      <c r="U1042" s="175"/>
      <c r="V1042" s="175"/>
      <c r="W1042" s="175"/>
      <c r="X1042" s="175"/>
      <c r="Y1042" s="175"/>
      <c r="Z1042" s="175"/>
      <c r="AA1042" s="175"/>
      <c r="AB1042" s="175"/>
      <c r="AC1042" s="175"/>
      <c r="AD1042" s="175"/>
      <c r="AE1042" s="175"/>
      <c r="AF1042" s="175"/>
      <c r="AG1042" s="175"/>
    </row>
    <row r="1043" spans="1:33" ht="18" customHeight="1">
      <c r="A1043" s="647" t="str">
        <f t="shared" si="106"/>
        <v>平成15</v>
      </c>
      <c r="B1043" s="552">
        <f t="shared" si="103"/>
        <v>65</v>
      </c>
      <c r="C1043" s="648">
        <v>37866</v>
      </c>
      <c r="D1043" s="648" t="str">
        <f t="shared" si="104"/>
        <v/>
      </c>
      <c r="E1043" s="649">
        <v>1</v>
      </c>
      <c r="F1043" s="650" t="s">
        <v>2543</v>
      </c>
      <c r="G1043" s="650" t="s">
        <v>2221</v>
      </c>
      <c r="H1043" s="651"/>
      <c r="I1043" s="176"/>
      <c r="J1043" s="652">
        <v>1</v>
      </c>
      <c r="K1043" s="653">
        <v>6</v>
      </c>
      <c r="L1043" s="653">
        <v>190</v>
      </c>
      <c r="M1043" s="176">
        <f t="shared" si="107"/>
        <v>190</v>
      </c>
      <c r="N1043" s="1104"/>
      <c r="O1043" s="1129" t="str">
        <f t="shared" si="105"/>
        <v/>
      </c>
      <c r="P1043" s="175"/>
      <c r="Q1043" s="175"/>
      <c r="R1043" s="175"/>
      <c r="S1043" s="175"/>
      <c r="T1043" s="175"/>
      <c r="U1043" s="175"/>
      <c r="V1043" s="175"/>
      <c r="W1043" s="175"/>
      <c r="X1043" s="175"/>
      <c r="Y1043" s="175"/>
      <c r="Z1043" s="175"/>
      <c r="AA1043" s="175"/>
      <c r="AB1043" s="175"/>
      <c r="AC1043" s="175"/>
      <c r="AD1043" s="175"/>
      <c r="AE1043" s="175"/>
      <c r="AF1043" s="175"/>
      <c r="AG1043" s="175"/>
    </row>
    <row r="1044" spans="1:33" ht="18" customHeight="1">
      <c r="A1044" s="647" t="str">
        <f t="shared" si="106"/>
        <v>平成15</v>
      </c>
      <c r="B1044" s="552">
        <f t="shared" si="103"/>
        <v>89</v>
      </c>
      <c r="C1044" s="648">
        <v>37876</v>
      </c>
      <c r="D1044" s="648" t="str">
        <f t="shared" si="104"/>
        <v/>
      </c>
      <c r="E1044" s="649">
        <v>1</v>
      </c>
      <c r="F1044" s="650" t="s">
        <v>2544</v>
      </c>
      <c r="G1044" s="650" t="s">
        <v>494</v>
      </c>
      <c r="H1044" s="651"/>
      <c r="I1044" s="176"/>
      <c r="J1044" s="652">
        <v>1</v>
      </c>
      <c r="K1044" s="653">
        <v>2</v>
      </c>
      <c r="L1044" s="653">
        <v>30</v>
      </c>
      <c r="M1044" s="176">
        <f t="shared" si="107"/>
        <v>30</v>
      </c>
      <c r="N1044" s="1104"/>
      <c r="O1044" s="1129" t="str">
        <f t="shared" si="105"/>
        <v/>
      </c>
      <c r="P1044" s="175"/>
      <c r="Q1044" s="175"/>
      <c r="R1044" s="175"/>
      <c r="S1044" s="175"/>
      <c r="T1044" s="175"/>
      <c r="U1044" s="175"/>
      <c r="V1044" s="175"/>
      <c r="W1044" s="175"/>
      <c r="X1044" s="175"/>
      <c r="Y1044" s="175"/>
      <c r="Z1044" s="175"/>
      <c r="AA1044" s="175"/>
      <c r="AB1044" s="175"/>
      <c r="AC1044" s="175"/>
      <c r="AD1044" s="175"/>
      <c r="AE1044" s="175"/>
      <c r="AF1044" s="175"/>
      <c r="AG1044" s="175"/>
    </row>
    <row r="1045" spans="1:33" ht="18" customHeight="1">
      <c r="A1045" s="647" t="str">
        <f t="shared" si="106"/>
        <v>平成15</v>
      </c>
      <c r="B1045" s="552">
        <f t="shared" si="103"/>
        <v>10</v>
      </c>
      <c r="C1045" s="648">
        <v>37887</v>
      </c>
      <c r="D1045" s="648" t="str">
        <f t="shared" si="104"/>
        <v/>
      </c>
      <c r="E1045" s="649">
        <v>1</v>
      </c>
      <c r="F1045" s="650" t="s">
        <v>2545</v>
      </c>
      <c r="G1045" s="650" t="s">
        <v>2006</v>
      </c>
      <c r="H1045" s="651"/>
      <c r="I1045" s="176"/>
      <c r="J1045" s="652">
        <v>1</v>
      </c>
      <c r="K1045" s="653">
        <v>135</v>
      </c>
      <c r="L1045" s="653">
        <v>229</v>
      </c>
      <c r="M1045" s="176">
        <f t="shared" si="107"/>
        <v>229</v>
      </c>
      <c r="N1045" s="1104"/>
      <c r="O1045" s="1129" t="str">
        <f t="shared" si="105"/>
        <v/>
      </c>
      <c r="P1045" s="175"/>
      <c r="Q1045" s="175"/>
      <c r="R1045" s="175"/>
      <c r="S1045" s="175"/>
      <c r="T1045" s="175"/>
      <c r="U1045" s="175"/>
      <c r="V1045" s="175"/>
      <c r="W1045" s="175"/>
      <c r="X1045" s="175"/>
      <c r="Y1045" s="175"/>
      <c r="Z1045" s="175"/>
      <c r="AA1045" s="175"/>
      <c r="AB1045" s="175"/>
      <c r="AC1045" s="175"/>
      <c r="AD1045" s="175"/>
      <c r="AE1045" s="175"/>
      <c r="AF1045" s="175"/>
      <c r="AG1045" s="175"/>
    </row>
    <row r="1046" spans="1:33" ht="18" customHeight="1">
      <c r="A1046" s="647" t="str">
        <f t="shared" si="106"/>
        <v>平成15</v>
      </c>
      <c r="B1046" s="552">
        <f t="shared" si="103"/>
        <v>65</v>
      </c>
      <c r="C1046" s="648">
        <v>37908</v>
      </c>
      <c r="D1046" s="648" t="str">
        <f t="shared" si="104"/>
        <v/>
      </c>
      <c r="E1046" s="649">
        <v>1</v>
      </c>
      <c r="F1046" s="650" t="s">
        <v>2546</v>
      </c>
      <c r="G1046" s="650" t="s">
        <v>1296</v>
      </c>
      <c r="H1046" s="651"/>
      <c r="I1046" s="176"/>
      <c r="J1046" s="652">
        <v>1</v>
      </c>
      <c r="K1046" s="653">
        <v>6</v>
      </c>
      <c r="L1046" s="653">
        <v>36</v>
      </c>
      <c r="M1046" s="176">
        <f t="shared" si="107"/>
        <v>36</v>
      </c>
      <c r="N1046" s="1104"/>
      <c r="O1046" s="1129" t="str">
        <f t="shared" si="105"/>
        <v/>
      </c>
      <c r="P1046" s="175"/>
      <c r="Q1046" s="175"/>
      <c r="R1046" s="175"/>
      <c r="S1046" s="175"/>
      <c r="T1046" s="175"/>
      <c r="U1046" s="175"/>
      <c r="V1046" s="175"/>
      <c r="W1046" s="175"/>
      <c r="X1046" s="175"/>
      <c r="Y1046" s="175"/>
      <c r="Z1046" s="175"/>
      <c r="AA1046" s="175"/>
      <c r="AB1046" s="175"/>
      <c r="AC1046" s="175"/>
      <c r="AD1046" s="175"/>
      <c r="AE1046" s="175"/>
      <c r="AF1046" s="175"/>
      <c r="AG1046" s="175"/>
    </row>
    <row r="1047" spans="1:33" ht="18" customHeight="1">
      <c r="A1047" s="647" t="str">
        <f t="shared" si="106"/>
        <v>平成15</v>
      </c>
      <c r="B1047" s="552">
        <f t="shared" si="103"/>
        <v>30</v>
      </c>
      <c r="C1047" s="648">
        <v>37910</v>
      </c>
      <c r="D1047" s="648">
        <f t="shared" si="104"/>
        <v>37911</v>
      </c>
      <c r="E1047" s="649">
        <v>2</v>
      </c>
      <c r="F1047" s="650" t="s">
        <v>2547</v>
      </c>
      <c r="G1047" s="650" t="s">
        <v>1296</v>
      </c>
      <c r="H1047" s="651"/>
      <c r="I1047" s="176"/>
      <c r="J1047" s="652">
        <v>1</v>
      </c>
      <c r="K1047" s="653">
        <v>20</v>
      </c>
      <c r="L1047" s="653">
        <v>73</v>
      </c>
      <c r="M1047" s="176">
        <f t="shared" si="107"/>
        <v>146</v>
      </c>
      <c r="N1047" s="1104"/>
      <c r="O1047" s="1129" t="str">
        <f t="shared" si="105"/>
        <v/>
      </c>
      <c r="P1047" s="175"/>
      <c r="Q1047" s="175"/>
      <c r="R1047" s="175"/>
      <c r="S1047" s="175"/>
      <c r="T1047" s="175"/>
      <c r="U1047" s="175"/>
      <c r="V1047" s="175"/>
      <c r="W1047" s="175"/>
      <c r="X1047" s="175"/>
      <c r="Y1047" s="175"/>
      <c r="Z1047" s="175"/>
      <c r="AA1047" s="175"/>
      <c r="AB1047" s="175"/>
      <c r="AC1047" s="175"/>
      <c r="AD1047" s="175"/>
      <c r="AE1047" s="175"/>
      <c r="AF1047" s="175"/>
      <c r="AG1047" s="175"/>
    </row>
    <row r="1048" spans="1:33" ht="18" customHeight="1">
      <c r="A1048" s="647" t="str">
        <f t="shared" si="106"/>
        <v>平成15</v>
      </c>
      <c r="B1048" s="552">
        <f t="shared" si="103"/>
        <v>58</v>
      </c>
      <c r="C1048" s="648">
        <v>37917</v>
      </c>
      <c r="D1048" s="648" t="str">
        <f t="shared" si="104"/>
        <v/>
      </c>
      <c r="E1048" s="649">
        <v>1</v>
      </c>
      <c r="F1048" s="650" t="s">
        <v>2548</v>
      </c>
      <c r="G1048" s="650" t="s">
        <v>2549</v>
      </c>
      <c r="H1048" s="651"/>
      <c r="I1048" s="176"/>
      <c r="J1048" s="652">
        <v>1</v>
      </c>
      <c r="K1048" s="653">
        <v>7</v>
      </c>
      <c r="L1048" s="653">
        <v>250</v>
      </c>
      <c r="M1048" s="176">
        <f t="shared" si="107"/>
        <v>250</v>
      </c>
      <c r="N1048" s="1104"/>
      <c r="O1048" s="1129" t="str">
        <f t="shared" si="105"/>
        <v/>
      </c>
      <c r="P1048" s="175"/>
      <c r="Q1048" s="175"/>
      <c r="R1048" s="175"/>
      <c r="S1048" s="175"/>
      <c r="T1048" s="175"/>
      <c r="U1048" s="175"/>
      <c r="V1048" s="175"/>
      <c r="W1048" s="175"/>
      <c r="X1048" s="175"/>
      <c r="Y1048" s="175"/>
      <c r="Z1048" s="175"/>
      <c r="AA1048" s="175"/>
      <c r="AB1048" s="175"/>
      <c r="AC1048" s="175"/>
      <c r="AD1048" s="175"/>
      <c r="AE1048" s="175"/>
      <c r="AF1048" s="175"/>
      <c r="AG1048" s="175"/>
    </row>
    <row r="1049" spans="1:33" ht="18" customHeight="1">
      <c r="A1049" s="647" t="str">
        <f t="shared" si="106"/>
        <v>平成15</v>
      </c>
      <c r="B1049" s="552">
        <f t="shared" si="103"/>
        <v>82</v>
      </c>
      <c r="C1049" s="648">
        <v>37918</v>
      </c>
      <c r="D1049" s="648" t="str">
        <f t="shared" si="104"/>
        <v/>
      </c>
      <c r="E1049" s="649">
        <v>1</v>
      </c>
      <c r="F1049" s="650" t="s">
        <v>2550</v>
      </c>
      <c r="G1049" s="650" t="s">
        <v>468</v>
      </c>
      <c r="H1049" s="651"/>
      <c r="I1049" s="176"/>
      <c r="J1049" s="652">
        <v>1</v>
      </c>
      <c r="K1049" s="653">
        <v>3</v>
      </c>
      <c r="L1049" s="653">
        <v>23</v>
      </c>
      <c r="M1049" s="176">
        <f t="shared" si="107"/>
        <v>23</v>
      </c>
      <c r="N1049" s="1104"/>
      <c r="O1049" s="1129" t="str">
        <f t="shared" si="105"/>
        <v/>
      </c>
      <c r="P1049" s="175"/>
      <c r="Q1049" s="175"/>
      <c r="R1049" s="175"/>
      <c r="S1049" s="175"/>
      <c r="T1049" s="175"/>
      <c r="U1049" s="175"/>
      <c r="V1049" s="175"/>
      <c r="W1049" s="175"/>
      <c r="X1049" s="175"/>
      <c r="Y1049" s="175"/>
      <c r="Z1049" s="175"/>
      <c r="AA1049" s="175"/>
      <c r="AB1049" s="175"/>
      <c r="AC1049" s="175"/>
      <c r="AD1049" s="175"/>
      <c r="AE1049" s="175"/>
      <c r="AF1049" s="175"/>
      <c r="AG1049" s="175"/>
    </row>
    <row r="1050" spans="1:33" ht="18" customHeight="1">
      <c r="A1050" s="647" t="str">
        <f t="shared" si="106"/>
        <v>平成15</v>
      </c>
      <c r="B1050" s="552">
        <f t="shared" si="103"/>
        <v>7</v>
      </c>
      <c r="C1050" s="648">
        <v>37918</v>
      </c>
      <c r="D1050" s="648">
        <f t="shared" si="104"/>
        <v>37919</v>
      </c>
      <c r="E1050" s="649">
        <v>2</v>
      </c>
      <c r="F1050" s="650" t="s">
        <v>2551</v>
      </c>
      <c r="G1050" s="650" t="s">
        <v>2552</v>
      </c>
      <c r="H1050" s="651"/>
      <c r="I1050" s="176"/>
      <c r="J1050" s="652">
        <v>1</v>
      </c>
      <c r="K1050" s="653">
        <v>144</v>
      </c>
      <c r="L1050" s="653">
        <v>239</v>
      </c>
      <c r="M1050" s="176">
        <f t="shared" si="107"/>
        <v>478</v>
      </c>
      <c r="N1050" s="1104"/>
      <c r="O1050" s="1129" t="str">
        <f t="shared" si="105"/>
        <v/>
      </c>
      <c r="P1050" s="175"/>
      <c r="Q1050" s="175"/>
      <c r="R1050" s="175"/>
      <c r="S1050" s="175"/>
      <c r="T1050" s="175"/>
      <c r="U1050" s="175"/>
      <c r="V1050" s="175"/>
      <c r="W1050" s="175"/>
      <c r="X1050" s="175"/>
      <c r="Y1050" s="175"/>
      <c r="Z1050" s="175"/>
      <c r="AA1050" s="175"/>
      <c r="AB1050" s="175"/>
      <c r="AC1050" s="175"/>
      <c r="AD1050" s="175"/>
      <c r="AE1050" s="175"/>
      <c r="AF1050" s="175"/>
      <c r="AG1050" s="175"/>
    </row>
    <row r="1051" spans="1:33" ht="18" customHeight="1">
      <c r="A1051" s="647" t="str">
        <f t="shared" si="106"/>
        <v>平成15</v>
      </c>
      <c r="B1051" s="552">
        <f t="shared" si="103"/>
        <v>20</v>
      </c>
      <c r="C1051" s="648">
        <v>37922</v>
      </c>
      <c r="D1051" s="648">
        <f t="shared" si="104"/>
        <v>37923</v>
      </c>
      <c r="E1051" s="649">
        <v>2</v>
      </c>
      <c r="F1051" s="650" t="s">
        <v>2553</v>
      </c>
      <c r="G1051" s="650" t="s">
        <v>1296</v>
      </c>
      <c r="H1051" s="651"/>
      <c r="I1051" s="176"/>
      <c r="J1051" s="652">
        <v>1</v>
      </c>
      <c r="K1051" s="653">
        <v>60</v>
      </c>
      <c r="L1051" s="653">
        <v>150</v>
      </c>
      <c r="M1051" s="176">
        <f t="shared" si="107"/>
        <v>300</v>
      </c>
      <c r="N1051" s="1104"/>
      <c r="O1051" s="1129" t="str">
        <f t="shared" si="105"/>
        <v/>
      </c>
      <c r="P1051" s="175"/>
      <c r="Q1051" s="175"/>
      <c r="R1051" s="175"/>
      <c r="S1051" s="175"/>
      <c r="T1051" s="175"/>
      <c r="U1051" s="175"/>
      <c r="V1051" s="175"/>
      <c r="W1051" s="175"/>
      <c r="X1051" s="175"/>
      <c r="Y1051" s="175"/>
      <c r="Z1051" s="175"/>
      <c r="AA1051" s="175"/>
      <c r="AB1051" s="175"/>
      <c r="AC1051" s="175"/>
      <c r="AD1051" s="175"/>
      <c r="AE1051" s="175"/>
      <c r="AF1051" s="175"/>
      <c r="AG1051" s="175"/>
    </row>
    <row r="1052" spans="1:33" ht="18" customHeight="1">
      <c r="A1052" s="647" t="str">
        <f t="shared" si="106"/>
        <v>平成15</v>
      </c>
      <c r="B1052" s="552">
        <f t="shared" si="103"/>
        <v>21</v>
      </c>
      <c r="C1052" s="648">
        <v>37931</v>
      </c>
      <c r="D1052" s="648">
        <f t="shared" si="104"/>
        <v>37932</v>
      </c>
      <c r="E1052" s="649">
        <v>2</v>
      </c>
      <c r="F1052" s="650" t="s">
        <v>2554</v>
      </c>
      <c r="G1052" s="650" t="s">
        <v>1296</v>
      </c>
      <c r="H1052" s="651"/>
      <c r="I1052" s="176"/>
      <c r="J1052" s="652">
        <v>1</v>
      </c>
      <c r="K1052" s="653">
        <v>55</v>
      </c>
      <c r="L1052" s="653">
        <v>140</v>
      </c>
      <c r="M1052" s="176">
        <f t="shared" si="107"/>
        <v>280</v>
      </c>
      <c r="N1052" s="1104"/>
      <c r="O1052" s="1129" t="str">
        <f t="shared" si="105"/>
        <v/>
      </c>
      <c r="P1052" s="175"/>
      <c r="Q1052" s="175"/>
      <c r="R1052" s="175"/>
      <c r="S1052" s="175"/>
      <c r="T1052" s="175"/>
      <c r="U1052" s="175"/>
      <c r="V1052" s="175"/>
      <c r="W1052" s="175"/>
      <c r="X1052" s="175"/>
      <c r="Y1052" s="175"/>
      <c r="Z1052" s="175"/>
      <c r="AA1052" s="175"/>
      <c r="AB1052" s="175"/>
      <c r="AC1052" s="175"/>
      <c r="AD1052" s="175"/>
      <c r="AE1052" s="175"/>
      <c r="AF1052" s="175"/>
      <c r="AG1052" s="175"/>
    </row>
    <row r="1053" spans="1:33" ht="18" customHeight="1">
      <c r="A1053" s="647" t="str">
        <f t="shared" si="106"/>
        <v>平成15</v>
      </c>
      <c r="B1053" s="552">
        <f t="shared" si="103"/>
        <v>24</v>
      </c>
      <c r="C1053" s="648">
        <v>37935</v>
      </c>
      <c r="D1053" s="648">
        <f t="shared" si="104"/>
        <v>37940</v>
      </c>
      <c r="E1053" s="649">
        <v>6</v>
      </c>
      <c r="F1053" s="650" t="s">
        <v>2555</v>
      </c>
      <c r="G1053" s="650" t="s">
        <v>1997</v>
      </c>
      <c r="H1053" s="651"/>
      <c r="I1053" s="176"/>
      <c r="J1053" s="652">
        <v>1</v>
      </c>
      <c r="K1053" s="653">
        <v>50</v>
      </c>
      <c r="L1053" s="653">
        <v>100</v>
      </c>
      <c r="M1053" s="176">
        <f t="shared" si="107"/>
        <v>600</v>
      </c>
      <c r="N1053" s="1104"/>
      <c r="O1053" s="1129" t="str">
        <f t="shared" si="105"/>
        <v/>
      </c>
      <c r="P1053" s="175"/>
      <c r="Q1053" s="175"/>
      <c r="R1053" s="175"/>
      <c r="S1053" s="175"/>
      <c r="T1053" s="175"/>
      <c r="U1053" s="175"/>
      <c r="V1053" s="175"/>
      <c r="W1053" s="175"/>
      <c r="X1053" s="175"/>
      <c r="Y1053" s="175"/>
      <c r="Z1053" s="175"/>
      <c r="AA1053" s="175"/>
      <c r="AB1053" s="175"/>
      <c r="AC1053" s="175"/>
      <c r="AD1053" s="175"/>
      <c r="AE1053" s="175"/>
      <c r="AF1053" s="175"/>
      <c r="AG1053" s="175"/>
    </row>
    <row r="1054" spans="1:33" ht="18" customHeight="1">
      <c r="A1054" s="647" t="str">
        <f t="shared" si="106"/>
        <v>平成15</v>
      </c>
      <c r="B1054" s="552" t="str">
        <f t="shared" si="103"/>
        <v>-</v>
      </c>
      <c r="C1054" s="648">
        <v>37938</v>
      </c>
      <c r="D1054" s="648">
        <f t="shared" si="104"/>
        <v>37940</v>
      </c>
      <c r="E1054" s="649">
        <v>3</v>
      </c>
      <c r="F1054" s="650" t="s">
        <v>2556</v>
      </c>
      <c r="G1054" s="650" t="s">
        <v>1296</v>
      </c>
      <c r="H1054" s="651"/>
      <c r="I1054" s="176"/>
      <c r="J1054" s="652">
        <v>1</v>
      </c>
      <c r="K1054" s="653"/>
      <c r="L1054" s="653">
        <v>227</v>
      </c>
      <c r="M1054" s="176">
        <f t="shared" si="107"/>
        <v>681</v>
      </c>
      <c r="N1054" s="1104"/>
      <c r="O1054" s="1129" t="str">
        <f t="shared" si="105"/>
        <v/>
      </c>
      <c r="P1054" s="175"/>
      <c r="Q1054" s="175"/>
      <c r="R1054" s="175"/>
      <c r="S1054" s="175"/>
      <c r="T1054" s="175"/>
      <c r="U1054" s="175"/>
      <c r="V1054" s="175"/>
      <c r="W1054" s="175"/>
      <c r="X1054" s="175"/>
      <c r="Y1054" s="175"/>
      <c r="Z1054" s="175"/>
      <c r="AA1054" s="175"/>
      <c r="AB1054" s="175"/>
      <c r="AC1054" s="175"/>
      <c r="AD1054" s="175"/>
      <c r="AE1054" s="175"/>
      <c r="AF1054" s="175"/>
      <c r="AG1054" s="175"/>
    </row>
    <row r="1055" spans="1:33" ht="18" customHeight="1">
      <c r="A1055" s="647" t="str">
        <f t="shared" si="106"/>
        <v>平成15</v>
      </c>
      <c r="B1055" s="552">
        <f t="shared" si="103"/>
        <v>7</v>
      </c>
      <c r="C1055" s="648">
        <v>37939</v>
      </c>
      <c r="D1055" s="648">
        <f t="shared" si="104"/>
        <v>37940</v>
      </c>
      <c r="E1055" s="649">
        <v>2</v>
      </c>
      <c r="F1055" s="650" t="s">
        <v>2557</v>
      </c>
      <c r="G1055" s="650" t="s">
        <v>2558</v>
      </c>
      <c r="H1055" s="651"/>
      <c r="I1055" s="176"/>
      <c r="J1055" s="652">
        <v>1</v>
      </c>
      <c r="K1055" s="653">
        <v>144</v>
      </c>
      <c r="L1055" s="653">
        <v>280</v>
      </c>
      <c r="M1055" s="176">
        <f t="shared" si="107"/>
        <v>560</v>
      </c>
      <c r="N1055" s="1104"/>
      <c r="O1055" s="1129" t="str">
        <f t="shared" si="105"/>
        <v/>
      </c>
      <c r="P1055" s="175"/>
      <c r="Q1055" s="175"/>
      <c r="R1055" s="175"/>
      <c r="S1055" s="175"/>
      <c r="T1055" s="175"/>
      <c r="U1055" s="175"/>
      <c r="V1055" s="175"/>
      <c r="W1055" s="175"/>
      <c r="X1055" s="175"/>
      <c r="Y1055" s="175"/>
      <c r="Z1055" s="175"/>
      <c r="AA1055" s="175"/>
      <c r="AB1055" s="175"/>
      <c r="AC1055" s="175"/>
      <c r="AD1055" s="175"/>
      <c r="AE1055" s="175"/>
      <c r="AF1055" s="175"/>
      <c r="AG1055" s="175"/>
    </row>
    <row r="1056" spans="1:33" ht="18" customHeight="1">
      <c r="A1056" s="647" t="str">
        <f t="shared" si="106"/>
        <v>平成15</v>
      </c>
      <c r="B1056" s="552">
        <f t="shared" si="103"/>
        <v>58</v>
      </c>
      <c r="C1056" s="648">
        <v>37942</v>
      </c>
      <c r="D1056" s="648" t="str">
        <f t="shared" si="104"/>
        <v/>
      </c>
      <c r="E1056" s="649">
        <v>1</v>
      </c>
      <c r="F1056" s="650" t="s">
        <v>2559</v>
      </c>
      <c r="G1056" s="650" t="s">
        <v>1299</v>
      </c>
      <c r="H1056" s="651"/>
      <c r="I1056" s="176"/>
      <c r="J1056" s="652">
        <v>1</v>
      </c>
      <c r="K1056" s="653">
        <v>7</v>
      </c>
      <c r="L1056" s="653">
        <v>307</v>
      </c>
      <c r="M1056" s="176">
        <f t="shared" si="107"/>
        <v>307</v>
      </c>
      <c r="N1056" s="1104"/>
      <c r="O1056" s="1129" t="str">
        <f t="shared" si="105"/>
        <v/>
      </c>
      <c r="P1056" s="175"/>
      <c r="Q1056" s="175"/>
      <c r="R1056" s="175"/>
      <c r="S1056" s="175"/>
      <c r="T1056" s="175"/>
      <c r="U1056" s="175"/>
      <c r="V1056" s="175"/>
      <c r="W1056" s="175"/>
      <c r="X1056" s="175"/>
      <c r="Y1056" s="175"/>
      <c r="Z1056" s="175"/>
      <c r="AA1056" s="175"/>
      <c r="AB1056" s="175"/>
      <c r="AC1056" s="175"/>
      <c r="AD1056" s="175"/>
      <c r="AE1056" s="175"/>
      <c r="AF1056" s="175"/>
      <c r="AG1056" s="175"/>
    </row>
    <row r="1057" spans="1:33" ht="18" customHeight="1">
      <c r="A1057" s="647" t="str">
        <f t="shared" si="106"/>
        <v>平成15</v>
      </c>
      <c r="B1057" s="552">
        <f t="shared" si="103"/>
        <v>3</v>
      </c>
      <c r="C1057" s="648">
        <v>37943</v>
      </c>
      <c r="D1057" s="648">
        <f t="shared" si="104"/>
        <v>37945</v>
      </c>
      <c r="E1057" s="649">
        <v>3</v>
      </c>
      <c r="F1057" s="650" t="s">
        <v>2560</v>
      </c>
      <c r="G1057" s="650" t="s">
        <v>1299</v>
      </c>
      <c r="H1057" s="651"/>
      <c r="I1057" s="176"/>
      <c r="J1057" s="652">
        <v>1</v>
      </c>
      <c r="K1057" s="653">
        <v>286</v>
      </c>
      <c r="L1057" s="653">
        <v>800</v>
      </c>
      <c r="M1057" s="176">
        <f t="shared" si="107"/>
        <v>2400</v>
      </c>
      <c r="N1057" s="1104"/>
      <c r="O1057" s="1129" t="str">
        <f t="shared" si="105"/>
        <v/>
      </c>
      <c r="P1057" s="175"/>
      <c r="Q1057" s="175"/>
      <c r="R1057" s="175"/>
      <c r="S1057" s="175"/>
      <c r="T1057" s="175"/>
      <c r="U1057" s="175"/>
      <c r="V1057" s="175"/>
      <c r="W1057" s="175"/>
      <c r="X1057" s="175"/>
      <c r="Y1057" s="175"/>
      <c r="Z1057" s="175"/>
      <c r="AA1057" s="175"/>
      <c r="AB1057" s="175"/>
      <c r="AC1057" s="175"/>
      <c r="AD1057" s="175"/>
      <c r="AE1057" s="175"/>
      <c r="AF1057" s="175"/>
      <c r="AG1057" s="175"/>
    </row>
    <row r="1058" spans="1:33" ht="18" customHeight="1">
      <c r="A1058" s="647" t="str">
        <f t="shared" si="106"/>
        <v>平成15</v>
      </c>
      <c r="B1058" s="552">
        <f t="shared" si="103"/>
        <v>72</v>
      </c>
      <c r="C1058" s="648">
        <v>37950</v>
      </c>
      <c r="D1058" s="648" t="str">
        <f t="shared" si="104"/>
        <v/>
      </c>
      <c r="E1058" s="649">
        <v>1</v>
      </c>
      <c r="F1058" s="650" t="s">
        <v>2561</v>
      </c>
      <c r="G1058" s="650" t="s">
        <v>2562</v>
      </c>
      <c r="H1058" s="651"/>
      <c r="I1058" s="176"/>
      <c r="J1058" s="652">
        <v>1</v>
      </c>
      <c r="K1058" s="653">
        <v>5</v>
      </c>
      <c r="L1058" s="653">
        <v>100</v>
      </c>
      <c r="M1058" s="176">
        <f t="shared" si="107"/>
        <v>100</v>
      </c>
      <c r="N1058" s="1104"/>
      <c r="O1058" s="1129" t="str">
        <f t="shared" si="105"/>
        <v/>
      </c>
      <c r="P1058" s="175"/>
      <c r="Q1058" s="175"/>
      <c r="R1058" s="175"/>
      <c r="S1058" s="175"/>
      <c r="T1058" s="175"/>
      <c r="U1058" s="175"/>
      <c r="V1058" s="175"/>
      <c r="W1058" s="175"/>
      <c r="X1058" s="175"/>
      <c r="Y1058" s="175"/>
      <c r="Z1058" s="175"/>
      <c r="AA1058" s="175"/>
      <c r="AB1058" s="175"/>
      <c r="AC1058" s="175"/>
      <c r="AD1058" s="175"/>
      <c r="AE1058" s="175"/>
      <c r="AF1058" s="175"/>
      <c r="AG1058" s="175"/>
    </row>
    <row r="1059" spans="1:33" ht="18" customHeight="1">
      <c r="A1059" s="647" t="str">
        <f t="shared" si="106"/>
        <v>平成15</v>
      </c>
      <c r="B1059" s="552">
        <f t="shared" si="103"/>
        <v>17</v>
      </c>
      <c r="C1059" s="648">
        <v>37950</v>
      </c>
      <c r="D1059" s="648">
        <f t="shared" si="104"/>
        <v>37951</v>
      </c>
      <c r="E1059" s="649">
        <v>2</v>
      </c>
      <c r="F1059" s="650" t="s">
        <v>2563</v>
      </c>
      <c r="G1059" s="650" t="s">
        <v>372</v>
      </c>
      <c r="H1059" s="651"/>
      <c r="I1059" s="176"/>
      <c r="J1059" s="652">
        <v>1</v>
      </c>
      <c r="K1059" s="653">
        <v>72</v>
      </c>
      <c r="L1059" s="653">
        <v>396</v>
      </c>
      <c r="M1059" s="176">
        <f t="shared" si="107"/>
        <v>792</v>
      </c>
      <c r="N1059" s="1104"/>
      <c r="O1059" s="1129" t="str">
        <f t="shared" si="105"/>
        <v/>
      </c>
      <c r="P1059" s="175"/>
      <c r="Q1059" s="175"/>
      <c r="R1059" s="175"/>
      <c r="S1059" s="175"/>
      <c r="T1059" s="175"/>
      <c r="U1059" s="175"/>
      <c r="V1059" s="175"/>
      <c r="W1059" s="175"/>
      <c r="X1059" s="175"/>
      <c r="Y1059" s="175"/>
      <c r="Z1059" s="175"/>
      <c r="AA1059" s="175"/>
      <c r="AB1059" s="175"/>
      <c r="AC1059" s="175"/>
      <c r="AD1059" s="175"/>
      <c r="AE1059" s="175"/>
      <c r="AF1059" s="175"/>
      <c r="AG1059" s="175"/>
    </row>
    <row r="1060" spans="1:33" ht="18" customHeight="1">
      <c r="A1060" s="647" t="str">
        <f t="shared" si="106"/>
        <v>平成15</v>
      </c>
      <c r="B1060" s="552">
        <f t="shared" si="103"/>
        <v>89</v>
      </c>
      <c r="C1060" s="648">
        <v>37951</v>
      </c>
      <c r="D1060" s="648" t="str">
        <f t="shared" si="104"/>
        <v/>
      </c>
      <c r="E1060" s="649">
        <v>1</v>
      </c>
      <c r="F1060" s="650" t="s">
        <v>2564</v>
      </c>
      <c r="G1060" s="650" t="s">
        <v>445</v>
      </c>
      <c r="H1060" s="651"/>
      <c r="I1060" s="176"/>
      <c r="J1060" s="652">
        <v>1</v>
      </c>
      <c r="K1060" s="653">
        <v>2</v>
      </c>
      <c r="L1060" s="653">
        <v>60</v>
      </c>
      <c r="M1060" s="176">
        <f t="shared" si="107"/>
        <v>60</v>
      </c>
      <c r="N1060" s="1104"/>
      <c r="O1060" s="1129" t="str">
        <f t="shared" si="105"/>
        <v/>
      </c>
      <c r="P1060" s="175"/>
      <c r="Q1060" s="175"/>
      <c r="R1060" s="175"/>
      <c r="S1060" s="175"/>
      <c r="T1060" s="175"/>
      <c r="U1060" s="175"/>
      <c r="V1060" s="175"/>
      <c r="W1060" s="175"/>
      <c r="X1060" s="175"/>
      <c r="Y1060" s="175"/>
      <c r="Z1060" s="175"/>
      <c r="AA1060" s="175"/>
      <c r="AB1060" s="175"/>
      <c r="AC1060" s="175"/>
      <c r="AD1060" s="175"/>
      <c r="AE1060" s="175"/>
      <c r="AF1060" s="175"/>
      <c r="AG1060" s="175"/>
    </row>
    <row r="1061" spans="1:33" ht="18" customHeight="1">
      <c r="A1061" s="647" t="str">
        <f t="shared" si="106"/>
        <v>平成15</v>
      </c>
      <c r="B1061" s="552">
        <f t="shared" si="103"/>
        <v>13</v>
      </c>
      <c r="C1061" s="648">
        <v>37952</v>
      </c>
      <c r="D1061" s="648">
        <f t="shared" si="104"/>
        <v>37953</v>
      </c>
      <c r="E1061" s="649">
        <v>2</v>
      </c>
      <c r="F1061" s="650" t="s">
        <v>2565</v>
      </c>
      <c r="G1061" s="650" t="s">
        <v>1296</v>
      </c>
      <c r="H1061" s="651"/>
      <c r="I1061" s="176"/>
      <c r="J1061" s="652">
        <v>1</v>
      </c>
      <c r="K1061" s="653">
        <v>84</v>
      </c>
      <c r="L1061" s="653">
        <v>240</v>
      </c>
      <c r="M1061" s="176">
        <f t="shared" si="107"/>
        <v>480</v>
      </c>
      <c r="N1061" s="1104"/>
      <c r="O1061" s="1129" t="str">
        <f t="shared" si="105"/>
        <v/>
      </c>
      <c r="P1061" s="175"/>
      <c r="Q1061" s="175"/>
      <c r="R1061" s="175"/>
      <c r="S1061" s="175"/>
      <c r="T1061" s="175"/>
      <c r="U1061" s="175"/>
      <c r="V1061" s="175"/>
      <c r="W1061" s="175"/>
      <c r="X1061" s="175"/>
      <c r="Y1061" s="175"/>
      <c r="Z1061" s="175"/>
      <c r="AA1061" s="175"/>
      <c r="AB1061" s="175"/>
      <c r="AC1061" s="175"/>
      <c r="AD1061" s="175"/>
      <c r="AE1061" s="175"/>
      <c r="AF1061" s="175"/>
      <c r="AG1061" s="175"/>
    </row>
    <row r="1062" spans="1:33" ht="18" customHeight="1">
      <c r="A1062" s="647" t="str">
        <f t="shared" si="106"/>
        <v>平成15</v>
      </c>
      <c r="B1062" s="552">
        <f t="shared" si="103"/>
        <v>1</v>
      </c>
      <c r="C1062" s="648">
        <v>37952</v>
      </c>
      <c r="D1062" s="648">
        <f t="shared" si="104"/>
        <v>37954</v>
      </c>
      <c r="E1062" s="649">
        <v>3</v>
      </c>
      <c r="F1062" s="650" t="s">
        <v>2566</v>
      </c>
      <c r="G1062" s="650" t="s">
        <v>2567</v>
      </c>
      <c r="H1062" s="651"/>
      <c r="I1062" s="176"/>
      <c r="J1062" s="652">
        <v>1</v>
      </c>
      <c r="K1062" s="653">
        <v>335</v>
      </c>
      <c r="L1062" s="653">
        <v>785</v>
      </c>
      <c r="M1062" s="176">
        <f t="shared" si="107"/>
        <v>2355</v>
      </c>
      <c r="N1062" s="1104"/>
      <c r="O1062" s="1129" t="str">
        <f t="shared" si="105"/>
        <v/>
      </c>
      <c r="P1062" s="175"/>
      <c r="Q1062" s="175"/>
      <c r="R1062" s="175"/>
      <c r="S1062" s="175"/>
      <c r="T1062" s="175"/>
      <c r="U1062" s="175"/>
      <c r="V1062" s="175"/>
      <c r="W1062" s="175"/>
      <c r="X1062" s="175"/>
      <c r="Y1062" s="175"/>
      <c r="Z1062" s="175"/>
      <c r="AA1062" s="175"/>
      <c r="AB1062" s="175"/>
      <c r="AC1062" s="175"/>
      <c r="AD1062" s="175"/>
      <c r="AE1062" s="175"/>
      <c r="AF1062" s="175"/>
      <c r="AG1062" s="175"/>
    </row>
    <row r="1063" spans="1:33" ht="18" customHeight="1">
      <c r="A1063" s="647" t="str">
        <f t="shared" si="106"/>
        <v>平成15</v>
      </c>
      <c r="B1063" s="552">
        <f t="shared" si="103"/>
        <v>94</v>
      </c>
      <c r="C1063" s="648">
        <v>37956</v>
      </c>
      <c r="D1063" s="648" t="str">
        <f t="shared" si="104"/>
        <v/>
      </c>
      <c r="E1063" s="649">
        <v>1</v>
      </c>
      <c r="F1063" s="650" t="s">
        <v>2568</v>
      </c>
      <c r="G1063" s="650" t="s">
        <v>1296</v>
      </c>
      <c r="H1063" s="651"/>
      <c r="I1063" s="176"/>
      <c r="J1063" s="652">
        <v>1</v>
      </c>
      <c r="K1063" s="653">
        <v>1</v>
      </c>
      <c r="L1063" s="653">
        <v>35</v>
      </c>
      <c r="M1063" s="176">
        <f t="shared" si="107"/>
        <v>35</v>
      </c>
      <c r="N1063" s="1104"/>
      <c r="O1063" s="1129" t="str">
        <f t="shared" si="105"/>
        <v/>
      </c>
      <c r="P1063" s="175"/>
      <c r="Q1063" s="175"/>
      <c r="R1063" s="175"/>
      <c r="S1063" s="175"/>
      <c r="T1063" s="175"/>
      <c r="U1063" s="175"/>
      <c r="V1063" s="175"/>
      <c r="W1063" s="175"/>
      <c r="X1063" s="175"/>
      <c r="Y1063" s="175"/>
      <c r="Z1063" s="175"/>
      <c r="AA1063" s="175"/>
      <c r="AB1063" s="175"/>
      <c r="AC1063" s="175"/>
      <c r="AD1063" s="175"/>
      <c r="AE1063" s="175"/>
      <c r="AF1063" s="175"/>
      <c r="AG1063" s="175"/>
    </row>
    <row r="1064" spans="1:33" ht="18" customHeight="1">
      <c r="A1064" s="647" t="str">
        <f t="shared" si="106"/>
        <v>平成15</v>
      </c>
      <c r="B1064" s="552">
        <f t="shared" si="103"/>
        <v>25</v>
      </c>
      <c r="C1064" s="648">
        <v>37959</v>
      </c>
      <c r="D1064" s="648">
        <f t="shared" si="104"/>
        <v>37960</v>
      </c>
      <c r="E1064" s="649">
        <v>2</v>
      </c>
      <c r="F1064" s="650" t="s">
        <v>2569</v>
      </c>
      <c r="G1064" s="650" t="s">
        <v>1296</v>
      </c>
      <c r="H1064" s="651"/>
      <c r="I1064" s="176"/>
      <c r="J1064" s="652">
        <v>1</v>
      </c>
      <c r="K1064" s="653">
        <v>35</v>
      </c>
      <c r="L1064" s="653">
        <v>29</v>
      </c>
      <c r="M1064" s="176">
        <f t="shared" si="107"/>
        <v>58</v>
      </c>
      <c r="N1064" s="1104"/>
      <c r="O1064" s="1129" t="str">
        <f t="shared" si="105"/>
        <v/>
      </c>
      <c r="P1064" s="175"/>
      <c r="Q1064" s="175"/>
      <c r="R1064" s="175"/>
      <c r="S1064" s="175"/>
      <c r="T1064" s="175"/>
      <c r="U1064" s="175"/>
      <c r="V1064" s="175"/>
      <c r="W1064" s="175"/>
      <c r="X1064" s="175"/>
      <c r="Y1064" s="175"/>
      <c r="Z1064" s="175"/>
      <c r="AA1064" s="175"/>
      <c r="AB1064" s="175"/>
      <c r="AC1064" s="175"/>
      <c r="AD1064" s="175"/>
      <c r="AE1064" s="175"/>
      <c r="AF1064" s="175"/>
      <c r="AG1064" s="175"/>
    </row>
    <row r="1065" spans="1:33" ht="18" customHeight="1">
      <c r="A1065" s="647" t="str">
        <f t="shared" si="106"/>
        <v>平成15</v>
      </c>
      <c r="B1065" s="552">
        <f t="shared" si="103"/>
        <v>36</v>
      </c>
      <c r="C1065" s="648">
        <v>37961</v>
      </c>
      <c r="D1065" s="648">
        <f t="shared" si="104"/>
        <v>37962</v>
      </c>
      <c r="E1065" s="649">
        <v>2</v>
      </c>
      <c r="F1065" s="650" t="s">
        <v>2570</v>
      </c>
      <c r="G1065" s="650" t="s">
        <v>2571</v>
      </c>
      <c r="H1065" s="651"/>
      <c r="I1065" s="176"/>
      <c r="J1065" s="652">
        <v>1</v>
      </c>
      <c r="K1065" s="653">
        <v>15</v>
      </c>
      <c r="L1065" s="653">
        <v>51</v>
      </c>
      <c r="M1065" s="176">
        <f t="shared" si="107"/>
        <v>102</v>
      </c>
      <c r="N1065" s="1104"/>
      <c r="O1065" s="1129" t="str">
        <f t="shared" si="105"/>
        <v/>
      </c>
      <c r="P1065" s="175"/>
      <c r="Q1065" s="175"/>
      <c r="R1065" s="175"/>
      <c r="S1065" s="175"/>
      <c r="T1065" s="175"/>
      <c r="U1065" s="175"/>
      <c r="V1065" s="175"/>
      <c r="W1065" s="175"/>
      <c r="X1065" s="175"/>
      <c r="Y1065" s="175"/>
      <c r="Z1065" s="175"/>
      <c r="AA1065" s="175"/>
      <c r="AB1065" s="175"/>
      <c r="AC1065" s="175"/>
      <c r="AD1065" s="175"/>
      <c r="AE1065" s="175"/>
      <c r="AF1065" s="175"/>
      <c r="AG1065" s="175"/>
    </row>
    <row r="1066" spans="1:33" ht="18" customHeight="1">
      <c r="A1066" s="647" t="str">
        <f t="shared" si="106"/>
        <v>平成15</v>
      </c>
      <c r="B1066" s="552">
        <f t="shared" si="103"/>
        <v>89</v>
      </c>
      <c r="C1066" s="648">
        <v>37963</v>
      </c>
      <c r="D1066" s="648" t="str">
        <f t="shared" si="104"/>
        <v/>
      </c>
      <c r="E1066" s="649">
        <v>1</v>
      </c>
      <c r="F1066" s="650" t="s">
        <v>2572</v>
      </c>
      <c r="G1066" s="650" t="s">
        <v>2015</v>
      </c>
      <c r="H1066" s="651"/>
      <c r="I1066" s="176"/>
      <c r="J1066" s="652">
        <v>1</v>
      </c>
      <c r="K1066" s="653">
        <v>2</v>
      </c>
      <c r="L1066" s="653">
        <v>20</v>
      </c>
      <c r="M1066" s="176">
        <f t="shared" si="107"/>
        <v>20</v>
      </c>
      <c r="N1066" s="1104"/>
      <c r="O1066" s="1129" t="str">
        <f t="shared" si="105"/>
        <v/>
      </c>
      <c r="P1066" s="175"/>
      <c r="Q1066" s="175"/>
      <c r="R1066" s="175"/>
      <c r="S1066" s="175"/>
      <c r="T1066" s="175"/>
      <c r="U1066" s="175"/>
      <c r="V1066" s="175"/>
      <c r="W1066" s="175"/>
      <c r="X1066" s="175"/>
      <c r="Y1066" s="175"/>
      <c r="Z1066" s="175"/>
      <c r="AA1066" s="175"/>
      <c r="AB1066" s="175"/>
      <c r="AC1066" s="175"/>
      <c r="AD1066" s="175"/>
      <c r="AE1066" s="175"/>
      <c r="AF1066" s="175"/>
      <c r="AG1066" s="175"/>
    </row>
    <row r="1067" spans="1:33" ht="18" customHeight="1">
      <c r="A1067" s="647" t="str">
        <f t="shared" si="106"/>
        <v>平成15</v>
      </c>
      <c r="B1067" s="552">
        <f t="shared" si="103"/>
        <v>4</v>
      </c>
      <c r="C1067" s="648">
        <v>37964</v>
      </c>
      <c r="D1067" s="648">
        <f t="shared" si="104"/>
        <v>37967</v>
      </c>
      <c r="E1067" s="649">
        <v>4</v>
      </c>
      <c r="F1067" s="650" t="s">
        <v>2573</v>
      </c>
      <c r="G1067" s="650" t="s">
        <v>2574</v>
      </c>
      <c r="H1067" s="651"/>
      <c r="I1067" s="176"/>
      <c r="J1067" s="652">
        <v>1</v>
      </c>
      <c r="K1067" s="653">
        <v>281</v>
      </c>
      <c r="L1067" s="653">
        <v>450</v>
      </c>
      <c r="M1067" s="176">
        <f t="shared" si="107"/>
        <v>1800</v>
      </c>
      <c r="N1067" s="1104"/>
      <c r="O1067" s="1129" t="str">
        <f t="shared" si="105"/>
        <v/>
      </c>
      <c r="P1067" s="175"/>
      <c r="Q1067" s="175"/>
      <c r="R1067" s="175"/>
      <c r="S1067" s="175"/>
      <c r="T1067" s="175"/>
      <c r="U1067" s="175"/>
      <c r="V1067" s="175"/>
      <c r="W1067" s="175"/>
      <c r="X1067" s="175"/>
      <c r="Y1067" s="175"/>
      <c r="Z1067" s="175"/>
      <c r="AA1067" s="175"/>
      <c r="AB1067" s="175"/>
      <c r="AC1067" s="175"/>
      <c r="AD1067" s="175"/>
      <c r="AE1067" s="175"/>
      <c r="AF1067" s="175"/>
      <c r="AG1067" s="175"/>
    </row>
    <row r="1068" spans="1:33" ht="18" customHeight="1">
      <c r="A1068" s="647" t="str">
        <f t="shared" si="106"/>
        <v>平成15</v>
      </c>
      <c r="B1068" s="552">
        <f t="shared" si="103"/>
        <v>27</v>
      </c>
      <c r="C1068" s="648">
        <v>37974</v>
      </c>
      <c r="D1068" s="648" t="str">
        <f t="shared" si="104"/>
        <v/>
      </c>
      <c r="E1068" s="649">
        <v>1</v>
      </c>
      <c r="F1068" s="650" t="s">
        <v>2575</v>
      </c>
      <c r="G1068" s="650" t="s">
        <v>1296</v>
      </c>
      <c r="H1068" s="651"/>
      <c r="I1068" s="176"/>
      <c r="J1068" s="652">
        <v>1</v>
      </c>
      <c r="K1068" s="653">
        <v>27</v>
      </c>
      <c r="L1068" s="653">
        <v>109</v>
      </c>
      <c r="M1068" s="176">
        <f t="shared" si="107"/>
        <v>109</v>
      </c>
      <c r="N1068" s="1104"/>
      <c r="O1068" s="1129" t="str">
        <f t="shared" si="105"/>
        <v/>
      </c>
      <c r="P1068" s="175"/>
      <c r="Q1068" s="175"/>
      <c r="R1068" s="175"/>
      <c r="S1068" s="175"/>
      <c r="T1068" s="175"/>
      <c r="U1068" s="175"/>
      <c r="V1068" s="175"/>
      <c r="W1068" s="175"/>
      <c r="X1068" s="175"/>
      <c r="Y1068" s="175"/>
      <c r="Z1068" s="175"/>
      <c r="AA1068" s="175"/>
      <c r="AB1068" s="175"/>
      <c r="AC1068" s="175"/>
      <c r="AD1068" s="175"/>
      <c r="AE1068" s="175"/>
      <c r="AF1068" s="175"/>
      <c r="AG1068" s="175"/>
    </row>
    <row r="1069" spans="1:33" ht="18" customHeight="1">
      <c r="A1069" s="647" t="str">
        <f t="shared" si="106"/>
        <v>平成15</v>
      </c>
      <c r="B1069" s="552">
        <f t="shared" si="103"/>
        <v>25</v>
      </c>
      <c r="C1069" s="648">
        <v>38005</v>
      </c>
      <c r="D1069" s="648" t="str">
        <f t="shared" si="104"/>
        <v/>
      </c>
      <c r="E1069" s="649">
        <v>1</v>
      </c>
      <c r="F1069" s="650" t="s">
        <v>2576</v>
      </c>
      <c r="G1069" s="650" t="s">
        <v>1767</v>
      </c>
      <c r="H1069" s="651"/>
      <c r="I1069" s="176"/>
      <c r="J1069" s="652">
        <v>1</v>
      </c>
      <c r="K1069" s="653">
        <v>35</v>
      </c>
      <c r="L1069" s="653">
        <v>261</v>
      </c>
      <c r="M1069" s="176">
        <f t="shared" si="107"/>
        <v>261</v>
      </c>
      <c r="N1069" s="1104"/>
      <c r="O1069" s="1129" t="str">
        <f t="shared" si="105"/>
        <v/>
      </c>
      <c r="P1069" s="175"/>
      <c r="Q1069" s="175"/>
      <c r="R1069" s="175"/>
      <c r="S1069" s="175"/>
      <c r="T1069" s="175"/>
      <c r="U1069" s="175"/>
      <c r="V1069" s="175"/>
      <c r="W1069" s="175"/>
      <c r="X1069" s="175"/>
      <c r="Y1069" s="175"/>
      <c r="Z1069" s="175"/>
      <c r="AA1069" s="175"/>
      <c r="AB1069" s="175"/>
      <c r="AC1069" s="175"/>
      <c r="AD1069" s="175"/>
      <c r="AE1069" s="175"/>
      <c r="AF1069" s="175"/>
      <c r="AG1069" s="175"/>
    </row>
    <row r="1070" spans="1:33" ht="18" customHeight="1">
      <c r="A1070" s="647" t="str">
        <f t="shared" si="106"/>
        <v>平成15</v>
      </c>
      <c r="B1070" s="552">
        <f t="shared" si="103"/>
        <v>65</v>
      </c>
      <c r="C1070" s="648">
        <v>38005</v>
      </c>
      <c r="D1070" s="648" t="str">
        <f t="shared" si="104"/>
        <v/>
      </c>
      <c r="E1070" s="649">
        <v>1</v>
      </c>
      <c r="F1070" s="650" t="s">
        <v>2577</v>
      </c>
      <c r="G1070" s="650" t="s">
        <v>2252</v>
      </c>
      <c r="H1070" s="651"/>
      <c r="I1070" s="176"/>
      <c r="J1070" s="652">
        <v>1</v>
      </c>
      <c r="K1070" s="653">
        <v>6</v>
      </c>
      <c r="L1070" s="653">
        <v>75</v>
      </c>
      <c r="M1070" s="176">
        <f t="shared" si="107"/>
        <v>75</v>
      </c>
      <c r="N1070" s="1104"/>
      <c r="O1070" s="1129" t="str">
        <f t="shared" si="105"/>
        <v/>
      </c>
      <c r="P1070" s="175"/>
      <c r="Q1070" s="175"/>
      <c r="R1070" s="175"/>
      <c r="S1070" s="175"/>
      <c r="T1070" s="175"/>
      <c r="U1070" s="175"/>
      <c r="V1070" s="175"/>
      <c r="W1070" s="175"/>
      <c r="X1070" s="175"/>
      <c r="Y1070" s="175"/>
      <c r="Z1070" s="175"/>
      <c r="AA1070" s="175"/>
      <c r="AB1070" s="175"/>
      <c r="AC1070" s="175"/>
      <c r="AD1070" s="175"/>
      <c r="AE1070" s="175"/>
      <c r="AF1070" s="175"/>
      <c r="AG1070" s="175"/>
    </row>
    <row r="1071" spans="1:33" ht="18" customHeight="1">
      <c r="A1071" s="647" t="str">
        <f t="shared" si="106"/>
        <v>平成15</v>
      </c>
      <c r="B1071" s="552">
        <f t="shared" si="103"/>
        <v>16</v>
      </c>
      <c r="C1071" s="648">
        <v>38012</v>
      </c>
      <c r="D1071" s="648">
        <f t="shared" si="104"/>
        <v>38013</v>
      </c>
      <c r="E1071" s="649">
        <v>2</v>
      </c>
      <c r="F1071" s="650" t="s">
        <v>2578</v>
      </c>
      <c r="G1071" s="650" t="s">
        <v>1296</v>
      </c>
      <c r="H1071" s="651"/>
      <c r="I1071" s="176"/>
      <c r="J1071" s="652">
        <v>1</v>
      </c>
      <c r="K1071" s="653">
        <v>76</v>
      </c>
      <c r="L1071" s="653">
        <v>150</v>
      </c>
      <c r="M1071" s="176">
        <f t="shared" si="107"/>
        <v>300</v>
      </c>
      <c r="N1071" s="1104"/>
      <c r="O1071" s="1129" t="str">
        <f t="shared" si="105"/>
        <v/>
      </c>
      <c r="P1071" s="175"/>
      <c r="Q1071" s="175"/>
      <c r="R1071" s="175"/>
      <c r="S1071" s="175"/>
      <c r="T1071" s="175"/>
      <c r="U1071" s="175"/>
      <c r="V1071" s="175"/>
      <c r="W1071" s="175"/>
      <c r="X1071" s="175"/>
      <c r="Y1071" s="175"/>
      <c r="Z1071" s="175"/>
      <c r="AA1071" s="175"/>
      <c r="AB1071" s="175"/>
      <c r="AC1071" s="175"/>
      <c r="AD1071" s="175"/>
      <c r="AE1071" s="175"/>
      <c r="AF1071" s="175"/>
      <c r="AG1071" s="175"/>
    </row>
    <row r="1072" spans="1:33" ht="18" customHeight="1">
      <c r="A1072" s="647" t="str">
        <f t="shared" si="106"/>
        <v>平成15</v>
      </c>
      <c r="B1072" s="552">
        <f t="shared" si="103"/>
        <v>13</v>
      </c>
      <c r="C1072" s="648">
        <v>38015</v>
      </c>
      <c r="D1072" s="648">
        <f t="shared" si="104"/>
        <v>38016</v>
      </c>
      <c r="E1072" s="649">
        <v>2</v>
      </c>
      <c r="F1072" s="650" t="s">
        <v>2579</v>
      </c>
      <c r="G1072" s="650" t="s">
        <v>1296</v>
      </c>
      <c r="H1072" s="651"/>
      <c r="I1072" s="176"/>
      <c r="J1072" s="652">
        <v>1</v>
      </c>
      <c r="K1072" s="653">
        <v>84</v>
      </c>
      <c r="L1072" s="653">
        <v>195</v>
      </c>
      <c r="M1072" s="176">
        <f t="shared" si="107"/>
        <v>390</v>
      </c>
      <c r="N1072" s="1104"/>
      <c r="O1072" s="1129" t="str">
        <f t="shared" si="105"/>
        <v/>
      </c>
      <c r="P1072" s="175"/>
      <c r="Q1072" s="175"/>
      <c r="R1072" s="175"/>
      <c r="S1072" s="175"/>
      <c r="T1072" s="175"/>
      <c r="U1072" s="175"/>
      <c r="V1072" s="175"/>
      <c r="W1072" s="175"/>
      <c r="X1072" s="175"/>
      <c r="Y1072" s="175"/>
      <c r="Z1072" s="175"/>
      <c r="AA1072" s="175"/>
      <c r="AB1072" s="175"/>
      <c r="AC1072" s="175"/>
      <c r="AD1072" s="175"/>
      <c r="AE1072" s="175"/>
      <c r="AF1072" s="175"/>
      <c r="AG1072" s="175"/>
    </row>
    <row r="1073" spans="1:33" ht="18" customHeight="1">
      <c r="A1073" s="647" t="str">
        <f t="shared" si="106"/>
        <v>平成15</v>
      </c>
      <c r="B1073" s="552">
        <f t="shared" si="103"/>
        <v>65</v>
      </c>
      <c r="C1073" s="648">
        <v>38016</v>
      </c>
      <c r="D1073" s="648" t="str">
        <f t="shared" si="104"/>
        <v/>
      </c>
      <c r="E1073" s="649">
        <v>1</v>
      </c>
      <c r="F1073" s="650" t="s">
        <v>2580</v>
      </c>
      <c r="G1073" s="650" t="s">
        <v>2518</v>
      </c>
      <c r="H1073" s="651"/>
      <c r="I1073" s="176"/>
      <c r="J1073" s="652">
        <v>1</v>
      </c>
      <c r="K1073" s="653">
        <v>6</v>
      </c>
      <c r="L1073" s="653">
        <v>52</v>
      </c>
      <c r="M1073" s="176">
        <f t="shared" si="107"/>
        <v>52</v>
      </c>
      <c r="N1073" s="1104"/>
      <c r="O1073" s="1129" t="str">
        <f t="shared" si="105"/>
        <v/>
      </c>
      <c r="P1073" s="175"/>
      <c r="Q1073" s="175"/>
      <c r="R1073" s="175"/>
      <c r="S1073" s="175"/>
      <c r="T1073" s="175"/>
      <c r="U1073" s="175"/>
      <c r="V1073" s="175"/>
      <c r="W1073" s="175"/>
      <c r="X1073" s="175"/>
      <c r="Y1073" s="175"/>
      <c r="Z1073" s="175"/>
      <c r="AA1073" s="175"/>
      <c r="AB1073" s="175"/>
      <c r="AC1073" s="175"/>
      <c r="AD1073" s="175"/>
      <c r="AE1073" s="175"/>
      <c r="AF1073" s="175"/>
      <c r="AG1073" s="175"/>
    </row>
    <row r="1074" spans="1:33" ht="18" customHeight="1">
      <c r="A1074" s="647" t="str">
        <f t="shared" si="106"/>
        <v>平成15</v>
      </c>
      <c r="B1074" s="552">
        <f t="shared" si="103"/>
        <v>42</v>
      </c>
      <c r="C1074" s="648">
        <v>38029</v>
      </c>
      <c r="D1074" s="648" t="str">
        <f t="shared" si="104"/>
        <v/>
      </c>
      <c r="E1074" s="649">
        <v>1</v>
      </c>
      <c r="F1074" s="650" t="s">
        <v>2581</v>
      </c>
      <c r="G1074" s="650" t="s">
        <v>1296</v>
      </c>
      <c r="H1074" s="651"/>
      <c r="I1074" s="176"/>
      <c r="J1074" s="652">
        <v>1</v>
      </c>
      <c r="K1074" s="653">
        <v>11</v>
      </c>
      <c r="L1074" s="653">
        <v>147</v>
      </c>
      <c r="M1074" s="176">
        <f t="shared" si="107"/>
        <v>147</v>
      </c>
      <c r="N1074" s="1104"/>
      <c r="O1074" s="1129" t="str">
        <f t="shared" si="105"/>
        <v/>
      </c>
      <c r="P1074" s="175"/>
      <c r="Q1074" s="175"/>
      <c r="R1074" s="175"/>
      <c r="S1074" s="175"/>
      <c r="T1074" s="175"/>
      <c r="U1074" s="175"/>
      <c r="V1074" s="175"/>
      <c r="W1074" s="175"/>
      <c r="X1074" s="175"/>
      <c r="Y1074" s="175"/>
      <c r="Z1074" s="175"/>
      <c r="AA1074" s="175"/>
      <c r="AB1074" s="175"/>
      <c r="AC1074" s="175"/>
      <c r="AD1074" s="175"/>
      <c r="AE1074" s="175"/>
      <c r="AF1074" s="175"/>
      <c r="AG1074" s="175"/>
    </row>
    <row r="1075" spans="1:33" ht="18" customHeight="1">
      <c r="A1075" s="647" t="str">
        <f t="shared" si="106"/>
        <v>平成15</v>
      </c>
      <c r="B1075" s="552">
        <f t="shared" si="103"/>
        <v>79</v>
      </c>
      <c r="C1075" s="648">
        <v>38036</v>
      </c>
      <c r="D1075" s="648" t="str">
        <f t="shared" si="104"/>
        <v/>
      </c>
      <c r="E1075" s="649">
        <v>1</v>
      </c>
      <c r="F1075" s="650" t="s">
        <v>2582</v>
      </c>
      <c r="G1075" s="650" t="s">
        <v>1296</v>
      </c>
      <c r="H1075" s="651"/>
      <c r="I1075" s="176"/>
      <c r="J1075" s="652">
        <v>1</v>
      </c>
      <c r="K1075" s="653">
        <v>4</v>
      </c>
      <c r="L1075" s="653">
        <v>61</v>
      </c>
      <c r="M1075" s="176">
        <f t="shared" si="107"/>
        <v>61</v>
      </c>
      <c r="N1075" s="1104"/>
      <c r="O1075" s="1129" t="str">
        <f t="shared" si="105"/>
        <v/>
      </c>
      <c r="P1075" s="175"/>
      <c r="Q1075" s="175"/>
      <c r="R1075" s="175"/>
      <c r="S1075" s="175"/>
      <c r="T1075" s="175"/>
      <c r="U1075" s="175"/>
      <c r="V1075" s="175"/>
      <c r="W1075" s="175"/>
      <c r="X1075" s="175"/>
      <c r="Y1075" s="175"/>
      <c r="Z1075" s="175"/>
      <c r="AA1075" s="175"/>
      <c r="AB1075" s="175"/>
      <c r="AC1075" s="175"/>
      <c r="AD1075" s="175"/>
      <c r="AE1075" s="175"/>
      <c r="AF1075" s="175"/>
      <c r="AG1075" s="175"/>
    </row>
    <row r="1076" spans="1:33" ht="18" customHeight="1">
      <c r="A1076" s="647" t="str">
        <f t="shared" si="106"/>
        <v>平成15</v>
      </c>
      <c r="B1076" s="552">
        <f t="shared" si="103"/>
        <v>89</v>
      </c>
      <c r="C1076" s="648">
        <v>38041</v>
      </c>
      <c r="D1076" s="648" t="str">
        <f t="shared" si="104"/>
        <v/>
      </c>
      <c r="E1076" s="649">
        <v>1</v>
      </c>
      <c r="F1076" s="650" t="s">
        <v>2583</v>
      </c>
      <c r="G1076" s="650" t="s">
        <v>485</v>
      </c>
      <c r="H1076" s="651"/>
      <c r="I1076" s="176"/>
      <c r="J1076" s="652">
        <v>1</v>
      </c>
      <c r="K1076" s="653">
        <v>2</v>
      </c>
      <c r="L1076" s="653">
        <v>15</v>
      </c>
      <c r="M1076" s="176">
        <f t="shared" si="107"/>
        <v>15</v>
      </c>
      <c r="N1076" s="1104"/>
      <c r="O1076" s="1129" t="str">
        <f t="shared" si="105"/>
        <v/>
      </c>
      <c r="P1076" s="175"/>
      <c r="Q1076" s="175"/>
      <c r="R1076" s="175"/>
      <c r="S1076" s="175"/>
      <c r="T1076" s="175"/>
      <c r="U1076" s="175"/>
      <c r="V1076" s="175"/>
      <c r="W1076" s="175"/>
      <c r="X1076" s="175"/>
      <c r="Y1076" s="175"/>
      <c r="Z1076" s="175"/>
      <c r="AA1076" s="175"/>
      <c r="AB1076" s="175"/>
      <c r="AC1076" s="175"/>
      <c r="AD1076" s="175"/>
      <c r="AE1076" s="175"/>
      <c r="AF1076" s="175"/>
      <c r="AG1076" s="175"/>
    </row>
    <row r="1077" spans="1:33" ht="18" customHeight="1">
      <c r="A1077" s="647" t="str">
        <f t="shared" si="106"/>
        <v>平成15</v>
      </c>
      <c r="B1077" s="552">
        <f t="shared" si="103"/>
        <v>49</v>
      </c>
      <c r="C1077" s="648">
        <v>38050</v>
      </c>
      <c r="D1077" s="648">
        <f t="shared" si="104"/>
        <v>38051</v>
      </c>
      <c r="E1077" s="649">
        <v>2</v>
      </c>
      <c r="F1077" s="650" t="s">
        <v>2584</v>
      </c>
      <c r="G1077" s="650" t="s">
        <v>1296</v>
      </c>
      <c r="H1077" s="651"/>
      <c r="I1077" s="176"/>
      <c r="J1077" s="652">
        <v>1</v>
      </c>
      <c r="K1077" s="653">
        <v>9</v>
      </c>
      <c r="L1077" s="653">
        <v>180</v>
      </c>
      <c r="M1077" s="176">
        <f t="shared" si="107"/>
        <v>360</v>
      </c>
      <c r="N1077" s="1104"/>
      <c r="O1077" s="1129" t="str">
        <f t="shared" si="105"/>
        <v/>
      </c>
      <c r="P1077" s="175"/>
      <c r="Q1077" s="175"/>
      <c r="R1077" s="175"/>
      <c r="S1077" s="175"/>
      <c r="T1077" s="175"/>
      <c r="U1077" s="175"/>
      <c r="V1077" s="175"/>
      <c r="W1077" s="175"/>
      <c r="X1077" s="175"/>
      <c r="Y1077" s="175"/>
      <c r="Z1077" s="175"/>
      <c r="AA1077" s="175"/>
      <c r="AB1077" s="175"/>
      <c r="AC1077" s="175"/>
      <c r="AD1077" s="175"/>
      <c r="AE1077" s="175"/>
      <c r="AF1077" s="175"/>
      <c r="AG1077" s="175"/>
    </row>
    <row r="1078" spans="1:33" ht="18" customHeight="1">
      <c r="A1078" s="647" t="str">
        <f t="shared" si="106"/>
        <v>平成15</v>
      </c>
      <c r="B1078" s="552">
        <f t="shared" si="103"/>
        <v>45</v>
      </c>
      <c r="C1078" s="648">
        <v>38058</v>
      </c>
      <c r="D1078" s="648" t="str">
        <f t="shared" si="104"/>
        <v/>
      </c>
      <c r="E1078" s="649">
        <v>1</v>
      </c>
      <c r="F1078" s="650" t="s">
        <v>2585</v>
      </c>
      <c r="G1078" s="650" t="s">
        <v>1299</v>
      </c>
      <c r="H1078" s="651"/>
      <c r="I1078" s="176"/>
      <c r="J1078" s="652">
        <v>1</v>
      </c>
      <c r="K1078" s="653">
        <v>10</v>
      </c>
      <c r="L1078" s="653">
        <v>94</v>
      </c>
      <c r="M1078" s="176">
        <f t="shared" si="107"/>
        <v>94</v>
      </c>
      <c r="N1078" s="1104"/>
      <c r="O1078" s="1129" t="str">
        <f t="shared" si="105"/>
        <v/>
      </c>
      <c r="P1078" s="175"/>
      <c r="Q1078" s="175"/>
      <c r="R1078" s="175"/>
      <c r="S1078" s="175"/>
      <c r="T1078" s="175"/>
      <c r="U1078" s="175"/>
      <c r="V1078" s="175"/>
      <c r="W1078" s="175"/>
      <c r="X1078" s="175"/>
      <c r="Y1078" s="175"/>
      <c r="Z1078" s="175"/>
      <c r="AA1078" s="175"/>
      <c r="AB1078" s="175"/>
      <c r="AC1078" s="175"/>
      <c r="AD1078" s="175"/>
      <c r="AE1078" s="175"/>
      <c r="AF1078" s="175"/>
      <c r="AG1078" s="175"/>
    </row>
    <row r="1079" spans="1:33" ht="18" customHeight="1">
      <c r="A1079" s="647" t="str">
        <f t="shared" si="106"/>
        <v>平成15</v>
      </c>
      <c r="B1079" s="552">
        <f t="shared" si="103"/>
        <v>82</v>
      </c>
      <c r="C1079" s="648">
        <v>38058</v>
      </c>
      <c r="D1079" s="648" t="str">
        <f t="shared" si="104"/>
        <v/>
      </c>
      <c r="E1079" s="649">
        <v>1</v>
      </c>
      <c r="F1079" s="650" t="s">
        <v>2586</v>
      </c>
      <c r="G1079" s="650" t="s">
        <v>1296</v>
      </c>
      <c r="H1079" s="651"/>
      <c r="I1079" s="176"/>
      <c r="J1079" s="652">
        <v>1</v>
      </c>
      <c r="K1079" s="653">
        <v>3</v>
      </c>
      <c r="L1079" s="653">
        <v>120</v>
      </c>
      <c r="M1079" s="176">
        <f t="shared" si="107"/>
        <v>120</v>
      </c>
      <c r="N1079" s="1104"/>
      <c r="O1079" s="1129" t="str">
        <f t="shared" si="105"/>
        <v/>
      </c>
      <c r="P1079" s="175"/>
      <c r="Q1079" s="175"/>
      <c r="R1079" s="175"/>
      <c r="S1079" s="175"/>
      <c r="T1079" s="175"/>
      <c r="U1079" s="175"/>
      <c r="V1079" s="175"/>
      <c r="W1079" s="175"/>
      <c r="X1079" s="175"/>
      <c r="Y1079" s="175"/>
      <c r="Z1079" s="175"/>
      <c r="AA1079" s="175"/>
      <c r="AB1079" s="175"/>
      <c r="AC1079" s="175"/>
      <c r="AD1079" s="175"/>
      <c r="AE1079" s="175"/>
      <c r="AF1079" s="175"/>
      <c r="AG1079" s="175"/>
    </row>
    <row r="1080" spans="1:33" ht="18" customHeight="1">
      <c r="A1080" s="647" t="str">
        <f t="shared" si="106"/>
        <v>平成15</v>
      </c>
      <c r="B1080" s="552">
        <f t="shared" si="103"/>
        <v>5</v>
      </c>
      <c r="C1080" s="648">
        <v>38062</v>
      </c>
      <c r="D1080" s="648">
        <f t="shared" si="104"/>
        <v>38064</v>
      </c>
      <c r="E1080" s="649">
        <v>3</v>
      </c>
      <c r="F1080" s="650" t="s">
        <v>2587</v>
      </c>
      <c r="G1080" s="650" t="s">
        <v>1964</v>
      </c>
      <c r="H1080" s="651"/>
      <c r="I1080" s="176"/>
      <c r="J1080" s="652">
        <v>1</v>
      </c>
      <c r="K1080" s="653">
        <v>273</v>
      </c>
      <c r="L1080" s="653">
        <v>712</v>
      </c>
      <c r="M1080" s="176">
        <f t="shared" si="107"/>
        <v>2136</v>
      </c>
      <c r="N1080" s="1104"/>
      <c r="O1080" s="1129" t="str">
        <f t="shared" si="105"/>
        <v/>
      </c>
      <c r="P1080" s="175"/>
      <c r="Q1080" s="175"/>
      <c r="R1080" s="175"/>
      <c r="S1080" s="175"/>
      <c r="T1080" s="175"/>
      <c r="U1080" s="175"/>
      <c r="V1080" s="175"/>
      <c r="W1080" s="175"/>
      <c r="X1080" s="175"/>
      <c r="Y1080" s="175"/>
      <c r="Z1080" s="175"/>
      <c r="AA1080" s="175"/>
      <c r="AB1080" s="175"/>
      <c r="AC1080" s="175"/>
      <c r="AD1080" s="175"/>
      <c r="AE1080" s="175"/>
      <c r="AF1080" s="175"/>
      <c r="AG1080" s="175"/>
    </row>
    <row r="1081" spans="1:33" ht="18" customHeight="1">
      <c r="A1081" s="647" t="str">
        <f t="shared" si="106"/>
        <v>平成15</v>
      </c>
      <c r="B1081" s="552">
        <f t="shared" si="103"/>
        <v>89</v>
      </c>
      <c r="C1081" s="648">
        <v>38065</v>
      </c>
      <c r="D1081" s="648" t="str">
        <f t="shared" si="104"/>
        <v/>
      </c>
      <c r="E1081" s="649">
        <v>1</v>
      </c>
      <c r="F1081" s="650" t="s">
        <v>2588</v>
      </c>
      <c r="G1081" s="650" t="s">
        <v>1795</v>
      </c>
      <c r="H1081" s="651"/>
      <c r="I1081" s="176"/>
      <c r="J1081" s="652">
        <v>1</v>
      </c>
      <c r="K1081" s="653">
        <v>2</v>
      </c>
      <c r="L1081" s="653">
        <v>36</v>
      </c>
      <c r="M1081" s="176">
        <f t="shared" si="107"/>
        <v>36</v>
      </c>
      <c r="N1081" s="1104"/>
      <c r="O1081" s="1129" t="str">
        <f t="shared" si="105"/>
        <v/>
      </c>
      <c r="P1081" s="175"/>
      <c r="Q1081" s="175"/>
      <c r="R1081" s="175"/>
      <c r="S1081" s="175"/>
      <c r="T1081" s="175"/>
      <c r="U1081" s="175"/>
      <c r="V1081" s="175"/>
      <c r="W1081" s="175"/>
      <c r="X1081" s="175"/>
      <c r="Y1081" s="175"/>
      <c r="Z1081" s="175"/>
      <c r="AA1081" s="175"/>
      <c r="AB1081" s="175"/>
      <c r="AC1081" s="175"/>
      <c r="AD1081" s="175"/>
      <c r="AE1081" s="175"/>
      <c r="AF1081" s="175"/>
      <c r="AG1081" s="175"/>
    </row>
    <row r="1082" spans="1:33" ht="18" customHeight="1">
      <c r="A1082" s="647" t="str">
        <f t="shared" si="106"/>
        <v>平成15</v>
      </c>
      <c r="B1082" s="552">
        <f t="shared" si="103"/>
        <v>82</v>
      </c>
      <c r="C1082" s="648">
        <v>38070</v>
      </c>
      <c r="D1082" s="648" t="str">
        <f t="shared" si="104"/>
        <v/>
      </c>
      <c r="E1082" s="649">
        <v>1</v>
      </c>
      <c r="F1082" s="650" t="s">
        <v>2589</v>
      </c>
      <c r="G1082" s="650" t="s">
        <v>2239</v>
      </c>
      <c r="H1082" s="651"/>
      <c r="I1082" s="176"/>
      <c r="J1082" s="652">
        <v>1</v>
      </c>
      <c r="K1082" s="653">
        <v>3</v>
      </c>
      <c r="L1082" s="653">
        <v>14</v>
      </c>
      <c r="M1082" s="176">
        <f t="shared" si="107"/>
        <v>14</v>
      </c>
      <c r="N1082" s="1104"/>
      <c r="O1082" s="1129" t="str">
        <f t="shared" si="105"/>
        <v/>
      </c>
      <c r="P1082" s="175"/>
      <c r="Q1082" s="175"/>
      <c r="R1082" s="175"/>
      <c r="S1082" s="175"/>
      <c r="T1082" s="175"/>
      <c r="U1082" s="175"/>
      <c r="V1082" s="175"/>
      <c r="W1082" s="175"/>
      <c r="X1082" s="175"/>
      <c r="Y1082" s="175"/>
      <c r="Z1082" s="175"/>
      <c r="AA1082" s="175"/>
      <c r="AB1082" s="175"/>
      <c r="AC1082" s="175"/>
      <c r="AD1082" s="175"/>
      <c r="AE1082" s="175"/>
      <c r="AF1082" s="175"/>
      <c r="AG1082" s="175"/>
    </row>
    <row r="1083" spans="1:33" ht="18" customHeight="1">
      <c r="A1083" s="647" t="str">
        <f t="shared" si="106"/>
        <v>平成15</v>
      </c>
      <c r="B1083" s="552">
        <f t="shared" si="103"/>
        <v>56</v>
      </c>
      <c r="C1083" s="648">
        <v>37757</v>
      </c>
      <c r="D1083" s="648" t="str">
        <f t="shared" si="104"/>
        <v/>
      </c>
      <c r="E1083" s="649">
        <v>1</v>
      </c>
      <c r="F1083" s="650" t="s">
        <v>2590</v>
      </c>
      <c r="G1083" s="650" t="s">
        <v>1296</v>
      </c>
      <c r="H1083" s="651"/>
      <c r="I1083" s="176"/>
      <c r="J1083" s="652">
        <v>2</v>
      </c>
      <c r="K1083" s="653">
        <v>8</v>
      </c>
      <c r="L1083" s="653">
        <v>115</v>
      </c>
      <c r="M1083" s="176">
        <f t="shared" si="107"/>
        <v>115</v>
      </c>
      <c r="N1083" s="1104"/>
      <c r="O1083" s="1129" t="str">
        <f t="shared" si="105"/>
        <v/>
      </c>
      <c r="P1083" s="175"/>
      <c r="Q1083" s="175"/>
      <c r="R1083" s="175"/>
      <c r="S1083" s="175"/>
      <c r="T1083" s="175"/>
      <c r="U1083" s="175"/>
      <c r="V1083" s="175"/>
      <c r="W1083" s="175"/>
      <c r="X1083" s="175"/>
      <c r="Y1083" s="175"/>
      <c r="Z1083" s="175"/>
      <c r="AA1083" s="175"/>
      <c r="AB1083" s="175"/>
      <c r="AC1083" s="175"/>
      <c r="AD1083" s="175"/>
      <c r="AE1083" s="175"/>
      <c r="AF1083" s="175"/>
      <c r="AG1083" s="175"/>
    </row>
    <row r="1084" spans="1:33" ht="18" customHeight="1">
      <c r="A1084" s="647" t="str">
        <f t="shared" si="106"/>
        <v>平成15</v>
      </c>
      <c r="B1084" s="552">
        <f t="shared" si="103"/>
        <v>38</v>
      </c>
      <c r="C1084" s="648">
        <v>37768</v>
      </c>
      <c r="D1084" s="648" t="str">
        <f t="shared" si="104"/>
        <v/>
      </c>
      <c r="E1084" s="649">
        <v>1</v>
      </c>
      <c r="F1084" s="650" t="s">
        <v>2591</v>
      </c>
      <c r="G1084" s="650" t="s">
        <v>1296</v>
      </c>
      <c r="H1084" s="651"/>
      <c r="I1084" s="176"/>
      <c r="J1084" s="652">
        <v>2</v>
      </c>
      <c r="K1084" s="653">
        <v>13</v>
      </c>
      <c r="L1084" s="653">
        <v>100</v>
      </c>
      <c r="M1084" s="176">
        <f t="shared" si="107"/>
        <v>100</v>
      </c>
      <c r="N1084" s="1104"/>
      <c r="O1084" s="1129" t="str">
        <f t="shared" si="105"/>
        <v/>
      </c>
      <c r="P1084" s="175"/>
      <c r="Q1084" s="175"/>
      <c r="R1084" s="175"/>
      <c r="S1084" s="175"/>
      <c r="T1084" s="175"/>
      <c r="U1084" s="175"/>
      <c r="V1084" s="175"/>
      <c r="W1084" s="175"/>
      <c r="X1084" s="175"/>
      <c r="Y1084" s="175"/>
      <c r="Z1084" s="175"/>
      <c r="AA1084" s="175"/>
      <c r="AB1084" s="175"/>
      <c r="AC1084" s="175"/>
      <c r="AD1084" s="175"/>
      <c r="AE1084" s="175"/>
      <c r="AF1084" s="175"/>
      <c r="AG1084" s="175"/>
    </row>
    <row r="1085" spans="1:33" ht="18" customHeight="1">
      <c r="A1085" s="647" t="str">
        <f t="shared" si="106"/>
        <v>平成15</v>
      </c>
      <c r="B1085" s="552">
        <f t="shared" si="103"/>
        <v>94</v>
      </c>
      <c r="C1085" s="648">
        <v>37783</v>
      </c>
      <c r="D1085" s="648" t="str">
        <f t="shared" si="104"/>
        <v/>
      </c>
      <c r="E1085" s="649">
        <v>1</v>
      </c>
      <c r="F1085" s="650" t="s">
        <v>2592</v>
      </c>
      <c r="G1085" s="650" t="s">
        <v>1296</v>
      </c>
      <c r="H1085" s="651"/>
      <c r="I1085" s="176"/>
      <c r="J1085" s="652">
        <v>2</v>
      </c>
      <c r="K1085" s="653">
        <v>1</v>
      </c>
      <c r="L1085" s="653">
        <v>80</v>
      </c>
      <c r="M1085" s="176">
        <f t="shared" si="107"/>
        <v>80</v>
      </c>
      <c r="N1085" s="1104"/>
      <c r="O1085" s="1129" t="str">
        <f t="shared" si="105"/>
        <v/>
      </c>
      <c r="P1085" s="175"/>
      <c r="Q1085" s="175"/>
      <c r="R1085" s="175"/>
      <c r="S1085" s="175"/>
      <c r="T1085" s="175"/>
      <c r="U1085" s="175"/>
      <c r="V1085" s="175"/>
      <c r="W1085" s="175"/>
      <c r="X1085" s="175"/>
      <c r="Y1085" s="175"/>
      <c r="Z1085" s="175"/>
      <c r="AA1085" s="175"/>
      <c r="AB1085" s="175"/>
      <c r="AC1085" s="175"/>
      <c r="AD1085" s="175"/>
      <c r="AE1085" s="175"/>
      <c r="AF1085" s="175"/>
      <c r="AG1085" s="175"/>
    </row>
    <row r="1086" spans="1:33" ht="18" customHeight="1">
      <c r="A1086" s="647" t="str">
        <f t="shared" si="106"/>
        <v>平成15</v>
      </c>
      <c r="B1086" s="552">
        <f t="shared" si="103"/>
        <v>58</v>
      </c>
      <c r="C1086" s="648">
        <v>37785</v>
      </c>
      <c r="D1086" s="648" t="str">
        <f t="shared" si="104"/>
        <v/>
      </c>
      <c r="E1086" s="649">
        <v>1</v>
      </c>
      <c r="F1086" s="650" t="s">
        <v>2593</v>
      </c>
      <c r="G1086" s="650" t="s">
        <v>1296</v>
      </c>
      <c r="H1086" s="651"/>
      <c r="I1086" s="176"/>
      <c r="J1086" s="652">
        <v>2</v>
      </c>
      <c r="K1086" s="653">
        <v>7</v>
      </c>
      <c r="L1086" s="653">
        <v>154</v>
      </c>
      <c r="M1086" s="176">
        <f t="shared" si="107"/>
        <v>154</v>
      </c>
      <c r="N1086" s="1104"/>
      <c r="O1086" s="1129" t="str">
        <f t="shared" si="105"/>
        <v/>
      </c>
      <c r="P1086" s="175"/>
      <c r="Q1086" s="175"/>
      <c r="R1086" s="175"/>
      <c r="S1086" s="175"/>
      <c r="T1086" s="175"/>
      <c r="U1086" s="175"/>
      <c r="V1086" s="175"/>
      <c r="W1086" s="175"/>
      <c r="X1086" s="175"/>
      <c r="Y1086" s="175"/>
      <c r="Z1086" s="175"/>
      <c r="AA1086" s="175"/>
      <c r="AB1086" s="175"/>
      <c r="AC1086" s="175"/>
      <c r="AD1086" s="175"/>
      <c r="AE1086" s="175"/>
      <c r="AF1086" s="175"/>
      <c r="AG1086" s="175"/>
    </row>
    <row r="1087" spans="1:33" ht="18" customHeight="1">
      <c r="A1087" s="647" t="str">
        <f t="shared" si="106"/>
        <v>平成15</v>
      </c>
      <c r="B1087" s="552">
        <f t="shared" si="103"/>
        <v>30</v>
      </c>
      <c r="C1087" s="648">
        <v>37799</v>
      </c>
      <c r="D1087" s="648" t="str">
        <f t="shared" si="104"/>
        <v/>
      </c>
      <c r="E1087" s="649">
        <v>1</v>
      </c>
      <c r="F1087" s="650" t="s">
        <v>2594</v>
      </c>
      <c r="G1087" s="650" t="s">
        <v>1296</v>
      </c>
      <c r="H1087" s="651"/>
      <c r="I1087" s="176"/>
      <c r="J1087" s="652">
        <v>2</v>
      </c>
      <c r="K1087" s="653">
        <v>20</v>
      </c>
      <c r="L1087" s="653">
        <v>150</v>
      </c>
      <c r="M1087" s="176">
        <f t="shared" si="107"/>
        <v>150</v>
      </c>
      <c r="N1087" s="1104"/>
      <c r="O1087" s="1129" t="str">
        <f t="shared" si="105"/>
        <v/>
      </c>
      <c r="P1087" s="175"/>
      <c r="Q1087" s="175"/>
      <c r="R1087" s="175"/>
      <c r="S1087" s="175"/>
      <c r="T1087" s="175"/>
      <c r="U1087" s="175"/>
      <c r="V1087" s="175"/>
      <c r="W1087" s="175"/>
      <c r="X1087" s="175"/>
      <c r="Y1087" s="175"/>
      <c r="Z1087" s="175"/>
      <c r="AA1087" s="175"/>
      <c r="AB1087" s="175"/>
      <c r="AC1087" s="175"/>
      <c r="AD1087" s="175"/>
      <c r="AE1087" s="175"/>
      <c r="AF1087" s="175"/>
      <c r="AG1087" s="175"/>
    </row>
    <row r="1088" spans="1:33" ht="18" customHeight="1">
      <c r="A1088" s="647" t="str">
        <f t="shared" si="106"/>
        <v>平成15</v>
      </c>
      <c r="B1088" s="552">
        <f t="shared" si="103"/>
        <v>65</v>
      </c>
      <c r="C1088" s="648">
        <v>37799</v>
      </c>
      <c r="D1088" s="648" t="str">
        <f t="shared" si="104"/>
        <v/>
      </c>
      <c r="E1088" s="649">
        <v>1</v>
      </c>
      <c r="F1088" s="650" t="s">
        <v>2595</v>
      </c>
      <c r="G1088" s="650" t="s">
        <v>2596</v>
      </c>
      <c r="H1088" s="651"/>
      <c r="I1088" s="176"/>
      <c r="J1088" s="652">
        <v>2</v>
      </c>
      <c r="K1088" s="653">
        <v>6</v>
      </c>
      <c r="L1088" s="653">
        <v>23</v>
      </c>
      <c r="M1088" s="176">
        <f t="shared" si="107"/>
        <v>23</v>
      </c>
      <c r="N1088" s="1104"/>
      <c r="O1088" s="1129" t="str">
        <f t="shared" si="105"/>
        <v/>
      </c>
      <c r="P1088" s="175"/>
      <c r="Q1088" s="175"/>
      <c r="R1088" s="175"/>
      <c r="S1088" s="175"/>
      <c r="T1088" s="175"/>
      <c r="U1088" s="175"/>
      <c r="V1088" s="175"/>
      <c r="W1088" s="175"/>
      <c r="X1088" s="175"/>
      <c r="Y1088" s="175"/>
      <c r="Z1088" s="175"/>
      <c r="AA1088" s="175"/>
      <c r="AB1088" s="175"/>
      <c r="AC1088" s="175"/>
      <c r="AD1088" s="175"/>
      <c r="AE1088" s="175"/>
      <c r="AF1088" s="175"/>
      <c r="AG1088" s="175"/>
    </row>
    <row r="1089" spans="1:33" ht="18" customHeight="1">
      <c r="A1089" s="647" t="str">
        <f t="shared" si="106"/>
        <v>平成15</v>
      </c>
      <c r="B1089" s="552">
        <f t="shared" si="103"/>
        <v>72</v>
      </c>
      <c r="C1089" s="648">
        <v>37809</v>
      </c>
      <c r="D1089" s="648" t="str">
        <f t="shared" si="104"/>
        <v/>
      </c>
      <c r="E1089" s="649">
        <v>1</v>
      </c>
      <c r="F1089" s="650" t="s">
        <v>2597</v>
      </c>
      <c r="G1089" s="650" t="s">
        <v>2598</v>
      </c>
      <c r="H1089" s="651"/>
      <c r="I1089" s="176"/>
      <c r="J1089" s="652">
        <v>2</v>
      </c>
      <c r="K1089" s="653">
        <v>5</v>
      </c>
      <c r="L1089" s="653">
        <v>127</v>
      </c>
      <c r="M1089" s="176">
        <f t="shared" si="107"/>
        <v>127</v>
      </c>
      <c r="N1089" s="1104"/>
      <c r="O1089" s="1129" t="str">
        <f t="shared" si="105"/>
        <v/>
      </c>
      <c r="P1089" s="175"/>
      <c r="Q1089" s="175"/>
      <c r="R1089" s="175"/>
      <c r="S1089" s="175"/>
      <c r="T1089" s="175"/>
      <c r="U1089" s="175"/>
      <c r="V1089" s="175"/>
      <c r="W1089" s="175"/>
      <c r="X1089" s="175"/>
      <c r="Y1089" s="175"/>
      <c r="Z1089" s="175"/>
      <c r="AA1089" s="175"/>
      <c r="AB1089" s="175"/>
      <c r="AC1089" s="175"/>
      <c r="AD1089" s="175"/>
      <c r="AE1089" s="175"/>
      <c r="AF1089" s="175"/>
      <c r="AG1089" s="175"/>
    </row>
    <row r="1090" spans="1:33" ht="18" customHeight="1">
      <c r="A1090" s="647" t="str">
        <f t="shared" si="106"/>
        <v>平成15</v>
      </c>
      <c r="B1090" s="552">
        <f t="shared" si="103"/>
        <v>79</v>
      </c>
      <c r="C1090" s="648">
        <v>37834</v>
      </c>
      <c r="D1090" s="648" t="str">
        <f t="shared" si="104"/>
        <v/>
      </c>
      <c r="E1090" s="649">
        <v>1</v>
      </c>
      <c r="F1090" s="651" t="s">
        <v>2599</v>
      </c>
      <c r="G1090" s="650" t="s">
        <v>1296</v>
      </c>
      <c r="H1090" s="651"/>
      <c r="I1090" s="176"/>
      <c r="J1090" s="652">
        <v>2</v>
      </c>
      <c r="K1090" s="653">
        <v>4</v>
      </c>
      <c r="L1090" s="653">
        <v>33</v>
      </c>
      <c r="M1090" s="176">
        <f t="shared" si="107"/>
        <v>33</v>
      </c>
      <c r="N1090" s="1104"/>
      <c r="O1090" s="1129" t="str">
        <f t="shared" si="105"/>
        <v/>
      </c>
      <c r="P1090" s="175"/>
      <c r="Q1090" s="175"/>
      <c r="R1090" s="175"/>
      <c r="S1090" s="175"/>
      <c r="T1090" s="175"/>
      <c r="U1090" s="175"/>
      <c r="V1090" s="175"/>
      <c r="W1090" s="175"/>
      <c r="X1090" s="175"/>
      <c r="Y1090" s="175"/>
      <c r="Z1090" s="175"/>
      <c r="AA1090" s="175"/>
      <c r="AB1090" s="175"/>
      <c r="AC1090" s="175"/>
      <c r="AD1090" s="175"/>
      <c r="AE1090" s="175"/>
      <c r="AF1090" s="175"/>
      <c r="AG1090" s="175"/>
    </row>
    <row r="1091" spans="1:33" ht="18" customHeight="1">
      <c r="A1091" s="647" t="str">
        <f t="shared" si="106"/>
        <v>平成15</v>
      </c>
      <c r="B1091" s="552">
        <f t="shared" si="103"/>
        <v>35</v>
      </c>
      <c r="C1091" s="648">
        <v>37839</v>
      </c>
      <c r="D1091" s="648">
        <f t="shared" si="104"/>
        <v>37840</v>
      </c>
      <c r="E1091" s="649">
        <v>2</v>
      </c>
      <c r="F1091" s="650" t="s">
        <v>2600</v>
      </c>
      <c r="G1091" s="650" t="s">
        <v>2601</v>
      </c>
      <c r="H1091" s="651"/>
      <c r="I1091" s="176"/>
      <c r="J1091" s="652">
        <v>2</v>
      </c>
      <c r="K1091" s="653">
        <v>16</v>
      </c>
      <c r="L1091" s="653">
        <v>576</v>
      </c>
      <c r="M1091" s="176">
        <f t="shared" si="107"/>
        <v>1152</v>
      </c>
      <c r="N1091" s="1104"/>
      <c r="O1091" s="1129" t="str">
        <f t="shared" si="105"/>
        <v/>
      </c>
      <c r="P1091" s="175"/>
      <c r="Q1091" s="175"/>
      <c r="R1091" s="175"/>
      <c r="S1091" s="175"/>
      <c r="T1091" s="175"/>
      <c r="U1091" s="175"/>
      <c r="V1091" s="175"/>
      <c r="W1091" s="175"/>
      <c r="X1091" s="175"/>
      <c r="Y1091" s="175"/>
      <c r="Z1091" s="175"/>
      <c r="AA1091" s="175"/>
      <c r="AB1091" s="175"/>
      <c r="AC1091" s="175"/>
      <c r="AD1091" s="175"/>
      <c r="AE1091" s="175"/>
      <c r="AF1091" s="175"/>
      <c r="AG1091" s="175"/>
    </row>
    <row r="1092" spans="1:33" ht="18" customHeight="1">
      <c r="A1092" s="647" t="str">
        <f t="shared" si="106"/>
        <v>平成15</v>
      </c>
      <c r="B1092" s="552">
        <f t="shared" ref="B1092:B1155" si="108">IF(ISBLANK(K1092),"-",COUNTIFS($K:$K,"&gt;"&amp;K1092,A:A,A1092)+1)</f>
        <v>42</v>
      </c>
      <c r="C1092" s="648">
        <v>37873</v>
      </c>
      <c r="D1092" s="648" t="str">
        <f t="shared" ref="D1092:D1155" si="109">IF(E1092=1,"",C1092+E1092-1)</f>
        <v/>
      </c>
      <c r="E1092" s="649">
        <v>1</v>
      </c>
      <c r="F1092" s="650" t="s">
        <v>2602</v>
      </c>
      <c r="G1092" s="650" t="s">
        <v>2163</v>
      </c>
      <c r="H1092" s="651"/>
      <c r="I1092" s="176"/>
      <c r="J1092" s="652">
        <v>2</v>
      </c>
      <c r="K1092" s="653">
        <v>11</v>
      </c>
      <c r="L1092" s="653">
        <v>185</v>
      </c>
      <c r="M1092" s="176">
        <f t="shared" si="107"/>
        <v>185</v>
      </c>
      <c r="N1092" s="1104"/>
      <c r="O1092" s="1129" t="str">
        <f t="shared" ref="O1092:O1155" si="110">IF(COUNTIF(G1092,"*オンライン*"),"●","")</f>
        <v/>
      </c>
      <c r="P1092" s="175"/>
      <c r="Q1092" s="175"/>
      <c r="R1092" s="175"/>
      <c r="S1092" s="175"/>
      <c r="T1092" s="175"/>
      <c r="U1092" s="175"/>
      <c r="V1092" s="175"/>
      <c r="W1092" s="175"/>
      <c r="X1092" s="175"/>
      <c r="Y1092" s="175"/>
      <c r="Z1092" s="175"/>
      <c r="AA1092" s="175"/>
      <c r="AB1092" s="175"/>
      <c r="AC1092" s="175"/>
      <c r="AD1092" s="175"/>
      <c r="AE1092" s="175"/>
      <c r="AF1092" s="175"/>
      <c r="AG1092" s="175"/>
    </row>
    <row r="1093" spans="1:33" ht="18" customHeight="1">
      <c r="A1093" s="647" t="str">
        <f t="shared" ref="A1093:A1156" si="111">TEXT(EDATE(C1093,-3),"ggge")</f>
        <v>平成15</v>
      </c>
      <c r="B1093" s="552">
        <f t="shared" si="108"/>
        <v>30</v>
      </c>
      <c r="C1093" s="648">
        <v>37873</v>
      </c>
      <c r="D1093" s="648">
        <f t="shared" si="109"/>
        <v>37874</v>
      </c>
      <c r="E1093" s="649">
        <v>2</v>
      </c>
      <c r="F1093" s="650" t="s">
        <v>2603</v>
      </c>
      <c r="G1093" s="650" t="s">
        <v>1296</v>
      </c>
      <c r="H1093" s="651"/>
      <c r="I1093" s="176"/>
      <c r="J1093" s="652">
        <v>2</v>
      </c>
      <c r="K1093" s="653">
        <v>20</v>
      </c>
      <c r="L1093" s="653">
        <v>53</v>
      </c>
      <c r="M1093" s="176">
        <f t="shared" ref="M1093:M1156" si="112">E1093*L1093</f>
        <v>106</v>
      </c>
      <c r="N1093" s="1104"/>
      <c r="O1093" s="1129" t="str">
        <f t="shared" si="110"/>
        <v/>
      </c>
      <c r="P1093" s="175"/>
      <c r="Q1093" s="175"/>
      <c r="R1093" s="175"/>
      <c r="S1093" s="175"/>
      <c r="T1093" s="175"/>
      <c r="U1093" s="175"/>
      <c r="V1093" s="175"/>
      <c r="W1093" s="175"/>
      <c r="X1093" s="175"/>
      <c r="Y1093" s="175"/>
      <c r="Z1093" s="175"/>
      <c r="AA1093" s="175"/>
      <c r="AB1093" s="175"/>
      <c r="AC1093" s="175"/>
      <c r="AD1093" s="175"/>
      <c r="AE1093" s="175"/>
      <c r="AF1093" s="175"/>
      <c r="AG1093" s="175"/>
    </row>
    <row r="1094" spans="1:33" ht="18" customHeight="1">
      <c r="A1094" s="647" t="str">
        <f t="shared" si="111"/>
        <v>平成15</v>
      </c>
      <c r="B1094" s="552">
        <f t="shared" si="108"/>
        <v>49</v>
      </c>
      <c r="C1094" s="648">
        <v>37875</v>
      </c>
      <c r="D1094" s="648" t="str">
        <f t="shared" si="109"/>
        <v/>
      </c>
      <c r="E1094" s="649">
        <v>1</v>
      </c>
      <c r="F1094" s="650" t="s">
        <v>2604</v>
      </c>
      <c r="G1094" s="650" t="s">
        <v>1296</v>
      </c>
      <c r="H1094" s="651"/>
      <c r="I1094" s="176"/>
      <c r="J1094" s="652">
        <v>2</v>
      </c>
      <c r="K1094" s="653">
        <v>9</v>
      </c>
      <c r="L1094" s="653">
        <v>136</v>
      </c>
      <c r="M1094" s="176">
        <f t="shared" si="112"/>
        <v>136</v>
      </c>
      <c r="N1094" s="1104"/>
      <c r="O1094" s="1129" t="str">
        <f t="shared" si="110"/>
        <v/>
      </c>
      <c r="P1094" s="175"/>
      <c r="Q1094" s="175"/>
      <c r="R1094" s="175"/>
      <c r="S1094" s="175"/>
      <c r="T1094" s="175"/>
      <c r="U1094" s="175"/>
      <c r="V1094" s="175"/>
      <c r="W1094" s="175"/>
      <c r="X1094" s="175"/>
      <c r="Y1094" s="175"/>
      <c r="Z1094" s="175"/>
      <c r="AA1094" s="175"/>
      <c r="AB1094" s="175"/>
      <c r="AC1094" s="175"/>
      <c r="AD1094" s="175"/>
      <c r="AE1094" s="175"/>
      <c r="AF1094" s="175"/>
      <c r="AG1094" s="175"/>
    </row>
    <row r="1095" spans="1:33" ht="18" customHeight="1">
      <c r="A1095" s="647" t="str">
        <f t="shared" si="111"/>
        <v>平成15</v>
      </c>
      <c r="B1095" s="552">
        <f t="shared" si="108"/>
        <v>72</v>
      </c>
      <c r="C1095" s="648">
        <v>37876</v>
      </c>
      <c r="D1095" s="648" t="str">
        <f t="shared" si="109"/>
        <v/>
      </c>
      <c r="E1095" s="649">
        <v>1</v>
      </c>
      <c r="F1095" s="650" t="s">
        <v>2605</v>
      </c>
      <c r="G1095" s="650" t="s">
        <v>2606</v>
      </c>
      <c r="H1095" s="651"/>
      <c r="I1095" s="176"/>
      <c r="J1095" s="652">
        <v>2</v>
      </c>
      <c r="K1095" s="653">
        <v>5</v>
      </c>
      <c r="L1095" s="653">
        <v>86</v>
      </c>
      <c r="M1095" s="176">
        <f t="shared" si="112"/>
        <v>86</v>
      </c>
      <c r="N1095" s="1104"/>
      <c r="O1095" s="1129" t="str">
        <f t="shared" si="110"/>
        <v/>
      </c>
      <c r="P1095" s="175"/>
      <c r="Q1095" s="175"/>
      <c r="R1095" s="175"/>
      <c r="S1095" s="175"/>
      <c r="T1095" s="175"/>
      <c r="U1095" s="175"/>
      <c r="V1095" s="175"/>
      <c r="W1095" s="175"/>
      <c r="X1095" s="175"/>
      <c r="Y1095" s="175"/>
      <c r="Z1095" s="175"/>
      <c r="AA1095" s="175"/>
      <c r="AB1095" s="175"/>
      <c r="AC1095" s="175"/>
      <c r="AD1095" s="175"/>
      <c r="AE1095" s="175"/>
      <c r="AF1095" s="175"/>
      <c r="AG1095" s="175"/>
    </row>
    <row r="1096" spans="1:33" ht="18" customHeight="1">
      <c r="A1096" s="647" t="str">
        <f t="shared" si="111"/>
        <v>平成15</v>
      </c>
      <c r="B1096" s="552">
        <f t="shared" si="108"/>
        <v>30</v>
      </c>
      <c r="C1096" s="648">
        <v>37896</v>
      </c>
      <c r="D1096" s="648">
        <f t="shared" si="109"/>
        <v>37897</v>
      </c>
      <c r="E1096" s="649">
        <v>2</v>
      </c>
      <c r="F1096" s="650" t="s">
        <v>2607</v>
      </c>
      <c r="G1096" s="650" t="s">
        <v>341</v>
      </c>
      <c r="H1096" s="651"/>
      <c r="I1096" s="176"/>
      <c r="J1096" s="652">
        <v>2</v>
      </c>
      <c r="K1096" s="653">
        <v>20</v>
      </c>
      <c r="L1096" s="653">
        <v>40</v>
      </c>
      <c r="M1096" s="176">
        <f t="shared" si="112"/>
        <v>80</v>
      </c>
      <c r="N1096" s="1104"/>
      <c r="O1096" s="1129" t="str">
        <f t="shared" si="110"/>
        <v/>
      </c>
      <c r="P1096" s="175"/>
      <c r="Q1096" s="175"/>
      <c r="R1096" s="175"/>
      <c r="S1096" s="175"/>
      <c r="T1096" s="175"/>
      <c r="U1096" s="175"/>
      <c r="V1096" s="175"/>
      <c r="W1096" s="175"/>
      <c r="X1096" s="175"/>
      <c r="Y1096" s="175"/>
      <c r="Z1096" s="175"/>
      <c r="AA1096" s="175"/>
      <c r="AB1096" s="175"/>
      <c r="AC1096" s="175"/>
      <c r="AD1096" s="175"/>
      <c r="AE1096" s="175"/>
      <c r="AF1096" s="175"/>
      <c r="AG1096" s="175"/>
    </row>
    <row r="1097" spans="1:33" ht="18" customHeight="1">
      <c r="A1097" s="647" t="str">
        <f t="shared" si="111"/>
        <v>平成15</v>
      </c>
      <c r="B1097" s="552">
        <f t="shared" si="108"/>
        <v>49</v>
      </c>
      <c r="C1097" s="648">
        <v>37904</v>
      </c>
      <c r="D1097" s="648" t="str">
        <f t="shared" si="109"/>
        <v/>
      </c>
      <c r="E1097" s="649">
        <v>1</v>
      </c>
      <c r="F1097" s="650" t="s">
        <v>2604</v>
      </c>
      <c r="G1097" s="650" t="s">
        <v>372</v>
      </c>
      <c r="H1097" s="651"/>
      <c r="I1097" s="176"/>
      <c r="J1097" s="652">
        <v>2</v>
      </c>
      <c r="K1097" s="653">
        <v>9</v>
      </c>
      <c r="L1097" s="653">
        <v>102</v>
      </c>
      <c r="M1097" s="176">
        <f t="shared" si="112"/>
        <v>102</v>
      </c>
      <c r="N1097" s="1104"/>
      <c r="O1097" s="1129" t="str">
        <f t="shared" si="110"/>
        <v/>
      </c>
      <c r="P1097" s="175"/>
      <c r="Q1097" s="175"/>
      <c r="R1097" s="175"/>
      <c r="S1097" s="175"/>
      <c r="T1097" s="175"/>
      <c r="U1097" s="175"/>
      <c r="V1097" s="175"/>
      <c r="W1097" s="175"/>
      <c r="X1097" s="175"/>
      <c r="Y1097" s="175"/>
      <c r="Z1097" s="175"/>
      <c r="AA1097" s="175"/>
      <c r="AB1097" s="175"/>
      <c r="AC1097" s="175"/>
      <c r="AD1097" s="175"/>
      <c r="AE1097" s="175"/>
      <c r="AF1097" s="175"/>
      <c r="AG1097" s="175"/>
    </row>
    <row r="1098" spans="1:33" ht="18" customHeight="1">
      <c r="A1098" s="647" t="str">
        <f t="shared" si="111"/>
        <v>平成15</v>
      </c>
      <c r="B1098" s="552">
        <f t="shared" si="108"/>
        <v>56</v>
      </c>
      <c r="C1098" s="648">
        <v>37925</v>
      </c>
      <c r="D1098" s="648" t="str">
        <f t="shared" si="109"/>
        <v/>
      </c>
      <c r="E1098" s="649">
        <v>1</v>
      </c>
      <c r="F1098" s="650" t="s">
        <v>2608</v>
      </c>
      <c r="G1098" s="650" t="s">
        <v>1296</v>
      </c>
      <c r="H1098" s="651"/>
      <c r="I1098" s="176"/>
      <c r="J1098" s="652">
        <v>2</v>
      </c>
      <c r="K1098" s="653">
        <v>8</v>
      </c>
      <c r="L1098" s="653">
        <v>110</v>
      </c>
      <c r="M1098" s="176">
        <f t="shared" si="112"/>
        <v>110</v>
      </c>
      <c r="N1098" s="1104"/>
      <c r="O1098" s="1129" t="str">
        <f t="shared" si="110"/>
        <v/>
      </c>
      <c r="P1098" s="175"/>
      <c r="Q1098" s="175"/>
      <c r="R1098" s="175"/>
      <c r="S1098" s="175"/>
      <c r="T1098" s="175"/>
      <c r="U1098" s="175"/>
      <c r="V1098" s="175"/>
      <c r="W1098" s="175"/>
      <c r="X1098" s="175"/>
      <c r="Y1098" s="175"/>
      <c r="Z1098" s="175"/>
      <c r="AA1098" s="175"/>
      <c r="AB1098" s="175"/>
      <c r="AC1098" s="175"/>
      <c r="AD1098" s="175"/>
      <c r="AE1098" s="175"/>
      <c r="AF1098" s="175"/>
      <c r="AG1098" s="175"/>
    </row>
    <row r="1099" spans="1:33" ht="18" customHeight="1">
      <c r="A1099" s="647" t="str">
        <f t="shared" si="111"/>
        <v>平成15</v>
      </c>
      <c r="B1099" s="552">
        <f t="shared" si="108"/>
        <v>49</v>
      </c>
      <c r="C1099" s="648">
        <v>37932</v>
      </c>
      <c r="D1099" s="648" t="str">
        <f t="shared" si="109"/>
        <v/>
      </c>
      <c r="E1099" s="649">
        <v>1</v>
      </c>
      <c r="F1099" s="650" t="s">
        <v>2604</v>
      </c>
      <c r="G1099" s="650" t="s">
        <v>2507</v>
      </c>
      <c r="H1099" s="651"/>
      <c r="I1099" s="176"/>
      <c r="J1099" s="652">
        <v>2</v>
      </c>
      <c r="K1099" s="653">
        <v>9</v>
      </c>
      <c r="L1099" s="653">
        <v>107</v>
      </c>
      <c r="M1099" s="176">
        <f t="shared" si="112"/>
        <v>107</v>
      </c>
      <c r="N1099" s="1104"/>
      <c r="O1099" s="1129" t="str">
        <f t="shared" si="110"/>
        <v/>
      </c>
      <c r="P1099" s="175"/>
      <c r="Q1099" s="175"/>
      <c r="R1099" s="175"/>
      <c r="S1099" s="175"/>
      <c r="T1099" s="175"/>
      <c r="U1099" s="175"/>
      <c r="V1099" s="175"/>
      <c r="W1099" s="175"/>
      <c r="X1099" s="175"/>
      <c r="Y1099" s="175"/>
      <c r="Z1099" s="175"/>
      <c r="AA1099" s="175"/>
      <c r="AB1099" s="175"/>
      <c r="AC1099" s="175"/>
      <c r="AD1099" s="175"/>
      <c r="AE1099" s="175"/>
      <c r="AF1099" s="175"/>
      <c r="AG1099" s="175"/>
    </row>
    <row r="1100" spans="1:33" ht="18" customHeight="1">
      <c r="A1100" s="647" t="str">
        <f t="shared" si="111"/>
        <v>平成15</v>
      </c>
      <c r="B1100" s="552">
        <f t="shared" si="108"/>
        <v>40</v>
      </c>
      <c r="C1100" s="648">
        <v>37935</v>
      </c>
      <c r="D1100" s="648" t="str">
        <f t="shared" si="109"/>
        <v/>
      </c>
      <c r="E1100" s="649">
        <v>1</v>
      </c>
      <c r="F1100" s="650" t="s">
        <v>2609</v>
      </c>
      <c r="G1100" s="650" t="s">
        <v>2610</v>
      </c>
      <c r="H1100" s="651"/>
      <c r="I1100" s="176"/>
      <c r="J1100" s="652">
        <v>2</v>
      </c>
      <c r="K1100" s="653">
        <v>12</v>
      </c>
      <c r="L1100" s="653">
        <v>259</v>
      </c>
      <c r="M1100" s="176">
        <f t="shared" si="112"/>
        <v>259</v>
      </c>
      <c r="N1100" s="1104"/>
      <c r="O1100" s="1129" t="str">
        <f t="shared" si="110"/>
        <v/>
      </c>
      <c r="P1100" s="175"/>
      <c r="Q1100" s="175"/>
      <c r="R1100" s="175"/>
      <c r="S1100" s="175"/>
      <c r="T1100" s="175"/>
      <c r="U1100" s="175"/>
      <c r="V1100" s="175"/>
      <c r="W1100" s="175"/>
      <c r="X1100" s="175"/>
      <c r="Y1100" s="175"/>
      <c r="Z1100" s="175"/>
      <c r="AA1100" s="175"/>
      <c r="AB1100" s="175"/>
      <c r="AC1100" s="175"/>
      <c r="AD1100" s="175"/>
      <c r="AE1100" s="175"/>
      <c r="AF1100" s="175"/>
      <c r="AG1100" s="175"/>
    </row>
    <row r="1101" spans="1:33" ht="18" customHeight="1">
      <c r="A1101" s="647" t="str">
        <f t="shared" si="111"/>
        <v>平成15</v>
      </c>
      <c r="B1101" s="552">
        <f t="shared" si="108"/>
        <v>82</v>
      </c>
      <c r="C1101" s="648">
        <v>37935</v>
      </c>
      <c r="D1101" s="648" t="str">
        <f t="shared" si="109"/>
        <v/>
      </c>
      <c r="E1101" s="649">
        <v>1</v>
      </c>
      <c r="F1101" s="650" t="s">
        <v>2611</v>
      </c>
      <c r="G1101" s="650" t="s">
        <v>1296</v>
      </c>
      <c r="H1101" s="651"/>
      <c r="I1101" s="176"/>
      <c r="J1101" s="652">
        <v>2</v>
      </c>
      <c r="K1101" s="653">
        <v>3</v>
      </c>
      <c r="L1101" s="653">
        <v>81</v>
      </c>
      <c r="M1101" s="176">
        <f t="shared" si="112"/>
        <v>81</v>
      </c>
      <c r="N1101" s="1104"/>
      <c r="O1101" s="1129" t="str">
        <f t="shared" si="110"/>
        <v/>
      </c>
      <c r="P1101" s="175"/>
      <c r="Q1101" s="175"/>
      <c r="R1101" s="175"/>
      <c r="S1101" s="175"/>
      <c r="T1101" s="175"/>
      <c r="U1101" s="175"/>
      <c r="V1101" s="175"/>
      <c r="W1101" s="175"/>
      <c r="X1101" s="175"/>
      <c r="Y1101" s="175"/>
      <c r="Z1101" s="175"/>
      <c r="AA1101" s="175"/>
      <c r="AB1101" s="175"/>
      <c r="AC1101" s="175"/>
      <c r="AD1101" s="175"/>
      <c r="AE1101" s="175"/>
      <c r="AF1101" s="175"/>
      <c r="AG1101" s="175"/>
    </row>
    <row r="1102" spans="1:33" ht="18" customHeight="1">
      <c r="A1102" s="647" t="str">
        <f t="shared" si="111"/>
        <v>平成15</v>
      </c>
      <c r="B1102" s="552">
        <f t="shared" si="108"/>
        <v>82</v>
      </c>
      <c r="C1102" s="648">
        <v>37937</v>
      </c>
      <c r="D1102" s="648" t="str">
        <f t="shared" si="109"/>
        <v/>
      </c>
      <c r="E1102" s="649">
        <v>1</v>
      </c>
      <c r="F1102" s="650" t="s">
        <v>2612</v>
      </c>
      <c r="G1102" s="650" t="s">
        <v>1296</v>
      </c>
      <c r="H1102" s="651"/>
      <c r="I1102" s="176"/>
      <c r="J1102" s="652">
        <v>2</v>
      </c>
      <c r="K1102" s="653">
        <v>3</v>
      </c>
      <c r="L1102" s="653">
        <v>50</v>
      </c>
      <c r="M1102" s="176">
        <f t="shared" si="112"/>
        <v>50</v>
      </c>
      <c r="N1102" s="1104"/>
      <c r="O1102" s="1129" t="str">
        <f t="shared" si="110"/>
        <v/>
      </c>
      <c r="P1102" s="175"/>
      <c r="Q1102" s="175"/>
      <c r="R1102" s="175"/>
      <c r="S1102" s="175"/>
      <c r="T1102" s="175"/>
      <c r="U1102" s="175"/>
      <c r="V1102" s="175"/>
      <c r="W1102" s="175"/>
      <c r="X1102" s="175"/>
      <c r="Y1102" s="175"/>
      <c r="Z1102" s="175"/>
      <c r="AA1102" s="175"/>
      <c r="AB1102" s="175"/>
      <c r="AC1102" s="175"/>
      <c r="AD1102" s="175"/>
      <c r="AE1102" s="175"/>
      <c r="AF1102" s="175"/>
      <c r="AG1102" s="175"/>
    </row>
    <row r="1103" spans="1:33" ht="18" customHeight="1">
      <c r="A1103" s="647" t="str">
        <f t="shared" si="111"/>
        <v>平成15</v>
      </c>
      <c r="B1103" s="552">
        <f t="shared" si="108"/>
        <v>82</v>
      </c>
      <c r="C1103" s="648">
        <v>37953</v>
      </c>
      <c r="D1103" s="648" t="str">
        <f t="shared" si="109"/>
        <v/>
      </c>
      <c r="E1103" s="649">
        <v>1</v>
      </c>
      <c r="F1103" s="650" t="s">
        <v>2613</v>
      </c>
      <c r="G1103" s="650" t="s">
        <v>2614</v>
      </c>
      <c r="H1103" s="651"/>
      <c r="I1103" s="176"/>
      <c r="J1103" s="652">
        <v>2</v>
      </c>
      <c r="K1103" s="653">
        <v>3</v>
      </c>
      <c r="L1103" s="653">
        <v>80</v>
      </c>
      <c r="M1103" s="176">
        <f t="shared" si="112"/>
        <v>80</v>
      </c>
      <c r="N1103" s="1104"/>
      <c r="O1103" s="1129" t="str">
        <f t="shared" si="110"/>
        <v/>
      </c>
      <c r="P1103" s="175"/>
      <c r="Q1103" s="175"/>
      <c r="R1103" s="175"/>
      <c r="S1103" s="175"/>
      <c r="T1103" s="175"/>
      <c r="U1103" s="175"/>
      <c r="V1103" s="175"/>
      <c r="W1103" s="175"/>
      <c r="X1103" s="175"/>
      <c r="Y1103" s="175"/>
      <c r="Z1103" s="175"/>
      <c r="AA1103" s="175"/>
      <c r="AB1103" s="175"/>
      <c r="AC1103" s="175"/>
      <c r="AD1103" s="175"/>
      <c r="AE1103" s="175"/>
      <c r="AF1103" s="175"/>
      <c r="AG1103" s="175"/>
    </row>
    <row r="1104" spans="1:33" ht="18" customHeight="1">
      <c r="A1104" s="647" t="str">
        <f t="shared" si="111"/>
        <v>平成15</v>
      </c>
      <c r="B1104" s="552">
        <f t="shared" si="108"/>
        <v>58</v>
      </c>
      <c r="C1104" s="648">
        <v>37957</v>
      </c>
      <c r="D1104" s="648" t="str">
        <f t="shared" si="109"/>
        <v/>
      </c>
      <c r="E1104" s="649">
        <v>1</v>
      </c>
      <c r="F1104" s="650" t="s">
        <v>2615</v>
      </c>
      <c r="G1104" s="650" t="s">
        <v>1296</v>
      </c>
      <c r="H1104" s="651"/>
      <c r="I1104" s="176"/>
      <c r="J1104" s="652">
        <v>2</v>
      </c>
      <c r="K1104" s="653">
        <v>7</v>
      </c>
      <c r="L1104" s="653">
        <v>102</v>
      </c>
      <c r="M1104" s="176">
        <f t="shared" si="112"/>
        <v>102</v>
      </c>
      <c r="N1104" s="1104"/>
      <c r="O1104" s="1129" t="str">
        <f t="shared" si="110"/>
        <v/>
      </c>
      <c r="P1104" s="175"/>
      <c r="Q1104" s="175"/>
      <c r="R1104" s="175"/>
      <c r="S1104" s="175"/>
      <c r="T1104" s="175"/>
      <c r="U1104" s="175"/>
      <c r="V1104" s="175"/>
      <c r="W1104" s="175"/>
      <c r="X1104" s="175"/>
      <c r="Y1104" s="175"/>
      <c r="Z1104" s="175"/>
      <c r="AA1104" s="175"/>
      <c r="AB1104" s="175"/>
      <c r="AC1104" s="175"/>
      <c r="AD1104" s="175"/>
      <c r="AE1104" s="175"/>
      <c r="AF1104" s="175"/>
      <c r="AG1104" s="175"/>
    </row>
    <row r="1105" spans="1:33" ht="18" customHeight="1">
      <c r="A1105" s="647" t="str">
        <f t="shared" si="111"/>
        <v>平成15</v>
      </c>
      <c r="B1105" s="552">
        <f t="shared" si="108"/>
        <v>65</v>
      </c>
      <c r="C1105" s="648">
        <v>37957</v>
      </c>
      <c r="D1105" s="648" t="str">
        <f t="shared" si="109"/>
        <v/>
      </c>
      <c r="E1105" s="649">
        <v>1</v>
      </c>
      <c r="F1105" s="650" t="s">
        <v>2616</v>
      </c>
      <c r="G1105" s="650" t="s">
        <v>2617</v>
      </c>
      <c r="H1105" s="651"/>
      <c r="I1105" s="176"/>
      <c r="J1105" s="652">
        <v>2</v>
      </c>
      <c r="K1105" s="653">
        <v>6</v>
      </c>
      <c r="L1105" s="653">
        <v>70</v>
      </c>
      <c r="M1105" s="176">
        <f t="shared" si="112"/>
        <v>70</v>
      </c>
      <c r="N1105" s="1104"/>
      <c r="O1105" s="1129" t="str">
        <f t="shared" si="110"/>
        <v/>
      </c>
      <c r="P1105" s="175"/>
      <c r="Q1105" s="175"/>
      <c r="R1105" s="175"/>
      <c r="S1105" s="175"/>
      <c r="T1105" s="175"/>
      <c r="U1105" s="175"/>
      <c r="V1105" s="175"/>
      <c r="W1105" s="175"/>
      <c r="X1105" s="175"/>
      <c r="Y1105" s="175"/>
      <c r="Z1105" s="175"/>
      <c r="AA1105" s="175"/>
      <c r="AB1105" s="175"/>
      <c r="AC1105" s="175"/>
      <c r="AD1105" s="175"/>
      <c r="AE1105" s="175"/>
      <c r="AF1105" s="175"/>
      <c r="AG1105" s="175"/>
    </row>
    <row r="1106" spans="1:33" ht="18" customHeight="1">
      <c r="A1106" s="647" t="str">
        <f t="shared" si="111"/>
        <v>平成15</v>
      </c>
      <c r="B1106" s="552">
        <f t="shared" si="108"/>
        <v>45</v>
      </c>
      <c r="C1106" s="648">
        <v>37957</v>
      </c>
      <c r="D1106" s="648" t="str">
        <f t="shared" si="109"/>
        <v/>
      </c>
      <c r="E1106" s="649">
        <v>1</v>
      </c>
      <c r="F1106" s="650" t="s">
        <v>2618</v>
      </c>
      <c r="G1106" s="650" t="s">
        <v>2619</v>
      </c>
      <c r="H1106" s="651"/>
      <c r="I1106" s="176"/>
      <c r="J1106" s="652">
        <v>2</v>
      </c>
      <c r="K1106" s="653">
        <v>10</v>
      </c>
      <c r="L1106" s="653">
        <v>53</v>
      </c>
      <c r="M1106" s="176">
        <f t="shared" si="112"/>
        <v>53</v>
      </c>
      <c r="N1106" s="1104"/>
      <c r="O1106" s="1129" t="str">
        <f t="shared" si="110"/>
        <v/>
      </c>
      <c r="P1106" s="175"/>
      <c r="Q1106" s="175"/>
      <c r="R1106" s="175"/>
      <c r="S1106" s="175"/>
      <c r="T1106" s="175"/>
      <c r="U1106" s="175"/>
      <c r="V1106" s="175"/>
      <c r="W1106" s="175"/>
      <c r="X1106" s="175"/>
      <c r="Y1106" s="175"/>
      <c r="Z1106" s="175"/>
      <c r="AA1106" s="175"/>
      <c r="AB1106" s="175"/>
      <c r="AC1106" s="175"/>
      <c r="AD1106" s="175"/>
      <c r="AE1106" s="175"/>
      <c r="AF1106" s="175"/>
      <c r="AG1106" s="175"/>
    </row>
    <row r="1107" spans="1:33" ht="18" customHeight="1">
      <c r="A1107" s="647" t="str">
        <f t="shared" si="111"/>
        <v>平成15</v>
      </c>
      <c r="B1107" s="552">
        <f t="shared" si="108"/>
        <v>40</v>
      </c>
      <c r="C1107" s="648">
        <v>37959</v>
      </c>
      <c r="D1107" s="648" t="str">
        <f t="shared" si="109"/>
        <v/>
      </c>
      <c r="E1107" s="649">
        <v>1</v>
      </c>
      <c r="F1107" s="650" t="s">
        <v>2620</v>
      </c>
      <c r="G1107" s="650" t="s">
        <v>2621</v>
      </c>
      <c r="H1107" s="651"/>
      <c r="I1107" s="176"/>
      <c r="J1107" s="652">
        <v>2</v>
      </c>
      <c r="K1107" s="653">
        <v>12</v>
      </c>
      <c r="L1107" s="653">
        <v>99</v>
      </c>
      <c r="M1107" s="176">
        <f t="shared" si="112"/>
        <v>99</v>
      </c>
      <c r="N1107" s="1104"/>
      <c r="O1107" s="1129" t="str">
        <f t="shared" si="110"/>
        <v/>
      </c>
      <c r="P1107" s="175"/>
      <c r="Q1107" s="175"/>
      <c r="R1107" s="175"/>
      <c r="S1107" s="175"/>
      <c r="T1107" s="175"/>
      <c r="U1107" s="175"/>
      <c r="V1107" s="175"/>
      <c r="W1107" s="175"/>
      <c r="X1107" s="175"/>
      <c r="Y1107" s="175"/>
      <c r="Z1107" s="175"/>
      <c r="AA1107" s="175"/>
      <c r="AB1107" s="175"/>
      <c r="AC1107" s="175"/>
      <c r="AD1107" s="175"/>
      <c r="AE1107" s="175"/>
      <c r="AF1107" s="175"/>
      <c r="AG1107" s="175"/>
    </row>
    <row r="1108" spans="1:33" ht="18" customHeight="1">
      <c r="A1108" s="647" t="str">
        <f t="shared" si="111"/>
        <v>平成15</v>
      </c>
      <c r="B1108" s="552">
        <f t="shared" si="108"/>
        <v>72</v>
      </c>
      <c r="C1108" s="648">
        <v>37960</v>
      </c>
      <c r="D1108" s="648" t="str">
        <f t="shared" si="109"/>
        <v/>
      </c>
      <c r="E1108" s="649">
        <v>1</v>
      </c>
      <c r="F1108" s="650" t="s">
        <v>2622</v>
      </c>
      <c r="G1108" s="650" t="s">
        <v>1565</v>
      </c>
      <c r="H1108" s="651"/>
      <c r="I1108" s="176"/>
      <c r="J1108" s="652">
        <v>2</v>
      </c>
      <c r="K1108" s="653">
        <v>5</v>
      </c>
      <c r="L1108" s="653">
        <v>56</v>
      </c>
      <c r="M1108" s="176">
        <f t="shared" si="112"/>
        <v>56</v>
      </c>
      <c r="N1108" s="1104"/>
      <c r="O1108" s="1129" t="str">
        <f t="shared" si="110"/>
        <v/>
      </c>
      <c r="P1108" s="175"/>
      <c r="Q1108" s="175"/>
      <c r="R1108" s="175"/>
      <c r="S1108" s="175"/>
      <c r="T1108" s="175"/>
      <c r="U1108" s="175"/>
      <c r="V1108" s="175"/>
      <c r="W1108" s="175"/>
      <c r="X1108" s="175"/>
      <c r="Y1108" s="175"/>
      <c r="Z1108" s="175"/>
      <c r="AA1108" s="175"/>
      <c r="AB1108" s="175"/>
      <c r="AC1108" s="175"/>
      <c r="AD1108" s="175"/>
      <c r="AE1108" s="175"/>
      <c r="AF1108" s="175"/>
      <c r="AG1108" s="175"/>
    </row>
    <row r="1109" spans="1:33" ht="18" customHeight="1">
      <c r="A1109" s="647" t="str">
        <f t="shared" si="111"/>
        <v>平成15</v>
      </c>
      <c r="B1109" s="552">
        <f t="shared" si="108"/>
        <v>49</v>
      </c>
      <c r="C1109" s="648">
        <v>37960</v>
      </c>
      <c r="D1109" s="648" t="str">
        <f t="shared" si="109"/>
        <v/>
      </c>
      <c r="E1109" s="649">
        <v>1</v>
      </c>
      <c r="F1109" s="650" t="s">
        <v>2604</v>
      </c>
      <c r="G1109" s="650" t="s">
        <v>2623</v>
      </c>
      <c r="H1109" s="651"/>
      <c r="I1109" s="176"/>
      <c r="J1109" s="652">
        <v>2</v>
      </c>
      <c r="K1109" s="653">
        <v>9</v>
      </c>
      <c r="L1109" s="653">
        <v>103</v>
      </c>
      <c r="M1109" s="176">
        <f t="shared" si="112"/>
        <v>103</v>
      </c>
      <c r="N1109" s="1104"/>
      <c r="O1109" s="1129" t="str">
        <f t="shared" si="110"/>
        <v/>
      </c>
      <c r="P1109" s="175"/>
      <c r="Q1109" s="175"/>
      <c r="R1109" s="175"/>
      <c r="S1109" s="175"/>
      <c r="T1109" s="175"/>
      <c r="U1109" s="175"/>
      <c r="V1109" s="175"/>
      <c r="W1109" s="175"/>
      <c r="X1109" s="175"/>
      <c r="Y1109" s="175"/>
      <c r="Z1109" s="175"/>
      <c r="AA1109" s="175"/>
      <c r="AB1109" s="175"/>
      <c r="AC1109" s="175"/>
      <c r="AD1109" s="175"/>
      <c r="AE1109" s="175"/>
      <c r="AF1109" s="175"/>
      <c r="AG1109" s="175"/>
    </row>
    <row r="1110" spans="1:33" ht="18" customHeight="1">
      <c r="A1110" s="647" t="str">
        <f t="shared" si="111"/>
        <v>平成15</v>
      </c>
      <c r="B1110" s="552">
        <f t="shared" si="108"/>
        <v>45</v>
      </c>
      <c r="C1110" s="648">
        <v>37964</v>
      </c>
      <c r="D1110" s="648">
        <f t="shared" si="109"/>
        <v>37965</v>
      </c>
      <c r="E1110" s="649">
        <v>2</v>
      </c>
      <c r="F1110" s="650" t="s">
        <v>2624</v>
      </c>
      <c r="G1110" s="650" t="s">
        <v>1296</v>
      </c>
      <c r="H1110" s="651"/>
      <c r="I1110" s="176"/>
      <c r="J1110" s="652">
        <v>2</v>
      </c>
      <c r="K1110" s="653">
        <v>10</v>
      </c>
      <c r="L1110" s="653">
        <v>124</v>
      </c>
      <c r="M1110" s="176">
        <f t="shared" si="112"/>
        <v>248</v>
      </c>
      <c r="N1110" s="1104"/>
      <c r="O1110" s="1129" t="str">
        <f t="shared" si="110"/>
        <v/>
      </c>
      <c r="P1110" s="175"/>
      <c r="Q1110" s="175"/>
      <c r="R1110" s="175"/>
      <c r="S1110" s="175"/>
      <c r="T1110" s="175"/>
      <c r="U1110" s="175"/>
      <c r="V1110" s="175"/>
      <c r="W1110" s="175"/>
      <c r="X1110" s="175"/>
      <c r="Y1110" s="175"/>
      <c r="Z1110" s="175"/>
      <c r="AA1110" s="175"/>
      <c r="AB1110" s="175"/>
      <c r="AC1110" s="175"/>
      <c r="AD1110" s="175"/>
      <c r="AE1110" s="175"/>
      <c r="AF1110" s="175"/>
      <c r="AG1110" s="175"/>
    </row>
    <row r="1111" spans="1:33" ht="18" customHeight="1">
      <c r="A1111" s="647" t="str">
        <f t="shared" si="111"/>
        <v>平成15</v>
      </c>
      <c r="B1111" s="552">
        <f t="shared" si="108"/>
        <v>49</v>
      </c>
      <c r="C1111" s="648">
        <v>38006</v>
      </c>
      <c r="D1111" s="648" t="str">
        <f t="shared" si="109"/>
        <v/>
      </c>
      <c r="E1111" s="649">
        <v>1</v>
      </c>
      <c r="F1111" s="650" t="s">
        <v>2625</v>
      </c>
      <c r="G1111" s="650" t="s">
        <v>1296</v>
      </c>
      <c r="H1111" s="651"/>
      <c r="I1111" s="176"/>
      <c r="J1111" s="652">
        <v>2</v>
      </c>
      <c r="K1111" s="653">
        <v>9</v>
      </c>
      <c r="L1111" s="653">
        <v>90</v>
      </c>
      <c r="M1111" s="176">
        <f t="shared" si="112"/>
        <v>90</v>
      </c>
      <c r="N1111" s="1104"/>
      <c r="O1111" s="1129" t="str">
        <f t="shared" si="110"/>
        <v/>
      </c>
      <c r="P1111" s="175"/>
      <c r="Q1111" s="175"/>
      <c r="R1111" s="175"/>
      <c r="S1111" s="175"/>
      <c r="T1111" s="175"/>
      <c r="U1111" s="175"/>
      <c r="V1111" s="175"/>
      <c r="W1111" s="175"/>
      <c r="X1111" s="175"/>
      <c r="Y1111" s="175"/>
      <c r="Z1111" s="175"/>
      <c r="AA1111" s="175"/>
      <c r="AB1111" s="175"/>
      <c r="AC1111" s="175"/>
      <c r="AD1111" s="175"/>
      <c r="AE1111" s="175"/>
      <c r="AF1111" s="175"/>
      <c r="AG1111" s="175"/>
    </row>
    <row r="1112" spans="1:33" ht="18" customHeight="1">
      <c r="A1112" s="647" t="str">
        <f t="shared" si="111"/>
        <v>平成15</v>
      </c>
      <c r="B1112" s="552">
        <f t="shared" si="108"/>
        <v>58</v>
      </c>
      <c r="C1112" s="648">
        <v>38008</v>
      </c>
      <c r="D1112" s="648">
        <f t="shared" si="109"/>
        <v>38009</v>
      </c>
      <c r="E1112" s="649">
        <v>2</v>
      </c>
      <c r="F1112" s="650" t="s">
        <v>2626</v>
      </c>
      <c r="G1112" s="650" t="s">
        <v>1296</v>
      </c>
      <c r="H1112" s="651"/>
      <c r="I1112" s="176"/>
      <c r="J1112" s="652">
        <v>2</v>
      </c>
      <c r="K1112" s="653">
        <v>7</v>
      </c>
      <c r="L1112" s="653">
        <v>56</v>
      </c>
      <c r="M1112" s="176">
        <f t="shared" si="112"/>
        <v>112</v>
      </c>
      <c r="N1112" s="1104"/>
      <c r="O1112" s="1129" t="str">
        <f t="shared" si="110"/>
        <v/>
      </c>
      <c r="P1112" s="175"/>
      <c r="Q1112" s="175"/>
      <c r="R1112" s="175"/>
      <c r="S1112" s="175"/>
      <c r="T1112" s="175"/>
      <c r="U1112" s="175"/>
      <c r="V1112" s="175"/>
      <c r="W1112" s="175"/>
      <c r="X1112" s="175"/>
      <c r="Y1112" s="175"/>
      <c r="Z1112" s="175"/>
      <c r="AA1112" s="175"/>
      <c r="AB1112" s="175"/>
      <c r="AC1112" s="175"/>
      <c r="AD1112" s="175"/>
      <c r="AE1112" s="175"/>
      <c r="AF1112" s="175"/>
      <c r="AG1112" s="175"/>
    </row>
    <row r="1113" spans="1:33" ht="18" customHeight="1">
      <c r="A1113" s="647" t="str">
        <f t="shared" si="111"/>
        <v>平成15</v>
      </c>
      <c r="B1113" s="552">
        <f t="shared" si="108"/>
        <v>45</v>
      </c>
      <c r="C1113" s="648">
        <v>38012</v>
      </c>
      <c r="D1113" s="648" t="str">
        <f t="shared" si="109"/>
        <v/>
      </c>
      <c r="E1113" s="649">
        <v>1</v>
      </c>
      <c r="F1113" s="650" t="s">
        <v>2627</v>
      </c>
      <c r="G1113" s="650" t="s">
        <v>2628</v>
      </c>
      <c r="H1113" s="651"/>
      <c r="I1113" s="176"/>
      <c r="J1113" s="652">
        <v>2</v>
      </c>
      <c r="K1113" s="653">
        <v>10</v>
      </c>
      <c r="L1113" s="653">
        <v>133</v>
      </c>
      <c r="M1113" s="176">
        <f t="shared" si="112"/>
        <v>133</v>
      </c>
      <c r="N1113" s="1104"/>
      <c r="O1113" s="1129" t="str">
        <f t="shared" si="110"/>
        <v/>
      </c>
      <c r="P1113" s="175"/>
      <c r="Q1113" s="175"/>
      <c r="R1113" s="175"/>
      <c r="S1113" s="175"/>
      <c r="T1113" s="175"/>
      <c r="U1113" s="175"/>
      <c r="V1113" s="175"/>
      <c r="W1113" s="175"/>
      <c r="X1113" s="175"/>
      <c r="Y1113" s="175"/>
      <c r="Z1113" s="175"/>
      <c r="AA1113" s="175"/>
      <c r="AB1113" s="175"/>
      <c r="AC1113" s="175"/>
      <c r="AD1113" s="175"/>
      <c r="AE1113" s="175"/>
      <c r="AF1113" s="175"/>
      <c r="AG1113" s="175"/>
    </row>
    <row r="1114" spans="1:33" ht="18" customHeight="1">
      <c r="A1114" s="647" t="str">
        <f t="shared" si="111"/>
        <v>平成15</v>
      </c>
      <c r="B1114" s="552">
        <f t="shared" si="108"/>
        <v>82</v>
      </c>
      <c r="C1114" s="648">
        <v>38058</v>
      </c>
      <c r="D1114" s="648" t="str">
        <f t="shared" si="109"/>
        <v/>
      </c>
      <c r="E1114" s="649">
        <v>1</v>
      </c>
      <c r="F1114" s="650" t="s">
        <v>2629</v>
      </c>
      <c r="G1114" s="650" t="s">
        <v>1296</v>
      </c>
      <c r="H1114" s="651"/>
      <c r="I1114" s="176"/>
      <c r="J1114" s="652">
        <v>2</v>
      </c>
      <c r="K1114" s="653">
        <v>3</v>
      </c>
      <c r="L1114" s="653">
        <v>120</v>
      </c>
      <c r="M1114" s="176">
        <f t="shared" si="112"/>
        <v>120</v>
      </c>
      <c r="N1114" s="1104"/>
      <c r="O1114" s="1129" t="str">
        <f t="shared" si="110"/>
        <v/>
      </c>
      <c r="P1114" s="175"/>
      <c r="Q1114" s="175"/>
      <c r="R1114" s="175"/>
      <c r="S1114" s="175"/>
      <c r="T1114" s="175"/>
      <c r="U1114" s="175"/>
      <c r="V1114" s="175"/>
      <c r="W1114" s="175"/>
      <c r="X1114" s="175"/>
      <c r="Y1114" s="175"/>
      <c r="Z1114" s="175"/>
      <c r="AA1114" s="175"/>
      <c r="AB1114" s="175"/>
      <c r="AC1114" s="175"/>
      <c r="AD1114" s="175"/>
      <c r="AE1114" s="175"/>
      <c r="AF1114" s="175"/>
      <c r="AG1114" s="175"/>
    </row>
    <row r="1115" spans="1:33" ht="18" customHeight="1">
      <c r="A1115" s="647" t="str">
        <f t="shared" si="111"/>
        <v>平成15</v>
      </c>
      <c r="B1115" s="552">
        <f t="shared" si="108"/>
        <v>58</v>
      </c>
      <c r="C1115" s="648">
        <v>38062</v>
      </c>
      <c r="D1115" s="648" t="str">
        <f t="shared" si="109"/>
        <v/>
      </c>
      <c r="E1115" s="649">
        <v>1</v>
      </c>
      <c r="F1115" s="650" t="s">
        <v>2630</v>
      </c>
      <c r="G1115" s="650" t="s">
        <v>2631</v>
      </c>
      <c r="H1115" s="651"/>
      <c r="I1115" s="176"/>
      <c r="J1115" s="652">
        <v>2</v>
      </c>
      <c r="K1115" s="653">
        <v>7</v>
      </c>
      <c r="L1115" s="653">
        <v>32</v>
      </c>
      <c r="M1115" s="176">
        <f t="shared" si="112"/>
        <v>32</v>
      </c>
      <c r="N1115" s="1104"/>
      <c r="O1115" s="1129" t="str">
        <f t="shared" si="110"/>
        <v/>
      </c>
      <c r="P1115" s="175"/>
      <c r="Q1115" s="175"/>
      <c r="R1115" s="175"/>
      <c r="S1115" s="175"/>
      <c r="T1115" s="175"/>
      <c r="U1115" s="175"/>
      <c r="V1115" s="175"/>
      <c r="W1115" s="175"/>
      <c r="X1115" s="175"/>
      <c r="Y1115" s="175"/>
      <c r="Z1115" s="175"/>
      <c r="AA1115" s="175"/>
      <c r="AB1115" s="175"/>
      <c r="AC1115" s="175"/>
      <c r="AD1115" s="175"/>
      <c r="AE1115" s="175"/>
      <c r="AF1115" s="175"/>
      <c r="AG1115" s="175"/>
    </row>
    <row r="1116" spans="1:33" ht="18" customHeight="1">
      <c r="A1116" s="647" t="str">
        <f t="shared" si="111"/>
        <v>平成15</v>
      </c>
      <c r="B1116" s="552">
        <f t="shared" si="108"/>
        <v>72</v>
      </c>
      <c r="C1116" s="648">
        <v>38065</v>
      </c>
      <c r="D1116" s="648" t="str">
        <f t="shared" si="109"/>
        <v/>
      </c>
      <c r="E1116" s="649">
        <v>1</v>
      </c>
      <c r="F1116" s="650" t="s">
        <v>2510</v>
      </c>
      <c r="G1116" s="650" t="s">
        <v>2632</v>
      </c>
      <c r="H1116" s="651"/>
      <c r="I1116" s="176"/>
      <c r="J1116" s="652">
        <v>2</v>
      </c>
      <c r="K1116" s="653">
        <v>5</v>
      </c>
      <c r="L1116" s="653">
        <v>108</v>
      </c>
      <c r="M1116" s="176">
        <f t="shared" si="112"/>
        <v>108</v>
      </c>
      <c r="N1116" s="1104"/>
      <c r="O1116" s="1129" t="str">
        <f t="shared" si="110"/>
        <v/>
      </c>
      <c r="P1116" s="175"/>
      <c r="Q1116" s="175"/>
      <c r="R1116" s="175"/>
      <c r="S1116" s="175"/>
      <c r="T1116" s="175"/>
      <c r="U1116" s="175"/>
      <c r="V1116" s="175"/>
      <c r="W1116" s="175"/>
      <c r="X1116" s="175"/>
      <c r="Y1116" s="175"/>
      <c r="Z1116" s="175"/>
      <c r="AA1116" s="175"/>
      <c r="AB1116" s="175"/>
      <c r="AC1116" s="175"/>
      <c r="AD1116" s="175"/>
      <c r="AE1116" s="175"/>
      <c r="AF1116" s="175"/>
      <c r="AG1116" s="175"/>
    </row>
    <row r="1117" spans="1:33" ht="18" customHeight="1">
      <c r="A1117" s="647" t="str">
        <f t="shared" si="111"/>
        <v>平成16</v>
      </c>
      <c r="B1117" s="552">
        <f t="shared" si="108"/>
        <v>61</v>
      </c>
      <c r="C1117" s="648" t="s">
        <v>2633</v>
      </c>
      <c r="D1117" s="648" t="str">
        <f t="shared" si="109"/>
        <v/>
      </c>
      <c r="E1117" s="654">
        <v>1</v>
      </c>
      <c r="F1117" s="650" t="s">
        <v>2634</v>
      </c>
      <c r="G1117" s="650" t="s">
        <v>2635</v>
      </c>
      <c r="H1117" s="650" t="s">
        <v>2636</v>
      </c>
      <c r="I1117" s="176"/>
      <c r="J1117" s="655">
        <v>1</v>
      </c>
      <c r="K1117" s="656">
        <v>5</v>
      </c>
      <c r="L1117" s="653">
        <v>34</v>
      </c>
      <c r="M1117" s="176">
        <f t="shared" si="112"/>
        <v>34</v>
      </c>
      <c r="N1117" s="1104"/>
      <c r="O1117" s="1129" t="str">
        <f t="shared" si="110"/>
        <v/>
      </c>
      <c r="P1117" s="175"/>
      <c r="Q1117" s="175"/>
      <c r="R1117" s="175"/>
      <c r="S1117" s="175"/>
      <c r="T1117" s="175"/>
      <c r="U1117" s="175"/>
      <c r="V1117" s="175"/>
      <c r="W1117" s="175"/>
      <c r="X1117" s="175"/>
      <c r="Y1117" s="175"/>
      <c r="Z1117" s="175"/>
      <c r="AA1117" s="175"/>
      <c r="AB1117" s="175"/>
      <c r="AC1117" s="175"/>
      <c r="AD1117" s="175"/>
      <c r="AE1117" s="175"/>
      <c r="AF1117" s="175"/>
      <c r="AG1117" s="175"/>
    </row>
    <row r="1118" spans="1:33" ht="18" customHeight="1">
      <c r="A1118" s="647" t="str">
        <f t="shared" si="111"/>
        <v>平成16</v>
      </c>
      <c r="B1118" s="552">
        <f t="shared" si="108"/>
        <v>41</v>
      </c>
      <c r="C1118" s="648" t="s">
        <v>2637</v>
      </c>
      <c r="D1118" s="648" t="str">
        <f t="shared" si="109"/>
        <v/>
      </c>
      <c r="E1118" s="654">
        <v>1</v>
      </c>
      <c r="F1118" s="650" t="s">
        <v>2638</v>
      </c>
      <c r="G1118" s="650" t="s">
        <v>2635</v>
      </c>
      <c r="H1118" s="650" t="s">
        <v>2639</v>
      </c>
      <c r="I1118" s="176"/>
      <c r="J1118" s="655">
        <v>1</v>
      </c>
      <c r="K1118" s="656">
        <v>9</v>
      </c>
      <c r="L1118" s="653">
        <v>40</v>
      </c>
      <c r="M1118" s="176">
        <f t="shared" si="112"/>
        <v>40</v>
      </c>
      <c r="N1118" s="1104"/>
      <c r="O1118" s="1129" t="str">
        <f t="shared" si="110"/>
        <v/>
      </c>
      <c r="P1118" s="175"/>
      <c r="Q1118" s="175"/>
      <c r="R1118" s="175"/>
      <c r="S1118" s="175"/>
      <c r="T1118" s="175"/>
      <c r="U1118" s="175"/>
      <c r="V1118" s="175"/>
      <c r="W1118" s="175"/>
      <c r="X1118" s="175"/>
      <c r="Y1118" s="175"/>
      <c r="Z1118" s="175"/>
      <c r="AA1118" s="175"/>
      <c r="AB1118" s="175"/>
      <c r="AC1118" s="175"/>
      <c r="AD1118" s="175"/>
      <c r="AE1118" s="175"/>
      <c r="AF1118" s="175"/>
      <c r="AG1118" s="175"/>
    </row>
    <row r="1119" spans="1:33" ht="18" customHeight="1">
      <c r="A1119" s="647" t="str">
        <f t="shared" si="111"/>
        <v>平成16</v>
      </c>
      <c r="B1119" s="552">
        <f t="shared" si="108"/>
        <v>7</v>
      </c>
      <c r="C1119" s="648">
        <v>38085</v>
      </c>
      <c r="D1119" s="648">
        <f t="shared" si="109"/>
        <v>38086</v>
      </c>
      <c r="E1119" s="654">
        <v>2</v>
      </c>
      <c r="F1119" s="650" t="s">
        <v>2640</v>
      </c>
      <c r="G1119" s="650" t="s">
        <v>2641</v>
      </c>
      <c r="H1119" s="650" t="s">
        <v>2642</v>
      </c>
      <c r="I1119" s="176"/>
      <c r="J1119" s="655">
        <v>1</v>
      </c>
      <c r="K1119" s="656">
        <v>157</v>
      </c>
      <c r="L1119" s="653">
        <v>233</v>
      </c>
      <c r="M1119" s="176">
        <f t="shared" si="112"/>
        <v>466</v>
      </c>
      <c r="N1119" s="1104"/>
      <c r="O1119" s="1129" t="str">
        <f t="shared" si="110"/>
        <v/>
      </c>
      <c r="P1119" s="175"/>
      <c r="Q1119" s="175"/>
      <c r="R1119" s="175"/>
      <c r="S1119" s="175"/>
      <c r="T1119" s="175"/>
      <c r="U1119" s="175"/>
      <c r="V1119" s="175"/>
      <c r="W1119" s="175"/>
      <c r="X1119" s="175"/>
      <c r="Y1119" s="175"/>
      <c r="Z1119" s="175"/>
      <c r="AA1119" s="175"/>
      <c r="AB1119" s="175"/>
      <c r="AC1119" s="175"/>
      <c r="AD1119" s="175"/>
      <c r="AE1119" s="175"/>
      <c r="AF1119" s="175"/>
      <c r="AG1119" s="175"/>
    </row>
    <row r="1120" spans="1:33" ht="18" customHeight="1">
      <c r="A1120" s="647" t="str">
        <f t="shared" si="111"/>
        <v>平成16</v>
      </c>
      <c r="B1120" s="552">
        <f t="shared" si="108"/>
        <v>103</v>
      </c>
      <c r="C1120" s="648" t="s">
        <v>2643</v>
      </c>
      <c r="D1120" s="648" t="str">
        <f t="shared" si="109"/>
        <v/>
      </c>
      <c r="E1120" s="654">
        <v>1</v>
      </c>
      <c r="F1120" s="650" t="s">
        <v>2644</v>
      </c>
      <c r="G1120" s="650" t="s">
        <v>2635</v>
      </c>
      <c r="H1120" s="650" t="s">
        <v>2639</v>
      </c>
      <c r="I1120" s="176"/>
      <c r="J1120" s="655">
        <v>1</v>
      </c>
      <c r="K1120" s="656">
        <v>1</v>
      </c>
      <c r="L1120" s="653">
        <v>50</v>
      </c>
      <c r="M1120" s="176">
        <f t="shared" si="112"/>
        <v>50</v>
      </c>
      <c r="N1120" s="1104"/>
      <c r="O1120" s="1129" t="str">
        <f t="shared" si="110"/>
        <v/>
      </c>
      <c r="P1120" s="175"/>
      <c r="Q1120" s="175"/>
      <c r="R1120" s="175"/>
      <c r="S1120" s="175"/>
      <c r="T1120" s="175"/>
      <c r="U1120" s="175"/>
      <c r="V1120" s="175"/>
      <c r="W1120" s="175"/>
      <c r="X1120" s="175"/>
      <c r="Y1120" s="175"/>
      <c r="Z1120" s="175"/>
      <c r="AA1120" s="175"/>
      <c r="AB1120" s="175"/>
      <c r="AC1120" s="175"/>
      <c r="AD1120" s="175"/>
      <c r="AE1120" s="175"/>
      <c r="AF1120" s="175"/>
      <c r="AG1120" s="175"/>
    </row>
    <row r="1121" spans="1:33" ht="18" customHeight="1">
      <c r="A1121" s="647" t="str">
        <f t="shared" si="111"/>
        <v>平成16</v>
      </c>
      <c r="B1121" s="552">
        <f t="shared" si="108"/>
        <v>34</v>
      </c>
      <c r="C1121" s="648">
        <v>38135</v>
      </c>
      <c r="D1121" s="648" t="str">
        <f t="shared" si="109"/>
        <v/>
      </c>
      <c r="E1121" s="654">
        <v>1</v>
      </c>
      <c r="F1121" s="650" t="s">
        <v>2645</v>
      </c>
      <c r="G1121" s="650" t="s">
        <v>2635</v>
      </c>
      <c r="H1121" s="650" t="s">
        <v>2646</v>
      </c>
      <c r="I1121" s="176"/>
      <c r="J1121" s="655">
        <v>1</v>
      </c>
      <c r="K1121" s="656">
        <v>13</v>
      </c>
      <c r="L1121" s="653">
        <v>158</v>
      </c>
      <c r="M1121" s="176">
        <f t="shared" si="112"/>
        <v>158</v>
      </c>
      <c r="N1121" s="1104"/>
      <c r="O1121" s="1129" t="str">
        <f t="shared" si="110"/>
        <v/>
      </c>
      <c r="P1121" s="175"/>
      <c r="Q1121" s="175"/>
      <c r="R1121" s="175"/>
      <c r="S1121" s="175"/>
      <c r="T1121" s="175"/>
      <c r="U1121" s="175"/>
      <c r="V1121" s="175"/>
      <c r="W1121" s="175"/>
      <c r="X1121" s="175"/>
      <c r="Y1121" s="175"/>
      <c r="Z1121" s="175"/>
      <c r="AA1121" s="175"/>
      <c r="AB1121" s="175"/>
      <c r="AC1121" s="175"/>
      <c r="AD1121" s="175"/>
      <c r="AE1121" s="175"/>
      <c r="AF1121" s="175"/>
      <c r="AG1121" s="175"/>
    </row>
    <row r="1122" spans="1:33" ht="18" customHeight="1">
      <c r="A1122" s="647" t="str">
        <f t="shared" si="111"/>
        <v>平成16</v>
      </c>
      <c r="B1122" s="552">
        <f t="shared" si="108"/>
        <v>4</v>
      </c>
      <c r="C1122" s="648">
        <v>38143</v>
      </c>
      <c r="D1122" s="648">
        <f t="shared" si="109"/>
        <v>38144</v>
      </c>
      <c r="E1122" s="654">
        <v>2</v>
      </c>
      <c r="F1122" s="650" t="s">
        <v>2647</v>
      </c>
      <c r="G1122" s="650" t="s">
        <v>2648</v>
      </c>
      <c r="H1122" s="650" t="s">
        <v>2649</v>
      </c>
      <c r="I1122" s="176"/>
      <c r="J1122" s="655">
        <v>1</v>
      </c>
      <c r="K1122" s="656">
        <v>285</v>
      </c>
      <c r="L1122" s="653">
        <v>666</v>
      </c>
      <c r="M1122" s="176">
        <f t="shared" si="112"/>
        <v>1332</v>
      </c>
      <c r="N1122" s="1104"/>
      <c r="O1122" s="1129" t="str">
        <f t="shared" si="110"/>
        <v/>
      </c>
      <c r="P1122" s="175"/>
      <c r="Q1122" s="175"/>
      <c r="R1122" s="175"/>
      <c r="S1122" s="175"/>
      <c r="T1122" s="175"/>
      <c r="U1122" s="175"/>
      <c r="V1122" s="175"/>
      <c r="W1122" s="175"/>
      <c r="X1122" s="175"/>
      <c r="Y1122" s="175"/>
      <c r="Z1122" s="175"/>
      <c r="AA1122" s="175"/>
      <c r="AB1122" s="175"/>
      <c r="AC1122" s="175"/>
      <c r="AD1122" s="175"/>
      <c r="AE1122" s="175"/>
      <c r="AF1122" s="175"/>
      <c r="AG1122" s="175"/>
    </row>
    <row r="1123" spans="1:33" ht="18" customHeight="1">
      <c r="A1123" s="647" t="str">
        <f t="shared" si="111"/>
        <v>平成16</v>
      </c>
      <c r="B1123" s="552">
        <f t="shared" si="108"/>
        <v>46</v>
      </c>
      <c r="C1123" s="648">
        <v>38147</v>
      </c>
      <c r="D1123" s="648" t="str">
        <f t="shared" si="109"/>
        <v/>
      </c>
      <c r="E1123" s="654">
        <v>1</v>
      </c>
      <c r="F1123" s="650" t="s">
        <v>2650</v>
      </c>
      <c r="G1123" s="650" t="s">
        <v>2651</v>
      </c>
      <c r="H1123" s="650" t="s">
        <v>2652</v>
      </c>
      <c r="I1123" s="176"/>
      <c r="J1123" s="655">
        <v>1</v>
      </c>
      <c r="K1123" s="656">
        <v>7</v>
      </c>
      <c r="L1123" s="653">
        <v>201</v>
      </c>
      <c r="M1123" s="176">
        <f t="shared" si="112"/>
        <v>201</v>
      </c>
      <c r="N1123" s="1104"/>
      <c r="O1123" s="1129" t="str">
        <f t="shared" si="110"/>
        <v/>
      </c>
      <c r="P1123" s="175"/>
      <c r="Q1123" s="175"/>
      <c r="R1123" s="175"/>
      <c r="S1123" s="175"/>
      <c r="T1123" s="175"/>
      <c r="U1123" s="175"/>
      <c r="V1123" s="175"/>
      <c r="W1123" s="175"/>
      <c r="X1123" s="175"/>
      <c r="Y1123" s="175"/>
      <c r="Z1123" s="175"/>
      <c r="AA1123" s="175"/>
      <c r="AB1123" s="175"/>
      <c r="AC1123" s="175"/>
      <c r="AD1123" s="175"/>
      <c r="AE1123" s="175"/>
      <c r="AF1123" s="175"/>
      <c r="AG1123" s="175"/>
    </row>
    <row r="1124" spans="1:33" ht="18" customHeight="1">
      <c r="A1124" s="647" t="str">
        <f t="shared" si="111"/>
        <v>平成16</v>
      </c>
      <c r="B1124" s="552">
        <f t="shared" si="108"/>
        <v>11</v>
      </c>
      <c r="C1124" s="648" t="s">
        <v>2653</v>
      </c>
      <c r="D1124" s="648">
        <f t="shared" si="109"/>
        <v>38149</v>
      </c>
      <c r="E1124" s="654">
        <v>2</v>
      </c>
      <c r="F1124" s="650" t="s">
        <v>2654</v>
      </c>
      <c r="G1124" s="650" t="s">
        <v>2655</v>
      </c>
      <c r="H1124" s="650" t="s">
        <v>2656</v>
      </c>
      <c r="I1124" s="176"/>
      <c r="J1124" s="655">
        <v>1</v>
      </c>
      <c r="K1124" s="656">
        <v>90</v>
      </c>
      <c r="L1124" s="653">
        <v>426</v>
      </c>
      <c r="M1124" s="176">
        <f t="shared" si="112"/>
        <v>852</v>
      </c>
      <c r="N1124" s="1104"/>
      <c r="O1124" s="1129" t="str">
        <f t="shared" si="110"/>
        <v/>
      </c>
      <c r="P1124" s="175"/>
      <c r="Q1124" s="175"/>
      <c r="R1124" s="175"/>
      <c r="S1124" s="175"/>
      <c r="T1124" s="175"/>
      <c r="U1124" s="175"/>
      <c r="V1124" s="175"/>
      <c r="W1124" s="175"/>
      <c r="X1124" s="175"/>
      <c r="Y1124" s="175"/>
      <c r="Z1124" s="175"/>
      <c r="AA1124" s="175"/>
      <c r="AB1124" s="175"/>
      <c r="AC1124" s="175"/>
      <c r="AD1124" s="175"/>
      <c r="AE1124" s="175"/>
      <c r="AF1124" s="175"/>
      <c r="AG1124" s="175"/>
    </row>
    <row r="1125" spans="1:33" ht="18" customHeight="1">
      <c r="A1125" s="647" t="str">
        <f t="shared" si="111"/>
        <v>平成16</v>
      </c>
      <c r="B1125" s="552">
        <f t="shared" si="108"/>
        <v>22</v>
      </c>
      <c r="C1125" s="648">
        <v>38163</v>
      </c>
      <c r="D1125" s="648" t="str">
        <f t="shared" si="109"/>
        <v/>
      </c>
      <c r="E1125" s="654">
        <v>1</v>
      </c>
      <c r="F1125" s="650" t="s">
        <v>2657</v>
      </c>
      <c r="G1125" s="650" t="s">
        <v>2635</v>
      </c>
      <c r="H1125" s="650" t="s">
        <v>2658</v>
      </c>
      <c r="I1125" s="176"/>
      <c r="J1125" s="655">
        <v>1</v>
      </c>
      <c r="K1125" s="656">
        <v>34</v>
      </c>
      <c r="L1125" s="653">
        <v>155</v>
      </c>
      <c r="M1125" s="176">
        <f t="shared" si="112"/>
        <v>155</v>
      </c>
      <c r="N1125" s="1104"/>
      <c r="O1125" s="1129" t="str">
        <f t="shared" si="110"/>
        <v/>
      </c>
      <c r="P1125" s="175"/>
      <c r="Q1125" s="175"/>
      <c r="R1125" s="175"/>
      <c r="S1125" s="175"/>
      <c r="T1125" s="175"/>
      <c r="U1125" s="175"/>
      <c r="V1125" s="175"/>
      <c r="W1125" s="175"/>
      <c r="X1125" s="175"/>
      <c r="Y1125" s="175"/>
      <c r="Z1125" s="175"/>
      <c r="AA1125" s="175"/>
      <c r="AB1125" s="175"/>
      <c r="AC1125" s="175"/>
      <c r="AD1125" s="175"/>
      <c r="AE1125" s="175"/>
      <c r="AF1125" s="175"/>
      <c r="AG1125" s="175"/>
    </row>
    <row r="1126" spans="1:33" ht="18" customHeight="1">
      <c r="A1126" s="647" t="str">
        <f t="shared" si="111"/>
        <v>平成16</v>
      </c>
      <c r="B1126" s="552">
        <f t="shared" si="108"/>
        <v>16</v>
      </c>
      <c r="C1126" s="648" t="s">
        <v>2659</v>
      </c>
      <c r="D1126" s="648">
        <f t="shared" si="109"/>
        <v>38172</v>
      </c>
      <c r="E1126" s="654">
        <v>2</v>
      </c>
      <c r="F1126" s="650" t="s">
        <v>2660</v>
      </c>
      <c r="G1126" s="650" t="s">
        <v>2661</v>
      </c>
      <c r="H1126" s="650" t="s">
        <v>2662</v>
      </c>
      <c r="I1126" s="176"/>
      <c r="J1126" s="655">
        <v>1</v>
      </c>
      <c r="K1126" s="656">
        <v>63</v>
      </c>
      <c r="L1126" s="653">
        <v>131</v>
      </c>
      <c r="M1126" s="176">
        <f t="shared" si="112"/>
        <v>262</v>
      </c>
      <c r="N1126" s="1104"/>
      <c r="O1126" s="1129" t="str">
        <f t="shared" si="110"/>
        <v/>
      </c>
      <c r="P1126" s="175"/>
      <c r="Q1126" s="175"/>
      <c r="R1126" s="175"/>
      <c r="S1126" s="175"/>
      <c r="T1126" s="175"/>
      <c r="U1126" s="175"/>
      <c r="V1126" s="175"/>
      <c r="W1126" s="175"/>
      <c r="X1126" s="175"/>
      <c r="Y1126" s="175"/>
      <c r="Z1126" s="175"/>
      <c r="AA1126" s="175"/>
      <c r="AB1126" s="175"/>
      <c r="AC1126" s="175"/>
      <c r="AD1126" s="175"/>
      <c r="AE1126" s="175"/>
      <c r="AF1126" s="175"/>
      <c r="AG1126" s="175"/>
    </row>
    <row r="1127" spans="1:33" ht="18" customHeight="1">
      <c r="A1127" s="647" t="str">
        <f t="shared" si="111"/>
        <v>平成16</v>
      </c>
      <c r="B1127" s="552">
        <f t="shared" si="108"/>
        <v>6</v>
      </c>
      <c r="C1127" s="648">
        <v>38175</v>
      </c>
      <c r="D1127" s="648">
        <f t="shared" si="109"/>
        <v>38176</v>
      </c>
      <c r="E1127" s="654">
        <v>2</v>
      </c>
      <c r="F1127" s="650" t="s">
        <v>2663</v>
      </c>
      <c r="G1127" s="650" t="s">
        <v>2664</v>
      </c>
      <c r="H1127" s="650" t="s">
        <v>2665</v>
      </c>
      <c r="I1127" s="176"/>
      <c r="J1127" s="655">
        <v>1</v>
      </c>
      <c r="K1127" s="656">
        <v>220</v>
      </c>
      <c r="L1127" s="653">
        <v>482</v>
      </c>
      <c r="M1127" s="176">
        <f t="shared" si="112"/>
        <v>964</v>
      </c>
      <c r="N1127" s="1104"/>
      <c r="O1127" s="1129" t="str">
        <f t="shared" si="110"/>
        <v/>
      </c>
      <c r="P1127" s="175"/>
      <c r="Q1127" s="175"/>
      <c r="R1127" s="175"/>
      <c r="S1127" s="175"/>
      <c r="T1127" s="175"/>
      <c r="U1127" s="175"/>
      <c r="V1127" s="175"/>
      <c r="W1127" s="175"/>
      <c r="X1127" s="175"/>
      <c r="Y1127" s="175"/>
      <c r="Z1127" s="175"/>
      <c r="AA1127" s="175"/>
      <c r="AB1127" s="175"/>
      <c r="AC1127" s="175"/>
      <c r="AD1127" s="175"/>
      <c r="AE1127" s="175"/>
      <c r="AF1127" s="175"/>
      <c r="AG1127" s="175"/>
    </row>
    <row r="1128" spans="1:33" ht="18" customHeight="1">
      <c r="A1128" s="647" t="str">
        <f t="shared" si="111"/>
        <v>平成16</v>
      </c>
      <c r="B1128" s="552">
        <f t="shared" si="108"/>
        <v>34</v>
      </c>
      <c r="C1128" s="648" t="s">
        <v>2666</v>
      </c>
      <c r="D1128" s="648" t="str">
        <f t="shared" si="109"/>
        <v/>
      </c>
      <c r="E1128" s="654">
        <v>1</v>
      </c>
      <c r="F1128" s="650" t="s">
        <v>2667</v>
      </c>
      <c r="G1128" s="650" t="s">
        <v>2635</v>
      </c>
      <c r="H1128" s="650" t="s">
        <v>2642</v>
      </c>
      <c r="I1128" s="176"/>
      <c r="J1128" s="655">
        <v>1</v>
      </c>
      <c r="K1128" s="656">
        <v>13</v>
      </c>
      <c r="L1128" s="653">
        <v>62</v>
      </c>
      <c r="M1128" s="176">
        <f t="shared" si="112"/>
        <v>62</v>
      </c>
      <c r="N1128" s="1104"/>
      <c r="O1128" s="1129" t="str">
        <f t="shared" si="110"/>
        <v/>
      </c>
      <c r="P1128" s="175"/>
      <c r="Q1128" s="175"/>
      <c r="R1128" s="175"/>
      <c r="S1128" s="175"/>
      <c r="T1128" s="175"/>
      <c r="U1128" s="175"/>
      <c r="V1128" s="175"/>
      <c r="W1128" s="175"/>
      <c r="X1128" s="175"/>
      <c r="Y1128" s="175"/>
      <c r="Z1128" s="175"/>
      <c r="AA1128" s="175"/>
      <c r="AB1128" s="175"/>
      <c r="AC1128" s="175"/>
      <c r="AD1128" s="175"/>
      <c r="AE1128" s="175"/>
      <c r="AF1128" s="175"/>
      <c r="AG1128" s="175"/>
    </row>
    <row r="1129" spans="1:33" ht="18" customHeight="1">
      <c r="A1129" s="647" t="str">
        <f t="shared" si="111"/>
        <v>平成16</v>
      </c>
      <c r="B1129" s="552">
        <f t="shared" si="108"/>
        <v>18</v>
      </c>
      <c r="C1129" s="648" t="s">
        <v>2668</v>
      </c>
      <c r="D1129" s="648" t="str">
        <f t="shared" si="109"/>
        <v/>
      </c>
      <c r="E1129" s="654">
        <v>1</v>
      </c>
      <c r="F1129" s="650" t="s">
        <v>2669</v>
      </c>
      <c r="G1129" s="650" t="s">
        <v>2670</v>
      </c>
      <c r="H1129" s="650" t="s">
        <v>2671</v>
      </c>
      <c r="I1129" s="176"/>
      <c r="J1129" s="655">
        <v>1</v>
      </c>
      <c r="K1129" s="656">
        <v>50</v>
      </c>
      <c r="L1129" s="653">
        <v>180</v>
      </c>
      <c r="M1129" s="176">
        <f t="shared" si="112"/>
        <v>180</v>
      </c>
      <c r="N1129" s="1104"/>
      <c r="O1129" s="1129" t="str">
        <f t="shared" si="110"/>
        <v/>
      </c>
      <c r="P1129" s="175"/>
      <c r="Q1129" s="175"/>
      <c r="R1129" s="175"/>
      <c r="S1129" s="175"/>
      <c r="T1129" s="175"/>
      <c r="U1129" s="175"/>
      <c r="V1129" s="175"/>
      <c r="W1129" s="175"/>
      <c r="X1129" s="175"/>
      <c r="Y1129" s="175"/>
      <c r="Z1129" s="175"/>
      <c r="AA1129" s="175"/>
      <c r="AB1129" s="175"/>
      <c r="AC1129" s="175"/>
      <c r="AD1129" s="175"/>
      <c r="AE1129" s="175"/>
      <c r="AF1129" s="175"/>
      <c r="AG1129" s="175"/>
    </row>
    <row r="1130" spans="1:33" ht="18" customHeight="1">
      <c r="A1130" s="647" t="str">
        <f t="shared" si="111"/>
        <v>平成16</v>
      </c>
      <c r="B1130" s="552">
        <f t="shared" si="108"/>
        <v>82</v>
      </c>
      <c r="C1130" s="648">
        <v>38190</v>
      </c>
      <c r="D1130" s="648" t="str">
        <f t="shared" si="109"/>
        <v/>
      </c>
      <c r="E1130" s="654">
        <v>1</v>
      </c>
      <c r="F1130" s="650" t="s">
        <v>2672</v>
      </c>
      <c r="G1130" s="650" t="s">
        <v>2673</v>
      </c>
      <c r="H1130" s="650" t="s">
        <v>2674</v>
      </c>
      <c r="I1130" s="176"/>
      <c r="J1130" s="655">
        <v>1</v>
      </c>
      <c r="K1130" s="656">
        <v>3</v>
      </c>
      <c r="L1130" s="653">
        <v>18</v>
      </c>
      <c r="M1130" s="176">
        <f t="shared" si="112"/>
        <v>18</v>
      </c>
      <c r="N1130" s="1104"/>
      <c r="O1130" s="1129" t="str">
        <f t="shared" si="110"/>
        <v/>
      </c>
      <c r="P1130" s="175"/>
      <c r="Q1130" s="175"/>
      <c r="R1130" s="175"/>
      <c r="S1130" s="175"/>
      <c r="T1130" s="175"/>
      <c r="U1130" s="175"/>
      <c r="V1130" s="175"/>
      <c r="W1130" s="175"/>
      <c r="X1130" s="175"/>
      <c r="Y1130" s="175"/>
      <c r="Z1130" s="175"/>
      <c r="AA1130" s="175"/>
      <c r="AB1130" s="175"/>
      <c r="AC1130" s="175"/>
      <c r="AD1130" s="175"/>
      <c r="AE1130" s="175"/>
      <c r="AF1130" s="175"/>
      <c r="AG1130" s="175"/>
    </row>
    <row r="1131" spans="1:33" ht="18" customHeight="1">
      <c r="A1131" s="647" t="str">
        <f t="shared" si="111"/>
        <v>平成16</v>
      </c>
      <c r="B1131" s="552">
        <f t="shared" si="108"/>
        <v>91</v>
      </c>
      <c r="C1131" s="648">
        <v>38190</v>
      </c>
      <c r="D1131" s="648" t="str">
        <f t="shared" si="109"/>
        <v/>
      </c>
      <c r="E1131" s="654">
        <v>1</v>
      </c>
      <c r="F1131" s="650" t="s">
        <v>2675</v>
      </c>
      <c r="G1131" s="650" t="s">
        <v>2676</v>
      </c>
      <c r="H1131" s="650" t="s">
        <v>2674</v>
      </c>
      <c r="I1131" s="176"/>
      <c r="J1131" s="655">
        <v>1</v>
      </c>
      <c r="K1131" s="656">
        <v>2</v>
      </c>
      <c r="L1131" s="653">
        <v>75</v>
      </c>
      <c r="M1131" s="176">
        <f t="shared" si="112"/>
        <v>75</v>
      </c>
      <c r="N1131" s="1104"/>
      <c r="O1131" s="1129" t="str">
        <f t="shared" si="110"/>
        <v/>
      </c>
      <c r="P1131" s="175"/>
      <c r="Q1131" s="175"/>
      <c r="R1131" s="175"/>
      <c r="S1131" s="175"/>
      <c r="T1131" s="175"/>
      <c r="U1131" s="175"/>
      <c r="V1131" s="175"/>
      <c r="W1131" s="175"/>
      <c r="X1131" s="175"/>
      <c r="Y1131" s="175"/>
      <c r="Z1131" s="175"/>
      <c r="AA1131" s="175"/>
      <c r="AB1131" s="175"/>
      <c r="AC1131" s="175"/>
      <c r="AD1131" s="175"/>
      <c r="AE1131" s="175"/>
      <c r="AF1131" s="175"/>
      <c r="AG1131" s="175"/>
    </row>
    <row r="1132" spans="1:33" ht="18" customHeight="1">
      <c r="A1132" s="647" t="str">
        <f t="shared" si="111"/>
        <v>平成16</v>
      </c>
      <c r="B1132" s="552">
        <f t="shared" si="108"/>
        <v>25</v>
      </c>
      <c r="C1132" s="648" t="s">
        <v>2677</v>
      </c>
      <c r="D1132" s="648" t="str">
        <f t="shared" si="109"/>
        <v/>
      </c>
      <c r="E1132" s="654">
        <v>1</v>
      </c>
      <c r="F1132" s="650" t="s">
        <v>2678</v>
      </c>
      <c r="G1132" s="650" t="s">
        <v>2635</v>
      </c>
      <c r="H1132" s="650" t="s">
        <v>2679</v>
      </c>
      <c r="I1132" s="176"/>
      <c r="J1132" s="655">
        <v>1</v>
      </c>
      <c r="K1132" s="656">
        <v>26</v>
      </c>
      <c r="L1132" s="653">
        <v>85</v>
      </c>
      <c r="M1132" s="176">
        <f t="shared" si="112"/>
        <v>85</v>
      </c>
      <c r="N1132" s="1104"/>
      <c r="O1132" s="1129" t="str">
        <f t="shared" si="110"/>
        <v/>
      </c>
      <c r="P1132" s="175"/>
      <c r="Q1132" s="175"/>
      <c r="R1132" s="175"/>
      <c r="S1132" s="175"/>
      <c r="T1132" s="175"/>
      <c r="U1132" s="175"/>
      <c r="V1132" s="175"/>
      <c r="W1132" s="175"/>
      <c r="X1132" s="175"/>
      <c r="Y1132" s="175"/>
      <c r="Z1132" s="175"/>
      <c r="AA1132" s="175"/>
      <c r="AB1132" s="175"/>
      <c r="AC1132" s="175"/>
      <c r="AD1132" s="175"/>
      <c r="AE1132" s="175"/>
      <c r="AF1132" s="175"/>
      <c r="AG1132" s="175"/>
    </row>
    <row r="1133" spans="1:33" ht="18" customHeight="1">
      <c r="A1133" s="647" t="str">
        <f t="shared" si="111"/>
        <v>平成16</v>
      </c>
      <c r="B1133" s="552">
        <f t="shared" si="108"/>
        <v>46</v>
      </c>
      <c r="C1133" s="648">
        <v>38197</v>
      </c>
      <c r="D1133" s="648" t="str">
        <f t="shared" si="109"/>
        <v/>
      </c>
      <c r="E1133" s="654">
        <v>1</v>
      </c>
      <c r="F1133" s="650" t="s">
        <v>2680</v>
      </c>
      <c r="G1133" s="650" t="s">
        <v>2635</v>
      </c>
      <c r="H1133" s="650" t="s">
        <v>2681</v>
      </c>
      <c r="I1133" s="176"/>
      <c r="J1133" s="655">
        <v>1</v>
      </c>
      <c r="K1133" s="656">
        <v>7</v>
      </c>
      <c r="L1133" s="653">
        <v>72</v>
      </c>
      <c r="M1133" s="176">
        <f t="shared" si="112"/>
        <v>72</v>
      </c>
      <c r="N1133" s="1104"/>
      <c r="O1133" s="1129" t="str">
        <f t="shared" si="110"/>
        <v/>
      </c>
      <c r="P1133" s="175"/>
      <c r="Q1133" s="175"/>
      <c r="R1133" s="175"/>
      <c r="S1133" s="175"/>
      <c r="T1133" s="175"/>
      <c r="U1133" s="175"/>
      <c r="V1133" s="175"/>
      <c r="W1133" s="175"/>
      <c r="X1133" s="175"/>
      <c r="Y1133" s="175"/>
      <c r="Z1133" s="175"/>
      <c r="AA1133" s="175"/>
      <c r="AB1133" s="175"/>
      <c r="AC1133" s="175"/>
      <c r="AD1133" s="175"/>
      <c r="AE1133" s="175"/>
      <c r="AF1133" s="175"/>
      <c r="AG1133" s="175"/>
    </row>
    <row r="1134" spans="1:33" ht="18" customHeight="1">
      <c r="A1134" s="647" t="str">
        <f t="shared" si="111"/>
        <v>平成16</v>
      </c>
      <c r="B1134" s="552">
        <f t="shared" si="108"/>
        <v>46</v>
      </c>
      <c r="C1134" s="648" t="s">
        <v>2682</v>
      </c>
      <c r="D1134" s="648" t="str">
        <f t="shared" si="109"/>
        <v/>
      </c>
      <c r="E1134" s="654">
        <v>1</v>
      </c>
      <c r="F1134" s="650" t="s">
        <v>2683</v>
      </c>
      <c r="G1134" s="650" t="s">
        <v>2684</v>
      </c>
      <c r="H1134" s="650" t="s">
        <v>2679</v>
      </c>
      <c r="I1134" s="176"/>
      <c r="J1134" s="655">
        <v>1</v>
      </c>
      <c r="K1134" s="656">
        <v>7</v>
      </c>
      <c r="L1134" s="653">
        <v>211</v>
      </c>
      <c r="M1134" s="176">
        <f t="shared" si="112"/>
        <v>211</v>
      </c>
      <c r="N1134" s="1104"/>
      <c r="O1134" s="1129" t="str">
        <f t="shared" si="110"/>
        <v/>
      </c>
      <c r="P1134" s="175"/>
      <c r="Q1134" s="175"/>
      <c r="R1134" s="175"/>
      <c r="S1134" s="175"/>
      <c r="T1134" s="175"/>
      <c r="U1134" s="175"/>
      <c r="V1134" s="175"/>
      <c r="W1134" s="175"/>
      <c r="X1134" s="175"/>
      <c r="Y1134" s="175"/>
      <c r="Z1134" s="175"/>
      <c r="AA1134" s="175"/>
      <c r="AB1134" s="175"/>
      <c r="AC1134" s="175"/>
      <c r="AD1134" s="175"/>
      <c r="AE1134" s="175"/>
      <c r="AF1134" s="175"/>
      <c r="AG1134" s="175"/>
    </row>
    <row r="1135" spans="1:33" ht="18" customHeight="1">
      <c r="A1135" s="647" t="str">
        <f t="shared" si="111"/>
        <v>平成16</v>
      </c>
      <c r="B1135" s="552">
        <f t="shared" si="108"/>
        <v>13</v>
      </c>
      <c r="C1135" s="648" t="s">
        <v>2682</v>
      </c>
      <c r="D1135" s="648">
        <f t="shared" si="109"/>
        <v>38202</v>
      </c>
      <c r="E1135" s="654">
        <v>2</v>
      </c>
      <c r="F1135" s="650" t="s">
        <v>2685</v>
      </c>
      <c r="G1135" s="650" t="s">
        <v>2686</v>
      </c>
      <c r="H1135" s="650" t="s">
        <v>2636</v>
      </c>
      <c r="I1135" s="176"/>
      <c r="J1135" s="655">
        <v>1</v>
      </c>
      <c r="K1135" s="656">
        <v>87</v>
      </c>
      <c r="L1135" s="653">
        <v>341</v>
      </c>
      <c r="M1135" s="176">
        <f t="shared" si="112"/>
        <v>682</v>
      </c>
      <c r="N1135" s="1104"/>
      <c r="O1135" s="1129" t="str">
        <f t="shared" si="110"/>
        <v/>
      </c>
      <c r="P1135" s="175"/>
      <c r="Q1135" s="175"/>
      <c r="R1135" s="175"/>
      <c r="S1135" s="175"/>
      <c r="T1135" s="175"/>
      <c r="U1135" s="175"/>
      <c r="V1135" s="175"/>
      <c r="W1135" s="175"/>
      <c r="X1135" s="175"/>
      <c r="Y1135" s="175"/>
      <c r="Z1135" s="175"/>
      <c r="AA1135" s="175"/>
      <c r="AB1135" s="175"/>
      <c r="AC1135" s="175"/>
      <c r="AD1135" s="175"/>
      <c r="AE1135" s="175"/>
      <c r="AF1135" s="175"/>
      <c r="AG1135" s="175"/>
    </row>
    <row r="1136" spans="1:33" ht="18" customHeight="1">
      <c r="A1136" s="647" t="str">
        <f t="shared" si="111"/>
        <v>平成16</v>
      </c>
      <c r="B1136" s="552">
        <f t="shared" si="108"/>
        <v>28</v>
      </c>
      <c r="C1136" s="648">
        <v>38202</v>
      </c>
      <c r="D1136" s="648" t="str">
        <f t="shared" si="109"/>
        <v/>
      </c>
      <c r="E1136" s="654">
        <v>1</v>
      </c>
      <c r="F1136" s="650" t="s">
        <v>2687</v>
      </c>
      <c r="G1136" s="650" t="s">
        <v>2635</v>
      </c>
      <c r="H1136" s="650" t="s">
        <v>2681</v>
      </c>
      <c r="I1136" s="176"/>
      <c r="J1136" s="655">
        <v>1</v>
      </c>
      <c r="K1136" s="656">
        <v>15</v>
      </c>
      <c r="L1136" s="653">
        <v>90</v>
      </c>
      <c r="M1136" s="176">
        <f t="shared" si="112"/>
        <v>90</v>
      </c>
      <c r="N1136" s="1104"/>
      <c r="O1136" s="1129" t="str">
        <f t="shared" si="110"/>
        <v/>
      </c>
      <c r="P1136" s="175"/>
      <c r="Q1136" s="175"/>
      <c r="R1136" s="175"/>
      <c r="S1136" s="175"/>
      <c r="T1136" s="175"/>
      <c r="U1136" s="175"/>
      <c r="V1136" s="175"/>
      <c r="W1136" s="175"/>
      <c r="X1136" s="175"/>
      <c r="Y1136" s="175"/>
      <c r="Z1136" s="175"/>
      <c r="AA1136" s="175"/>
      <c r="AB1136" s="175"/>
      <c r="AC1136" s="175"/>
      <c r="AD1136" s="175"/>
      <c r="AE1136" s="175"/>
      <c r="AF1136" s="175"/>
      <c r="AG1136" s="175"/>
    </row>
    <row r="1137" spans="1:33" ht="18" customHeight="1">
      <c r="A1137" s="647" t="str">
        <f t="shared" si="111"/>
        <v>平成16</v>
      </c>
      <c r="B1137" s="552">
        <f t="shared" si="108"/>
        <v>82</v>
      </c>
      <c r="C1137" s="648">
        <v>38219</v>
      </c>
      <c r="D1137" s="648" t="str">
        <f t="shared" si="109"/>
        <v/>
      </c>
      <c r="E1137" s="654">
        <v>1</v>
      </c>
      <c r="F1137" s="650" t="s">
        <v>2688</v>
      </c>
      <c r="G1137" s="650" t="s">
        <v>2689</v>
      </c>
      <c r="H1137" s="650" t="s">
        <v>2674</v>
      </c>
      <c r="I1137" s="176"/>
      <c r="J1137" s="655">
        <v>1</v>
      </c>
      <c r="K1137" s="656">
        <v>3</v>
      </c>
      <c r="L1137" s="653">
        <v>15</v>
      </c>
      <c r="M1137" s="176">
        <f t="shared" si="112"/>
        <v>15</v>
      </c>
      <c r="N1137" s="1104"/>
      <c r="O1137" s="1129" t="str">
        <f t="shared" si="110"/>
        <v/>
      </c>
      <c r="P1137" s="175"/>
      <c r="Q1137" s="175"/>
      <c r="R1137" s="175"/>
      <c r="S1137" s="175"/>
      <c r="T1137" s="175"/>
      <c r="U1137" s="175"/>
      <c r="V1137" s="175"/>
      <c r="W1137" s="175"/>
      <c r="X1137" s="175"/>
      <c r="Y1137" s="175"/>
      <c r="Z1137" s="175"/>
      <c r="AA1137" s="175"/>
      <c r="AB1137" s="175"/>
      <c r="AC1137" s="175"/>
      <c r="AD1137" s="175"/>
      <c r="AE1137" s="175"/>
      <c r="AF1137" s="175"/>
      <c r="AG1137" s="175"/>
    </row>
    <row r="1138" spans="1:33" ht="18" customHeight="1">
      <c r="A1138" s="647" t="str">
        <f t="shared" si="111"/>
        <v>平成16</v>
      </c>
      <c r="B1138" s="552">
        <f t="shared" si="108"/>
        <v>52</v>
      </c>
      <c r="C1138" s="648" t="s">
        <v>2690</v>
      </c>
      <c r="D1138" s="648">
        <f t="shared" si="109"/>
        <v>38225</v>
      </c>
      <c r="E1138" s="654">
        <v>2</v>
      </c>
      <c r="F1138" s="650" t="s">
        <v>2691</v>
      </c>
      <c r="G1138" s="650" t="s">
        <v>2692</v>
      </c>
      <c r="H1138" s="650" t="s">
        <v>2656</v>
      </c>
      <c r="I1138" s="176"/>
      <c r="J1138" s="655">
        <v>1</v>
      </c>
      <c r="K1138" s="656">
        <v>6</v>
      </c>
      <c r="L1138" s="653">
        <v>700</v>
      </c>
      <c r="M1138" s="176">
        <f t="shared" si="112"/>
        <v>1400</v>
      </c>
      <c r="N1138" s="1104"/>
      <c r="O1138" s="1129" t="str">
        <f t="shared" si="110"/>
        <v/>
      </c>
      <c r="P1138" s="175"/>
      <c r="Q1138" s="175"/>
      <c r="R1138" s="175"/>
      <c r="S1138" s="175"/>
      <c r="T1138" s="175"/>
      <c r="U1138" s="175"/>
      <c r="V1138" s="175"/>
      <c r="W1138" s="175"/>
      <c r="X1138" s="175"/>
      <c r="Y1138" s="175"/>
      <c r="Z1138" s="175"/>
      <c r="AA1138" s="175"/>
      <c r="AB1138" s="175"/>
      <c r="AC1138" s="175"/>
      <c r="AD1138" s="175"/>
      <c r="AE1138" s="175"/>
      <c r="AF1138" s="175"/>
      <c r="AG1138" s="175"/>
    </row>
    <row r="1139" spans="1:33" ht="18" customHeight="1">
      <c r="A1139" s="647" t="str">
        <f t="shared" si="111"/>
        <v>平成16</v>
      </c>
      <c r="B1139" s="552">
        <f t="shared" si="108"/>
        <v>103</v>
      </c>
      <c r="C1139" s="648" t="s">
        <v>2693</v>
      </c>
      <c r="D1139" s="648" t="str">
        <f t="shared" si="109"/>
        <v/>
      </c>
      <c r="E1139" s="654">
        <v>1</v>
      </c>
      <c r="F1139" s="650" t="s">
        <v>2694</v>
      </c>
      <c r="G1139" s="650" t="s">
        <v>2635</v>
      </c>
      <c r="H1139" s="650" t="s">
        <v>2639</v>
      </c>
      <c r="I1139" s="176"/>
      <c r="J1139" s="655">
        <v>1</v>
      </c>
      <c r="K1139" s="656">
        <v>1</v>
      </c>
      <c r="L1139" s="653">
        <v>44</v>
      </c>
      <c r="M1139" s="176">
        <f t="shared" si="112"/>
        <v>44</v>
      </c>
      <c r="N1139" s="1104"/>
      <c r="O1139" s="1129" t="str">
        <f t="shared" si="110"/>
        <v/>
      </c>
      <c r="P1139" s="175"/>
      <c r="Q1139" s="175"/>
      <c r="R1139" s="175"/>
      <c r="S1139" s="175"/>
      <c r="T1139" s="175"/>
      <c r="U1139" s="175"/>
      <c r="V1139" s="175"/>
      <c r="W1139" s="175"/>
      <c r="X1139" s="175"/>
      <c r="Y1139" s="175"/>
      <c r="Z1139" s="175"/>
      <c r="AA1139" s="175"/>
      <c r="AB1139" s="175"/>
      <c r="AC1139" s="175"/>
      <c r="AD1139" s="175"/>
      <c r="AE1139" s="175"/>
      <c r="AF1139" s="175"/>
      <c r="AG1139" s="175"/>
    </row>
    <row r="1140" spans="1:33" ht="18" customHeight="1">
      <c r="A1140" s="647" t="str">
        <f t="shared" si="111"/>
        <v>平成16</v>
      </c>
      <c r="B1140" s="552">
        <f t="shared" si="108"/>
        <v>82</v>
      </c>
      <c r="C1140" s="648" t="s">
        <v>2695</v>
      </c>
      <c r="D1140" s="648" t="str">
        <f t="shared" si="109"/>
        <v/>
      </c>
      <c r="E1140" s="654">
        <v>1</v>
      </c>
      <c r="F1140" s="650" t="s">
        <v>2696</v>
      </c>
      <c r="G1140" s="650" t="s">
        <v>2697</v>
      </c>
      <c r="H1140" s="650" t="s">
        <v>2674</v>
      </c>
      <c r="I1140" s="176"/>
      <c r="J1140" s="655">
        <v>1</v>
      </c>
      <c r="K1140" s="656">
        <v>3</v>
      </c>
      <c r="L1140" s="653">
        <v>8</v>
      </c>
      <c r="M1140" s="176">
        <f t="shared" si="112"/>
        <v>8</v>
      </c>
      <c r="N1140" s="1104"/>
      <c r="O1140" s="1129" t="str">
        <f t="shared" si="110"/>
        <v/>
      </c>
      <c r="P1140" s="175"/>
      <c r="Q1140" s="175"/>
      <c r="R1140" s="175"/>
      <c r="S1140" s="175"/>
      <c r="T1140" s="175"/>
      <c r="U1140" s="175"/>
      <c r="V1140" s="175"/>
      <c r="W1140" s="175"/>
      <c r="X1140" s="175"/>
      <c r="Y1140" s="175"/>
      <c r="Z1140" s="175"/>
      <c r="AA1140" s="175"/>
      <c r="AB1140" s="175"/>
      <c r="AC1140" s="175"/>
      <c r="AD1140" s="175"/>
      <c r="AE1140" s="175"/>
      <c r="AF1140" s="175"/>
      <c r="AG1140" s="175"/>
    </row>
    <row r="1141" spans="1:33" ht="18" customHeight="1">
      <c r="A1141" s="647" t="str">
        <f t="shared" si="111"/>
        <v>平成16</v>
      </c>
      <c r="B1141" s="552">
        <f t="shared" si="108"/>
        <v>91</v>
      </c>
      <c r="C1141" s="648" t="s">
        <v>2698</v>
      </c>
      <c r="D1141" s="648" t="str">
        <f t="shared" si="109"/>
        <v/>
      </c>
      <c r="E1141" s="654">
        <v>1</v>
      </c>
      <c r="F1141" s="650" t="s">
        <v>2699</v>
      </c>
      <c r="G1141" s="650" t="s">
        <v>2700</v>
      </c>
      <c r="H1141" s="650" t="s">
        <v>2674</v>
      </c>
      <c r="I1141" s="176"/>
      <c r="J1141" s="655">
        <v>1</v>
      </c>
      <c r="K1141" s="656">
        <v>2</v>
      </c>
      <c r="L1141" s="653">
        <v>22</v>
      </c>
      <c r="M1141" s="176">
        <f t="shared" si="112"/>
        <v>22</v>
      </c>
      <c r="N1141" s="1104"/>
      <c r="O1141" s="1129" t="str">
        <f t="shared" si="110"/>
        <v/>
      </c>
      <c r="P1141" s="175"/>
      <c r="Q1141" s="175"/>
      <c r="R1141" s="175"/>
      <c r="S1141" s="175"/>
      <c r="T1141" s="175"/>
      <c r="U1141" s="175"/>
      <c r="V1141" s="175"/>
      <c r="W1141" s="175"/>
      <c r="X1141" s="175"/>
      <c r="Y1141" s="175"/>
      <c r="Z1141" s="175"/>
      <c r="AA1141" s="175"/>
      <c r="AB1141" s="175"/>
      <c r="AC1141" s="175"/>
      <c r="AD1141" s="175"/>
      <c r="AE1141" s="175"/>
      <c r="AF1141" s="175"/>
      <c r="AG1141" s="175"/>
    </row>
    <row r="1142" spans="1:33" ht="18" customHeight="1">
      <c r="A1142" s="647" t="str">
        <f t="shared" si="111"/>
        <v>平成16</v>
      </c>
      <c r="B1142" s="552">
        <f t="shared" si="108"/>
        <v>8</v>
      </c>
      <c r="C1142" s="648" t="s">
        <v>2701</v>
      </c>
      <c r="D1142" s="648" t="str">
        <f t="shared" si="109"/>
        <v/>
      </c>
      <c r="E1142" s="654">
        <v>1</v>
      </c>
      <c r="F1142" s="650" t="s">
        <v>2702</v>
      </c>
      <c r="G1142" s="650" t="s">
        <v>2676</v>
      </c>
      <c r="H1142" s="650" t="s">
        <v>2674</v>
      </c>
      <c r="I1142" s="176"/>
      <c r="J1142" s="655">
        <v>1</v>
      </c>
      <c r="K1142" s="656">
        <v>144</v>
      </c>
      <c r="L1142" s="653">
        <v>233</v>
      </c>
      <c r="M1142" s="176">
        <f t="shared" si="112"/>
        <v>233</v>
      </c>
      <c r="N1142" s="1104"/>
      <c r="O1142" s="1129" t="str">
        <f t="shared" si="110"/>
        <v/>
      </c>
      <c r="P1142" s="175"/>
      <c r="Q1142" s="175"/>
      <c r="R1142" s="175"/>
      <c r="S1142" s="175"/>
      <c r="T1142" s="175"/>
      <c r="U1142" s="175"/>
      <c r="V1142" s="175"/>
      <c r="W1142" s="175"/>
      <c r="X1142" s="175"/>
      <c r="Y1142" s="175"/>
      <c r="Z1142" s="175"/>
      <c r="AA1142" s="175"/>
      <c r="AB1142" s="175"/>
      <c r="AC1142" s="175"/>
      <c r="AD1142" s="175"/>
      <c r="AE1142" s="175"/>
      <c r="AF1142" s="175"/>
      <c r="AG1142" s="175"/>
    </row>
    <row r="1143" spans="1:33" ht="18" customHeight="1">
      <c r="A1143" s="647" t="str">
        <f t="shared" si="111"/>
        <v>平成16</v>
      </c>
      <c r="B1143" s="552">
        <f t="shared" si="108"/>
        <v>91</v>
      </c>
      <c r="C1143" s="648" t="s">
        <v>2703</v>
      </c>
      <c r="D1143" s="648" t="str">
        <f t="shared" si="109"/>
        <v/>
      </c>
      <c r="E1143" s="654">
        <v>1</v>
      </c>
      <c r="F1143" s="650" t="s">
        <v>2704</v>
      </c>
      <c r="G1143" s="650" t="s">
        <v>485</v>
      </c>
      <c r="H1143" s="650" t="s">
        <v>2705</v>
      </c>
      <c r="I1143" s="176"/>
      <c r="J1143" s="655">
        <v>1</v>
      </c>
      <c r="K1143" s="656">
        <v>2</v>
      </c>
      <c r="L1143" s="653">
        <v>21</v>
      </c>
      <c r="M1143" s="176">
        <f t="shared" si="112"/>
        <v>21</v>
      </c>
      <c r="N1143" s="1104"/>
      <c r="O1143" s="1129" t="str">
        <f t="shared" si="110"/>
        <v/>
      </c>
      <c r="P1143" s="175"/>
      <c r="Q1143" s="175"/>
      <c r="R1143" s="175"/>
      <c r="S1143" s="175"/>
      <c r="T1143" s="175"/>
      <c r="U1143" s="175"/>
      <c r="V1143" s="175"/>
      <c r="W1143" s="175"/>
      <c r="X1143" s="175"/>
      <c r="Y1143" s="175"/>
      <c r="Z1143" s="175"/>
      <c r="AA1143" s="175"/>
      <c r="AB1143" s="175"/>
      <c r="AC1143" s="175"/>
      <c r="AD1143" s="175"/>
      <c r="AE1143" s="175"/>
      <c r="AF1143" s="175"/>
      <c r="AG1143" s="175"/>
    </row>
    <row r="1144" spans="1:33" ht="18" customHeight="1">
      <c r="A1144" s="647" t="str">
        <f t="shared" si="111"/>
        <v>平成16</v>
      </c>
      <c r="B1144" s="552">
        <f t="shared" si="108"/>
        <v>82</v>
      </c>
      <c r="C1144" s="648">
        <v>38280</v>
      </c>
      <c r="D1144" s="648" t="str">
        <f t="shared" si="109"/>
        <v/>
      </c>
      <c r="E1144" s="654">
        <v>1</v>
      </c>
      <c r="F1144" s="650" t="s">
        <v>2706</v>
      </c>
      <c r="G1144" s="650" t="s">
        <v>2635</v>
      </c>
      <c r="H1144" s="650" t="s">
        <v>2639</v>
      </c>
      <c r="I1144" s="176"/>
      <c r="J1144" s="655">
        <v>1</v>
      </c>
      <c r="K1144" s="656">
        <v>3</v>
      </c>
      <c r="L1144" s="653">
        <v>175</v>
      </c>
      <c r="M1144" s="176">
        <f t="shared" si="112"/>
        <v>175</v>
      </c>
      <c r="N1144" s="1104"/>
      <c r="O1144" s="1129" t="str">
        <f t="shared" si="110"/>
        <v/>
      </c>
      <c r="P1144" s="175"/>
      <c r="Q1144" s="175"/>
      <c r="R1144" s="175"/>
      <c r="S1144" s="175"/>
      <c r="T1144" s="175"/>
      <c r="U1144" s="175"/>
      <c r="V1144" s="175"/>
      <c r="W1144" s="175"/>
      <c r="X1144" s="175"/>
      <c r="Y1144" s="175"/>
      <c r="Z1144" s="175"/>
      <c r="AA1144" s="175"/>
      <c r="AB1144" s="175"/>
      <c r="AC1144" s="175"/>
      <c r="AD1144" s="175"/>
      <c r="AE1144" s="175"/>
      <c r="AF1144" s="175"/>
      <c r="AG1144" s="175"/>
    </row>
    <row r="1145" spans="1:33" ht="18" customHeight="1">
      <c r="A1145" s="647" t="str">
        <f t="shared" si="111"/>
        <v>平成16</v>
      </c>
      <c r="B1145" s="552">
        <f t="shared" si="108"/>
        <v>19</v>
      </c>
      <c r="C1145" s="648">
        <v>38286</v>
      </c>
      <c r="D1145" s="648">
        <f t="shared" si="109"/>
        <v>38287</v>
      </c>
      <c r="E1145" s="654">
        <v>2</v>
      </c>
      <c r="F1145" s="650" t="s">
        <v>2707</v>
      </c>
      <c r="G1145" s="650" t="s">
        <v>2708</v>
      </c>
      <c r="H1145" s="650" t="s">
        <v>2709</v>
      </c>
      <c r="I1145" s="176"/>
      <c r="J1145" s="655">
        <v>1</v>
      </c>
      <c r="K1145" s="656">
        <v>49</v>
      </c>
      <c r="L1145" s="653">
        <v>154</v>
      </c>
      <c r="M1145" s="176">
        <f t="shared" si="112"/>
        <v>308</v>
      </c>
      <c r="N1145" s="1104"/>
      <c r="O1145" s="1129" t="str">
        <f t="shared" si="110"/>
        <v/>
      </c>
      <c r="P1145" s="175"/>
      <c r="Q1145" s="175"/>
      <c r="R1145" s="175"/>
      <c r="S1145" s="175"/>
      <c r="T1145" s="175"/>
      <c r="U1145" s="175"/>
      <c r="V1145" s="175"/>
      <c r="W1145" s="175"/>
      <c r="X1145" s="175"/>
      <c r="Y1145" s="175"/>
      <c r="Z1145" s="175"/>
      <c r="AA1145" s="175"/>
      <c r="AB1145" s="175"/>
      <c r="AC1145" s="175"/>
      <c r="AD1145" s="175"/>
      <c r="AE1145" s="175"/>
      <c r="AF1145" s="175"/>
      <c r="AG1145" s="175"/>
    </row>
    <row r="1146" spans="1:33" ht="18" customHeight="1">
      <c r="A1146" s="647" t="str">
        <f t="shared" si="111"/>
        <v>平成16</v>
      </c>
      <c r="B1146" s="552">
        <f t="shared" si="108"/>
        <v>28</v>
      </c>
      <c r="C1146" s="648">
        <v>38288</v>
      </c>
      <c r="D1146" s="648" t="str">
        <f t="shared" si="109"/>
        <v/>
      </c>
      <c r="E1146" s="654">
        <v>1</v>
      </c>
      <c r="F1146" s="650" t="s">
        <v>2710</v>
      </c>
      <c r="G1146" s="650" t="s">
        <v>2635</v>
      </c>
      <c r="H1146" s="650" t="s">
        <v>2681</v>
      </c>
      <c r="I1146" s="176"/>
      <c r="J1146" s="655">
        <v>1</v>
      </c>
      <c r="K1146" s="656">
        <v>15</v>
      </c>
      <c r="L1146" s="653">
        <v>98</v>
      </c>
      <c r="M1146" s="176">
        <f t="shared" si="112"/>
        <v>98</v>
      </c>
      <c r="N1146" s="1104"/>
      <c r="O1146" s="1129" t="str">
        <f t="shared" si="110"/>
        <v/>
      </c>
      <c r="P1146" s="175"/>
      <c r="Q1146" s="175"/>
      <c r="R1146" s="175"/>
      <c r="S1146" s="175"/>
      <c r="T1146" s="175"/>
      <c r="U1146" s="175"/>
      <c r="V1146" s="175"/>
      <c r="W1146" s="175"/>
      <c r="X1146" s="175"/>
      <c r="Y1146" s="175"/>
      <c r="Z1146" s="175"/>
      <c r="AA1146" s="175"/>
      <c r="AB1146" s="175"/>
      <c r="AC1146" s="175"/>
      <c r="AD1146" s="175"/>
      <c r="AE1146" s="175"/>
      <c r="AF1146" s="175"/>
      <c r="AG1146" s="175"/>
    </row>
    <row r="1147" spans="1:33" ht="18" customHeight="1">
      <c r="A1147" s="647" t="str">
        <f t="shared" si="111"/>
        <v>平成16</v>
      </c>
      <c r="B1147" s="552">
        <f t="shared" si="108"/>
        <v>61</v>
      </c>
      <c r="C1147" s="648">
        <v>38289</v>
      </c>
      <c r="D1147" s="648" t="str">
        <f t="shared" si="109"/>
        <v/>
      </c>
      <c r="E1147" s="654">
        <v>1</v>
      </c>
      <c r="F1147" s="650" t="s">
        <v>2711</v>
      </c>
      <c r="G1147" s="650" t="s">
        <v>2712</v>
      </c>
      <c r="H1147" s="650" t="s">
        <v>2652</v>
      </c>
      <c r="I1147" s="176"/>
      <c r="J1147" s="655">
        <v>1</v>
      </c>
      <c r="K1147" s="656">
        <v>5</v>
      </c>
      <c r="L1147" s="653">
        <v>260</v>
      </c>
      <c r="M1147" s="176">
        <f t="shared" si="112"/>
        <v>260</v>
      </c>
      <c r="N1147" s="1104"/>
      <c r="O1147" s="1129" t="str">
        <f t="shared" si="110"/>
        <v/>
      </c>
      <c r="P1147" s="175"/>
      <c r="Q1147" s="175"/>
      <c r="R1147" s="175"/>
      <c r="S1147" s="175"/>
      <c r="T1147" s="175"/>
      <c r="U1147" s="175"/>
      <c r="V1147" s="175"/>
      <c r="W1147" s="175"/>
      <c r="X1147" s="175"/>
      <c r="Y1147" s="175"/>
      <c r="Z1147" s="175"/>
      <c r="AA1147" s="175"/>
      <c r="AB1147" s="175"/>
      <c r="AC1147" s="175"/>
      <c r="AD1147" s="175"/>
      <c r="AE1147" s="175"/>
      <c r="AF1147" s="175"/>
      <c r="AG1147" s="175"/>
    </row>
    <row r="1148" spans="1:33" ht="18" customHeight="1">
      <c r="A1148" s="647" t="str">
        <f t="shared" si="111"/>
        <v>平成16</v>
      </c>
      <c r="B1148" s="552">
        <f t="shared" si="108"/>
        <v>9</v>
      </c>
      <c r="C1148" s="648">
        <v>38290</v>
      </c>
      <c r="D1148" s="648">
        <f t="shared" si="109"/>
        <v>38291</v>
      </c>
      <c r="E1148" s="654">
        <v>2</v>
      </c>
      <c r="F1148" s="650" t="s">
        <v>2713</v>
      </c>
      <c r="G1148" s="650" t="s">
        <v>2712</v>
      </c>
      <c r="H1148" s="650" t="s">
        <v>2652</v>
      </c>
      <c r="I1148" s="176"/>
      <c r="J1148" s="655">
        <v>1</v>
      </c>
      <c r="K1148" s="656">
        <v>142</v>
      </c>
      <c r="L1148" s="653">
        <v>300</v>
      </c>
      <c r="M1148" s="176">
        <f t="shared" si="112"/>
        <v>600</v>
      </c>
      <c r="N1148" s="1104"/>
      <c r="O1148" s="1129" t="str">
        <f t="shared" si="110"/>
        <v/>
      </c>
      <c r="P1148" s="175"/>
      <c r="Q1148" s="175"/>
      <c r="R1148" s="175"/>
      <c r="S1148" s="175"/>
      <c r="T1148" s="175"/>
      <c r="U1148" s="175"/>
      <c r="V1148" s="175"/>
      <c r="W1148" s="175"/>
      <c r="X1148" s="175"/>
      <c r="Y1148" s="175"/>
      <c r="Z1148" s="175"/>
      <c r="AA1148" s="175"/>
      <c r="AB1148" s="175"/>
      <c r="AC1148" s="175"/>
      <c r="AD1148" s="175"/>
      <c r="AE1148" s="175"/>
      <c r="AF1148" s="175"/>
      <c r="AG1148" s="175"/>
    </row>
    <row r="1149" spans="1:33" ht="18" customHeight="1">
      <c r="A1149" s="647" t="str">
        <f t="shared" si="111"/>
        <v>平成16</v>
      </c>
      <c r="B1149" s="552">
        <f t="shared" si="108"/>
        <v>91</v>
      </c>
      <c r="C1149" s="648">
        <v>38299</v>
      </c>
      <c r="D1149" s="648" t="str">
        <f t="shared" si="109"/>
        <v/>
      </c>
      <c r="E1149" s="654">
        <v>1</v>
      </c>
      <c r="F1149" s="650" t="s">
        <v>2714</v>
      </c>
      <c r="G1149" s="650" t="s">
        <v>2635</v>
      </c>
      <c r="H1149" s="650" t="s">
        <v>2658</v>
      </c>
      <c r="I1149" s="176"/>
      <c r="J1149" s="655">
        <v>1</v>
      </c>
      <c r="K1149" s="656">
        <v>2</v>
      </c>
      <c r="L1149" s="653">
        <v>115</v>
      </c>
      <c r="M1149" s="176">
        <f t="shared" si="112"/>
        <v>115</v>
      </c>
      <c r="N1149" s="1104"/>
      <c r="O1149" s="1129" t="str">
        <f t="shared" si="110"/>
        <v/>
      </c>
      <c r="P1149" s="175"/>
      <c r="Q1149" s="175"/>
      <c r="R1149" s="175"/>
      <c r="S1149" s="175"/>
      <c r="T1149" s="175"/>
      <c r="U1149" s="175"/>
      <c r="V1149" s="175"/>
      <c r="W1149" s="175"/>
      <c r="X1149" s="175"/>
      <c r="Y1149" s="175"/>
      <c r="Z1149" s="175"/>
      <c r="AA1149" s="175"/>
      <c r="AB1149" s="175"/>
      <c r="AC1149" s="175"/>
      <c r="AD1149" s="175"/>
      <c r="AE1149" s="175"/>
      <c r="AF1149" s="175"/>
      <c r="AG1149" s="175"/>
    </row>
    <row r="1150" spans="1:33" ht="18" customHeight="1">
      <c r="A1150" s="647" t="str">
        <f t="shared" si="111"/>
        <v>平成16</v>
      </c>
      <c r="B1150" s="552">
        <f t="shared" si="108"/>
        <v>3</v>
      </c>
      <c r="C1150" s="648">
        <v>38301</v>
      </c>
      <c r="D1150" s="648">
        <f t="shared" si="109"/>
        <v>38303</v>
      </c>
      <c r="E1150" s="654">
        <v>3</v>
      </c>
      <c r="F1150" s="650" t="s">
        <v>2715</v>
      </c>
      <c r="G1150" s="650" t="s">
        <v>2716</v>
      </c>
      <c r="H1150" s="650" t="s">
        <v>2717</v>
      </c>
      <c r="I1150" s="176"/>
      <c r="J1150" s="655">
        <v>1</v>
      </c>
      <c r="K1150" s="656">
        <v>298</v>
      </c>
      <c r="L1150" s="653">
        <v>543</v>
      </c>
      <c r="M1150" s="176">
        <f t="shared" si="112"/>
        <v>1629</v>
      </c>
      <c r="N1150" s="1104"/>
      <c r="O1150" s="1129" t="str">
        <f t="shared" si="110"/>
        <v/>
      </c>
      <c r="P1150" s="175"/>
      <c r="Q1150" s="175"/>
      <c r="R1150" s="175"/>
      <c r="S1150" s="175"/>
      <c r="T1150" s="175"/>
      <c r="U1150" s="175"/>
      <c r="V1150" s="175"/>
      <c r="W1150" s="175"/>
      <c r="X1150" s="175"/>
      <c r="Y1150" s="175"/>
      <c r="Z1150" s="175"/>
      <c r="AA1150" s="175"/>
      <c r="AB1150" s="175"/>
      <c r="AC1150" s="175"/>
      <c r="AD1150" s="175"/>
      <c r="AE1150" s="175"/>
      <c r="AF1150" s="175"/>
      <c r="AG1150" s="175"/>
    </row>
    <row r="1151" spans="1:33" ht="18" customHeight="1">
      <c r="A1151" s="647" t="str">
        <f t="shared" si="111"/>
        <v>平成16</v>
      </c>
      <c r="B1151" s="552">
        <f t="shared" si="108"/>
        <v>21</v>
      </c>
      <c r="C1151" s="648">
        <v>38302</v>
      </c>
      <c r="D1151" s="648">
        <f t="shared" si="109"/>
        <v>38303</v>
      </c>
      <c r="E1151" s="654">
        <v>2</v>
      </c>
      <c r="F1151" s="650" t="s">
        <v>2718</v>
      </c>
      <c r="G1151" s="650" t="s">
        <v>2635</v>
      </c>
      <c r="H1151" s="650" t="s">
        <v>2642</v>
      </c>
      <c r="I1151" s="176"/>
      <c r="J1151" s="655">
        <v>1</v>
      </c>
      <c r="K1151" s="656">
        <v>37</v>
      </c>
      <c r="L1151" s="653">
        <v>73</v>
      </c>
      <c r="M1151" s="176">
        <f t="shared" si="112"/>
        <v>146</v>
      </c>
      <c r="N1151" s="1104"/>
      <c r="O1151" s="1129" t="str">
        <f t="shared" si="110"/>
        <v/>
      </c>
      <c r="P1151" s="175"/>
      <c r="Q1151" s="175"/>
      <c r="R1151" s="175"/>
      <c r="S1151" s="175"/>
      <c r="T1151" s="175"/>
      <c r="U1151" s="175"/>
      <c r="V1151" s="175"/>
      <c r="W1151" s="175"/>
      <c r="X1151" s="175"/>
      <c r="Y1151" s="175"/>
      <c r="Z1151" s="175"/>
      <c r="AA1151" s="175"/>
      <c r="AB1151" s="175"/>
      <c r="AC1151" s="175"/>
      <c r="AD1151" s="175"/>
      <c r="AE1151" s="175"/>
      <c r="AF1151" s="175"/>
      <c r="AG1151" s="175"/>
    </row>
    <row r="1152" spans="1:33" ht="18" customHeight="1">
      <c r="A1152" s="647" t="str">
        <f t="shared" si="111"/>
        <v>平成16</v>
      </c>
      <c r="B1152" s="552">
        <f t="shared" si="108"/>
        <v>20</v>
      </c>
      <c r="C1152" s="648">
        <v>38306</v>
      </c>
      <c r="D1152" s="648">
        <f t="shared" si="109"/>
        <v>38307</v>
      </c>
      <c r="E1152" s="654">
        <v>2</v>
      </c>
      <c r="F1152" s="650" t="s">
        <v>2719</v>
      </c>
      <c r="G1152" s="650" t="s">
        <v>2720</v>
      </c>
      <c r="H1152" s="650" t="s">
        <v>2679</v>
      </c>
      <c r="I1152" s="176"/>
      <c r="J1152" s="655">
        <v>1</v>
      </c>
      <c r="K1152" s="656">
        <v>47</v>
      </c>
      <c r="L1152" s="653">
        <v>156</v>
      </c>
      <c r="M1152" s="176">
        <f t="shared" si="112"/>
        <v>312</v>
      </c>
      <c r="N1152" s="1104"/>
      <c r="O1152" s="1129" t="str">
        <f t="shared" si="110"/>
        <v/>
      </c>
      <c r="P1152" s="175"/>
      <c r="Q1152" s="175"/>
      <c r="R1152" s="175"/>
      <c r="S1152" s="175"/>
      <c r="T1152" s="175"/>
      <c r="U1152" s="175"/>
      <c r="V1152" s="175"/>
      <c r="W1152" s="175"/>
      <c r="X1152" s="175"/>
      <c r="Y1152" s="175"/>
      <c r="Z1152" s="175"/>
      <c r="AA1152" s="175"/>
      <c r="AB1152" s="175"/>
      <c r="AC1152" s="175"/>
      <c r="AD1152" s="175"/>
      <c r="AE1152" s="175"/>
      <c r="AF1152" s="175"/>
      <c r="AG1152" s="175"/>
    </row>
    <row r="1153" spans="1:33" ht="18" customHeight="1">
      <c r="A1153" s="647" t="str">
        <f t="shared" si="111"/>
        <v>平成16</v>
      </c>
      <c r="B1153" s="552">
        <f t="shared" si="108"/>
        <v>1</v>
      </c>
      <c r="C1153" s="648">
        <v>38312</v>
      </c>
      <c r="D1153" s="648">
        <f t="shared" si="109"/>
        <v>38314</v>
      </c>
      <c r="E1153" s="654">
        <v>3</v>
      </c>
      <c r="F1153" s="650" t="s">
        <v>2721</v>
      </c>
      <c r="G1153" s="650" t="s">
        <v>2722</v>
      </c>
      <c r="H1153" s="650" t="s">
        <v>2649</v>
      </c>
      <c r="I1153" s="176"/>
      <c r="J1153" s="655">
        <v>1</v>
      </c>
      <c r="K1153" s="656">
        <v>355</v>
      </c>
      <c r="L1153" s="653">
        <v>743</v>
      </c>
      <c r="M1153" s="176">
        <f t="shared" si="112"/>
        <v>2229</v>
      </c>
      <c r="N1153" s="1104"/>
      <c r="O1153" s="1129" t="str">
        <f t="shared" si="110"/>
        <v/>
      </c>
      <c r="P1153" s="175"/>
      <c r="Q1153" s="175"/>
      <c r="R1153" s="175"/>
      <c r="S1153" s="175"/>
      <c r="T1153" s="175"/>
      <c r="U1153" s="175"/>
      <c r="V1153" s="175"/>
      <c r="W1153" s="175"/>
      <c r="X1153" s="175"/>
      <c r="Y1153" s="175"/>
      <c r="Z1153" s="175"/>
      <c r="AA1153" s="175"/>
      <c r="AB1153" s="175"/>
      <c r="AC1153" s="175"/>
      <c r="AD1153" s="175"/>
      <c r="AE1153" s="175"/>
      <c r="AF1153" s="175"/>
      <c r="AG1153" s="175"/>
    </row>
    <row r="1154" spans="1:33" ht="18" customHeight="1">
      <c r="A1154" s="647" t="str">
        <f t="shared" si="111"/>
        <v>平成16</v>
      </c>
      <c r="B1154" s="552">
        <f t="shared" si="108"/>
        <v>10</v>
      </c>
      <c r="C1154" s="648">
        <v>38316</v>
      </c>
      <c r="D1154" s="648">
        <f t="shared" si="109"/>
        <v>38317</v>
      </c>
      <c r="E1154" s="654">
        <v>2</v>
      </c>
      <c r="F1154" s="650" t="s">
        <v>2723</v>
      </c>
      <c r="G1154" s="650" t="s">
        <v>2724</v>
      </c>
      <c r="H1154" s="650" t="s">
        <v>2725</v>
      </c>
      <c r="I1154" s="176"/>
      <c r="J1154" s="655">
        <v>1</v>
      </c>
      <c r="K1154" s="656">
        <v>132</v>
      </c>
      <c r="L1154" s="653">
        <v>244</v>
      </c>
      <c r="M1154" s="176">
        <f t="shared" si="112"/>
        <v>488</v>
      </c>
      <c r="N1154" s="1104"/>
      <c r="O1154" s="1129" t="str">
        <f t="shared" si="110"/>
        <v/>
      </c>
      <c r="P1154" s="175"/>
      <c r="Q1154" s="175"/>
      <c r="R1154" s="175"/>
      <c r="S1154" s="175"/>
      <c r="T1154" s="175"/>
      <c r="U1154" s="175"/>
      <c r="V1154" s="175"/>
      <c r="W1154" s="175"/>
      <c r="X1154" s="175"/>
      <c r="Y1154" s="175"/>
      <c r="Z1154" s="175"/>
      <c r="AA1154" s="175"/>
      <c r="AB1154" s="175"/>
      <c r="AC1154" s="175"/>
      <c r="AD1154" s="175"/>
      <c r="AE1154" s="175"/>
      <c r="AF1154" s="175"/>
      <c r="AG1154" s="175"/>
    </row>
    <row r="1155" spans="1:33" ht="18" customHeight="1">
      <c r="A1155" s="647" t="str">
        <f t="shared" si="111"/>
        <v>平成16</v>
      </c>
      <c r="B1155" s="552">
        <f t="shared" si="108"/>
        <v>14</v>
      </c>
      <c r="C1155" s="648">
        <v>38316</v>
      </c>
      <c r="D1155" s="648">
        <f t="shared" si="109"/>
        <v>38317</v>
      </c>
      <c r="E1155" s="654">
        <v>2</v>
      </c>
      <c r="F1155" s="650" t="s">
        <v>2726</v>
      </c>
      <c r="G1155" s="650" t="s">
        <v>2727</v>
      </c>
      <c r="H1155" s="650" t="s">
        <v>2728</v>
      </c>
      <c r="I1155" s="176"/>
      <c r="J1155" s="655">
        <v>1</v>
      </c>
      <c r="K1155" s="656">
        <v>84</v>
      </c>
      <c r="L1155" s="653">
        <v>172</v>
      </c>
      <c r="M1155" s="176">
        <f t="shared" si="112"/>
        <v>344</v>
      </c>
      <c r="N1155" s="1104"/>
      <c r="O1155" s="1129" t="str">
        <f t="shared" si="110"/>
        <v/>
      </c>
      <c r="P1155" s="175"/>
      <c r="Q1155" s="175"/>
      <c r="R1155" s="175"/>
      <c r="S1155" s="175"/>
      <c r="T1155" s="175"/>
      <c r="U1155" s="175"/>
      <c r="V1155" s="175"/>
      <c r="W1155" s="175"/>
      <c r="X1155" s="175"/>
      <c r="Y1155" s="175"/>
      <c r="Z1155" s="175"/>
      <c r="AA1155" s="175"/>
      <c r="AB1155" s="175"/>
      <c r="AC1155" s="175"/>
      <c r="AD1155" s="175"/>
      <c r="AE1155" s="175"/>
      <c r="AF1155" s="175"/>
      <c r="AG1155" s="175"/>
    </row>
    <row r="1156" spans="1:33" ht="18" customHeight="1">
      <c r="A1156" s="647" t="str">
        <f t="shared" si="111"/>
        <v>平成16</v>
      </c>
      <c r="B1156" s="552">
        <f t="shared" ref="B1156:B1219" si="113">IF(ISBLANK(K1156),"-",COUNTIFS($K:$K,"&gt;"&amp;K1156,A:A,A1156)+1)</f>
        <v>17</v>
      </c>
      <c r="C1156" s="648">
        <v>38328</v>
      </c>
      <c r="D1156" s="648">
        <f t="shared" ref="D1156:D1219" si="114">IF(E1156=1,"",C1156+E1156-1)</f>
        <v>38329</v>
      </c>
      <c r="E1156" s="654">
        <v>2</v>
      </c>
      <c r="F1156" s="650" t="s">
        <v>2729</v>
      </c>
      <c r="G1156" s="650" t="s">
        <v>2730</v>
      </c>
      <c r="H1156" s="650" t="s">
        <v>2731</v>
      </c>
      <c r="I1156" s="176"/>
      <c r="J1156" s="655">
        <v>1</v>
      </c>
      <c r="K1156" s="656">
        <v>59</v>
      </c>
      <c r="L1156" s="653">
        <v>440</v>
      </c>
      <c r="M1156" s="176">
        <f t="shared" si="112"/>
        <v>880</v>
      </c>
      <c r="N1156" s="1104"/>
      <c r="O1156" s="1129" t="str">
        <f t="shared" ref="O1156:O1219" si="115">IF(COUNTIF(G1156,"*オンライン*"),"●","")</f>
        <v/>
      </c>
      <c r="P1156" s="175"/>
      <c r="Q1156" s="175"/>
      <c r="R1156" s="175"/>
      <c r="S1156" s="175"/>
      <c r="T1156" s="175"/>
      <c r="U1156" s="175"/>
      <c r="V1156" s="175"/>
      <c r="W1156" s="175"/>
      <c r="X1156" s="175"/>
      <c r="Y1156" s="175"/>
      <c r="Z1156" s="175"/>
      <c r="AA1156" s="175"/>
      <c r="AB1156" s="175"/>
      <c r="AC1156" s="175"/>
      <c r="AD1156" s="175"/>
      <c r="AE1156" s="175"/>
      <c r="AF1156" s="175"/>
      <c r="AG1156" s="175"/>
    </row>
    <row r="1157" spans="1:33" ht="18" customHeight="1">
      <c r="A1157" s="647" t="str">
        <f t="shared" ref="A1157:A1220" si="116">TEXT(EDATE(C1157,-3),"ggge")</f>
        <v>平成16</v>
      </c>
      <c r="B1157" s="552">
        <f t="shared" si="113"/>
        <v>68</v>
      </c>
      <c r="C1157" s="648">
        <v>38329</v>
      </c>
      <c r="D1157" s="648" t="str">
        <f t="shared" si="114"/>
        <v/>
      </c>
      <c r="E1157" s="654">
        <v>1</v>
      </c>
      <c r="F1157" s="650" t="s">
        <v>2732</v>
      </c>
      <c r="G1157" s="650" t="s">
        <v>2733</v>
      </c>
      <c r="H1157" s="650" t="s">
        <v>2656</v>
      </c>
      <c r="I1157" s="176"/>
      <c r="J1157" s="655">
        <v>1</v>
      </c>
      <c r="K1157" s="656">
        <v>4</v>
      </c>
      <c r="L1157" s="653">
        <v>116</v>
      </c>
      <c r="M1157" s="176">
        <f t="shared" ref="M1157:M1220" si="117">E1157*L1157</f>
        <v>116</v>
      </c>
      <c r="N1157" s="1104"/>
      <c r="O1157" s="1129" t="str">
        <f t="shared" si="115"/>
        <v/>
      </c>
      <c r="P1157" s="175"/>
      <c r="Q1157" s="175"/>
      <c r="R1157" s="175"/>
      <c r="S1157" s="175"/>
      <c r="T1157" s="175"/>
      <c r="U1157" s="175"/>
      <c r="V1157" s="175"/>
      <c r="W1157" s="175"/>
      <c r="X1157" s="175"/>
      <c r="Y1157" s="175"/>
      <c r="Z1157" s="175"/>
      <c r="AA1157" s="175"/>
      <c r="AB1157" s="175"/>
      <c r="AC1157" s="175"/>
      <c r="AD1157" s="175"/>
      <c r="AE1157" s="175"/>
      <c r="AF1157" s="175"/>
      <c r="AG1157" s="175"/>
    </row>
    <row r="1158" spans="1:33" ht="18" customHeight="1">
      <c r="A1158" s="647" t="str">
        <f t="shared" si="116"/>
        <v>平成16</v>
      </c>
      <c r="B1158" s="552">
        <f t="shared" si="113"/>
        <v>82</v>
      </c>
      <c r="C1158" s="648">
        <v>38330</v>
      </c>
      <c r="D1158" s="648" t="str">
        <f t="shared" si="114"/>
        <v/>
      </c>
      <c r="E1158" s="654">
        <v>1</v>
      </c>
      <c r="F1158" s="650" t="s">
        <v>2734</v>
      </c>
      <c r="G1158" s="650" t="s">
        <v>2436</v>
      </c>
      <c r="H1158" s="650" t="s">
        <v>2705</v>
      </c>
      <c r="I1158" s="176"/>
      <c r="J1158" s="655">
        <v>1</v>
      </c>
      <c r="K1158" s="656">
        <v>3</v>
      </c>
      <c r="L1158" s="653">
        <v>22</v>
      </c>
      <c r="M1158" s="176">
        <f t="shared" si="117"/>
        <v>22</v>
      </c>
      <c r="N1158" s="1104"/>
      <c r="O1158" s="1129" t="str">
        <f t="shared" si="115"/>
        <v/>
      </c>
      <c r="P1158" s="175"/>
      <c r="Q1158" s="175"/>
      <c r="R1158" s="175"/>
      <c r="S1158" s="175"/>
      <c r="T1158" s="175"/>
      <c r="U1158" s="175"/>
      <c r="V1158" s="175"/>
      <c r="W1158" s="175"/>
      <c r="X1158" s="175"/>
      <c r="Y1158" s="175"/>
      <c r="Z1158" s="175"/>
      <c r="AA1158" s="175"/>
      <c r="AB1158" s="175"/>
      <c r="AC1158" s="175"/>
      <c r="AD1158" s="175"/>
      <c r="AE1158" s="175"/>
      <c r="AF1158" s="175"/>
      <c r="AG1158" s="175"/>
    </row>
    <row r="1159" spans="1:33" ht="18" customHeight="1">
      <c r="A1159" s="647" t="str">
        <f t="shared" si="116"/>
        <v>平成16</v>
      </c>
      <c r="B1159" s="552">
        <f t="shared" si="113"/>
        <v>46</v>
      </c>
      <c r="C1159" s="648">
        <v>38331</v>
      </c>
      <c r="D1159" s="648" t="str">
        <f t="shared" si="114"/>
        <v/>
      </c>
      <c r="E1159" s="654">
        <v>1</v>
      </c>
      <c r="F1159" s="650" t="s">
        <v>2735</v>
      </c>
      <c r="G1159" s="650" t="s">
        <v>2697</v>
      </c>
      <c r="H1159" s="650" t="s">
        <v>2656</v>
      </c>
      <c r="I1159" s="176"/>
      <c r="J1159" s="655">
        <v>1</v>
      </c>
      <c r="K1159" s="656">
        <v>7</v>
      </c>
      <c r="L1159" s="653">
        <v>40</v>
      </c>
      <c r="M1159" s="176">
        <f t="shared" si="117"/>
        <v>40</v>
      </c>
      <c r="N1159" s="1104"/>
      <c r="O1159" s="1129" t="str">
        <f t="shared" si="115"/>
        <v/>
      </c>
      <c r="P1159" s="175"/>
      <c r="Q1159" s="175"/>
      <c r="R1159" s="175"/>
      <c r="S1159" s="175"/>
      <c r="T1159" s="175"/>
      <c r="U1159" s="175"/>
      <c r="V1159" s="175"/>
      <c r="W1159" s="175"/>
      <c r="X1159" s="175"/>
      <c r="Y1159" s="175"/>
      <c r="Z1159" s="175"/>
      <c r="AA1159" s="175"/>
      <c r="AB1159" s="175"/>
      <c r="AC1159" s="175"/>
      <c r="AD1159" s="175"/>
      <c r="AE1159" s="175"/>
      <c r="AF1159" s="175"/>
      <c r="AG1159" s="175"/>
    </row>
    <row r="1160" spans="1:33" ht="18" customHeight="1">
      <c r="A1160" s="647" t="str">
        <f t="shared" si="116"/>
        <v>平成16</v>
      </c>
      <c r="B1160" s="552">
        <f t="shared" si="113"/>
        <v>26</v>
      </c>
      <c r="C1160" s="648">
        <v>38335</v>
      </c>
      <c r="D1160" s="648">
        <f t="shared" si="114"/>
        <v>38336</v>
      </c>
      <c r="E1160" s="654">
        <v>2</v>
      </c>
      <c r="F1160" s="650" t="s">
        <v>2736</v>
      </c>
      <c r="G1160" s="650" t="s">
        <v>2697</v>
      </c>
      <c r="H1160" s="650" t="s">
        <v>2656</v>
      </c>
      <c r="I1160" s="176"/>
      <c r="J1160" s="655">
        <v>1</v>
      </c>
      <c r="K1160" s="656">
        <v>18</v>
      </c>
      <c r="L1160" s="653">
        <v>71</v>
      </c>
      <c r="M1160" s="176">
        <f t="shared" si="117"/>
        <v>142</v>
      </c>
      <c r="N1160" s="1104"/>
      <c r="O1160" s="1129" t="str">
        <f t="shared" si="115"/>
        <v/>
      </c>
      <c r="P1160" s="175"/>
      <c r="Q1160" s="175"/>
      <c r="R1160" s="175"/>
      <c r="S1160" s="175"/>
      <c r="T1160" s="175"/>
      <c r="U1160" s="175"/>
      <c r="V1160" s="175"/>
      <c r="W1160" s="175"/>
      <c r="X1160" s="175"/>
      <c r="Y1160" s="175"/>
      <c r="Z1160" s="175"/>
      <c r="AA1160" s="175"/>
      <c r="AB1160" s="175"/>
      <c r="AC1160" s="175"/>
      <c r="AD1160" s="175"/>
      <c r="AE1160" s="175"/>
      <c r="AF1160" s="175"/>
      <c r="AG1160" s="175"/>
    </row>
    <row r="1161" spans="1:33" ht="18" customHeight="1">
      <c r="A1161" s="647" t="str">
        <f t="shared" si="116"/>
        <v>平成16</v>
      </c>
      <c r="B1161" s="552">
        <f t="shared" si="113"/>
        <v>30</v>
      </c>
      <c r="C1161" s="648">
        <v>38338</v>
      </c>
      <c r="D1161" s="648" t="str">
        <f t="shared" si="114"/>
        <v/>
      </c>
      <c r="E1161" s="654">
        <v>1</v>
      </c>
      <c r="F1161" s="651" t="s">
        <v>2737</v>
      </c>
      <c r="G1161" s="650" t="s">
        <v>2738</v>
      </c>
      <c r="H1161" s="650" t="s">
        <v>2656</v>
      </c>
      <c r="I1161" s="176"/>
      <c r="J1161" s="655">
        <v>1</v>
      </c>
      <c r="K1161" s="656">
        <v>14</v>
      </c>
      <c r="L1161" s="653">
        <v>33</v>
      </c>
      <c r="M1161" s="176">
        <f t="shared" si="117"/>
        <v>33</v>
      </c>
      <c r="N1161" s="1104"/>
      <c r="O1161" s="1129" t="str">
        <f t="shared" si="115"/>
        <v/>
      </c>
      <c r="P1161" s="175"/>
      <c r="Q1161" s="175"/>
      <c r="R1161" s="175"/>
      <c r="S1161" s="175"/>
      <c r="T1161" s="175"/>
      <c r="U1161" s="175"/>
      <c r="V1161" s="175"/>
      <c r="W1161" s="175"/>
      <c r="X1161" s="175"/>
      <c r="Y1161" s="175"/>
      <c r="Z1161" s="175"/>
      <c r="AA1161" s="175"/>
      <c r="AB1161" s="175"/>
      <c r="AC1161" s="175"/>
      <c r="AD1161" s="175"/>
      <c r="AE1161" s="175"/>
      <c r="AF1161" s="175"/>
      <c r="AG1161" s="175"/>
    </row>
    <row r="1162" spans="1:33" ht="18" customHeight="1">
      <c r="A1162" s="647" t="str">
        <f t="shared" si="116"/>
        <v>平成16</v>
      </c>
      <c r="B1162" s="552">
        <f t="shared" si="113"/>
        <v>24</v>
      </c>
      <c r="C1162" s="648">
        <v>38338</v>
      </c>
      <c r="D1162" s="648" t="str">
        <f t="shared" si="114"/>
        <v/>
      </c>
      <c r="E1162" s="654">
        <v>1</v>
      </c>
      <c r="F1162" s="650" t="s">
        <v>2739</v>
      </c>
      <c r="G1162" s="650" t="s">
        <v>2740</v>
      </c>
      <c r="H1162" s="650" t="s">
        <v>2741</v>
      </c>
      <c r="I1162" s="176"/>
      <c r="J1162" s="655">
        <v>1</v>
      </c>
      <c r="K1162" s="656">
        <v>32</v>
      </c>
      <c r="L1162" s="653">
        <v>103</v>
      </c>
      <c r="M1162" s="176">
        <f t="shared" si="117"/>
        <v>103</v>
      </c>
      <c r="N1162" s="1104"/>
      <c r="O1162" s="1129" t="str">
        <f t="shared" si="115"/>
        <v/>
      </c>
      <c r="P1162" s="175"/>
      <c r="Q1162" s="175"/>
      <c r="R1162" s="175"/>
      <c r="S1162" s="175"/>
      <c r="T1162" s="175"/>
      <c r="U1162" s="175"/>
      <c r="V1162" s="175"/>
      <c r="W1162" s="175"/>
      <c r="X1162" s="175"/>
      <c r="Y1162" s="175"/>
      <c r="Z1162" s="175"/>
      <c r="AA1162" s="175"/>
      <c r="AB1162" s="175"/>
      <c r="AC1162" s="175"/>
      <c r="AD1162" s="175"/>
      <c r="AE1162" s="175"/>
      <c r="AF1162" s="175"/>
      <c r="AG1162" s="175"/>
    </row>
    <row r="1163" spans="1:33" ht="18" customHeight="1">
      <c r="A1163" s="647" t="str">
        <f t="shared" si="116"/>
        <v>平成16</v>
      </c>
      <c r="B1163" s="552">
        <f t="shared" si="113"/>
        <v>68</v>
      </c>
      <c r="C1163" s="648">
        <v>38342</v>
      </c>
      <c r="D1163" s="648" t="str">
        <f t="shared" si="114"/>
        <v/>
      </c>
      <c r="E1163" s="654">
        <v>1</v>
      </c>
      <c r="F1163" s="650" t="s">
        <v>2742</v>
      </c>
      <c r="G1163" s="650" t="s">
        <v>2743</v>
      </c>
      <c r="H1163" s="650" t="s">
        <v>2656</v>
      </c>
      <c r="I1163" s="176"/>
      <c r="J1163" s="655">
        <v>1</v>
      </c>
      <c r="K1163" s="656">
        <v>4</v>
      </c>
      <c r="L1163" s="653">
        <v>141</v>
      </c>
      <c r="M1163" s="176">
        <f t="shared" si="117"/>
        <v>141</v>
      </c>
      <c r="N1163" s="1104"/>
      <c r="O1163" s="1129" t="str">
        <f t="shared" si="115"/>
        <v/>
      </c>
      <c r="P1163" s="175"/>
      <c r="Q1163" s="175"/>
      <c r="R1163" s="175"/>
      <c r="S1163" s="175"/>
      <c r="T1163" s="175"/>
      <c r="U1163" s="175"/>
      <c r="V1163" s="175"/>
      <c r="W1163" s="175"/>
      <c r="X1163" s="175"/>
      <c r="Y1163" s="175"/>
      <c r="Z1163" s="175"/>
      <c r="AA1163" s="175"/>
      <c r="AB1163" s="175"/>
      <c r="AC1163" s="175"/>
      <c r="AD1163" s="175"/>
      <c r="AE1163" s="175"/>
      <c r="AF1163" s="175"/>
      <c r="AG1163" s="175"/>
    </row>
    <row r="1164" spans="1:33" ht="18" customHeight="1">
      <c r="A1164" s="647" t="str">
        <f t="shared" si="116"/>
        <v>平成16</v>
      </c>
      <c r="B1164" s="552">
        <f t="shared" si="113"/>
        <v>38</v>
      </c>
      <c r="C1164" s="648">
        <v>38360</v>
      </c>
      <c r="D1164" s="648">
        <f t="shared" si="114"/>
        <v>38361</v>
      </c>
      <c r="E1164" s="654">
        <v>2</v>
      </c>
      <c r="F1164" s="650" t="s">
        <v>2744</v>
      </c>
      <c r="G1164" s="650" t="s">
        <v>2745</v>
      </c>
      <c r="H1164" s="650" t="s">
        <v>2746</v>
      </c>
      <c r="I1164" s="176"/>
      <c r="J1164" s="655">
        <v>1</v>
      </c>
      <c r="K1164" s="656">
        <v>10</v>
      </c>
      <c r="L1164" s="653">
        <v>1000</v>
      </c>
      <c r="M1164" s="176">
        <f t="shared" si="117"/>
        <v>2000</v>
      </c>
      <c r="N1164" s="1104"/>
      <c r="O1164" s="1129" t="str">
        <f t="shared" si="115"/>
        <v/>
      </c>
      <c r="P1164" s="175"/>
      <c r="Q1164" s="175"/>
      <c r="R1164" s="175"/>
      <c r="S1164" s="175"/>
      <c r="T1164" s="175"/>
      <c r="U1164" s="175"/>
      <c r="V1164" s="175"/>
      <c r="W1164" s="175"/>
      <c r="X1164" s="175"/>
      <c r="Y1164" s="175"/>
      <c r="Z1164" s="175"/>
      <c r="AA1164" s="175"/>
      <c r="AB1164" s="175"/>
      <c r="AC1164" s="175"/>
      <c r="AD1164" s="175"/>
      <c r="AE1164" s="175"/>
      <c r="AF1164" s="175"/>
      <c r="AG1164" s="175"/>
    </row>
    <row r="1165" spans="1:33" ht="18" customHeight="1">
      <c r="A1165" s="647" t="str">
        <f t="shared" si="116"/>
        <v>平成16</v>
      </c>
      <c r="B1165" s="552">
        <f t="shared" si="113"/>
        <v>46</v>
      </c>
      <c r="C1165" s="648">
        <v>38364</v>
      </c>
      <c r="D1165" s="648" t="str">
        <f t="shared" si="114"/>
        <v/>
      </c>
      <c r="E1165" s="654">
        <v>1</v>
      </c>
      <c r="F1165" s="650" t="s">
        <v>2747</v>
      </c>
      <c r="G1165" s="650" t="s">
        <v>2748</v>
      </c>
      <c r="H1165" s="650" t="s">
        <v>2656</v>
      </c>
      <c r="I1165" s="176"/>
      <c r="J1165" s="655">
        <v>1</v>
      </c>
      <c r="K1165" s="656">
        <v>7</v>
      </c>
      <c r="L1165" s="653">
        <v>109</v>
      </c>
      <c r="M1165" s="176">
        <f t="shared" si="117"/>
        <v>109</v>
      </c>
      <c r="N1165" s="1104"/>
      <c r="O1165" s="1129" t="str">
        <f t="shared" si="115"/>
        <v/>
      </c>
      <c r="P1165" s="175"/>
      <c r="Q1165" s="175"/>
      <c r="R1165" s="175"/>
      <c r="S1165" s="175"/>
      <c r="T1165" s="175"/>
      <c r="U1165" s="175"/>
      <c r="V1165" s="175"/>
      <c r="W1165" s="175"/>
      <c r="X1165" s="175"/>
      <c r="Y1165" s="175"/>
      <c r="Z1165" s="175"/>
      <c r="AA1165" s="175"/>
      <c r="AB1165" s="175"/>
      <c r="AC1165" s="175"/>
      <c r="AD1165" s="175"/>
      <c r="AE1165" s="175"/>
      <c r="AF1165" s="175"/>
      <c r="AG1165" s="175"/>
    </row>
    <row r="1166" spans="1:33" ht="18" customHeight="1">
      <c r="A1166" s="647" t="str">
        <f t="shared" si="116"/>
        <v>平成16</v>
      </c>
      <c r="B1166" s="552">
        <f t="shared" si="113"/>
        <v>82</v>
      </c>
      <c r="C1166" s="648">
        <v>38366</v>
      </c>
      <c r="D1166" s="648" t="str">
        <f t="shared" si="114"/>
        <v/>
      </c>
      <c r="E1166" s="654">
        <v>1</v>
      </c>
      <c r="F1166" s="650" t="s">
        <v>2749</v>
      </c>
      <c r="G1166" s="650" t="s">
        <v>2750</v>
      </c>
      <c r="H1166" s="650" t="s">
        <v>2751</v>
      </c>
      <c r="I1166" s="176"/>
      <c r="J1166" s="655">
        <v>1</v>
      </c>
      <c r="K1166" s="656">
        <v>3</v>
      </c>
      <c r="L1166" s="653">
        <v>70</v>
      </c>
      <c r="M1166" s="176">
        <f t="shared" si="117"/>
        <v>70</v>
      </c>
      <c r="N1166" s="1104"/>
      <c r="O1166" s="1129" t="str">
        <f t="shared" si="115"/>
        <v/>
      </c>
      <c r="P1166" s="175"/>
      <c r="Q1166" s="175"/>
      <c r="R1166" s="175"/>
      <c r="S1166" s="175"/>
      <c r="T1166" s="175"/>
      <c r="U1166" s="175"/>
      <c r="V1166" s="175"/>
      <c r="W1166" s="175"/>
      <c r="X1166" s="175"/>
      <c r="Y1166" s="175"/>
      <c r="Z1166" s="175"/>
      <c r="AA1166" s="175"/>
      <c r="AB1166" s="175"/>
      <c r="AC1166" s="175"/>
      <c r="AD1166" s="175"/>
      <c r="AE1166" s="175"/>
      <c r="AF1166" s="175"/>
      <c r="AG1166" s="175"/>
    </row>
    <row r="1167" spans="1:33" ht="18" customHeight="1">
      <c r="A1167" s="647" t="str">
        <f t="shared" si="116"/>
        <v>平成16</v>
      </c>
      <c r="B1167" s="552">
        <f t="shared" si="113"/>
        <v>22</v>
      </c>
      <c r="C1167" s="648">
        <v>38365</v>
      </c>
      <c r="D1167" s="648">
        <f t="shared" si="114"/>
        <v>38366</v>
      </c>
      <c r="E1167" s="654">
        <v>2</v>
      </c>
      <c r="F1167" s="650" t="s">
        <v>2752</v>
      </c>
      <c r="G1167" s="650" t="s">
        <v>2753</v>
      </c>
      <c r="H1167" s="650" t="s">
        <v>2754</v>
      </c>
      <c r="I1167" s="176"/>
      <c r="J1167" s="655">
        <v>1</v>
      </c>
      <c r="K1167" s="656">
        <v>34</v>
      </c>
      <c r="L1167" s="653">
        <v>300</v>
      </c>
      <c r="M1167" s="176">
        <f t="shared" si="117"/>
        <v>600</v>
      </c>
      <c r="N1167" s="1104"/>
      <c r="O1167" s="1129" t="str">
        <f t="shared" si="115"/>
        <v/>
      </c>
      <c r="P1167" s="175"/>
      <c r="Q1167" s="175"/>
      <c r="R1167" s="175"/>
      <c r="S1167" s="175"/>
      <c r="T1167" s="175"/>
      <c r="U1167" s="175"/>
      <c r="V1167" s="175"/>
      <c r="W1167" s="175"/>
      <c r="X1167" s="175"/>
      <c r="Y1167" s="175"/>
      <c r="Z1167" s="175"/>
      <c r="AA1167" s="175"/>
      <c r="AB1167" s="175"/>
      <c r="AC1167" s="175"/>
      <c r="AD1167" s="175"/>
      <c r="AE1167" s="175"/>
      <c r="AF1167" s="175"/>
      <c r="AG1167" s="175"/>
    </row>
    <row r="1168" spans="1:33" ht="18" customHeight="1">
      <c r="A1168" s="647" t="str">
        <f t="shared" si="116"/>
        <v>平成16</v>
      </c>
      <c r="B1168" s="552">
        <f t="shared" si="113"/>
        <v>68</v>
      </c>
      <c r="C1168" s="648">
        <v>38369</v>
      </c>
      <c r="D1168" s="648" t="str">
        <f t="shared" si="114"/>
        <v/>
      </c>
      <c r="E1168" s="654">
        <v>1</v>
      </c>
      <c r="F1168" s="650" t="s">
        <v>2755</v>
      </c>
      <c r="G1168" s="650" t="s">
        <v>2756</v>
      </c>
      <c r="H1168" s="650" t="s">
        <v>2674</v>
      </c>
      <c r="I1168" s="176"/>
      <c r="J1168" s="655">
        <v>1</v>
      </c>
      <c r="K1168" s="656">
        <v>4</v>
      </c>
      <c r="L1168" s="653">
        <v>128</v>
      </c>
      <c r="M1168" s="176">
        <f t="shared" si="117"/>
        <v>128</v>
      </c>
      <c r="N1168" s="1104"/>
      <c r="O1168" s="1129" t="str">
        <f t="shared" si="115"/>
        <v/>
      </c>
      <c r="P1168" s="175"/>
      <c r="Q1168" s="175"/>
      <c r="R1168" s="175"/>
      <c r="S1168" s="175"/>
      <c r="T1168" s="175"/>
      <c r="U1168" s="175"/>
      <c r="V1168" s="175"/>
      <c r="W1168" s="175"/>
      <c r="X1168" s="175"/>
      <c r="Y1168" s="175"/>
      <c r="Z1168" s="175"/>
      <c r="AA1168" s="175"/>
      <c r="AB1168" s="175"/>
      <c r="AC1168" s="175"/>
      <c r="AD1168" s="175"/>
      <c r="AE1168" s="175"/>
      <c r="AF1168" s="175"/>
      <c r="AG1168" s="175"/>
    </row>
    <row r="1169" spans="1:33" ht="18" customHeight="1">
      <c r="A1169" s="647" t="str">
        <f t="shared" si="116"/>
        <v>平成16</v>
      </c>
      <c r="B1169" s="552">
        <f t="shared" si="113"/>
        <v>61</v>
      </c>
      <c r="C1169" s="648">
        <v>38370</v>
      </c>
      <c r="D1169" s="648" t="str">
        <f t="shared" si="114"/>
        <v/>
      </c>
      <c r="E1169" s="654">
        <v>1</v>
      </c>
      <c r="F1169" s="650" t="s">
        <v>2757</v>
      </c>
      <c r="G1169" s="650" t="s">
        <v>2758</v>
      </c>
      <c r="H1169" s="650" t="s">
        <v>2656</v>
      </c>
      <c r="I1169" s="176"/>
      <c r="J1169" s="655">
        <v>1</v>
      </c>
      <c r="K1169" s="656">
        <v>5</v>
      </c>
      <c r="L1169" s="653">
        <v>135</v>
      </c>
      <c r="M1169" s="176">
        <f t="shared" si="117"/>
        <v>135</v>
      </c>
      <c r="N1169" s="1104"/>
      <c r="O1169" s="1129" t="str">
        <f t="shared" si="115"/>
        <v/>
      </c>
      <c r="P1169" s="175"/>
      <c r="Q1169" s="175"/>
      <c r="R1169" s="175"/>
      <c r="S1169" s="175"/>
      <c r="T1169" s="175"/>
      <c r="U1169" s="175"/>
      <c r="V1169" s="175"/>
      <c r="W1169" s="175"/>
      <c r="X1169" s="175"/>
      <c r="Y1169" s="175"/>
      <c r="Z1169" s="175"/>
      <c r="AA1169" s="175"/>
      <c r="AB1169" s="175"/>
      <c r="AC1169" s="175"/>
      <c r="AD1169" s="175"/>
      <c r="AE1169" s="175"/>
      <c r="AF1169" s="175"/>
      <c r="AG1169" s="175"/>
    </row>
    <row r="1170" spans="1:33" ht="18" customHeight="1">
      <c r="A1170" s="647" t="str">
        <f t="shared" si="116"/>
        <v>平成16</v>
      </c>
      <c r="B1170" s="552">
        <f t="shared" si="113"/>
        <v>12</v>
      </c>
      <c r="C1170" s="648">
        <v>38358</v>
      </c>
      <c r="D1170" s="648">
        <f t="shared" si="114"/>
        <v>38359</v>
      </c>
      <c r="E1170" s="654">
        <v>2</v>
      </c>
      <c r="F1170" s="650" t="s">
        <v>2759</v>
      </c>
      <c r="G1170" s="650" t="s">
        <v>2708</v>
      </c>
      <c r="H1170" s="650" t="s">
        <v>2760</v>
      </c>
      <c r="I1170" s="176"/>
      <c r="J1170" s="655">
        <v>1</v>
      </c>
      <c r="K1170" s="656">
        <v>88</v>
      </c>
      <c r="L1170" s="653">
        <v>211</v>
      </c>
      <c r="M1170" s="176">
        <f t="shared" si="117"/>
        <v>422</v>
      </c>
      <c r="N1170" s="1104"/>
      <c r="O1170" s="1129" t="str">
        <f t="shared" si="115"/>
        <v/>
      </c>
      <c r="P1170" s="175"/>
      <c r="Q1170" s="175"/>
      <c r="R1170" s="175"/>
      <c r="S1170" s="175"/>
      <c r="T1170" s="175"/>
      <c r="U1170" s="175"/>
      <c r="V1170" s="175"/>
      <c r="W1170" s="175"/>
      <c r="X1170" s="175"/>
      <c r="Y1170" s="175"/>
      <c r="Z1170" s="175"/>
      <c r="AA1170" s="175"/>
      <c r="AB1170" s="175"/>
      <c r="AC1170" s="175"/>
      <c r="AD1170" s="175"/>
      <c r="AE1170" s="175"/>
      <c r="AF1170" s="175"/>
      <c r="AG1170" s="175"/>
    </row>
    <row r="1171" spans="1:33" ht="18" customHeight="1">
      <c r="A1171" s="647" t="str">
        <f t="shared" si="116"/>
        <v>平成16</v>
      </c>
      <c r="B1171" s="552">
        <f t="shared" si="113"/>
        <v>91</v>
      </c>
      <c r="C1171" s="648">
        <v>38381</v>
      </c>
      <c r="D1171" s="648" t="str">
        <f t="shared" si="114"/>
        <v/>
      </c>
      <c r="E1171" s="654">
        <v>1</v>
      </c>
      <c r="F1171" s="650" t="s">
        <v>2761</v>
      </c>
      <c r="G1171" s="650" t="s">
        <v>2762</v>
      </c>
      <c r="H1171" s="650" t="s">
        <v>2646</v>
      </c>
      <c r="I1171" s="176"/>
      <c r="J1171" s="655">
        <v>1</v>
      </c>
      <c r="K1171" s="656">
        <v>2</v>
      </c>
      <c r="L1171" s="653">
        <v>57</v>
      </c>
      <c r="M1171" s="176">
        <f t="shared" si="117"/>
        <v>57</v>
      </c>
      <c r="N1171" s="1104"/>
      <c r="O1171" s="1129" t="str">
        <f t="shared" si="115"/>
        <v/>
      </c>
      <c r="P1171" s="175"/>
      <c r="Q1171" s="175"/>
      <c r="R1171" s="175"/>
      <c r="S1171" s="175"/>
      <c r="T1171" s="175"/>
      <c r="U1171" s="175"/>
      <c r="V1171" s="175"/>
      <c r="W1171" s="175"/>
      <c r="X1171" s="175"/>
      <c r="Y1171" s="175"/>
      <c r="Z1171" s="175"/>
      <c r="AA1171" s="175"/>
      <c r="AB1171" s="175"/>
      <c r="AC1171" s="175"/>
      <c r="AD1171" s="175"/>
      <c r="AE1171" s="175"/>
      <c r="AF1171" s="175"/>
      <c r="AG1171" s="175"/>
    </row>
    <row r="1172" spans="1:33" ht="18" customHeight="1">
      <c r="A1172" s="647" t="str">
        <f t="shared" si="116"/>
        <v>平成16</v>
      </c>
      <c r="B1172" s="552">
        <f t="shared" si="113"/>
        <v>91</v>
      </c>
      <c r="C1172" s="648">
        <v>38373</v>
      </c>
      <c r="D1172" s="648" t="str">
        <f t="shared" si="114"/>
        <v/>
      </c>
      <c r="E1172" s="654">
        <v>1</v>
      </c>
      <c r="F1172" s="650" t="s">
        <v>2699</v>
      </c>
      <c r="G1172" s="650" t="s">
        <v>2763</v>
      </c>
      <c r="H1172" s="650" t="s">
        <v>2674</v>
      </c>
      <c r="I1172" s="176"/>
      <c r="J1172" s="655">
        <v>1</v>
      </c>
      <c r="K1172" s="656">
        <v>2</v>
      </c>
      <c r="L1172" s="653">
        <v>34</v>
      </c>
      <c r="M1172" s="176">
        <f t="shared" si="117"/>
        <v>34</v>
      </c>
      <c r="N1172" s="1104"/>
      <c r="O1172" s="1129" t="str">
        <f t="shared" si="115"/>
        <v/>
      </c>
      <c r="P1172" s="175"/>
      <c r="Q1172" s="175"/>
      <c r="R1172" s="175"/>
      <c r="S1172" s="175"/>
      <c r="T1172" s="175"/>
      <c r="U1172" s="175"/>
      <c r="V1172" s="175"/>
      <c r="W1172" s="175"/>
      <c r="X1172" s="175"/>
      <c r="Y1172" s="175"/>
      <c r="Z1172" s="175"/>
      <c r="AA1172" s="175"/>
      <c r="AB1172" s="175"/>
      <c r="AC1172" s="175"/>
      <c r="AD1172" s="175"/>
      <c r="AE1172" s="175"/>
      <c r="AF1172" s="175"/>
      <c r="AG1172" s="175"/>
    </row>
    <row r="1173" spans="1:33" ht="18" customHeight="1">
      <c r="A1173" s="647" t="str">
        <f t="shared" si="116"/>
        <v>平成16</v>
      </c>
      <c r="B1173" s="552">
        <f t="shared" si="113"/>
        <v>15</v>
      </c>
      <c r="C1173" s="648">
        <v>38384</v>
      </c>
      <c r="D1173" s="648">
        <f t="shared" si="114"/>
        <v>38385</v>
      </c>
      <c r="E1173" s="654">
        <v>2</v>
      </c>
      <c r="F1173" s="650" t="s">
        <v>2764</v>
      </c>
      <c r="G1173" s="650" t="s">
        <v>2697</v>
      </c>
      <c r="H1173" s="650" t="s">
        <v>2639</v>
      </c>
      <c r="I1173" s="176"/>
      <c r="J1173" s="655">
        <v>1</v>
      </c>
      <c r="K1173" s="656">
        <v>73</v>
      </c>
      <c r="L1173" s="653">
        <v>143</v>
      </c>
      <c r="M1173" s="176">
        <f t="shared" si="117"/>
        <v>286</v>
      </c>
      <c r="N1173" s="1104"/>
      <c r="O1173" s="1129" t="str">
        <f t="shared" si="115"/>
        <v/>
      </c>
      <c r="P1173" s="175"/>
      <c r="Q1173" s="175"/>
      <c r="R1173" s="175"/>
      <c r="S1173" s="175"/>
      <c r="T1173" s="175"/>
      <c r="U1173" s="175"/>
      <c r="V1173" s="175"/>
      <c r="W1173" s="175"/>
      <c r="X1173" s="175"/>
      <c r="Y1173" s="175"/>
      <c r="Z1173" s="175"/>
      <c r="AA1173" s="175"/>
      <c r="AB1173" s="175"/>
      <c r="AC1173" s="175"/>
      <c r="AD1173" s="175"/>
      <c r="AE1173" s="175"/>
      <c r="AF1173" s="175"/>
      <c r="AG1173" s="175"/>
    </row>
    <row r="1174" spans="1:33" ht="18" customHeight="1">
      <c r="A1174" s="647" t="str">
        <f t="shared" si="116"/>
        <v>平成16</v>
      </c>
      <c r="B1174" s="552">
        <f t="shared" si="113"/>
        <v>52</v>
      </c>
      <c r="C1174" s="648">
        <v>38384</v>
      </c>
      <c r="D1174" s="648" t="str">
        <f t="shared" si="114"/>
        <v/>
      </c>
      <c r="E1174" s="654">
        <v>1</v>
      </c>
      <c r="F1174" s="650" t="s">
        <v>2765</v>
      </c>
      <c r="G1174" s="650" t="s">
        <v>2766</v>
      </c>
      <c r="H1174" s="650" t="s">
        <v>2656</v>
      </c>
      <c r="I1174" s="176"/>
      <c r="J1174" s="655">
        <v>1</v>
      </c>
      <c r="K1174" s="656">
        <v>6</v>
      </c>
      <c r="L1174" s="653">
        <v>108</v>
      </c>
      <c r="M1174" s="176">
        <f t="shared" si="117"/>
        <v>108</v>
      </c>
      <c r="N1174" s="1104"/>
      <c r="O1174" s="1129" t="str">
        <f t="shared" si="115"/>
        <v/>
      </c>
      <c r="P1174" s="175"/>
      <c r="Q1174" s="175"/>
      <c r="R1174" s="175"/>
      <c r="S1174" s="175"/>
      <c r="T1174" s="175"/>
      <c r="U1174" s="175"/>
      <c r="V1174" s="175"/>
      <c r="W1174" s="175"/>
      <c r="X1174" s="175"/>
      <c r="Y1174" s="175"/>
      <c r="Z1174" s="175"/>
      <c r="AA1174" s="175"/>
      <c r="AB1174" s="175"/>
      <c r="AC1174" s="175"/>
      <c r="AD1174" s="175"/>
      <c r="AE1174" s="175"/>
      <c r="AF1174" s="175"/>
      <c r="AG1174" s="175"/>
    </row>
    <row r="1175" spans="1:33" ht="18" customHeight="1">
      <c r="A1175" s="647" t="str">
        <f t="shared" si="116"/>
        <v>平成16</v>
      </c>
      <c r="B1175" s="552">
        <f t="shared" si="113"/>
        <v>82</v>
      </c>
      <c r="C1175" s="648">
        <v>38387</v>
      </c>
      <c r="D1175" s="648" t="str">
        <f t="shared" si="114"/>
        <v/>
      </c>
      <c r="E1175" s="654">
        <v>1</v>
      </c>
      <c r="F1175" s="650" t="s">
        <v>2767</v>
      </c>
      <c r="G1175" s="650" t="s">
        <v>2768</v>
      </c>
      <c r="H1175" s="650" t="s">
        <v>2769</v>
      </c>
      <c r="I1175" s="176"/>
      <c r="J1175" s="655">
        <v>1</v>
      </c>
      <c r="K1175" s="656">
        <v>3</v>
      </c>
      <c r="L1175" s="653">
        <v>120</v>
      </c>
      <c r="M1175" s="176">
        <f t="shared" si="117"/>
        <v>120</v>
      </c>
      <c r="N1175" s="1104"/>
      <c r="O1175" s="1129" t="str">
        <f t="shared" si="115"/>
        <v/>
      </c>
      <c r="P1175" s="175"/>
      <c r="Q1175" s="175"/>
      <c r="R1175" s="175"/>
      <c r="S1175" s="175"/>
      <c r="T1175" s="175"/>
      <c r="U1175" s="175"/>
      <c r="V1175" s="175"/>
      <c r="W1175" s="175"/>
      <c r="X1175" s="175"/>
      <c r="Y1175" s="175"/>
      <c r="Z1175" s="175"/>
      <c r="AA1175" s="175"/>
      <c r="AB1175" s="175"/>
      <c r="AC1175" s="175"/>
      <c r="AD1175" s="175"/>
      <c r="AE1175" s="175"/>
      <c r="AF1175" s="175"/>
      <c r="AG1175" s="175"/>
    </row>
    <row r="1176" spans="1:33" ht="18" customHeight="1">
      <c r="A1176" s="647" t="str">
        <f t="shared" si="116"/>
        <v>平成16</v>
      </c>
      <c r="B1176" s="552">
        <f t="shared" si="113"/>
        <v>68</v>
      </c>
      <c r="C1176" s="648">
        <v>38391</v>
      </c>
      <c r="D1176" s="648" t="str">
        <f t="shared" si="114"/>
        <v/>
      </c>
      <c r="E1176" s="654">
        <v>1</v>
      </c>
      <c r="F1176" s="650" t="s">
        <v>2770</v>
      </c>
      <c r="G1176" s="650" t="s">
        <v>2762</v>
      </c>
      <c r="H1176" s="650" t="s">
        <v>2771</v>
      </c>
      <c r="I1176" s="176"/>
      <c r="J1176" s="655">
        <v>1</v>
      </c>
      <c r="K1176" s="656">
        <v>4</v>
      </c>
      <c r="L1176" s="653">
        <v>83</v>
      </c>
      <c r="M1176" s="176">
        <f t="shared" si="117"/>
        <v>83</v>
      </c>
      <c r="N1176" s="1104"/>
      <c r="O1176" s="1129" t="str">
        <f t="shared" si="115"/>
        <v/>
      </c>
      <c r="P1176" s="175"/>
      <c r="Q1176" s="175"/>
      <c r="R1176" s="175"/>
      <c r="S1176" s="175"/>
      <c r="T1176" s="175"/>
      <c r="U1176" s="175"/>
      <c r="V1176" s="175"/>
      <c r="W1176" s="175"/>
      <c r="X1176" s="175"/>
      <c r="Y1176" s="175"/>
      <c r="Z1176" s="175"/>
      <c r="AA1176" s="175"/>
      <c r="AB1176" s="175"/>
      <c r="AC1176" s="175"/>
      <c r="AD1176" s="175"/>
      <c r="AE1176" s="175"/>
      <c r="AF1176" s="175"/>
      <c r="AG1176" s="175"/>
    </row>
    <row r="1177" spans="1:33" ht="18" customHeight="1">
      <c r="A1177" s="647" t="str">
        <f t="shared" si="116"/>
        <v>平成16</v>
      </c>
      <c r="B1177" s="552">
        <f t="shared" si="113"/>
        <v>82</v>
      </c>
      <c r="C1177" s="648">
        <v>38391</v>
      </c>
      <c r="D1177" s="648" t="str">
        <f t="shared" si="114"/>
        <v/>
      </c>
      <c r="E1177" s="654">
        <v>1</v>
      </c>
      <c r="F1177" s="650" t="s">
        <v>2772</v>
      </c>
      <c r="G1177" s="650" t="s">
        <v>2773</v>
      </c>
      <c r="H1177" s="650" t="s">
        <v>2774</v>
      </c>
      <c r="I1177" s="176"/>
      <c r="J1177" s="655">
        <v>1</v>
      </c>
      <c r="K1177" s="656">
        <v>3</v>
      </c>
      <c r="L1177" s="653">
        <v>56</v>
      </c>
      <c r="M1177" s="176">
        <f t="shared" si="117"/>
        <v>56</v>
      </c>
      <c r="N1177" s="1104"/>
      <c r="O1177" s="1129" t="str">
        <f t="shared" si="115"/>
        <v/>
      </c>
      <c r="P1177" s="175"/>
      <c r="Q1177" s="175"/>
      <c r="R1177" s="175"/>
      <c r="S1177" s="175"/>
      <c r="T1177" s="175"/>
      <c r="U1177" s="175"/>
      <c r="V1177" s="175"/>
      <c r="W1177" s="175"/>
      <c r="X1177" s="175"/>
      <c r="Y1177" s="175"/>
      <c r="Z1177" s="175"/>
      <c r="AA1177" s="175"/>
      <c r="AB1177" s="175"/>
      <c r="AC1177" s="175"/>
      <c r="AD1177" s="175"/>
      <c r="AE1177" s="175"/>
      <c r="AF1177" s="175"/>
      <c r="AG1177" s="175"/>
    </row>
    <row r="1178" spans="1:33" ht="18" customHeight="1">
      <c r="A1178" s="647" t="str">
        <f t="shared" si="116"/>
        <v>平成16</v>
      </c>
      <c r="B1178" s="552">
        <f t="shared" si="113"/>
        <v>68</v>
      </c>
      <c r="C1178" s="648">
        <v>38401</v>
      </c>
      <c r="D1178" s="648" t="str">
        <f t="shared" si="114"/>
        <v/>
      </c>
      <c r="E1178" s="654">
        <v>1</v>
      </c>
      <c r="F1178" s="650" t="s">
        <v>2775</v>
      </c>
      <c r="G1178" s="650" t="s">
        <v>2776</v>
      </c>
      <c r="H1178" s="650" t="s">
        <v>2656</v>
      </c>
      <c r="I1178" s="176"/>
      <c r="J1178" s="655">
        <v>1</v>
      </c>
      <c r="K1178" s="656">
        <v>4</v>
      </c>
      <c r="L1178" s="653">
        <v>166</v>
      </c>
      <c r="M1178" s="176">
        <f t="shared" si="117"/>
        <v>166</v>
      </c>
      <c r="N1178" s="1104"/>
      <c r="O1178" s="1129" t="str">
        <f t="shared" si="115"/>
        <v/>
      </c>
      <c r="P1178" s="175"/>
      <c r="Q1178" s="175"/>
      <c r="R1178" s="175"/>
      <c r="S1178" s="175"/>
      <c r="T1178" s="175"/>
      <c r="U1178" s="175"/>
      <c r="V1178" s="175"/>
      <c r="W1178" s="175"/>
      <c r="X1178" s="175"/>
      <c r="Y1178" s="175"/>
      <c r="Z1178" s="175"/>
      <c r="AA1178" s="175"/>
      <c r="AB1178" s="175"/>
      <c r="AC1178" s="175"/>
      <c r="AD1178" s="175"/>
      <c r="AE1178" s="175"/>
      <c r="AF1178" s="175"/>
      <c r="AG1178" s="175"/>
    </row>
    <row r="1179" spans="1:33" ht="18" customHeight="1">
      <c r="A1179" s="647" t="str">
        <f t="shared" si="116"/>
        <v>平成16</v>
      </c>
      <c r="B1179" s="552">
        <f t="shared" si="113"/>
        <v>68</v>
      </c>
      <c r="C1179" s="648">
        <v>38412</v>
      </c>
      <c r="D1179" s="648" t="str">
        <f t="shared" si="114"/>
        <v/>
      </c>
      <c r="E1179" s="654">
        <v>1</v>
      </c>
      <c r="F1179" s="650" t="s">
        <v>2777</v>
      </c>
      <c r="G1179" s="650" t="s">
        <v>2762</v>
      </c>
      <c r="H1179" s="650" t="s">
        <v>2771</v>
      </c>
      <c r="I1179" s="176"/>
      <c r="J1179" s="655">
        <v>1</v>
      </c>
      <c r="K1179" s="656">
        <v>4</v>
      </c>
      <c r="L1179" s="653">
        <v>118</v>
      </c>
      <c r="M1179" s="176">
        <f t="shared" si="117"/>
        <v>118</v>
      </c>
      <c r="N1179" s="1104"/>
      <c r="O1179" s="1129" t="str">
        <f t="shared" si="115"/>
        <v/>
      </c>
      <c r="P1179" s="175"/>
      <c r="Q1179" s="175"/>
      <c r="R1179" s="175"/>
      <c r="S1179" s="175"/>
      <c r="T1179" s="175"/>
      <c r="U1179" s="175"/>
      <c r="V1179" s="175"/>
      <c r="W1179" s="175"/>
      <c r="X1179" s="175"/>
      <c r="Y1179" s="175"/>
      <c r="Z1179" s="175"/>
      <c r="AA1179" s="175"/>
      <c r="AB1179" s="175"/>
      <c r="AC1179" s="175"/>
      <c r="AD1179" s="175"/>
      <c r="AE1179" s="175"/>
      <c r="AF1179" s="175"/>
      <c r="AG1179" s="175"/>
    </row>
    <row r="1180" spans="1:33" ht="18" customHeight="1">
      <c r="A1180" s="647" t="str">
        <f t="shared" si="116"/>
        <v>平成16</v>
      </c>
      <c r="B1180" s="552">
        <f t="shared" si="113"/>
        <v>91</v>
      </c>
      <c r="C1180" s="648">
        <v>38413</v>
      </c>
      <c r="D1180" s="648" t="str">
        <f t="shared" si="114"/>
        <v/>
      </c>
      <c r="E1180" s="654">
        <v>1</v>
      </c>
      <c r="F1180" s="650" t="s">
        <v>2778</v>
      </c>
      <c r="G1180" s="650" t="s">
        <v>2779</v>
      </c>
      <c r="H1180" s="650" t="s">
        <v>2674</v>
      </c>
      <c r="I1180" s="176"/>
      <c r="J1180" s="655">
        <v>1</v>
      </c>
      <c r="K1180" s="656">
        <v>2</v>
      </c>
      <c r="L1180" s="653">
        <v>20</v>
      </c>
      <c r="M1180" s="176">
        <f t="shared" si="117"/>
        <v>20</v>
      </c>
      <c r="N1180" s="1104"/>
      <c r="O1180" s="1129" t="str">
        <f t="shared" si="115"/>
        <v/>
      </c>
      <c r="P1180" s="175"/>
      <c r="Q1180" s="175"/>
      <c r="R1180" s="175"/>
      <c r="S1180" s="175"/>
      <c r="T1180" s="175"/>
      <c r="U1180" s="175"/>
      <c r="V1180" s="175"/>
      <c r="W1180" s="175"/>
      <c r="X1180" s="175"/>
      <c r="Y1180" s="175"/>
      <c r="Z1180" s="175"/>
      <c r="AA1180" s="175"/>
      <c r="AB1180" s="175"/>
      <c r="AC1180" s="175"/>
      <c r="AD1180" s="175"/>
      <c r="AE1180" s="175"/>
      <c r="AF1180" s="175"/>
      <c r="AG1180" s="175"/>
    </row>
    <row r="1181" spans="1:33" ht="18" customHeight="1">
      <c r="A1181" s="647" t="str">
        <f t="shared" si="116"/>
        <v>平成16</v>
      </c>
      <c r="B1181" s="552">
        <f t="shared" si="113"/>
        <v>61</v>
      </c>
      <c r="C1181" s="648">
        <v>38418</v>
      </c>
      <c r="D1181" s="648" t="str">
        <f t="shared" si="114"/>
        <v/>
      </c>
      <c r="E1181" s="654">
        <v>1</v>
      </c>
      <c r="F1181" s="650" t="s">
        <v>2780</v>
      </c>
      <c r="G1181" s="650" t="s">
        <v>2635</v>
      </c>
      <c r="H1181" s="650" t="s">
        <v>1854</v>
      </c>
      <c r="I1181" s="176"/>
      <c r="J1181" s="655">
        <v>1</v>
      </c>
      <c r="K1181" s="656">
        <v>5</v>
      </c>
      <c r="L1181" s="653">
        <v>68</v>
      </c>
      <c r="M1181" s="176">
        <f t="shared" si="117"/>
        <v>68</v>
      </c>
      <c r="N1181" s="1104"/>
      <c r="O1181" s="1129" t="str">
        <f t="shared" si="115"/>
        <v/>
      </c>
      <c r="P1181" s="175"/>
      <c r="Q1181" s="175"/>
      <c r="R1181" s="175"/>
      <c r="S1181" s="175"/>
      <c r="T1181" s="175"/>
      <c r="U1181" s="175"/>
      <c r="V1181" s="175"/>
      <c r="W1181" s="175"/>
      <c r="X1181" s="175"/>
      <c r="Y1181" s="175"/>
      <c r="Z1181" s="175"/>
      <c r="AA1181" s="175"/>
      <c r="AB1181" s="175"/>
      <c r="AC1181" s="175"/>
      <c r="AD1181" s="175"/>
      <c r="AE1181" s="175"/>
      <c r="AF1181" s="175"/>
      <c r="AG1181" s="175"/>
    </row>
    <row r="1182" spans="1:33" ht="18" customHeight="1">
      <c r="A1182" s="647" t="str">
        <f t="shared" si="116"/>
        <v>平成16</v>
      </c>
      <c r="B1182" s="552">
        <f t="shared" si="113"/>
        <v>5</v>
      </c>
      <c r="C1182" s="648">
        <v>38418</v>
      </c>
      <c r="D1182" s="648">
        <f t="shared" si="114"/>
        <v>38420</v>
      </c>
      <c r="E1182" s="654">
        <v>3</v>
      </c>
      <c r="F1182" s="650" t="s">
        <v>2781</v>
      </c>
      <c r="G1182" s="650" t="s">
        <v>2782</v>
      </c>
      <c r="H1182" s="650" t="s">
        <v>2656</v>
      </c>
      <c r="I1182" s="176"/>
      <c r="J1182" s="655">
        <v>1</v>
      </c>
      <c r="K1182" s="656">
        <v>276</v>
      </c>
      <c r="L1182" s="653">
        <v>558</v>
      </c>
      <c r="M1182" s="176">
        <f t="shared" si="117"/>
        <v>1674</v>
      </c>
      <c r="N1182" s="1104"/>
      <c r="O1182" s="1129" t="str">
        <f t="shared" si="115"/>
        <v/>
      </c>
      <c r="P1182" s="175"/>
      <c r="Q1182" s="175"/>
      <c r="R1182" s="175"/>
      <c r="S1182" s="175"/>
      <c r="T1182" s="175"/>
      <c r="U1182" s="175"/>
      <c r="V1182" s="175"/>
      <c r="W1182" s="175"/>
      <c r="X1182" s="175"/>
      <c r="Y1182" s="175"/>
      <c r="Z1182" s="175"/>
      <c r="AA1182" s="175"/>
      <c r="AB1182" s="175"/>
      <c r="AC1182" s="175"/>
      <c r="AD1182" s="175"/>
      <c r="AE1182" s="175"/>
      <c r="AF1182" s="175"/>
      <c r="AG1182" s="175"/>
    </row>
    <row r="1183" spans="1:33" ht="18" customHeight="1">
      <c r="A1183" s="647" t="str">
        <f t="shared" si="116"/>
        <v>平成16</v>
      </c>
      <c r="B1183" s="552">
        <f t="shared" si="113"/>
        <v>38</v>
      </c>
      <c r="C1183" s="648">
        <v>38426</v>
      </c>
      <c r="D1183" s="648" t="str">
        <f t="shared" si="114"/>
        <v/>
      </c>
      <c r="E1183" s="654">
        <v>1</v>
      </c>
      <c r="F1183" s="650" t="s">
        <v>2783</v>
      </c>
      <c r="G1183" s="650" t="s">
        <v>2784</v>
      </c>
      <c r="H1183" s="650" t="s">
        <v>1854</v>
      </c>
      <c r="I1183" s="176"/>
      <c r="J1183" s="655">
        <v>1</v>
      </c>
      <c r="K1183" s="656">
        <v>10</v>
      </c>
      <c r="L1183" s="653">
        <v>70</v>
      </c>
      <c r="M1183" s="176">
        <f t="shared" si="117"/>
        <v>70</v>
      </c>
      <c r="N1183" s="1104"/>
      <c r="O1183" s="1129" t="str">
        <f t="shared" si="115"/>
        <v/>
      </c>
      <c r="P1183" s="175"/>
      <c r="Q1183" s="175"/>
      <c r="R1183" s="175"/>
      <c r="S1183" s="175"/>
      <c r="T1183" s="175"/>
      <c r="U1183" s="175"/>
      <c r="V1183" s="175"/>
      <c r="W1183" s="175"/>
      <c r="X1183" s="175"/>
      <c r="Y1183" s="175"/>
      <c r="Z1183" s="175"/>
      <c r="AA1183" s="175"/>
      <c r="AB1183" s="175"/>
      <c r="AC1183" s="175"/>
      <c r="AD1183" s="175"/>
      <c r="AE1183" s="175"/>
      <c r="AF1183" s="175"/>
      <c r="AG1183" s="175"/>
    </row>
    <row r="1184" spans="1:33" ht="18" customHeight="1">
      <c r="A1184" s="647" t="str">
        <f t="shared" si="116"/>
        <v>平成16</v>
      </c>
      <c r="B1184" s="552">
        <f t="shared" si="113"/>
        <v>91</v>
      </c>
      <c r="C1184" s="648">
        <v>38428</v>
      </c>
      <c r="D1184" s="648" t="str">
        <f t="shared" si="114"/>
        <v/>
      </c>
      <c r="E1184" s="654">
        <v>1</v>
      </c>
      <c r="F1184" s="650" t="s">
        <v>2785</v>
      </c>
      <c r="G1184" s="650" t="s">
        <v>2635</v>
      </c>
      <c r="H1184" s="650" t="s">
        <v>2658</v>
      </c>
      <c r="I1184" s="176"/>
      <c r="J1184" s="655">
        <v>1</v>
      </c>
      <c r="K1184" s="656">
        <v>2</v>
      </c>
      <c r="L1184" s="653">
        <v>82</v>
      </c>
      <c r="M1184" s="176">
        <f t="shared" si="117"/>
        <v>82</v>
      </c>
      <c r="N1184" s="1104"/>
      <c r="O1184" s="1129" t="str">
        <f t="shared" si="115"/>
        <v/>
      </c>
      <c r="P1184" s="175"/>
      <c r="Q1184" s="175"/>
      <c r="R1184" s="175"/>
      <c r="S1184" s="175"/>
      <c r="T1184" s="175"/>
      <c r="U1184" s="175"/>
      <c r="V1184" s="175"/>
      <c r="W1184" s="175"/>
      <c r="X1184" s="175"/>
      <c r="Y1184" s="175"/>
      <c r="Z1184" s="175"/>
      <c r="AA1184" s="175"/>
      <c r="AB1184" s="175"/>
      <c r="AC1184" s="175"/>
      <c r="AD1184" s="175"/>
      <c r="AE1184" s="175"/>
      <c r="AF1184" s="175"/>
      <c r="AG1184" s="175"/>
    </row>
    <row r="1185" spans="1:33" ht="18" customHeight="1">
      <c r="A1185" s="647" t="str">
        <f t="shared" si="116"/>
        <v>平成16</v>
      </c>
      <c r="B1185" s="552">
        <f t="shared" si="113"/>
        <v>68</v>
      </c>
      <c r="C1185" s="648">
        <v>38441</v>
      </c>
      <c r="D1185" s="648" t="str">
        <f t="shared" si="114"/>
        <v/>
      </c>
      <c r="E1185" s="654">
        <v>1</v>
      </c>
      <c r="F1185" s="650" t="s">
        <v>2786</v>
      </c>
      <c r="G1185" s="650" t="s">
        <v>2787</v>
      </c>
      <c r="H1185" s="650" t="s">
        <v>2681</v>
      </c>
      <c r="I1185" s="176"/>
      <c r="J1185" s="655">
        <v>1</v>
      </c>
      <c r="K1185" s="656">
        <v>4</v>
      </c>
      <c r="L1185" s="653">
        <v>151</v>
      </c>
      <c r="M1185" s="176">
        <f t="shared" si="117"/>
        <v>151</v>
      </c>
      <c r="N1185" s="1104"/>
      <c r="O1185" s="1129" t="str">
        <f t="shared" si="115"/>
        <v/>
      </c>
      <c r="P1185" s="175"/>
      <c r="Q1185" s="175"/>
      <c r="R1185" s="175"/>
      <c r="S1185" s="175"/>
      <c r="T1185" s="175"/>
      <c r="U1185" s="175"/>
      <c r="V1185" s="175"/>
      <c r="W1185" s="175"/>
      <c r="X1185" s="175"/>
      <c r="Y1185" s="175"/>
      <c r="Z1185" s="175"/>
      <c r="AA1185" s="175"/>
      <c r="AB1185" s="175"/>
      <c r="AC1185" s="175"/>
      <c r="AD1185" s="175"/>
      <c r="AE1185" s="175"/>
      <c r="AF1185" s="175"/>
      <c r="AG1185" s="175"/>
    </row>
    <row r="1186" spans="1:33" ht="18" customHeight="1">
      <c r="A1186" s="647" t="str">
        <f t="shared" si="116"/>
        <v>平成16</v>
      </c>
      <c r="B1186" s="552">
        <f t="shared" si="113"/>
        <v>82</v>
      </c>
      <c r="C1186" s="648">
        <v>38441</v>
      </c>
      <c r="D1186" s="648" t="str">
        <f t="shared" si="114"/>
        <v/>
      </c>
      <c r="E1186" s="654">
        <v>1</v>
      </c>
      <c r="F1186" s="650" t="s">
        <v>2788</v>
      </c>
      <c r="G1186" s="650" t="s">
        <v>2789</v>
      </c>
      <c r="H1186" s="650" t="s">
        <v>2705</v>
      </c>
      <c r="I1186" s="176"/>
      <c r="J1186" s="655">
        <v>1</v>
      </c>
      <c r="K1186" s="656">
        <v>3</v>
      </c>
      <c r="L1186" s="653">
        <v>29</v>
      </c>
      <c r="M1186" s="176">
        <f t="shared" si="117"/>
        <v>29</v>
      </c>
      <c r="N1186" s="1104"/>
      <c r="O1186" s="1129" t="str">
        <f t="shared" si="115"/>
        <v/>
      </c>
      <c r="P1186" s="175"/>
      <c r="Q1186" s="175"/>
      <c r="R1186" s="175"/>
      <c r="S1186" s="175"/>
      <c r="T1186" s="175"/>
      <c r="U1186" s="175"/>
      <c r="V1186" s="175"/>
      <c r="W1186" s="175"/>
      <c r="X1186" s="175"/>
      <c r="Y1186" s="175"/>
      <c r="Z1186" s="175"/>
      <c r="AA1186" s="175"/>
      <c r="AB1186" s="175"/>
      <c r="AC1186" s="175"/>
      <c r="AD1186" s="175"/>
      <c r="AE1186" s="175"/>
      <c r="AF1186" s="175"/>
      <c r="AG1186" s="175"/>
    </row>
    <row r="1187" spans="1:33" ht="18" customHeight="1">
      <c r="A1187" s="647" t="str">
        <f t="shared" si="116"/>
        <v>平成16</v>
      </c>
      <c r="B1187" s="552">
        <f t="shared" si="113"/>
        <v>30</v>
      </c>
      <c r="C1187" s="648">
        <v>38132</v>
      </c>
      <c r="D1187" s="648" t="str">
        <f t="shared" si="114"/>
        <v/>
      </c>
      <c r="E1187" s="654">
        <v>1</v>
      </c>
      <c r="F1187" s="650" t="s">
        <v>2790</v>
      </c>
      <c r="G1187" s="650" t="s">
        <v>2791</v>
      </c>
      <c r="H1187" s="650" t="s">
        <v>2649</v>
      </c>
      <c r="I1187" s="176"/>
      <c r="J1187" s="655">
        <v>2</v>
      </c>
      <c r="K1187" s="656">
        <v>14</v>
      </c>
      <c r="L1187" s="653">
        <v>73</v>
      </c>
      <c r="M1187" s="176">
        <f t="shared" si="117"/>
        <v>73</v>
      </c>
      <c r="N1187" s="1104"/>
      <c r="O1187" s="1129" t="str">
        <f t="shared" si="115"/>
        <v/>
      </c>
      <c r="P1187" s="175"/>
      <c r="Q1187" s="175"/>
      <c r="R1187" s="175"/>
      <c r="S1187" s="175"/>
      <c r="T1187" s="175"/>
      <c r="U1187" s="175"/>
      <c r="V1187" s="175"/>
      <c r="W1187" s="175"/>
      <c r="X1187" s="175"/>
      <c r="Y1187" s="175"/>
      <c r="Z1187" s="175"/>
      <c r="AA1187" s="175"/>
      <c r="AB1187" s="175"/>
      <c r="AC1187" s="175"/>
      <c r="AD1187" s="175"/>
      <c r="AE1187" s="175"/>
      <c r="AF1187" s="175"/>
      <c r="AG1187" s="175"/>
    </row>
    <row r="1188" spans="1:33" ht="18" customHeight="1">
      <c r="A1188" s="647" t="str">
        <f t="shared" si="116"/>
        <v>平成16</v>
      </c>
      <c r="B1188" s="552">
        <f t="shared" si="113"/>
        <v>38</v>
      </c>
      <c r="C1188" s="648">
        <v>38133</v>
      </c>
      <c r="D1188" s="648" t="str">
        <f t="shared" si="114"/>
        <v/>
      </c>
      <c r="E1188" s="654">
        <v>1</v>
      </c>
      <c r="F1188" s="650" t="s">
        <v>2792</v>
      </c>
      <c r="G1188" s="650" t="s">
        <v>2635</v>
      </c>
      <c r="H1188" s="650" t="s">
        <v>2671</v>
      </c>
      <c r="I1188" s="176"/>
      <c r="J1188" s="655">
        <v>2</v>
      </c>
      <c r="K1188" s="656">
        <v>10</v>
      </c>
      <c r="L1188" s="653">
        <v>144</v>
      </c>
      <c r="M1188" s="176">
        <f t="shared" si="117"/>
        <v>144</v>
      </c>
      <c r="N1188" s="1104"/>
      <c r="O1188" s="1129" t="str">
        <f t="shared" si="115"/>
        <v/>
      </c>
      <c r="P1188" s="175"/>
      <c r="Q1188" s="175"/>
      <c r="R1188" s="175"/>
      <c r="S1188" s="175"/>
      <c r="T1188" s="175"/>
      <c r="U1188" s="175"/>
      <c r="V1188" s="175"/>
      <c r="W1188" s="175"/>
      <c r="X1188" s="175"/>
      <c r="Y1188" s="175"/>
      <c r="Z1188" s="175"/>
      <c r="AA1188" s="175"/>
      <c r="AB1188" s="175"/>
      <c r="AC1188" s="175"/>
      <c r="AD1188" s="175"/>
      <c r="AE1188" s="175"/>
      <c r="AF1188" s="175"/>
      <c r="AG1188" s="175"/>
    </row>
    <row r="1189" spans="1:33" ht="18" customHeight="1">
      <c r="A1189" s="647" t="str">
        <f t="shared" si="116"/>
        <v>平成16</v>
      </c>
      <c r="B1189" s="552">
        <f t="shared" si="113"/>
        <v>91</v>
      </c>
      <c r="C1189" s="648">
        <v>38146</v>
      </c>
      <c r="D1189" s="648" t="str">
        <f t="shared" si="114"/>
        <v/>
      </c>
      <c r="E1189" s="654">
        <v>1</v>
      </c>
      <c r="F1189" s="650" t="s">
        <v>2793</v>
      </c>
      <c r="G1189" s="650" t="s">
        <v>2794</v>
      </c>
      <c r="H1189" s="650" t="s">
        <v>2795</v>
      </c>
      <c r="I1189" s="176"/>
      <c r="J1189" s="655">
        <v>2</v>
      </c>
      <c r="K1189" s="656">
        <v>2</v>
      </c>
      <c r="L1189" s="653">
        <v>216</v>
      </c>
      <c r="M1189" s="176">
        <f t="shared" si="117"/>
        <v>216</v>
      </c>
      <c r="N1189" s="1104"/>
      <c r="O1189" s="1129" t="str">
        <f t="shared" si="115"/>
        <v/>
      </c>
      <c r="P1189" s="175"/>
      <c r="Q1189" s="175"/>
      <c r="R1189" s="175"/>
      <c r="S1189" s="175"/>
      <c r="T1189" s="175"/>
      <c r="U1189" s="175"/>
      <c r="V1189" s="175"/>
      <c r="W1189" s="175"/>
      <c r="X1189" s="175"/>
      <c r="Y1189" s="175"/>
      <c r="Z1189" s="175"/>
      <c r="AA1189" s="175"/>
      <c r="AB1189" s="175"/>
      <c r="AC1189" s="175"/>
      <c r="AD1189" s="175"/>
      <c r="AE1189" s="175"/>
      <c r="AF1189" s="175"/>
      <c r="AG1189" s="175"/>
    </row>
    <row r="1190" spans="1:33" ht="18" customHeight="1">
      <c r="A1190" s="647" t="str">
        <f t="shared" si="116"/>
        <v>平成16</v>
      </c>
      <c r="B1190" s="552">
        <f t="shared" si="113"/>
        <v>91</v>
      </c>
      <c r="C1190" s="648">
        <v>38184</v>
      </c>
      <c r="D1190" s="648" t="str">
        <f t="shared" si="114"/>
        <v/>
      </c>
      <c r="E1190" s="654">
        <v>1</v>
      </c>
      <c r="F1190" s="650" t="s">
        <v>2796</v>
      </c>
      <c r="G1190" s="650" t="s">
        <v>2697</v>
      </c>
      <c r="H1190" s="650" t="s">
        <v>2674</v>
      </c>
      <c r="I1190" s="176"/>
      <c r="J1190" s="655">
        <v>2</v>
      </c>
      <c r="K1190" s="656">
        <v>2</v>
      </c>
      <c r="L1190" s="653">
        <v>41</v>
      </c>
      <c r="M1190" s="176">
        <f t="shared" si="117"/>
        <v>41</v>
      </c>
      <c r="N1190" s="1104"/>
      <c r="O1190" s="1129" t="str">
        <f t="shared" si="115"/>
        <v/>
      </c>
      <c r="P1190" s="175"/>
      <c r="Q1190" s="175"/>
      <c r="R1190" s="175"/>
      <c r="S1190" s="175"/>
      <c r="T1190" s="175"/>
      <c r="U1190" s="175"/>
      <c r="V1190" s="175"/>
      <c r="W1190" s="175"/>
      <c r="X1190" s="175"/>
      <c r="Y1190" s="175"/>
      <c r="Z1190" s="175"/>
      <c r="AA1190" s="175"/>
      <c r="AB1190" s="175"/>
      <c r="AC1190" s="175"/>
      <c r="AD1190" s="175"/>
      <c r="AE1190" s="175"/>
      <c r="AF1190" s="175"/>
      <c r="AG1190" s="175"/>
    </row>
    <row r="1191" spans="1:33" ht="18" customHeight="1">
      <c r="A1191" s="647" t="str">
        <f t="shared" si="116"/>
        <v>平成16</v>
      </c>
      <c r="B1191" s="552">
        <f t="shared" si="113"/>
        <v>27</v>
      </c>
      <c r="C1191" s="648">
        <v>38197</v>
      </c>
      <c r="D1191" s="648">
        <f t="shared" si="114"/>
        <v>38198</v>
      </c>
      <c r="E1191" s="654">
        <v>2</v>
      </c>
      <c r="F1191" s="650" t="s">
        <v>2797</v>
      </c>
      <c r="G1191" s="650" t="s">
        <v>2798</v>
      </c>
      <c r="H1191" s="650" t="s">
        <v>2799</v>
      </c>
      <c r="I1191" s="176"/>
      <c r="J1191" s="655">
        <v>2</v>
      </c>
      <c r="K1191" s="656">
        <v>16</v>
      </c>
      <c r="L1191" s="653">
        <v>262</v>
      </c>
      <c r="M1191" s="176">
        <f t="shared" si="117"/>
        <v>524</v>
      </c>
      <c r="N1191" s="1104"/>
      <c r="O1191" s="1129" t="str">
        <f t="shared" si="115"/>
        <v/>
      </c>
      <c r="P1191" s="175"/>
      <c r="Q1191" s="175"/>
      <c r="R1191" s="175"/>
      <c r="S1191" s="175"/>
      <c r="T1191" s="175"/>
      <c r="U1191" s="175"/>
      <c r="V1191" s="175"/>
      <c r="W1191" s="175"/>
      <c r="X1191" s="175"/>
      <c r="Y1191" s="175"/>
      <c r="Z1191" s="175"/>
      <c r="AA1191" s="175"/>
      <c r="AB1191" s="175"/>
      <c r="AC1191" s="175"/>
      <c r="AD1191" s="175"/>
      <c r="AE1191" s="175"/>
      <c r="AF1191" s="175"/>
      <c r="AG1191" s="175"/>
    </row>
    <row r="1192" spans="1:33" ht="18" customHeight="1">
      <c r="A1192" s="647" t="str">
        <f t="shared" si="116"/>
        <v>平成16</v>
      </c>
      <c r="B1192" s="552">
        <f t="shared" si="113"/>
        <v>41</v>
      </c>
      <c r="C1192" s="648">
        <v>38205</v>
      </c>
      <c r="D1192" s="648" t="str">
        <f t="shared" si="114"/>
        <v/>
      </c>
      <c r="E1192" s="654">
        <v>1</v>
      </c>
      <c r="F1192" s="650" t="s">
        <v>2800</v>
      </c>
      <c r="G1192" s="650" t="s">
        <v>2635</v>
      </c>
      <c r="H1192" s="650" t="s">
        <v>2642</v>
      </c>
      <c r="I1192" s="176"/>
      <c r="J1192" s="655">
        <v>2</v>
      </c>
      <c r="K1192" s="656">
        <v>9</v>
      </c>
      <c r="L1192" s="653">
        <v>47</v>
      </c>
      <c r="M1192" s="176">
        <f t="shared" si="117"/>
        <v>47</v>
      </c>
      <c r="N1192" s="1104"/>
      <c r="O1192" s="1129" t="str">
        <f t="shared" si="115"/>
        <v/>
      </c>
      <c r="P1192" s="175"/>
      <c r="Q1192" s="175"/>
      <c r="R1192" s="175"/>
      <c r="S1192" s="175"/>
      <c r="T1192" s="175"/>
      <c r="U1192" s="175"/>
      <c r="V1192" s="175"/>
      <c r="W1192" s="175"/>
      <c r="X1192" s="175"/>
      <c r="Y1192" s="175"/>
      <c r="Z1192" s="175"/>
      <c r="AA1192" s="175"/>
      <c r="AB1192" s="175"/>
      <c r="AC1192" s="175"/>
      <c r="AD1192" s="175"/>
      <c r="AE1192" s="175"/>
      <c r="AF1192" s="175"/>
      <c r="AG1192" s="175"/>
    </row>
    <row r="1193" spans="1:33" ht="18" customHeight="1">
      <c r="A1193" s="647" t="str">
        <f t="shared" si="116"/>
        <v>平成16</v>
      </c>
      <c r="B1193" s="552">
        <f t="shared" si="113"/>
        <v>68</v>
      </c>
      <c r="C1193" s="648">
        <v>38243</v>
      </c>
      <c r="D1193" s="648" t="str">
        <f t="shared" si="114"/>
        <v/>
      </c>
      <c r="E1193" s="654">
        <v>1</v>
      </c>
      <c r="F1193" s="650" t="s">
        <v>2801</v>
      </c>
      <c r="G1193" s="650" t="s">
        <v>2635</v>
      </c>
      <c r="H1193" s="650" t="s">
        <v>2725</v>
      </c>
      <c r="I1193" s="176"/>
      <c r="J1193" s="655">
        <v>2</v>
      </c>
      <c r="K1193" s="656">
        <v>4</v>
      </c>
      <c r="L1193" s="653">
        <v>58</v>
      </c>
      <c r="M1193" s="176">
        <f t="shared" si="117"/>
        <v>58</v>
      </c>
      <c r="N1193" s="1104"/>
      <c r="O1193" s="1129" t="str">
        <f t="shared" si="115"/>
        <v/>
      </c>
      <c r="P1193" s="175"/>
      <c r="Q1193" s="175"/>
      <c r="R1193" s="175"/>
      <c r="S1193" s="175"/>
      <c r="T1193" s="175"/>
      <c r="U1193" s="175"/>
      <c r="V1193" s="175"/>
      <c r="W1193" s="175"/>
      <c r="X1193" s="175"/>
      <c r="Y1193" s="175"/>
      <c r="Z1193" s="175"/>
      <c r="AA1193" s="175"/>
      <c r="AB1193" s="175"/>
      <c r="AC1193" s="175"/>
      <c r="AD1193" s="175"/>
      <c r="AE1193" s="175"/>
      <c r="AF1193" s="175"/>
      <c r="AG1193" s="175"/>
    </row>
    <row r="1194" spans="1:33" ht="18" customHeight="1">
      <c r="A1194" s="647" t="str">
        <f t="shared" si="116"/>
        <v>平成16</v>
      </c>
      <c r="B1194" s="552">
        <f t="shared" si="113"/>
        <v>52</v>
      </c>
      <c r="C1194" s="648" t="s">
        <v>2802</v>
      </c>
      <c r="D1194" s="648" t="str">
        <f t="shared" si="114"/>
        <v/>
      </c>
      <c r="E1194" s="654">
        <v>1</v>
      </c>
      <c r="F1194" s="650" t="s">
        <v>2803</v>
      </c>
      <c r="G1194" s="650" t="s">
        <v>2635</v>
      </c>
      <c r="H1194" s="650" t="s">
        <v>2679</v>
      </c>
      <c r="I1194" s="176"/>
      <c r="J1194" s="655">
        <v>2</v>
      </c>
      <c r="K1194" s="656">
        <v>6</v>
      </c>
      <c r="L1194" s="653">
        <v>117</v>
      </c>
      <c r="M1194" s="176">
        <f t="shared" si="117"/>
        <v>117</v>
      </c>
      <c r="N1194" s="1104"/>
      <c r="O1194" s="1129" t="str">
        <f t="shared" si="115"/>
        <v/>
      </c>
      <c r="P1194" s="175"/>
      <c r="Q1194" s="175"/>
      <c r="R1194" s="175"/>
      <c r="S1194" s="175"/>
      <c r="T1194" s="175"/>
      <c r="U1194" s="175"/>
      <c r="V1194" s="175"/>
      <c r="W1194" s="175"/>
      <c r="X1194" s="175"/>
      <c r="Y1194" s="175"/>
      <c r="Z1194" s="175"/>
      <c r="AA1194" s="175"/>
      <c r="AB1194" s="175"/>
      <c r="AC1194" s="175"/>
      <c r="AD1194" s="175"/>
      <c r="AE1194" s="175"/>
      <c r="AF1194" s="175"/>
      <c r="AG1194" s="175"/>
    </row>
    <row r="1195" spans="1:33" ht="18" customHeight="1">
      <c r="A1195" s="647" t="str">
        <f t="shared" si="116"/>
        <v>平成16</v>
      </c>
      <c r="B1195" s="552" t="str">
        <f t="shared" si="113"/>
        <v>-</v>
      </c>
      <c r="C1195" s="648" t="s">
        <v>2804</v>
      </c>
      <c r="D1195" s="648" t="str">
        <f t="shared" si="114"/>
        <v/>
      </c>
      <c r="E1195" s="654">
        <v>1</v>
      </c>
      <c r="F1195" s="650" t="s">
        <v>2803</v>
      </c>
      <c r="G1195" s="650" t="s">
        <v>2635</v>
      </c>
      <c r="H1195" s="650" t="s">
        <v>2679</v>
      </c>
      <c r="I1195" s="176"/>
      <c r="J1195" s="655"/>
      <c r="K1195" s="656"/>
      <c r="L1195" s="653"/>
      <c r="M1195" s="176">
        <f t="shared" si="117"/>
        <v>0</v>
      </c>
      <c r="N1195" s="1104"/>
      <c r="O1195" s="1129" t="str">
        <f t="shared" si="115"/>
        <v/>
      </c>
      <c r="P1195" s="175"/>
      <c r="Q1195" s="175"/>
      <c r="R1195" s="175"/>
      <c r="S1195" s="175"/>
      <c r="T1195" s="175"/>
      <c r="U1195" s="175"/>
      <c r="V1195" s="175"/>
      <c r="W1195" s="175"/>
      <c r="X1195" s="175"/>
      <c r="Y1195" s="175"/>
      <c r="Z1195" s="175"/>
      <c r="AA1195" s="175"/>
      <c r="AB1195" s="175"/>
      <c r="AC1195" s="175"/>
      <c r="AD1195" s="175"/>
      <c r="AE1195" s="175"/>
      <c r="AF1195" s="175"/>
      <c r="AG1195" s="175"/>
    </row>
    <row r="1196" spans="1:33" ht="18" customHeight="1">
      <c r="A1196" s="647" t="str">
        <f t="shared" si="116"/>
        <v>平成16</v>
      </c>
      <c r="B1196" s="552" t="str">
        <f t="shared" si="113"/>
        <v>-</v>
      </c>
      <c r="C1196" s="648" t="s">
        <v>2805</v>
      </c>
      <c r="D1196" s="648" t="str">
        <f t="shared" si="114"/>
        <v/>
      </c>
      <c r="E1196" s="654">
        <v>1</v>
      </c>
      <c r="F1196" s="650" t="s">
        <v>2803</v>
      </c>
      <c r="G1196" s="650" t="s">
        <v>2635</v>
      </c>
      <c r="H1196" s="650" t="s">
        <v>2679</v>
      </c>
      <c r="I1196" s="176"/>
      <c r="J1196" s="655"/>
      <c r="K1196" s="656"/>
      <c r="L1196" s="653"/>
      <c r="M1196" s="176">
        <f t="shared" si="117"/>
        <v>0</v>
      </c>
      <c r="N1196" s="1104"/>
      <c r="O1196" s="1129" t="str">
        <f t="shared" si="115"/>
        <v/>
      </c>
      <c r="P1196" s="175"/>
      <c r="Q1196" s="175"/>
      <c r="R1196" s="175"/>
      <c r="S1196" s="175"/>
      <c r="T1196" s="175"/>
      <c r="U1196" s="175"/>
      <c r="V1196" s="175"/>
      <c r="W1196" s="175"/>
      <c r="X1196" s="175"/>
      <c r="Y1196" s="175"/>
      <c r="Z1196" s="175"/>
      <c r="AA1196" s="175"/>
      <c r="AB1196" s="175"/>
      <c r="AC1196" s="175"/>
      <c r="AD1196" s="175"/>
      <c r="AE1196" s="175"/>
      <c r="AF1196" s="175"/>
      <c r="AG1196" s="175"/>
    </row>
    <row r="1197" spans="1:33" ht="18" customHeight="1">
      <c r="A1197" s="647" t="str">
        <f t="shared" si="116"/>
        <v>平成16</v>
      </c>
      <c r="B1197" s="552">
        <f t="shared" si="113"/>
        <v>52</v>
      </c>
      <c r="C1197" s="648" t="s">
        <v>2806</v>
      </c>
      <c r="D1197" s="648" t="str">
        <f t="shared" si="114"/>
        <v/>
      </c>
      <c r="E1197" s="654">
        <v>1</v>
      </c>
      <c r="F1197" s="650" t="s">
        <v>2807</v>
      </c>
      <c r="G1197" s="650" t="s">
        <v>2808</v>
      </c>
      <c r="H1197" s="650" t="s">
        <v>2681</v>
      </c>
      <c r="I1197" s="176"/>
      <c r="J1197" s="655">
        <v>2</v>
      </c>
      <c r="K1197" s="656">
        <v>6</v>
      </c>
      <c r="L1197" s="653">
        <v>202</v>
      </c>
      <c r="M1197" s="176">
        <f t="shared" si="117"/>
        <v>202</v>
      </c>
      <c r="N1197" s="1104"/>
      <c r="O1197" s="1129" t="str">
        <f t="shared" si="115"/>
        <v/>
      </c>
      <c r="P1197" s="175"/>
      <c r="Q1197" s="175"/>
      <c r="R1197" s="175"/>
      <c r="S1197" s="175"/>
      <c r="T1197" s="175"/>
      <c r="U1197" s="175"/>
      <c r="V1197" s="175"/>
      <c r="W1197" s="175"/>
      <c r="X1197" s="175"/>
      <c r="Y1197" s="175"/>
      <c r="Z1197" s="175"/>
      <c r="AA1197" s="175"/>
      <c r="AB1197" s="175"/>
      <c r="AC1197" s="175"/>
      <c r="AD1197" s="175"/>
      <c r="AE1197" s="175"/>
      <c r="AF1197" s="175"/>
      <c r="AG1197" s="175"/>
    </row>
    <row r="1198" spans="1:33" ht="18" customHeight="1">
      <c r="A1198" s="647" t="str">
        <f t="shared" si="116"/>
        <v>平成16</v>
      </c>
      <c r="B1198" s="552">
        <f t="shared" si="113"/>
        <v>61</v>
      </c>
      <c r="C1198" s="648" t="s">
        <v>2806</v>
      </c>
      <c r="D1198" s="648" t="str">
        <f t="shared" si="114"/>
        <v/>
      </c>
      <c r="E1198" s="654">
        <v>1</v>
      </c>
      <c r="F1198" s="650" t="s">
        <v>2809</v>
      </c>
      <c r="G1198" s="650" t="s">
        <v>2635</v>
      </c>
      <c r="H1198" s="650" t="s">
        <v>2642</v>
      </c>
      <c r="I1198" s="176"/>
      <c r="J1198" s="655">
        <v>2</v>
      </c>
      <c r="K1198" s="656">
        <v>5</v>
      </c>
      <c r="L1198" s="653">
        <v>41</v>
      </c>
      <c r="M1198" s="176">
        <f t="shared" si="117"/>
        <v>41</v>
      </c>
      <c r="N1198" s="1104"/>
      <c r="O1198" s="1129" t="str">
        <f t="shared" si="115"/>
        <v/>
      </c>
      <c r="P1198" s="175"/>
      <c r="Q1198" s="175"/>
      <c r="R1198" s="175"/>
      <c r="S1198" s="175"/>
      <c r="T1198" s="175"/>
      <c r="U1198" s="175"/>
      <c r="V1198" s="175"/>
      <c r="W1198" s="175"/>
      <c r="X1198" s="175"/>
      <c r="Y1198" s="175"/>
      <c r="Z1198" s="175"/>
      <c r="AA1198" s="175"/>
      <c r="AB1198" s="175"/>
      <c r="AC1198" s="175"/>
      <c r="AD1198" s="175"/>
      <c r="AE1198" s="175"/>
      <c r="AF1198" s="175"/>
      <c r="AG1198" s="175"/>
    </row>
    <row r="1199" spans="1:33" ht="18" customHeight="1">
      <c r="A1199" s="647" t="str">
        <f t="shared" si="116"/>
        <v>平成16</v>
      </c>
      <c r="B1199" s="552">
        <f t="shared" si="113"/>
        <v>37</v>
      </c>
      <c r="C1199" s="648">
        <v>38258</v>
      </c>
      <c r="D1199" s="648">
        <f t="shared" si="114"/>
        <v>38259</v>
      </c>
      <c r="E1199" s="654">
        <v>2</v>
      </c>
      <c r="F1199" s="650" t="s">
        <v>2810</v>
      </c>
      <c r="G1199" s="650" t="s">
        <v>2697</v>
      </c>
      <c r="H1199" s="650" t="s">
        <v>2639</v>
      </c>
      <c r="I1199" s="176"/>
      <c r="J1199" s="655">
        <v>2</v>
      </c>
      <c r="K1199" s="656">
        <v>11</v>
      </c>
      <c r="L1199" s="653">
        <v>50</v>
      </c>
      <c r="M1199" s="176">
        <f t="shared" si="117"/>
        <v>100</v>
      </c>
      <c r="N1199" s="1104"/>
      <c r="O1199" s="1129" t="str">
        <f t="shared" si="115"/>
        <v/>
      </c>
      <c r="P1199" s="175"/>
      <c r="Q1199" s="175"/>
      <c r="R1199" s="175"/>
      <c r="S1199" s="175"/>
      <c r="T1199" s="175"/>
      <c r="U1199" s="175"/>
      <c r="V1199" s="175"/>
      <c r="W1199" s="175"/>
      <c r="X1199" s="175"/>
      <c r="Y1199" s="175"/>
      <c r="Z1199" s="175"/>
      <c r="AA1199" s="175"/>
      <c r="AB1199" s="175"/>
      <c r="AC1199" s="175"/>
      <c r="AD1199" s="175"/>
      <c r="AE1199" s="175"/>
      <c r="AF1199" s="175"/>
      <c r="AG1199" s="175"/>
    </row>
    <row r="1200" spans="1:33" ht="18" customHeight="1">
      <c r="A1200" s="647" t="str">
        <f t="shared" si="116"/>
        <v>平成16</v>
      </c>
      <c r="B1200" s="552">
        <f t="shared" si="113"/>
        <v>52</v>
      </c>
      <c r="C1200" s="648">
        <v>38260</v>
      </c>
      <c r="D1200" s="648" t="str">
        <f t="shared" si="114"/>
        <v/>
      </c>
      <c r="E1200" s="654">
        <v>1</v>
      </c>
      <c r="F1200" s="650" t="s">
        <v>2811</v>
      </c>
      <c r="G1200" s="650" t="s">
        <v>2635</v>
      </c>
      <c r="H1200" s="650" t="s">
        <v>2681</v>
      </c>
      <c r="I1200" s="176"/>
      <c r="J1200" s="655">
        <v>2</v>
      </c>
      <c r="K1200" s="656">
        <v>6</v>
      </c>
      <c r="L1200" s="653">
        <v>118</v>
      </c>
      <c r="M1200" s="176">
        <f t="shared" si="117"/>
        <v>118</v>
      </c>
      <c r="N1200" s="1104"/>
      <c r="O1200" s="1129" t="str">
        <f t="shared" si="115"/>
        <v/>
      </c>
      <c r="P1200" s="175"/>
      <c r="Q1200" s="175"/>
      <c r="R1200" s="175"/>
      <c r="S1200" s="175"/>
      <c r="T1200" s="175"/>
      <c r="U1200" s="175"/>
      <c r="V1200" s="175"/>
      <c r="W1200" s="175"/>
      <c r="X1200" s="175"/>
      <c r="Y1200" s="175"/>
      <c r="Z1200" s="175"/>
      <c r="AA1200" s="175"/>
      <c r="AB1200" s="175"/>
      <c r="AC1200" s="175"/>
      <c r="AD1200" s="175"/>
      <c r="AE1200" s="175"/>
      <c r="AF1200" s="175"/>
      <c r="AG1200" s="175"/>
    </row>
    <row r="1201" spans="1:33" ht="18" customHeight="1">
      <c r="A1201" s="647" t="str">
        <f t="shared" si="116"/>
        <v>平成16</v>
      </c>
      <c r="B1201" s="552">
        <f t="shared" si="113"/>
        <v>52</v>
      </c>
      <c r="C1201" s="648" t="s">
        <v>2812</v>
      </c>
      <c r="D1201" s="648" t="str">
        <f t="shared" si="114"/>
        <v/>
      </c>
      <c r="E1201" s="654">
        <v>1</v>
      </c>
      <c r="F1201" s="650" t="s">
        <v>2813</v>
      </c>
      <c r="G1201" s="650" t="s">
        <v>2814</v>
      </c>
      <c r="H1201" s="650" t="s">
        <v>2681</v>
      </c>
      <c r="I1201" s="176"/>
      <c r="J1201" s="655">
        <v>2</v>
      </c>
      <c r="K1201" s="656">
        <v>6</v>
      </c>
      <c r="L1201" s="653">
        <v>110</v>
      </c>
      <c r="M1201" s="176">
        <f t="shared" si="117"/>
        <v>110</v>
      </c>
      <c r="N1201" s="1104"/>
      <c r="O1201" s="1129" t="str">
        <f t="shared" si="115"/>
        <v/>
      </c>
      <c r="P1201" s="175"/>
      <c r="Q1201" s="175"/>
      <c r="R1201" s="175"/>
      <c r="S1201" s="175"/>
      <c r="T1201" s="175"/>
      <c r="U1201" s="175"/>
      <c r="V1201" s="175"/>
      <c r="W1201" s="175"/>
      <c r="X1201" s="175"/>
      <c r="Y1201" s="175"/>
      <c r="Z1201" s="175"/>
      <c r="AA1201" s="175"/>
      <c r="AB1201" s="175"/>
      <c r="AC1201" s="175"/>
      <c r="AD1201" s="175"/>
      <c r="AE1201" s="175"/>
      <c r="AF1201" s="175"/>
      <c r="AG1201" s="175"/>
    </row>
    <row r="1202" spans="1:33" ht="18" customHeight="1">
      <c r="A1202" s="647" t="str">
        <f t="shared" si="116"/>
        <v>平成16</v>
      </c>
      <c r="B1202" s="552">
        <f t="shared" si="113"/>
        <v>43</v>
      </c>
      <c r="C1202" s="648">
        <v>38274</v>
      </c>
      <c r="D1202" s="648">
        <f t="shared" si="114"/>
        <v>38275</v>
      </c>
      <c r="E1202" s="657">
        <v>2</v>
      </c>
      <c r="F1202" s="658" t="s">
        <v>2815</v>
      </c>
      <c r="G1202" s="658" t="s">
        <v>2635</v>
      </c>
      <c r="H1202" s="658" t="s">
        <v>2642</v>
      </c>
      <c r="I1202" s="176"/>
      <c r="J1202" s="655">
        <v>2</v>
      </c>
      <c r="K1202" s="659">
        <v>8</v>
      </c>
      <c r="L1202" s="660">
        <v>64</v>
      </c>
      <c r="M1202" s="176">
        <f t="shared" si="117"/>
        <v>128</v>
      </c>
      <c r="N1202" s="1104"/>
      <c r="O1202" s="1129" t="str">
        <f t="shared" si="115"/>
        <v/>
      </c>
      <c r="P1202" s="175"/>
      <c r="Q1202" s="175"/>
      <c r="R1202" s="175"/>
      <c r="S1202" s="175"/>
      <c r="T1202" s="175"/>
      <c r="U1202" s="175"/>
      <c r="V1202" s="175"/>
      <c r="W1202" s="175"/>
      <c r="X1202" s="175"/>
      <c r="Y1202" s="175"/>
      <c r="Z1202" s="175"/>
      <c r="AA1202" s="175"/>
      <c r="AB1202" s="175"/>
      <c r="AC1202" s="175"/>
      <c r="AD1202" s="175"/>
      <c r="AE1202" s="175"/>
      <c r="AF1202" s="175"/>
      <c r="AG1202" s="175"/>
    </row>
    <row r="1203" spans="1:33" ht="18" customHeight="1">
      <c r="A1203" s="647" t="str">
        <f t="shared" si="116"/>
        <v>平成16</v>
      </c>
      <c r="B1203" s="552" t="str">
        <f t="shared" si="113"/>
        <v>-</v>
      </c>
      <c r="C1203" s="648">
        <v>38281</v>
      </c>
      <c r="D1203" s="648">
        <f t="shared" si="114"/>
        <v>38282</v>
      </c>
      <c r="E1203" s="657">
        <v>2</v>
      </c>
      <c r="F1203" s="658" t="s">
        <v>2816</v>
      </c>
      <c r="G1203" s="658" t="s">
        <v>2817</v>
      </c>
      <c r="H1203" s="658" t="s">
        <v>2818</v>
      </c>
      <c r="I1203" s="176"/>
      <c r="J1203" s="655">
        <v>2</v>
      </c>
      <c r="K1203" s="659"/>
      <c r="L1203" s="660"/>
      <c r="M1203" s="176">
        <f t="shared" si="117"/>
        <v>0</v>
      </c>
      <c r="N1203" s="1104"/>
      <c r="O1203" s="1129" t="str">
        <f t="shared" si="115"/>
        <v/>
      </c>
      <c r="P1203" s="175"/>
      <c r="Q1203" s="175"/>
      <c r="R1203" s="175"/>
      <c r="S1203" s="175"/>
      <c r="T1203" s="175"/>
      <c r="U1203" s="175"/>
      <c r="V1203" s="175"/>
      <c r="W1203" s="175"/>
      <c r="X1203" s="175"/>
      <c r="Y1203" s="175"/>
      <c r="Z1203" s="175"/>
      <c r="AA1203" s="175"/>
      <c r="AB1203" s="175"/>
      <c r="AC1203" s="175"/>
      <c r="AD1203" s="175"/>
      <c r="AE1203" s="175"/>
      <c r="AF1203" s="175"/>
      <c r="AG1203" s="175"/>
    </row>
    <row r="1204" spans="1:33" ht="18" customHeight="1">
      <c r="A1204" s="647" t="str">
        <f t="shared" si="116"/>
        <v>平成16</v>
      </c>
      <c r="B1204" s="552">
        <f t="shared" si="113"/>
        <v>68</v>
      </c>
      <c r="C1204" s="648">
        <v>38282</v>
      </c>
      <c r="D1204" s="648" t="str">
        <f t="shared" si="114"/>
        <v/>
      </c>
      <c r="E1204" s="654">
        <v>1</v>
      </c>
      <c r="F1204" s="650" t="s">
        <v>2819</v>
      </c>
      <c r="G1204" s="650" t="s">
        <v>2820</v>
      </c>
      <c r="H1204" s="650" t="s">
        <v>2741</v>
      </c>
      <c r="I1204" s="176"/>
      <c r="J1204" s="655">
        <v>2</v>
      </c>
      <c r="K1204" s="656">
        <v>4</v>
      </c>
      <c r="L1204" s="653">
        <v>109</v>
      </c>
      <c r="M1204" s="176">
        <f t="shared" si="117"/>
        <v>109</v>
      </c>
      <c r="N1204" s="1104"/>
      <c r="O1204" s="1129" t="str">
        <f t="shared" si="115"/>
        <v/>
      </c>
      <c r="P1204" s="175"/>
      <c r="Q1204" s="175"/>
      <c r="R1204" s="175"/>
      <c r="S1204" s="175"/>
      <c r="T1204" s="175"/>
      <c r="U1204" s="175"/>
      <c r="V1204" s="175"/>
      <c r="W1204" s="175"/>
      <c r="X1204" s="175"/>
      <c r="Y1204" s="175"/>
      <c r="Z1204" s="175"/>
      <c r="AA1204" s="175"/>
      <c r="AB1204" s="175"/>
      <c r="AC1204" s="175"/>
      <c r="AD1204" s="175"/>
      <c r="AE1204" s="175"/>
      <c r="AF1204" s="175"/>
      <c r="AG1204" s="175"/>
    </row>
    <row r="1205" spans="1:33" ht="18" customHeight="1">
      <c r="A1205" s="647" t="str">
        <f t="shared" si="116"/>
        <v>平成16</v>
      </c>
      <c r="B1205" s="552">
        <f t="shared" si="113"/>
        <v>30</v>
      </c>
      <c r="C1205" s="648">
        <v>38286</v>
      </c>
      <c r="D1205" s="648">
        <f t="shared" si="114"/>
        <v>38287</v>
      </c>
      <c r="E1205" s="657">
        <v>2</v>
      </c>
      <c r="F1205" s="658" t="s">
        <v>2821</v>
      </c>
      <c r="G1205" s="658" t="s">
        <v>2822</v>
      </c>
      <c r="H1205" s="658" t="s">
        <v>2649</v>
      </c>
      <c r="I1205" s="176"/>
      <c r="J1205" s="655">
        <v>2</v>
      </c>
      <c r="K1205" s="659">
        <v>14</v>
      </c>
      <c r="L1205" s="660">
        <v>250</v>
      </c>
      <c r="M1205" s="176">
        <f t="shared" si="117"/>
        <v>500</v>
      </c>
      <c r="N1205" s="1104"/>
      <c r="O1205" s="1129" t="str">
        <f t="shared" si="115"/>
        <v/>
      </c>
      <c r="P1205" s="175"/>
      <c r="Q1205" s="175"/>
      <c r="R1205" s="175"/>
      <c r="S1205" s="175"/>
      <c r="T1205" s="175"/>
      <c r="U1205" s="175"/>
      <c r="V1205" s="175"/>
      <c r="W1205" s="175"/>
      <c r="X1205" s="175"/>
      <c r="Y1205" s="175"/>
      <c r="Z1205" s="175"/>
      <c r="AA1205" s="175"/>
      <c r="AB1205" s="175"/>
      <c r="AC1205" s="175"/>
      <c r="AD1205" s="175"/>
      <c r="AE1205" s="175"/>
      <c r="AF1205" s="175"/>
      <c r="AG1205" s="175"/>
    </row>
    <row r="1206" spans="1:33" ht="18" customHeight="1">
      <c r="A1206" s="647" t="str">
        <f t="shared" si="116"/>
        <v>平成16</v>
      </c>
      <c r="B1206" s="552">
        <f t="shared" si="113"/>
        <v>52</v>
      </c>
      <c r="C1206" s="648" t="s">
        <v>2823</v>
      </c>
      <c r="D1206" s="648" t="str">
        <f t="shared" si="114"/>
        <v/>
      </c>
      <c r="E1206" s="654">
        <v>1</v>
      </c>
      <c r="F1206" s="650" t="s">
        <v>2824</v>
      </c>
      <c r="G1206" s="650" t="s">
        <v>2635</v>
      </c>
      <c r="H1206" s="650" t="s">
        <v>2679</v>
      </c>
      <c r="I1206" s="176"/>
      <c r="J1206" s="655">
        <v>2</v>
      </c>
      <c r="K1206" s="656">
        <v>6</v>
      </c>
      <c r="L1206" s="653">
        <v>91</v>
      </c>
      <c r="M1206" s="176">
        <f t="shared" si="117"/>
        <v>91</v>
      </c>
      <c r="N1206" s="1104"/>
      <c r="O1206" s="1129" t="str">
        <f t="shared" si="115"/>
        <v/>
      </c>
      <c r="P1206" s="175"/>
      <c r="Q1206" s="175"/>
      <c r="R1206" s="175"/>
      <c r="S1206" s="175"/>
      <c r="T1206" s="175"/>
      <c r="U1206" s="175"/>
      <c r="V1206" s="175"/>
      <c r="W1206" s="175"/>
      <c r="X1206" s="175"/>
      <c r="Y1206" s="175"/>
      <c r="Z1206" s="175"/>
      <c r="AA1206" s="175"/>
      <c r="AB1206" s="175"/>
      <c r="AC1206" s="175"/>
      <c r="AD1206" s="175"/>
      <c r="AE1206" s="175"/>
      <c r="AF1206" s="175"/>
      <c r="AG1206" s="175"/>
    </row>
    <row r="1207" spans="1:33" ht="18" customHeight="1">
      <c r="A1207" s="647" t="str">
        <f t="shared" si="116"/>
        <v>平成16</v>
      </c>
      <c r="B1207" s="552" t="str">
        <f t="shared" si="113"/>
        <v>-</v>
      </c>
      <c r="C1207" s="648" t="s">
        <v>2825</v>
      </c>
      <c r="D1207" s="648" t="str">
        <f t="shared" si="114"/>
        <v/>
      </c>
      <c r="E1207" s="654">
        <v>1</v>
      </c>
      <c r="F1207" s="650" t="s">
        <v>2824</v>
      </c>
      <c r="G1207" s="650" t="s">
        <v>2635</v>
      </c>
      <c r="H1207" s="650" t="s">
        <v>2679</v>
      </c>
      <c r="I1207" s="176"/>
      <c r="J1207" s="655"/>
      <c r="K1207" s="656"/>
      <c r="L1207" s="653"/>
      <c r="M1207" s="176">
        <f t="shared" si="117"/>
        <v>0</v>
      </c>
      <c r="N1207" s="1104"/>
      <c r="O1207" s="1129" t="str">
        <f t="shared" si="115"/>
        <v/>
      </c>
      <c r="P1207" s="175"/>
      <c r="Q1207" s="175"/>
      <c r="R1207" s="175"/>
      <c r="S1207" s="175"/>
      <c r="T1207" s="175"/>
      <c r="U1207" s="175"/>
      <c r="V1207" s="175"/>
      <c r="W1207" s="175"/>
      <c r="X1207" s="175"/>
      <c r="Y1207" s="175"/>
      <c r="Z1207" s="175"/>
      <c r="AA1207" s="175"/>
      <c r="AB1207" s="175"/>
      <c r="AC1207" s="175"/>
      <c r="AD1207" s="175"/>
      <c r="AE1207" s="175"/>
      <c r="AF1207" s="175"/>
      <c r="AG1207" s="175"/>
    </row>
    <row r="1208" spans="1:33" ht="18" customHeight="1">
      <c r="A1208" s="647" t="str">
        <f t="shared" si="116"/>
        <v>平成16</v>
      </c>
      <c r="B1208" s="552">
        <f t="shared" si="113"/>
        <v>68</v>
      </c>
      <c r="C1208" s="648">
        <v>38303</v>
      </c>
      <c r="D1208" s="648" t="str">
        <f t="shared" si="114"/>
        <v/>
      </c>
      <c r="E1208" s="654">
        <v>1</v>
      </c>
      <c r="F1208" s="650" t="s">
        <v>2819</v>
      </c>
      <c r="G1208" s="650" t="s">
        <v>2826</v>
      </c>
      <c r="H1208" s="650" t="s">
        <v>2741</v>
      </c>
      <c r="I1208" s="176"/>
      <c r="J1208" s="655">
        <v>2</v>
      </c>
      <c r="K1208" s="656">
        <v>4</v>
      </c>
      <c r="L1208" s="653">
        <v>38</v>
      </c>
      <c r="M1208" s="176">
        <f t="shared" si="117"/>
        <v>38</v>
      </c>
      <c r="N1208" s="1104"/>
      <c r="O1208" s="1129" t="str">
        <f t="shared" si="115"/>
        <v/>
      </c>
      <c r="P1208" s="175"/>
      <c r="Q1208" s="175"/>
      <c r="R1208" s="175"/>
      <c r="S1208" s="175"/>
      <c r="T1208" s="175"/>
      <c r="U1208" s="175"/>
      <c r="V1208" s="175"/>
      <c r="W1208" s="175"/>
      <c r="X1208" s="175"/>
      <c r="Y1208" s="175"/>
      <c r="Z1208" s="175"/>
      <c r="AA1208" s="175"/>
      <c r="AB1208" s="175"/>
      <c r="AC1208" s="175"/>
      <c r="AD1208" s="175"/>
      <c r="AE1208" s="175"/>
      <c r="AF1208" s="175"/>
      <c r="AG1208" s="175"/>
    </row>
    <row r="1209" spans="1:33" ht="18" customHeight="1">
      <c r="A1209" s="647" t="str">
        <f t="shared" si="116"/>
        <v>平成16</v>
      </c>
      <c r="B1209" s="552">
        <f t="shared" si="113"/>
        <v>46</v>
      </c>
      <c r="C1209" s="648">
        <v>38309</v>
      </c>
      <c r="D1209" s="648" t="str">
        <f t="shared" si="114"/>
        <v/>
      </c>
      <c r="E1209" s="654">
        <v>1</v>
      </c>
      <c r="F1209" s="650" t="s">
        <v>2827</v>
      </c>
      <c r="G1209" s="650" t="s">
        <v>2635</v>
      </c>
      <c r="H1209" s="650" t="s">
        <v>2681</v>
      </c>
      <c r="I1209" s="176"/>
      <c r="J1209" s="655">
        <v>2</v>
      </c>
      <c r="K1209" s="656">
        <v>7</v>
      </c>
      <c r="L1209" s="653">
        <v>74</v>
      </c>
      <c r="M1209" s="176">
        <f t="shared" si="117"/>
        <v>74</v>
      </c>
      <c r="N1209" s="1104"/>
      <c r="O1209" s="1129" t="str">
        <f t="shared" si="115"/>
        <v/>
      </c>
      <c r="P1209" s="175"/>
      <c r="Q1209" s="175"/>
      <c r="R1209" s="175"/>
      <c r="S1209" s="175"/>
      <c r="T1209" s="175"/>
      <c r="U1209" s="175"/>
      <c r="V1209" s="175"/>
      <c r="W1209" s="175"/>
      <c r="X1209" s="175"/>
      <c r="Y1209" s="175"/>
      <c r="Z1209" s="175"/>
      <c r="AA1209" s="175"/>
      <c r="AB1209" s="175"/>
      <c r="AC1209" s="175"/>
      <c r="AD1209" s="175"/>
      <c r="AE1209" s="175"/>
      <c r="AF1209" s="175"/>
      <c r="AG1209" s="175"/>
    </row>
    <row r="1210" spans="1:33" ht="18" customHeight="1">
      <c r="A1210" s="647" t="str">
        <f t="shared" si="116"/>
        <v>平成16</v>
      </c>
      <c r="B1210" s="552" t="str">
        <f t="shared" si="113"/>
        <v>-</v>
      </c>
      <c r="C1210" s="648">
        <v>38309</v>
      </c>
      <c r="D1210" s="648" t="str">
        <f t="shared" si="114"/>
        <v/>
      </c>
      <c r="E1210" s="657">
        <v>1</v>
      </c>
      <c r="F1210" s="658" t="s">
        <v>2828</v>
      </c>
      <c r="G1210" s="658" t="s">
        <v>2829</v>
      </c>
      <c r="H1210" s="658" t="s">
        <v>2674</v>
      </c>
      <c r="I1210" s="176"/>
      <c r="J1210" s="655">
        <v>2</v>
      </c>
      <c r="K1210" s="659"/>
      <c r="L1210" s="660"/>
      <c r="M1210" s="176">
        <f t="shared" si="117"/>
        <v>0</v>
      </c>
      <c r="N1210" s="1104"/>
      <c r="O1210" s="1129" t="str">
        <f t="shared" si="115"/>
        <v/>
      </c>
      <c r="P1210" s="175"/>
      <c r="Q1210" s="175"/>
      <c r="R1210" s="175"/>
      <c r="S1210" s="175"/>
      <c r="T1210" s="175"/>
      <c r="U1210" s="175"/>
      <c r="V1210" s="175"/>
      <c r="W1210" s="175"/>
      <c r="X1210" s="175"/>
      <c r="Y1210" s="175"/>
      <c r="Z1210" s="175"/>
      <c r="AA1210" s="175"/>
      <c r="AB1210" s="175"/>
      <c r="AC1210" s="175"/>
      <c r="AD1210" s="175"/>
      <c r="AE1210" s="175"/>
      <c r="AF1210" s="175"/>
      <c r="AG1210" s="175"/>
    </row>
    <row r="1211" spans="1:33" ht="18" customHeight="1">
      <c r="A1211" s="647" t="str">
        <f t="shared" si="116"/>
        <v>平成16</v>
      </c>
      <c r="B1211" s="552">
        <f t="shared" si="113"/>
        <v>91</v>
      </c>
      <c r="C1211" s="648">
        <v>38310</v>
      </c>
      <c r="D1211" s="648" t="str">
        <f t="shared" si="114"/>
        <v/>
      </c>
      <c r="E1211" s="654">
        <v>1</v>
      </c>
      <c r="F1211" s="650" t="s">
        <v>2830</v>
      </c>
      <c r="G1211" s="650" t="s">
        <v>2635</v>
      </c>
      <c r="H1211" s="650" t="s">
        <v>2662</v>
      </c>
      <c r="I1211" s="176"/>
      <c r="J1211" s="655">
        <v>2</v>
      </c>
      <c r="K1211" s="656">
        <v>2</v>
      </c>
      <c r="L1211" s="653">
        <v>58</v>
      </c>
      <c r="M1211" s="176">
        <f t="shared" si="117"/>
        <v>58</v>
      </c>
      <c r="N1211" s="1104"/>
      <c r="O1211" s="1129" t="str">
        <f t="shared" si="115"/>
        <v/>
      </c>
      <c r="P1211" s="175"/>
      <c r="Q1211" s="175"/>
      <c r="R1211" s="175"/>
      <c r="S1211" s="175"/>
      <c r="T1211" s="175"/>
      <c r="U1211" s="175"/>
      <c r="V1211" s="175"/>
      <c r="W1211" s="175"/>
      <c r="X1211" s="175"/>
      <c r="Y1211" s="175"/>
      <c r="Z1211" s="175"/>
      <c r="AA1211" s="175"/>
      <c r="AB1211" s="175"/>
      <c r="AC1211" s="175"/>
      <c r="AD1211" s="175"/>
      <c r="AE1211" s="175"/>
      <c r="AF1211" s="175"/>
      <c r="AG1211" s="175"/>
    </row>
    <row r="1212" spans="1:33" ht="18" customHeight="1">
      <c r="A1212" s="647" t="str">
        <f t="shared" si="116"/>
        <v>平成16</v>
      </c>
      <c r="B1212" s="552">
        <f t="shared" si="113"/>
        <v>68</v>
      </c>
      <c r="C1212" s="648">
        <v>38315</v>
      </c>
      <c r="D1212" s="648" t="str">
        <f t="shared" si="114"/>
        <v/>
      </c>
      <c r="E1212" s="654">
        <v>1</v>
      </c>
      <c r="F1212" s="650" t="s">
        <v>2831</v>
      </c>
      <c r="G1212" s="650" t="s">
        <v>2832</v>
      </c>
      <c r="H1212" s="650" t="s">
        <v>2679</v>
      </c>
      <c r="I1212" s="176"/>
      <c r="J1212" s="655">
        <v>2</v>
      </c>
      <c r="K1212" s="656">
        <v>4</v>
      </c>
      <c r="L1212" s="653">
        <v>130</v>
      </c>
      <c r="M1212" s="176">
        <f t="shared" si="117"/>
        <v>130</v>
      </c>
      <c r="N1212" s="1104"/>
      <c r="O1212" s="1129" t="str">
        <f t="shared" si="115"/>
        <v/>
      </c>
      <c r="P1212" s="175"/>
      <c r="Q1212" s="175"/>
      <c r="R1212" s="175"/>
      <c r="S1212" s="175"/>
      <c r="T1212" s="175"/>
      <c r="U1212" s="175"/>
      <c r="V1212" s="175"/>
      <c r="W1212" s="175"/>
      <c r="X1212" s="175"/>
      <c r="Y1212" s="175"/>
      <c r="Z1212" s="175"/>
      <c r="AA1212" s="175"/>
      <c r="AB1212" s="175"/>
      <c r="AC1212" s="175"/>
      <c r="AD1212" s="175"/>
      <c r="AE1212" s="175"/>
      <c r="AF1212" s="175"/>
      <c r="AG1212" s="175"/>
    </row>
    <row r="1213" spans="1:33" ht="18" customHeight="1">
      <c r="A1213" s="647" t="str">
        <f t="shared" si="116"/>
        <v>平成16</v>
      </c>
      <c r="B1213" s="552">
        <f t="shared" si="113"/>
        <v>68</v>
      </c>
      <c r="C1213" s="648">
        <v>38317</v>
      </c>
      <c r="D1213" s="648" t="str">
        <f t="shared" si="114"/>
        <v/>
      </c>
      <c r="E1213" s="654">
        <v>1</v>
      </c>
      <c r="F1213" s="650" t="s">
        <v>2819</v>
      </c>
      <c r="G1213" s="650" t="s">
        <v>2833</v>
      </c>
      <c r="H1213" s="650" t="s">
        <v>2741</v>
      </c>
      <c r="I1213" s="176"/>
      <c r="J1213" s="655">
        <v>2</v>
      </c>
      <c r="K1213" s="656">
        <v>4</v>
      </c>
      <c r="L1213" s="653">
        <v>47</v>
      </c>
      <c r="M1213" s="176">
        <f t="shared" si="117"/>
        <v>47</v>
      </c>
      <c r="N1213" s="1104"/>
      <c r="O1213" s="1129" t="str">
        <f t="shared" si="115"/>
        <v/>
      </c>
      <c r="P1213" s="175"/>
      <c r="Q1213" s="175"/>
      <c r="R1213" s="175"/>
      <c r="S1213" s="175"/>
      <c r="T1213" s="175"/>
      <c r="U1213" s="175"/>
      <c r="V1213" s="175"/>
      <c r="W1213" s="175"/>
      <c r="X1213" s="175"/>
      <c r="Y1213" s="175"/>
      <c r="Z1213" s="175"/>
      <c r="AA1213" s="175"/>
      <c r="AB1213" s="175"/>
      <c r="AC1213" s="175"/>
      <c r="AD1213" s="175"/>
      <c r="AE1213" s="175"/>
      <c r="AF1213" s="175"/>
      <c r="AG1213" s="175"/>
    </row>
    <row r="1214" spans="1:33" ht="18" customHeight="1">
      <c r="A1214" s="647" t="str">
        <f t="shared" si="116"/>
        <v>平成16</v>
      </c>
      <c r="B1214" s="552">
        <f t="shared" si="113"/>
        <v>68</v>
      </c>
      <c r="C1214" s="648">
        <v>38324</v>
      </c>
      <c r="D1214" s="648" t="str">
        <f t="shared" si="114"/>
        <v/>
      </c>
      <c r="E1214" s="654">
        <v>1</v>
      </c>
      <c r="F1214" s="650" t="s">
        <v>2819</v>
      </c>
      <c r="G1214" s="650" t="s">
        <v>2834</v>
      </c>
      <c r="H1214" s="650" t="s">
        <v>2741</v>
      </c>
      <c r="I1214" s="176"/>
      <c r="J1214" s="655">
        <v>2</v>
      </c>
      <c r="K1214" s="656">
        <v>4</v>
      </c>
      <c r="L1214" s="653">
        <v>77</v>
      </c>
      <c r="M1214" s="176">
        <f t="shared" si="117"/>
        <v>77</v>
      </c>
      <c r="N1214" s="1104"/>
      <c r="O1214" s="1129" t="str">
        <f t="shared" si="115"/>
        <v/>
      </c>
      <c r="P1214" s="175"/>
      <c r="Q1214" s="175"/>
      <c r="R1214" s="175"/>
      <c r="S1214" s="175"/>
      <c r="T1214" s="175"/>
      <c r="U1214" s="175"/>
      <c r="V1214" s="175"/>
      <c r="W1214" s="175"/>
      <c r="X1214" s="175"/>
      <c r="Y1214" s="175"/>
      <c r="Z1214" s="175"/>
      <c r="AA1214" s="175"/>
      <c r="AB1214" s="175"/>
      <c r="AC1214" s="175"/>
      <c r="AD1214" s="175"/>
      <c r="AE1214" s="175"/>
      <c r="AF1214" s="175"/>
      <c r="AG1214" s="175"/>
    </row>
    <row r="1215" spans="1:33" ht="18" customHeight="1">
      <c r="A1215" s="647" t="str">
        <f t="shared" si="116"/>
        <v>平成16</v>
      </c>
      <c r="B1215" s="552">
        <f t="shared" si="113"/>
        <v>61</v>
      </c>
      <c r="C1215" s="648">
        <v>38331</v>
      </c>
      <c r="D1215" s="648" t="str">
        <f t="shared" si="114"/>
        <v/>
      </c>
      <c r="E1215" s="654">
        <v>1</v>
      </c>
      <c r="F1215" s="650" t="s">
        <v>2835</v>
      </c>
      <c r="G1215" s="650" t="s">
        <v>2836</v>
      </c>
      <c r="H1215" s="650" t="s">
        <v>2671</v>
      </c>
      <c r="I1215" s="176"/>
      <c r="J1215" s="655">
        <v>2</v>
      </c>
      <c r="K1215" s="656">
        <v>5</v>
      </c>
      <c r="L1215" s="653">
        <v>67</v>
      </c>
      <c r="M1215" s="176">
        <f t="shared" si="117"/>
        <v>67</v>
      </c>
      <c r="N1215" s="1104"/>
      <c r="O1215" s="1129" t="str">
        <f t="shared" si="115"/>
        <v/>
      </c>
      <c r="P1215" s="175"/>
      <c r="Q1215" s="175"/>
      <c r="R1215" s="175"/>
      <c r="S1215" s="175"/>
      <c r="T1215" s="175"/>
      <c r="U1215" s="175"/>
      <c r="V1215" s="175"/>
      <c r="W1215" s="175"/>
      <c r="X1215" s="175"/>
      <c r="Y1215" s="175"/>
      <c r="Z1215" s="175"/>
      <c r="AA1215" s="175"/>
      <c r="AB1215" s="175"/>
      <c r="AC1215" s="175"/>
      <c r="AD1215" s="175"/>
      <c r="AE1215" s="175"/>
      <c r="AF1215" s="175"/>
      <c r="AG1215" s="175"/>
    </row>
    <row r="1216" spans="1:33" ht="18" customHeight="1">
      <c r="A1216" s="647" t="str">
        <f t="shared" si="116"/>
        <v>平成16</v>
      </c>
      <c r="B1216" s="552">
        <f t="shared" si="113"/>
        <v>43</v>
      </c>
      <c r="C1216" s="648">
        <v>38341</v>
      </c>
      <c r="D1216" s="648" t="str">
        <f t="shared" si="114"/>
        <v/>
      </c>
      <c r="E1216" s="654">
        <v>1</v>
      </c>
      <c r="F1216" s="650" t="s">
        <v>2837</v>
      </c>
      <c r="G1216" s="650" t="s">
        <v>2635</v>
      </c>
      <c r="H1216" s="650" t="s">
        <v>2649</v>
      </c>
      <c r="I1216" s="176"/>
      <c r="J1216" s="655">
        <v>2</v>
      </c>
      <c r="K1216" s="656">
        <v>8</v>
      </c>
      <c r="L1216" s="653">
        <v>79</v>
      </c>
      <c r="M1216" s="176">
        <f t="shared" si="117"/>
        <v>79</v>
      </c>
      <c r="N1216" s="1104"/>
      <c r="O1216" s="1129" t="str">
        <f t="shared" si="115"/>
        <v/>
      </c>
      <c r="P1216" s="175"/>
      <c r="Q1216" s="175"/>
      <c r="R1216" s="175"/>
      <c r="S1216" s="175"/>
      <c r="T1216" s="175"/>
      <c r="U1216" s="175"/>
      <c r="V1216" s="175"/>
      <c r="W1216" s="175"/>
      <c r="X1216" s="175"/>
      <c r="Y1216" s="175"/>
      <c r="Z1216" s="175"/>
      <c r="AA1216" s="175"/>
      <c r="AB1216" s="175"/>
      <c r="AC1216" s="175"/>
      <c r="AD1216" s="175"/>
      <c r="AE1216" s="175"/>
      <c r="AF1216" s="175"/>
      <c r="AG1216" s="175"/>
    </row>
    <row r="1217" spans="1:33" ht="18" customHeight="1">
      <c r="A1217" s="647" t="str">
        <f t="shared" si="116"/>
        <v>平成16</v>
      </c>
      <c r="B1217" s="552">
        <f t="shared" si="113"/>
        <v>30</v>
      </c>
      <c r="C1217" s="648">
        <v>38373</v>
      </c>
      <c r="D1217" s="648" t="str">
        <f t="shared" si="114"/>
        <v/>
      </c>
      <c r="E1217" s="657">
        <v>1</v>
      </c>
      <c r="F1217" s="658" t="s">
        <v>2838</v>
      </c>
      <c r="G1217" s="658" t="s">
        <v>2635</v>
      </c>
      <c r="H1217" s="658" t="s">
        <v>2725</v>
      </c>
      <c r="I1217" s="176"/>
      <c r="J1217" s="655">
        <v>2</v>
      </c>
      <c r="K1217" s="659">
        <v>14</v>
      </c>
      <c r="L1217" s="660">
        <v>57</v>
      </c>
      <c r="M1217" s="176">
        <f t="shared" si="117"/>
        <v>57</v>
      </c>
      <c r="N1217" s="1104"/>
      <c r="O1217" s="1129" t="str">
        <f t="shared" si="115"/>
        <v/>
      </c>
      <c r="P1217" s="175"/>
      <c r="Q1217" s="175"/>
      <c r="R1217" s="175"/>
      <c r="S1217" s="175"/>
      <c r="T1217" s="175"/>
      <c r="U1217" s="175"/>
      <c r="V1217" s="175"/>
      <c r="W1217" s="175"/>
      <c r="X1217" s="175"/>
      <c r="Y1217" s="175"/>
      <c r="Z1217" s="175"/>
      <c r="AA1217" s="175"/>
      <c r="AB1217" s="175"/>
      <c r="AC1217" s="175"/>
      <c r="AD1217" s="175"/>
      <c r="AE1217" s="175"/>
      <c r="AF1217" s="175"/>
      <c r="AG1217" s="175"/>
    </row>
    <row r="1218" spans="1:33" ht="18" customHeight="1">
      <c r="A1218" s="647" t="str">
        <f t="shared" si="116"/>
        <v>平成16</v>
      </c>
      <c r="B1218" s="552">
        <f t="shared" si="113"/>
        <v>52</v>
      </c>
      <c r="C1218" s="648">
        <v>38377</v>
      </c>
      <c r="D1218" s="648" t="str">
        <f t="shared" si="114"/>
        <v/>
      </c>
      <c r="E1218" s="654">
        <v>1</v>
      </c>
      <c r="F1218" s="650" t="s">
        <v>2839</v>
      </c>
      <c r="G1218" s="650" t="s">
        <v>2840</v>
      </c>
      <c r="H1218" s="650" t="s">
        <v>2841</v>
      </c>
      <c r="I1218" s="176"/>
      <c r="J1218" s="655">
        <v>2</v>
      </c>
      <c r="K1218" s="656">
        <v>6</v>
      </c>
      <c r="L1218" s="653">
        <v>41</v>
      </c>
      <c r="M1218" s="176">
        <f t="shared" si="117"/>
        <v>41</v>
      </c>
      <c r="N1218" s="1104"/>
      <c r="O1218" s="1129" t="str">
        <f t="shared" si="115"/>
        <v/>
      </c>
      <c r="P1218" s="175"/>
      <c r="Q1218" s="175"/>
      <c r="R1218" s="175"/>
      <c r="S1218" s="175"/>
      <c r="T1218" s="175"/>
      <c r="U1218" s="175"/>
      <c r="V1218" s="175"/>
      <c r="W1218" s="175"/>
      <c r="X1218" s="175"/>
      <c r="Y1218" s="175"/>
      <c r="Z1218" s="175"/>
      <c r="AA1218" s="175"/>
      <c r="AB1218" s="175"/>
      <c r="AC1218" s="175"/>
      <c r="AD1218" s="175"/>
      <c r="AE1218" s="175"/>
      <c r="AF1218" s="175"/>
      <c r="AG1218" s="175"/>
    </row>
    <row r="1219" spans="1:33" ht="18" customHeight="1">
      <c r="A1219" s="647" t="str">
        <f t="shared" si="116"/>
        <v>平成16</v>
      </c>
      <c r="B1219" s="552">
        <f t="shared" si="113"/>
        <v>61</v>
      </c>
      <c r="C1219" s="648">
        <v>38377</v>
      </c>
      <c r="D1219" s="648" t="str">
        <f t="shared" si="114"/>
        <v/>
      </c>
      <c r="E1219" s="654">
        <v>1</v>
      </c>
      <c r="F1219" s="650" t="s">
        <v>2842</v>
      </c>
      <c r="G1219" s="650" t="s">
        <v>2635</v>
      </c>
      <c r="H1219" s="650" t="s">
        <v>2843</v>
      </c>
      <c r="I1219" s="176"/>
      <c r="J1219" s="655">
        <v>2</v>
      </c>
      <c r="K1219" s="656">
        <v>5</v>
      </c>
      <c r="L1219" s="653">
        <v>85</v>
      </c>
      <c r="M1219" s="176">
        <f t="shared" si="117"/>
        <v>85</v>
      </c>
      <c r="N1219" s="1104"/>
      <c r="O1219" s="1129" t="str">
        <f t="shared" si="115"/>
        <v/>
      </c>
      <c r="P1219" s="175"/>
      <c r="Q1219" s="175"/>
      <c r="R1219" s="175"/>
      <c r="S1219" s="175"/>
      <c r="T1219" s="175"/>
      <c r="U1219" s="175"/>
      <c r="V1219" s="175"/>
      <c r="W1219" s="175"/>
      <c r="X1219" s="175"/>
      <c r="Y1219" s="175"/>
      <c r="Z1219" s="175"/>
      <c r="AA1219" s="175"/>
      <c r="AB1219" s="175"/>
      <c r="AC1219" s="175"/>
      <c r="AD1219" s="175"/>
      <c r="AE1219" s="175"/>
      <c r="AF1219" s="175"/>
      <c r="AG1219" s="175"/>
    </row>
    <row r="1220" spans="1:33" ht="18" customHeight="1">
      <c r="A1220" s="647" t="str">
        <f t="shared" si="116"/>
        <v>平成16</v>
      </c>
      <c r="B1220" s="552">
        <f t="shared" ref="B1220:B1283" si="118">IF(ISBLANK(K1220),"-",COUNTIFS($K:$K,"&gt;"&amp;K1220,A:A,A1220)+1)</f>
        <v>2</v>
      </c>
      <c r="C1220" s="648">
        <v>38377</v>
      </c>
      <c r="D1220" s="648">
        <f t="shared" ref="D1220:D1283" si="119">IF(E1220=1,"",C1220+E1220-1)</f>
        <v>38379</v>
      </c>
      <c r="E1220" s="657">
        <v>3</v>
      </c>
      <c r="F1220" s="658" t="s">
        <v>2844</v>
      </c>
      <c r="G1220" s="658" t="s">
        <v>2641</v>
      </c>
      <c r="H1220" s="658" t="s">
        <v>2845</v>
      </c>
      <c r="I1220" s="176"/>
      <c r="J1220" s="655">
        <v>2</v>
      </c>
      <c r="K1220" s="659">
        <v>303</v>
      </c>
      <c r="L1220" s="660">
        <v>496</v>
      </c>
      <c r="M1220" s="176">
        <f t="shared" si="117"/>
        <v>1488</v>
      </c>
      <c r="N1220" s="1104"/>
      <c r="O1220" s="1129" t="str">
        <f t="shared" ref="O1220:O1283" si="120">IF(COUNTIF(G1220,"*オンライン*"),"●","")</f>
        <v/>
      </c>
      <c r="P1220" s="175"/>
      <c r="Q1220" s="175"/>
      <c r="R1220" s="175"/>
      <c r="S1220" s="175"/>
      <c r="T1220" s="175"/>
      <c r="U1220" s="175"/>
      <c r="V1220" s="175"/>
      <c r="W1220" s="175"/>
      <c r="X1220" s="175"/>
      <c r="Y1220" s="175"/>
      <c r="Z1220" s="175"/>
      <c r="AA1220" s="175"/>
      <c r="AB1220" s="175"/>
      <c r="AC1220" s="175"/>
      <c r="AD1220" s="175"/>
      <c r="AE1220" s="175"/>
      <c r="AF1220" s="175"/>
      <c r="AG1220" s="175"/>
    </row>
    <row r="1221" spans="1:33" ht="18" customHeight="1">
      <c r="A1221" s="647" t="str">
        <f t="shared" ref="A1221:A1284" si="121">TEXT(EDATE(C1221,-3),"ggge")</f>
        <v>平成16</v>
      </c>
      <c r="B1221" s="552">
        <f t="shared" si="118"/>
        <v>68</v>
      </c>
      <c r="C1221" s="648">
        <v>38387</v>
      </c>
      <c r="D1221" s="648" t="str">
        <f t="shared" si="119"/>
        <v/>
      </c>
      <c r="E1221" s="654">
        <v>1</v>
      </c>
      <c r="F1221" s="650" t="s">
        <v>2846</v>
      </c>
      <c r="G1221" s="650" t="s">
        <v>2762</v>
      </c>
      <c r="H1221" s="650" t="s">
        <v>2709</v>
      </c>
      <c r="I1221" s="176"/>
      <c r="J1221" s="655">
        <v>2</v>
      </c>
      <c r="K1221" s="656">
        <v>4</v>
      </c>
      <c r="L1221" s="653">
        <v>63</v>
      </c>
      <c r="M1221" s="176">
        <f t="shared" ref="M1221:M1284" si="122">E1221*L1221</f>
        <v>63</v>
      </c>
      <c r="N1221" s="1104"/>
      <c r="O1221" s="1129" t="str">
        <f t="shared" si="120"/>
        <v/>
      </c>
      <c r="P1221" s="175"/>
      <c r="Q1221" s="175"/>
      <c r="R1221" s="175"/>
      <c r="S1221" s="175"/>
      <c r="T1221" s="175"/>
      <c r="U1221" s="175"/>
      <c r="V1221" s="175"/>
      <c r="W1221" s="175"/>
      <c r="X1221" s="175"/>
      <c r="Y1221" s="175"/>
      <c r="Z1221" s="175"/>
      <c r="AA1221" s="175"/>
      <c r="AB1221" s="175"/>
      <c r="AC1221" s="175"/>
      <c r="AD1221" s="175"/>
      <c r="AE1221" s="175"/>
      <c r="AF1221" s="175"/>
      <c r="AG1221" s="175"/>
    </row>
    <row r="1222" spans="1:33" ht="18" customHeight="1">
      <c r="A1222" s="647" t="str">
        <f t="shared" si="121"/>
        <v>平成16</v>
      </c>
      <c r="B1222" s="552">
        <f t="shared" si="118"/>
        <v>103</v>
      </c>
      <c r="C1222" s="648">
        <v>38407</v>
      </c>
      <c r="D1222" s="648" t="str">
        <f t="shared" si="119"/>
        <v/>
      </c>
      <c r="E1222" s="654">
        <v>1</v>
      </c>
      <c r="F1222" s="650" t="s">
        <v>2847</v>
      </c>
      <c r="G1222" s="650" t="s">
        <v>2848</v>
      </c>
      <c r="H1222" s="650" t="s">
        <v>2818</v>
      </c>
      <c r="I1222" s="176"/>
      <c r="J1222" s="655">
        <v>2</v>
      </c>
      <c r="K1222" s="656">
        <v>1</v>
      </c>
      <c r="L1222" s="653">
        <v>111</v>
      </c>
      <c r="M1222" s="176">
        <f t="shared" si="122"/>
        <v>111</v>
      </c>
      <c r="N1222" s="1104"/>
      <c r="O1222" s="1129" t="str">
        <f t="shared" si="120"/>
        <v/>
      </c>
      <c r="P1222" s="175"/>
      <c r="Q1222" s="175"/>
      <c r="R1222" s="175"/>
      <c r="S1222" s="175"/>
      <c r="T1222" s="175"/>
      <c r="U1222" s="175"/>
      <c r="V1222" s="175"/>
      <c r="W1222" s="175"/>
      <c r="X1222" s="175"/>
      <c r="Y1222" s="175"/>
      <c r="Z1222" s="175"/>
      <c r="AA1222" s="175"/>
      <c r="AB1222" s="175"/>
      <c r="AC1222" s="175"/>
      <c r="AD1222" s="175"/>
      <c r="AE1222" s="175"/>
      <c r="AF1222" s="175"/>
      <c r="AG1222" s="175"/>
    </row>
    <row r="1223" spans="1:33" ht="18" customHeight="1">
      <c r="A1223" s="647" t="str">
        <f t="shared" si="121"/>
        <v>平成16</v>
      </c>
      <c r="B1223" s="552">
        <f t="shared" si="118"/>
        <v>52</v>
      </c>
      <c r="C1223" s="648">
        <v>38415</v>
      </c>
      <c r="D1223" s="648" t="str">
        <f t="shared" si="119"/>
        <v/>
      </c>
      <c r="E1223" s="654">
        <v>1</v>
      </c>
      <c r="F1223" s="650" t="s">
        <v>2849</v>
      </c>
      <c r="G1223" s="650" t="s">
        <v>2762</v>
      </c>
      <c r="H1223" s="650" t="s">
        <v>2774</v>
      </c>
      <c r="I1223" s="176"/>
      <c r="J1223" s="655">
        <v>2</v>
      </c>
      <c r="K1223" s="656">
        <v>6</v>
      </c>
      <c r="L1223" s="653">
        <v>113</v>
      </c>
      <c r="M1223" s="176">
        <f t="shared" si="122"/>
        <v>113</v>
      </c>
      <c r="N1223" s="1104"/>
      <c r="O1223" s="1129" t="str">
        <f t="shared" si="120"/>
        <v/>
      </c>
      <c r="P1223" s="175"/>
      <c r="Q1223" s="175"/>
      <c r="R1223" s="175"/>
      <c r="S1223" s="175"/>
      <c r="T1223" s="175"/>
      <c r="U1223" s="175"/>
      <c r="V1223" s="175"/>
      <c r="W1223" s="175"/>
      <c r="X1223" s="175"/>
      <c r="Y1223" s="175"/>
      <c r="Z1223" s="175"/>
      <c r="AA1223" s="175"/>
      <c r="AB1223" s="175"/>
      <c r="AC1223" s="175"/>
      <c r="AD1223" s="175"/>
      <c r="AE1223" s="175"/>
      <c r="AF1223" s="175"/>
      <c r="AG1223" s="175"/>
    </row>
    <row r="1224" spans="1:33" ht="18" customHeight="1">
      <c r="A1224" s="647" t="str">
        <f t="shared" si="121"/>
        <v>平成16</v>
      </c>
      <c r="B1224" s="552">
        <f t="shared" si="118"/>
        <v>91</v>
      </c>
      <c r="C1224" s="648">
        <v>38418</v>
      </c>
      <c r="D1224" s="648" t="str">
        <f t="shared" si="119"/>
        <v/>
      </c>
      <c r="E1224" s="657">
        <v>1</v>
      </c>
      <c r="F1224" s="658" t="s">
        <v>2850</v>
      </c>
      <c r="G1224" s="658" t="s">
        <v>2470</v>
      </c>
      <c r="H1224" s="658" t="s">
        <v>2705</v>
      </c>
      <c r="I1224" s="176"/>
      <c r="J1224" s="655">
        <v>2</v>
      </c>
      <c r="K1224" s="659">
        <v>2</v>
      </c>
      <c r="L1224" s="660"/>
      <c r="M1224" s="176">
        <f t="shared" si="122"/>
        <v>0</v>
      </c>
      <c r="N1224" s="1104"/>
      <c r="O1224" s="1129" t="str">
        <f t="shared" si="120"/>
        <v/>
      </c>
      <c r="P1224" s="175"/>
      <c r="Q1224" s="175"/>
      <c r="R1224" s="175"/>
      <c r="S1224" s="175"/>
      <c r="T1224" s="175"/>
      <c r="U1224" s="175"/>
      <c r="V1224" s="175"/>
      <c r="W1224" s="175"/>
      <c r="X1224" s="175"/>
      <c r="Y1224" s="175"/>
      <c r="Z1224" s="175"/>
      <c r="AA1224" s="175"/>
      <c r="AB1224" s="175"/>
      <c r="AC1224" s="175"/>
      <c r="AD1224" s="175"/>
      <c r="AE1224" s="175"/>
      <c r="AF1224" s="175"/>
      <c r="AG1224" s="175"/>
    </row>
    <row r="1225" spans="1:33" ht="18" customHeight="1">
      <c r="A1225" s="647" t="str">
        <f t="shared" si="121"/>
        <v>平成16</v>
      </c>
      <c r="B1225" s="552">
        <f t="shared" si="118"/>
        <v>36</v>
      </c>
      <c r="C1225" s="648">
        <v>38427</v>
      </c>
      <c r="D1225" s="648" t="str">
        <f t="shared" si="119"/>
        <v/>
      </c>
      <c r="E1225" s="654">
        <v>1</v>
      </c>
      <c r="F1225" s="650" t="s">
        <v>2851</v>
      </c>
      <c r="G1225" s="650" t="s">
        <v>2848</v>
      </c>
      <c r="H1225" s="650" t="s">
        <v>2852</v>
      </c>
      <c r="I1225" s="176"/>
      <c r="J1225" s="655">
        <v>2</v>
      </c>
      <c r="K1225" s="656">
        <v>12</v>
      </c>
      <c r="L1225" s="653">
        <v>70</v>
      </c>
      <c r="M1225" s="176">
        <f t="shared" si="122"/>
        <v>70</v>
      </c>
      <c r="N1225" s="1104"/>
      <c r="O1225" s="1129" t="str">
        <f t="shared" si="120"/>
        <v/>
      </c>
      <c r="P1225" s="175"/>
      <c r="Q1225" s="175"/>
      <c r="R1225" s="175"/>
      <c r="S1225" s="175"/>
      <c r="T1225" s="175"/>
      <c r="U1225" s="175"/>
      <c r="V1225" s="175"/>
      <c r="W1225" s="175"/>
      <c r="X1225" s="175"/>
      <c r="Y1225" s="175"/>
      <c r="Z1225" s="175"/>
      <c r="AA1225" s="175"/>
      <c r="AB1225" s="175"/>
      <c r="AC1225" s="175"/>
      <c r="AD1225" s="175"/>
      <c r="AE1225" s="175"/>
      <c r="AF1225" s="175"/>
      <c r="AG1225" s="175"/>
    </row>
    <row r="1226" spans="1:33" ht="18" customHeight="1">
      <c r="A1226" s="647" t="str">
        <f t="shared" si="121"/>
        <v>平成16</v>
      </c>
      <c r="B1226" s="552">
        <f t="shared" si="118"/>
        <v>43</v>
      </c>
      <c r="C1226" s="648">
        <v>38433</v>
      </c>
      <c r="D1226" s="648" t="str">
        <f t="shared" si="119"/>
        <v/>
      </c>
      <c r="E1226" s="654">
        <v>1</v>
      </c>
      <c r="F1226" s="650" t="s">
        <v>2853</v>
      </c>
      <c r="G1226" s="650" t="s">
        <v>2635</v>
      </c>
      <c r="H1226" s="650" t="s">
        <v>2649</v>
      </c>
      <c r="I1226" s="176"/>
      <c r="J1226" s="655">
        <v>2</v>
      </c>
      <c r="K1226" s="656">
        <v>8</v>
      </c>
      <c r="L1226" s="653">
        <v>73</v>
      </c>
      <c r="M1226" s="176">
        <f t="shared" si="122"/>
        <v>73</v>
      </c>
      <c r="N1226" s="1104"/>
      <c r="O1226" s="1129" t="str">
        <f t="shared" si="120"/>
        <v/>
      </c>
      <c r="P1226" s="175"/>
      <c r="Q1226" s="175"/>
      <c r="R1226" s="175"/>
      <c r="S1226" s="175"/>
      <c r="T1226" s="175"/>
      <c r="U1226" s="175"/>
      <c r="V1226" s="175"/>
      <c r="W1226" s="175"/>
      <c r="X1226" s="175"/>
      <c r="Y1226" s="175"/>
      <c r="Z1226" s="175"/>
      <c r="AA1226" s="175"/>
      <c r="AB1226" s="175"/>
      <c r="AC1226" s="175"/>
      <c r="AD1226" s="175"/>
      <c r="AE1226" s="175"/>
      <c r="AF1226" s="175"/>
      <c r="AG1226" s="175"/>
    </row>
    <row r="1227" spans="1:33" ht="18" customHeight="1">
      <c r="A1227" s="647" t="str">
        <f t="shared" si="121"/>
        <v>平成17</v>
      </c>
      <c r="B1227" s="552">
        <f t="shared" si="118"/>
        <v>6</v>
      </c>
      <c r="C1227" s="648">
        <v>38446</v>
      </c>
      <c r="D1227" s="648">
        <f t="shared" si="119"/>
        <v>38447</v>
      </c>
      <c r="E1227" s="654">
        <v>2</v>
      </c>
      <c r="F1227" s="650" t="s">
        <v>2854</v>
      </c>
      <c r="G1227" s="650" t="s">
        <v>494</v>
      </c>
      <c r="H1227" s="650" t="s">
        <v>1711</v>
      </c>
      <c r="I1227" s="176"/>
      <c r="J1227" s="661">
        <v>1</v>
      </c>
      <c r="K1227" s="176">
        <v>187</v>
      </c>
      <c r="L1227" s="662">
        <v>310</v>
      </c>
      <c r="M1227" s="176">
        <f t="shared" si="122"/>
        <v>620</v>
      </c>
      <c r="N1227" s="1104"/>
      <c r="O1227" s="1129" t="str">
        <f t="shared" si="120"/>
        <v/>
      </c>
      <c r="P1227" s="175"/>
      <c r="Q1227" s="175"/>
      <c r="R1227" s="175"/>
      <c r="S1227" s="175"/>
      <c r="T1227" s="175"/>
      <c r="U1227" s="175"/>
      <c r="V1227" s="175"/>
      <c r="W1227" s="175"/>
      <c r="X1227" s="175"/>
      <c r="Y1227" s="175"/>
      <c r="Z1227" s="175"/>
      <c r="AA1227" s="175"/>
      <c r="AB1227" s="175"/>
      <c r="AC1227" s="175"/>
      <c r="AD1227" s="175"/>
      <c r="AE1227" s="175"/>
      <c r="AF1227" s="175"/>
      <c r="AG1227" s="175"/>
    </row>
    <row r="1228" spans="1:33" ht="18" customHeight="1">
      <c r="A1228" s="647" t="str">
        <f t="shared" si="121"/>
        <v>平成17</v>
      </c>
      <c r="B1228" s="552">
        <f t="shared" si="118"/>
        <v>38</v>
      </c>
      <c r="C1228" s="648">
        <v>38491</v>
      </c>
      <c r="D1228" s="648" t="str">
        <f t="shared" si="119"/>
        <v/>
      </c>
      <c r="E1228" s="654">
        <v>1</v>
      </c>
      <c r="F1228" s="651" t="s">
        <v>2855</v>
      </c>
      <c r="G1228" s="650" t="s">
        <v>2856</v>
      </c>
      <c r="H1228" s="650" t="s">
        <v>2857</v>
      </c>
      <c r="I1228" s="176"/>
      <c r="J1228" s="663">
        <v>1</v>
      </c>
      <c r="K1228" s="176">
        <v>10</v>
      </c>
      <c r="L1228" s="662">
        <v>145</v>
      </c>
      <c r="M1228" s="176">
        <f t="shared" si="122"/>
        <v>145</v>
      </c>
      <c r="N1228" s="1104"/>
      <c r="O1228" s="1129" t="str">
        <f t="shared" si="120"/>
        <v/>
      </c>
      <c r="P1228" s="175"/>
      <c r="Q1228" s="175"/>
      <c r="R1228" s="175"/>
      <c r="S1228" s="175"/>
      <c r="T1228" s="175"/>
      <c r="U1228" s="175"/>
      <c r="V1228" s="175"/>
      <c r="W1228" s="175"/>
      <c r="X1228" s="175"/>
      <c r="Y1228" s="175"/>
      <c r="Z1228" s="175"/>
      <c r="AA1228" s="175"/>
      <c r="AB1228" s="175"/>
      <c r="AC1228" s="175"/>
      <c r="AD1228" s="175"/>
      <c r="AE1228" s="175"/>
      <c r="AF1228" s="175"/>
      <c r="AG1228" s="175"/>
    </row>
    <row r="1229" spans="1:33" ht="18" customHeight="1">
      <c r="A1229" s="647" t="str">
        <f t="shared" si="121"/>
        <v>平成17</v>
      </c>
      <c r="B1229" s="552">
        <f t="shared" si="118"/>
        <v>66</v>
      </c>
      <c r="C1229" s="648">
        <v>38504</v>
      </c>
      <c r="D1229" s="648" t="str">
        <f t="shared" si="119"/>
        <v/>
      </c>
      <c r="E1229" s="654">
        <v>1</v>
      </c>
      <c r="F1229" s="651" t="s">
        <v>2858</v>
      </c>
      <c r="G1229" s="650" t="s">
        <v>2859</v>
      </c>
      <c r="H1229" s="650" t="s">
        <v>1678</v>
      </c>
      <c r="I1229" s="176"/>
      <c r="J1229" s="663">
        <v>1</v>
      </c>
      <c r="K1229" s="176">
        <v>6</v>
      </c>
      <c r="L1229" s="662">
        <v>112</v>
      </c>
      <c r="M1229" s="176">
        <f t="shared" si="122"/>
        <v>112</v>
      </c>
      <c r="N1229" s="1104"/>
      <c r="O1229" s="1129" t="str">
        <f t="shared" si="120"/>
        <v/>
      </c>
      <c r="P1229" s="175"/>
      <c r="Q1229" s="175"/>
      <c r="R1229" s="175"/>
      <c r="S1229" s="175"/>
      <c r="T1229" s="175"/>
      <c r="U1229" s="175"/>
      <c r="V1229" s="175"/>
      <c r="W1229" s="175"/>
      <c r="X1229" s="175"/>
      <c r="Y1229" s="175"/>
      <c r="Z1229" s="175"/>
      <c r="AA1229" s="175"/>
      <c r="AB1229" s="175"/>
      <c r="AC1229" s="175"/>
      <c r="AD1229" s="175"/>
      <c r="AE1229" s="175"/>
      <c r="AF1229" s="175"/>
      <c r="AG1229" s="175"/>
    </row>
    <row r="1230" spans="1:33" ht="18" customHeight="1">
      <c r="A1230" s="647" t="str">
        <f t="shared" si="121"/>
        <v>平成17</v>
      </c>
      <c r="B1230" s="552">
        <f t="shared" si="118"/>
        <v>4</v>
      </c>
      <c r="C1230" s="648">
        <v>38507</v>
      </c>
      <c r="D1230" s="648">
        <f t="shared" si="119"/>
        <v>38508</v>
      </c>
      <c r="E1230" s="654">
        <v>2</v>
      </c>
      <c r="F1230" s="650" t="s">
        <v>2860</v>
      </c>
      <c r="G1230" s="650" t="s">
        <v>2861</v>
      </c>
      <c r="H1230" s="650" t="s">
        <v>2649</v>
      </c>
      <c r="I1230" s="176"/>
      <c r="J1230" s="663">
        <v>1</v>
      </c>
      <c r="K1230" s="176">
        <v>297</v>
      </c>
      <c r="L1230" s="662">
        <v>665</v>
      </c>
      <c r="M1230" s="176">
        <f t="shared" si="122"/>
        <v>1330</v>
      </c>
      <c r="N1230" s="1104"/>
      <c r="O1230" s="1129" t="str">
        <f t="shared" si="120"/>
        <v/>
      </c>
      <c r="P1230" s="175"/>
      <c r="Q1230" s="175"/>
      <c r="R1230" s="175"/>
      <c r="S1230" s="175"/>
      <c r="T1230" s="175"/>
      <c r="U1230" s="175"/>
      <c r="V1230" s="175"/>
      <c r="W1230" s="175"/>
      <c r="X1230" s="175"/>
      <c r="Y1230" s="175"/>
      <c r="Z1230" s="175"/>
      <c r="AA1230" s="175"/>
      <c r="AB1230" s="175"/>
      <c r="AC1230" s="175"/>
      <c r="AD1230" s="175"/>
      <c r="AE1230" s="175"/>
      <c r="AF1230" s="175"/>
      <c r="AG1230" s="175"/>
    </row>
    <row r="1231" spans="1:33" ht="18" customHeight="1">
      <c r="A1231" s="647" t="str">
        <f t="shared" si="121"/>
        <v>平成17</v>
      </c>
      <c r="B1231" s="552">
        <f t="shared" si="118"/>
        <v>94</v>
      </c>
      <c r="C1231" s="648">
        <v>38509</v>
      </c>
      <c r="D1231" s="648" t="str">
        <f t="shared" si="119"/>
        <v/>
      </c>
      <c r="E1231" s="654">
        <v>1</v>
      </c>
      <c r="F1231" s="650" t="s">
        <v>2862</v>
      </c>
      <c r="G1231" s="650" t="s">
        <v>2863</v>
      </c>
      <c r="H1231" s="650" t="s">
        <v>2857</v>
      </c>
      <c r="I1231" s="176"/>
      <c r="J1231" s="663">
        <v>1</v>
      </c>
      <c r="K1231" s="176">
        <v>3</v>
      </c>
      <c r="L1231" s="662">
        <v>180</v>
      </c>
      <c r="M1231" s="176">
        <f t="shared" si="122"/>
        <v>180</v>
      </c>
      <c r="N1231" s="1104"/>
      <c r="O1231" s="1129" t="str">
        <f t="shared" si="120"/>
        <v/>
      </c>
      <c r="P1231" s="175"/>
      <c r="Q1231" s="175"/>
      <c r="R1231" s="175"/>
      <c r="S1231" s="175"/>
      <c r="T1231" s="175"/>
      <c r="U1231" s="175"/>
      <c r="V1231" s="175"/>
      <c r="W1231" s="175"/>
      <c r="X1231" s="175"/>
      <c r="Y1231" s="175"/>
      <c r="Z1231" s="175"/>
      <c r="AA1231" s="175"/>
      <c r="AB1231" s="175"/>
      <c r="AC1231" s="175"/>
      <c r="AD1231" s="175"/>
      <c r="AE1231" s="175"/>
      <c r="AF1231" s="175"/>
      <c r="AG1231" s="175"/>
    </row>
    <row r="1232" spans="1:33" ht="18" customHeight="1">
      <c r="A1232" s="647" t="str">
        <f t="shared" si="121"/>
        <v>平成17</v>
      </c>
      <c r="B1232" s="552">
        <f t="shared" si="118"/>
        <v>12</v>
      </c>
      <c r="C1232" s="648">
        <v>38512</v>
      </c>
      <c r="D1232" s="648">
        <f t="shared" si="119"/>
        <v>38513</v>
      </c>
      <c r="E1232" s="654">
        <v>2</v>
      </c>
      <c r="F1232" s="650" t="s">
        <v>2864</v>
      </c>
      <c r="G1232" s="650" t="s">
        <v>2655</v>
      </c>
      <c r="H1232" s="650" t="s">
        <v>2656</v>
      </c>
      <c r="I1232" s="176"/>
      <c r="J1232" s="663">
        <v>1</v>
      </c>
      <c r="K1232" s="176">
        <v>94</v>
      </c>
      <c r="L1232" s="662">
        <v>360</v>
      </c>
      <c r="M1232" s="176">
        <f t="shared" si="122"/>
        <v>720</v>
      </c>
      <c r="N1232" s="1104"/>
      <c r="O1232" s="1129" t="str">
        <f t="shared" si="120"/>
        <v/>
      </c>
      <c r="P1232" s="175"/>
      <c r="Q1232" s="175"/>
      <c r="R1232" s="175"/>
      <c r="S1232" s="175"/>
      <c r="T1232" s="175"/>
      <c r="U1232" s="175"/>
      <c r="V1232" s="175"/>
      <c r="W1232" s="175"/>
      <c r="X1232" s="175"/>
      <c r="Y1232" s="175"/>
      <c r="Z1232" s="175"/>
      <c r="AA1232" s="175"/>
      <c r="AB1232" s="175"/>
      <c r="AC1232" s="175"/>
      <c r="AD1232" s="175"/>
      <c r="AE1232" s="175"/>
      <c r="AF1232" s="175"/>
      <c r="AG1232" s="175"/>
    </row>
    <row r="1233" spans="1:33" ht="18" customHeight="1">
      <c r="A1233" s="647" t="str">
        <f t="shared" si="121"/>
        <v>平成17</v>
      </c>
      <c r="B1233" s="552">
        <f t="shared" si="118"/>
        <v>94</v>
      </c>
      <c r="C1233" s="648">
        <v>38516</v>
      </c>
      <c r="D1233" s="648" t="str">
        <f t="shared" si="119"/>
        <v/>
      </c>
      <c r="E1233" s="654">
        <v>1</v>
      </c>
      <c r="F1233" s="650" t="s">
        <v>2862</v>
      </c>
      <c r="G1233" s="650" t="s">
        <v>2863</v>
      </c>
      <c r="H1233" s="650" t="s">
        <v>2857</v>
      </c>
      <c r="I1233" s="176"/>
      <c r="J1233" s="663">
        <v>1</v>
      </c>
      <c r="K1233" s="176">
        <v>3</v>
      </c>
      <c r="L1233" s="662">
        <v>194</v>
      </c>
      <c r="M1233" s="176">
        <f t="shared" si="122"/>
        <v>194</v>
      </c>
      <c r="N1233" s="1104"/>
      <c r="O1233" s="1129" t="str">
        <f t="shared" si="120"/>
        <v/>
      </c>
      <c r="P1233" s="175"/>
      <c r="Q1233" s="175"/>
      <c r="R1233" s="175"/>
      <c r="S1233" s="175"/>
      <c r="T1233" s="175"/>
      <c r="U1233" s="175"/>
      <c r="V1233" s="175"/>
      <c r="W1233" s="175"/>
      <c r="X1233" s="175"/>
      <c r="Y1233" s="175"/>
      <c r="Z1233" s="175"/>
      <c r="AA1233" s="175"/>
      <c r="AB1233" s="175"/>
      <c r="AC1233" s="175"/>
      <c r="AD1233" s="175"/>
      <c r="AE1233" s="175"/>
      <c r="AF1233" s="175"/>
      <c r="AG1233" s="175"/>
    </row>
    <row r="1234" spans="1:33" ht="18" customHeight="1">
      <c r="A1234" s="647" t="str">
        <f t="shared" si="121"/>
        <v>平成17</v>
      </c>
      <c r="B1234" s="552">
        <f t="shared" si="118"/>
        <v>18</v>
      </c>
      <c r="C1234" s="648">
        <v>38521</v>
      </c>
      <c r="D1234" s="648">
        <f t="shared" si="119"/>
        <v>38522</v>
      </c>
      <c r="E1234" s="654">
        <v>2</v>
      </c>
      <c r="F1234" s="650" t="s">
        <v>2865</v>
      </c>
      <c r="G1234" s="650" t="s">
        <v>474</v>
      </c>
      <c r="H1234" s="650" t="s">
        <v>2662</v>
      </c>
      <c r="I1234" s="176"/>
      <c r="J1234" s="663">
        <v>1</v>
      </c>
      <c r="K1234" s="176">
        <v>68</v>
      </c>
      <c r="L1234" s="662">
        <v>158</v>
      </c>
      <c r="M1234" s="176">
        <f t="shared" si="122"/>
        <v>316</v>
      </c>
      <c r="N1234" s="1104"/>
      <c r="O1234" s="1129" t="str">
        <f t="shared" si="120"/>
        <v/>
      </c>
      <c r="P1234" s="175"/>
      <c r="Q1234" s="175"/>
      <c r="R1234" s="175"/>
      <c r="S1234" s="175"/>
      <c r="T1234" s="175"/>
      <c r="U1234" s="175"/>
      <c r="V1234" s="175"/>
      <c r="W1234" s="175"/>
      <c r="X1234" s="175"/>
      <c r="Y1234" s="175"/>
      <c r="Z1234" s="175"/>
      <c r="AA1234" s="175"/>
      <c r="AB1234" s="175"/>
      <c r="AC1234" s="175"/>
      <c r="AD1234" s="175"/>
      <c r="AE1234" s="175"/>
      <c r="AF1234" s="175"/>
      <c r="AG1234" s="175"/>
    </row>
    <row r="1235" spans="1:33" ht="18" customHeight="1">
      <c r="A1235" s="647" t="str">
        <f t="shared" si="121"/>
        <v>平成17</v>
      </c>
      <c r="B1235" s="552">
        <f t="shared" si="118"/>
        <v>94</v>
      </c>
      <c r="C1235" s="648">
        <v>38523</v>
      </c>
      <c r="D1235" s="648" t="str">
        <f t="shared" si="119"/>
        <v/>
      </c>
      <c r="E1235" s="654">
        <v>1</v>
      </c>
      <c r="F1235" s="650" t="s">
        <v>2862</v>
      </c>
      <c r="G1235" s="650" t="s">
        <v>2863</v>
      </c>
      <c r="H1235" s="650" t="s">
        <v>2857</v>
      </c>
      <c r="I1235" s="176"/>
      <c r="J1235" s="663">
        <v>1</v>
      </c>
      <c r="K1235" s="176">
        <v>3</v>
      </c>
      <c r="L1235" s="662">
        <v>171</v>
      </c>
      <c r="M1235" s="176">
        <f t="shared" si="122"/>
        <v>171</v>
      </c>
      <c r="N1235" s="1104"/>
      <c r="O1235" s="1129" t="str">
        <f t="shared" si="120"/>
        <v/>
      </c>
      <c r="P1235" s="175"/>
      <c r="Q1235" s="175"/>
      <c r="R1235" s="175"/>
      <c r="S1235" s="175"/>
      <c r="T1235" s="175"/>
      <c r="U1235" s="175"/>
      <c r="V1235" s="175"/>
      <c r="W1235" s="175"/>
      <c r="X1235" s="175"/>
      <c r="Y1235" s="175"/>
      <c r="Z1235" s="175"/>
      <c r="AA1235" s="175"/>
      <c r="AB1235" s="175"/>
      <c r="AC1235" s="175"/>
      <c r="AD1235" s="175"/>
      <c r="AE1235" s="175"/>
      <c r="AF1235" s="175"/>
      <c r="AG1235" s="175"/>
    </row>
    <row r="1236" spans="1:33" ht="18" customHeight="1">
      <c r="A1236" s="647" t="str">
        <f t="shared" si="121"/>
        <v>平成17</v>
      </c>
      <c r="B1236" s="552">
        <f t="shared" si="118"/>
        <v>94</v>
      </c>
      <c r="C1236" s="648">
        <v>38530</v>
      </c>
      <c r="D1236" s="648" t="str">
        <f t="shared" si="119"/>
        <v/>
      </c>
      <c r="E1236" s="654">
        <v>1</v>
      </c>
      <c r="F1236" s="650" t="s">
        <v>2862</v>
      </c>
      <c r="G1236" s="650" t="s">
        <v>2863</v>
      </c>
      <c r="H1236" s="650" t="s">
        <v>2857</v>
      </c>
      <c r="I1236" s="176"/>
      <c r="J1236" s="663">
        <v>1</v>
      </c>
      <c r="K1236" s="176">
        <v>3</v>
      </c>
      <c r="L1236" s="662">
        <v>165</v>
      </c>
      <c r="M1236" s="176">
        <f t="shared" si="122"/>
        <v>165</v>
      </c>
      <c r="N1236" s="1104"/>
      <c r="O1236" s="1129" t="str">
        <f t="shared" si="120"/>
        <v/>
      </c>
      <c r="P1236" s="175"/>
      <c r="Q1236" s="175"/>
      <c r="R1236" s="175"/>
      <c r="S1236" s="175"/>
      <c r="T1236" s="175"/>
      <c r="U1236" s="175"/>
      <c r="V1236" s="175"/>
      <c r="W1236" s="175"/>
      <c r="X1236" s="175"/>
      <c r="Y1236" s="175"/>
      <c r="Z1236" s="175"/>
      <c r="AA1236" s="175"/>
      <c r="AB1236" s="175"/>
      <c r="AC1236" s="175"/>
      <c r="AD1236" s="175"/>
      <c r="AE1236" s="175"/>
      <c r="AF1236" s="175"/>
      <c r="AG1236" s="175"/>
    </row>
    <row r="1237" spans="1:33" ht="18" customHeight="1">
      <c r="A1237" s="647" t="str">
        <f t="shared" si="121"/>
        <v>平成17</v>
      </c>
      <c r="B1237" s="552">
        <f t="shared" si="118"/>
        <v>78</v>
      </c>
      <c r="C1237" s="648">
        <v>38540</v>
      </c>
      <c r="D1237" s="648" t="str">
        <f t="shared" si="119"/>
        <v/>
      </c>
      <c r="E1237" s="654">
        <v>1</v>
      </c>
      <c r="F1237" s="650" t="s">
        <v>2866</v>
      </c>
      <c r="G1237" s="650" t="s">
        <v>2635</v>
      </c>
      <c r="H1237" s="650" t="s">
        <v>2731</v>
      </c>
      <c r="I1237" s="176"/>
      <c r="J1237" s="663">
        <v>1</v>
      </c>
      <c r="K1237" s="176">
        <v>5</v>
      </c>
      <c r="L1237" s="662">
        <v>85</v>
      </c>
      <c r="M1237" s="176">
        <f t="shared" si="122"/>
        <v>85</v>
      </c>
      <c r="N1237" s="1104"/>
      <c r="O1237" s="1129" t="str">
        <f t="shared" si="120"/>
        <v/>
      </c>
      <c r="P1237" s="175"/>
      <c r="Q1237" s="175"/>
      <c r="R1237" s="175"/>
      <c r="S1237" s="175"/>
      <c r="T1237" s="175"/>
      <c r="U1237" s="175"/>
      <c r="V1237" s="175"/>
      <c r="W1237" s="175"/>
      <c r="X1237" s="175"/>
      <c r="Y1237" s="175"/>
      <c r="Z1237" s="175"/>
      <c r="AA1237" s="175"/>
      <c r="AB1237" s="175"/>
      <c r="AC1237" s="175"/>
      <c r="AD1237" s="175"/>
      <c r="AE1237" s="175"/>
      <c r="AF1237" s="175"/>
      <c r="AG1237" s="175"/>
    </row>
    <row r="1238" spans="1:33" ht="18" customHeight="1">
      <c r="A1238" s="647" t="str">
        <f t="shared" si="121"/>
        <v>平成17</v>
      </c>
      <c r="B1238" s="552">
        <f t="shared" si="118"/>
        <v>30</v>
      </c>
      <c r="C1238" s="648">
        <v>38545</v>
      </c>
      <c r="D1238" s="648">
        <f t="shared" si="119"/>
        <v>38546</v>
      </c>
      <c r="E1238" s="654">
        <v>2</v>
      </c>
      <c r="F1238" s="650" t="s">
        <v>2867</v>
      </c>
      <c r="G1238" s="650" t="s">
        <v>2787</v>
      </c>
      <c r="H1238" s="650" t="s">
        <v>2868</v>
      </c>
      <c r="I1238" s="176"/>
      <c r="J1238" s="663">
        <v>1</v>
      </c>
      <c r="K1238" s="176">
        <v>18</v>
      </c>
      <c r="L1238" s="662">
        <v>89</v>
      </c>
      <c r="M1238" s="176">
        <f t="shared" si="122"/>
        <v>178</v>
      </c>
      <c r="N1238" s="1104"/>
      <c r="O1238" s="1129" t="str">
        <f t="shared" si="120"/>
        <v/>
      </c>
      <c r="P1238" s="175"/>
      <c r="Q1238" s="175"/>
      <c r="R1238" s="175"/>
      <c r="S1238" s="175"/>
      <c r="T1238" s="175"/>
      <c r="U1238" s="175"/>
      <c r="V1238" s="175"/>
      <c r="W1238" s="175"/>
      <c r="X1238" s="175"/>
      <c r="Y1238" s="175"/>
      <c r="Z1238" s="175"/>
      <c r="AA1238" s="175"/>
      <c r="AB1238" s="175"/>
      <c r="AC1238" s="175"/>
      <c r="AD1238" s="175"/>
      <c r="AE1238" s="175"/>
      <c r="AF1238" s="175"/>
      <c r="AG1238" s="175"/>
    </row>
    <row r="1239" spans="1:33" ht="18" customHeight="1">
      <c r="A1239" s="647" t="str">
        <f t="shared" si="121"/>
        <v>平成17</v>
      </c>
      <c r="B1239" s="552">
        <f t="shared" si="118"/>
        <v>7</v>
      </c>
      <c r="C1239" s="648">
        <v>38546</v>
      </c>
      <c r="D1239" s="648">
        <f t="shared" si="119"/>
        <v>38547</v>
      </c>
      <c r="E1239" s="654">
        <v>2</v>
      </c>
      <c r="F1239" s="650" t="s">
        <v>2869</v>
      </c>
      <c r="G1239" s="650" t="s">
        <v>2870</v>
      </c>
      <c r="H1239" s="650" t="s">
        <v>2665</v>
      </c>
      <c r="I1239" s="176"/>
      <c r="J1239" s="663">
        <v>1</v>
      </c>
      <c r="K1239" s="176">
        <v>186</v>
      </c>
      <c r="L1239" s="662">
        <v>645</v>
      </c>
      <c r="M1239" s="176">
        <f t="shared" si="122"/>
        <v>1290</v>
      </c>
      <c r="N1239" s="1104"/>
      <c r="O1239" s="1129" t="str">
        <f t="shared" si="120"/>
        <v/>
      </c>
      <c r="P1239" s="175"/>
      <c r="Q1239" s="175"/>
      <c r="R1239" s="175"/>
      <c r="S1239" s="175"/>
      <c r="T1239" s="175"/>
      <c r="U1239" s="175"/>
      <c r="V1239" s="175"/>
      <c r="W1239" s="175"/>
      <c r="X1239" s="175"/>
      <c r="Y1239" s="175"/>
      <c r="Z1239" s="175"/>
      <c r="AA1239" s="175"/>
      <c r="AB1239" s="175"/>
      <c r="AC1239" s="175"/>
      <c r="AD1239" s="175"/>
      <c r="AE1239" s="175"/>
      <c r="AF1239" s="175"/>
      <c r="AG1239" s="175"/>
    </row>
    <row r="1240" spans="1:33" ht="18" customHeight="1">
      <c r="A1240" s="647" t="str">
        <f t="shared" si="121"/>
        <v>平成17</v>
      </c>
      <c r="B1240" s="552">
        <f t="shared" si="118"/>
        <v>13</v>
      </c>
      <c r="C1240" s="648">
        <v>38547</v>
      </c>
      <c r="D1240" s="648">
        <f t="shared" si="119"/>
        <v>38548</v>
      </c>
      <c r="E1240" s="654">
        <v>2</v>
      </c>
      <c r="F1240" s="650" t="s">
        <v>2871</v>
      </c>
      <c r="G1240" s="650" t="s">
        <v>2872</v>
      </c>
      <c r="H1240" s="650" t="s">
        <v>2636</v>
      </c>
      <c r="I1240" s="176"/>
      <c r="J1240" s="663">
        <v>1</v>
      </c>
      <c r="K1240" s="176">
        <v>86</v>
      </c>
      <c r="L1240" s="662">
        <v>383</v>
      </c>
      <c r="M1240" s="176">
        <f t="shared" si="122"/>
        <v>766</v>
      </c>
      <c r="N1240" s="1104"/>
      <c r="O1240" s="1129" t="str">
        <f t="shared" si="120"/>
        <v/>
      </c>
      <c r="P1240" s="175"/>
      <c r="Q1240" s="175"/>
      <c r="R1240" s="175"/>
      <c r="S1240" s="175"/>
      <c r="T1240" s="175"/>
      <c r="U1240" s="175"/>
      <c r="V1240" s="175"/>
      <c r="W1240" s="175"/>
      <c r="X1240" s="175"/>
      <c r="Y1240" s="175"/>
      <c r="Z1240" s="175"/>
      <c r="AA1240" s="175"/>
      <c r="AB1240" s="175"/>
      <c r="AC1240" s="175"/>
      <c r="AD1240" s="175"/>
      <c r="AE1240" s="175"/>
      <c r="AF1240" s="175"/>
      <c r="AG1240" s="175"/>
    </row>
    <row r="1241" spans="1:33" ht="18" customHeight="1">
      <c r="A1241" s="647" t="str">
        <f t="shared" si="121"/>
        <v>平成17</v>
      </c>
      <c r="B1241" s="552">
        <f t="shared" si="118"/>
        <v>21</v>
      </c>
      <c r="C1241" s="648">
        <v>38559</v>
      </c>
      <c r="D1241" s="648" t="str">
        <f t="shared" si="119"/>
        <v/>
      </c>
      <c r="E1241" s="654">
        <v>1</v>
      </c>
      <c r="F1241" s="650" t="s">
        <v>2873</v>
      </c>
      <c r="G1241" s="650" t="s">
        <v>2874</v>
      </c>
      <c r="H1241" s="650" t="s">
        <v>2671</v>
      </c>
      <c r="I1241" s="176"/>
      <c r="J1241" s="663">
        <v>1</v>
      </c>
      <c r="K1241" s="176">
        <v>54</v>
      </c>
      <c r="L1241" s="662">
        <v>157</v>
      </c>
      <c r="M1241" s="176">
        <f t="shared" si="122"/>
        <v>157</v>
      </c>
      <c r="N1241" s="1104"/>
      <c r="O1241" s="1129" t="str">
        <f t="shared" si="120"/>
        <v/>
      </c>
      <c r="P1241" s="175"/>
      <c r="Q1241" s="175"/>
      <c r="R1241" s="175"/>
      <c r="S1241" s="175"/>
      <c r="T1241" s="175"/>
      <c r="U1241" s="175"/>
      <c r="V1241" s="175"/>
      <c r="W1241" s="175"/>
      <c r="X1241" s="175"/>
      <c r="Y1241" s="175"/>
      <c r="Z1241" s="175"/>
      <c r="AA1241" s="175"/>
      <c r="AB1241" s="175"/>
      <c r="AC1241" s="175"/>
      <c r="AD1241" s="175"/>
      <c r="AE1241" s="175"/>
      <c r="AF1241" s="175"/>
      <c r="AG1241" s="175"/>
    </row>
    <row r="1242" spans="1:33" ht="18" customHeight="1">
      <c r="A1242" s="647" t="str">
        <f t="shared" si="121"/>
        <v>平成17</v>
      </c>
      <c r="B1242" s="552">
        <f t="shared" si="118"/>
        <v>28</v>
      </c>
      <c r="C1242" s="648">
        <v>38561</v>
      </c>
      <c r="D1242" s="648">
        <f t="shared" si="119"/>
        <v>38562</v>
      </c>
      <c r="E1242" s="654">
        <v>2</v>
      </c>
      <c r="F1242" s="650" t="s">
        <v>2875</v>
      </c>
      <c r="G1242" s="650" t="s">
        <v>2635</v>
      </c>
      <c r="H1242" s="650" t="s">
        <v>2679</v>
      </c>
      <c r="I1242" s="176"/>
      <c r="J1242" s="663">
        <v>1</v>
      </c>
      <c r="K1242" s="176">
        <v>20</v>
      </c>
      <c r="L1242" s="662">
        <v>100</v>
      </c>
      <c r="M1242" s="176">
        <f t="shared" si="122"/>
        <v>200</v>
      </c>
      <c r="N1242" s="1104"/>
      <c r="O1242" s="1129" t="str">
        <f t="shared" si="120"/>
        <v/>
      </c>
      <c r="P1242" s="175"/>
      <c r="Q1242" s="175"/>
      <c r="R1242" s="175"/>
      <c r="S1242" s="175"/>
      <c r="T1242" s="175"/>
      <c r="U1242" s="175"/>
      <c r="V1242" s="175"/>
      <c r="W1242" s="175"/>
      <c r="X1242" s="175"/>
      <c r="Y1242" s="175"/>
      <c r="Z1242" s="175"/>
      <c r="AA1242" s="175"/>
      <c r="AB1242" s="175"/>
      <c r="AC1242" s="175"/>
      <c r="AD1242" s="175"/>
      <c r="AE1242" s="175"/>
      <c r="AF1242" s="175"/>
      <c r="AG1242" s="175"/>
    </row>
    <row r="1243" spans="1:33" ht="18" customHeight="1">
      <c r="A1243" s="647" t="str">
        <f t="shared" si="121"/>
        <v>平成17</v>
      </c>
      <c r="B1243" s="552">
        <f t="shared" si="118"/>
        <v>78</v>
      </c>
      <c r="C1243" s="648">
        <v>38568</v>
      </c>
      <c r="D1243" s="648" t="str">
        <f t="shared" si="119"/>
        <v/>
      </c>
      <c r="E1243" s="654">
        <v>1</v>
      </c>
      <c r="F1243" s="650" t="s">
        <v>2876</v>
      </c>
      <c r="G1243" s="650" t="s">
        <v>2787</v>
      </c>
      <c r="H1243" s="650" t="s">
        <v>2679</v>
      </c>
      <c r="I1243" s="176"/>
      <c r="J1243" s="663">
        <v>1</v>
      </c>
      <c r="K1243" s="176">
        <v>5</v>
      </c>
      <c r="L1243" s="662">
        <v>130</v>
      </c>
      <c r="M1243" s="176">
        <f t="shared" si="122"/>
        <v>130</v>
      </c>
      <c r="N1243" s="1104"/>
      <c r="O1243" s="1129" t="str">
        <f t="shared" si="120"/>
        <v/>
      </c>
      <c r="P1243" s="175"/>
      <c r="Q1243" s="175"/>
      <c r="R1243" s="175"/>
      <c r="S1243" s="175"/>
      <c r="T1243" s="175"/>
      <c r="U1243" s="175"/>
      <c r="V1243" s="175"/>
      <c r="W1243" s="175"/>
      <c r="X1243" s="175"/>
      <c r="Y1243" s="175"/>
      <c r="Z1243" s="175"/>
      <c r="AA1243" s="175"/>
      <c r="AB1243" s="175"/>
      <c r="AC1243" s="175"/>
      <c r="AD1243" s="175"/>
      <c r="AE1243" s="175"/>
      <c r="AF1243" s="175"/>
      <c r="AG1243" s="175"/>
    </row>
    <row r="1244" spans="1:33" ht="18" customHeight="1">
      <c r="A1244" s="647" t="str">
        <f t="shared" si="121"/>
        <v>平成17</v>
      </c>
      <c r="B1244" s="552">
        <f t="shared" si="118"/>
        <v>25</v>
      </c>
      <c r="C1244" s="648">
        <v>38582</v>
      </c>
      <c r="D1244" s="648">
        <f t="shared" si="119"/>
        <v>38583</v>
      </c>
      <c r="E1244" s="654">
        <v>2</v>
      </c>
      <c r="F1244" s="650" t="s">
        <v>2877</v>
      </c>
      <c r="G1244" s="650" t="s">
        <v>2878</v>
      </c>
      <c r="H1244" s="650" t="s">
        <v>2656</v>
      </c>
      <c r="I1244" s="176"/>
      <c r="J1244" s="663">
        <v>1</v>
      </c>
      <c r="K1244" s="176">
        <v>28</v>
      </c>
      <c r="L1244" s="662">
        <v>1000</v>
      </c>
      <c r="M1244" s="176">
        <f t="shared" si="122"/>
        <v>2000</v>
      </c>
      <c r="N1244" s="1104"/>
      <c r="O1244" s="1129" t="str">
        <f t="shared" si="120"/>
        <v/>
      </c>
      <c r="P1244" s="175"/>
      <c r="Q1244" s="175"/>
      <c r="R1244" s="175"/>
      <c r="S1244" s="175"/>
      <c r="T1244" s="175"/>
      <c r="U1244" s="175"/>
      <c r="V1244" s="175"/>
      <c r="W1244" s="175"/>
      <c r="X1244" s="175"/>
      <c r="Y1244" s="175"/>
      <c r="Z1244" s="175"/>
      <c r="AA1244" s="175"/>
      <c r="AB1244" s="175"/>
      <c r="AC1244" s="175"/>
      <c r="AD1244" s="175"/>
      <c r="AE1244" s="175"/>
      <c r="AF1244" s="175"/>
      <c r="AG1244" s="175"/>
    </row>
    <row r="1245" spans="1:33" ht="18" customHeight="1">
      <c r="A1245" s="647" t="str">
        <f t="shared" si="121"/>
        <v>平成17</v>
      </c>
      <c r="B1245" s="552">
        <f t="shared" si="118"/>
        <v>8</v>
      </c>
      <c r="C1245" s="648">
        <v>38586</v>
      </c>
      <c r="D1245" s="648">
        <f t="shared" si="119"/>
        <v>38588</v>
      </c>
      <c r="E1245" s="654">
        <v>3</v>
      </c>
      <c r="F1245" s="650" t="s">
        <v>2879</v>
      </c>
      <c r="G1245" s="650" t="s">
        <v>2880</v>
      </c>
      <c r="H1245" s="650" t="s">
        <v>2639</v>
      </c>
      <c r="I1245" s="176"/>
      <c r="J1245" s="663">
        <v>1</v>
      </c>
      <c r="K1245" s="176">
        <v>180</v>
      </c>
      <c r="L1245" s="662">
        <v>449</v>
      </c>
      <c r="M1245" s="176">
        <f t="shared" si="122"/>
        <v>1347</v>
      </c>
      <c r="N1245" s="1104"/>
      <c r="O1245" s="1129" t="str">
        <f t="shared" si="120"/>
        <v/>
      </c>
      <c r="P1245" s="175"/>
      <c r="Q1245" s="175"/>
      <c r="R1245" s="175"/>
      <c r="S1245" s="175"/>
      <c r="T1245" s="175"/>
      <c r="U1245" s="175"/>
      <c r="V1245" s="175"/>
      <c r="W1245" s="175"/>
      <c r="X1245" s="175"/>
      <c r="Y1245" s="175"/>
      <c r="Z1245" s="175"/>
      <c r="AA1245" s="175"/>
      <c r="AB1245" s="175"/>
      <c r="AC1245" s="175"/>
      <c r="AD1245" s="175"/>
      <c r="AE1245" s="175"/>
      <c r="AF1245" s="175"/>
      <c r="AG1245" s="175"/>
    </row>
    <row r="1246" spans="1:33" ht="18" customHeight="1">
      <c r="A1246" s="647" t="str">
        <f t="shared" si="121"/>
        <v>平成17</v>
      </c>
      <c r="B1246" s="552">
        <f t="shared" si="118"/>
        <v>38</v>
      </c>
      <c r="C1246" s="648">
        <v>38590</v>
      </c>
      <c r="D1246" s="648" t="str">
        <f t="shared" si="119"/>
        <v/>
      </c>
      <c r="E1246" s="654">
        <v>1</v>
      </c>
      <c r="F1246" s="650" t="s">
        <v>2881</v>
      </c>
      <c r="G1246" s="650" t="s">
        <v>2882</v>
      </c>
      <c r="H1246" s="650" t="s">
        <v>2705</v>
      </c>
      <c r="I1246" s="176"/>
      <c r="J1246" s="663">
        <v>1</v>
      </c>
      <c r="K1246" s="176">
        <v>10</v>
      </c>
      <c r="L1246" s="662">
        <v>108</v>
      </c>
      <c r="M1246" s="176">
        <f t="shared" si="122"/>
        <v>108</v>
      </c>
      <c r="N1246" s="1104"/>
      <c r="O1246" s="1129" t="str">
        <f t="shared" si="120"/>
        <v/>
      </c>
      <c r="P1246" s="175"/>
      <c r="Q1246" s="175"/>
      <c r="R1246" s="175"/>
      <c r="S1246" s="175"/>
      <c r="T1246" s="175"/>
      <c r="U1246" s="175"/>
      <c r="V1246" s="175"/>
      <c r="W1246" s="175"/>
      <c r="X1246" s="175"/>
      <c r="Y1246" s="175"/>
      <c r="Z1246" s="175"/>
      <c r="AA1246" s="175"/>
      <c r="AB1246" s="175"/>
      <c r="AC1246" s="175"/>
      <c r="AD1246" s="175"/>
      <c r="AE1246" s="175"/>
      <c r="AF1246" s="175"/>
      <c r="AG1246" s="175"/>
    </row>
    <row r="1247" spans="1:33" ht="18" customHeight="1">
      <c r="A1247" s="647" t="str">
        <f t="shared" si="121"/>
        <v>平成17</v>
      </c>
      <c r="B1247" s="552">
        <f t="shared" si="118"/>
        <v>94</v>
      </c>
      <c r="C1247" s="648">
        <v>38597</v>
      </c>
      <c r="D1247" s="648" t="str">
        <f t="shared" si="119"/>
        <v/>
      </c>
      <c r="E1247" s="654">
        <v>1</v>
      </c>
      <c r="F1247" s="650" t="s">
        <v>2883</v>
      </c>
      <c r="G1247" s="650" t="s">
        <v>2884</v>
      </c>
      <c r="H1247" s="650" t="s">
        <v>2885</v>
      </c>
      <c r="I1247" s="176"/>
      <c r="J1247" s="663">
        <v>1</v>
      </c>
      <c r="K1247" s="176">
        <v>3</v>
      </c>
      <c r="L1247" s="662">
        <v>21</v>
      </c>
      <c r="M1247" s="176">
        <f t="shared" si="122"/>
        <v>21</v>
      </c>
      <c r="N1247" s="1104"/>
      <c r="O1247" s="1129" t="str">
        <f t="shared" si="120"/>
        <v/>
      </c>
      <c r="P1247" s="175"/>
      <c r="Q1247" s="175"/>
      <c r="R1247" s="175"/>
      <c r="S1247" s="175"/>
      <c r="T1247" s="175"/>
      <c r="U1247" s="175"/>
      <c r="V1247" s="175"/>
      <c r="W1247" s="175"/>
      <c r="X1247" s="175"/>
      <c r="Y1247" s="175"/>
      <c r="Z1247" s="175"/>
      <c r="AA1247" s="175"/>
      <c r="AB1247" s="175"/>
      <c r="AC1247" s="175"/>
      <c r="AD1247" s="175"/>
      <c r="AE1247" s="175"/>
      <c r="AF1247" s="175"/>
      <c r="AG1247" s="175"/>
    </row>
    <row r="1248" spans="1:33" ht="18" customHeight="1">
      <c r="A1248" s="647" t="str">
        <f t="shared" si="121"/>
        <v>平成17</v>
      </c>
      <c r="B1248" s="552">
        <f t="shared" si="118"/>
        <v>11</v>
      </c>
      <c r="C1248" s="648">
        <v>38601</v>
      </c>
      <c r="D1248" s="648" t="str">
        <f t="shared" si="119"/>
        <v/>
      </c>
      <c r="E1248" s="654">
        <v>1</v>
      </c>
      <c r="F1248" s="650" t="s">
        <v>2886</v>
      </c>
      <c r="G1248" s="650" t="s">
        <v>1966</v>
      </c>
      <c r="H1248" s="650" t="s">
        <v>2674</v>
      </c>
      <c r="I1248" s="176"/>
      <c r="J1248" s="663">
        <v>1</v>
      </c>
      <c r="K1248" s="176">
        <v>113</v>
      </c>
      <c r="L1248" s="662">
        <v>182</v>
      </c>
      <c r="M1248" s="176">
        <f t="shared" si="122"/>
        <v>182</v>
      </c>
      <c r="N1248" s="1104"/>
      <c r="O1248" s="1129" t="str">
        <f t="shared" si="120"/>
        <v/>
      </c>
      <c r="P1248" s="175"/>
      <c r="Q1248" s="175"/>
      <c r="R1248" s="175"/>
      <c r="S1248" s="175"/>
      <c r="T1248" s="175"/>
      <c r="U1248" s="175"/>
      <c r="V1248" s="175"/>
      <c r="W1248" s="175"/>
      <c r="X1248" s="175"/>
      <c r="Y1248" s="175"/>
      <c r="Z1248" s="175"/>
      <c r="AA1248" s="175"/>
      <c r="AB1248" s="175"/>
      <c r="AC1248" s="175"/>
      <c r="AD1248" s="175"/>
      <c r="AE1248" s="175"/>
      <c r="AF1248" s="175"/>
      <c r="AG1248" s="175"/>
    </row>
    <row r="1249" spans="1:33" ht="18" customHeight="1">
      <c r="A1249" s="647" t="str">
        <f t="shared" si="121"/>
        <v>平成17</v>
      </c>
      <c r="B1249" s="552">
        <f t="shared" si="118"/>
        <v>108</v>
      </c>
      <c r="C1249" s="648">
        <v>38604</v>
      </c>
      <c r="D1249" s="648" t="str">
        <f t="shared" si="119"/>
        <v/>
      </c>
      <c r="E1249" s="654">
        <v>1</v>
      </c>
      <c r="F1249" s="650" t="s">
        <v>2887</v>
      </c>
      <c r="G1249" s="650" t="s">
        <v>2635</v>
      </c>
      <c r="H1249" s="650" t="s">
        <v>2731</v>
      </c>
      <c r="I1249" s="176"/>
      <c r="J1249" s="663">
        <v>1</v>
      </c>
      <c r="K1249" s="176">
        <v>2</v>
      </c>
      <c r="L1249" s="662">
        <v>62</v>
      </c>
      <c r="M1249" s="176">
        <f t="shared" si="122"/>
        <v>62</v>
      </c>
      <c r="N1249" s="1104"/>
      <c r="O1249" s="1129" t="str">
        <f t="shared" si="120"/>
        <v/>
      </c>
      <c r="P1249" s="175"/>
      <c r="Q1249" s="175"/>
      <c r="R1249" s="175"/>
      <c r="S1249" s="175"/>
      <c r="T1249" s="175"/>
      <c r="U1249" s="175"/>
      <c r="V1249" s="175"/>
      <c r="W1249" s="175"/>
      <c r="X1249" s="175"/>
      <c r="Y1249" s="175"/>
      <c r="Z1249" s="175"/>
      <c r="AA1249" s="175"/>
      <c r="AB1249" s="175"/>
      <c r="AC1249" s="175"/>
      <c r="AD1249" s="175"/>
      <c r="AE1249" s="175"/>
      <c r="AF1249" s="175"/>
      <c r="AG1249" s="175"/>
    </row>
    <row r="1250" spans="1:33" ht="18" customHeight="1">
      <c r="A1250" s="647" t="str">
        <f t="shared" si="121"/>
        <v>平成17</v>
      </c>
      <c r="B1250" s="552">
        <f t="shared" si="118"/>
        <v>108</v>
      </c>
      <c r="C1250" s="648">
        <v>38609</v>
      </c>
      <c r="D1250" s="648" t="str">
        <f t="shared" si="119"/>
        <v/>
      </c>
      <c r="E1250" s="654">
        <v>1</v>
      </c>
      <c r="F1250" s="650" t="s">
        <v>2888</v>
      </c>
      <c r="G1250" s="650" t="s">
        <v>2889</v>
      </c>
      <c r="H1250" s="650" t="s">
        <v>2674</v>
      </c>
      <c r="I1250" s="176"/>
      <c r="J1250" s="663">
        <v>1</v>
      </c>
      <c r="K1250" s="176">
        <v>2</v>
      </c>
      <c r="L1250" s="662">
        <v>25</v>
      </c>
      <c r="M1250" s="176">
        <f t="shared" si="122"/>
        <v>25</v>
      </c>
      <c r="N1250" s="1104"/>
      <c r="O1250" s="1129" t="str">
        <f t="shared" si="120"/>
        <v/>
      </c>
      <c r="P1250" s="175"/>
      <c r="Q1250" s="175"/>
      <c r="R1250" s="175"/>
      <c r="S1250" s="175"/>
      <c r="T1250" s="175"/>
      <c r="U1250" s="175"/>
      <c r="V1250" s="175"/>
      <c r="W1250" s="175"/>
      <c r="X1250" s="175"/>
      <c r="Y1250" s="175"/>
      <c r="Z1250" s="175"/>
      <c r="AA1250" s="175"/>
      <c r="AB1250" s="175"/>
      <c r="AC1250" s="175"/>
      <c r="AD1250" s="175"/>
      <c r="AE1250" s="175"/>
      <c r="AF1250" s="175"/>
      <c r="AG1250" s="175"/>
    </row>
    <row r="1251" spans="1:33" ht="18" customHeight="1">
      <c r="A1251" s="647" t="str">
        <f t="shared" si="121"/>
        <v>平成17</v>
      </c>
      <c r="B1251" s="552">
        <f t="shared" si="118"/>
        <v>121</v>
      </c>
      <c r="C1251" s="648">
        <v>38611</v>
      </c>
      <c r="D1251" s="648" t="str">
        <f t="shared" si="119"/>
        <v/>
      </c>
      <c r="E1251" s="654">
        <v>1</v>
      </c>
      <c r="F1251" s="650" t="s">
        <v>2890</v>
      </c>
      <c r="G1251" s="650" t="s">
        <v>2859</v>
      </c>
      <c r="H1251" s="650" t="s">
        <v>2841</v>
      </c>
      <c r="I1251" s="176"/>
      <c r="J1251" s="663">
        <v>1</v>
      </c>
      <c r="K1251" s="176">
        <v>1</v>
      </c>
      <c r="L1251" s="662">
        <v>41</v>
      </c>
      <c r="M1251" s="176">
        <f t="shared" si="122"/>
        <v>41</v>
      </c>
      <c r="N1251" s="1104"/>
      <c r="O1251" s="1129" t="str">
        <f t="shared" si="120"/>
        <v/>
      </c>
      <c r="P1251" s="175"/>
      <c r="Q1251" s="175"/>
      <c r="R1251" s="175"/>
      <c r="S1251" s="175"/>
      <c r="T1251" s="175"/>
      <c r="U1251" s="175"/>
      <c r="V1251" s="175"/>
      <c r="W1251" s="175"/>
      <c r="X1251" s="175"/>
      <c r="Y1251" s="175"/>
      <c r="Z1251" s="175"/>
      <c r="AA1251" s="175"/>
      <c r="AB1251" s="175"/>
      <c r="AC1251" s="175"/>
      <c r="AD1251" s="175"/>
      <c r="AE1251" s="175"/>
      <c r="AF1251" s="175"/>
      <c r="AG1251" s="175"/>
    </row>
    <row r="1252" spans="1:33" ht="18" customHeight="1">
      <c r="A1252" s="647" t="str">
        <f t="shared" si="121"/>
        <v>平成17</v>
      </c>
      <c r="B1252" s="552">
        <f t="shared" si="118"/>
        <v>22</v>
      </c>
      <c r="C1252" s="648">
        <v>38650</v>
      </c>
      <c r="D1252" s="648">
        <f t="shared" si="119"/>
        <v>38651</v>
      </c>
      <c r="E1252" s="654">
        <v>2</v>
      </c>
      <c r="F1252" s="650" t="s">
        <v>2891</v>
      </c>
      <c r="G1252" s="650" t="s">
        <v>2708</v>
      </c>
      <c r="H1252" s="650" t="s">
        <v>2709</v>
      </c>
      <c r="I1252" s="176"/>
      <c r="J1252" s="663">
        <v>1</v>
      </c>
      <c r="K1252" s="176">
        <v>53</v>
      </c>
      <c r="L1252" s="662">
        <v>180</v>
      </c>
      <c r="M1252" s="176">
        <f t="shared" si="122"/>
        <v>360</v>
      </c>
      <c r="N1252" s="1104"/>
      <c r="O1252" s="1129" t="str">
        <f t="shared" si="120"/>
        <v/>
      </c>
      <c r="P1252" s="175"/>
      <c r="Q1252" s="175"/>
      <c r="R1252" s="175"/>
      <c r="S1252" s="175"/>
      <c r="T1252" s="175"/>
      <c r="U1252" s="175"/>
      <c r="V1252" s="175"/>
      <c r="W1252" s="175"/>
      <c r="X1252" s="175"/>
      <c r="Y1252" s="175"/>
      <c r="Z1252" s="175"/>
      <c r="AA1252" s="175"/>
      <c r="AB1252" s="175"/>
      <c r="AC1252" s="175"/>
      <c r="AD1252" s="175"/>
      <c r="AE1252" s="175"/>
      <c r="AF1252" s="175"/>
      <c r="AG1252" s="175"/>
    </row>
    <row r="1253" spans="1:33" ht="18" customHeight="1">
      <c r="A1253" s="647" t="str">
        <f t="shared" si="121"/>
        <v>平成17</v>
      </c>
      <c r="B1253" s="552">
        <f t="shared" si="118"/>
        <v>18</v>
      </c>
      <c r="C1253" s="648">
        <v>38656</v>
      </c>
      <c r="D1253" s="648">
        <f t="shared" si="119"/>
        <v>38657</v>
      </c>
      <c r="E1253" s="654">
        <v>2</v>
      </c>
      <c r="F1253" s="650" t="s">
        <v>2892</v>
      </c>
      <c r="G1253" s="650" t="s">
        <v>341</v>
      </c>
      <c r="H1253" s="650" t="s">
        <v>2731</v>
      </c>
      <c r="I1253" s="176"/>
      <c r="J1253" s="663">
        <v>1</v>
      </c>
      <c r="K1253" s="176">
        <v>68</v>
      </c>
      <c r="L1253" s="662">
        <v>238</v>
      </c>
      <c r="M1253" s="176">
        <f t="shared" si="122"/>
        <v>476</v>
      </c>
      <c r="N1253" s="1104"/>
      <c r="O1253" s="1129" t="str">
        <f t="shared" si="120"/>
        <v/>
      </c>
      <c r="P1253" s="175"/>
      <c r="Q1253" s="175"/>
      <c r="R1253" s="175"/>
      <c r="S1253" s="175"/>
      <c r="T1253" s="175"/>
      <c r="U1253" s="175"/>
      <c r="V1253" s="175"/>
      <c r="W1253" s="175"/>
      <c r="X1253" s="175"/>
      <c r="Y1253" s="175"/>
      <c r="Z1253" s="175"/>
      <c r="AA1253" s="175"/>
      <c r="AB1253" s="175"/>
      <c r="AC1253" s="175"/>
      <c r="AD1253" s="175"/>
      <c r="AE1253" s="175"/>
      <c r="AF1253" s="175"/>
      <c r="AG1253" s="175"/>
    </row>
    <row r="1254" spans="1:33" ht="18" customHeight="1">
      <c r="A1254" s="647" t="str">
        <f t="shared" si="121"/>
        <v>平成17</v>
      </c>
      <c r="B1254" s="552">
        <f t="shared" si="118"/>
        <v>9</v>
      </c>
      <c r="C1254" s="648">
        <v>38659</v>
      </c>
      <c r="D1254" s="648">
        <f t="shared" si="119"/>
        <v>38660</v>
      </c>
      <c r="E1254" s="654">
        <v>2</v>
      </c>
      <c r="F1254" s="650" t="s">
        <v>2893</v>
      </c>
      <c r="G1254" s="650" t="s">
        <v>2872</v>
      </c>
      <c r="H1254" s="650" t="s">
        <v>2652</v>
      </c>
      <c r="I1254" s="176"/>
      <c r="J1254" s="663">
        <v>1</v>
      </c>
      <c r="K1254" s="176">
        <v>132</v>
      </c>
      <c r="L1254" s="662">
        <v>270</v>
      </c>
      <c r="M1254" s="176">
        <f t="shared" si="122"/>
        <v>540</v>
      </c>
      <c r="N1254" s="1104"/>
      <c r="O1254" s="1129" t="str">
        <f t="shared" si="120"/>
        <v/>
      </c>
      <c r="P1254" s="175"/>
      <c r="Q1254" s="175"/>
      <c r="R1254" s="175"/>
      <c r="S1254" s="175"/>
      <c r="T1254" s="175"/>
      <c r="U1254" s="175"/>
      <c r="V1254" s="175"/>
      <c r="W1254" s="175"/>
      <c r="X1254" s="175"/>
      <c r="Y1254" s="175"/>
      <c r="Z1254" s="175"/>
      <c r="AA1254" s="175"/>
      <c r="AB1254" s="175"/>
      <c r="AC1254" s="175"/>
      <c r="AD1254" s="175"/>
      <c r="AE1254" s="175"/>
      <c r="AF1254" s="175"/>
      <c r="AG1254" s="175"/>
    </row>
    <row r="1255" spans="1:33" ht="18" customHeight="1">
      <c r="A1255" s="647" t="str">
        <f t="shared" si="121"/>
        <v>平成17</v>
      </c>
      <c r="B1255" s="552">
        <f t="shared" si="118"/>
        <v>66</v>
      </c>
      <c r="C1255" s="648">
        <v>38661</v>
      </c>
      <c r="D1255" s="648" t="str">
        <f t="shared" si="119"/>
        <v/>
      </c>
      <c r="E1255" s="654">
        <v>1</v>
      </c>
      <c r="F1255" s="650" t="s">
        <v>2894</v>
      </c>
      <c r="G1255" s="650" t="s">
        <v>2895</v>
      </c>
      <c r="H1255" s="650" t="s">
        <v>2896</v>
      </c>
      <c r="I1255" s="176"/>
      <c r="J1255" s="661">
        <v>1</v>
      </c>
      <c r="K1255" s="176">
        <v>6</v>
      </c>
      <c r="L1255" s="662">
        <v>80</v>
      </c>
      <c r="M1255" s="176">
        <f t="shared" si="122"/>
        <v>80</v>
      </c>
      <c r="N1255" s="1104"/>
      <c r="O1255" s="1129" t="str">
        <f t="shared" si="120"/>
        <v/>
      </c>
      <c r="P1255" s="175"/>
      <c r="Q1255" s="175"/>
      <c r="R1255" s="175"/>
      <c r="S1255" s="175"/>
      <c r="T1255" s="175"/>
      <c r="U1255" s="175"/>
      <c r="V1255" s="175"/>
      <c r="W1255" s="175"/>
      <c r="X1255" s="175"/>
      <c r="Y1255" s="175"/>
      <c r="Z1255" s="175"/>
      <c r="AA1255" s="175"/>
      <c r="AB1255" s="175"/>
      <c r="AC1255" s="175"/>
      <c r="AD1255" s="175"/>
      <c r="AE1255" s="175"/>
      <c r="AF1255" s="175"/>
      <c r="AG1255" s="175"/>
    </row>
    <row r="1256" spans="1:33" ht="18" customHeight="1">
      <c r="A1256" s="647" t="str">
        <f t="shared" si="121"/>
        <v>平成17</v>
      </c>
      <c r="B1256" s="552">
        <f t="shared" si="118"/>
        <v>3</v>
      </c>
      <c r="C1256" s="648">
        <v>38664</v>
      </c>
      <c r="D1256" s="648">
        <f t="shared" si="119"/>
        <v>38667</v>
      </c>
      <c r="E1256" s="654">
        <v>4</v>
      </c>
      <c r="F1256" s="650" t="s">
        <v>2897</v>
      </c>
      <c r="G1256" s="650" t="s">
        <v>2898</v>
      </c>
      <c r="H1256" s="650" t="s">
        <v>2717</v>
      </c>
      <c r="I1256" s="176"/>
      <c r="J1256" s="663">
        <v>1</v>
      </c>
      <c r="K1256" s="176">
        <v>298</v>
      </c>
      <c r="L1256" s="662">
        <v>985</v>
      </c>
      <c r="M1256" s="176">
        <f t="shared" si="122"/>
        <v>3940</v>
      </c>
      <c r="N1256" s="1104"/>
      <c r="O1256" s="1129" t="str">
        <f t="shared" si="120"/>
        <v/>
      </c>
      <c r="P1256" s="175"/>
      <c r="Q1256" s="175"/>
      <c r="R1256" s="175"/>
      <c r="S1256" s="175"/>
      <c r="T1256" s="175"/>
      <c r="U1256" s="175"/>
      <c r="V1256" s="175"/>
      <c r="W1256" s="175"/>
      <c r="X1256" s="175"/>
      <c r="Y1256" s="175"/>
      <c r="Z1256" s="175"/>
      <c r="AA1256" s="175"/>
      <c r="AB1256" s="175"/>
      <c r="AC1256" s="175"/>
      <c r="AD1256" s="175"/>
      <c r="AE1256" s="175"/>
      <c r="AF1256" s="175"/>
      <c r="AG1256" s="175"/>
    </row>
    <row r="1257" spans="1:33" ht="18" customHeight="1">
      <c r="A1257" s="647" t="str">
        <f t="shared" si="121"/>
        <v>平成17</v>
      </c>
      <c r="B1257" s="552">
        <f t="shared" si="118"/>
        <v>66</v>
      </c>
      <c r="C1257" s="648">
        <v>38665</v>
      </c>
      <c r="D1257" s="648" t="str">
        <f t="shared" si="119"/>
        <v/>
      </c>
      <c r="E1257" s="654">
        <v>1</v>
      </c>
      <c r="F1257" s="650" t="s">
        <v>2899</v>
      </c>
      <c r="G1257" s="650" t="s">
        <v>2848</v>
      </c>
      <c r="H1257" s="650" t="s">
        <v>2900</v>
      </c>
      <c r="I1257" s="176"/>
      <c r="J1257" s="663">
        <v>1</v>
      </c>
      <c r="K1257" s="176">
        <v>6</v>
      </c>
      <c r="L1257" s="662">
        <v>100</v>
      </c>
      <c r="M1257" s="176">
        <f t="shared" si="122"/>
        <v>100</v>
      </c>
      <c r="N1257" s="1104"/>
      <c r="O1257" s="1129" t="str">
        <f t="shared" si="120"/>
        <v/>
      </c>
      <c r="P1257" s="175"/>
      <c r="Q1257" s="175"/>
      <c r="R1257" s="175"/>
      <c r="S1257" s="175"/>
      <c r="T1257" s="175"/>
      <c r="U1257" s="175"/>
      <c r="V1257" s="175"/>
      <c r="W1257" s="175"/>
      <c r="X1257" s="175"/>
      <c r="Y1257" s="175"/>
      <c r="Z1257" s="175"/>
      <c r="AA1257" s="175"/>
      <c r="AB1257" s="175"/>
      <c r="AC1257" s="175"/>
      <c r="AD1257" s="175"/>
      <c r="AE1257" s="175"/>
      <c r="AF1257" s="175"/>
      <c r="AG1257" s="175"/>
    </row>
    <row r="1258" spans="1:33" ht="18" customHeight="1">
      <c r="A1258" s="647" t="str">
        <f t="shared" si="121"/>
        <v>平成17</v>
      </c>
      <c r="B1258" s="552">
        <f t="shared" si="118"/>
        <v>108</v>
      </c>
      <c r="C1258" s="648">
        <v>38672</v>
      </c>
      <c r="D1258" s="648" t="str">
        <f t="shared" si="119"/>
        <v/>
      </c>
      <c r="E1258" s="654">
        <v>1</v>
      </c>
      <c r="F1258" s="650" t="s">
        <v>1639</v>
      </c>
      <c r="G1258" s="650" t="s">
        <v>2901</v>
      </c>
      <c r="H1258" s="650" t="s">
        <v>2674</v>
      </c>
      <c r="I1258" s="176"/>
      <c r="J1258" s="663">
        <v>1</v>
      </c>
      <c r="K1258" s="176">
        <v>2</v>
      </c>
      <c r="L1258" s="662">
        <v>52</v>
      </c>
      <c r="M1258" s="176">
        <f t="shared" si="122"/>
        <v>52</v>
      </c>
      <c r="N1258" s="1104"/>
      <c r="O1258" s="1129" t="str">
        <f t="shared" si="120"/>
        <v/>
      </c>
      <c r="P1258" s="175"/>
      <c r="Q1258" s="175"/>
      <c r="R1258" s="175"/>
      <c r="S1258" s="175"/>
      <c r="T1258" s="175"/>
      <c r="U1258" s="175"/>
      <c r="V1258" s="175"/>
      <c r="W1258" s="175"/>
      <c r="X1258" s="175"/>
      <c r="Y1258" s="175"/>
      <c r="Z1258" s="175"/>
      <c r="AA1258" s="175"/>
      <c r="AB1258" s="175"/>
      <c r="AC1258" s="175"/>
      <c r="AD1258" s="175"/>
      <c r="AE1258" s="175"/>
      <c r="AF1258" s="175"/>
      <c r="AG1258" s="175"/>
    </row>
    <row r="1259" spans="1:33" ht="18" customHeight="1">
      <c r="A1259" s="647" t="str">
        <f t="shared" si="121"/>
        <v>平成17</v>
      </c>
      <c r="B1259" s="552">
        <f t="shared" si="118"/>
        <v>20</v>
      </c>
      <c r="C1259" s="648">
        <v>38677</v>
      </c>
      <c r="D1259" s="648">
        <f t="shared" si="119"/>
        <v>38678</v>
      </c>
      <c r="E1259" s="654">
        <v>2</v>
      </c>
      <c r="F1259" s="650" t="s">
        <v>2902</v>
      </c>
      <c r="G1259" s="650" t="s">
        <v>2903</v>
      </c>
      <c r="H1259" s="650" t="s">
        <v>2904</v>
      </c>
      <c r="I1259" s="176"/>
      <c r="J1259" s="663">
        <v>1</v>
      </c>
      <c r="K1259" s="176">
        <v>61</v>
      </c>
      <c r="L1259" s="662">
        <v>150</v>
      </c>
      <c r="M1259" s="176">
        <f t="shared" si="122"/>
        <v>300</v>
      </c>
      <c r="N1259" s="1104"/>
      <c r="O1259" s="1129" t="str">
        <f t="shared" si="120"/>
        <v/>
      </c>
      <c r="P1259" s="175"/>
      <c r="Q1259" s="175"/>
      <c r="R1259" s="175"/>
      <c r="S1259" s="175"/>
      <c r="T1259" s="175"/>
      <c r="U1259" s="175"/>
      <c r="V1259" s="175"/>
      <c r="W1259" s="175"/>
      <c r="X1259" s="175"/>
      <c r="Y1259" s="175"/>
      <c r="Z1259" s="175"/>
      <c r="AA1259" s="175"/>
      <c r="AB1259" s="175"/>
      <c r="AC1259" s="175"/>
      <c r="AD1259" s="175"/>
      <c r="AE1259" s="175"/>
      <c r="AF1259" s="175"/>
      <c r="AG1259" s="175"/>
    </row>
    <row r="1260" spans="1:33" ht="18" customHeight="1">
      <c r="A1260" s="647" t="str">
        <f t="shared" si="121"/>
        <v>平成17</v>
      </c>
      <c r="B1260" s="552">
        <f t="shared" si="118"/>
        <v>10</v>
      </c>
      <c r="C1260" s="648">
        <v>38687</v>
      </c>
      <c r="D1260" s="648">
        <f t="shared" si="119"/>
        <v>38689</v>
      </c>
      <c r="E1260" s="654">
        <v>3</v>
      </c>
      <c r="F1260" s="650" t="s">
        <v>2905</v>
      </c>
      <c r="G1260" s="650" t="s">
        <v>2906</v>
      </c>
      <c r="H1260" s="650" t="s">
        <v>2725</v>
      </c>
      <c r="I1260" s="176"/>
      <c r="J1260" s="663">
        <v>1</v>
      </c>
      <c r="K1260" s="176">
        <v>128</v>
      </c>
      <c r="L1260" s="662">
        <v>240</v>
      </c>
      <c r="M1260" s="176">
        <f t="shared" si="122"/>
        <v>720</v>
      </c>
      <c r="N1260" s="1104"/>
      <c r="O1260" s="1129" t="str">
        <f t="shared" si="120"/>
        <v/>
      </c>
      <c r="P1260" s="175"/>
      <c r="Q1260" s="175"/>
      <c r="R1260" s="175"/>
      <c r="S1260" s="175"/>
      <c r="T1260" s="175"/>
      <c r="U1260" s="175"/>
      <c r="V1260" s="175"/>
      <c r="W1260" s="175"/>
      <c r="X1260" s="175"/>
      <c r="Y1260" s="175"/>
      <c r="Z1260" s="175"/>
      <c r="AA1260" s="175"/>
      <c r="AB1260" s="175"/>
      <c r="AC1260" s="175"/>
      <c r="AD1260" s="175"/>
      <c r="AE1260" s="175"/>
      <c r="AF1260" s="175"/>
      <c r="AG1260" s="175"/>
    </row>
    <row r="1261" spans="1:33" ht="18" customHeight="1">
      <c r="A1261" s="647" t="str">
        <f t="shared" si="121"/>
        <v>平成17</v>
      </c>
      <c r="B1261" s="552">
        <f t="shared" si="118"/>
        <v>14</v>
      </c>
      <c r="C1261" s="648">
        <v>38687</v>
      </c>
      <c r="D1261" s="648">
        <f t="shared" si="119"/>
        <v>38688</v>
      </c>
      <c r="E1261" s="654">
        <v>2</v>
      </c>
      <c r="F1261" s="650" t="s">
        <v>2907</v>
      </c>
      <c r="G1261" s="650" t="s">
        <v>2908</v>
      </c>
      <c r="H1261" s="650" t="s">
        <v>2909</v>
      </c>
      <c r="I1261" s="176"/>
      <c r="J1261" s="663">
        <v>1</v>
      </c>
      <c r="K1261" s="176">
        <v>84</v>
      </c>
      <c r="L1261" s="662">
        <v>224</v>
      </c>
      <c r="M1261" s="176">
        <f t="shared" si="122"/>
        <v>448</v>
      </c>
      <c r="N1261" s="1104"/>
      <c r="O1261" s="1129" t="str">
        <f t="shared" si="120"/>
        <v/>
      </c>
      <c r="P1261" s="175"/>
      <c r="Q1261" s="175"/>
      <c r="R1261" s="175"/>
      <c r="S1261" s="175"/>
      <c r="T1261" s="175"/>
      <c r="U1261" s="175"/>
      <c r="V1261" s="175"/>
      <c r="W1261" s="175"/>
      <c r="X1261" s="175"/>
      <c r="Y1261" s="175"/>
      <c r="Z1261" s="175"/>
      <c r="AA1261" s="175"/>
      <c r="AB1261" s="175"/>
      <c r="AC1261" s="175"/>
      <c r="AD1261" s="175"/>
      <c r="AE1261" s="175"/>
      <c r="AF1261" s="175"/>
      <c r="AG1261" s="175"/>
    </row>
    <row r="1262" spans="1:33" ht="18" customHeight="1">
      <c r="A1262" s="647" t="str">
        <f t="shared" si="121"/>
        <v>平成17</v>
      </c>
      <c r="B1262" s="552">
        <f t="shared" si="118"/>
        <v>1</v>
      </c>
      <c r="C1262" s="648">
        <v>38689</v>
      </c>
      <c r="D1262" s="648">
        <f t="shared" si="119"/>
        <v>38691</v>
      </c>
      <c r="E1262" s="654">
        <v>3</v>
      </c>
      <c r="F1262" s="650" t="s">
        <v>2910</v>
      </c>
      <c r="G1262" s="650" t="s">
        <v>2911</v>
      </c>
      <c r="H1262" s="650" t="s">
        <v>2649</v>
      </c>
      <c r="I1262" s="176"/>
      <c r="J1262" s="663">
        <v>1</v>
      </c>
      <c r="K1262" s="176">
        <v>390</v>
      </c>
      <c r="L1262" s="662">
        <v>872</v>
      </c>
      <c r="M1262" s="176">
        <f t="shared" si="122"/>
        <v>2616</v>
      </c>
      <c r="N1262" s="1104"/>
      <c r="O1262" s="1129" t="str">
        <f t="shared" si="120"/>
        <v/>
      </c>
      <c r="P1262" s="175"/>
      <c r="Q1262" s="175"/>
      <c r="R1262" s="175"/>
      <c r="S1262" s="175"/>
      <c r="T1262" s="175"/>
      <c r="U1262" s="175"/>
      <c r="V1262" s="175"/>
      <c r="W1262" s="175"/>
      <c r="X1262" s="175"/>
      <c r="Y1262" s="175"/>
      <c r="Z1262" s="175"/>
      <c r="AA1262" s="175"/>
      <c r="AB1262" s="175"/>
      <c r="AC1262" s="175"/>
      <c r="AD1262" s="175"/>
      <c r="AE1262" s="175"/>
      <c r="AF1262" s="175"/>
      <c r="AG1262" s="175"/>
    </row>
    <row r="1263" spans="1:33" ht="18" customHeight="1">
      <c r="A1263" s="647" t="str">
        <f t="shared" si="121"/>
        <v>平成17</v>
      </c>
      <c r="B1263" s="552">
        <f t="shared" si="118"/>
        <v>17</v>
      </c>
      <c r="C1263" s="648">
        <v>38696</v>
      </c>
      <c r="D1263" s="648">
        <f t="shared" si="119"/>
        <v>38697</v>
      </c>
      <c r="E1263" s="654">
        <v>2</v>
      </c>
      <c r="F1263" s="650" t="s">
        <v>2912</v>
      </c>
      <c r="G1263" s="650" t="s">
        <v>474</v>
      </c>
      <c r="H1263" s="650" t="s">
        <v>2646</v>
      </c>
      <c r="I1263" s="176"/>
      <c r="J1263" s="663">
        <v>1</v>
      </c>
      <c r="K1263" s="176">
        <v>75</v>
      </c>
      <c r="L1263" s="662">
        <v>234</v>
      </c>
      <c r="M1263" s="176">
        <f t="shared" si="122"/>
        <v>468</v>
      </c>
      <c r="N1263" s="1104"/>
      <c r="O1263" s="1129" t="str">
        <f t="shared" si="120"/>
        <v/>
      </c>
      <c r="P1263" s="175"/>
      <c r="Q1263" s="175"/>
      <c r="R1263" s="175"/>
      <c r="S1263" s="175"/>
      <c r="T1263" s="175"/>
      <c r="U1263" s="175"/>
      <c r="V1263" s="175"/>
      <c r="W1263" s="175"/>
      <c r="X1263" s="175"/>
      <c r="Y1263" s="175"/>
      <c r="Z1263" s="175"/>
      <c r="AA1263" s="175"/>
      <c r="AB1263" s="175"/>
      <c r="AC1263" s="175"/>
      <c r="AD1263" s="175"/>
      <c r="AE1263" s="175"/>
      <c r="AF1263" s="175"/>
      <c r="AG1263" s="175"/>
    </row>
    <row r="1264" spans="1:33" ht="18" customHeight="1">
      <c r="A1264" s="647" t="str">
        <f t="shared" si="121"/>
        <v>平成17</v>
      </c>
      <c r="B1264" s="552">
        <f t="shared" si="118"/>
        <v>23</v>
      </c>
      <c r="C1264" s="648">
        <v>38702</v>
      </c>
      <c r="D1264" s="648" t="str">
        <f t="shared" si="119"/>
        <v/>
      </c>
      <c r="E1264" s="654">
        <v>1</v>
      </c>
      <c r="F1264" s="650" t="s">
        <v>2913</v>
      </c>
      <c r="G1264" s="650" t="s">
        <v>2848</v>
      </c>
      <c r="H1264" s="650" t="s">
        <v>2741</v>
      </c>
      <c r="I1264" s="176"/>
      <c r="J1264" s="663">
        <v>1</v>
      </c>
      <c r="K1264" s="176">
        <v>35</v>
      </c>
      <c r="L1264" s="662">
        <v>120</v>
      </c>
      <c r="M1264" s="176">
        <f t="shared" si="122"/>
        <v>120</v>
      </c>
      <c r="N1264" s="1104"/>
      <c r="O1264" s="1129" t="str">
        <f t="shared" si="120"/>
        <v/>
      </c>
      <c r="P1264" s="175"/>
      <c r="Q1264" s="175"/>
      <c r="R1264" s="175"/>
      <c r="S1264" s="175"/>
      <c r="T1264" s="175"/>
      <c r="U1264" s="175"/>
      <c r="V1264" s="175"/>
      <c r="W1264" s="175"/>
      <c r="X1264" s="175"/>
      <c r="Y1264" s="175"/>
      <c r="Z1264" s="175"/>
      <c r="AA1264" s="175"/>
      <c r="AB1264" s="175"/>
      <c r="AC1264" s="175"/>
      <c r="AD1264" s="175"/>
      <c r="AE1264" s="175"/>
      <c r="AF1264" s="175"/>
      <c r="AG1264" s="175"/>
    </row>
    <row r="1265" spans="1:33" ht="18" customHeight="1">
      <c r="A1265" s="647" t="str">
        <f t="shared" si="121"/>
        <v>平成17</v>
      </c>
      <c r="B1265" s="552">
        <f t="shared" si="118"/>
        <v>108</v>
      </c>
      <c r="C1265" s="648">
        <v>38707</v>
      </c>
      <c r="D1265" s="648" t="str">
        <f t="shared" si="119"/>
        <v/>
      </c>
      <c r="E1265" s="654">
        <v>1</v>
      </c>
      <c r="F1265" s="650" t="s">
        <v>2914</v>
      </c>
      <c r="G1265" s="650" t="s">
        <v>2915</v>
      </c>
      <c r="H1265" s="650" t="s">
        <v>2658</v>
      </c>
      <c r="I1265" s="176"/>
      <c r="J1265" s="663">
        <v>1</v>
      </c>
      <c r="K1265" s="176">
        <v>2</v>
      </c>
      <c r="L1265" s="662">
        <v>84</v>
      </c>
      <c r="M1265" s="176">
        <f t="shared" si="122"/>
        <v>84</v>
      </c>
      <c r="N1265" s="1104"/>
      <c r="O1265" s="1129" t="str">
        <f t="shared" si="120"/>
        <v/>
      </c>
      <c r="P1265" s="175"/>
      <c r="Q1265" s="175"/>
      <c r="R1265" s="175"/>
      <c r="S1265" s="175"/>
      <c r="T1265" s="175"/>
      <c r="U1265" s="175"/>
      <c r="V1265" s="175"/>
      <c r="W1265" s="175"/>
      <c r="X1265" s="175"/>
      <c r="Y1265" s="175"/>
      <c r="Z1265" s="175"/>
      <c r="AA1265" s="175"/>
      <c r="AB1265" s="175"/>
      <c r="AC1265" s="175"/>
      <c r="AD1265" s="175"/>
      <c r="AE1265" s="175"/>
      <c r="AF1265" s="175"/>
      <c r="AG1265" s="175"/>
    </row>
    <row r="1266" spans="1:33" ht="18" customHeight="1">
      <c r="A1266" s="647" t="str">
        <f t="shared" si="121"/>
        <v>平成17</v>
      </c>
      <c r="B1266" s="552">
        <f t="shared" si="118"/>
        <v>24</v>
      </c>
      <c r="C1266" s="648">
        <v>38727</v>
      </c>
      <c r="D1266" s="648">
        <f t="shared" si="119"/>
        <v>38728</v>
      </c>
      <c r="E1266" s="654">
        <v>2</v>
      </c>
      <c r="F1266" s="650" t="s">
        <v>2916</v>
      </c>
      <c r="G1266" s="650" t="s">
        <v>2753</v>
      </c>
      <c r="H1266" s="650" t="s">
        <v>2754</v>
      </c>
      <c r="I1266" s="176"/>
      <c r="J1266" s="663">
        <v>1</v>
      </c>
      <c r="K1266" s="176">
        <v>33</v>
      </c>
      <c r="L1266" s="662">
        <v>241</v>
      </c>
      <c r="M1266" s="176">
        <f t="shared" si="122"/>
        <v>482</v>
      </c>
      <c r="N1266" s="1104"/>
      <c r="O1266" s="1129" t="str">
        <f t="shared" si="120"/>
        <v/>
      </c>
      <c r="P1266" s="175"/>
      <c r="Q1266" s="175"/>
      <c r="R1266" s="175"/>
      <c r="S1266" s="175"/>
      <c r="T1266" s="175"/>
      <c r="U1266" s="175"/>
      <c r="V1266" s="175"/>
      <c r="W1266" s="175"/>
      <c r="X1266" s="175"/>
      <c r="Y1266" s="175"/>
      <c r="Z1266" s="175"/>
      <c r="AA1266" s="175"/>
      <c r="AB1266" s="175"/>
      <c r="AC1266" s="175"/>
      <c r="AD1266" s="175"/>
      <c r="AE1266" s="175"/>
      <c r="AF1266" s="175"/>
      <c r="AG1266" s="175"/>
    </row>
    <row r="1267" spans="1:33" ht="18" customHeight="1">
      <c r="A1267" s="647" t="str">
        <f t="shared" si="121"/>
        <v>平成17</v>
      </c>
      <c r="B1267" s="552">
        <f t="shared" si="118"/>
        <v>16</v>
      </c>
      <c r="C1267" s="648">
        <v>38729</v>
      </c>
      <c r="D1267" s="648">
        <f t="shared" si="119"/>
        <v>38730</v>
      </c>
      <c r="E1267" s="654">
        <v>2</v>
      </c>
      <c r="F1267" s="650" t="s">
        <v>2917</v>
      </c>
      <c r="G1267" s="650" t="s">
        <v>2708</v>
      </c>
      <c r="H1267" s="650" t="s">
        <v>2760</v>
      </c>
      <c r="I1267" s="176"/>
      <c r="J1267" s="663">
        <v>1</v>
      </c>
      <c r="K1267" s="176">
        <v>83</v>
      </c>
      <c r="L1267" s="662">
        <v>155</v>
      </c>
      <c r="M1267" s="176">
        <f t="shared" si="122"/>
        <v>310</v>
      </c>
      <c r="N1267" s="1104"/>
      <c r="O1267" s="1129" t="str">
        <f t="shared" si="120"/>
        <v/>
      </c>
      <c r="P1267" s="175"/>
      <c r="Q1267" s="175"/>
      <c r="R1267" s="175"/>
      <c r="S1267" s="175"/>
      <c r="T1267" s="175"/>
      <c r="U1267" s="175"/>
      <c r="V1267" s="175"/>
      <c r="W1267" s="175"/>
      <c r="X1267" s="175"/>
      <c r="Y1267" s="175"/>
      <c r="Z1267" s="175"/>
      <c r="AA1267" s="175"/>
      <c r="AB1267" s="175"/>
      <c r="AC1267" s="175"/>
      <c r="AD1267" s="175"/>
      <c r="AE1267" s="175"/>
      <c r="AF1267" s="175"/>
      <c r="AG1267" s="175"/>
    </row>
    <row r="1268" spans="1:33" ht="18" customHeight="1">
      <c r="A1268" s="647" t="str">
        <f t="shared" si="121"/>
        <v>平成17</v>
      </c>
      <c r="B1268" s="552">
        <f t="shared" si="118"/>
        <v>27</v>
      </c>
      <c r="C1268" s="648">
        <v>38737</v>
      </c>
      <c r="D1268" s="648" t="str">
        <f t="shared" si="119"/>
        <v/>
      </c>
      <c r="E1268" s="654">
        <v>1</v>
      </c>
      <c r="F1268" s="650" t="s">
        <v>2918</v>
      </c>
      <c r="G1268" s="650" t="s">
        <v>2919</v>
      </c>
      <c r="H1268" s="650" t="s">
        <v>2920</v>
      </c>
      <c r="I1268" s="176"/>
      <c r="J1268" s="663">
        <v>1</v>
      </c>
      <c r="K1268" s="176">
        <v>21</v>
      </c>
      <c r="L1268" s="662">
        <v>60</v>
      </c>
      <c r="M1268" s="176">
        <f t="shared" si="122"/>
        <v>60</v>
      </c>
      <c r="N1268" s="1104"/>
      <c r="O1268" s="1129" t="str">
        <f t="shared" si="120"/>
        <v/>
      </c>
      <c r="P1268" s="175"/>
      <c r="Q1268" s="175"/>
      <c r="R1268" s="175"/>
      <c r="S1268" s="175"/>
      <c r="T1268" s="175"/>
      <c r="U1268" s="175"/>
      <c r="V1268" s="175"/>
      <c r="W1268" s="175"/>
      <c r="X1268" s="175"/>
      <c r="Y1268" s="175"/>
      <c r="Z1268" s="175"/>
      <c r="AA1268" s="175"/>
      <c r="AB1268" s="175"/>
      <c r="AC1268" s="175"/>
      <c r="AD1268" s="175"/>
      <c r="AE1268" s="175"/>
      <c r="AF1268" s="175"/>
      <c r="AG1268" s="175"/>
    </row>
    <row r="1269" spans="1:33" ht="18" customHeight="1">
      <c r="A1269" s="647" t="str">
        <f t="shared" si="121"/>
        <v>平成17</v>
      </c>
      <c r="B1269" s="552">
        <f t="shared" si="118"/>
        <v>48</v>
      </c>
      <c r="C1269" s="648">
        <v>38740</v>
      </c>
      <c r="D1269" s="648" t="str">
        <f t="shared" si="119"/>
        <v/>
      </c>
      <c r="E1269" s="654">
        <v>1</v>
      </c>
      <c r="F1269" s="650" t="s">
        <v>2921</v>
      </c>
      <c r="G1269" s="650" t="s">
        <v>2856</v>
      </c>
      <c r="H1269" s="650" t="s">
        <v>2922</v>
      </c>
      <c r="I1269" s="176"/>
      <c r="J1269" s="663">
        <v>1</v>
      </c>
      <c r="K1269" s="176">
        <v>8</v>
      </c>
      <c r="L1269" s="662">
        <v>126</v>
      </c>
      <c r="M1269" s="176">
        <f t="shared" si="122"/>
        <v>126</v>
      </c>
      <c r="N1269" s="1104"/>
      <c r="O1269" s="1129" t="str">
        <f t="shared" si="120"/>
        <v/>
      </c>
      <c r="P1269" s="175"/>
      <c r="Q1269" s="175"/>
      <c r="R1269" s="175"/>
      <c r="S1269" s="175"/>
      <c r="T1269" s="175"/>
      <c r="U1269" s="175"/>
      <c r="V1269" s="175"/>
      <c r="W1269" s="175"/>
      <c r="X1269" s="175"/>
      <c r="Y1269" s="175"/>
      <c r="Z1269" s="175"/>
      <c r="AA1269" s="175"/>
      <c r="AB1269" s="175"/>
      <c r="AC1269" s="175"/>
      <c r="AD1269" s="175"/>
      <c r="AE1269" s="175"/>
      <c r="AF1269" s="175"/>
      <c r="AG1269" s="175"/>
    </row>
    <row r="1270" spans="1:33" ht="18" customHeight="1">
      <c r="A1270" s="647" t="str">
        <f t="shared" si="121"/>
        <v>平成17</v>
      </c>
      <c r="B1270" s="552">
        <f t="shared" si="118"/>
        <v>29</v>
      </c>
      <c r="C1270" s="648">
        <v>38740</v>
      </c>
      <c r="D1270" s="648">
        <f t="shared" si="119"/>
        <v>38741</v>
      </c>
      <c r="E1270" s="654">
        <v>2</v>
      </c>
      <c r="F1270" s="650" t="s">
        <v>2923</v>
      </c>
      <c r="G1270" s="650" t="s">
        <v>2924</v>
      </c>
      <c r="H1270" s="650" t="s">
        <v>2896</v>
      </c>
      <c r="I1270" s="176"/>
      <c r="J1270" s="661">
        <v>1</v>
      </c>
      <c r="K1270" s="176">
        <v>19</v>
      </c>
      <c r="L1270" s="662">
        <v>280</v>
      </c>
      <c r="M1270" s="176">
        <f t="shared" si="122"/>
        <v>560</v>
      </c>
      <c r="N1270" s="1104"/>
      <c r="O1270" s="1129" t="str">
        <f t="shared" si="120"/>
        <v/>
      </c>
      <c r="P1270" s="175"/>
      <c r="Q1270" s="175"/>
      <c r="R1270" s="175"/>
      <c r="S1270" s="175"/>
      <c r="T1270" s="175"/>
      <c r="U1270" s="175"/>
      <c r="V1270" s="175"/>
      <c r="W1270" s="175"/>
      <c r="X1270" s="175"/>
      <c r="Y1270" s="175"/>
      <c r="Z1270" s="175"/>
      <c r="AA1270" s="175"/>
      <c r="AB1270" s="175"/>
      <c r="AC1270" s="175"/>
      <c r="AD1270" s="175"/>
      <c r="AE1270" s="175"/>
      <c r="AF1270" s="175"/>
      <c r="AG1270" s="175"/>
    </row>
    <row r="1271" spans="1:33" ht="18" customHeight="1">
      <c r="A1271" s="647" t="str">
        <f t="shared" si="121"/>
        <v>平成17</v>
      </c>
      <c r="B1271" s="552">
        <f t="shared" si="118"/>
        <v>43</v>
      </c>
      <c r="C1271" s="648">
        <v>38744</v>
      </c>
      <c r="D1271" s="648" t="str">
        <f t="shared" si="119"/>
        <v/>
      </c>
      <c r="E1271" s="654">
        <v>1</v>
      </c>
      <c r="F1271" s="650" t="s">
        <v>2925</v>
      </c>
      <c r="G1271" s="650" t="s">
        <v>2919</v>
      </c>
      <c r="H1271" s="650" t="s">
        <v>2868</v>
      </c>
      <c r="I1271" s="176"/>
      <c r="J1271" s="661">
        <v>1</v>
      </c>
      <c r="K1271" s="176">
        <v>9</v>
      </c>
      <c r="L1271" s="662">
        <v>60</v>
      </c>
      <c r="M1271" s="176">
        <f t="shared" si="122"/>
        <v>60</v>
      </c>
      <c r="N1271" s="1104"/>
      <c r="O1271" s="1129" t="str">
        <f t="shared" si="120"/>
        <v/>
      </c>
      <c r="P1271" s="175"/>
      <c r="Q1271" s="175"/>
      <c r="R1271" s="175"/>
      <c r="S1271" s="175"/>
      <c r="T1271" s="175"/>
      <c r="U1271" s="175"/>
      <c r="V1271" s="175"/>
      <c r="W1271" s="175"/>
      <c r="X1271" s="175"/>
      <c r="Y1271" s="175"/>
      <c r="Z1271" s="175"/>
      <c r="AA1271" s="175"/>
      <c r="AB1271" s="175"/>
      <c r="AC1271" s="175"/>
      <c r="AD1271" s="175"/>
      <c r="AE1271" s="175"/>
      <c r="AF1271" s="175"/>
      <c r="AG1271" s="175"/>
    </row>
    <row r="1272" spans="1:33" ht="18" customHeight="1">
      <c r="A1272" s="647" t="str">
        <f t="shared" si="121"/>
        <v>平成17</v>
      </c>
      <c r="B1272" s="552">
        <f t="shared" si="118"/>
        <v>14</v>
      </c>
      <c r="C1272" s="648">
        <v>38750</v>
      </c>
      <c r="D1272" s="648">
        <f t="shared" si="119"/>
        <v>38751</v>
      </c>
      <c r="E1272" s="654">
        <v>2</v>
      </c>
      <c r="F1272" s="650" t="s">
        <v>2926</v>
      </c>
      <c r="G1272" s="650" t="s">
        <v>2927</v>
      </c>
      <c r="H1272" s="650" t="s">
        <v>2639</v>
      </c>
      <c r="I1272" s="176"/>
      <c r="J1272" s="663">
        <v>1</v>
      </c>
      <c r="K1272" s="176">
        <v>84</v>
      </c>
      <c r="L1272" s="662">
        <v>162</v>
      </c>
      <c r="M1272" s="176">
        <f t="shared" si="122"/>
        <v>324</v>
      </c>
      <c r="N1272" s="1104"/>
      <c r="O1272" s="1129" t="str">
        <f t="shared" si="120"/>
        <v/>
      </c>
      <c r="P1272" s="175"/>
      <c r="Q1272" s="175"/>
      <c r="R1272" s="175"/>
      <c r="S1272" s="175"/>
      <c r="T1272" s="175"/>
      <c r="U1272" s="175"/>
      <c r="V1272" s="175"/>
      <c r="W1272" s="175"/>
      <c r="X1272" s="175"/>
      <c r="Y1272" s="175"/>
      <c r="Z1272" s="175"/>
      <c r="AA1272" s="175"/>
      <c r="AB1272" s="175"/>
      <c r="AC1272" s="175"/>
      <c r="AD1272" s="175"/>
      <c r="AE1272" s="175"/>
      <c r="AF1272" s="175"/>
      <c r="AG1272" s="175"/>
    </row>
    <row r="1273" spans="1:33" ht="18" customHeight="1">
      <c r="A1273" s="647" t="str">
        <f t="shared" si="121"/>
        <v>平成17</v>
      </c>
      <c r="B1273" s="552">
        <f t="shared" si="118"/>
        <v>5</v>
      </c>
      <c r="C1273" s="648">
        <v>38783</v>
      </c>
      <c r="D1273" s="648">
        <f t="shared" si="119"/>
        <v>38785</v>
      </c>
      <c r="E1273" s="654">
        <v>3</v>
      </c>
      <c r="F1273" s="650" t="s">
        <v>2928</v>
      </c>
      <c r="G1273" s="650" t="s">
        <v>1795</v>
      </c>
      <c r="H1273" s="650" t="s">
        <v>2656</v>
      </c>
      <c r="I1273" s="176"/>
      <c r="J1273" s="663">
        <v>1</v>
      </c>
      <c r="K1273" s="176">
        <f>258+4+3+5</f>
        <v>270</v>
      </c>
      <c r="L1273" s="662">
        <v>992</v>
      </c>
      <c r="M1273" s="176">
        <f t="shared" si="122"/>
        <v>2976</v>
      </c>
      <c r="N1273" s="1104"/>
      <c r="O1273" s="1129" t="str">
        <f t="shared" si="120"/>
        <v/>
      </c>
      <c r="P1273" s="175"/>
      <c r="Q1273" s="175"/>
      <c r="R1273" s="175"/>
      <c r="S1273" s="175"/>
      <c r="T1273" s="175"/>
      <c r="U1273" s="175"/>
      <c r="V1273" s="175"/>
      <c r="W1273" s="175"/>
      <c r="X1273" s="175"/>
      <c r="Y1273" s="175"/>
      <c r="Z1273" s="175"/>
      <c r="AA1273" s="175"/>
      <c r="AB1273" s="175"/>
      <c r="AC1273" s="175"/>
      <c r="AD1273" s="175"/>
      <c r="AE1273" s="175"/>
      <c r="AF1273" s="175"/>
      <c r="AG1273" s="175"/>
    </row>
    <row r="1274" spans="1:33" ht="18" customHeight="1">
      <c r="A1274" s="647" t="str">
        <f t="shared" si="121"/>
        <v>平成17</v>
      </c>
      <c r="B1274" s="552">
        <f t="shared" si="118"/>
        <v>108</v>
      </c>
      <c r="C1274" s="648">
        <v>38790</v>
      </c>
      <c r="D1274" s="648" t="str">
        <f t="shared" si="119"/>
        <v/>
      </c>
      <c r="E1274" s="654">
        <v>1</v>
      </c>
      <c r="F1274" s="650" t="s">
        <v>2929</v>
      </c>
      <c r="G1274" s="650" t="s">
        <v>2848</v>
      </c>
      <c r="H1274" s="650" t="s">
        <v>2900</v>
      </c>
      <c r="I1274" s="176"/>
      <c r="J1274" s="661">
        <v>1</v>
      </c>
      <c r="K1274" s="176">
        <v>2</v>
      </c>
      <c r="L1274" s="662">
        <v>31</v>
      </c>
      <c r="M1274" s="176">
        <f t="shared" si="122"/>
        <v>31</v>
      </c>
      <c r="N1274" s="1104"/>
      <c r="O1274" s="1129" t="str">
        <f t="shared" si="120"/>
        <v/>
      </c>
      <c r="P1274" s="175"/>
      <c r="Q1274" s="175"/>
      <c r="R1274" s="175"/>
      <c r="S1274" s="175"/>
      <c r="T1274" s="175"/>
      <c r="U1274" s="175"/>
      <c r="V1274" s="175"/>
      <c r="W1274" s="175"/>
      <c r="X1274" s="175"/>
      <c r="Y1274" s="175"/>
      <c r="Z1274" s="175"/>
      <c r="AA1274" s="175"/>
      <c r="AB1274" s="175"/>
      <c r="AC1274" s="175"/>
      <c r="AD1274" s="175"/>
      <c r="AE1274" s="175"/>
      <c r="AF1274" s="175"/>
      <c r="AG1274" s="175"/>
    </row>
    <row r="1275" spans="1:33" ht="18" customHeight="1">
      <c r="A1275" s="647" t="str">
        <f t="shared" si="121"/>
        <v>平成17</v>
      </c>
      <c r="B1275" s="552">
        <f t="shared" si="118"/>
        <v>78</v>
      </c>
      <c r="C1275" s="648">
        <v>38794</v>
      </c>
      <c r="D1275" s="648" t="str">
        <f t="shared" si="119"/>
        <v/>
      </c>
      <c r="E1275" s="654">
        <v>1</v>
      </c>
      <c r="F1275" s="650" t="s">
        <v>2930</v>
      </c>
      <c r="G1275" s="650" t="s">
        <v>480</v>
      </c>
      <c r="H1275" s="650" t="s">
        <v>2896</v>
      </c>
      <c r="I1275" s="176"/>
      <c r="J1275" s="661">
        <v>1</v>
      </c>
      <c r="K1275" s="176">
        <v>5</v>
      </c>
      <c r="L1275" s="662">
        <v>150</v>
      </c>
      <c r="M1275" s="176">
        <f t="shared" si="122"/>
        <v>150</v>
      </c>
      <c r="N1275" s="1104"/>
      <c r="O1275" s="1129" t="str">
        <f t="shared" si="120"/>
        <v/>
      </c>
      <c r="P1275" s="175"/>
      <c r="Q1275" s="175"/>
      <c r="R1275" s="175"/>
      <c r="S1275" s="175"/>
      <c r="T1275" s="175"/>
      <c r="U1275" s="175"/>
      <c r="V1275" s="175"/>
      <c r="W1275" s="175"/>
      <c r="X1275" s="175"/>
      <c r="Y1275" s="175"/>
      <c r="Z1275" s="175"/>
      <c r="AA1275" s="175"/>
      <c r="AB1275" s="175"/>
      <c r="AC1275" s="175"/>
      <c r="AD1275" s="175"/>
      <c r="AE1275" s="175"/>
      <c r="AF1275" s="175"/>
      <c r="AG1275" s="175"/>
    </row>
    <row r="1276" spans="1:33" ht="18" customHeight="1">
      <c r="A1276" s="647" t="str">
        <f t="shared" si="121"/>
        <v>平成17</v>
      </c>
      <c r="B1276" s="552">
        <f t="shared" si="118"/>
        <v>108</v>
      </c>
      <c r="C1276" s="648">
        <v>38796</v>
      </c>
      <c r="D1276" s="648" t="str">
        <f t="shared" si="119"/>
        <v/>
      </c>
      <c r="E1276" s="654">
        <v>1</v>
      </c>
      <c r="F1276" s="650" t="s">
        <v>1634</v>
      </c>
      <c r="G1276" s="650" t="s">
        <v>372</v>
      </c>
      <c r="H1276" s="650" t="s">
        <v>2674</v>
      </c>
      <c r="I1276" s="176"/>
      <c r="J1276" s="663">
        <v>1</v>
      </c>
      <c r="K1276" s="176">
        <v>2</v>
      </c>
      <c r="L1276" s="662">
        <v>23</v>
      </c>
      <c r="M1276" s="176">
        <f t="shared" si="122"/>
        <v>23</v>
      </c>
      <c r="N1276" s="1104"/>
      <c r="O1276" s="1129" t="str">
        <f t="shared" si="120"/>
        <v/>
      </c>
      <c r="P1276" s="175"/>
      <c r="Q1276" s="175"/>
      <c r="R1276" s="175"/>
      <c r="S1276" s="175"/>
      <c r="T1276" s="175"/>
      <c r="U1276" s="175"/>
      <c r="V1276" s="175"/>
      <c r="W1276" s="175"/>
      <c r="X1276" s="175"/>
      <c r="Y1276" s="175"/>
      <c r="Z1276" s="175"/>
      <c r="AA1276" s="175"/>
      <c r="AB1276" s="175"/>
      <c r="AC1276" s="175"/>
      <c r="AD1276" s="175"/>
      <c r="AE1276" s="175"/>
      <c r="AF1276" s="175"/>
      <c r="AG1276" s="175"/>
    </row>
    <row r="1277" spans="1:33" ht="18" customHeight="1">
      <c r="A1277" s="647" t="str">
        <f t="shared" si="121"/>
        <v>平成17</v>
      </c>
      <c r="B1277" s="552">
        <f t="shared" si="118"/>
        <v>94</v>
      </c>
      <c r="C1277" s="648">
        <v>38796</v>
      </c>
      <c r="D1277" s="648" t="str">
        <f t="shared" si="119"/>
        <v/>
      </c>
      <c r="E1277" s="654">
        <v>1</v>
      </c>
      <c r="F1277" s="650" t="s">
        <v>2931</v>
      </c>
      <c r="G1277" s="650" t="s">
        <v>2932</v>
      </c>
      <c r="H1277" s="650" t="s">
        <v>2674</v>
      </c>
      <c r="I1277" s="176"/>
      <c r="J1277" s="663">
        <v>1</v>
      </c>
      <c r="K1277" s="176">
        <v>3</v>
      </c>
      <c r="L1277" s="662">
        <v>33</v>
      </c>
      <c r="M1277" s="176">
        <f t="shared" si="122"/>
        <v>33</v>
      </c>
      <c r="N1277" s="1104"/>
      <c r="O1277" s="1129" t="str">
        <f t="shared" si="120"/>
        <v/>
      </c>
      <c r="P1277" s="175"/>
      <c r="Q1277" s="175"/>
      <c r="R1277" s="175"/>
      <c r="S1277" s="175"/>
      <c r="T1277" s="175"/>
      <c r="U1277" s="175"/>
      <c r="V1277" s="175"/>
      <c r="W1277" s="175"/>
      <c r="X1277" s="175"/>
      <c r="Y1277" s="175"/>
      <c r="Z1277" s="175"/>
      <c r="AA1277" s="175"/>
      <c r="AB1277" s="175"/>
      <c r="AC1277" s="175"/>
      <c r="AD1277" s="175"/>
      <c r="AE1277" s="175"/>
      <c r="AF1277" s="175"/>
      <c r="AG1277" s="175"/>
    </row>
    <row r="1278" spans="1:33" ht="18" customHeight="1">
      <c r="A1278" s="647" t="str">
        <f t="shared" si="121"/>
        <v>平成17</v>
      </c>
      <c r="B1278" s="552">
        <f t="shared" si="118"/>
        <v>48</v>
      </c>
      <c r="C1278" s="648">
        <v>38798</v>
      </c>
      <c r="D1278" s="648" t="str">
        <f t="shared" si="119"/>
        <v/>
      </c>
      <c r="E1278" s="654">
        <v>1</v>
      </c>
      <c r="F1278" s="650" t="s">
        <v>2933</v>
      </c>
      <c r="G1278" s="650" t="s">
        <v>2934</v>
      </c>
      <c r="H1278" s="650" t="s">
        <v>2935</v>
      </c>
      <c r="I1278" s="176"/>
      <c r="J1278" s="663">
        <v>1</v>
      </c>
      <c r="K1278" s="176">
        <v>8</v>
      </c>
      <c r="L1278" s="662">
        <v>30</v>
      </c>
      <c r="M1278" s="176">
        <f t="shared" si="122"/>
        <v>30</v>
      </c>
      <c r="N1278" s="1104"/>
      <c r="O1278" s="1129" t="str">
        <f t="shared" si="120"/>
        <v/>
      </c>
      <c r="P1278" s="175"/>
      <c r="Q1278" s="175"/>
      <c r="R1278" s="175"/>
      <c r="S1278" s="175"/>
      <c r="T1278" s="175"/>
      <c r="U1278" s="175"/>
      <c r="V1278" s="175"/>
      <c r="W1278" s="175"/>
      <c r="X1278" s="175"/>
      <c r="Y1278" s="175"/>
      <c r="Z1278" s="175"/>
      <c r="AA1278" s="175"/>
      <c r="AB1278" s="175"/>
      <c r="AC1278" s="175"/>
      <c r="AD1278" s="175"/>
      <c r="AE1278" s="175"/>
      <c r="AF1278" s="175"/>
      <c r="AG1278" s="175"/>
    </row>
    <row r="1279" spans="1:33" ht="18" customHeight="1">
      <c r="A1279" s="647" t="str">
        <f t="shared" si="121"/>
        <v>平成17</v>
      </c>
      <c r="B1279" s="552">
        <f t="shared" si="118"/>
        <v>86</v>
      </c>
      <c r="C1279" s="648">
        <v>38803</v>
      </c>
      <c r="D1279" s="648" t="str">
        <f t="shared" si="119"/>
        <v/>
      </c>
      <c r="E1279" s="654">
        <v>1</v>
      </c>
      <c r="F1279" s="650" t="s">
        <v>2936</v>
      </c>
      <c r="G1279" s="650" t="s">
        <v>2937</v>
      </c>
      <c r="H1279" s="650" t="s">
        <v>2771</v>
      </c>
      <c r="I1279" s="176"/>
      <c r="J1279" s="663">
        <v>1</v>
      </c>
      <c r="K1279" s="176">
        <v>4</v>
      </c>
      <c r="L1279" s="662">
        <v>76</v>
      </c>
      <c r="M1279" s="176">
        <f t="shared" si="122"/>
        <v>76</v>
      </c>
      <c r="N1279" s="1104"/>
      <c r="O1279" s="1129" t="str">
        <f t="shared" si="120"/>
        <v/>
      </c>
      <c r="P1279" s="175"/>
      <c r="Q1279" s="175"/>
      <c r="R1279" s="175"/>
      <c r="S1279" s="175"/>
      <c r="T1279" s="175"/>
      <c r="U1279" s="175"/>
      <c r="V1279" s="175"/>
      <c r="W1279" s="175"/>
      <c r="X1279" s="175"/>
      <c r="Y1279" s="175"/>
      <c r="Z1279" s="175"/>
      <c r="AA1279" s="175"/>
      <c r="AB1279" s="175"/>
      <c r="AC1279" s="175"/>
      <c r="AD1279" s="175"/>
      <c r="AE1279" s="175"/>
      <c r="AF1279" s="175"/>
      <c r="AG1279" s="175"/>
    </row>
    <row r="1280" spans="1:33" ht="18" customHeight="1">
      <c r="A1280" s="647" t="str">
        <f t="shared" si="121"/>
        <v>平成17</v>
      </c>
      <c r="B1280" s="552">
        <f t="shared" si="118"/>
        <v>32</v>
      </c>
      <c r="C1280" s="648">
        <v>38464</v>
      </c>
      <c r="D1280" s="648" t="str">
        <f t="shared" si="119"/>
        <v/>
      </c>
      <c r="E1280" s="654">
        <v>1</v>
      </c>
      <c r="F1280" s="650" t="s">
        <v>2938</v>
      </c>
      <c r="G1280" s="650" t="s">
        <v>2856</v>
      </c>
      <c r="H1280" s="650" t="s">
        <v>1711</v>
      </c>
      <c r="I1280" s="176"/>
      <c r="J1280" s="661">
        <v>2</v>
      </c>
      <c r="K1280" s="176">
        <v>14</v>
      </c>
      <c r="L1280" s="662">
        <v>48</v>
      </c>
      <c r="M1280" s="176">
        <f t="shared" si="122"/>
        <v>48</v>
      </c>
      <c r="N1280" s="1104"/>
      <c r="O1280" s="1129" t="str">
        <f t="shared" si="120"/>
        <v/>
      </c>
      <c r="P1280" s="175"/>
      <c r="Q1280" s="175"/>
      <c r="R1280" s="175"/>
      <c r="S1280" s="175"/>
      <c r="T1280" s="175"/>
      <c r="U1280" s="175"/>
      <c r="V1280" s="175"/>
      <c r="W1280" s="175"/>
      <c r="X1280" s="175"/>
      <c r="Y1280" s="175"/>
      <c r="Z1280" s="175"/>
      <c r="AA1280" s="175"/>
      <c r="AB1280" s="175"/>
      <c r="AC1280" s="175"/>
      <c r="AD1280" s="175"/>
      <c r="AE1280" s="175"/>
      <c r="AF1280" s="175"/>
      <c r="AG1280" s="175"/>
    </row>
    <row r="1281" spans="1:33" ht="18" customHeight="1">
      <c r="A1281" s="647" t="str">
        <f t="shared" si="121"/>
        <v>平成17</v>
      </c>
      <c r="B1281" s="552">
        <f t="shared" si="118"/>
        <v>43</v>
      </c>
      <c r="C1281" s="648">
        <v>38468</v>
      </c>
      <c r="D1281" s="648" t="str">
        <f t="shared" si="119"/>
        <v/>
      </c>
      <c r="E1281" s="654">
        <v>1</v>
      </c>
      <c r="F1281" s="650" t="s">
        <v>2939</v>
      </c>
      <c r="G1281" s="650" t="s">
        <v>2940</v>
      </c>
      <c r="H1281" s="650" t="s">
        <v>2681</v>
      </c>
      <c r="I1281" s="176"/>
      <c r="J1281" s="663">
        <v>2</v>
      </c>
      <c r="K1281" s="176">
        <v>9</v>
      </c>
      <c r="L1281" s="662">
        <v>234</v>
      </c>
      <c r="M1281" s="176">
        <f t="shared" si="122"/>
        <v>234</v>
      </c>
      <c r="N1281" s="1104"/>
      <c r="O1281" s="1129" t="str">
        <f t="shared" si="120"/>
        <v/>
      </c>
      <c r="P1281" s="175"/>
      <c r="Q1281" s="175"/>
      <c r="R1281" s="175"/>
      <c r="S1281" s="175"/>
      <c r="T1281" s="175"/>
      <c r="U1281" s="175"/>
      <c r="V1281" s="175"/>
      <c r="W1281" s="175"/>
      <c r="X1281" s="175"/>
      <c r="Y1281" s="175"/>
      <c r="Z1281" s="175"/>
      <c r="AA1281" s="175"/>
      <c r="AB1281" s="175"/>
      <c r="AC1281" s="175"/>
      <c r="AD1281" s="175"/>
      <c r="AE1281" s="175"/>
      <c r="AF1281" s="175"/>
      <c r="AG1281" s="175"/>
    </row>
    <row r="1282" spans="1:33" ht="18" customHeight="1">
      <c r="A1282" s="647" t="str">
        <f t="shared" si="121"/>
        <v>平成17</v>
      </c>
      <c r="B1282" s="552">
        <f t="shared" si="118"/>
        <v>43</v>
      </c>
      <c r="C1282" s="648">
        <v>38482</v>
      </c>
      <c r="D1282" s="648" t="str">
        <f t="shared" si="119"/>
        <v/>
      </c>
      <c r="E1282" s="654">
        <v>1</v>
      </c>
      <c r="F1282" s="650" t="s">
        <v>2939</v>
      </c>
      <c r="G1282" s="650" t="s">
        <v>2941</v>
      </c>
      <c r="H1282" s="650" t="s">
        <v>2681</v>
      </c>
      <c r="I1282" s="176"/>
      <c r="J1282" s="663">
        <v>2</v>
      </c>
      <c r="K1282" s="176">
        <v>9</v>
      </c>
      <c r="L1282" s="662">
        <v>174</v>
      </c>
      <c r="M1282" s="176">
        <f t="shared" si="122"/>
        <v>174</v>
      </c>
      <c r="N1282" s="1104"/>
      <c r="O1282" s="1129" t="str">
        <f t="shared" si="120"/>
        <v/>
      </c>
      <c r="P1282" s="175"/>
      <c r="Q1282" s="175"/>
      <c r="R1282" s="175"/>
      <c r="S1282" s="175"/>
      <c r="T1282" s="175"/>
      <c r="U1282" s="175"/>
      <c r="V1282" s="175"/>
      <c r="W1282" s="175"/>
      <c r="X1282" s="175"/>
      <c r="Y1282" s="175"/>
      <c r="Z1282" s="175"/>
      <c r="AA1282" s="175"/>
      <c r="AB1282" s="175"/>
      <c r="AC1282" s="175"/>
      <c r="AD1282" s="175"/>
      <c r="AE1282" s="175"/>
      <c r="AF1282" s="175"/>
      <c r="AG1282" s="175"/>
    </row>
    <row r="1283" spans="1:33" ht="18" customHeight="1">
      <c r="A1283" s="647" t="str">
        <f t="shared" si="121"/>
        <v>平成17</v>
      </c>
      <c r="B1283" s="552">
        <f t="shared" si="118"/>
        <v>86</v>
      </c>
      <c r="C1283" s="648">
        <v>38484</v>
      </c>
      <c r="D1283" s="648" t="str">
        <f t="shared" si="119"/>
        <v/>
      </c>
      <c r="E1283" s="654">
        <v>1</v>
      </c>
      <c r="F1283" s="650" t="s">
        <v>2942</v>
      </c>
      <c r="G1283" s="650" t="s">
        <v>2848</v>
      </c>
      <c r="H1283" s="650" t="s">
        <v>2818</v>
      </c>
      <c r="I1283" s="176"/>
      <c r="J1283" s="663">
        <v>2</v>
      </c>
      <c r="K1283" s="176">
        <v>4</v>
      </c>
      <c r="L1283" s="662">
        <v>70</v>
      </c>
      <c r="M1283" s="176">
        <f t="shared" si="122"/>
        <v>70</v>
      </c>
      <c r="N1283" s="1104"/>
      <c r="O1283" s="1129" t="str">
        <f t="shared" si="120"/>
        <v/>
      </c>
      <c r="P1283" s="175"/>
      <c r="Q1283" s="175"/>
      <c r="R1283" s="175"/>
      <c r="S1283" s="175"/>
      <c r="T1283" s="175"/>
      <c r="U1283" s="175"/>
      <c r="V1283" s="175"/>
      <c r="W1283" s="175"/>
      <c r="X1283" s="175"/>
      <c r="Y1283" s="175"/>
      <c r="Z1283" s="175"/>
      <c r="AA1283" s="175"/>
      <c r="AB1283" s="175"/>
      <c r="AC1283" s="175"/>
      <c r="AD1283" s="175"/>
      <c r="AE1283" s="175"/>
      <c r="AF1283" s="175"/>
      <c r="AG1283" s="175"/>
    </row>
    <row r="1284" spans="1:33" ht="18" customHeight="1">
      <c r="A1284" s="647" t="str">
        <f t="shared" si="121"/>
        <v>平成17</v>
      </c>
      <c r="B1284" s="552">
        <f t="shared" ref="B1284:B1347" si="123">IF(ISBLANK(K1284),"-",COUNTIFS($K:$K,"&gt;"&amp;K1284,A:A,A1284)+1)</f>
        <v>86</v>
      </c>
      <c r="C1284" s="648">
        <v>38492</v>
      </c>
      <c r="D1284" s="648" t="str">
        <f t="shared" ref="D1284:D1347" si="124">IF(E1284=1,"",C1284+E1284-1)</f>
        <v/>
      </c>
      <c r="E1284" s="654">
        <v>1</v>
      </c>
      <c r="F1284" s="650" t="s">
        <v>2943</v>
      </c>
      <c r="G1284" s="650" t="s">
        <v>2944</v>
      </c>
      <c r="H1284" s="650" t="s">
        <v>2945</v>
      </c>
      <c r="I1284" s="176"/>
      <c r="J1284" s="663">
        <v>2</v>
      </c>
      <c r="K1284" s="176">
        <v>4</v>
      </c>
      <c r="L1284" s="662">
        <v>38</v>
      </c>
      <c r="M1284" s="176">
        <f t="shared" si="122"/>
        <v>38</v>
      </c>
      <c r="N1284" s="1104"/>
      <c r="O1284" s="1129" t="str">
        <f t="shared" ref="O1284:O1347" si="125">IF(COUNTIF(G1284,"*オンライン*"),"●","")</f>
        <v/>
      </c>
      <c r="P1284" s="175"/>
      <c r="Q1284" s="175"/>
      <c r="R1284" s="175"/>
      <c r="S1284" s="175"/>
      <c r="T1284" s="175"/>
      <c r="U1284" s="175"/>
      <c r="V1284" s="175"/>
      <c r="W1284" s="175"/>
      <c r="X1284" s="175"/>
      <c r="Y1284" s="175"/>
      <c r="Z1284" s="175"/>
      <c r="AA1284" s="175"/>
      <c r="AB1284" s="175"/>
      <c r="AC1284" s="175"/>
      <c r="AD1284" s="175"/>
      <c r="AE1284" s="175"/>
      <c r="AF1284" s="175"/>
      <c r="AG1284" s="175"/>
    </row>
    <row r="1285" spans="1:33" ht="18" customHeight="1">
      <c r="A1285" s="647" t="str">
        <f t="shared" ref="A1285:A1348" si="126">TEXT(EDATE(C1285,-3),"ggge")</f>
        <v>平成17</v>
      </c>
      <c r="B1285" s="552">
        <f t="shared" si="123"/>
        <v>86</v>
      </c>
      <c r="C1285" s="648">
        <v>38492</v>
      </c>
      <c r="D1285" s="648" t="str">
        <f t="shared" si="124"/>
        <v/>
      </c>
      <c r="E1285" s="654">
        <v>1</v>
      </c>
      <c r="F1285" s="650" t="s">
        <v>2946</v>
      </c>
      <c r="G1285" s="650" t="s">
        <v>2859</v>
      </c>
      <c r="H1285" s="650" t="s">
        <v>2681</v>
      </c>
      <c r="I1285" s="176"/>
      <c r="J1285" s="663">
        <v>2</v>
      </c>
      <c r="K1285" s="176">
        <v>4</v>
      </c>
      <c r="L1285" s="662">
        <v>97</v>
      </c>
      <c r="M1285" s="176">
        <f t="shared" ref="M1285:M1348" si="127">E1285*L1285</f>
        <v>97</v>
      </c>
      <c r="N1285" s="1104"/>
      <c r="O1285" s="1129" t="str">
        <f t="shared" si="125"/>
        <v/>
      </c>
      <c r="P1285" s="175"/>
      <c r="Q1285" s="175"/>
      <c r="R1285" s="175"/>
      <c r="S1285" s="175"/>
      <c r="T1285" s="175"/>
      <c r="U1285" s="175"/>
      <c r="V1285" s="175"/>
      <c r="W1285" s="175"/>
      <c r="X1285" s="175"/>
      <c r="Y1285" s="175"/>
      <c r="Z1285" s="175"/>
      <c r="AA1285" s="175"/>
      <c r="AB1285" s="175"/>
      <c r="AC1285" s="175"/>
      <c r="AD1285" s="175"/>
      <c r="AE1285" s="175"/>
      <c r="AF1285" s="175"/>
      <c r="AG1285" s="175"/>
    </row>
    <row r="1286" spans="1:33" ht="18" customHeight="1">
      <c r="A1286" s="647" t="str">
        <f t="shared" si="126"/>
        <v>平成17</v>
      </c>
      <c r="B1286" s="552">
        <f t="shared" si="123"/>
        <v>57</v>
      </c>
      <c r="C1286" s="648">
        <v>38505</v>
      </c>
      <c r="D1286" s="648" t="str">
        <f t="shared" si="124"/>
        <v/>
      </c>
      <c r="E1286" s="654">
        <v>1</v>
      </c>
      <c r="F1286" s="650" t="s">
        <v>2947</v>
      </c>
      <c r="G1286" s="650" t="s">
        <v>2856</v>
      </c>
      <c r="H1286" s="650" t="s">
        <v>2795</v>
      </c>
      <c r="I1286" s="176"/>
      <c r="J1286" s="663">
        <v>2</v>
      </c>
      <c r="K1286" s="176">
        <v>7</v>
      </c>
      <c r="L1286" s="662">
        <v>101</v>
      </c>
      <c r="M1286" s="176">
        <f t="shared" si="127"/>
        <v>101</v>
      </c>
      <c r="N1286" s="1104"/>
      <c r="O1286" s="1129" t="str">
        <f t="shared" si="125"/>
        <v/>
      </c>
      <c r="P1286" s="175"/>
      <c r="Q1286" s="175"/>
      <c r="R1286" s="175"/>
      <c r="S1286" s="175"/>
      <c r="T1286" s="175"/>
      <c r="U1286" s="175"/>
      <c r="V1286" s="175"/>
      <c r="W1286" s="175"/>
      <c r="X1286" s="175"/>
      <c r="Y1286" s="175"/>
      <c r="Z1286" s="175"/>
      <c r="AA1286" s="175"/>
      <c r="AB1286" s="175"/>
      <c r="AC1286" s="175"/>
      <c r="AD1286" s="175"/>
      <c r="AE1286" s="175"/>
      <c r="AF1286" s="175"/>
      <c r="AG1286" s="175"/>
    </row>
    <row r="1287" spans="1:33" ht="18" customHeight="1">
      <c r="A1287" s="647" t="str">
        <f t="shared" si="126"/>
        <v>平成17</v>
      </c>
      <c r="B1287" s="552">
        <f t="shared" si="123"/>
        <v>66</v>
      </c>
      <c r="C1287" s="648">
        <v>38510</v>
      </c>
      <c r="D1287" s="648" t="str">
        <f t="shared" si="124"/>
        <v/>
      </c>
      <c r="E1287" s="654">
        <v>1</v>
      </c>
      <c r="F1287" s="650" t="s">
        <v>2948</v>
      </c>
      <c r="G1287" s="650" t="s">
        <v>2859</v>
      </c>
      <c r="H1287" s="650" t="s">
        <v>2681</v>
      </c>
      <c r="I1287" s="176"/>
      <c r="J1287" s="663">
        <v>2</v>
      </c>
      <c r="K1287" s="176">
        <v>6</v>
      </c>
      <c r="L1287" s="662">
        <v>113</v>
      </c>
      <c r="M1287" s="176">
        <f t="shared" si="127"/>
        <v>113</v>
      </c>
      <c r="N1287" s="1104"/>
      <c r="O1287" s="1129" t="str">
        <f t="shared" si="125"/>
        <v/>
      </c>
      <c r="P1287" s="175"/>
      <c r="Q1287" s="175"/>
      <c r="R1287" s="175"/>
      <c r="S1287" s="175"/>
      <c r="T1287" s="175"/>
      <c r="U1287" s="175"/>
      <c r="V1287" s="175"/>
      <c r="W1287" s="175"/>
      <c r="X1287" s="175"/>
      <c r="Y1287" s="175"/>
      <c r="Z1287" s="175"/>
      <c r="AA1287" s="175"/>
      <c r="AB1287" s="175"/>
      <c r="AC1287" s="175"/>
      <c r="AD1287" s="175"/>
      <c r="AE1287" s="175"/>
      <c r="AF1287" s="175"/>
      <c r="AG1287" s="175"/>
    </row>
    <row r="1288" spans="1:33" ht="18" customHeight="1">
      <c r="A1288" s="647" t="str">
        <f t="shared" si="126"/>
        <v>平成17</v>
      </c>
      <c r="B1288" s="552">
        <f t="shared" si="123"/>
        <v>86</v>
      </c>
      <c r="C1288" s="648">
        <v>38513</v>
      </c>
      <c r="D1288" s="648" t="str">
        <f t="shared" si="124"/>
        <v/>
      </c>
      <c r="E1288" s="654">
        <v>1</v>
      </c>
      <c r="F1288" s="650" t="s">
        <v>2949</v>
      </c>
      <c r="G1288" s="650" t="s">
        <v>2848</v>
      </c>
      <c r="H1288" s="650" t="s">
        <v>2945</v>
      </c>
      <c r="I1288" s="176"/>
      <c r="J1288" s="663">
        <v>2</v>
      </c>
      <c r="K1288" s="176">
        <v>4</v>
      </c>
      <c r="L1288" s="662">
        <v>51</v>
      </c>
      <c r="M1288" s="176">
        <f t="shared" si="127"/>
        <v>51</v>
      </c>
      <c r="N1288" s="1104"/>
      <c r="O1288" s="1129" t="str">
        <f t="shared" si="125"/>
        <v/>
      </c>
      <c r="P1288" s="175"/>
      <c r="Q1288" s="175"/>
      <c r="R1288" s="175"/>
      <c r="S1288" s="175"/>
      <c r="T1288" s="175"/>
      <c r="U1288" s="175"/>
      <c r="V1288" s="175"/>
      <c r="W1288" s="175"/>
      <c r="X1288" s="175"/>
      <c r="Y1288" s="175"/>
      <c r="Z1288" s="175"/>
      <c r="AA1288" s="175"/>
      <c r="AB1288" s="175"/>
      <c r="AC1288" s="175"/>
      <c r="AD1288" s="175"/>
      <c r="AE1288" s="175"/>
      <c r="AF1288" s="175"/>
      <c r="AG1288" s="175"/>
    </row>
    <row r="1289" spans="1:33" ht="18" customHeight="1">
      <c r="A1289" s="647" t="str">
        <f t="shared" si="126"/>
        <v>平成17</v>
      </c>
      <c r="B1289" s="552" t="str">
        <f t="shared" si="123"/>
        <v>-</v>
      </c>
      <c r="C1289" s="648">
        <v>38520</v>
      </c>
      <c r="D1289" s="648" t="str">
        <f t="shared" si="124"/>
        <v/>
      </c>
      <c r="E1289" s="654">
        <v>1</v>
      </c>
      <c r="F1289" s="650" t="s">
        <v>2950</v>
      </c>
      <c r="G1289" s="650" t="s">
        <v>2856</v>
      </c>
      <c r="H1289" s="650" t="s">
        <v>2951</v>
      </c>
      <c r="I1289" s="176"/>
      <c r="J1289" s="663">
        <v>2</v>
      </c>
      <c r="K1289" s="176"/>
      <c r="L1289" s="662">
        <v>56</v>
      </c>
      <c r="M1289" s="176">
        <f t="shared" si="127"/>
        <v>56</v>
      </c>
      <c r="N1289" s="1104"/>
      <c r="O1289" s="1129" t="str">
        <f t="shared" si="125"/>
        <v/>
      </c>
      <c r="P1289" s="175"/>
      <c r="Q1289" s="175"/>
      <c r="R1289" s="175"/>
      <c r="S1289" s="175"/>
      <c r="T1289" s="175"/>
      <c r="U1289" s="175"/>
      <c r="V1289" s="175"/>
      <c r="W1289" s="175"/>
      <c r="X1289" s="175"/>
      <c r="Y1289" s="175"/>
      <c r="Z1289" s="175"/>
      <c r="AA1289" s="175"/>
      <c r="AB1289" s="175"/>
      <c r="AC1289" s="175"/>
      <c r="AD1289" s="175"/>
      <c r="AE1289" s="175"/>
      <c r="AF1289" s="175"/>
      <c r="AG1289" s="175"/>
    </row>
    <row r="1290" spans="1:33" ht="18" customHeight="1">
      <c r="A1290" s="647" t="str">
        <f t="shared" si="126"/>
        <v>平成17</v>
      </c>
      <c r="B1290" s="552">
        <f t="shared" si="123"/>
        <v>57</v>
      </c>
      <c r="C1290" s="648">
        <v>38527</v>
      </c>
      <c r="D1290" s="648" t="str">
        <f t="shared" si="124"/>
        <v/>
      </c>
      <c r="E1290" s="654">
        <v>1</v>
      </c>
      <c r="F1290" s="650" t="s">
        <v>2952</v>
      </c>
      <c r="G1290" s="650" t="s">
        <v>2848</v>
      </c>
      <c r="H1290" s="650" t="s">
        <v>2741</v>
      </c>
      <c r="I1290" s="176"/>
      <c r="J1290" s="663">
        <v>2</v>
      </c>
      <c r="K1290" s="176">
        <v>7</v>
      </c>
      <c r="L1290" s="662">
        <v>74</v>
      </c>
      <c r="M1290" s="176">
        <f t="shared" si="127"/>
        <v>74</v>
      </c>
      <c r="N1290" s="1104"/>
      <c r="O1290" s="1129" t="str">
        <f t="shared" si="125"/>
        <v/>
      </c>
      <c r="P1290" s="175"/>
      <c r="Q1290" s="175"/>
      <c r="R1290" s="175"/>
      <c r="S1290" s="175"/>
      <c r="T1290" s="175"/>
      <c r="U1290" s="175"/>
      <c r="V1290" s="175"/>
      <c r="W1290" s="175"/>
      <c r="X1290" s="175"/>
      <c r="Y1290" s="175"/>
      <c r="Z1290" s="175"/>
      <c r="AA1290" s="175"/>
      <c r="AB1290" s="175"/>
      <c r="AC1290" s="175"/>
      <c r="AD1290" s="175"/>
      <c r="AE1290" s="175"/>
      <c r="AF1290" s="175"/>
      <c r="AG1290" s="175"/>
    </row>
    <row r="1291" spans="1:33" ht="18" customHeight="1">
      <c r="A1291" s="647" t="str">
        <f t="shared" si="126"/>
        <v>平成17</v>
      </c>
      <c r="B1291" s="552">
        <f t="shared" si="123"/>
        <v>33</v>
      </c>
      <c r="C1291" s="648">
        <v>38532</v>
      </c>
      <c r="D1291" s="648">
        <f t="shared" si="124"/>
        <v>38533</v>
      </c>
      <c r="E1291" s="654">
        <v>2</v>
      </c>
      <c r="F1291" s="650" t="s">
        <v>2953</v>
      </c>
      <c r="G1291" s="650" t="s">
        <v>2856</v>
      </c>
      <c r="H1291" s="650" t="s">
        <v>2954</v>
      </c>
      <c r="I1291" s="176"/>
      <c r="J1291" s="663">
        <v>2</v>
      </c>
      <c r="K1291" s="176">
        <v>11</v>
      </c>
      <c r="L1291" s="662">
        <v>115</v>
      </c>
      <c r="M1291" s="176">
        <f t="shared" si="127"/>
        <v>230</v>
      </c>
      <c r="N1291" s="1104"/>
      <c r="O1291" s="1129" t="str">
        <f t="shared" si="125"/>
        <v/>
      </c>
      <c r="P1291" s="175"/>
      <c r="Q1291" s="175"/>
      <c r="R1291" s="175"/>
      <c r="S1291" s="175"/>
      <c r="T1291" s="175"/>
      <c r="U1291" s="175"/>
      <c r="V1291" s="175"/>
      <c r="W1291" s="175"/>
      <c r="X1291" s="175"/>
      <c r="Y1291" s="175"/>
      <c r="Z1291" s="175"/>
      <c r="AA1291" s="175"/>
      <c r="AB1291" s="175"/>
      <c r="AC1291" s="175"/>
      <c r="AD1291" s="175"/>
      <c r="AE1291" s="175"/>
      <c r="AF1291" s="175"/>
      <c r="AG1291" s="175"/>
    </row>
    <row r="1292" spans="1:33" ht="18" customHeight="1">
      <c r="A1292" s="647" t="str">
        <f t="shared" si="126"/>
        <v>平成17</v>
      </c>
      <c r="B1292" s="552">
        <f t="shared" si="123"/>
        <v>86</v>
      </c>
      <c r="C1292" s="648">
        <v>38534</v>
      </c>
      <c r="D1292" s="648" t="str">
        <f t="shared" si="124"/>
        <v/>
      </c>
      <c r="E1292" s="654">
        <v>1</v>
      </c>
      <c r="F1292" s="650" t="s">
        <v>2955</v>
      </c>
      <c r="G1292" s="650" t="s">
        <v>2956</v>
      </c>
      <c r="H1292" s="650" t="s">
        <v>2957</v>
      </c>
      <c r="I1292" s="176"/>
      <c r="J1292" s="663">
        <v>2</v>
      </c>
      <c r="K1292" s="176">
        <v>4</v>
      </c>
      <c r="L1292" s="662">
        <v>52</v>
      </c>
      <c r="M1292" s="176">
        <f t="shared" si="127"/>
        <v>52</v>
      </c>
      <c r="N1292" s="1104"/>
      <c r="O1292" s="1129" t="str">
        <f t="shared" si="125"/>
        <v/>
      </c>
      <c r="P1292" s="175"/>
      <c r="Q1292" s="175"/>
      <c r="R1292" s="175"/>
      <c r="S1292" s="175"/>
      <c r="T1292" s="175"/>
      <c r="U1292" s="175"/>
      <c r="V1292" s="175"/>
      <c r="W1292" s="175"/>
      <c r="X1292" s="175"/>
      <c r="Y1292" s="175"/>
      <c r="Z1292" s="175"/>
      <c r="AA1292" s="175"/>
      <c r="AB1292" s="175"/>
      <c r="AC1292" s="175"/>
      <c r="AD1292" s="175"/>
      <c r="AE1292" s="175"/>
      <c r="AF1292" s="175"/>
      <c r="AG1292" s="175"/>
    </row>
    <row r="1293" spans="1:33" ht="18" customHeight="1">
      <c r="A1293" s="647" t="str">
        <f t="shared" si="126"/>
        <v>平成17</v>
      </c>
      <c r="B1293" s="552">
        <f t="shared" si="123"/>
        <v>48</v>
      </c>
      <c r="C1293" s="648">
        <v>38538</v>
      </c>
      <c r="D1293" s="648" t="str">
        <f t="shared" si="124"/>
        <v/>
      </c>
      <c r="E1293" s="654">
        <v>1</v>
      </c>
      <c r="F1293" s="650" t="s">
        <v>2958</v>
      </c>
      <c r="G1293" s="650" t="s">
        <v>2859</v>
      </c>
      <c r="H1293" s="650" t="s">
        <v>2681</v>
      </c>
      <c r="I1293" s="176"/>
      <c r="J1293" s="663">
        <v>2</v>
      </c>
      <c r="K1293" s="176">
        <v>8</v>
      </c>
      <c r="L1293" s="662">
        <v>76</v>
      </c>
      <c r="M1293" s="176">
        <f t="shared" si="127"/>
        <v>76</v>
      </c>
      <c r="N1293" s="1104"/>
      <c r="O1293" s="1129" t="str">
        <f t="shared" si="125"/>
        <v/>
      </c>
      <c r="P1293" s="175"/>
      <c r="Q1293" s="175"/>
      <c r="R1293" s="175"/>
      <c r="S1293" s="175"/>
      <c r="T1293" s="175"/>
      <c r="U1293" s="175"/>
      <c r="V1293" s="175"/>
      <c r="W1293" s="175"/>
      <c r="X1293" s="175"/>
      <c r="Y1293" s="175"/>
      <c r="Z1293" s="175"/>
      <c r="AA1293" s="175"/>
      <c r="AB1293" s="175"/>
      <c r="AC1293" s="175"/>
      <c r="AD1293" s="175"/>
      <c r="AE1293" s="175"/>
      <c r="AF1293" s="175"/>
      <c r="AG1293" s="175"/>
    </row>
    <row r="1294" spans="1:33" ht="18" customHeight="1">
      <c r="A1294" s="647" t="str">
        <f t="shared" si="126"/>
        <v>平成17</v>
      </c>
      <c r="B1294" s="552">
        <f t="shared" si="123"/>
        <v>43</v>
      </c>
      <c r="C1294" s="648">
        <v>38541</v>
      </c>
      <c r="D1294" s="648" t="str">
        <f t="shared" si="124"/>
        <v/>
      </c>
      <c r="E1294" s="654">
        <v>1</v>
      </c>
      <c r="F1294" s="650" t="s">
        <v>2959</v>
      </c>
      <c r="G1294" s="650" t="s">
        <v>1524</v>
      </c>
      <c r="H1294" s="650" t="s">
        <v>2681</v>
      </c>
      <c r="I1294" s="176"/>
      <c r="J1294" s="663">
        <v>2</v>
      </c>
      <c r="K1294" s="176">
        <v>9</v>
      </c>
      <c r="L1294" s="662">
        <v>178</v>
      </c>
      <c r="M1294" s="176">
        <f t="shared" si="127"/>
        <v>178</v>
      </c>
      <c r="N1294" s="1104"/>
      <c r="O1294" s="1129" t="str">
        <f t="shared" si="125"/>
        <v/>
      </c>
      <c r="P1294" s="175"/>
      <c r="Q1294" s="175"/>
      <c r="R1294" s="175"/>
      <c r="S1294" s="175"/>
      <c r="T1294" s="175"/>
      <c r="U1294" s="175"/>
      <c r="V1294" s="175"/>
      <c r="W1294" s="175"/>
      <c r="X1294" s="175"/>
      <c r="Y1294" s="175"/>
      <c r="Z1294" s="175"/>
      <c r="AA1294" s="175"/>
      <c r="AB1294" s="175"/>
      <c r="AC1294" s="175"/>
      <c r="AD1294" s="175"/>
      <c r="AE1294" s="175"/>
      <c r="AF1294" s="175"/>
      <c r="AG1294" s="175"/>
    </row>
    <row r="1295" spans="1:33" ht="18" customHeight="1">
      <c r="A1295" s="647" t="str">
        <f t="shared" si="126"/>
        <v>平成17</v>
      </c>
      <c r="B1295" s="552">
        <f t="shared" si="123"/>
        <v>57</v>
      </c>
      <c r="C1295" s="648">
        <v>38553</v>
      </c>
      <c r="D1295" s="648" t="str">
        <f t="shared" si="124"/>
        <v/>
      </c>
      <c r="E1295" s="654">
        <v>1</v>
      </c>
      <c r="F1295" s="650" t="s">
        <v>2960</v>
      </c>
      <c r="G1295" s="650" t="s">
        <v>2787</v>
      </c>
      <c r="H1295" s="650" t="s">
        <v>2760</v>
      </c>
      <c r="I1295" s="176"/>
      <c r="J1295" s="663">
        <v>2</v>
      </c>
      <c r="K1295" s="176">
        <v>7</v>
      </c>
      <c r="L1295" s="662">
        <v>28</v>
      </c>
      <c r="M1295" s="176">
        <f t="shared" si="127"/>
        <v>28</v>
      </c>
      <c r="N1295" s="1104"/>
      <c r="O1295" s="1129" t="str">
        <f t="shared" si="125"/>
        <v/>
      </c>
      <c r="P1295" s="175"/>
      <c r="Q1295" s="175"/>
      <c r="R1295" s="175"/>
      <c r="S1295" s="175"/>
      <c r="T1295" s="175"/>
      <c r="U1295" s="175"/>
      <c r="V1295" s="175"/>
      <c r="W1295" s="175"/>
      <c r="X1295" s="175"/>
      <c r="Y1295" s="175"/>
      <c r="Z1295" s="175"/>
      <c r="AA1295" s="175"/>
      <c r="AB1295" s="175"/>
      <c r="AC1295" s="175"/>
      <c r="AD1295" s="175"/>
      <c r="AE1295" s="175"/>
      <c r="AF1295" s="175"/>
      <c r="AG1295" s="175"/>
    </row>
    <row r="1296" spans="1:33" ht="18" customHeight="1">
      <c r="A1296" s="647" t="str">
        <f t="shared" si="126"/>
        <v>平成17</v>
      </c>
      <c r="B1296" s="552">
        <f t="shared" si="123"/>
        <v>38</v>
      </c>
      <c r="C1296" s="648">
        <v>38555</v>
      </c>
      <c r="D1296" s="648" t="str">
        <f t="shared" si="124"/>
        <v/>
      </c>
      <c r="E1296" s="654">
        <v>1</v>
      </c>
      <c r="F1296" s="650" t="s">
        <v>2961</v>
      </c>
      <c r="G1296" s="650" t="s">
        <v>2962</v>
      </c>
      <c r="H1296" s="650" t="s">
        <v>2963</v>
      </c>
      <c r="I1296" s="176"/>
      <c r="J1296" s="663">
        <v>2</v>
      </c>
      <c r="K1296" s="176">
        <v>10</v>
      </c>
      <c r="L1296" s="662">
        <v>24</v>
      </c>
      <c r="M1296" s="176">
        <f t="shared" si="127"/>
        <v>24</v>
      </c>
      <c r="N1296" s="1104"/>
      <c r="O1296" s="1129" t="str">
        <f t="shared" si="125"/>
        <v/>
      </c>
      <c r="P1296" s="175"/>
      <c r="Q1296" s="175"/>
      <c r="R1296" s="175"/>
      <c r="S1296" s="175"/>
      <c r="T1296" s="175"/>
      <c r="U1296" s="175"/>
      <c r="V1296" s="175"/>
      <c r="W1296" s="175"/>
      <c r="X1296" s="175"/>
      <c r="Y1296" s="175"/>
      <c r="Z1296" s="175"/>
      <c r="AA1296" s="175"/>
      <c r="AB1296" s="175"/>
      <c r="AC1296" s="175"/>
      <c r="AD1296" s="175"/>
      <c r="AE1296" s="175"/>
      <c r="AF1296" s="175"/>
      <c r="AG1296" s="175"/>
    </row>
    <row r="1297" spans="1:33" ht="18" customHeight="1">
      <c r="A1297" s="647" t="str">
        <f t="shared" si="126"/>
        <v>平成17</v>
      </c>
      <c r="B1297" s="552">
        <f t="shared" si="123"/>
        <v>48</v>
      </c>
      <c r="C1297" s="648">
        <v>38560</v>
      </c>
      <c r="D1297" s="648" t="str">
        <f t="shared" si="124"/>
        <v/>
      </c>
      <c r="E1297" s="654">
        <v>1</v>
      </c>
      <c r="F1297" s="650" t="s">
        <v>2964</v>
      </c>
      <c r="G1297" s="650" t="s">
        <v>2787</v>
      </c>
      <c r="H1297" s="650" t="s">
        <v>1678</v>
      </c>
      <c r="I1297" s="176"/>
      <c r="J1297" s="663">
        <v>2</v>
      </c>
      <c r="K1297" s="176">
        <v>8</v>
      </c>
      <c r="L1297" s="662">
        <v>89</v>
      </c>
      <c r="M1297" s="176">
        <f t="shared" si="127"/>
        <v>89</v>
      </c>
      <c r="N1297" s="1104"/>
      <c r="O1297" s="1129" t="str">
        <f t="shared" si="125"/>
        <v/>
      </c>
      <c r="P1297" s="175"/>
      <c r="Q1297" s="175"/>
      <c r="R1297" s="175"/>
      <c r="S1297" s="175"/>
      <c r="T1297" s="175"/>
      <c r="U1297" s="175"/>
      <c r="V1297" s="175"/>
      <c r="W1297" s="175"/>
      <c r="X1297" s="175"/>
      <c r="Y1297" s="175"/>
      <c r="Z1297" s="175"/>
      <c r="AA1297" s="175"/>
      <c r="AB1297" s="175"/>
      <c r="AC1297" s="175"/>
      <c r="AD1297" s="175"/>
      <c r="AE1297" s="175"/>
      <c r="AF1297" s="175"/>
      <c r="AG1297" s="175"/>
    </row>
    <row r="1298" spans="1:33" ht="18" customHeight="1">
      <c r="A1298" s="647" t="str">
        <f t="shared" si="126"/>
        <v>平成17</v>
      </c>
      <c r="B1298" s="552">
        <f t="shared" si="123"/>
        <v>33</v>
      </c>
      <c r="C1298" s="648">
        <v>38565</v>
      </c>
      <c r="D1298" s="648">
        <f t="shared" si="124"/>
        <v>38566</v>
      </c>
      <c r="E1298" s="654">
        <v>2</v>
      </c>
      <c r="F1298" s="650" t="s">
        <v>2965</v>
      </c>
      <c r="G1298" s="650" t="s">
        <v>2966</v>
      </c>
      <c r="H1298" s="650" t="s">
        <v>2967</v>
      </c>
      <c r="I1298" s="176"/>
      <c r="J1298" s="663">
        <v>2</v>
      </c>
      <c r="K1298" s="176">
        <v>11</v>
      </c>
      <c r="L1298" s="662">
        <v>53</v>
      </c>
      <c r="M1298" s="176">
        <f t="shared" si="127"/>
        <v>106</v>
      </c>
      <c r="N1298" s="1104"/>
      <c r="O1298" s="1129" t="str">
        <f t="shared" si="125"/>
        <v/>
      </c>
      <c r="P1298" s="175"/>
      <c r="Q1298" s="175"/>
      <c r="R1298" s="175"/>
      <c r="S1298" s="175"/>
      <c r="T1298" s="175"/>
      <c r="U1298" s="175"/>
      <c r="V1298" s="175"/>
      <c r="W1298" s="175"/>
      <c r="X1298" s="175"/>
      <c r="Y1298" s="175"/>
      <c r="Z1298" s="175"/>
      <c r="AA1298" s="175"/>
      <c r="AB1298" s="175"/>
      <c r="AC1298" s="175"/>
      <c r="AD1298" s="175"/>
      <c r="AE1298" s="175"/>
      <c r="AF1298" s="175"/>
      <c r="AG1298" s="175"/>
    </row>
    <row r="1299" spans="1:33" ht="18" customHeight="1">
      <c r="A1299" s="647" t="str">
        <f t="shared" si="126"/>
        <v>平成17</v>
      </c>
      <c r="B1299" s="552">
        <f t="shared" si="123"/>
        <v>31</v>
      </c>
      <c r="C1299" s="648">
        <v>38566</v>
      </c>
      <c r="D1299" s="648">
        <f t="shared" si="124"/>
        <v>38567</v>
      </c>
      <c r="E1299" s="654">
        <v>2</v>
      </c>
      <c r="F1299" s="650" t="s">
        <v>2968</v>
      </c>
      <c r="G1299" s="650" t="s">
        <v>2763</v>
      </c>
      <c r="H1299" s="650" t="s">
        <v>2969</v>
      </c>
      <c r="I1299" s="176"/>
      <c r="J1299" s="663">
        <v>2</v>
      </c>
      <c r="K1299" s="176">
        <v>16</v>
      </c>
      <c r="L1299" s="662">
        <v>168</v>
      </c>
      <c r="M1299" s="176">
        <f t="shared" si="127"/>
        <v>336</v>
      </c>
      <c r="N1299" s="1104"/>
      <c r="O1299" s="1129" t="str">
        <f t="shared" si="125"/>
        <v/>
      </c>
      <c r="P1299" s="175"/>
      <c r="Q1299" s="175"/>
      <c r="R1299" s="175"/>
      <c r="S1299" s="175"/>
      <c r="T1299" s="175"/>
      <c r="U1299" s="175"/>
      <c r="V1299" s="175"/>
      <c r="W1299" s="175"/>
      <c r="X1299" s="175"/>
      <c r="Y1299" s="175"/>
      <c r="Z1299" s="175"/>
      <c r="AA1299" s="175"/>
      <c r="AB1299" s="175"/>
      <c r="AC1299" s="175"/>
      <c r="AD1299" s="175"/>
      <c r="AE1299" s="175"/>
      <c r="AF1299" s="175"/>
      <c r="AG1299" s="175"/>
    </row>
    <row r="1300" spans="1:33" ht="18" customHeight="1">
      <c r="A1300" s="647" t="str">
        <f t="shared" si="126"/>
        <v>平成17</v>
      </c>
      <c r="B1300" s="552">
        <f t="shared" si="123"/>
        <v>48</v>
      </c>
      <c r="C1300" s="648">
        <v>38590</v>
      </c>
      <c r="D1300" s="648" t="str">
        <f t="shared" si="124"/>
        <v/>
      </c>
      <c r="E1300" s="654">
        <v>1</v>
      </c>
      <c r="F1300" s="650" t="s">
        <v>2970</v>
      </c>
      <c r="G1300" s="650" t="s">
        <v>372</v>
      </c>
      <c r="H1300" s="650" t="s">
        <v>1678</v>
      </c>
      <c r="I1300" s="176"/>
      <c r="J1300" s="663">
        <v>2</v>
      </c>
      <c r="K1300" s="176">
        <v>8</v>
      </c>
      <c r="L1300" s="662">
        <v>102</v>
      </c>
      <c r="M1300" s="176">
        <f t="shared" si="127"/>
        <v>102</v>
      </c>
      <c r="N1300" s="1104"/>
      <c r="O1300" s="1129" t="str">
        <f t="shared" si="125"/>
        <v/>
      </c>
      <c r="P1300" s="175"/>
      <c r="Q1300" s="175"/>
      <c r="R1300" s="175"/>
      <c r="S1300" s="175"/>
      <c r="T1300" s="175"/>
      <c r="U1300" s="175"/>
      <c r="V1300" s="175"/>
      <c r="W1300" s="175"/>
      <c r="X1300" s="175"/>
      <c r="Y1300" s="175"/>
      <c r="Z1300" s="175"/>
      <c r="AA1300" s="175"/>
      <c r="AB1300" s="175"/>
      <c r="AC1300" s="175"/>
      <c r="AD1300" s="175"/>
      <c r="AE1300" s="175"/>
      <c r="AF1300" s="175"/>
      <c r="AG1300" s="175"/>
    </row>
    <row r="1301" spans="1:33" ht="18" customHeight="1">
      <c r="A1301" s="647" t="str">
        <f t="shared" si="126"/>
        <v>平成17</v>
      </c>
      <c r="B1301" s="552">
        <f t="shared" si="123"/>
        <v>57</v>
      </c>
      <c r="C1301" s="648">
        <v>38594</v>
      </c>
      <c r="D1301" s="648" t="str">
        <f t="shared" si="124"/>
        <v/>
      </c>
      <c r="E1301" s="654">
        <v>1</v>
      </c>
      <c r="F1301" s="650" t="s">
        <v>2971</v>
      </c>
      <c r="G1301" s="650" t="s">
        <v>2941</v>
      </c>
      <c r="H1301" s="650" t="s">
        <v>2681</v>
      </c>
      <c r="I1301" s="176"/>
      <c r="J1301" s="663">
        <v>2</v>
      </c>
      <c r="K1301" s="176">
        <v>7</v>
      </c>
      <c r="L1301" s="662">
        <v>231</v>
      </c>
      <c r="M1301" s="176">
        <f t="shared" si="127"/>
        <v>231</v>
      </c>
      <c r="N1301" s="1104"/>
      <c r="O1301" s="1129" t="str">
        <f t="shared" si="125"/>
        <v/>
      </c>
      <c r="P1301" s="175"/>
      <c r="Q1301" s="175"/>
      <c r="R1301" s="175"/>
      <c r="S1301" s="175"/>
      <c r="T1301" s="175"/>
      <c r="U1301" s="175"/>
      <c r="V1301" s="175"/>
      <c r="W1301" s="175"/>
      <c r="X1301" s="175"/>
      <c r="Y1301" s="175"/>
      <c r="Z1301" s="175"/>
      <c r="AA1301" s="175"/>
      <c r="AB1301" s="175"/>
      <c r="AC1301" s="175"/>
      <c r="AD1301" s="175"/>
      <c r="AE1301" s="175"/>
      <c r="AF1301" s="175"/>
      <c r="AG1301" s="175"/>
    </row>
    <row r="1302" spans="1:33" ht="18" customHeight="1">
      <c r="A1302" s="647" t="str">
        <f t="shared" si="126"/>
        <v>平成17</v>
      </c>
      <c r="B1302" s="552">
        <f t="shared" si="123"/>
        <v>108</v>
      </c>
      <c r="C1302" s="648">
        <v>38609</v>
      </c>
      <c r="D1302" s="648" t="str">
        <f t="shared" si="124"/>
        <v/>
      </c>
      <c r="E1302" s="654">
        <v>1</v>
      </c>
      <c r="F1302" s="650" t="s">
        <v>2972</v>
      </c>
      <c r="G1302" s="650" t="s">
        <v>2856</v>
      </c>
      <c r="H1302" s="650" t="s">
        <v>2922</v>
      </c>
      <c r="I1302" s="176"/>
      <c r="J1302" s="663">
        <v>2</v>
      </c>
      <c r="K1302" s="176">
        <v>2</v>
      </c>
      <c r="L1302" s="662">
        <v>20</v>
      </c>
      <c r="M1302" s="176">
        <f t="shared" si="127"/>
        <v>20</v>
      </c>
      <c r="N1302" s="1104"/>
      <c r="O1302" s="1129" t="str">
        <f t="shared" si="125"/>
        <v/>
      </c>
      <c r="P1302" s="175"/>
      <c r="Q1302" s="175"/>
      <c r="R1302" s="175"/>
      <c r="S1302" s="175"/>
      <c r="T1302" s="175"/>
      <c r="U1302" s="175"/>
      <c r="V1302" s="175"/>
      <c r="W1302" s="175"/>
      <c r="X1302" s="175"/>
      <c r="Y1302" s="175"/>
      <c r="Z1302" s="175"/>
      <c r="AA1302" s="175"/>
      <c r="AB1302" s="175"/>
      <c r="AC1302" s="175"/>
      <c r="AD1302" s="175"/>
      <c r="AE1302" s="175"/>
      <c r="AF1302" s="175"/>
      <c r="AG1302" s="175"/>
    </row>
    <row r="1303" spans="1:33" ht="18" customHeight="1">
      <c r="A1303" s="647" t="str">
        <f t="shared" si="126"/>
        <v>平成17</v>
      </c>
      <c r="B1303" s="552">
        <f t="shared" si="123"/>
        <v>38</v>
      </c>
      <c r="C1303" s="648">
        <v>38611</v>
      </c>
      <c r="D1303" s="648" t="str">
        <f t="shared" si="124"/>
        <v/>
      </c>
      <c r="E1303" s="654">
        <v>1</v>
      </c>
      <c r="F1303" s="650" t="s">
        <v>2973</v>
      </c>
      <c r="G1303" s="650" t="s">
        <v>2974</v>
      </c>
      <c r="H1303" s="650" t="s">
        <v>2954</v>
      </c>
      <c r="I1303" s="176"/>
      <c r="J1303" s="663">
        <v>2</v>
      </c>
      <c r="K1303" s="176">
        <v>10</v>
      </c>
      <c r="L1303" s="662">
        <v>52</v>
      </c>
      <c r="M1303" s="176">
        <f t="shared" si="127"/>
        <v>52</v>
      </c>
      <c r="N1303" s="1104"/>
      <c r="O1303" s="1129" t="str">
        <f t="shared" si="125"/>
        <v/>
      </c>
      <c r="P1303" s="175"/>
      <c r="Q1303" s="175"/>
      <c r="R1303" s="175"/>
      <c r="S1303" s="175"/>
      <c r="T1303" s="175"/>
      <c r="U1303" s="175"/>
      <c r="V1303" s="175"/>
      <c r="W1303" s="175"/>
      <c r="X1303" s="175"/>
      <c r="Y1303" s="175"/>
      <c r="Z1303" s="175"/>
      <c r="AA1303" s="175"/>
      <c r="AB1303" s="175"/>
      <c r="AC1303" s="175"/>
      <c r="AD1303" s="175"/>
      <c r="AE1303" s="175"/>
      <c r="AF1303" s="175"/>
      <c r="AG1303" s="175"/>
    </row>
    <row r="1304" spans="1:33" ht="18" customHeight="1">
      <c r="A1304" s="647" t="str">
        <f t="shared" si="126"/>
        <v>平成17</v>
      </c>
      <c r="B1304" s="552">
        <f t="shared" si="123"/>
        <v>48</v>
      </c>
      <c r="C1304" s="648">
        <v>38615</v>
      </c>
      <c r="D1304" s="648" t="str">
        <f t="shared" si="124"/>
        <v/>
      </c>
      <c r="E1304" s="654">
        <v>1</v>
      </c>
      <c r="F1304" s="650" t="s">
        <v>2975</v>
      </c>
      <c r="G1304" s="650" t="s">
        <v>2859</v>
      </c>
      <c r="H1304" s="650" t="s">
        <v>2681</v>
      </c>
      <c r="I1304" s="176"/>
      <c r="J1304" s="663">
        <v>2</v>
      </c>
      <c r="K1304" s="176">
        <v>8</v>
      </c>
      <c r="L1304" s="662">
        <v>141</v>
      </c>
      <c r="M1304" s="176">
        <f t="shared" si="127"/>
        <v>141</v>
      </c>
      <c r="N1304" s="1104"/>
      <c r="O1304" s="1129" t="str">
        <f t="shared" si="125"/>
        <v/>
      </c>
      <c r="P1304" s="175"/>
      <c r="Q1304" s="175"/>
      <c r="R1304" s="175"/>
      <c r="S1304" s="175"/>
      <c r="T1304" s="175"/>
      <c r="U1304" s="175"/>
      <c r="V1304" s="175"/>
      <c r="W1304" s="175"/>
      <c r="X1304" s="175"/>
      <c r="Y1304" s="175"/>
      <c r="Z1304" s="175"/>
      <c r="AA1304" s="175"/>
      <c r="AB1304" s="175"/>
      <c r="AC1304" s="175"/>
      <c r="AD1304" s="175"/>
      <c r="AE1304" s="175"/>
      <c r="AF1304" s="175"/>
      <c r="AG1304" s="175"/>
    </row>
    <row r="1305" spans="1:33" ht="18" customHeight="1">
      <c r="A1305" s="647" t="str">
        <f t="shared" si="126"/>
        <v>平成17</v>
      </c>
      <c r="B1305" s="552">
        <f t="shared" si="123"/>
        <v>48</v>
      </c>
      <c r="C1305" s="648">
        <v>38615</v>
      </c>
      <c r="D1305" s="648" t="str">
        <f t="shared" si="124"/>
        <v/>
      </c>
      <c r="E1305" s="654">
        <v>1</v>
      </c>
      <c r="F1305" s="650" t="s">
        <v>2976</v>
      </c>
      <c r="G1305" s="650" t="s">
        <v>2977</v>
      </c>
      <c r="H1305" s="650" t="s">
        <v>1678</v>
      </c>
      <c r="I1305" s="176"/>
      <c r="J1305" s="663">
        <v>2</v>
      </c>
      <c r="K1305" s="176">
        <v>8</v>
      </c>
      <c r="L1305" s="662">
        <v>97</v>
      </c>
      <c r="M1305" s="176">
        <f t="shared" si="127"/>
        <v>97</v>
      </c>
      <c r="N1305" s="1104"/>
      <c r="O1305" s="1129" t="str">
        <f t="shared" si="125"/>
        <v/>
      </c>
      <c r="P1305" s="175"/>
      <c r="Q1305" s="175"/>
      <c r="R1305" s="175"/>
      <c r="S1305" s="175"/>
      <c r="T1305" s="175"/>
      <c r="U1305" s="175"/>
      <c r="V1305" s="175"/>
      <c r="W1305" s="175"/>
      <c r="X1305" s="175"/>
      <c r="Y1305" s="175"/>
      <c r="Z1305" s="175"/>
      <c r="AA1305" s="175"/>
      <c r="AB1305" s="175"/>
      <c r="AC1305" s="175"/>
      <c r="AD1305" s="175"/>
      <c r="AE1305" s="175"/>
      <c r="AF1305" s="175"/>
      <c r="AG1305" s="175"/>
    </row>
    <row r="1306" spans="1:33" ht="18" customHeight="1">
      <c r="A1306" s="647" t="str">
        <f t="shared" si="126"/>
        <v>平成17</v>
      </c>
      <c r="B1306" s="552">
        <f t="shared" si="123"/>
        <v>48</v>
      </c>
      <c r="C1306" s="648">
        <v>38622</v>
      </c>
      <c r="D1306" s="648" t="str">
        <f t="shared" si="124"/>
        <v/>
      </c>
      <c r="E1306" s="654">
        <v>1</v>
      </c>
      <c r="F1306" s="650" t="s">
        <v>2978</v>
      </c>
      <c r="G1306" s="650" t="s">
        <v>2859</v>
      </c>
      <c r="H1306" s="650" t="s">
        <v>2954</v>
      </c>
      <c r="I1306" s="176"/>
      <c r="J1306" s="663">
        <v>2</v>
      </c>
      <c r="K1306" s="176">
        <v>8</v>
      </c>
      <c r="L1306" s="662">
        <v>56</v>
      </c>
      <c r="M1306" s="176">
        <f t="shared" si="127"/>
        <v>56</v>
      </c>
      <c r="N1306" s="1104"/>
      <c r="O1306" s="1129" t="str">
        <f t="shared" si="125"/>
        <v/>
      </c>
      <c r="P1306" s="175"/>
      <c r="Q1306" s="175"/>
      <c r="R1306" s="175"/>
      <c r="S1306" s="175"/>
      <c r="T1306" s="175"/>
      <c r="U1306" s="175"/>
      <c r="V1306" s="175"/>
      <c r="W1306" s="175"/>
      <c r="X1306" s="175"/>
      <c r="Y1306" s="175"/>
      <c r="Z1306" s="175"/>
      <c r="AA1306" s="175"/>
      <c r="AB1306" s="175"/>
      <c r="AC1306" s="175"/>
      <c r="AD1306" s="175"/>
      <c r="AE1306" s="175"/>
      <c r="AF1306" s="175"/>
      <c r="AG1306" s="175"/>
    </row>
    <row r="1307" spans="1:33" ht="18" customHeight="1">
      <c r="A1307" s="647" t="str">
        <f t="shared" si="126"/>
        <v>平成17</v>
      </c>
      <c r="B1307" s="552">
        <f t="shared" si="123"/>
        <v>57</v>
      </c>
      <c r="C1307" s="648">
        <v>38624</v>
      </c>
      <c r="D1307" s="648" t="str">
        <f t="shared" si="124"/>
        <v/>
      </c>
      <c r="E1307" s="654">
        <v>1</v>
      </c>
      <c r="F1307" s="650" t="s">
        <v>2971</v>
      </c>
      <c r="G1307" s="650" t="s">
        <v>2979</v>
      </c>
      <c r="H1307" s="650" t="s">
        <v>2681</v>
      </c>
      <c r="I1307" s="176"/>
      <c r="J1307" s="663">
        <v>2</v>
      </c>
      <c r="K1307" s="176">
        <v>7</v>
      </c>
      <c r="L1307" s="662">
        <v>190</v>
      </c>
      <c r="M1307" s="176">
        <f t="shared" si="127"/>
        <v>190</v>
      </c>
      <c r="N1307" s="1104"/>
      <c r="O1307" s="1129" t="str">
        <f t="shared" si="125"/>
        <v/>
      </c>
      <c r="P1307" s="175"/>
      <c r="Q1307" s="175"/>
      <c r="R1307" s="175"/>
      <c r="S1307" s="175"/>
      <c r="T1307" s="175"/>
      <c r="U1307" s="175"/>
      <c r="V1307" s="175"/>
      <c r="W1307" s="175"/>
      <c r="X1307" s="175"/>
      <c r="Y1307" s="175"/>
      <c r="Z1307" s="175"/>
      <c r="AA1307" s="175"/>
      <c r="AB1307" s="175"/>
      <c r="AC1307" s="175"/>
      <c r="AD1307" s="175"/>
      <c r="AE1307" s="175"/>
      <c r="AF1307" s="175"/>
      <c r="AG1307" s="175"/>
    </row>
    <row r="1308" spans="1:33" ht="18" customHeight="1">
      <c r="A1308" s="647" t="str">
        <f t="shared" si="126"/>
        <v>平成17</v>
      </c>
      <c r="B1308" s="552">
        <f t="shared" si="123"/>
        <v>94</v>
      </c>
      <c r="C1308" s="648">
        <v>38629</v>
      </c>
      <c r="D1308" s="648" t="str">
        <f t="shared" si="124"/>
        <v/>
      </c>
      <c r="E1308" s="654">
        <v>1</v>
      </c>
      <c r="F1308" s="650" t="s">
        <v>2980</v>
      </c>
      <c r="G1308" s="650" t="s">
        <v>2981</v>
      </c>
      <c r="H1308" s="650" t="s">
        <v>2963</v>
      </c>
      <c r="I1308" s="176"/>
      <c r="J1308" s="663">
        <v>2</v>
      </c>
      <c r="K1308" s="176">
        <v>3</v>
      </c>
      <c r="L1308" s="662">
        <v>12</v>
      </c>
      <c r="M1308" s="176">
        <f t="shared" si="127"/>
        <v>12</v>
      </c>
      <c r="N1308" s="1104"/>
      <c r="O1308" s="1129" t="str">
        <f t="shared" si="125"/>
        <v/>
      </c>
      <c r="P1308" s="175"/>
      <c r="Q1308" s="175"/>
      <c r="R1308" s="175"/>
      <c r="S1308" s="175"/>
      <c r="T1308" s="175"/>
      <c r="U1308" s="175"/>
      <c r="V1308" s="175"/>
      <c r="W1308" s="175"/>
      <c r="X1308" s="175"/>
      <c r="Y1308" s="175"/>
      <c r="Z1308" s="175"/>
      <c r="AA1308" s="175"/>
      <c r="AB1308" s="175"/>
      <c r="AC1308" s="175"/>
      <c r="AD1308" s="175"/>
      <c r="AE1308" s="175"/>
      <c r="AF1308" s="175"/>
      <c r="AG1308" s="175"/>
    </row>
    <row r="1309" spans="1:33" ht="18" customHeight="1">
      <c r="A1309" s="647" t="str">
        <f t="shared" si="126"/>
        <v>平成17</v>
      </c>
      <c r="B1309" s="552">
        <f t="shared" si="123"/>
        <v>94</v>
      </c>
      <c r="C1309" s="648">
        <v>38639</v>
      </c>
      <c r="D1309" s="648" t="str">
        <f t="shared" si="124"/>
        <v/>
      </c>
      <c r="E1309" s="654">
        <v>1</v>
      </c>
      <c r="F1309" s="650" t="s">
        <v>2982</v>
      </c>
      <c r="G1309" s="650" t="s">
        <v>2635</v>
      </c>
      <c r="H1309" s="650" t="s">
        <v>2983</v>
      </c>
      <c r="I1309" s="176"/>
      <c r="J1309" s="663">
        <v>2</v>
      </c>
      <c r="K1309" s="176">
        <v>3</v>
      </c>
      <c r="L1309" s="662">
        <v>66</v>
      </c>
      <c r="M1309" s="176">
        <f t="shared" si="127"/>
        <v>66</v>
      </c>
      <c r="N1309" s="1104"/>
      <c r="O1309" s="1129" t="str">
        <f t="shared" si="125"/>
        <v/>
      </c>
      <c r="P1309" s="175"/>
      <c r="Q1309" s="175"/>
      <c r="R1309" s="175"/>
      <c r="S1309" s="175"/>
      <c r="T1309" s="175"/>
      <c r="U1309" s="175"/>
      <c r="V1309" s="175"/>
      <c r="W1309" s="175"/>
      <c r="X1309" s="175"/>
      <c r="Y1309" s="175"/>
      <c r="Z1309" s="175"/>
      <c r="AA1309" s="175"/>
      <c r="AB1309" s="175"/>
      <c r="AC1309" s="175"/>
      <c r="AD1309" s="175"/>
      <c r="AE1309" s="175"/>
      <c r="AF1309" s="175"/>
      <c r="AG1309" s="175"/>
    </row>
    <row r="1310" spans="1:33" ht="18" customHeight="1">
      <c r="A1310" s="647" t="str">
        <f t="shared" si="126"/>
        <v>平成17</v>
      </c>
      <c r="B1310" s="552">
        <f t="shared" si="123"/>
        <v>108</v>
      </c>
      <c r="C1310" s="648">
        <v>38639</v>
      </c>
      <c r="D1310" s="648" t="str">
        <f t="shared" si="124"/>
        <v/>
      </c>
      <c r="E1310" s="654">
        <v>1</v>
      </c>
      <c r="F1310" s="650" t="s">
        <v>2984</v>
      </c>
      <c r="G1310" s="650" t="s">
        <v>2985</v>
      </c>
      <c r="H1310" s="650" t="s">
        <v>2705</v>
      </c>
      <c r="I1310" s="176"/>
      <c r="J1310" s="661">
        <v>2</v>
      </c>
      <c r="K1310" s="176">
        <v>2</v>
      </c>
      <c r="L1310" s="662">
        <v>18</v>
      </c>
      <c r="M1310" s="176">
        <f t="shared" si="127"/>
        <v>18</v>
      </c>
      <c r="N1310" s="1104"/>
      <c r="O1310" s="1129" t="str">
        <f t="shared" si="125"/>
        <v/>
      </c>
      <c r="P1310" s="175"/>
      <c r="Q1310" s="175"/>
      <c r="R1310" s="175"/>
      <c r="S1310" s="175"/>
      <c r="T1310" s="175"/>
      <c r="U1310" s="175"/>
      <c r="V1310" s="175"/>
      <c r="W1310" s="175"/>
      <c r="X1310" s="175"/>
      <c r="Y1310" s="175"/>
      <c r="Z1310" s="175"/>
      <c r="AA1310" s="175"/>
      <c r="AB1310" s="175"/>
      <c r="AC1310" s="175"/>
      <c r="AD1310" s="175"/>
      <c r="AE1310" s="175"/>
      <c r="AF1310" s="175"/>
      <c r="AG1310" s="175"/>
    </row>
    <row r="1311" spans="1:33" ht="18" customHeight="1">
      <c r="A1311" s="647" t="str">
        <f t="shared" si="126"/>
        <v>平成17</v>
      </c>
      <c r="B1311" s="552">
        <f t="shared" si="123"/>
        <v>78</v>
      </c>
      <c r="C1311" s="648">
        <v>38643</v>
      </c>
      <c r="D1311" s="648" t="str">
        <f t="shared" si="124"/>
        <v/>
      </c>
      <c r="E1311" s="654">
        <v>1</v>
      </c>
      <c r="F1311" s="650" t="s">
        <v>2986</v>
      </c>
      <c r="G1311" s="650" t="s">
        <v>2981</v>
      </c>
      <c r="H1311" s="650" t="s">
        <v>2963</v>
      </c>
      <c r="I1311" s="176"/>
      <c r="J1311" s="663">
        <v>2</v>
      </c>
      <c r="K1311" s="176">
        <v>5</v>
      </c>
      <c r="L1311" s="662">
        <v>11</v>
      </c>
      <c r="M1311" s="176">
        <f t="shared" si="127"/>
        <v>11</v>
      </c>
      <c r="N1311" s="1104"/>
      <c r="O1311" s="1129" t="str">
        <f t="shared" si="125"/>
        <v/>
      </c>
      <c r="P1311" s="175"/>
      <c r="Q1311" s="175"/>
      <c r="R1311" s="175"/>
      <c r="S1311" s="175"/>
      <c r="T1311" s="175"/>
      <c r="U1311" s="175"/>
      <c r="V1311" s="175"/>
      <c r="W1311" s="175"/>
      <c r="X1311" s="175"/>
      <c r="Y1311" s="175"/>
      <c r="Z1311" s="175"/>
      <c r="AA1311" s="175"/>
      <c r="AB1311" s="175"/>
      <c r="AC1311" s="175"/>
      <c r="AD1311" s="175"/>
      <c r="AE1311" s="175"/>
      <c r="AF1311" s="175"/>
      <c r="AG1311" s="175"/>
    </row>
    <row r="1312" spans="1:33" ht="18" customHeight="1">
      <c r="A1312" s="647" t="str">
        <f t="shared" si="126"/>
        <v>平成17</v>
      </c>
      <c r="B1312" s="552">
        <f t="shared" si="123"/>
        <v>86</v>
      </c>
      <c r="C1312" s="648">
        <v>38643</v>
      </c>
      <c r="D1312" s="648" t="str">
        <f t="shared" si="124"/>
        <v/>
      </c>
      <c r="E1312" s="654">
        <v>1</v>
      </c>
      <c r="F1312" s="650" t="s">
        <v>2987</v>
      </c>
      <c r="G1312" s="650" t="s">
        <v>2988</v>
      </c>
      <c r="H1312" s="650" t="s">
        <v>2957</v>
      </c>
      <c r="I1312" s="176"/>
      <c r="J1312" s="663">
        <v>2</v>
      </c>
      <c r="K1312" s="176">
        <v>4</v>
      </c>
      <c r="L1312" s="662">
        <v>67</v>
      </c>
      <c r="M1312" s="176">
        <f t="shared" si="127"/>
        <v>67</v>
      </c>
      <c r="N1312" s="1104"/>
      <c r="O1312" s="1129" t="str">
        <f t="shared" si="125"/>
        <v/>
      </c>
      <c r="P1312" s="175"/>
      <c r="Q1312" s="175"/>
      <c r="R1312" s="175"/>
      <c r="S1312" s="175"/>
      <c r="T1312" s="175"/>
      <c r="U1312" s="175"/>
      <c r="V1312" s="175"/>
      <c r="W1312" s="175"/>
      <c r="X1312" s="175"/>
      <c r="Y1312" s="175"/>
      <c r="Z1312" s="175"/>
      <c r="AA1312" s="175"/>
      <c r="AB1312" s="175"/>
      <c r="AC1312" s="175"/>
      <c r="AD1312" s="175"/>
      <c r="AE1312" s="175"/>
      <c r="AF1312" s="175"/>
      <c r="AG1312" s="175"/>
    </row>
    <row r="1313" spans="1:33" ht="18" customHeight="1">
      <c r="A1313" s="647" t="str">
        <f t="shared" si="126"/>
        <v>平成17</v>
      </c>
      <c r="B1313" s="552">
        <f t="shared" si="123"/>
        <v>33</v>
      </c>
      <c r="C1313" s="648">
        <v>38643</v>
      </c>
      <c r="D1313" s="648">
        <f t="shared" si="124"/>
        <v>38644</v>
      </c>
      <c r="E1313" s="654">
        <v>2</v>
      </c>
      <c r="F1313" s="650" t="s">
        <v>2989</v>
      </c>
      <c r="G1313" s="650" t="s">
        <v>2635</v>
      </c>
      <c r="H1313" s="650" t="s">
        <v>2920</v>
      </c>
      <c r="I1313" s="176"/>
      <c r="J1313" s="661">
        <v>2</v>
      </c>
      <c r="K1313" s="176">
        <v>11</v>
      </c>
      <c r="L1313" s="662">
        <v>67</v>
      </c>
      <c r="M1313" s="176">
        <f t="shared" si="127"/>
        <v>134</v>
      </c>
      <c r="N1313" s="1104"/>
      <c r="O1313" s="1129" t="str">
        <f t="shared" si="125"/>
        <v/>
      </c>
      <c r="P1313" s="175"/>
      <c r="Q1313" s="175"/>
      <c r="R1313" s="175"/>
      <c r="S1313" s="175"/>
      <c r="T1313" s="175"/>
      <c r="U1313" s="175"/>
      <c r="V1313" s="175"/>
      <c r="W1313" s="175"/>
      <c r="X1313" s="175"/>
      <c r="Y1313" s="175"/>
      <c r="Z1313" s="175"/>
      <c r="AA1313" s="175"/>
      <c r="AB1313" s="175"/>
      <c r="AC1313" s="175"/>
      <c r="AD1313" s="175"/>
      <c r="AE1313" s="175"/>
      <c r="AF1313" s="175"/>
      <c r="AG1313" s="175"/>
    </row>
    <row r="1314" spans="1:33" ht="18" customHeight="1">
      <c r="A1314" s="647" t="str">
        <f t="shared" si="126"/>
        <v>平成17</v>
      </c>
      <c r="B1314" s="552">
        <f t="shared" si="123"/>
        <v>66</v>
      </c>
      <c r="C1314" s="648">
        <v>38646</v>
      </c>
      <c r="D1314" s="648" t="str">
        <f t="shared" si="124"/>
        <v/>
      </c>
      <c r="E1314" s="654">
        <v>1</v>
      </c>
      <c r="F1314" s="650" t="s">
        <v>2990</v>
      </c>
      <c r="G1314" s="650" t="s">
        <v>2991</v>
      </c>
      <c r="H1314" s="650" t="s">
        <v>2992</v>
      </c>
      <c r="I1314" s="176"/>
      <c r="J1314" s="663">
        <v>2</v>
      </c>
      <c r="K1314" s="176">
        <v>6</v>
      </c>
      <c r="L1314" s="662">
        <v>49</v>
      </c>
      <c r="M1314" s="176">
        <f t="shared" si="127"/>
        <v>49</v>
      </c>
      <c r="N1314" s="1104"/>
      <c r="O1314" s="1129" t="str">
        <f t="shared" si="125"/>
        <v/>
      </c>
      <c r="P1314" s="175"/>
      <c r="Q1314" s="175"/>
      <c r="R1314" s="175"/>
      <c r="S1314" s="175"/>
      <c r="T1314" s="175"/>
      <c r="U1314" s="175"/>
      <c r="V1314" s="175"/>
      <c r="W1314" s="175"/>
      <c r="X1314" s="175"/>
      <c r="Y1314" s="175"/>
      <c r="Z1314" s="175"/>
      <c r="AA1314" s="175"/>
      <c r="AB1314" s="175"/>
      <c r="AC1314" s="175"/>
      <c r="AD1314" s="175"/>
      <c r="AE1314" s="175"/>
      <c r="AF1314" s="175"/>
      <c r="AG1314" s="175"/>
    </row>
    <row r="1315" spans="1:33" ht="18" customHeight="1">
      <c r="A1315" s="647" t="str">
        <f t="shared" si="126"/>
        <v>平成17</v>
      </c>
      <c r="B1315" s="552">
        <f t="shared" si="123"/>
        <v>57</v>
      </c>
      <c r="C1315" s="648">
        <v>38653</v>
      </c>
      <c r="D1315" s="648" t="str">
        <f t="shared" si="124"/>
        <v/>
      </c>
      <c r="E1315" s="654">
        <v>1</v>
      </c>
      <c r="F1315" s="650" t="s">
        <v>2993</v>
      </c>
      <c r="G1315" s="650" t="s">
        <v>2859</v>
      </c>
      <c r="H1315" s="650" t="s">
        <v>2957</v>
      </c>
      <c r="I1315" s="176"/>
      <c r="J1315" s="663">
        <v>2</v>
      </c>
      <c r="K1315" s="176">
        <v>7</v>
      </c>
      <c r="L1315" s="662">
        <v>68</v>
      </c>
      <c r="M1315" s="176">
        <f t="shared" si="127"/>
        <v>68</v>
      </c>
      <c r="N1315" s="1104"/>
      <c r="O1315" s="1129" t="str">
        <f t="shared" si="125"/>
        <v/>
      </c>
      <c r="P1315" s="175"/>
      <c r="Q1315" s="175"/>
      <c r="R1315" s="175"/>
      <c r="S1315" s="175"/>
      <c r="T1315" s="175"/>
      <c r="U1315" s="175"/>
      <c r="V1315" s="175"/>
      <c r="W1315" s="175"/>
      <c r="X1315" s="175"/>
      <c r="Y1315" s="175"/>
      <c r="Z1315" s="175"/>
      <c r="AA1315" s="175"/>
      <c r="AB1315" s="175"/>
      <c r="AC1315" s="175"/>
      <c r="AD1315" s="175"/>
      <c r="AE1315" s="175"/>
      <c r="AF1315" s="175"/>
      <c r="AG1315" s="175"/>
    </row>
    <row r="1316" spans="1:33" ht="18" customHeight="1">
      <c r="A1316" s="647" t="str">
        <f t="shared" si="126"/>
        <v>平成17</v>
      </c>
      <c r="B1316" s="552">
        <f t="shared" si="123"/>
        <v>94</v>
      </c>
      <c r="C1316" s="648">
        <v>38656</v>
      </c>
      <c r="D1316" s="648" t="str">
        <f t="shared" si="124"/>
        <v/>
      </c>
      <c r="E1316" s="654">
        <v>1</v>
      </c>
      <c r="F1316" s="650" t="s">
        <v>2994</v>
      </c>
      <c r="G1316" s="650" t="s">
        <v>2995</v>
      </c>
      <c r="H1316" s="650" t="s">
        <v>2963</v>
      </c>
      <c r="I1316" s="176"/>
      <c r="J1316" s="663">
        <v>2</v>
      </c>
      <c r="K1316" s="176">
        <v>3</v>
      </c>
      <c r="L1316" s="662">
        <v>10</v>
      </c>
      <c r="M1316" s="176">
        <f t="shared" si="127"/>
        <v>10</v>
      </c>
      <c r="N1316" s="1104"/>
      <c r="O1316" s="1129" t="str">
        <f t="shared" si="125"/>
        <v/>
      </c>
      <c r="P1316" s="175"/>
      <c r="Q1316" s="175"/>
      <c r="R1316" s="175"/>
      <c r="S1316" s="175"/>
      <c r="T1316" s="175"/>
      <c r="U1316" s="175"/>
      <c r="V1316" s="175"/>
      <c r="W1316" s="175"/>
      <c r="X1316" s="175"/>
      <c r="Y1316" s="175"/>
      <c r="Z1316" s="175"/>
      <c r="AA1316" s="175"/>
      <c r="AB1316" s="175"/>
      <c r="AC1316" s="175"/>
      <c r="AD1316" s="175"/>
      <c r="AE1316" s="175"/>
      <c r="AF1316" s="175"/>
      <c r="AG1316" s="175"/>
    </row>
    <row r="1317" spans="1:33" ht="18" customHeight="1">
      <c r="A1317" s="647" t="str">
        <f t="shared" si="126"/>
        <v>平成17</v>
      </c>
      <c r="B1317" s="552">
        <f t="shared" si="123"/>
        <v>43</v>
      </c>
      <c r="C1317" s="648">
        <v>38657</v>
      </c>
      <c r="D1317" s="648" t="str">
        <f t="shared" si="124"/>
        <v/>
      </c>
      <c r="E1317" s="654">
        <v>1</v>
      </c>
      <c r="F1317" s="650" t="s">
        <v>2996</v>
      </c>
      <c r="G1317" s="650" t="s">
        <v>2859</v>
      </c>
      <c r="H1317" s="650" t="s">
        <v>2681</v>
      </c>
      <c r="I1317" s="176"/>
      <c r="J1317" s="663">
        <v>2</v>
      </c>
      <c r="K1317" s="176">
        <v>9</v>
      </c>
      <c r="L1317" s="662">
        <v>98</v>
      </c>
      <c r="M1317" s="176">
        <f t="shared" si="127"/>
        <v>98</v>
      </c>
      <c r="N1317" s="1104"/>
      <c r="O1317" s="1129" t="str">
        <f t="shared" si="125"/>
        <v/>
      </c>
      <c r="P1317" s="175"/>
      <c r="Q1317" s="175"/>
      <c r="R1317" s="175"/>
      <c r="S1317" s="175"/>
      <c r="T1317" s="175"/>
      <c r="U1317" s="175"/>
      <c r="V1317" s="175"/>
      <c r="W1317" s="175"/>
      <c r="X1317" s="175"/>
      <c r="Y1317" s="175"/>
      <c r="Z1317" s="175"/>
      <c r="AA1317" s="175"/>
      <c r="AB1317" s="175"/>
      <c r="AC1317" s="175"/>
      <c r="AD1317" s="175"/>
      <c r="AE1317" s="175"/>
      <c r="AF1317" s="175"/>
      <c r="AG1317" s="175"/>
    </row>
    <row r="1318" spans="1:33" ht="18" customHeight="1">
      <c r="A1318" s="647" t="str">
        <f t="shared" si="126"/>
        <v>平成17</v>
      </c>
      <c r="B1318" s="552">
        <f t="shared" si="123"/>
        <v>94</v>
      </c>
      <c r="C1318" s="648">
        <v>38660</v>
      </c>
      <c r="D1318" s="648" t="str">
        <f t="shared" si="124"/>
        <v/>
      </c>
      <c r="E1318" s="654">
        <v>1</v>
      </c>
      <c r="F1318" s="650" t="s">
        <v>2997</v>
      </c>
      <c r="G1318" s="650" t="s">
        <v>2998</v>
      </c>
      <c r="H1318" s="650" t="s">
        <v>2999</v>
      </c>
      <c r="I1318" s="176"/>
      <c r="J1318" s="663">
        <v>2</v>
      </c>
      <c r="K1318" s="176">
        <v>3</v>
      </c>
      <c r="L1318" s="662">
        <v>105</v>
      </c>
      <c r="M1318" s="176">
        <f t="shared" si="127"/>
        <v>105</v>
      </c>
      <c r="N1318" s="1104"/>
      <c r="O1318" s="1129" t="str">
        <f t="shared" si="125"/>
        <v/>
      </c>
      <c r="P1318" s="175"/>
      <c r="Q1318" s="175"/>
      <c r="R1318" s="175"/>
      <c r="S1318" s="175"/>
      <c r="T1318" s="175"/>
      <c r="U1318" s="175"/>
      <c r="V1318" s="175"/>
      <c r="W1318" s="175"/>
      <c r="X1318" s="175"/>
      <c r="Y1318" s="175"/>
      <c r="Z1318" s="175"/>
      <c r="AA1318" s="175"/>
      <c r="AB1318" s="175"/>
      <c r="AC1318" s="175"/>
      <c r="AD1318" s="175"/>
      <c r="AE1318" s="175"/>
      <c r="AF1318" s="175"/>
      <c r="AG1318" s="175"/>
    </row>
    <row r="1319" spans="1:33" ht="18" customHeight="1">
      <c r="A1319" s="647" t="str">
        <f t="shared" si="126"/>
        <v>平成17</v>
      </c>
      <c r="B1319" s="552">
        <f t="shared" si="123"/>
        <v>108</v>
      </c>
      <c r="C1319" s="648">
        <v>38666</v>
      </c>
      <c r="D1319" s="648" t="str">
        <f t="shared" si="124"/>
        <v/>
      </c>
      <c r="E1319" s="654">
        <v>1</v>
      </c>
      <c r="F1319" s="650" t="s">
        <v>3000</v>
      </c>
      <c r="G1319" s="650" t="s">
        <v>2915</v>
      </c>
      <c r="H1319" s="650" t="s">
        <v>2674</v>
      </c>
      <c r="I1319" s="176"/>
      <c r="J1319" s="663">
        <v>2</v>
      </c>
      <c r="K1319" s="176">
        <v>2</v>
      </c>
      <c r="L1319" s="662">
        <v>37</v>
      </c>
      <c r="M1319" s="176">
        <f t="shared" si="127"/>
        <v>37</v>
      </c>
      <c r="N1319" s="1104"/>
      <c r="O1319" s="1129" t="str">
        <f t="shared" si="125"/>
        <v/>
      </c>
      <c r="P1319" s="175"/>
      <c r="Q1319" s="175"/>
      <c r="R1319" s="175"/>
      <c r="S1319" s="175"/>
      <c r="T1319" s="175"/>
      <c r="U1319" s="175"/>
      <c r="V1319" s="175"/>
      <c r="W1319" s="175"/>
      <c r="X1319" s="175"/>
      <c r="Y1319" s="175"/>
      <c r="Z1319" s="175"/>
      <c r="AA1319" s="175"/>
      <c r="AB1319" s="175"/>
      <c r="AC1319" s="175"/>
      <c r="AD1319" s="175"/>
      <c r="AE1319" s="175"/>
      <c r="AF1319" s="175"/>
      <c r="AG1319" s="175"/>
    </row>
    <row r="1320" spans="1:33" ht="18" customHeight="1">
      <c r="A1320" s="647" t="str">
        <f t="shared" si="126"/>
        <v>平成17</v>
      </c>
      <c r="B1320" s="552" t="str">
        <f t="shared" si="123"/>
        <v>-</v>
      </c>
      <c r="C1320" s="648">
        <v>38670</v>
      </c>
      <c r="D1320" s="648" t="str">
        <f t="shared" si="124"/>
        <v/>
      </c>
      <c r="E1320" s="654">
        <v>1</v>
      </c>
      <c r="F1320" s="650" t="s">
        <v>3001</v>
      </c>
      <c r="G1320" s="650" t="s">
        <v>2915</v>
      </c>
      <c r="H1320" s="650" t="s">
        <v>3002</v>
      </c>
      <c r="I1320" s="176"/>
      <c r="J1320" s="663">
        <v>2</v>
      </c>
      <c r="K1320" s="176"/>
      <c r="L1320" s="662">
        <v>154</v>
      </c>
      <c r="M1320" s="176">
        <f t="shared" si="127"/>
        <v>154</v>
      </c>
      <c r="N1320" s="1104"/>
      <c r="O1320" s="1129" t="str">
        <f t="shared" si="125"/>
        <v/>
      </c>
      <c r="P1320" s="175"/>
      <c r="Q1320" s="175"/>
      <c r="R1320" s="175"/>
      <c r="S1320" s="175"/>
      <c r="T1320" s="175"/>
      <c r="U1320" s="175"/>
      <c r="V1320" s="175"/>
      <c r="W1320" s="175"/>
      <c r="X1320" s="175"/>
      <c r="Y1320" s="175"/>
      <c r="Z1320" s="175"/>
      <c r="AA1320" s="175"/>
      <c r="AB1320" s="175"/>
      <c r="AC1320" s="175"/>
      <c r="AD1320" s="175"/>
      <c r="AE1320" s="175"/>
      <c r="AF1320" s="175"/>
      <c r="AG1320" s="175"/>
    </row>
    <row r="1321" spans="1:33" ht="18" customHeight="1">
      <c r="A1321" s="647" t="str">
        <f t="shared" si="126"/>
        <v>平成17</v>
      </c>
      <c r="B1321" s="552">
        <f t="shared" si="123"/>
        <v>66</v>
      </c>
      <c r="C1321" s="648">
        <v>38672</v>
      </c>
      <c r="D1321" s="648" t="str">
        <f t="shared" si="124"/>
        <v/>
      </c>
      <c r="E1321" s="654">
        <v>1</v>
      </c>
      <c r="F1321" s="650" t="s">
        <v>3003</v>
      </c>
      <c r="G1321" s="650" t="s">
        <v>2915</v>
      </c>
      <c r="H1321" s="650" t="s">
        <v>3002</v>
      </c>
      <c r="I1321" s="176"/>
      <c r="J1321" s="663">
        <v>2</v>
      </c>
      <c r="K1321" s="176">
        <v>6</v>
      </c>
      <c r="L1321" s="662">
        <v>98</v>
      </c>
      <c r="M1321" s="176">
        <f t="shared" si="127"/>
        <v>98</v>
      </c>
      <c r="N1321" s="1104"/>
      <c r="O1321" s="1129" t="str">
        <f t="shared" si="125"/>
        <v/>
      </c>
      <c r="P1321" s="175"/>
      <c r="Q1321" s="175"/>
      <c r="R1321" s="175"/>
      <c r="S1321" s="175"/>
      <c r="T1321" s="175"/>
      <c r="U1321" s="175"/>
      <c r="V1321" s="175"/>
      <c r="W1321" s="175"/>
      <c r="X1321" s="175"/>
      <c r="Y1321" s="175"/>
      <c r="Z1321" s="175"/>
      <c r="AA1321" s="175"/>
      <c r="AB1321" s="175"/>
      <c r="AC1321" s="175"/>
      <c r="AD1321" s="175"/>
      <c r="AE1321" s="175"/>
      <c r="AF1321" s="175"/>
      <c r="AG1321" s="175"/>
    </row>
    <row r="1322" spans="1:33" ht="18" customHeight="1">
      <c r="A1322" s="647" t="str">
        <f t="shared" si="126"/>
        <v>平成17</v>
      </c>
      <c r="B1322" s="552">
        <f t="shared" si="123"/>
        <v>78</v>
      </c>
      <c r="C1322" s="648">
        <v>38674</v>
      </c>
      <c r="D1322" s="648" t="str">
        <f t="shared" si="124"/>
        <v/>
      </c>
      <c r="E1322" s="654">
        <v>1</v>
      </c>
      <c r="F1322" s="650" t="s">
        <v>3004</v>
      </c>
      <c r="G1322" s="650" t="s">
        <v>3005</v>
      </c>
      <c r="H1322" s="650" t="s">
        <v>3006</v>
      </c>
      <c r="I1322" s="176"/>
      <c r="J1322" s="663">
        <v>2</v>
      </c>
      <c r="K1322" s="176">
        <v>5</v>
      </c>
      <c r="L1322" s="662">
        <v>70</v>
      </c>
      <c r="M1322" s="176">
        <f t="shared" si="127"/>
        <v>70</v>
      </c>
      <c r="N1322" s="1104"/>
      <c r="O1322" s="1129" t="str">
        <f t="shared" si="125"/>
        <v/>
      </c>
      <c r="P1322" s="175"/>
      <c r="Q1322" s="175"/>
      <c r="R1322" s="175"/>
      <c r="S1322" s="175"/>
      <c r="T1322" s="175"/>
      <c r="U1322" s="175"/>
      <c r="V1322" s="175"/>
      <c r="W1322" s="175"/>
      <c r="X1322" s="175"/>
      <c r="Y1322" s="175"/>
      <c r="Z1322" s="175"/>
      <c r="AA1322" s="175"/>
      <c r="AB1322" s="175"/>
      <c r="AC1322" s="175"/>
      <c r="AD1322" s="175"/>
      <c r="AE1322" s="175"/>
      <c r="AF1322" s="175"/>
      <c r="AG1322" s="175"/>
    </row>
    <row r="1323" spans="1:33" ht="18" customHeight="1">
      <c r="A1323" s="647" t="str">
        <f t="shared" si="126"/>
        <v>平成17</v>
      </c>
      <c r="B1323" s="552">
        <f t="shared" si="123"/>
        <v>57</v>
      </c>
      <c r="C1323" s="648">
        <v>38681</v>
      </c>
      <c r="D1323" s="648" t="str">
        <f t="shared" si="124"/>
        <v/>
      </c>
      <c r="E1323" s="654">
        <v>1</v>
      </c>
      <c r="F1323" s="650" t="s">
        <v>3007</v>
      </c>
      <c r="G1323" s="650" t="s">
        <v>3008</v>
      </c>
      <c r="H1323" s="650" t="s">
        <v>3009</v>
      </c>
      <c r="I1323" s="176"/>
      <c r="J1323" s="663">
        <v>2</v>
      </c>
      <c r="K1323" s="176">
        <v>7</v>
      </c>
      <c r="L1323" s="662">
        <v>80</v>
      </c>
      <c r="M1323" s="176">
        <f t="shared" si="127"/>
        <v>80</v>
      </c>
      <c r="N1323" s="1104"/>
      <c r="O1323" s="1129" t="str">
        <f t="shared" si="125"/>
        <v/>
      </c>
      <c r="P1323" s="175"/>
      <c r="Q1323" s="175"/>
      <c r="R1323" s="175"/>
      <c r="S1323" s="175"/>
      <c r="T1323" s="175"/>
      <c r="U1323" s="175"/>
      <c r="V1323" s="175"/>
      <c r="W1323" s="175"/>
      <c r="X1323" s="175"/>
      <c r="Y1323" s="175"/>
      <c r="Z1323" s="175"/>
      <c r="AA1323" s="175"/>
      <c r="AB1323" s="175"/>
      <c r="AC1323" s="175"/>
      <c r="AD1323" s="175"/>
      <c r="AE1323" s="175"/>
      <c r="AF1323" s="175"/>
      <c r="AG1323" s="175"/>
    </row>
    <row r="1324" spans="1:33" ht="18" customHeight="1">
      <c r="A1324" s="647" t="str">
        <f t="shared" si="126"/>
        <v>平成17</v>
      </c>
      <c r="B1324" s="552">
        <f t="shared" si="123"/>
        <v>57</v>
      </c>
      <c r="C1324" s="648">
        <v>38684</v>
      </c>
      <c r="D1324" s="648" t="str">
        <f t="shared" si="124"/>
        <v/>
      </c>
      <c r="E1324" s="654">
        <v>1</v>
      </c>
      <c r="F1324" s="650" t="s">
        <v>3010</v>
      </c>
      <c r="G1324" s="650" t="s">
        <v>3011</v>
      </c>
      <c r="H1324" s="650" t="s">
        <v>3012</v>
      </c>
      <c r="I1324" s="176"/>
      <c r="J1324" s="661">
        <v>2</v>
      </c>
      <c r="K1324" s="176">
        <v>7</v>
      </c>
      <c r="L1324" s="662">
        <v>74</v>
      </c>
      <c r="M1324" s="176">
        <f t="shared" si="127"/>
        <v>74</v>
      </c>
      <c r="N1324" s="1104"/>
      <c r="O1324" s="1129" t="str">
        <f t="shared" si="125"/>
        <v/>
      </c>
      <c r="P1324" s="175"/>
      <c r="Q1324" s="175"/>
      <c r="R1324" s="175"/>
      <c r="S1324" s="175"/>
      <c r="T1324" s="175"/>
      <c r="U1324" s="175"/>
      <c r="V1324" s="175"/>
      <c r="W1324" s="175"/>
      <c r="X1324" s="175"/>
      <c r="Y1324" s="175"/>
      <c r="Z1324" s="175"/>
      <c r="AA1324" s="175"/>
      <c r="AB1324" s="175"/>
      <c r="AC1324" s="175"/>
      <c r="AD1324" s="175"/>
      <c r="AE1324" s="175"/>
      <c r="AF1324" s="175"/>
      <c r="AG1324" s="175"/>
    </row>
    <row r="1325" spans="1:33" ht="18" customHeight="1">
      <c r="A1325" s="647" t="str">
        <f t="shared" si="126"/>
        <v>平成17</v>
      </c>
      <c r="B1325" s="552">
        <f t="shared" si="123"/>
        <v>33</v>
      </c>
      <c r="C1325" s="648">
        <v>38691</v>
      </c>
      <c r="D1325" s="648" t="str">
        <f t="shared" si="124"/>
        <v/>
      </c>
      <c r="E1325" s="654">
        <v>1</v>
      </c>
      <c r="F1325" s="650" t="s">
        <v>3013</v>
      </c>
      <c r="G1325" s="650" t="s">
        <v>3014</v>
      </c>
      <c r="H1325" s="650" t="s">
        <v>2963</v>
      </c>
      <c r="I1325" s="176"/>
      <c r="J1325" s="663">
        <v>2</v>
      </c>
      <c r="K1325" s="176">
        <v>11</v>
      </c>
      <c r="L1325" s="662">
        <v>23</v>
      </c>
      <c r="M1325" s="176">
        <f t="shared" si="127"/>
        <v>23</v>
      </c>
      <c r="N1325" s="1104"/>
      <c r="O1325" s="1129" t="str">
        <f t="shared" si="125"/>
        <v/>
      </c>
      <c r="P1325" s="175"/>
      <c r="Q1325" s="175"/>
      <c r="R1325" s="175"/>
      <c r="S1325" s="175"/>
      <c r="T1325" s="175"/>
      <c r="U1325" s="175"/>
      <c r="V1325" s="175"/>
      <c r="W1325" s="175"/>
      <c r="X1325" s="175"/>
      <c r="Y1325" s="175"/>
      <c r="Z1325" s="175"/>
      <c r="AA1325" s="175"/>
      <c r="AB1325" s="175"/>
      <c r="AC1325" s="175"/>
      <c r="AD1325" s="175"/>
      <c r="AE1325" s="175"/>
      <c r="AF1325" s="175"/>
      <c r="AG1325" s="175"/>
    </row>
    <row r="1326" spans="1:33" ht="18" customHeight="1">
      <c r="A1326" s="647" t="str">
        <f t="shared" si="126"/>
        <v>平成17</v>
      </c>
      <c r="B1326" s="552">
        <f t="shared" si="123"/>
        <v>26</v>
      </c>
      <c r="C1326" s="648">
        <v>38694</v>
      </c>
      <c r="D1326" s="648" t="str">
        <f t="shared" si="124"/>
        <v/>
      </c>
      <c r="E1326" s="654">
        <v>1</v>
      </c>
      <c r="F1326" s="650" t="s">
        <v>3015</v>
      </c>
      <c r="G1326" s="650" t="s">
        <v>2848</v>
      </c>
      <c r="H1326" s="650" t="s">
        <v>2642</v>
      </c>
      <c r="I1326" s="176"/>
      <c r="J1326" s="661">
        <v>2</v>
      </c>
      <c r="K1326" s="176">
        <v>27</v>
      </c>
      <c r="L1326" s="662">
        <v>36</v>
      </c>
      <c r="M1326" s="176">
        <f t="shared" si="127"/>
        <v>36</v>
      </c>
      <c r="N1326" s="1104"/>
      <c r="O1326" s="1129" t="str">
        <f t="shared" si="125"/>
        <v/>
      </c>
      <c r="P1326" s="175"/>
      <c r="Q1326" s="175"/>
      <c r="R1326" s="175"/>
      <c r="S1326" s="175"/>
      <c r="T1326" s="175"/>
      <c r="U1326" s="175"/>
      <c r="V1326" s="175"/>
      <c r="W1326" s="175"/>
      <c r="X1326" s="175"/>
      <c r="Y1326" s="175"/>
      <c r="Z1326" s="175"/>
      <c r="AA1326" s="175"/>
      <c r="AB1326" s="175"/>
      <c r="AC1326" s="175"/>
      <c r="AD1326" s="175"/>
      <c r="AE1326" s="175"/>
      <c r="AF1326" s="175"/>
      <c r="AG1326" s="175"/>
    </row>
    <row r="1327" spans="1:33" ht="18" customHeight="1">
      <c r="A1327" s="647" t="str">
        <f t="shared" si="126"/>
        <v>平成17</v>
      </c>
      <c r="B1327" s="552">
        <f t="shared" si="123"/>
        <v>66</v>
      </c>
      <c r="C1327" s="648">
        <v>38699</v>
      </c>
      <c r="D1327" s="648" t="str">
        <f t="shared" si="124"/>
        <v/>
      </c>
      <c r="E1327" s="654">
        <v>1</v>
      </c>
      <c r="F1327" s="650" t="s">
        <v>3016</v>
      </c>
      <c r="G1327" s="650" t="s">
        <v>2787</v>
      </c>
      <c r="H1327" s="650" t="s">
        <v>2957</v>
      </c>
      <c r="I1327" s="176"/>
      <c r="J1327" s="663">
        <v>2</v>
      </c>
      <c r="K1327" s="176">
        <v>6</v>
      </c>
      <c r="L1327" s="662">
        <v>50</v>
      </c>
      <c r="M1327" s="176">
        <f t="shared" si="127"/>
        <v>50</v>
      </c>
      <c r="N1327" s="1104"/>
      <c r="O1327" s="1129" t="str">
        <f t="shared" si="125"/>
        <v/>
      </c>
      <c r="P1327" s="175"/>
      <c r="Q1327" s="175"/>
      <c r="R1327" s="175"/>
      <c r="S1327" s="175"/>
      <c r="T1327" s="175"/>
      <c r="U1327" s="175"/>
      <c r="V1327" s="175"/>
      <c r="W1327" s="175"/>
      <c r="X1327" s="175"/>
      <c r="Y1327" s="175"/>
      <c r="Z1327" s="175"/>
      <c r="AA1327" s="175"/>
      <c r="AB1327" s="175"/>
      <c r="AC1327" s="175"/>
      <c r="AD1327" s="175"/>
      <c r="AE1327" s="175"/>
      <c r="AF1327" s="175"/>
      <c r="AG1327" s="175"/>
    </row>
    <row r="1328" spans="1:33" ht="18" customHeight="1">
      <c r="A1328" s="647" t="str">
        <f t="shared" si="126"/>
        <v>平成17</v>
      </c>
      <c r="B1328" s="552">
        <f t="shared" si="123"/>
        <v>78</v>
      </c>
      <c r="C1328" s="648">
        <v>38700</v>
      </c>
      <c r="D1328" s="648" t="str">
        <f t="shared" si="124"/>
        <v/>
      </c>
      <c r="E1328" s="654">
        <v>1</v>
      </c>
      <c r="F1328" s="650" t="s">
        <v>3017</v>
      </c>
      <c r="G1328" s="650" t="s">
        <v>2635</v>
      </c>
      <c r="H1328" s="650" t="s">
        <v>2642</v>
      </c>
      <c r="I1328" s="176"/>
      <c r="J1328" s="663">
        <v>2</v>
      </c>
      <c r="K1328" s="176">
        <v>5</v>
      </c>
      <c r="L1328" s="662">
        <v>30</v>
      </c>
      <c r="M1328" s="176">
        <f t="shared" si="127"/>
        <v>30</v>
      </c>
      <c r="N1328" s="1104"/>
      <c r="O1328" s="1129" t="str">
        <f t="shared" si="125"/>
        <v/>
      </c>
      <c r="P1328" s="175"/>
      <c r="Q1328" s="175"/>
      <c r="R1328" s="175"/>
      <c r="S1328" s="175"/>
      <c r="T1328" s="175"/>
      <c r="U1328" s="175"/>
      <c r="V1328" s="175"/>
      <c r="W1328" s="175"/>
      <c r="X1328" s="175"/>
      <c r="Y1328" s="175"/>
      <c r="Z1328" s="175"/>
      <c r="AA1328" s="175"/>
      <c r="AB1328" s="175"/>
      <c r="AC1328" s="175"/>
      <c r="AD1328" s="175"/>
      <c r="AE1328" s="175"/>
      <c r="AF1328" s="175"/>
      <c r="AG1328" s="175"/>
    </row>
    <row r="1329" spans="1:33" ht="18" customHeight="1">
      <c r="A1329" s="647" t="str">
        <f t="shared" si="126"/>
        <v>平成17</v>
      </c>
      <c r="B1329" s="552">
        <f t="shared" si="123"/>
        <v>94</v>
      </c>
      <c r="C1329" s="648">
        <v>38702</v>
      </c>
      <c r="D1329" s="648" t="str">
        <f t="shared" si="124"/>
        <v/>
      </c>
      <c r="E1329" s="654">
        <v>1</v>
      </c>
      <c r="F1329" s="650" t="s">
        <v>3018</v>
      </c>
      <c r="G1329" s="650" t="s">
        <v>3019</v>
      </c>
      <c r="H1329" s="650" t="s">
        <v>2999</v>
      </c>
      <c r="I1329" s="176"/>
      <c r="J1329" s="663">
        <v>2</v>
      </c>
      <c r="K1329" s="176">
        <v>3</v>
      </c>
      <c r="L1329" s="662">
        <v>146</v>
      </c>
      <c r="M1329" s="176">
        <f t="shared" si="127"/>
        <v>146</v>
      </c>
      <c r="N1329" s="1104"/>
      <c r="O1329" s="1129" t="str">
        <f t="shared" si="125"/>
        <v/>
      </c>
      <c r="P1329" s="175"/>
      <c r="Q1329" s="175"/>
      <c r="R1329" s="175"/>
      <c r="S1329" s="175"/>
      <c r="T1329" s="175"/>
      <c r="U1329" s="175"/>
      <c r="V1329" s="175"/>
      <c r="W1329" s="175"/>
      <c r="X1329" s="175"/>
      <c r="Y1329" s="175"/>
      <c r="Z1329" s="175"/>
      <c r="AA1329" s="175"/>
      <c r="AB1329" s="175"/>
      <c r="AC1329" s="175"/>
      <c r="AD1329" s="175"/>
      <c r="AE1329" s="175"/>
      <c r="AF1329" s="175"/>
      <c r="AG1329" s="175"/>
    </row>
    <row r="1330" spans="1:33" ht="18" customHeight="1">
      <c r="A1330" s="647" t="str">
        <f t="shared" si="126"/>
        <v>平成17</v>
      </c>
      <c r="B1330" s="552">
        <f t="shared" si="123"/>
        <v>94</v>
      </c>
      <c r="C1330" s="648">
        <v>38727</v>
      </c>
      <c r="D1330" s="648" t="str">
        <f t="shared" si="124"/>
        <v/>
      </c>
      <c r="E1330" s="654">
        <v>1</v>
      </c>
      <c r="F1330" s="650" t="s">
        <v>3020</v>
      </c>
      <c r="G1330" s="650" t="s">
        <v>2787</v>
      </c>
      <c r="H1330" s="650" t="s">
        <v>2957</v>
      </c>
      <c r="I1330" s="176"/>
      <c r="J1330" s="663">
        <v>2</v>
      </c>
      <c r="K1330" s="176">
        <v>3</v>
      </c>
      <c r="L1330" s="662">
        <v>59</v>
      </c>
      <c r="M1330" s="176">
        <f t="shared" si="127"/>
        <v>59</v>
      </c>
      <c r="N1330" s="1104"/>
      <c r="O1330" s="1129" t="str">
        <f t="shared" si="125"/>
        <v/>
      </c>
      <c r="P1330" s="175"/>
      <c r="Q1330" s="175"/>
      <c r="R1330" s="175"/>
      <c r="S1330" s="175"/>
      <c r="T1330" s="175"/>
      <c r="U1330" s="175"/>
      <c r="V1330" s="175"/>
      <c r="W1330" s="175"/>
      <c r="X1330" s="175"/>
      <c r="Y1330" s="175"/>
      <c r="Z1330" s="175"/>
      <c r="AA1330" s="175"/>
      <c r="AB1330" s="175"/>
      <c r="AC1330" s="175"/>
      <c r="AD1330" s="175"/>
      <c r="AE1330" s="175"/>
      <c r="AF1330" s="175"/>
      <c r="AG1330" s="175"/>
    </row>
    <row r="1331" spans="1:33" ht="18" customHeight="1">
      <c r="A1331" s="647" t="str">
        <f t="shared" si="126"/>
        <v>平成17</v>
      </c>
      <c r="B1331" s="552">
        <f t="shared" si="123"/>
        <v>94</v>
      </c>
      <c r="C1331" s="648">
        <v>38728</v>
      </c>
      <c r="D1331" s="648" t="str">
        <f t="shared" si="124"/>
        <v/>
      </c>
      <c r="E1331" s="654">
        <v>1</v>
      </c>
      <c r="F1331" s="650" t="s">
        <v>3018</v>
      </c>
      <c r="G1331" s="650" t="s">
        <v>3021</v>
      </c>
      <c r="H1331" s="650" t="s">
        <v>2999</v>
      </c>
      <c r="I1331" s="176"/>
      <c r="J1331" s="663">
        <v>2</v>
      </c>
      <c r="K1331" s="176">
        <v>3</v>
      </c>
      <c r="L1331" s="662">
        <v>70</v>
      </c>
      <c r="M1331" s="176">
        <f t="shared" si="127"/>
        <v>70</v>
      </c>
      <c r="N1331" s="1104"/>
      <c r="O1331" s="1129" t="str">
        <f t="shared" si="125"/>
        <v/>
      </c>
      <c r="P1331" s="175"/>
      <c r="Q1331" s="175"/>
      <c r="R1331" s="175"/>
      <c r="S1331" s="175"/>
      <c r="T1331" s="175"/>
      <c r="U1331" s="175"/>
      <c r="V1331" s="175"/>
      <c r="W1331" s="175"/>
      <c r="X1331" s="175"/>
      <c r="Y1331" s="175"/>
      <c r="Z1331" s="175"/>
      <c r="AA1331" s="175"/>
      <c r="AB1331" s="175"/>
      <c r="AC1331" s="175"/>
      <c r="AD1331" s="175"/>
      <c r="AE1331" s="175"/>
      <c r="AF1331" s="175"/>
      <c r="AG1331" s="175"/>
    </row>
    <row r="1332" spans="1:33" ht="18" customHeight="1">
      <c r="A1332" s="647" t="str">
        <f t="shared" si="126"/>
        <v>平成17</v>
      </c>
      <c r="B1332" s="552">
        <f t="shared" si="123"/>
        <v>94</v>
      </c>
      <c r="C1332" s="648">
        <v>38729</v>
      </c>
      <c r="D1332" s="648" t="str">
        <f t="shared" si="124"/>
        <v/>
      </c>
      <c r="E1332" s="654">
        <v>1</v>
      </c>
      <c r="F1332" s="650" t="s">
        <v>3022</v>
      </c>
      <c r="G1332" s="650" t="s">
        <v>3023</v>
      </c>
      <c r="H1332" s="650" t="s">
        <v>3024</v>
      </c>
      <c r="I1332" s="176"/>
      <c r="J1332" s="661">
        <v>2</v>
      </c>
      <c r="K1332" s="176">
        <v>3</v>
      </c>
      <c r="L1332" s="662">
        <v>115</v>
      </c>
      <c r="M1332" s="176">
        <f t="shared" si="127"/>
        <v>115</v>
      </c>
      <c r="N1332" s="1104"/>
      <c r="O1332" s="1129" t="str">
        <f t="shared" si="125"/>
        <v/>
      </c>
      <c r="P1332" s="175"/>
      <c r="Q1332" s="175"/>
      <c r="R1332" s="175"/>
      <c r="S1332" s="175"/>
      <c r="T1332" s="175"/>
      <c r="U1332" s="175"/>
      <c r="V1332" s="175"/>
      <c r="W1332" s="175"/>
      <c r="X1332" s="175"/>
      <c r="Y1332" s="175"/>
      <c r="Z1332" s="175"/>
      <c r="AA1332" s="175"/>
      <c r="AB1332" s="175"/>
      <c r="AC1332" s="175"/>
      <c r="AD1332" s="175"/>
      <c r="AE1332" s="175"/>
      <c r="AF1332" s="175"/>
      <c r="AG1332" s="175"/>
    </row>
    <row r="1333" spans="1:33" ht="18" customHeight="1">
      <c r="A1333" s="647" t="str">
        <f t="shared" si="126"/>
        <v>平成17</v>
      </c>
      <c r="B1333" s="552">
        <f t="shared" si="123"/>
        <v>108</v>
      </c>
      <c r="C1333" s="648">
        <v>38733</v>
      </c>
      <c r="D1333" s="648" t="str">
        <f t="shared" si="124"/>
        <v/>
      </c>
      <c r="E1333" s="654">
        <v>1</v>
      </c>
      <c r="F1333" s="650" t="s">
        <v>3025</v>
      </c>
      <c r="G1333" s="650" t="s">
        <v>2856</v>
      </c>
      <c r="H1333" s="650" t="s">
        <v>1678</v>
      </c>
      <c r="I1333" s="176"/>
      <c r="J1333" s="663">
        <v>2</v>
      </c>
      <c r="K1333" s="176">
        <v>2</v>
      </c>
      <c r="L1333" s="662">
        <v>20</v>
      </c>
      <c r="M1333" s="176">
        <f t="shared" si="127"/>
        <v>20</v>
      </c>
      <c r="N1333" s="1104"/>
      <c r="O1333" s="1129" t="str">
        <f t="shared" si="125"/>
        <v/>
      </c>
      <c r="P1333" s="175"/>
      <c r="Q1333" s="175"/>
      <c r="R1333" s="175"/>
      <c r="S1333" s="175"/>
      <c r="T1333" s="175"/>
      <c r="U1333" s="175"/>
      <c r="V1333" s="175"/>
      <c r="W1333" s="175"/>
      <c r="X1333" s="175"/>
      <c r="Y1333" s="175"/>
      <c r="Z1333" s="175"/>
      <c r="AA1333" s="175"/>
      <c r="AB1333" s="175"/>
      <c r="AC1333" s="175"/>
      <c r="AD1333" s="175"/>
      <c r="AE1333" s="175"/>
      <c r="AF1333" s="175"/>
      <c r="AG1333" s="175"/>
    </row>
    <row r="1334" spans="1:33" ht="18" customHeight="1">
      <c r="A1334" s="647" t="str">
        <f t="shared" si="126"/>
        <v>平成17</v>
      </c>
      <c r="B1334" s="552">
        <f t="shared" si="123"/>
        <v>108</v>
      </c>
      <c r="C1334" s="648">
        <v>38735</v>
      </c>
      <c r="D1334" s="648" t="str">
        <f t="shared" si="124"/>
        <v/>
      </c>
      <c r="E1334" s="654">
        <v>1</v>
      </c>
      <c r="F1334" s="650" t="s">
        <v>3026</v>
      </c>
      <c r="G1334" s="650" t="s">
        <v>2856</v>
      </c>
      <c r="H1334" s="650" t="s">
        <v>2920</v>
      </c>
      <c r="I1334" s="176"/>
      <c r="J1334" s="661">
        <v>2</v>
      </c>
      <c r="K1334" s="176">
        <v>2</v>
      </c>
      <c r="L1334" s="662">
        <v>24</v>
      </c>
      <c r="M1334" s="176">
        <f t="shared" si="127"/>
        <v>24</v>
      </c>
      <c r="N1334" s="1104"/>
      <c r="O1334" s="1129" t="str">
        <f t="shared" si="125"/>
        <v/>
      </c>
      <c r="P1334" s="175"/>
      <c r="Q1334" s="175"/>
      <c r="R1334" s="175"/>
      <c r="S1334" s="175"/>
      <c r="T1334" s="175"/>
      <c r="U1334" s="175"/>
      <c r="V1334" s="175"/>
      <c r="W1334" s="175"/>
      <c r="X1334" s="175"/>
      <c r="Y1334" s="175"/>
      <c r="Z1334" s="175"/>
      <c r="AA1334" s="175"/>
      <c r="AB1334" s="175"/>
      <c r="AC1334" s="175"/>
      <c r="AD1334" s="175"/>
      <c r="AE1334" s="175"/>
      <c r="AF1334" s="175"/>
      <c r="AG1334" s="175"/>
    </row>
    <row r="1335" spans="1:33" ht="18" customHeight="1">
      <c r="A1335" s="647" t="str">
        <f t="shared" si="126"/>
        <v>平成17</v>
      </c>
      <c r="B1335" s="552">
        <f t="shared" si="123"/>
        <v>86</v>
      </c>
      <c r="C1335" s="648">
        <v>38741</v>
      </c>
      <c r="D1335" s="648" t="str">
        <f t="shared" si="124"/>
        <v/>
      </c>
      <c r="E1335" s="654">
        <v>1</v>
      </c>
      <c r="F1335" s="650" t="s">
        <v>3027</v>
      </c>
      <c r="G1335" s="650" t="s">
        <v>2856</v>
      </c>
      <c r="H1335" s="650" t="s">
        <v>3012</v>
      </c>
      <c r="I1335" s="176"/>
      <c r="J1335" s="661">
        <v>2</v>
      </c>
      <c r="K1335" s="176">
        <v>4</v>
      </c>
      <c r="L1335" s="662">
        <v>42</v>
      </c>
      <c r="M1335" s="176">
        <f t="shared" si="127"/>
        <v>42</v>
      </c>
      <c r="N1335" s="1104"/>
      <c r="O1335" s="1129" t="str">
        <f t="shared" si="125"/>
        <v/>
      </c>
      <c r="P1335" s="175"/>
      <c r="Q1335" s="175"/>
      <c r="R1335" s="175"/>
      <c r="S1335" s="175"/>
      <c r="T1335" s="175"/>
      <c r="U1335" s="175"/>
      <c r="V1335" s="175"/>
      <c r="W1335" s="175"/>
      <c r="X1335" s="175"/>
      <c r="Y1335" s="175"/>
      <c r="Z1335" s="175"/>
      <c r="AA1335" s="175"/>
      <c r="AB1335" s="175"/>
      <c r="AC1335" s="175"/>
      <c r="AD1335" s="175"/>
      <c r="AE1335" s="175"/>
      <c r="AF1335" s="175"/>
      <c r="AG1335" s="175"/>
    </row>
    <row r="1336" spans="1:33" ht="18" customHeight="1">
      <c r="A1336" s="647" t="str">
        <f t="shared" si="126"/>
        <v>平成17</v>
      </c>
      <c r="B1336" s="552">
        <f t="shared" si="123"/>
        <v>2</v>
      </c>
      <c r="C1336" s="648">
        <v>38741</v>
      </c>
      <c r="D1336" s="648">
        <f t="shared" si="124"/>
        <v>38743</v>
      </c>
      <c r="E1336" s="654">
        <v>3</v>
      </c>
      <c r="F1336" s="650" t="s">
        <v>3028</v>
      </c>
      <c r="G1336" s="650" t="s">
        <v>1688</v>
      </c>
      <c r="H1336" s="650" t="s">
        <v>2705</v>
      </c>
      <c r="I1336" s="176"/>
      <c r="J1336" s="663">
        <v>2</v>
      </c>
      <c r="K1336" s="176">
        <v>319</v>
      </c>
      <c r="L1336" s="662">
        <v>500</v>
      </c>
      <c r="M1336" s="176">
        <f t="shared" si="127"/>
        <v>1500</v>
      </c>
      <c r="N1336" s="1104"/>
      <c r="O1336" s="1129" t="str">
        <f t="shared" si="125"/>
        <v/>
      </c>
      <c r="P1336" s="175"/>
      <c r="Q1336" s="175"/>
      <c r="R1336" s="175"/>
      <c r="S1336" s="175"/>
      <c r="T1336" s="175"/>
      <c r="U1336" s="175"/>
      <c r="V1336" s="175"/>
      <c r="W1336" s="175"/>
      <c r="X1336" s="175"/>
      <c r="Y1336" s="175"/>
      <c r="Z1336" s="175"/>
      <c r="AA1336" s="175"/>
      <c r="AB1336" s="175"/>
      <c r="AC1336" s="175"/>
      <c r="AD1336" s="175"/>
      <c r="AE1336" s="175"/>
      <c r="AF1336" s="175"/>
      <c r="AG1336" s="175"/>
    </row>
    <row r="1337" spans="1:33" ht="18" customHeight="1">
      <c r="A1337" s="647" t="str">
        <f t="shared" si="126"/>
        <v>平成17</v>
      </c>
      <c r="B1337" s="552">
        <f t="shared" si="123"/>
        <v>78</v>
      </c>
      <c r="C1337" s="648">
        <v>38742</v>
      </c>
      <c r="D1337" s="648" t="str">
        <f t="shared" si="124"/>
        <v/>
      </c>
      <c r="E1337" s="654">
        <v>1</v>
      </c>
      <c r="F1337" s="650" t="s">
        <v>3029</v>
      </c>
      <c r="G1337" s="650" t="s">
        <v>3030</v>
      </c>
      <c r="H1337" s="650" t="s">
        <v>1678</v>
      </c>
      <c r="I1337" s="176"/>
      <c r="J1337" s="663">
        <v>2</v>
      </c>
      <c r="K1337" s="176">
        <v>5</v>
      </c>
      <c r="L1337" s="662">
        <v>21</v>
      </c>
      <c r="M1337" s="176">
        <f t="shared" si="127"/>
        <v>21</v>
      </c>
      <c r="N1337" s="1104"/>
      <c r="O1337" s="1129" t="str">
        <f t="shared" si="125"/>
        <v/>
      </c>
      <c r="P1337" s="175"/>
      <c r="Q1337" s="175"/>
      <c r="R1337" s="175"/>
      <c r="S1337" s="175"/>
      <c r="T1337" s="175"/>
      <c r="U1337" s="175"/>
      <c r="V1337" s="175"/>
      <c r="W1337" s="175"/>
      <c r="X1337" s="175"/>
      <c r="Y1337" s="175"/>
      <c r="Z1337" s="175"/>
      <c r="AA1337" s="175"/>
      <c r="AB1337" s="175"/>
      <c r="AC1337" s="175"/>
      <c r="AD1337" s="175"/>
      <c r="AE1337" s="175"/>
      <c r="AF1337" s="175"/>
      <c r="AG1337" s="175"/>
    </row>
    <row r="1338" spans="1:33" ht="18" customHeight="1">
      <c r="A1338" s="647" t="str">
        <f t="shared" si="126"/>
        <v>平成17</v>
      </c>
      <c r="B1338" s="552">
        <f t="shared" si="123"/>
        <v>66</v>
      </c>
      <c r="C1338" s="648">
        <v>38744</v>
      </c>
      <c r="D1338" s="648" t="str">
        <f t="shared" si="124"/>
        <v/>
      </c>
      <c r="E1338" s="654">
        <v>1</v>
      </c>
      <c r="F1338" s="650" t="s">
        <v>3031</v>
      </c>
      <c r="G1338" s="650" t="s">
        <v>3032</v>
      </c>
      <c r="H1338" s="650" t="s">
        <v>3033</v>
      </c>
      <c r="I1338" s="176"/>
      <c r="J1338" s="661">
        <v>2</v>
      </c>
      <c r="K1338" s="176">
        <v>6</v>
      </c>
      <c r="L1338" s="662">
        <v>142</v>
      </c>
      <c r="M1338" s="176">
        <f t="shared" si="127"/>
        <v>142</v>
      </c>
      <c r="N1338" s="1104"/>
      <c r="O1338" s="1129" t="str">
        <f t="shared" si="125"/>
        <v/>
      </c>
      <c r="P1338" s="175"/>
      <c r="Q1338" s="175"/>
      <c r="R1338" s="175"/>
      <c r="S1338" s="175"/>
      <c r="T1338" s="175"/>
      <c r="U1338" s="175"/>
      <c r="V1338" s="175"/>
      <c r="W1338" s="175"/>
      <c r="X1338" s="175"/>
      <c r="Y1338" s="175"/>
      <c r="Z1338" s="175"/>
      <c r="AA1338" s="175"/>
      <c r="AB1338" s="175"/>
      <c r="AC1338" s="175"/>
      <c r="AD1338" s="175"/>
      <c r="AE1338" s="175"/>
      <c r="AF1338" s="175"/>
      <c r="AG1338" s="175"/>
    </row>
    <row r="1339" spans="1:33" ht="18" customHeight="1">
      <c r="A1339" s="647" t="str">
        <f t="shared" si="126"/>
        <v>平成17</v>
      </c>
      <c r="B1339" s="552">
        <f t="shared" si="123"/>
        <v>66</v>
      </c>
      <c r="C1339" s="648">
        <v>38745</v>
      </c>
      <c r="D1339" s="648" t="str">
        <f t="shared" si="124"/>
        <v/>
      </c>
      <c r="E1339" s="664">
        <v>1</v>
      </c>
      <c r="F1339" s="650" t="s">
        <v>3034</v>
      </c>
      <c r="G1339" s="650" t="s">
        <v>3035</v>
      </c>
      <c r="H1339" s="650" t="s">
        <v>3036</v>
      </c>
      <c r="I1339" s="176"/>
      <c r="J1339" s="665">
        <v>2</v>
      </c>
      <c r="K1339" s="656">
        <v>6</v>
      </c>
      <c r="L1339" s="653">
        <v>142</v>
      </c>
      <c r="M1339" s="176">
        <f t="shared" si="127"/>
        <v>142</v>
      </c>
      <c r="N1339" s="1104"/>
      <c r="O1339" s="1129" t="str">
        <f t="shared" si="125"/>
        <v/>
      </c>
      <c r="P1339" s="175"/>
      <c r="Q1339" s="175"/>
      <c r="R1339" s="175"/>
      <c r="S1339" s="175"/>
      <c r="T1339" s="175"/>
      <c r="U1339" s="175"/>
      <c r="V1339" s="175"/>
      <c r="W1339" s="175"/>
      <c r="X1339" s="175"/>
      <c r="Y1339" s="175"/>
      <c r="Z1339" s="175"/>
      <c r="AA1339" s="175"/>
      <c r="AB1339" s="175"/>
      <c r="AC1339" s="175"/>
      <c r="AD1339" s="175"/>
      <c r="AE1339" s="175"/>
      <c r="AF1339" s="175"/>
      <c r="AG1339" s="175"/>
    </row>
    <row r="1340" spans="1:33" ht="18" customHeight="1">
      <c r="A1340" s="647" t="str">
        <f t="shared" si="126"/>
        <v>平成17</v>
      </c>
      <c r="B1340" s="552">
        <f t="shared" si="123"/>
        <v>78</v>
      </c>
      <c r="C1340" s="648">
        <v>38747</v>
      </c>
      <c r="D1340" s="648" t="str">
        <f t="shared" si="124"/>
        <v/>
      </c>
      <c r="E1340" s="654">
        <v>1</v>
      </c>
      <c r="F1340" s="650" t="s">
        <v>3037</v>
      </c>
      <c r="G1340" s="650" t="s">
        <v>2919</v>
      </c>
      <c r="H1340" s="650" t="s">
        <v>1678</v>
      </c>
      <c r="I1340" s="176"/>
      <c r="J1340" s="663">
        <v>2</v>
      </c>
      <c r="K1340" s="176">
        <v>5</v>
      </c>
      <c r="L1340" s="662">
        <v>67</v>
      </c>
      <c r="M1340" s="176">
        <f t="shared" si="127"/>
        <v>67</v>
      </c>
      <c r="N1340" s="1104"/>
      <c r="O1340" s="1129" t="str">
        <f t="shared" si="125"/>
        <v/>
      </c>
      <c r="P1340" s="175"/>
      <c r="Q1340" s="175"/>
      <c r="R1340" s="175"/>
      <c r="S1340" s="175"/>
      <c r="T1340" s="175"/>
      <c r="U1340" s="175"/>
      <c r="V1340" s="175"/>
      <c r="W1340" s="175"/>
      <c r="X1340" s="175"/>
      <c r="Y1340" s="175"/>
      <c r="Z1340" s="175"/>
      <c r="AA1340" s="175"/>
      <c r="AB1340" s="175"/>
      <c r="AC1340" s="175"/>
      <c r="AD1340" s="175"/>
      <c r="AE1340" s="175"/>
      <c r="AF1340" s="175"/>
      <c r="AG1340" s="175"/>
    </row>
    <row r="1341" spans="1:33" ht="18" customHeight="1">
      <c r="A1341" s="647" t="str">
        <f t="shared" si="126"/>
        <v>平成17</v>
      </c>
      <c r="B1341" s="552">
        <f t="shared" si="123"/>
        <v>108</v>
      </c>
      <c r="C1341" s="648">
        <v>38747</v>
      </c>
      <c r="D1341" s="648" t="str">
        <f t="shared" si="124"/>
        <v/>
      </c>
      <c r="E1341" s="654">
        <v>1</v>
      </c>
      <c r="F1341" s="650" t="s">
        <v>3038</v>
      </c>
      <c r="G1341" s="650" t="s">
        <v>1798</v>
      </c>
      <c r="H1341" s="650" t="s">
        <v>2999</v>
      </c>
      <c r="I1341" s="176"/>
      <c r="J1341" s="663">
        <v>2</v>
      </c>
      <c r="K1341" s="176">
        <v>2</v>
      </c>
      <c r="L1341" s="662">
        <v>39</v>
      </c>
      <c r="M1341" s="176">
        <f t="shared" si="127"/>
        <v>39</v>
      </c>
      <c r="N1341" s="1104"/>
      <c r="O1341" s="1129" t="str">
        <f t="shared" si="125"/>
        <v/>
      </c>
      <c r="P1341" s="175"/>
      <c r="Q1341" s="175"/>
      <c r="R1341" s="175"/>
      <c r="S1341" s="175"/>
      <c r="T1341" s="175"/>
      <c r="U1341" s="175"/>
      <c r="V1341" s="175"/>
      <c r="W1341" s="175"/>
      <c r="X1341" s="175"/>
      <c r="Y1341" s="175"/>
      <c r="Z1341" s="175"/>
      <c r="AA1341" s="175"/>
      <c r="AB1341" s="175"/>
      <c r="AC1341" s="175"/>
      <c r="AD1341" s="175"/>
      <c r="AE1341" s="175"/>
      <c r="AF1341" s="175"/>
      <c r="AG1341" s="175"/>
    </row>
    <row r="1342" spans="1:33" ht="18" customHeight="1">
      <c r="A1342" s="647" t="str">
        <f t="shared" si="126"/>
        <v>平成17</v>
      </c>
      <c r="B1342" s="552">
        <f t="shared" si="123"/>
        <v>66</v>
      </c>
      <c r="C1342" s="648">
        <v>38748</v>
      </c>
      <c r="D1342" s="648" t="str">
        <f t="shared" si="124"/>
        <v/>
      </c>
      <c r="E1342" s="654">
        <v>1</v>
      </c>
      <c r="F1342" s="650" t="s">
        <v>3039</v>
      </c>
      <c r="G1342" s="650" t="s">
        <v>2919</v>
      </c>
      <c r="H1342" s="650" t="s">
        <v>2904</v>
      </c>
      <c r="I1342" s="176"/>
      <c r="J1342" s="663">
        <v>2</v>
      </c>
      <c r="K1342" s="176">
        <v>6</v>
      </c>
      <c r="L1342" s="662">
        <v>117</v>
      </c>
      <c r="M1342" s="176">
        <f t="shared" si="127"/>
        <v>117</v>
      </c>
      <c r="N1342" s="1104"/>
      <c r="O1342" s="1129" t="str">
        <f t="shared" si="125"/>
        <v/>
      </c>
      <c r="P1342" s="175"/>
      <c r="Q1342" s="175"/>
      <c r="R1342" s="175"/>
      <c r="S1342" s="175"/>
      <c r="T1342" s="175"/>
      <c r="U1342" s="175"/>
      <c r="V1342" s="175"/>
      <c r="W1342" s="175"/>
      <c r="X1342" s="175"/>
      <c r="Y1342" s="175"/>
      <c r="Z1342" s="175"/>
      <c r="AA1342" s="175"/>
      <c r="AB1342" s="175"/>
      <c r="AC1342" s="175"/>
      <c r="AD1342" s="175"/>
      <c r="AE1342" s="175"/>
      <c r="AF1342" s="175"/>
      <c r="AG1342" s="175"/>
    </row>
    <row r="1343" spans="1:33" ht="18" customHeight="1">
      <c r="A1343" s="647" t="str">
        <f t="shared" si="126"/>
        <v>平成17</v>
      </c>
      <c r="B1343" s="552">
        <f t="shared" si="123"/>
        <v>66</v>
      </c>
      <c r="C1343" s="648">
        <v>38755</v>
      </c>
      <c r="D1343" s="648" t="str">
        <f t="shared" si="124"/>
        <v/>
      </c>
      <c r="E1343" s="654">
        <v>1</v>
      </c>
      <c r="F1343" s="650" t="s">
        <v>3040</v>
      </c>
      <c r="G1343" s="650" t="s">
        <v>2302</v>
      </c>
      <c r="H1343" s="650" t="s">
        <v>2957</v>
      </c>
      <c r="I1343" s="176"/>
      <c r="J1343" s="663">
        <v>2</v>
      </c>
      <c r="K1343" s="176">
        <v>6</v>
      </c>
      <c r="L1343" s="662">
        <v>62</v>
      </c>
      <c r="M1343" s="176">
        <f t="shared" si="127"/>
        <v>62</v>
      </c>
      <c r="N1343" s="1104"/>
      <c r="O1343" s="1129" t="str">
        <f t="shared" si="125"/>
        <v/>
      </c>
      <c r="P1343" s="175"/>
      <c r="Q1343" s="175"/>
      <c r="R1343" s="175"/>
      <c r="S1343" s="175"/>
      <c r="T1343" s="175"/>
      <c r="U1343" s="175"/>
      <c r="V1343" s="175"/>
      <c r="W1343" s="175"/>
      <c r="X1343" s="175"/>
      <c r="Y1343" s="175"/>
      <c r="Z1343" s="175"/>
      <c r="AA1343" s="175"/>
      <c r="AB1343" s="175"/>
      <c r="AC1343" s="175"/>
      <c r="AD1343" s="175"/>
      <c r="AE1343" s="175"/>
      <c r="AF1343" s="175"/>
      <c r="AG1343" s="175"/>
    </row>
    <row r="1344" spans="1:33" ht="18" customHeight="1">
      <c r="A1344" s="647" t="str">
        <f t="shared" si="126"/>
        <v>平成17</v>
      </c>
      <c r="B1344" s="552">
        <f t="shared" si="123"/>
        <v>108</v>
      </c>
      <c r="C1344" s="648">
        <v>38766</v>
      </c>
      <c r="D1344" s="648" t="str">
        <f t="shared" si="124"/>
        <v/>
      </c>
      <c r="E1344" s="654">
        <v>1</v>
      </c>
      <c r="F1344" s="650" t="s">
        <v>3038</v>
      </c>
      <c r="G1344" s="650" t="s">
        <v>1424</v>
      </c>
      <c r="H1344" s="650" t="s">
        <v>2999</v>
      </c>
      <c r="I1344" s="176"/>
      <c r="J1344" s="663">
        <v>2</v>
      </c>
      <c r="K1344" s="176">
        <v>2</v>
      </c>
      <c r="L1344" s="662">
        <v>156</v>
      </c>
      <c r="M1344" s="176">
        <f t="shared" si="127"/>
        <v>156</v>
      </c>
      <c r="N1344" s="1104"/>
      <c r="O1344" s="1129" t="str">
        <f t="shared" si="125"/>
        <v/>
      </c>
      <c r="P1344" s="175"/>
      <c r="Q1344" s="175"/>
      <c r="R1344" s="175"/>
      <c r="S1344" s="175"/>
      <c r="T1344" s="175"/>
      <c r="U1344" s="175"/>
      <c r="V1344" s="175"/>
      <c r="W1344" s="175"/>
      <c r="X1344" s="175"/>
      <c r="Y1344" s="175"/>
      <c r="Z1344" s="175"/>
      <c r="AA1344" s="175"/>
      <c r="AB1344" s="175"/>
      <c r="AC1344" s="175"/>
      <c r="AD1344" s="175"/>
      <c r="AE1344" s="175"/>
      <c r="AF1344" s="175"/>
      <c r="AG1344" s="175"/>
    </row>
    <row r="1345" spans="1:33" ht="18" customHeight="1">
      <c r="A1345" s="647" t="str">
        <f t="shared" si="126"/>
        <v>平成17</v>
      </c>
      <c r="B1345" s="552">
        <f t="shared" si="123"/>
        <v>48</v>
      </c>
      <c r="C1345" s="648">
        <v>38770</v>
      </c>
      <c r="D1345" s="648" t="str">
        <f t="shared" si="124"/>
        <v/>
      </c>
      <c r="E1345" s="654">
        <v>1</v>
      </c>
      <c r="F1345" s="650" t="s">
        <v>3041</v>
      </c>
      <c r="G1345" s="650" t="s">
        <v>2859</v>
      </c>
      <c r="H1345" s="650" t="s">
        <v>1678</v>
      </c>
      <c r="I1345" s="176"/>
      <c r="J1345" s="663">
        <v>2</v>
      </c>
      <c r="K1345" s="176">
        <v>8</v>
      </c>
      <c r="L1345" s="662">
        <v>65</v>
      </c>
      <c r="M1345" s="176">
        <f t="shared" si="127"/>
        <v>65</v>
      </c>
      <c r="N1345" s="1104"/>
      <c r="O1345" s="1129" t="str">
        <f t="shared" si="125"/>
        <v/>
      </c>
      <c r="P1345" s="175"/>
      <c r="Q1345" s="175"/>
      <c r="R1345" s="175"/>
      <c r="S1345" s="175"/>
      <c r="T1345" s="175"/>
      <c r="U1345" s="175"/>
      <c r="V1345" s="175"/>
      <c r="W1345" s="175"/>
      <c r="X1345" s="175"/>
      <c r="Y1345" s="175"/>
      <c r="Z1345" s="175"/>
      <c r="AA1345" s="175"/>
      <c r="AB1345" s="175"/>
      <c r="AC1345" s="175"/>
      <c r="AD1345" s="175"/>
      <c r="AE1345" s="175"/>
      <c r="AF1345" s="175"/>
      <c r="AG1345" s="175"/>
    </row>
    <row r="1346" spans="1:33" ht="18" customHeight="1">
      <c r="A1346" s="647" t="str">
        <f t="shared" si="126"/>
        <v>平成17</v>
      </c>
      <c r="B1346" s="552">
        <f t="shared" si="123"/>
        <v>57</v>
      </c>
      <c r="C1346" s="648">
        <v>38783</v>
      </c>
      <c r="D1346" s="648" t="str">
        <f t="shared" si="124"/>
        <v/>
      </c>
      <c r="E1346" s="654">
        <v>1</v>
      </c>
      <c r="F1346" s="650" t="s">
        <v>3042</v>
      </c>
      <c r="G1346" s="650" t="s">
        <v>2848</v>
      </c>
      <c r="H1346" s="650" t="s">
        <v>2841</v>
      </c>
      <c r="I1346" s="176"/>
      <c r="J1346" s="663">
        <v>2</v>
      </c>
      <c r="K1346" s="176">
        <v>7</v>
      </c>
      <c r="L1346" s="662">
        <v>144</v>
      </c>
      <c r="M1346" s="176">
        <f t="shared" si="127"/>
        <v>144</v>
      </c>
      <c r="N1346" s="1104"/>
      <c r="O1346" s="1129" t="str">
        <f t="shared" si="125"/>
        <v/>
      </c>
      <c r="P1346" s="175"/>
      <c r="Q1346" s="175"/>
      <c r="R1346" s="175"/>
      <c r="S1346" s="175"/>
      <c r="T1346" s="175"/>
      <c r="U1346" s="175"/>
      <c r="V1346" s="175"/>
      <c r="W1346" s="175"/>
      <c r="X1346" s="175"/>
      <c r="Y1346" s="175"/>
      <c r="Z1346" s="175"/>
      <c r="AA1346" s="175"/>
      <c r="AB1346" s="175"/>
      <c r="AC1346" s="175"/>
      <c r="AD1346" s="175"/>
      <c r="AE1346" s="175"/>
      <c r="AF1346" s="175"/>
      <c r="AG1346" s="175"/>
    </row>
    <row r="1347" spans="1:33" ht="18" customHeight="1">
      <c r="A1347" s="647" t="str">
        <f t="shared" si="126"/>
        <v>平成17</v>
      </c>
      <c r="B1347" s="552">
        <f t="shared" si="123"/>
        <v>66</v>
      </c>
      <c r="C1347" s="648">
        <v>38785</v>
      </c>
      <c r="D1347" s="648" t="str">
        <f t="shared" si="124"/>
        <v/>
      </c>
      <c r="E1347" s="654">
        <v>1</v>
      </c>
      <c r="F1347" s="650" t="s">
        <v>3043</v>
      </c>
      <c r="G1347" s="650" t="s">
        <v>3044</v>
      </c>
      <c r="H1347" s="650" t="s">
        <v>3045</v>
      </c>
      <c r="I1347" s="176"/>
      <c r="J1347" s="661">
        <v>2</v>
      </c>
      <c r="K1347" s="176">
        <v>6</v>
      </c>
      <c r="L1347" s="662">
        <v>44</v>
      </c>
      <c r="M1347" s="176">
        <f t="shared" si="127"/>
        <v>44</v>
      </c>
      <c r="N1347" s="1104"/>
      <c r="O1347" s="1129" t="str">
        <f t="shared" si="125"/>
        <v/>
      </c>
      <c r="P1347" s="175"/>
      <c r="Q1347" s="175"/>
      <c r="R1347" s="175"/>
      <c r="S1347" s="175"/>
      <c r="T1347" s="175"/>
      <c r="U1347" s="175"/>
      <c r="V1347" s="175"/>
      <c r="W1347" s="175"/>
      <c r="X1347" s="175"/>
      <c r="Y1347" s="175"/>
      <c r="Z1347" s="175"/>
      <c r="AA1347" s="175"/>
      <c r="AB1347" s="175"/>
      <c r="AC1347" s="175"/>
      <c r="AD1347" s="175"/>
      <c r="AE1347" s="175"/>
      <c r="AF1347" s="175"/>
      <c r="AG1347" s="175"/>
    </row>
    <row r="1348" spans="1:33" ht="18" customHeight="1">
      <c r="A1348" s="647" t="str">
        <f t="shared" si="126"/>
        <v>平成17</v>
      </c>
      <c r="B1348" s="552">
        <f t="shared" ref="B1348:B1411" si="128">IF(ISBLANK(K1348),"-",COUNTIFS($K:$K,"&gt;"&amp;K1348,A:A,A1348)+1)</f>
        <v>38</v>
      </c>
      <c r="C1348" s="648">
        <v>38785</v>
      </c>
      <c r="D1348" s="648" t="str">
        <f t="shared" ref="D1348:D1411" si="129">IF(E1348=1,"",C1348+E1348-1)</f>
        <v/>
      </c>
      <c r="E1348" s="654">
        <v>1</v>
      </c>
      <c r="F1348" s="650" t="s">
        <v>3046</v>
      </c>
      <c r="G1348" s="650" t="s">
        <v>2635</v>
      </c>
      <c r="H1348" s="650" t="s">
        <v>2957</v>
      </c>
      <c r="I1348" s="176"/>
      <c r="J1348" s="663">
        <v>2</v>
      </c>
      <c r="K1348" s="176">
        <v>10</v>
      </c>
      <c r="L1348" s="662">
        <v>10</v>
      </c>
      <c r="M1348" s="176">
        <f t="shared" si="127"/>
        <v>10</v>
      </c>
      <c r="N1348" s="1104"/>
      <c r="O1348" s="1129" t="str">
        <f t="shared" ref="O1348:O1411" si="130">IF(COUNTIF(G1348,"*オンライン*"),"●","")</f>
        <v/>
      </c>
      <c r="P1348" s="175"/>
      <c r="Q1348" s="175"/>
      <c r="R1348" s="175"/>
      <c r="S1348" s="175"/>
      <c r="T1348" s="175"/>
      <c r="U1348" s="175"/>
      <c r="V1348" s="175"/>
      <c r="W1348" s="175"/>
      <c r="X1348" s="175"/>
      <c r="Y1348" s="175"/>
      <c r="Z1348" s="175"/>
      <c r="AA1348" s="175"/>
      <c r="AB1348" s="175"/>
      <c r="AC1348" s="175"/>
      <c r="AD1348" s="175"/>
      <c r="AE1348" s="175"/>
      <c r="AF1348" s="175"/>
      <c r="AG1348" s="175"/>
    </row>
    <row r="1349" spans="1:33" ht="18" customHeight="1">
      <c r="A1349" s="647" t="str">
        <f t="shared" ref="A1349:A1412" si="131">TEXT(EDATE(C1349,-3),"ggge")</f>
        <v>平成17</v>
      </c>
      <c r="B1349" s="552">
        <f t="shared" si="128"/>
        <v>33</v>
      </c>
      <c r="C1349" s="648">
        <v>38792</v>
      </c>
      <c r="D1349" s="648">
        <f t="shared" si="129"/>
        <v>38793</v>
      </c>
      <c r="E1349" s="654">
        <v>2</v>
      </c>
      <c r="F1349" s="650" t="s">
        <v>3047</v>
      </c>
      <c r="G1349" s="650" t="s">
        <v>3048</v>
      </c>
      <c r="H1349" s="650" t="s">
        <v>2992</v>
      </c>
      <c r="I1349" s="176"/>
      <c r="J1349" s="661">
        <v>2</v>
      </c>
      <c r="K1349" s="176">
        <v>11</v>
      </c>
      <c r="L1349" s="662">
        <v>50</v>
      </c>
      <c r="M1349" s="176">
        <f t="shared" ref="M1349:M1412" si="132">E1349*L1349</f>
        <v>100</v>
      </c>
      <c r="N1349" s="1104"/>
      <c r="O1349" s="1129" t="str">
        <f t="shared" si="130"/>
        <v/>
      </c>
      <c r="P1349" s="175"/>
      <c r="Q1349" s="175"/>
      <c r="R1349" s="175"/>
      <c r="S1349" s="175"/>
      <c r="T1349" s="175"/>
      <c r="U1349" s="175"/>
      <c r="V1349" s="175"/>
      <c r="W1349" s="175"/>
      <c r="X1349" s="175"/>
      <c r="Y1349" s="175"/>
      <c r="Z1349" s="175"/>
      <c r="AA1349" s="175"/>
      <c r="AB1349" s="175"/>
      <c r="AC1349" s="175"/>
      <c r="AD1349" s="175"/>
      <c r="AE1349" s="175"/>
      <c r="AF1349" s="175"/>
      <c r="AG1349" s="175"/>
    </row>
    <row r="1350" spans="1:33" ht="18" customHeight="1">
      <c r="A1350" s="647" t="str">
        <f t="shared" si="131"/>
        <v>平成18</v>
      </c>
      <c r="B1350" s="552">
        <f t="shared" si="128"/>
        <v>6</v>
      </c>
      <c r="C1350" s="648">
        <v>38811</v>
      </c>
      <c r="D1350" s="648">
        <f t="shared" si="129"/>
        <v>38812</v>
      </c>
      <c r="E1350" s="649">
        <v>2</v>
      </c>
      <c r="F1350" s="650" t="s">
        <v>3049</v>
      </c>
      <c r="G1350" s="650" t="s">
        <v>3050</v>
      </c>
      <c r="H1350" s="650" t="s">
        <v>2868</v>
      </c>
      <c r="I1350" s="176"/>
      <c r="J1350" s="661">
        <v>1</v>
      </c>
      <c r="K1350" s="176">
        <v>186</v>
      </c>
      <c r="L1350" s="176">
        <v>361</v>
      </c>
      <c r="M1350" s="176">
        <f t="shared" si="132"/>
        <v>722</v>
      </c>
      <c r="N1350" s="1104"/>
      <c r="O1350" s="1129" t="str">
        <f t="shared" si="130"/>
        <v/>
      </c>
      <c r="P1350" s="175"/>
      <c r="Q1350" s="175"/>
      <c r="R1350" s="175"/>
      <c r="S1350" s="175"/>
      <c r="T1350" s="175"/>
      <c r="U1350" s="175"/>
      <c r="V1350" s="175"/>
      <c r="W1350" s="175"/>
      <c r="X1350" s="175"/>
      <c r="Y1350" s="175"/>
      <c r="Z1350" s="175"/>
      <c r="AA1350" s="175"/>
      <c r="AB1350" s="175"/>
      <c r="AC1350" s="175"/>
      <c r="AD1350" s="175"/>
      <c r="AE1350" s="175"/>
      <c r="AF1350" s="175"/>
      <c r="AG1350" s="175"/>
    </row>
    <row r="1351" spans="1:33" ht="18" customHeight="1">
      <c r="A1351" s="647" t="str">
        <f t="shared" si="131"/>
        <v>平成18</v>
      </c>
      <c r="B1351" s="552">
        <f t="shared" si="128"/>
        <v>52</v>
      </c>
      <c r="C1351" s="648">
        <v>38827</v>
      </c>
      <c r="D1351" s="648" t="str">
        <f t="shared" si="129"/>
        <v/>
      </c>
      <c r="E1351" s="649">
        <v>1</v>
      </c>
      <c r="F1351" s="650" t="s">
        <v>3051</v>
      </c>
      <c r="G1351" s="650" t="s">
        <v>2697</v>
      </c>
      <c r="H1351" s="650" t="s">
        <v>2681</v>
      </c>
      <c r="I1351" s="176"/>
      <c r="J1351" s="661">
        <v>1</v>
      </c>
      <c r="K1351" s="176">
        <v>7</v>
      </c>
      <c r="L1351" s="176">
        <v>182</v>
      </c>
      <c r="M1351" s="176">
        <f t="shared" si="132"/>
        <v>182</v>
      </c>
      <c r="N1351" s="1104"/>
      <c r="O1351" s="1129" t="str">
        <f t="shared" si="130"/>
        <v/>
      </c>
      <c r="P1351" s="175"/>
      <c r="Q1351" s="175"/>
      <c r="R1351" s="175"/>
      <c r="S1351" s="175"/>
      <c r="T1351" s="175"/>
      <c r="U1351" s="175"/>
      <c r="V1351" s="175"/>
      <c r="W1351" s="175"/>
      <c r="X1351" s="175"/>
      <c r="Y1351" s="175"/>
      <c r="Z1351" s="175"/>
      <c r="AA1351" s="175"/>
      <c r="AB1351" s="175"/>
      <c r="AC1351" s="175"/>
      <c r="AD1351" s="175"/>
      <c r="AE1351" s="175"/>
      <c r="AF1351" s="175"/>
      <c r="AG1351" s="175"/>
    </row>
    <row r="1352" spans="1:33" ht="18" customHeight="1">
      <c r="A1352" s="647" t="str">
        <f t="shared" si="131"/>
        <v>平成18</v>
      </c>
      <c r="B1352" s="552">
        <f t="shared" si="128"/>
        <v>33</v>
      </c>
      <c r="C1352" s="648">
        <v>38853</v>
      </c>
      <c r="D1352" s="648" t="str">
        <f t="shared" si="129"/>
        <v/>
      </c>
      <c r="E1352" s="649">
        <v>1</v>
      </c>
      <c r="F1352" s="650" t="s">
        <v>3052</v>
      </c>
      <c r="G1352" s="650" t="s">
        <v>2697</v>
      </c>
      <c r="H1352" s="650" t="s">
        <v>2681</v>
      </c>
      <c r="I1352" s="176"/>
      <c r="J1352" s="661">
        <v>1</v>
      </c>
      <c r="K1352" s="176">
        <v>12</v>
      </c>
      <c r="L1352" s="176">
        <v>126</v>
      </c>
      <c r="M1352" s="176">
        <f t="shared" si="132"/>
        <v>126</v>
      </c>
      <c r="N1352" s="1104"/>
      <c r="O1352" s="1129" t="str">
        <f t="shared" si="130"/>
        <v/>
      </c>
      <c r="P1352" s="175"/>
      <c r="Q1352" s="175"/>
      <c r="R1352" s="175"/>
      <c r="S1352" s="175"/>
      <c r="T1352" s="175"/>
      <c r="U1352" s="175"/>
      <c r="V1352" s="175"/>
      <c r="W1352" s="175"/>
      <c r="X1352" s="175"/>
      <c r="Y1352" s="175"/>
      <c r="Z1352" s="175"/>
      <c r="AA1352" s="175"/>
      <c r="AB1352" s="175"/>
      <c r="AC1352" s="175"/>
      <c r="AD1352" s="175"/>
      <c r="AE1352" s="175"/>
      <c r="AF1352" s="175"/>
      <c r="AG1352" s="175"/>
    </row>
    <row r="1353" spans="1:33" ht="18" customHeight="1">
      <c r="A1353" s="647" t="str">
        <f t="shared" si="131"/>
        <v>平成18</v>
      </c>
      <c r="B1353" s="552">
        <f t="shared" si="128"/>
        <v>76</v>
      </c>
      <c r="C1353" s="648">
        <v>38876</v>
      </c>
      <c r="D1353" s="648" t="str">
        <f t="shared" si="129"/>
        <v/>
      </c>
      <c r="E1353" s="649">
        <v>1</v>
      </c>
      <c r="F1353" s="650" t="s">
        <v>3053</v>
      </c>
      <c r="G1353" s="650" t="s">
        <v>3054</v>
      </c>
      <c r="H1353" s="650" t="s">
        <v>2649</v>
      </c>
      <c r="I1353" s="176"/>
      <c r="J1353" s="661">
        <v>1</v>
      </c>
      <c r="K1353" s="176">
        <v>5</v>
      </c>
      <c r="L1353" s="176">
        <v>100</v>
      </c>
      <c r="M1353" s="176">
        <f t="shared" si="132"/>
        <v>100</v>
      </c>
      <c r="N1353" s="1104"/>
      <c r="O1353" s="1129" t="str">
        <f t="shared" si="130"/>
        <v/>
      </c>
      <c r="P1353" s="175"/>
      <c r="Q1353" s="175"/>
      <c r="R1353" s="175"/>
      <c r="S1353" s="175"/>
      <c r="T1353" s="175"/>
      <c r="U1353" s="175"/>
      <c r="V1353" s="175"/>
      <c r="W1353" s="175"/>
      <c r="X1353" s="175"/>
      <c r="Y1353" s="175"/>
      <c r="Z1353" s="175"/>
      <c r="AA1353" s="175"/>
      <c r="AB1353" s="175"/>
      <c r="AC1353" s="175"/>
      <c r="AD1353" s="175"/>
      <c r="AE1353" s="175"/>
      <c r="AF1353" s="175"/>
      <c r="AG1353" s="175"/>
    </row>
    <row r="1354" spans="1:33" ht="18" customHeight="1">
      <c r="A1354" s="647" t="str">
        <f t="shared" si="131"/>
        <v>平成18</v>
      </c>
      <c r="B1354" s="552">
        <f t="shared" si="128"/>
        <v>97</v>
      </c>
      <c r="C1354" s="648">
        <v>38877</v>
      </c>
      <c r="D1354" s="648" t="str">
        <f t="shared" si="129"/>
        <v/>
      </c>
      <c r="E1354" s="649">
        <v>1</v>
      </c>
      <c r="F1354" s="650" t="s">
        <v>3055</v>
      </c>
      <c r="G1354" s="650" t="s">
        <v>2856</v>
      </c>
      <c r="H1354" s="650" t="s">
        <v>3056</v>
      </c>
      <c r="I1354" s="176"/>
      <c r="J1354" s="661">
        <v>1</v>
      </c>
      <c r="K1354" s="176">
        <v>3</v>
      </c>
      <c r="L1354" s="176">
        <v>22</v>
      </c>
      <c r="M1354" s="176">
        <f t="shared" si="132"/>
        <v>22</v>
      </c>
      <c r="N1354" s="1104"/>
      <c r="O1354" s="1129" t="str">
        <f t="shared" si="130"/>
        <v/>
      </c>
      <c r="P1354" s="175"/>
      <c r="Q1354" s="175"/>
      <c r="R1354" s="175"/>
      <c r="S1354" s="175"/>
      <c r="T1354" s="175"/>
      <c r="U1354" s="175"/>
      <c r="V1354" s="175"/>
      <c r="W1354" s="175"/>
      <c r="X1354" s="175"/>
      <c r="Y1354" s="175"/>
      <c r="Z1354" s="175"/>
      <c r="AA1354" s="175"/>
      <c r="AB1354" s="175"/>
      <c r="AC1354" s="175"/>
      <c r="AD1354" s="175"/>
      <c r="AE1354" s="175"/>
      <c r="AF1354" s="175"/>
      <c r="AG1354" s="175"/>
    </row>
    <row r="1355" spans="1:33" ht="18" customHeight="1">
      <c r="A1355" s="647" t="str">
        <f t="shared" si="131"/>
        <v>平成18</v>
      </c>
      <c r="B1355" s="552">
        <f t="shared" si="128"/>
        <v>12</v>
      </c>
      <c r="C1355" s="648">
        <v>38877</v>
      </c>
      <c r="D1355" s="648">
        <f t="shared" si="129"/>
        <v>38878</v>
      </c>
      <c r="E1355" s="649">
        <v>2</v>
      </c>
      <c r="F1355" s="650" t="s">
        <v>3057</v>
      </c>
      <c r="G1355" s="650" t="s">
        <v>2655</v>
      </c>
      <c r="H1355" s="650" t="s">
        <v>2656</v>
      </c>
      <c r="I1355" s="176"/>
      <c r="J1355" s="661">
        <v>1</v>
      </c>
      <c r="K1355" s="176">
        <v>85</v>
      </c>
      <c r="L1355" s="176">
        <v>376</v>
      </c>
      <c r="M1355" s="176">
        <f t="shared" si="132"/>
        <v>752</v>
      </c>
      <c r="N1355" s="1104"/>
      <c r="O1355" s="1129" t="str">
        <f t="shared" si="130"/>
        <v/>
      </c>
      <c r="P1355" s="175"/>
      <c r="Q1355" s="175"/>
      <c r="R1355" s="175"/>
      <c r="S1355" s="175"/>
      <c r="T1355" s="175"/>
      <c r="U1355" s="175"/>
      <c r="V1355" s="175"/>
      <c r="W1355" s="175"/>
      <c r="X1355" s="175"/>
      <c r="Y1355" s="175"/>
      <c r="Z1355" s="175"/>
      <c r="AA1355" s="175"/>
      <c r="AB1355" s="175"/>
      <c r="AC1355" s="175"/>
      <c r="AD1355" s="175"/>
      <c r="AE1355" s="175"/>
      <c r="AF1355" s="175"/>
      <c r="AG1355" s="175"/>
    </row>
    <row r="1356" spans="1:33" ht="18" customHeight="1">
      <c r="A1356" s="647" t="str">
        <f t="shared" si="131"/>
        <v>平成18</v>
      </c>
      <c r="B1356" s="552">
        <f t="shared" si="128"/>
        <v>1</v>
      </c>
      <c r="C1356" s="648">
        <v>38878</v>
      </c>
      <c r="D1356" s="648">
        <f t="shared" si="129"/>
        <v>38879</v>
      </c>
      <c r="E1356" s="649">
        <v>2</v>
      </c>
      <c r="F1356" s="650" t="s">
        <v>3058</v>
      </c>
      <c r="G1356" s="650" t="s">
        <v>3059</v>
      </c>
      <c r="H1356" s="650" t="s">
        <v>2649</v>
      </c>
      <c r="I1356" s="176"/>
      <c r="J1356" s="661">
        <v>1</v>
      </c>
      <c r="K1356" s="176">
        <v>377</v>
      </c>
      <c r="L1356" s="176">
        <v>665</v>
      </c>
      <c r="M1356" s="176">
        <f t="shared" si="132"/>
        <v>1330</v>
      </c>
      <c r="N1356" s="1104"/>
      <c r="O1356" s="1129" t="str">
        <f t="shared" si="130"/>
        <v/>
      </c>
      <c r="P1356" s="175"/>
      <c r="Q1356" s="175"/>
      <c r="R1356" s="175"/>
      <c r="S1356" s="175"/>
      <c r="T1356" s="175"/>
      <c r="U1356" s="175"/>
      <c r="V1356" s="175"/>
      <c r="W1356" s="175"/>
      <c r="X1356" s="175"/>
      <c r="Y1356" s="175"/>
      <c r="Z1356" s="175"/>
      <c r="AA1356" s="175"/>
      <c r="AB1356" s="175"/>
      <c r="AC1356" s="175"/>
      <c r="AD1356" s="175"/>
      <c r="AE1356" s="175"/>
      <c r="AF1356" s="175"/>
      <c r="AG1356" s="175"/>
    </row>
    <row r="1357" spans="1:33" ht="18" customHeight="1">
      <c r="A1357" s="647" t="str">
        <f t="shared" si="131"/>
        <v>平成18</v>
      </c>
      <c r="B1357" s="552">
        <f t="shared" si="128"/>
        <v>22</v>
      </c>
      <c r="C1357" s="648">
        <v>38884</v>
      </c>
      <c r="D1357" s="648" t="str">
        <f t="shared" si="129"/>
        <v/>
      </c>
      <c r="E1357" s="649">
        <v>1</v>
      </c>
      <c r="F1357" s="650" t="s">
        <v>3060</v>
      </c>
      <c r="G1357" s="650" t="s">
        <v>2856</v>
      </c>
      <c r="H1357" s="650" t="s">
        <v>2967</v>
      </c>
      <c r="I1357" s="176"/>
      <c r="J1357" s="661">
        <v>1</v>
      </c>
      <c r="K1357" s="176">
        <v>24</v>
      </c>
      <c r="L1357" s="176">
        <v>86</v>
      </c>
      <c r="M1357" s="176">
        <f t="shared" si="132"/>
        <v>86</v>
      </c>
      <c r="N1357" s="1104"/>
      <c r="O1357" s="1129" t="str">
        <f t="shared" si="130"/>
        <v/>
      </c>
      <c r="P1357" s="175"/>
      <c r="Q1357" s="175"/>
      <c r="R1357" s="175"/>
      <c r="S1357" s="175"/>
      <c r="T1357" s="175"/>
      <c r="U1357" s="175"/>
      <c r="V1357" s="175"/>
      <c r="W1357" s="175"/>
      <c r="X1357" s="175"/>
      <c r="Y1357" s="175"/>
      <c r="Z1357" s="175"/>
      <c r="AA1357" s="175"/>
      <c r="AB1357" s="175"/>
      <c r="AC1357" s="175"/>
      <c r="AD1357" s="175"/>
      <c r="AE1357" s="175"/>
      <c r="AF1357" s="175"/>
      <c r="AG1357" s="175"/>
    </row>
    <row r="1358" spans="1:33" ht="18" customHeight="1">
      <c r="A1358" s="647" t="str">
        <f t="shared" si="131"/>
        <v>平成18</v>
      </c>
      <c r="B1358" s="552">
        <f t="shared" si="128"/>
        <v>23</v>
      </c>
      <c r="C1358" s="648">
        <v>38905</v>
      </c>
      <c r="D1358" s="648" t="str">
        <f t="shared" si="129"/>
        <v/>
      </c>
      <c r="E1358" s="649">
        <v>1</v>
      </c>
      <c r="F1358" s="650" t="s">
        <v>3061</v>
      </c>
      <c r="G1358" s="650" t="s">
        <v>2856</v>
      </c>
      <c r="H1358" s="650" t="s">
        <v>2967</v>
      </c>
      <c r="I1358" s="176"/>
      <c r="J1358" s="661">
        <v>1</v>
      </c>
      <c r="K1358" s="176">
        <v>22</v>
      </c>
      <c r="L1358" s="176">
        <v>87</v>
      </c>
      <c r="M1358" s="176">
        <f t="shared" si="132"/>
        <v>87</v>
      </c>
      <c r="N1358" s="1104"/>
      <c r="O1358" s="1129" t="str">
        <f t="shared" si="130"/>
        <v/>
      </c>
      <c r="P1358" s="175"/>
      <c r="Q1358" s="175"/>
      <c r="R1358" s="175"/>
      <c r="S1358" s="175"/>
      <c r="T1358" s="175"/>
      <c r="U1358" s="175"/>
      <c r="V1358" s="175"/>
      <c r="W1358" s="175"/>
      <c r="X1358" s="175"/>
      <c r="Y1358" s="175"/>
      <c r="Z1358" s="175"/>
      <c r="AA1358" s="175"/>
      <c r="AB1358" s="175"/>
      <c r="AC1358" s="175"/>
      <c r="AD1358" s="175"/>
      <c r="AE1358" s="175"/>
      <c r="AF1358" s="175"/>
      <c r="AG1358" s="175"/>
    </row>
    <row r="1359" spans="1:33" ht="18" customHeight="1">
      <c r="A1359" s="647" t="str">
        <f t="shared" si="131"/>
        <v>平成18</v>
      </c>
      <c r="B1359" s="552">
        <f t="shared" si="128"/>
        <v>20</v>
      </c>
      <c r="C1359" s="648">
        <v>38905</v>
      </c>
      <c r="D1359" s="648">
        <f t="shared" si="129"/>
        <v>38906</v>
      </c>
      <c r="E1359" s="649">
        <v>2</v>
      </c>
      <c r="F1359" s="650" t="s">
        <v>3062</v>
      </c>
      <c r="G1359" s="650" t="s">
        <v>3063</v>
      </c>
      <c r="H1359" s="650" t="s">
        <v>2662</v>
      </c>
      <c r="I1359" s="176"/>
      <c r="J1359" s="661">
        <v>1</v>
      </c>
      <c r="K1359" s="176">
        <v>52</v>
      </c>
      <c r="L1359" s="176">
        <v>129</v>
      </c>
      <c r="M1359" s="176">
        <f t="shared" si="132"/>
        <v>258</v>
      </c>
      <c r="N1359" s="1104"/>
      <c r="O1359" s="1129" t="str">
        <f t="shared" si="130"/>
        <v/>
      </c>
      <c r="P1359" s="175"/>
      <c r="Q1359" s="175"/>
      <c r="R1359" s="175"/>
      <c r="S1359" s="175"/>
      <c r="T1359" s="175"/>
      <c r="U1359" s="175"/>
      <c r="V1359" s="175"/>
      <c r="W1359" s="175"/>
      <c r="X1359" s="175"/>
      <c r="Y1359" s="175"/>
      <c r="Z1359" s="175"/>
      <c r="AA1359" s="175"/>
      <c r="AB1359" s="175"/>
      <c r="AC1359" s="175"/>
      <c r="AD1359" s="175"/>
      <c r="AE1359" s="175"/>
      <c r="AF1359" s="175"/>
      <c r="AG1359" s="175"/>
    </row>
    <row r="1360" spans="1:33" ht="18" customHeight="1">
      <c r="A1360" s="647" t="str">
        <f t="shared" si="131"/>
        <v>平成18</v>
      </c>
      <c r="B1360" s="552">
        <f t="shared" si="128"/>
        <v>3</v>
      </c>
      <c r="C1360" s="648">
        <v>38906</v>
      </c>
      <c r="D1360" s="648">
        <f t="shared" si="129"/>
        <v>38907</v>
      </c>
      <c r="E1360" s="649">
        <v>2</v>
      </c>
      <c r="F1360" s="650" t="s">
        <v>3064</v>
      </c>
      <c r="G1360" s="650" t="s">
        <v>2215</v>
      </c>
      <c r="H1360" s="650" t="s">
        <v>2649</v>
      </c>
      <c r="I1360" s="176"/>
      <c r="J1360" s="661">
        <v>1</v>
      </c>
      <c r="K1360" s="176">
        <v>300</v>
      </c>
      <c r="L1360" s="176">
        <v>67</v>
      </c>
      <c r="M1360" s="176">
        <f t="shared" si="132"/>
        <v>134</v>
      </c>
      <c r="N1360" s="1104"/>
      <c r="O1360" s="1129" t="str">
        <f t="shared" si="130"/>
        <v/>
      </c>
      <c r="P1360" s="175"/>
      <c r="Q1360" s="175"/>
      <c r="R1360" s="175"/>
      <c r="S1360" s="175"/>
      <c r="T1360" s="175"/>
      <c r="U1360" s="175"/>
      <c r="V1360" s="175"/>
      <c r="W1360" s="175"/>
      <c r="X1360" s="175"/>
      <c r="Y1360" s="175"/>
      <c r="Z1360" s="175"/>
      <c r="AA1360" s="175"/>
      <c r="AB1360" s="175"/>
      <c r="AC1360" s="175"/>
      <c r="AD1360" s="175"/>
      <c r="AE1360" s="175"/>
      <c r="AF1360" s="175"/>
      <c r="AG1360" s="175"/>
    </row>
    <row r="1361" spans="1:33" ht="18" customHeight="1">
      <c r="A1361" s="647" t="str">
        <f t="shared" si="131"/>
        <v>平成18</v>
      </c>
      <c r="B1361" s="552">
        <f t="shared" si="128"/>
        <v>7</v>
      </c>
      <c r="C1361" s="648">
        <v>38910</v>
      </c>
      <c r="D1361" s="648">
        <f t="shared" si="129"/>
        <v>38911</v>
      </c>
      <c r="E1361" s="649">
        <v>2</v>
      </c>
      <c r="F1361" s="650" t="s">
        <v>3065</v>
      </c>
      <c r="G1361" s="650" t="s">
        <v>3066</v>
      </c>
      <c r="H1361" s="650" t="s">
        <v>2665</v>
      </c>
      <c r="I1361" s="176"/>
      <c r="J1361" s="661">
        <v>1</v>
      </c>
      <c r="K1361" s="176">
        <v>166</v>
      </c>
      <c r="L1361" s="176">
        <v>450</v>
      </c>
      <c r="M1361" s="176">
        <f t="shared" si="132"/>
        <v>900</v>
      </c>
      <c r="N1361" s="1104"/>
      <c r="O1361" s="1129" t="str">
        <f t="shared" si="130"/>
        <v/>
      </c>
      <c r="P1361" s="175"/>
      <c r="Q1361" s="175"/>
      <c r="R1361" s="175"/>
      <c r="S1361" s="175"/>
      <c r="T1361" s="175"/>
      <c r="U1361" s="175"/>
      <c r="V1361" s="175"/>
      <c r="W1361" s="175"/>
      <c r="X1361" s="175"/>
      <c r="Y1361" s="175"/>
      <c r="Z1361" s="175"/>
      <c r="AA1361" s="175"/>
      <c r="AB1361" s="175"/>
      <c r="AC1361" s="175"/>
      <c r="AD1361" s="175"/>
      <c r="AE1361" s="175"/>
      <c r="AF1361" s="175"/>
      <c r="AG1361" s="175"/>
    </row>
    <row r="1362" spans="1:33" ht="18" customHeight="1">
      <c r="A1362" s="647" t="str">
        <f t="shared" si="131"/>
        <v>平成18</v>
      </c>
      <c r="B1362" s="552">
        <f t="shared" si="128"/>
        <v>42</v>
      </c>
      <c r="C1362" s="648">
        <v>38918</v>
      </c>
      <c r="D1362" s="648">
        <f t="shared" si="129"/>
        <v>38919</v>
      </c>
      <c r="E1362" s="649">
        <v>2</v>
      </c>
      <c r="F1362" s="650" t="s">
        <v>3067</v>
      </c>
      <c r="G1362" s="650" t="s">
        <v>2635</v>
      </c>
      <c r="H1362" s="650" t="s">
        <v>2868</v>
      </c>
      <c r="I1362" s="176"/>
      <c r="J1362" s="661">
        <v>1</v>
      </c>
      <c r="K1362" s="176">
        <v>9</v>
      </c>
      <c r="L1362" s="176">
        <v>54</v>
      </c>
      <c r="M1362" s="176">
        <f t="shared" si="132"/>
        <v>108</v>
      </c>
      <c r="N1362" s="1104"/>
      <c r="O1362" s="1129" t="str">
        <f t="shared" si="130"/>
        <v/>
      </c>
      <c r="P1362" s="175"/>
      <c r="Q1362" s="175"/>
      <c r="R1362" s="175"/>
      <c r="S1362" s="175"/>
      <c r="T1362" s="175"/>
      <c r="U1362" s="175"/>
      <c r="V1362" s="175"/>
      <c r="W1362" s="175"/>
      <c r="X1362" s="175"/>
      <c r="Y1362" s="175"/>
      <c r="Z1362" s="175"/>
      <c r="AA1362" s="175"/>
      <c r="AB1362" s="175"/>
      <c r="AC1362" s="175"/>
      <c r="AD1362" s="175"/>
      <c r="AE1362" s="175"/>
      <c r="AF1362" s="175"/>
      <c r="AG1362" s="175"/>
    </row>
    <row r="1363" spans="1:33" ht="18" customHeight="1">
      <c r="A1363" s="647" t="str">
        <f t="shared" si="131"/>
        <v>平成18</v>
      </c>
      <c r="B1363" s="552">
        <f t="shared" si="128"/>
        <v>85</v>
      </c>
      <c r="C1363" s="648">
        <v>38923</v>
      </c>
      <c r="D1363" s="648" t="str">
        <f t="shared" si="129"/>
        <v/>
      </c>
      <c r="E1363" s="649">
        <v>1</v>
      </c>
      <c r="F1363" s="650" t="s">
        <v>3068</v>
      </c>
      <c r="G1363" s="650" t="s">
        <v>3069</v>
      </c>
      <c r="H1363" s="650" t="s">
        <v>2649</v>
      </c>
      <c r="I1363" s="176"/>
      <c r="J1363" s="661">
        <v>1</v>
      </c>
      <c r="K1363" s="176">
        <v>4</v>
      </c>
      <c r="L1363" s="176">
        <v>370</v>
      </c>
      <c r="M1363" s="176">
        <f t="shared" si="132"/>
        <v>370</v>
      </c>
      <c r="N1363" s="1104"/>
      <c r="O1363" s="1129" t="str">
        <f t="shared" si="130"/>
        <v/>
      </c>
      <c r="P1363" s="175"/>
      <c r="Q1363" s="175"/>
      <c r="R1363" s="175"/>
      <c r="S1363" s="175"/>
      <c r="T1363" s="175"/>
      <c r="U1363" s="175"/>
      <c r="V1363" s="175"/>
      <c r="W1363" s="175"/>
      <c r="X1363" s="175"/>
      <c r="Y1363" s="175"/>
      <c r="Z1363" s="175"/>
      <c r="AA1363" s="175"/>
      <c r="AB1363" s="175"/>
      <c r="AC1363" s="175"/>
      <c r="AD1363" s="175"/>
      <c r="AE1363" s="175"/>
      <c r="AF1363" s="175"/>
      <c r="AG1363" s="175"/>
    </row>
    <row r="1364" spans="1:33" ht="18" customHeight="1">
      <c r="A1364" s="647" t="str">
        <f t="shared" si="131"/>
        <v>平成18</v>
      </c>
      <c r="B1364" s="552">
        <f t="shared" si="128"/>
        <v>52</v>
      </c>
      <c r="C1364" s="648">
        <v>38925</v>
      </c>
      <c r="D1364" s="648" t="str">
        <f t="shared" si="129"/>
        <v/>
      </c>
      <c r="E1364" s="649">
        <v>1</v>
      </c>
      <c r="F1364" s="650" t="s">
        <v>3070</v>
      </c>
      <c r="G1364" s="650" t="s">
        <v>2856</v>
      </c>
      <c r="H1364" s="650" t="s">
        <v>2731</v>
      </c>
      <c r="I1364" s="176"/>
      <c r="J1364" s="661">
        <v>1</v>
      </c>
      <c r="K1364" s="176">
        <v>7</v>
      </c>
      <c r="L1364" s="176">
        <v>115</v>
      </c>
      <c r="M1364" s="176">
        <f t="shared" si="132"/>
        <v>115</v>
      </c>
      <c r="N1364" s="1104"/>
      <c r="O1364" s="1129" t="str">
        <f t="shared" si="130"/>
        <v/>
      </c>
      <c r="P1364" s="175"/>
      <c r="Q1364" s="175"/>
      <c r="R1364" s="175"/>
      <c r="S1364" s="175"/>
      <c r="T1364" s="175"/>
      <c r="U1364" s="175"/>
      <c r="V1364" s="175"/>
      <c r="W1364" s="175"/>
      <c r="X1364" s="175"/>
      <c r="Y1364" s="175"/>
      <c r="Z1364" s="175"/>
      <c r="AA1364" s="175"/>
      <c r="AB1364" s="175"/>
      <c r="AC1364" s="175"/>
      <c r="AD1364" s="175"/>
      <c r="AE1364" s="175"/>
      <c r="AF1364" s="175"/>
      <c r="AG1364" s="175"/>
    </row>
    <row r="1365" spans="1:33" ht="18" customHeight="1">
      <c r="A1365" s="647" t="str">
        <f t="shared" si="131"/>
        <v>平成18</v>
      </c>
      <c r="B1365" s="552">
        <f t="shared" si="128"/>
        <v>19</v>
      </c>
      <c r="C1365" s="648">
        <v>38925</v>
      </c>
      <c r="D1365" s="648">
        <f t="shared" si="129"/>
        <v>38926</v>
      </c>
      <c r="E1365" s="649">
        <v>2</v>
      </c>
      <c r="F1365" s="650" t="s">
        <v>3071</v>
      </c>
      <c r="G1365" s="650" t="s">
        <v>3072</v>
      </c>
      <c r="H1365" s="650" t="s">
        <v>2679</v>
      </c>
      <c r="I1365" s="176"/>
      <c r="J1365" s="661">
        <v>1</v>
      </c>
      <c r="K1365" s="176">
        <v>56</v>
      </c>
      <c r="L1365" s="176">
        <v>374</v>
      </c>
      <c r="M1365" s="176">
        <f t="shared" si="132"/>
        <v>748</v>
      </c>
      <c r="N1365" s="1104"/>
      <c r="O1365" s="1129" t="str">
        <f t="shared" si="130"/>
        <v/>
      </c>
      <c r="P1365" s="175"/>
      <c r="Q1365" s="175"/>
      <c r="R1365" s="175"/>
      <c r="S1365" s="175"/>
      <c r="T1365" s="175"/>
      <c r="U1365" s="175"/>
      <c r="V1365" s="175"/>
      <c r="W1365" s="175"/>
      <c r="X1365" s="175"/>
      <c r="Y1365" s="175"/>
      <c r="Z1365" s="175"/>
      <c r="AA1365" s="175"/>
      <c r="AB1365" s="175"/>
      <c r="AC1365" s="175"/>
      <c r="AD1365" s="175"/>
      <c r="AE1365" s="175"/>
      <c r="AF1365" s="175"/>
      <c r="AG1365" s="175"/>
    </row>
    <row r="1366" spans="1:33" ht="18" customHeight="1">
      <c r="A1366" s="647" t="str">
        <f t="shared" si="131"/>
        <v>平成18</v>
      </c>
      <c r="B1366" s="552">
        <f t="shared" si="128"/>
        <v>28</v>
      </c>
      <c r="C1366" s="648">
        <v>38926</v>
      </c>
      <c r="D1366" s="648" t="str">
        <f t="shared" si="129"/>
        <v/>
      </c>
      <c r="E1366" s="649">
        <v>1</v>
      </c>
      <c r="F1366" s="650" t="s">
        <v>3073</v>
      </c>
      <c r="G1366" s="650" t="s">
        <v>2787</v>
      </c>
      <c r="H1366" s="650" t="s">
        <v>2957</v>
      </c>
      <c r="I1366" s="176"/>
      <c r="J1366" s="661">
        <v>1</v>
      </c>
      <c r="K1366" s="176">
        <v>19</v>
      </c>
      <c r="L1366" s="176">
        <v>56</v>
      </c>
      <c r="M1366" s="176">
        <f t="shared" si="132"/>
        <v>56</v>
      </c>
      <c r="N1366" s="1104"/>
      <c r="O1366" s="1129" t="str">
        <f t="shared" si="130"/>
        <v/>
      </c>
      <c r="P1366" s="175"/>
      <c r="Q1366" s="175"/>
      <c r="R1366" s="175"/>
      <c r="S1366" s="175"/>
      <c r="T1366" s="175"/>
      <c r="U1366" s="175"/>
      <c r="V1366" s="175"/>
      <c r="W1366" s="175"/>
      <c r="X1366" s="175"/>
      <c r="Y1366" s="175"/>
      <c r="Z1366" s="175"/>
      <c r="AA1366" s="175"/>
      <c r="AB1366" s="175"/>
      <c r="AC1366" s="175"/>
      <c r="AD1366" s="175"/>
      <c r="AE1366" s="175"/>
      <c r="AF1366" s="175"/>
      <c r="AG1366" s="175"/>
    </row>
    <row r="1367" spans="1:33" ht="18" customHeight="1">
      <c r="A1367" s="647" t="str">
        <f t="shared" si="131"/>
        <v>平成18</v>
      </c>
      <c r="B1367" s="552">
        <f t="shared" si="128"/>
        <v>15</v>
      </c>
      <c r="C1367" s="648">
        <v>38929</v>
      </c>
      <c r="D1367" s="648" t="str">
        <f t="shared" si="129"/>
        <v/>
      </c>
      <c r="E1367" s="649">
        <v>1</v>
      </c>
      <c r="F1367" s="650" t="s">
        <v>3074</v>
      </c>
      <c r="G1367" s="650" t="s">
        <v>2787</v>
      </c>
      <c r="H1367" s="650" t="s">
        <v>2983</v>
      </c>
      <c r="I1367" s="176"/>
      <c r="J1367" s="661">
        <v>1</v>
      </c>
      <c r="K1367" s="176">
        <v>60</v>
      </c>
      <c r="L1367" s="176">
        <v>187</v>
      </c>
      <c r="M1367" s="176">
        <f t="shared" si="132"/>
        <v>187</v>
      </c>
      <c r="N1367" s="1104"/>
      <c r="O1367" s="1129" t="str">
        <f t="shared" si="130"/>
        <v/>
      </c>
      <c r="P1367" s="175"/>
      <c r="Q1367" s="175"/>
      <c r="R1367" s="175"/>
      <c r="S1367" s="175"/>
      <c r="T1367" s="175"/>
      <c r="U1367" s="175"/>
      <c r="V1367" s="175"/>
      <c r="W1367" s="175"/>
      <c r="X1367" s="175"/>
      <c r="Y1367" s="175"/>
      <c r="Z1367" s="175"/>
      <c r="AA1367" s="175"/>
      <c r="AB1367" s="175"/>
      <c r="AC1367" s="175"/>
      <c r="AD1367" s="175"/>
      <c r="AE1367" s="175"/>
      <c r="AF1367" s="175"/>
      <c r="AG1367" s="175"/>
    </row>
    <row r="1368" spans="1:33" ht="18" customHeight="1">
      <c r="A1368" s="647" t="str">
        <f t="shared" si="131"/>
        <v>平成18</v>
      </c>
      <c r="B1368" s="552">
        <f t="shared" si="128"/>
        <v>18</v>
      </c>
      <c r="C1368" s="648">
        <v>38932</v>
      </c>
      <c r="D1368" s="648">
        <f t="shared" si="129"/>
        <v>38933</v>
      </c>
      <c r="E1368" s="649">
        <v>2</v>
      </c>
      <c r="F1368" s="650" t="s">
        <v>3075</v>
      </c>
      <c r="G1368" s="650" t="s">
        <v>3076</v>
      </c>
      <c r="H1368" s="650" t="s">
        <v>2636</v>
      </c>
      <c r="I1368" s="176"/>
      <c r="J1368" s="661">
        <v>1</v>
      </c>
      <c r="K1368" s="176">
        <v>57</v>
      </c>
      <c r="L1368" s="176">
        <v>138</v>
      </c>
      <c r="M1368" s="176">
        <f t="shared" si="132"/>
        <v>276</v>
      </c>
      <c r="N1368" s="1104"/>
      <c r="O1368" s="1129" t="str">
        <f t="shared" si="130"/>
        <v/>
      </c>
      <c r="P1368" s="175"/>
      <c r="Q1368" s="175"/>
      <c r="R1368" s="175"/>
      <c r="S1368" s="175"/>
      <c r="T1368" s="175"/>
      <c r="U1368" s="175"/>
      <c r="V1368" s="175"/>
      <c r="W1368" s="175"/>
      <c r="X1368" s="175"/>
      <c r="Y1368" s="175"/>
      <c r="Z1368" s="175"/>
      <c r="AA1368" s="175"/>
      <c r="AB1368" s="175"/>
      <c r="AC1368" s="175"/>
      <c r="AD1368" s="175"/>
      <c r="AE1368" s="175"/>
      <c r="AF1368" s="175"/>
      <c r="AG1368" s="175"/>
    </row>
    <row r="1369" spans="1:33" ht="18" customHeight="1">
      <c r="A1369" s="647" t="str">
        <f t="shared" si="131"/>
        <v>平成18</v>
      </c>
      <c r="B1369" s="552">
        <f t="shared" si="128"/>
        <v>42</v>
      </c>
      <c r="C1369" s="648">
        <v>38933</v>
      </c>
      <c r="D1369" s="648" t="str">
        <f t="shared" si="129"/>
        <v/>
      </c>
      <c r="E1369" s="649">
        <v>1</v>
      </c>
      <c r="F1369" s="650" t="s">
        <v>3077</v>
      </c>
      <c r="G1369" s="650" t="s">
        <v>3078</v>
      </c>
      <c r="H1369" s="650" t="s">
        <v>2957</v>
      </c>
      <c r="I1369" s="176"/>
      <c r="J1369" s="661">
        <v>1</v>
      </c>
      <c r="K1369" s="176">
        <v>9</v>
      </c>
      <c r="L1369" s="176">
        <v>42</v>
      </c>
      <c r="M1369" s="176">
        <f t="shared" si="132"/>
        <v>42</v>
      </c>
      <c r="N1369" s="1104"/>
      <c r="O1369" s="1129" t="str">
        <f t="shared" si="130"/>
        <v/>
      </c>
      <c r="P1369" s="175"/>
      <c r="Q1369" s="175"/>
      <c r="R1369" s="175"/>
      <c r="S1369" s="175"/>
      <c r="T1369" s="175"/>
      <c r="U1369" s="175"/>
      <c r="V1369" s="175"/>
      <c r="W1369" s="175"/>
      <c r="X1369" s="175"/>
      <c r="Y1369" s="175"/>
      <c r="Z1369" s="175"/>
      <c r="AA1369" s="175"/>
      <c r="AB1369" s="175"/>
      <c r="AC1369" s="175"/>
      <c r="AD1369" s="175"/>
      <c r="AE1369" s="175"/>
      <c r="AF1369" s="175"/>
      <c r="AG1369" s="175"/>
    </row>
    <row r="1370" spans="1:33" ht="18" customHeight="1">
      <c r="A1370" s="647" t="str">
        <f t="shared" si="131"/>
        <v>平成18</v>
      </c>
      <c r="B1370" s="552">
        <f t="shared" si="128"/>
        <v>97</v>
      </c>
      <c r="C1370" s="648">
        <v>38936</v>
      </c>
      <c r="D1370" s="648" t="str">
        <f t="shared" si="129"/>
        <v/>
      </c>
      <c r="E1370" s="649">
        <v>1</v>
      </c>
      <c r="F1370" s="650" t="s">
        <v>3079</v>
      </c>
      <c r="G1370" s="650" t="s">
        <v>2919</v>
      </c>
      <c r="H1370" s="650" t="s">
        <v>3080</v>
      </c>
      <c r="I1370" s="176"/>
      <c r="J1370" s="665">
        <v>1</v>
      </c>
      <c r="K1370" s="176">
        <v>3</v>
      </c>
      <c r="L1370" s="176">
        <v>30</v>
      </c>
      <c r="M1370" s="176">
        <f t="shared" si="132"/>
        <v>30</v>
      </c>
      <c r="N1370" s="1104"/>
      <c r="O1370" s="1129" t="str">
        <f t="shared" si="130"/>
        <v/>
      </c>
      <c r="P1370" s="175"/>
      <c r="Q1370" s="175"/>
      <c r="R1370" s="175"/>
      <c r="S1370" s="175"/>
      <c r="T1370" s="175"/>
      <c r="U1370" s="175"/>
      <c r="V1370" s="175"/>
      <c r="W1370" s="175"/>
      <c r="X1370" s="175"/>
      <c r="Y1370" s="175"/>
      <c r="Z1370" s="175"/>
      <c r="AA1370" s="175"/>
      <c r="AB1370" s="175"/>
      <c r="AC1370" s="175"/>
      <c r="AD1370" s="175"/>
      <c r="AE1370" s="175"/>
      <c r="AF1370" s="175"/>
      <c r="AG1370" s="175"/>
    </row>
    <row r="1371" spans="1:33" ht="18" customHeight="1">
      <c r="A1371" s="647" t="str">
        <f t="shared" si="131"/>
        <v>平成18</v>
      </c>
      <c r="B1371" s="552">
        <f t="shared" si="128"/>
        <v>9</v>
      </c>
      <c r="C1371" s="648">
        <v>38979</v>
      </c>
      <c r="D1371" s="648" t="str">
        <f t="shared" si="129"/>
        <v/>
      </c>
      <c r="E1371" s="649">
        <v>1</v>
      </c>
      <c r="F1371" s="650" t="s">
        <v>3081</v>
      </c>
      <c r="G1371" s="650" t="s">
        <v>3082</v>
      </c>
      <c r="H1371" s="650" t="s">
        <v>2674</v>
      </c>
      <c r="I1371" s="176"/>
      <c r="J1371" s="661">
        <v>1</v>
      </c>
      <c r="K1371" s="176">
        <v>123</v>
      </c>
      <c r="L1371" s="176">
        <v>208</v>
      </c>
      <c r="M1371" s="176">
        <f t="shared" si="132"/>
        <v>208</v>
      </c>
      <c r="N1371" s="1104"/>
      <c r="O1371" s="1129" t="str">
        <f t="shared" si="130"/>
        <v/>
      </c>
      <c r="P1371" s="175"/>
      <c r="Q1371" s="175"/>
      <c r="R1371" s="175"/>
      <c r="S1371" s="175"/>
      <c r="T1371" s="175"/>
      <c r="U1371" s="175"/>
      <c r="V1371" s="175"/>
      <c r="W1371" s="175"/>
      <c r="X1371" s="175"/>
      <c r="Y1371" s="175"/>
      <c r="Z1371" s="175"/>
      <c r="AA1371" s="175"/>
      <c r="AB1371" s="175"/>
      <c r="AC1371" s="175"/>
      <c r="AD1371" s="175"/>
      <c r="AE1371" s="175"/>
      <c r="AF1371" s="175"/>
      <c r="AG1371" s="175"/>
    </row>
    <row r="1372" spans="1:33" ht="18" customHeight="1">
      <c r="A1372" s="647" t="str">
        <f t="shared" si="131"/>
        <v>平成18</v>
      </c>
      <c r="B1372" s="552">
        <f t="shared" si="128"/>
        <v>97</v>
      </c>
      <c r="C1372" s="648">
        <v>38988</v>
      </c>
      <c r="D1372" s="648" t="str">
        <f t="shared" si="129"/>
        <v/>
      </c>
      <c r="E1372" s="649">
        <v>1</v>
      </c>
      <c r="F1372" s="650" t="s">
        <v>3083</v>
      </c>
      <c r="G1372" s="650" t="s">
        <v>2787</v>
      </c>
      <c r="H1372" s="650" t="s">
        <v>2658</v>
      </c>
      <c r="I1372" s="176"/>
      <c r="J1372" s="661">
        <v>1</v>
      </c>
      <c r="K1372" s="176">
        <v>3</v>
      </c>
      <c r="L1372" s="176">
        <v>68</v>
      </c>
      <c r="M1372" s="176">
        <f t="shared" si="132"/>
        <v>68</v>
      </c>
      <c r="N1372" s="1104"/>
      <c r="O1372" s="1129" t="str">
        <f t="shared" si="130"/>
        <v/>
      </c>
      <c r="P1372" s="175"/>
      <c r="Q1372" s="175"/>
      <c r="R1372" s="175"/>
      <c r="S1372" s="175"/>
      <c r="T1372" s="175"/>
      <c r="U1372" s="175"/>
      <c r="V1372" s="175"/>
      <c r="W1372" s="175"/>
      <c r="X1372" s="175"/>
      <c r="Y1372" s="175"/>
      <c r="Z1372" s="175"/>
      <c r="AA1372" s="175"/>
      <c r="AB1372" s="175"/>
      <c r="AC1372" s="175"/>
      <c r="AD1372" s="175"/>
      <c r="AE1372" s="175"/>
      <c r="AF1372" s="175"/>
      <c r="AG1372" s="175"/>
    </row>
    <row r="1373" spans="1:33" ht="18" customHeight="1">
      <c r="A1373" s="647" t="str">
        <f t="shared" si="131"/>
        <v>平成18</v>
      </c>
      <c r="B1373" s="552">
        <f t="shared" si="128"/>
        <v>60</v>
      </c>
      <c r="C1373" s="648">
        <v>38990</v>
      </c>
      <c r="D1373" s="648" t="str">
        <f t="shared" si="129"/>
        <v/>
      </c>
      <c r="E1373" s="649">
        <v>1</v>
      </c>
      <c r="F1373" s="650" t="s">
        <v>3084</v>
      </c>
      <c r="G1373" s="650" t="s">
        <v>3085</v>
      </c>
      <c r="H1373" s="650" t="s">
        <v>3006</v>
      </c>
      <c r="I1373" s="176"/>
      <c r="J1373" s="661">
        <v>1</v>
      </c>
      <c r="K1373" s="176">
        <v>6</v>
      </c>
      <c r="L1373" s="176">
        <v>58</v>
      </c>
      <c r="M1373" s="176">
        <f t="shared" si="132"/>
        <v>58</v>
      </c>
      <c r="N1373" s="1104"/>
      <c r="O1373" s="1129" t="str">
        <f t="shared" si="130"/>
        <v/>
      </c>
      <c r="P1373" s="175"/>
      <c r="Q1373" s="175"/>
      <c r="R1373" s="175"/>
      <c r="S1373" s="175"/>
      <c r="T1373" s="175"/>
      <c r="U1373" s="175"/>
      <c r="V1373" s="175"/>
      <c r="W1373" s="175"/>
      <c r="X1373" s="175"/>
      <c r="Y1373" s="175"/>
      <c r="Z1373" s="175"/>
      <c r="AA1373" s="175"/>
      <c r="AB1373" s="175"/>
      <c r="AC1373" s="175"/>
      <c r="AD1373" s="175"/>
      <c r="AE1373" s="175"/>
      <c r="AF1373" s="175"/>
      <c r="AG1373" s="175"/>
    </row>
    <row r="1374" spans="1:33" ht="18" customHeight="1">
      <c r="A1374" s="647" t="str">
        <f t="shared" si="131"/>
        <v>平成18</v>
      </c>
      <c r="B1374" s="552">
        <f t="shared" si="128"/>
        <v>76</v>
      </c>
      <c r="C1374" s="648">
        <v>38999</v>
      </c>
      <c r="D1374" s="648" t="str">
        <f t="shared" si="129"/>
        <v/>
      </c>
      <c r="E1374" s="649">
        <v>1</v>
      </c>
      <c r="F1374" s="650" t="s">
        <v>3086</v>
      </c>
      <c r="G1374" s="650" t="s">
        <v>1795</v>
      </c>
      <c r="H1374" s="650" t="s">
        <v>2896</v>
      </c>
      <c r="I1374" s="176"/>
      <c r="J1374" s="661">
        <v>1</v>
      </c>
      <c r="K1374" s="176">
        <v>5</v>
      </c>
      <c r="L1374" s="176">
        <v>150</v>
      </c>
      <c r="M1374" s="176">
        <f t="shared" si="132"/>
        <v>150</v>
      </c>
      <c r="N1374" s="1104"/>
      <c r="O1374" s="1129" t="str">
        <f t="shared" si="130"/>
        <v/>
      </c>
      <c r="P1374" s="175"/>
      <c r="Q1374" s="175"/>
      <c r="R1374" s="175"/>
      <c r="S1374" s="175"/>
      <c r="T1374" s="175"/>
      <c r="U1374" s="175"/>
      <c r="V1374" s="175"/>
      <c r="W1374" s="175"/>
      <c r="X1374" s="175"/>
      <c r="Y1374" s="175"/>
      <c r="Z1374" s="175"/>
      <c r="AA1374" s="175"/>
      <c r="AB1374" s="175"/>
      <c r="AC1374" s="175"/>
      <c r="AD1374" s="175"/>
      <c r="AE1374" s="175"/>
      <c r="AF1374" s="175"/>
      <c r="AG1374" s="175"/>
    </row>
    <row r="1375" spans="1:33" ht="18" customHeight="1">
      <c r="A1375" s="647" t="str">
        <f t="shared" si="131"/>
        <v>平成18</v>
      </c>
      <c r="B1375" s="552">
        <f t="shared" si="128"/>
        <v>9</v>
      </c>
      <c r="C1375" s="648">
        <v>39000</v>
      </c>
      <c r="D1375" s="648">
        <f t="shared" si="129"/>
        <v>39001</v>
      </c>
      <c r="E1375" s="649">
        <v>2</v>
      </c>
      <c r="F1375" s="650" t="s">
        <v>3087</v>
      </c>
      <c r="G1375" s="650" t="s">
        <v>3082</v>
      </c>
      <c r="H1375" s="650" t="s">
        <v>2652</v>
      </c>
      <c r="I1375" s="176"/>
      <c r="J1375" s="661">
        <v>1</v>
      </c>
      <c r="K1375" s="176">
        <v>123</v>
      </c>
      <c r="L1375" s="176">
        <v>418</v>
      </c>
      <c r="M1375" s="176">
        <f t="shared" si="132"/>
        <v>836</v>
      </c>
      <c r="N1375" s="1104"/>
      <c r="O1375" s="1129" t="str">
        <f t="shared" si="130"/>
        <v/>
      </c>
      <c r="P1375" s="175"/>
      <c r="Q1375" s="175"/>
      <c r="R1375" s="175"/>
      <c r="S1375" s="175"/>
      <c r="T1375" s="175"/>
      <c r="U1375" s="175"/>
      <c r="V1375" s="175"/>
      <c r="W1375" s="175"/>
      <c r="X1375" s="175"/>
      <c r="Y1375" s="175"/>
      <c r="Z1375" s="175"/>
      <c r="AA1375" s="175"/>
      <c r="AB1375" s="175"/>
      <c r="AC1375" s="175"/>
      <c r="AD1375" s="175"/>
      <c r="AE1375" s="175"/>
      <c r="AF1375" s="175"/>
      <c r="AG1375" s="175"/>
    </row>
    <row r="1376" spans="1:33" ht="18" customHeight="1">
      <c r="A1376" s="647" t="str">
        <f t="shared" si="131"/>
        <v>平成18</v>
      </c>
      <c r="B1376" s="552">
        <f t="shared" si="128"/>
        <v>60</v>
      </c>
      <c r="C1376" s="648">
        <v>39003</v>
      </c>
      <c r="D1376" s="648" t="str">
        <f t="shared" si="129"/>
        <v/>
      </c>
      <c r="E1376" s="649">
        <v>1</v>
      </c>
      <c r="F1376" s="650" t="s">
        <v>3088</v>
      </c>
      <c r="G1376" s="650" t="s">
        <v>3089</v>
      </c>
      <c r="H1376" s="650" t="s">
        <v>2904</v>
      </c>
      <c r="I1376" s="176"/>
      <c r="J1376" s="661">
        <v>1</v>
      </c>
      <c r="K1376" s="176">
        <v>6</v>
      </c>
      <c r="L1376" s="176">
        <v>37</v>
      </c>
      <c r="M1376" s="176">
        <f t="shared" si="132"/>
        <v>37</v>
      </c>
      <c r="N1376" s="1104"/>
      <c r="O1376" s="1129" t="str">
        <f t="shared" si="130"/>
        <v/>
      </c>
      <c r="P1376" s="175"/>
      <c r="Q1376" s="175"/>
      <c r="R1376" s="175"/>
      <c r="S1376" s="175"/>
      <c r="T1376" s="175"/>
      <c r="U1376" s="175"/>
      <c r="V1376" s="175"/>
      <c r="W1376" s="175"/>
      <c r="X1376" s="175"/>
      <c r="Y1376" s="175"/>
      <c r="Z1376" s="175"/>
      <c r="AA1376" s="175"/>
      <c r="AB1376" s="175"/>
      <c r="AC1376" s="175"/>
      <c r="AD1376" s="175"/>
      <c r="AE1376" s="175"/>
      <c r="AF1376" s="175"/>
      <c r="AG1376" s="175"/>
    </row>
    <row r="1377" spans="1:33" ht="18" customHeight="1">
      <c r="A1377" s="647" t="str">
        <f t="shared" si="131"/>
        <v>平成18</v>
      </c>
      <c r="B1377" s="552">
        <f t="shared" si="128"/>
        <v>109</v>
      </c>
      <c r="C1377" s="648">
        <v>39013</v>
      </c>
      <c r="D1377" s="648" t="str">
        <f t="shared" si="129"/>
        <v/>
      </c>
      <c r="E1377" s="649">
        <v>1</v>
      </c>
      <c r="F1377" s="650" t="s">
        <v>3090</v>
      </c>
      <c r="G1377" s="650" t="s">
        <v>3091</v>
      </c>
      <c r="H1377" s="650" t="s">
        <v>2681</v>
      </c>
      <c r="I1377" s="176"/>
      <c r="J1377" s="661">
        <v>1</v>
      </c>
      <c r="K1377" s="176">
        <v>1</v>
      </c>
      <c r="L1377" s="176">
        <v>30</v>
      </c>
      <c r="M1377" s="176">
        <f t="shared" si="132"/>
        <v>30</v>
      </c>
      <c r="N1377" s="1104"/>
      <c r="O1377" s="1129" t="str">
        <f t="shared" si="130"/>
        <v/>
      </c>
      <c r="P1377" s="175"/>
      <c r="Q1377" s="175"/>
      <c r="R1377" s="175"/>
      <c r="S1377" s="175"/>
      <c r="T1377" s="175"/>
      <c r="U1377" s="175"/>
      <c r="V1377" s="175"/>
      <c r="W1377" s="175"/>
      <c r="X1377" s="175"/>
      <c r="Y1377" s="175"/>
      <c r="Z1377" s="175"/>
      <c r="AA1377" s="175"/>
      <c r="AB1377" s="175"/>
      <c r="AC1377" s="175"/>
      <c r="AD1377" s="175"/>
      <c r="AE1377" s="175"/>
      <c r="AF1377" s="175"/>
      <c r="AG1377" s="175"/>
    </row>
    <row r="1378" spans="1:33" ht="18" customHeight="1">
      <c r="A1378" s="647" t="str">
        <f t="shared" si="131"/>
        <v>平成18</v>
      </c>
      <c r="B1378" s="552">
        <f t="shared" si="128"/>
        <v>17</v>
      </c>
      <c r="C1378" s="648">
        <v>39016</v>
      </c>
      <c r="D1378" s="648">
        <f t="shared" si="129"/>
        <v>39017</v>
      </c>
      <c r="E1378" s="649">
        <v>2</v>
      </c>
      <c r="F1378" s="650" t="s">
        <v>3092</v>
      </c>
      <c r="G1378" s="650" t="s">
        <v>2708</v>
      </c>
      <c r="H1378" s="650" t="s">
        <v>2709</v>
      </c>
      <c r="I1378" s="176"/>
      <c r="J1378" s="661">
        <v>1</v>
      </c>
      <c r="K1378" s="176">
        <v>59</v>
      </c>
      <c r="L1378" s="176">
        <v>410</v>
      </c>
      <c r="M1378" s="176">
        <f t="shared" si="132"/>
        <v>820</v>
      </c>
      <c r="N1378" s="1104"/>
      <c r="O1378" s="1129" t="str">
        <f t="shared" si="130"/>
        <v/>
      </c>
      <c r="P1378" s="175"/>
      <c r="Q1378" s="175"/>
      <c r="R1378" s="175"/>
      <c r="S1378" s="175"/>
      <c r="T1378" s="175"/>
      <c r="U1378" s="175"/>
      <c r="V1378" s="175"/>
      <c r="W1378" s="175"/>
      <c r="X1378" s="175"/>
      <c r="Y1378" s="175"/>
      <c r="Z1378" s="175"/>
      <c r="AA1378" s="175"/>
      <c r="AB1378" s="175"/>
      <c r="AC1378" s="175"/>
      <c r="AD1378" s="175"/>
      <c r="AE1378" s="175"/>
      <c r="AF1378" s="175"/>
      <c r="AG1378" s="175"/>
    </row>
    <row r="1379" spans="1:33" ht="18" customHeight="1">
      <c r="A1379" s="647" t="str">
        <f t="shared" si="131"/>
        <v>平成18</v>
      </c>
      <c r="B1379" s="552">
        <f t="shared" si="128"/>
        <v>85</v>
      </c>
      <c r="C1379" s="648">
        <v>39018</v>
      </c>
      <c r="D1379" s="648" t="str">
        <f t="shared" si="129"/>
        <v/>
      </c>
      <c r="E1379" s="649">
        <v>1</v>
      </c>
      <c r="F1379" s="650" t="s">
        <v>3093</v>
      </c>
      <c r="G1379" s="650" t="s">
        <v>3094</v>
      </c>
      <c r="H1379" s="650" t="s">
        <v>2649</v>
      </c>
      <c r="I1379" s="176"/>
      <c r="J1379" s="661">
        <v>1</v>
      </c>
      <c r="K1379" s="176">
        <v>4</v>
      </c>
      <c r="L1379" s="176">
        <v>147</v>
      </c>
      <c r="M1379" s="176">
        <f t="shared" si="132"/>
        <v>147</v>
      </c>
      <c r="N1379" s="1104"/>
      <c r="O1379" s="1129" t="str">
        <f t="shared" si="130"/>
        <v/>
      </c>
      <c r="P1379" s="175"/>
      <c r="Q1379" s="175"/>
      <c r="R1379" s="175"/>
      <c r="S1379" s="175"/>
      <c r="T1379" s="175"/>
      <c r="U1379" s="175"/>
      <c r="V1379" s="175"/>
      <c r="W1379" s="175"/>
      <c r="X1379" s="175"/>
      <c r="Y1379" s="175"/>
      <c r="Z1379" s="175"/>
      <c r="AA1379" s="175"/>
      <c r="AB1379" s="175"/>
      <c r="AC1379" s="175"/>
      <c r="AD1379" s="175"/>
      <c r="AE1379" s="175"/>
      <c r="AF1379" s="175"/>
      <c r="AG1379" s="175"/>
    </row>
    <row r="1380" spans="1:33" ht="18" customHeight="1">
      <c r="A1380" s="647" t="str">
        <f t="shared" si="131"/>
        <v>平成18</v>
      </c>
      <c r="B1380" s="552">
        <f t="shared" si="128"/>
        <v>109</v>
      </c>
      <c r="C1380" s="648">
        <v>39027</v>
      </c>
      <c r="D1380" s="648" t="str">
        <f t="shared" si="129"/>
        <v/>
      </c>
      <c r="E1380" s="649">
        <v>1</v>
      </c>
      <c r="F1380" s="650" t="s">
        <v>3090</v>
      </c>
      <c r="G1380" s="650" t="s">
        <v>3095</v>
      </c>
      <c r="H1380" s="650" t="s">
        <v>2681</v>
      </c>
      <c r="I1380" s="176"/>
      <c r="J1380" s="661">
        <v>1</v>
      </c>
      <c r="K1380" s="176">
        <v>1</v>
      </c>
      <c r="L1380" s="176">
        <v>22</v>
      </c>
      <c r="M1380" s="176">
        <f t="shared" si="132"/>
        <v>22</v>
      </c>
      <c r="N1380" s="1104"/>
      <c r="O1380" s="1129" t="str">
        <f t="shared" si="130"/>
        <v/>
      </c>
      <c r="P1380" s="175"/>
      <c r="Q1380" s="175"/>
      <c r="R1380" s="175"/>
      <c r="S1380" s="175"/>
      <c r="T1380" s="175"/>
      <c r="U1380" s="175"/>
      <c r="V1380" s="175"/>
      <c r="W1380" s="175"/>
      <c r="X1380" s="175"/>
      <c r="Y1380" s="175"/>
      <c r="Z1380" s="175"/>
      <c r="AA1380" s="175"/>
      <c r="AB1380" s="175"/>
      <c r="AC1380" s="175"/>
      <c r="AD1380" s="175"/>
      <c r="AE1380" s="175"/>
      <c r="AF1380" s="175"/>
      <c r="AG1380" s="175"/>
    </row>
    <row r="1381" spans="1:33" ht="18" customHeight="1">
      <c r="A1381" s="647" t="str">
        <f t="shared" si="131"/>
        <v>平成18</v>
      </c>
      <c r="B1381" s="552">
        <f t="shared" si="128"/>
        <v>45</v>
      </c>
      <c r="C1381" s="648">
        <v>39030</v>
      </c>
      <c r="D1381" s="648">
        <f t="shared" si="129"/>
        <v>39031</v>
      </c>
      <c r="E1381" s="649">
        <v>2</v>
      </c>
      <c r="F1381" s="650" t="s">
        <v>3096</v>
      </c>
      <c r="G1381" s="650" t="s">
        <v>2787</v>
      </c>
      <c r="H1381" s="650" t="s">
        <v>2920</v>
      </c>
      <c r="I1381" s="176"/>
      <c r="J1381" s="661">
        <v>1</v>
      </c>
      <c r="K1381" s="176">
        <v>8</v>
      </c>
      <c r="L1381" s="176">
        <v>46</v>
      </c>
      <c r="M1381" s="176">
        <f t="shared" si="132"/>
        <v>92</v>
      </c>
      <c r="N1381" s="1104"/>
      <c r="O1381" s="1129" t="str">
        <f t="shared" si="130"/>
        <v/>
      </c>
      <c r="P1381" s="175"/>
      <c r="Q1381" s="175"/>
      <c r="R1381" s="175"/>
      <c r="S1381" s="175"/>
      <c r="T1381" s="175"/>
      <c r="U1381" s="175"/>
      <c r="V1381" s="175"/>
      <c r="W1381" s="175"/>
      <c r="X1381" s="175"/>
      <c r="Y1381" s="175"/>
      <c r="Z1381" s="175"/>
      <c r="AA1381" s="175"/>
      <c r="AB1381" s="175"/>
      <c r="AC1381" s="175"/>
      <c r="AD1381" s="175"/>
      <c r="AE1381" s="175"/>
      <c r="AF1381" s="175"/>
      <c r="AG1381" s="175"/>
    </row>
    <row r="1382" spans="1:33" ht="18" customHeight="1">
      <c r="A1382" s="647" t="str">
        <f t="shared" si="131"/>
        <v>平成18</v>
      </c>
      <c r="B1382" s="552">
        <f t="shared" si="128"/>
        <v>4</v>
      </c>
      <c r="C1382" s="648">
        <v>39036</v>
      </c>
      <c r="D1382" s="648">
        <f t="shared" si="129"/>
        <v>39038</v>
      </c>
      <c r="E1382" s="649">
        <v>3</v>
      </c>
      <c r="F1382" s="650" t="s">
        <v>3097</v>
      </c>
      <c r="G1382" s="650" t="s">
        <v>3098</v>
      </c>
      <c r="H1382" s="650" t="s">
        <v>2717</v>
      </c>
      <c r="I1382" s="176"/>
      <c r="J1382" s="661">
        <v>1</v>
      </c>
      <c r="K1382" s="176">
        <v>288</v>
      </c>
      <c r="L1382" s="176">
        <v>891</v>
      </c>
      <c r="M1382" s="176">
        <f t="shared" si="132"/>
        <v>2673</v>
      </c>
      <c r="N1382" s="1104"/>
      <c r="O1382" s="1129" t="str">
        <f t="shared" si="130"/>
        <v/>
      </c>
      <c r="P1382" s="175"/>
      <c r="Q1382" s="175"/>
      <c r="R1382" s="175"/>
      <c r="S1382" s="175"/>
      <c r="T1382" s="175"/>
      <c r="U1382" s="175"/>
      <c r="V1382" s="175"/>
      <c r="W1382" s="175"/>
      <c r="X1382" s="175"/>
      <c r="Y1382" s="175"/>
      <c r="Z1382" s="175"/>
      <c r="AA1382" s="175"/>
      <c r="AB1382" s="175"/>
      <c r="AC1382" s="175"/>
      <c r="AD1382" s="175"/>
      <c r="AE1382" s="175"/>
      <c r="AF1382" s="175"/>
      <c r="AG1382" s="175"/>
    </row>
    <row r="1383" spans="1:33" ht="18" customHeight="1">
      <c r="A1383" s="647" t="str">
        <f t="shared" si="131"/>
        <v>平成18</v>
      </c>
      <c r="B1383" s="552">
        <f t="shared" si="128"/>
        <v>23</v>
      </c>
      <c r="C1383" s="648">
        <v>39038</v>
      </c>
      <c r="D1383" s="648" t="str">
        <f t="shared" si="129"/>
        <v/>
      </c>
      <c r="E1383" s="649">
        <v>1</v>
      </c>
      <c r="F1383" s="650" t="s">
        <v>3099</v>
      </c>
      <c r="G1383" s="650" t="s">
        <v>2697</v>
      </c>
      <c r="H1383" s="650" t="s">
        <v>2681</v>
      </c>
      <c r="I1383" s="176"/>
      <c r="J1383" s="661">
        <v>1</v>
      </c>
      <c r="K1383" s="176">
        <v>22</v>
      </c>
      <c r="L1383" s="176">
        <v>71</v>
      </c>
      <c r="M1383" s="176">
        <f t="shared" si="132"/>
        <v>71</v>
      </c>
      <c r="N1383" s="1104"/>
      <c r="O1383" s="1129" t="str">
        <f t="shared" si="130"/>
        <v/>
      </c>
      <c r="P1383" s="175"/>
      <c r="Q1383" s="175"/>
      <c r="R1383" s="175"/>
      <c r="S1383" s="175"/>
      <c r="T1383" s="175"/>
      <c r="U1383" s="175"/>
      <c r="V1383" s="175"/>
      <c r="W1383" s="175"/>
      <c r="X1383" s="175"/>
      <c r="Y1383" s="175"/>
      <c r="Z1383" s="175"/>
      <c r="AA1383" s="175"/>
      <c r="AB1383" s="175"/>
      <c r="AC1383" s="175"/>
      <c r="AD1383" s="175"/>
      <c r="AE1383" s="175"/>
      <c r="AF1383" s="175"/>
      <c r="AG1383" s="175"/>
    </row>
    <row r="1384" spans="1:33" ht="18" customHeight="1">
      <c r="A1384" s="647" t="str">
        <f t="shared" si="131"/>
        <v>平成18</v>
      </c>
      <c r="B1384" s="552">
        <f t="shared" si="128"/>
        <v>8</v>
      </c>
      <c r="C1384" s="648">
        <v>39038</v>
      </c>
      <c r="D1384" s="648">
        <f t="shared" si="129"/>
        <v>39040</v>
      </c>
      <c r="E1384" s="649">
        <v>3</v>
      </c>
      <c r="F1384" s="650" t="s">
        <v>3100</v>
      </c>
      <c r="G1384" s="650" t="s">
        <v>3101</v>
      </c>
      <c r="H1384" s="650" t="s">
        <v>2725</v>
      </c>
      <c r="I1384" s="176"/>
      <c r="J1384" s="661">
        <v>1</v>
      </c>
      <c r="K1384" s="176">
        <v>136</v>
      </c>
      <c r="L1384" s="176">
        <v>720</v>
      </c>
      <c r="M1384" s="176">
        <f t="shared" si="132"/>
        <v>2160</v>
      </c>
      <c r="N1384" s="1104"/>
      <c r="O1384" s="1129" t="str">
        <f t="shared" si="130"/>
        <v/>
      </c>
      <c r="P1384" s="175"/>
      <c r="Q1384" s="175"/>
      <c r="R1384" s="175"/>
      <c r="S1384" s="175"/>
      <c r="T1384" s="175"/>
      <c r="U1384" s="175"/>
      <c r="V1384" s="175"/>
      <c r="W1384" s="175"/>
      <c r="X1384" s="175"/>
      <c r="Y1384" s="175"/>
      <c r="Z1384" s="175"/>
      <c r="AA1384" s="175"/>
      <c r="AB1384" s="175"/>
      <c r="AC1384" s="175"/>
      <c r="AD1384" s="175"/>
      <c r="AE1384" s="175"/>
      <c r="AF1384" s="175"/>
      <c r="AG1384" s="175"/>
    </row>
    <row r="1385" spans="1:33" ht="18" customHeight="1">
      <c r="A1385" s="647" t="str">
        <f t="shared" si="131"/>
        <v>平成18</v>
      </c>
      <c r="B1385" s="552">
        <f t="shared" si="128"/>
        <v>104</v>
      </c>
      <c r="C1385" s="648">
        <v>39039</v>
      </c>
      <c r="D1385" s="648" t="str">
        <f t="shared" si="129"/>
        <v/>
      </c>
      <c r="E1385" s="649">
        <v>1</v>
      </c>
      <c r="F1385" s="650" t="s">
        <v>3102</v>
      </c>
      <c r="G1385" s="650" t="s">
        <v>3098</v>
      </c>
      <c r="H1385" s="650" t="s">
        <v>3103</v>
      </c>
      <c r="I1385" s="176"/>
      <c r="J1385" s="661">
        <v>1</v>
      </c>
      <c r="K1385" s="176">
        <v>2</v>
      </c>
      <c r="L1385" s="176">
        <v>250</v>
      </c>
      <c r="M1385" s="176">
        <f t="shared" si="132"/>
        <v>250</v>
      </c>
      <c r="N1385" s="1104"/>
      <c r="O1385" s="1129" t="str">
        <f t="shared" si="130"/>
        <v/>
      </c>
      <c r="P1385" s="175"/>
      <c r="Q1385" s="175"/>
      <c r="R1385" s="175"/>
      <c r="S1385" s="175"/>
      <c r="T1385" s="175"/>
      <c r="U1385" s="175"/>
      <c r="V1385" s="175"/>
      <c r="W1385" s="175"/>
      <c r="X1385" s="175"/>
      <c r="Y1385" s="175"/>
      <c r="Z1385" s="175"/>
      <c r="AA1385" s="175"/>
      <c r="AB1385" s="175"/>
      <c r="AC1385" s="175"/>
      <c r="AD1385" s="175"/>
      <c r="AE1385" s="175"/>
      <c r="AF1385" s="175"/>
      <c r="AG1385" s="175"/>
    </row>
    <row r="1386" spans="1:33" ht="18" customHeight="1">
      <c r="A1386" s="647" t="str">
        <f t="shared" si="131"/>
        <v>平成18</v>
      </c>
      <c r="B1386" s="552">
        <f t="shared" si="128"/>
        <v>85</v>
      </c>
      <c r="C1386" s="648">
        <v>39042</v>
      </c>
      <c r="D1386" s="648">
        <f t="shared" si="129"/>
        <v>39043</v>
      </c>
      <c r="E1386" s="649">
        <v>2</v>
      </c>
      <c r="F1386" s="650" t="s">
        <v>3104</v>
      </c>
      <c r="G1386" s="650" t="s">
        <v>1617</v>
      </c>
      <c r="H1386" s="650" t="s">
        <v>3080</v>
      </c>
      <c r="I1386" s="176"/>
      <c r="J1386" s="665">
        <v>1</v>
      </c>
      <c r="K1386" s="176">
        <v>4</v>
      </c>
      <c r="L1386" s="176">
        <v>705</v>
      </c>
      <c r="M1386" s="176">
        <f t="shared" si="132"/>
        <v>1410</v>
      </c>
      <c r="N1386" s="1104"/>
      <c r="O1386" s="1129" t="str">
        <f t="shared" si="130"/>
        <v/>
      </c>
      <c r="P1386" s="175"/>
      <c r="Q1386" s="175"/>
      <c r="R1386" s="175"/>
      <c r="S1386" s="175"/>
      <c r="T1386" s="175"/>
      <c r="U1386" s="175"/>
      <c r="V1386" s="175"/>
      <c r="W1386" s="175"/>
      <c r="X1386" s="175"/>
      <c r="Y1386" s="175"/>
      <c r="Z1386" s="175"/>
      <c r="AA1386" s="175"/>
      <c r="AB1386" s="175"/>
      <c r="AC1386" s="175"/>
      <c r="AD1386" s="175"/>
      <c r="AE1386" s="175"/>
      <c r="AF1386" s="175"/>
      <c r="AG1386" s="175"/>
    </row>
    <row r="1387" spans="1:33" ht="18" customHeight="1">
      <c r="A1387" s="647" t="str">
        <f t="shared" si="131"/>
        <v>平成18</v>
      </c>
      <c r="B1387" s="552">
        <f t="shared" si="128"/>
        <v>31</v>
      </c>
      <c r="C1387" s="648">
        <v>39049</v>
      </c>
      <c r="D1387" s="648" t="str">
        <f t="shared" si="129"/>
        <v/>
      </c>
      <c r="E1387" s="649">
        <v>1</v>
      </c>
      <c r="F1387" s="650" t="s">
        <v>3105</v>
      </c>
      <c r="G1387" s="650" t="s">
        <v>2856</v>
      </c>
      <c r="H1387" s="650" t="s">
        <v>3106</v>
      </c>
      <c r="I1387" s="176"/>
      <c r="J1387" s="661">
        <v>1</v>
      </c>
      <c r="K1387" s="176">
        <v>14</v>
      </c>
      <c r="L1387" s="176">
        <v>89</v>
      </c>
      <c r="M1387" s="176">
        <f t="shared" si="132"/>
        <v>89</v>
      </c>
      <c r="N1387" s="1104"/>
      <c r="O1387" s="1129" t="str">
        <f t="shared" si="130"/>
        <v/>
      </c>
      <c r="P1387" s="175"/>
      <c r="Q1387" s="175"/>
      <c r="R1387" s="175"/>
      <c r="S1387" s="175"/>
      <c r="T1387" s="175"/>
      <c r="U1387" s="175"/>
      <c r="V1387" s="175"/>
      <c r="W1387" s="175"/>
      <c r="X1387" s="175"/>
      <c r="Y1387" s="175"/>
      <c r="Z1387" s="175"/>
      <c r="AA1387" s="175"/>
      <c r="AB1387" s="175"/>
      <c r="AC1387" s="175"/>
      <c r="AD1387" s="175"/>
      <c r="AE1387" s="175"/>
      <c r="AF1387" s="175"/>
      <c r="AG1387" s="175"/>
    </row>
    <row r="1388" spans="1:33" ht="18" customHeight="1">
      <c r="A1388" s="647" t="str">
        <f t="shared" si="131"/>
        <v>平成18</v>
      </c>
      <c r="B1388" s="552">
        <f t="shared" si="128"/>
        <v>2</v>
      </c>
      <c r="C1388" s="648">
        <v>39052</v>
      </c>
      <c r="D1388" s="648">
        <f t="shared" si="129"/>
        <v>39054</v>
      </c>
      <c r="E1388" s="649">
        <v>3</v>
      </c>
      <c r="F1388" s="650" t="s">
        <v>3107</v>
      </c>
      <c r="G1388" s="650" t="s">
        <v>3108</v>
      </c>
      <c r="H1388" s="650" t="s">
        <v>2954</v>
      </c>
      <c r="I1388" s="176"/>
      <c r="J1388" s="661">
        <v>1</v>
      </c>
      <c r="K1388" s="176">
        <v>350</v>
      </c>
      <c r="L1388" s="176">
        <v>761</v>
      </c>
      <c r="M1388" s="176">
        <f t="shared" si="132"/>
        <v>2283</v>
      </c>
      <c r="N1388" s="1104"/>
      <c r="O1388" s="1129" t="str">
        <f t="shared" si="130"/>
        <v/>
      </c>
      <c r="P1388" s="175"/>
      <c r="Q1388" s="175"/>
      <c r="R1388" s="175"/>
      <c r="S1388" s="175"/>
      <c r="T1388" s="175"/>
      <c r="U1388" s="175"/>
      <c r="V1388" s="175"/>
      <c r="W1388" s="175"/>
      <c r="X1388" s="175"/>
      <c r="Y1388" s="175"/>
      <c r="Z1388" s="175"/>
      <c r="AA1388" s="175"/>
      <c r="AB1388" s="175"/>
      <c r="AC1388" s="175"/>
      <c r="AD1388" s="175"/>
      <c r="AE1388" s="175"/>
      <c r="AF1388" s="175"/>
      <c r="AG1388" s="175"/>
    </row>
    <row r="1389" spans="1:33" ht="18" customHeight="1">
      <c r="A1389" s="647" t="str">
        <f t="shared" si="131"/>
        <v>平成18</v>
      </c>
      <c r="B1389" s="552">
        <f t="shared" si="128"/>
        <v>104</v>
      </c>
      <c r="C1389" s="648">
        <v>39056</v>
      </c>
      <c r="D1389" s="648">
        <f t="shared" si="129"/>
        <v>39057</v>
      </c>
      <c r="E1389" s="649">
        <v>2</v>
      </c>
      <c r="F1389" s="650" t="s">
        <v>3109</v>
      </c>
      <c r="G1389" s="650" t="s">
        <v>3110</v>
      </c>
      <c r="H1389" s="650" t="s">
        <v>2731</v>
      </c>
      <c r="I1389" s="176"/>
      <c r="J1389" s="661">
        <v>1</v>
      </c>
      <c r="K1389" s="176">
        <v>2</v>
      </c>
      <c r="L1389" s="176">
        <v>229</v>
      </c>
      <c r="M1389" s="176">
        <f t="shared" si="132"/>
        <v>458</v>
      </c>
      <c r="N1389" s="1104"/>
      <c r="O1389" s="1129" t="str">
        <f t="shared" si="130"/>
        <v/>
      </c>
      <c r="P1389" s="175"/>
      <c r="Q1389" s="175"/>
      <c r="R1389" s="175"/>
      <c r="S1389" s="175"/>
      <c r="T1389" s="175"/>
      <c r="U1389" s="175"/>
      <c r="V1389" s="175"/>
      <c r="W1389" s="175"/>
      <c r="X1389" s="175"/>
      <c r="Y1389" s="175"/>
      <c r="Z1389" s="175"/>
      <c r="AA1389" s="175"/>
      <c r="AB1389" s="175"/>
      <c r="AC1389" s="175"/>
      <c r="AD1389" s="175"/>
      <c r="AE1389" s="175"/>
      <c r="AF1389" s="175"/>
      <c r="AG1389" s="175"/>
    </row>
    <row r="1390" spans="1:33" ht="18" customHeight="1">
      <c r="A1390" s="647" t="str">
        <f t="shared" si="131"/>
        <v>平成18</v>
      </c>
      <c r="B1390" s="552">
        <f t="shared" si="128"/>
        <v>11</v>
      </c>
      <c r="C1390" s="648">
        <v>39058</v>
      </c>
      <c r="D1390" s="648">
        <f t="shared" si="129"/>
        <v>39059</v>
      </c>
      <c r="E1390" s="649">
        <v>2</v>
      </c>
      <c r="F1390" s="650" t="s">
        <v>3111</v>
      </c>
      <c r="G1390" s="650" t="s">
        <v>3112</v>
      </c>
      <c r="H1390" s="650" t="s">
        <v>2909</v>
      </c>
      <c r="I1390" s="176"/>
      <c r="J1390" s="661">
        <v>1</v>
      </c>
      <c r="K1390" s="176">
        <v>89</v>
      </c>
      <c r="L1390" s="176">
        <v>195</v>
      </c>
      <c r="M1390" s="176">
        <f t="shared" si="132"/>
        <v>390</v>
      </c>
      <c r="N1390" s="1104"/>
      <c r="O1390" s="1129" t="str">
        <f t="shared" si="130"/>
        <v/>
      </c>
      <c r="P1390" s="175"/>
      <c r="Q1390" s="175"/>
      <c r="R1390" s="175"/>
      <c r="S1390" s="175"/>
      <c r="T1390" s="175"/>
      <c r="U1390" s="175"/>
      <c r="V1390" s="175"/>
      <c r="W1390" s="175"/>
      <c r="X1390" s="175"/>
      <c r="Y1390" s="175"/>
      <c r="Z1390" s="175"/>
      <c r="AA1390" s="175"/>
      <c r="AB1390" s="175"/>
      <c r="AC1390" s="175"/>
      <c r="AD1390" s="175"/>
      <c r="AE1390" s="175"/>
      <c r="AF1390" s="175"/>
      <c r="AG1390" s="175"/>
    </row>
    <row r="1391" spans="1:33" ht="18" customHeight="1">
      <c r="A1391" s="647" t="str">
        <f t="shared" si="131"/>
        <v>平成18</v>
      </c>
      <c r="B1391" s="552">
        <f t="shared" si="128"/>
        <v>76</v>
      </c>
      <c r="C1391" s="648">
        <v>39065</v>
      </c>
      <c r="D1391" s="648" t="str">
        <f t="shared" si="129"/>
        <v/>
      </c>
      <c r="E1391" s="649">
        <v>1</v>
      </c>
      <c r="F1391" s="650" t="s">
        <v>3113</v>
      </c>
      <c r="G1391" s="650" t="s">
        <v>2856</v>
      </c>
      <c r="H1391" s="650" t="s">
        <v>3080</v>
      </c>
      <c r="I1391" s="176"/>
      <c r="J1391" s="665">
        <v>1</v>
      </c>
      <c r="K1391" s="176">
        <v>5</v>
      </c>
      <c r="L1391" s="176">
        <v>28</v>
      </c>
      <c r="M1391" s="176">
        <f t="shared" si="132"/>
        <v>28</v>
      </c>
      <c r="N1391" s="1104"/>
      <c r="O1391" s="1129" t="str">
        <f t="shared" si="130"/>
        <v/>
      </c>
      <c r="P1391" s="175"/>
      <c r="Q1391" s="175"/>
      <c r="R1391" s="175"/>
      <c r="S1391" s="175"/>
      <c r="T1391" s="175"/>
      <c r="U1391" s="175"/>
      <c r="V1391" s="175"/>
      <c r="W1391" s="175"/>
      <c r="X1391" s="175"/>
      <c r="Y1391" s="175"/>
      <c r="Z1391" s="175"/>
      <c r="AA1391" s="175"/>
      <c r="AB1391" s="175"/>
      <c r="AC1391" s="175"/>
      <c r="AD1391" s="175"/>
      <c r="AE1391" s="175"/>
      <c r="AF1391" s="175"/>
      <c r="AG1391" s="175"/>
    </row>
    <row r="1392" spans="1:33" ht="18" customHeight="1">
      <c r="A1392" s="647" t="str">
        <f t="shared" si="131"/>
        <v>平成18</v>
      </c>
      <c r="B1392" s="552">
        <f t="shared" si="128"/>
        <v>14</v>
      </c>
      <c r="C1392" s="648">
        <v>39061</v>
      </c>
      <c r="D1392" s="648">
        <f t="shared" si="129"/>
        <v>39062</v>
      </c>
      <c r="E1392" s="649">
        <v>2</v>
      </c>
      <c r="F1392" s="650" t="s">
        <v>3114</v>
      </c>
      <c r="G1392" s="650" t="s">
        <v>2215</v>
      </c>
      <c r="H1392" s="650" t="s">
        <v>2646</v>
      </c>
      <c r="I1392" s="176"/>
      <c r="J1392" s="661">
        <v>1</v>
      </c>
      <c r="K1392" s="176">
        <v>67</v>
      </c>
      <c r="L1392" s="176">
        <v>292</v>
      </c>
      <c r="M1392" s="176">
        <f t="shared" si="132"/>
        <v>584</v>
      </c>
      <c r="N1392" s="1104"/>
      <c r="O1392" s="1129" t="str">
        <f t="shared" si="130"/>
        <v/>
      </c>
      <c r="P1392" s="175"/>
      <c r="Q1392" s="175"/>
      <c r="R1392" s="175"/>
      <c r="S1392" s="175"/>
      <c r="T1392" s="175"/>
      <c r="U1392" s="175"/>
      <c r="V1392" s="175"/>
      <c r="W1392" s="175"/>
      <c r="X1392" s="175"/>
      <c r="Y1392" s="175"/>
      <c r="Z1392" s="175"/>
      <c r="AA1392" s="175"/>
      <c r="AB1392" s="175"/>
      <c r="AC1392" s="175"/>
      <c r="AD1392" s="175"/>
      <c r="AE1392" s="175"/>
      <c r="AF1392" s="175"/>
      <c r="AG1392" s="175"/>
    </row>
    <row r="1393" spans="1:33" ht="18" customHeight="1">
      <c r="A1393" s="647" t="str">
        <f t="shared" si="131"/>
        <v>平成18</v>
      </c>
      <c r="B1393" s="552">
        <f t="shared" si="128"/>
        <v>23</v>
      </c>
      <c r="C1393" s="648">
        <v>39066</v>
      </c>
      <c r="D1393" s="648" t="str">
        <f t="shared" si="129"/>
        <v/>
      </c>
      <c r="E1393" s="649">
        <v>1</v>
      </c>
      <c r="F1393" s="650" t="s">
        <v>3115</v>
      </c>
      <c r="G1393" s="650" t="s">
        <v>3116</v>
      </c>
      <c r="H1393" s="650" t="s">
        <v>2741</v>
      </c>
      <c r="I1393" s="176"/>
      <c r="J1393" s="661">
        <v>1</v>
      </c>
      <c r="K1393" s="176">
        <v>22</v>
      </c>
      <c r="L1393" s="176">
        <v>150</v>
      </c>
      <c r="M1393" s="176">
        <f t="shared" si="132"/>
        <v>150</v>
      </c>
      <c r="N1393" s="1104"/>
      <c r="O1393" s="1129" t="str">
        <f t="shared" si="130"/>
        <v/>
      </c>
      <c r="P1393" s="175"/>
      <c r="Q1393" s="175"/>
      <c r="R1393" s="175"/>
      <c r="S1393" s="175"/>
      <c r="T1393" s="175"/>
      <c r="U1393" s="175"/>
      <c r="V1393" s="175"/>
      <c r="W1393" s="175"/>
      <c r="X1393" s="175"/>
      <c r="Y1393" s="175"/>
      <c r="Z1393" s="175"/>
      <c r="AA1393" s="175"/>
      <c r="AB1393" s="175"/>
      <c r="AC1393" s="175"/>
      <c r="AD1393" s="175"/>
      <c r="AE1393" s="175"/>
      <c r="AF1393" s="175"/>
      <c r="AG1393" s="175"/>
    </row>
    <row r="1394" spans="1:33" ht="18" customHeight="1">
      <c r="A1394" s="647" t="str">
        <f t="shared" si="131"/>
        <v>平成18</v>
      </c>
      <c r="B1394" s="552">
        <f t="shared" si="128"/>
        <v>76</v>
      </c>
      <c r="C1394" s="648">
        <v>39070</v>
      </c>
      <c r="D1394" s="648" t="str">
        <f t="shared" si="129"/>
        <v/>
      </c>
      <c r="E1394" s="649">
        <v>1</v>
      </c>
      <c r="F1394" s="650" t="s">
        <v>3117</v>
      </c>
      <c r="G1394" s="650" t="s">
        <v>2787</v>
      </c>
      <c r="H1394" s="650" t="s">
        <v>2658</v>
      </c>
      <c r="I1394" s="176"/>
      <c r="J1394" s="661">
        <v>1</v>
      </c>
      <c r="K1394" s="176">
        <v>5</v>
      </c>
      <c r="L1394" s="176">
        <v>63</v>
      </c>
      <c r="M1394" s="176">
        <f t="shared" si="132"/>
        <v>63</v>
      </c>
      <c r="N1394" s="1104"/>
      <c r="O1394" s="1129" t="str">
        <f t="shared" si="130"/>
        <v/>
      </c>
      <c r="P1394" s="175"/>
      <c r="Q1394" s="175"/>
      <c r="R1394" s="175"/>
      <c r="S1394" s="175"/>
      <c r="T1394" s="175"/>
      <c r="U1394" s="175"/>
      <c r="V1394" s="175"/>
      <c r="W1394" s="175"/>
      <c r="X1394" s="175"/>
      <c r="Y1394" s="175"/>
      <c r="Z1394" s="175"/>
      <c r="AA1394" s="175"/>
      <c r="AB1394" s="175"/>
      <c r="AC1394" s="175"/>
      <c r="AD1394" s="175"/>
      <c r="AE1394" s="175"/>
      <c r="AF1394" s="175"/>
      <c r="AG1394" s="175"/>
    </row>
    <row r="1395" spans="1:33" ht="18" customHeight="1">
      <c r="A1395" s="647" t="str">
        <f t="shared" si="131"/>
        <v>平成18</v>
      </c>
      <c r="B1395" s="552">
        <f t="shared" si="128"/>
        <v>13</v>
      </c>
      <c r="C1395" s="648">
        <v>39093</v>
      </c>
      <c r="D1395" s="648">
        <f t="shared" si="129"/>
        <v>39094</v>
      </c>
      <c r="E1395" s="649">
        <v>2</v>
      </c>
      <c r="F1395" s="650" t="s">
        <v>3118</v>
      </c>
      <c r="G1395" s="650" t="s">
        <v>2708</v>
      </c>
      <c r="H1395" s="650" t="s">
        <v>2760</v>
      </c>
      <c r="I1395" s="176"/>
      <c r="J1395" s="661">
        <v>1</v>
      </c>
      <c r="K1395" s="176">
        <v>79</v>
      </c>
      <c r="L1395" s="176">
        <v>196</v>
      </c>
      <c r="M1395" s="176">
        <f t="shared" si="132"/>
        <v>392</v>
      </c>
      <c r="N1395" s="1104"/>
      <c r="O1395" s="1129" t="str">
        <f t="shared" si="130"/>
        <v/>
      </c>
      <c r="P1395" s="175"/>
      <c r="Q1395" s="175"/>
      <c r="R1395" s="175"/>
      <c r="S1395" s="175"/>
      <c r="T1395" s="175"/>
      <c r="U1395" s="175"/>
      <c r="V1395" s="175"/>
      <c r="W1395" s="175"/>
      <c r="X1395" s="175"/>
      <c r="Y1395" s="175"/>
      <c r="Z1395" s="175"/>
      <c r="AA1395" s="175"/>
      <c r="AB1395" s="175"/>
      <c r="AC1395" s="175"/>
      <c r="AD1395" s="175"/>
      <c r="AE1395" s="175"/>
      <c r="AF1395" s="175"/>
      <c r="AG1395" s="175"/>
    </row>
    <row r="1396" spans="1:33" ht="18" customHeight="1">
      <c r="A1396" s="647" t="str">
        <f t="shared" si="131"/>
        <v>平成18</v>
      </c>
      <c r="B1396" s="552">
        <f t="shared" si="128"/>
        <v>21</v>
      </c>
      <c r="C1396" s="648">
        <v>39098</v>
      </c>
      <c r="D1396" s="648">
        <f t="shared" si="129"/>
        <v>39099</v>
      </c>
      <c r="E1396" s="649">
        <v>2</v>
      </c>
      <c r="F1396" s="650" t="s">
        <v>3119</v>
      </c>
      <c r="G1396" s="650" t="s">
        <v>2753</v>
      </c>
      <c r="H1396" s="650" t="s">
        <v>2754</v>
      </c>
      <c r="I1396" s="176"/>
      <c r="J1396" s="661">
        <v>1</v>
      </c>
      <c r="K1396" s="176">
        <v>45</v>
      </c>
      <c r="L1396" s="176">
        <v>241</v>
      </c>
      <c r="M1396" s="176">
        <f t="shared" si="132"/>
        <v>482</v>
      </c>
      <c r="N1396" s="1104"/>
      <c r="O1396" s="1129" t="str">
        <f t="shared" si="130"/>
        <v/>
      </c>
      <c r="P1396" s="175"/>
      <c r="Q1396" s="175"/>
      <c r="R1396" s="175"/>
      <c r="S1396" s="175"/>
      <c r="T1396" s="175"/>
      <c r="U1396" s="175"/>
      <c r="V1396" s="175"/>
      <c r="W1396" s="175"/>
      <c r="X1396" s="175"/>
      <c r="Y1396" s="175"/>
      <c r="Z1396" s="175"/>
      <c r="AA1396" s="175"/>
      <c r="AB1396" s="175"/>
      <c r="AC1396" s="175"/>
      <c r="AD1396" s="175"/>
      <c r="AE1396" s="175"/>
      <c r="AF1396" s="175"/>
      <c r="AG1396" s="175"/>
    </row>
    <row r="1397" spans="1:33" ht="18" customHeight="1">
      <c r="A1397" s="647" t="str">
        <f t="shared" si="131"/>
        <v>平成18</v>
      </c>
      <c r="B1397" s="552">
        <f t="shared" si="128"/>
        <v>45</v>
      </c>
      <c r="C1397" s="648">
        <v>39102</v>
      </c>
      <c r="D1397" s="648" t="str">
        <f t="shared" si="129"/>
        <v/>
      </c>
      <c r="E1397" s="649">
        <v>1</v>
      </c>
      <c r="F1397" s="650" t="s">
        <v>3120</v>
      </c>
      <c r="G1397" s="650" t="s">
        <v>3121</v>
      </c>
      <c r="H1397" s="650" t="s">
        <v>3122</v>
      </c>
      <c r="I1397" s="176"/>
      <c r="J1397" s="665">
        <v>1</v>
      </c>
      <c r="K1397" s="176">
        <v>8</v>
      </c>
      <c r="L1397" s="176">
        <v>29</v>
      </c>
      <c r="M1397" s="176">
        <f t="shared" si="132"/>
        <v>29</v>
      </c>
      <c r="N1397" s="1104"/>
      <c r="O1397" s="1129" t="str">
        <f t="shared" si="130"/>
        <v/>
      </c>
      <c r="P1397" s="175"/>
      <c r="Q1397" s="175"/>
      <c r="R1397" s="175"/>
      <c r="S1397" s="175"/>
      <c r="T1397" s="175"/>
      <c r="U1397" s="175"/>
      <c r="V1397" s="175"/>
      <c r="W1397" s="175"/>
      <c r="X1397" s="175"/>
      <c r="Y1397" s="175"/>
      <c r="Z1397" s="175"/>
      <c r="AA1397" s="175"/>
      <c r="AB1397" s="175"/>
      <c r="AC1397" s="175"/>
      <c r="AD1397" s="175"/>
      <c r="AE1397" s="175"/>
      <c r="AF1397" s="175"/>
      <c r="AG1397" s="175"/>
    </row>
    <row r="1398" spans="1:33" ht="18" customHeight="1">
      <c r="A1398" s="647" t="str">
        <f t="shared" si="131"/>
        <v>平成18</v>
      </c>
      <c r="B1398" s="552">
        <f t="shared" si="128"/>
        <v>15</v>
      </c>
      <c r="C1398" s="648">
        <v>39114</v>
      </c>
      <c r="D1398" s="648">
        <f t="shared" si="129"/>
        <v>39115</v>
      </c>
      <c r="E1398" s="649">
        <v>2</v>
      </c>
      <c r="F1398" s="650" t="s">
        <v>3123</v>
      </c>
      <c r="G1398" s="650" t="s">
        <v>3124</v>
      </c>
      <c r="H1398" s="650" t="s">
        <v>3125</v>
      </c>
      <c r="I1398" s="176"/>
      <c r="J1398" s="666">
        <v>1</v>
      </c>
      <c r="K1398" s="667">
        <v>60</v>
      </c>
      <c r="L1398" s="667">
        <v>276</v>
      </c>
      <c r="M1398" s="176">
        <f t="shared" si="132"/>
        <v>552</v>
      </c>
      <c r="N1398" s="1104"/>
      <c r="O1398" s="1129" t="str">
        <f t="shared" si="130"/>
        <v/>
      </c>
      <c r="P1398" s="175"/>
      <c r="Q1398" s="175"/>
      <c r="R1398" s="175"/>
      <c r="S1398" s="175"/>
      <c r="T1398" s="175"/>
      <c r="U1398" s="175"/>
      <c r="V1398" s="175"/>
      <c r="W1398" s="175"/>
      <c r="X1398" s="175"/>
      <c r="Y1398" s="175"/>
      <c r="Z1398" s="175"/>
      <c r="AA1398" s="175"/>
      <c r="AB1398" s="175"/>
      <c r="AC1398" s="175"/>
      <c r="AD1398" s="175"/>
      <c r="AE1398" s="175"/>
      <c r="AF1398" s="175"/>
      <c r="AG1398" s="175"/>
    </row>
    <row r="1399" spans="1:33" ht="18" customHeight="1">
      <c r="A1399" s="647" t="str">
        <f t="shared" si="131"/>
        <v>平成18</v>
      </c>
      <c r="B1399" s="552">
        <f t="shared" si="128"/>
        <v>104</v>
      </c>
      <c r="C1399" s="648">
        <v>39116</v>
      </c>
      <c r="D1399" s="648" t="str">
        <f t="shared" si="129"/>
        <v/>
      </c>
      <c r="E1399" s="649">
        <v>1</v>
      </c>
      <c r="F1399" s="650" t="s">
        <v>3126</v>
      </c>
      <c r="G1399" s="650" t="s">
        <v>3127</v>
      </c>
      <c r="H1399" s="650" t="s">
        <v>3006</v>
      </c>
      <c r="I1399" s="176"/>
      <c r="J1399" s="661">
        <v>1</v>
      </c>
      <c r="K1399" s="176">
        <v>2</v>
      </c>
      <c r="L1399" s="176">
        <v>84</v>
      </c>
      <c r="M1399" s="176">
        <f t="shared" si="132"/>
        <v>84</v>
      </c>
      <c r="N1399" s="1104"/>
      <c r="O1399" s="1129" t="str">
        <f t="shared" si="130"/>
        <v/>
      </c>
      <c r="P1399" s="175"/>
      <c r="Q1399" s="175"/>
      <c r="R1399" s="175"/>
      <c r="S1399" s="175"/>
      <c r="T1399" s="175"/>
      <c r="U1399" s="175"/>
      <c r="V1399" s="175"/>
      <c r="W1399" s="175"/>
      <c r="X1399" s="175"/>
      <c r="Y1399" s="175"/>
      <c r="Z1399" s="175"/>
      <c r="AA1399" s="175"/>
      <c r="AB1399" s="175"/>
      <c r="AC1399" s="175"/>
      <c r="AD1399" s="175"/>
      <c r="AE1399" s="175"/>
      <c r="AF1399" s="175"/>
      <c r="AG1399" s="175"/>
    </row>
    <row r="1400" spans="1:33" ht="18" customHeight="1">
      <c r="A1400" s="647" t="str">
        <f t="shared" si="131"/>
        <v>平成18</v>
      </c>
      <c r="B1400" s="552">
        <f t="shared" si="128"/>
        <v>26</v>
      </c>
      <c r="C1400" s="648">
        <v>39119</v>
      </c>
      <c r="D1400" s="648" t="str">
        <f t="shared" si="129"/>
        <v/>
      </c>
      <c r="E1400" s="649">
        <v>1</v>
      </c>
      <c r="F1400" s="650" t="s">
        <v>3128</v>
      </c>
      <c r="G1400" s="650" t="s">
        <v>2697</v>
      </c>
      <c r="H1400" s="650" t="s">
        <v>2681</v>
      </c>
      <c r="I1400" s="176"/>
      <c r="J1400" s="661">
        <v>1</v>
      </c>
      <c r="K1400" s="176">
        <v>20</v>
      </c>
      <c r="L1400" s="176">
        <v>88</v>
      </c>
      <c r="M1400" s="176">
        <f t="shared" si="132"/>
        <v>88</v>
      </c>
      <c r="N1400" s="1104"/>
      <c r="O1400" s="1129" t="str">
        <f t="shared" si="130"/>
        <v/>
      </c>
      <c r="P1400" s="175"/>
      <c r="Q1400" s="175"/>
      <c r="R1400" s="175"/>
      <c r="S1400" s="175"/>
      <c r="T1400" s="175"/>
      <c r="U1400" s="175"/>
      <c r="V1400" s="175"/>
      <c r="W1400" s="175"/>
      <c r="X1400" s="175"/>
      <c r="Y1400" s="175"/>
      <c r="Z1400" s="175"/>
      <c r="AA1400" s="175"/>
      <c r="AB1400" s="175"/>
      <c r="AC1400" s="175"/>
      <c r="AD1400" s="175"/>
      <c r="AE1400" s="175"/>
      <c r="AF1400" s="175"/>
      <c r="AG1400" s="175"/>
    </row>
    <row r="1401" spans="1:33" ht="18" customHeight="1">
      <c r="A1401" s="647" t="str">
        <f t="shared" si="131"/>
        <v>平成18</v>
      </c>
      <c r="B1401" s="552">
        <f t="shared" si="128"/>
        <v>60</v>
      </c>
      <c r="C1401" s="648">
        <v>39120</v>
      </c>
      <c r="D1401" s="648">
        <f t="shared" si="129"/>
        <v>39121</v>
      </c>
      <c r="E1401" s="649">
        <v>2</v>
      </c>
      <c r="F1401" s="650" t="s">
        <v>3129</v>
      </c>
      <c r="G1401" s="650" t="s">
        <v>2856</v>
      </c>
      <c r="H1401" s="650" t="s">
        <v>2922</v>
      </c>
      <c r="I1401" s="176"/>
      <c r="J1401" s="661">
        <v>1</v>
      </c>
      <c r="K1401" s="176">
        <v>6</v>
      </c>
      <c r="L1401" s="176">
        <v>65</v>
      </c>
      <c r="M1401" s="176">
        <f t="shared" si="132"/>
        <v>130</v>
      </c>
      <c r="N1401" s="1104"/>
      <c r="O1401" s="1129" t="str">
        <f t="shared" si="130"/>
        <v/>
      </c>
      <c r="P1401" s="175"/>
      <c r="Q1401" s="175"/>
      <c r="R1401" s="175"/>
      <c r="S1401" s="175"/>
      <c r="T1401" s="175"/>
      <c r="U1401" s="175"/>
      <c r="V1401" s="175"/>
      <c r="W1401" s="175"/>
      <c r="X1401" s="175"/>
      <c r="Y1401" s="175"/>
      <c r="Z1401" s="175"/>
      <c r="AA1401" s="175"/>
      <c r="AB1401" s="175"/>
      <c r="AC1401" s="175"/>
      <c r="AD1401" s="175"/>
      <c r="AE1401" s="175"/>
      <c r="AF1401" s="175"/>
      <c r="AG1401" s="175"/>
    </row>
    <row r="1402" spans="1:33" ht="18" customHeight="1">
      <c r="A1402" s="647" t="str">
        <f t="shared" si="131"/>
        <v>平成18</v>
      </c>
      <c r="B1402" s="552">
        <f t="shared" si="128"/>
        <v>97</v>
      </c>
      <c r="C1402" s="648">
        <v>39126</v>
      </c>
      <c r="D1402" s="648" t="str">
        <f t="shared" si="129"/>
        <v/>
      </c>
      <c r="E1402" s="649">
        <v>1</v>
      </c>
      <c r="F1402" s="650" t="s">
        <v>3130</v>
      </c>
      <c r="G1402" s="650" t="s">
        <v>2856</v>
      </c>
      <c r="H1402" s="650" t="s">
        <v>2922</v>
      </c>
      <c r="I1402" s="176"/>
      <c r="J1402" s="661">
        <v>1</v>
      </c>
      <c r="K1402" s="176">
        <v>3</v>
      </c>
      <c r="L1402" s="176">
        <v>36</v>
      </c>
      <c r="M1402" s="176">
        <f t="shared" si="132"/>
        <v>36</v>
      </c>
      <c r="N1402" s="1104"/>
      <c r="O1402" s="1129" t="str">
        <f t="shared" si="130"/>
        <v/>
      </c>
      <c r="P1402" s="175"/>
      <c r="Q1402" s="175"/>
      <c r="R1402" s="175"/>
      <c r="S1402" s="175"/>
      <c r="T1402" s="175"/>
      <c r="U1402" s="175"/>
      <c r="V1402" s="175"/>
      <c r="W1402" s="175"/>
      <c r="X1402" s="175"/>
      <c r="Y1402" s="175"/>
      <c r="Z1402" s="175"/>
      <c r="AA1402" s="175"/>
      <c r="AB1402" s="175"/>
      <c r="AC1402" s="175"/>
      <c r="AD1402" s="175"/>
      <c r="AE1402" s="175"/>
      <c r="AF1402" s="175"/>
      <c r="AG1402" s="175"/>
    </row>
    <row r="1403" spans="1:33" ht="18" customHeight="1">
      <c r="A1403" s="647" t="str">
        <f t="shared" si="131"/>
        <v>平成18</v>
      </c>
      <c r="B1403" s="552">
        <f t="shared" si="128"/>
        <v>5</v>
      </c>
      <c r="C1403" s="648">
        <v>39147</v>
      </c>
      <c r="D1403" s="648">
        <f t="shared" si="129"/>
        <v>39149</v>
      </c>
      <c r="E1403" s="649">
        <v>3</v>
      </c>
      <c r="F1403" s="650" t="s">
        <v>3131</v>
      </c>
      <c r="G1403" s="650" t="s">
        <v>3132</v>
      </c>
      <c r="H1403" s="650" t="s">
        <v>2656</v>
      </c>
      <c r="I1403" s="176"/>
      <c r="J1403" s="661">
        <v>1</v>
      </c>
      <c r="K1403" s="176">
        <v>247</v>
      </c>
      <c r="L1403" s="176">
        <v>850</v>
      </c>
      <c r="M1403" s="176">
        <f t="shared" si="132"/>
        <v>2550</v>
      </c>
      <c r="N1403" s="1104"/>
      <c r="O1403" s="1129" t="str">
        <f t="shared" si="130"/>
        <v/>
      </c>
      <c r="P1403" s="175"/>
      <c r="Q1403" s="175"/>
      <c r="R1403" s="175"/>
      <c r="S1403" s="175"/>
      <c r="T1403" s="175"/>
      <c r="U1403" s="175"/>
      <c r="V1403" s="175"/>
      <c r="W1403" s="175"/>
      <c r="X1403" s="175"/>
      <c r="Y1403" s="175"/>
      <c r="Z1403" s="175"/>
      <c r="AA1403" s="175"/>
      <c r="AB1403" s="175"/>
      <c r="AC1403" s="175"/>
      <c r="AD1403" s="175"/>
      <c r="AE1403" s="175"/>
      <c r="AF1403" s="175"/>
      <c r="AG1403" s="175"/>
    </row>
    <row r="1404" spans="1:33" ht="18" customHeight="1">
      <c r="A1404" s="647" t="str">
        <f t="shared" si="131"/>
        <v>平成18</v>
      </c>
      <c r="B1404" s="552">
        <f t="shared" si="128"/>
        <v>38</v>
      </c>
      <c r="C1404" s="648">
        <v>39157</v>
      </c>
      <c r="D1404" s="648" t="str">
        <f t="shared" si="129"/>
        <v/>
      </c>
      <c r="E1404" s="649">
        <v>1</v>
      </c>
      <c r="F1404" s="650" t="s">
        <v>3133</v>
      </c>
      <c r="G1404" s="650" t="s">
        <v>3134</v>
      </c>
      <c r="H1404" s="650" t="s">
        <v>2967</v>
      </c>
      <c r="I1404" s="176"/>
      <c r="J1404" s="661">
        <v>1</v>
      </c>
      <c r="K1404" s="176">
        <v>10</v>
      </c>
      <c r="L1404" s="176">
        <v>56</v>
      </c>
      <c r="M1404" s="176">
        <f t="shared" si="132"/>
        <v>56</v>
      </c>
      <c r="N1404" s="1104"/>
      <c r="O1404" s="1129" t="str">
        <f t="shared" si="130"/>
        <v/>
      </c>
      <c r="P1404" s="175"/>
      <c r="Q1404" s="175"/>
      <c r="R1404" s="175"/>
      <c r="S1404" s="175"/>
      <c r="T1404" s="175"/>
      <c r="U1404" s="175"/>
      <c r="V1404" s="175"/>
      <c r="W1404" s="175"/>
      <c r="X1404" s="175"/>
      <c r="Y1404" s="175"/>
      <c r="Z1404" s="175"/>
      <c r="AA1404" s="175"/>
      <c r="AB1404" s="175"/>
      <c r="AC1404" s="175"/>
      <c r="AD1404" s="175"/>
      <c r="AE1404" s="175"/>
      <c r="AF1404" s="175"/>
      <c r="AG1404" s="175"/>
    </row>
    <row r="1405" spans="1:33" ht="18" customHeight="1">
      <c r="A1405" s="647" t="str">
        <f t="shared" si="131"/>
        <v>平成18</v>
      </c>
      <c r="B1405" s="552">
        <f t="shared" si="128"/>
        <v>26</v>
      </c>
      <c r="C1405" s="648">
        <v>39161</v>
      </c>
      <c r="D1405" s="648" t="str">
        <f t="shared" si="129"/>
        <v/>
      </c>
      <c r="E1405" s="649">
        <v>1</v>
      </c>
      <c r="F1405" s="650" t="s">
        <v>3135</v>
      </c>
      <c r="G1405" s="650" t="s">
        <v>2697</v>
      </c>
      <c r="H1405" s="650" t="s">
        <v>2681</v>
      </c>
      <c r="I1405" s="176"/>
      <c r="J1405" s="661">
        <v>1</v>
      </c>
      <c r="K1405" s="176">
        <v>20</v>
      </c>
      <c r="L1405" s="176">
        <v>126</v>
      </c>
      <c r="M1405" s="176">
        <f t="shared" si="132"/>
        <v>126</v>
      </c>
      <c r="N1405" s="1104"/>
      <c r="O1405" s="1129" t="str">
        <f t="shared" si="130"/>
        <v/>
      </c>
      <c r="P1405" s="175"/>
      <c r="Q1405" s="175"/>
      <c r="R1405" s="175"/>
      <c r="S1405" s="175"/>
      <c r="T1405" s="175"/>
      <c r="U1405" s="175"/>
      <c r="V1405" s="175"/>
      <c r="W1405" s="175"/>
      <c r="X1405" s="175"/>
      <c r="Y1405" s="175"/>
      <c r="Z1405" s="175"/>
      <c r="AA1405" s="175"/>
      <c r="AB1405" s="175"/>
      <c r="AC1405" s="175"/>
      <c r="AD1405" s="175"/>
      <c r="AE1405" s="175"/>
      <c r="AF1405" s="175"/>
      <c r="AG1405" s="175"/>
    </row>
    <row r="1406" spans="1:33" ht="18" customHeight="1">
      <c r="A1406" s="647" t="str">
        <f t="shared" si="131"/>
        <v>平成18</v>
      </c>
      <c r="B1406" s="552">
        <f t="shared" si="128"/>
        <v>85</v>
      </c>
      <c r="C1406" s="648">
        <v>39164</v>
      </c>
      <c r="D1406" s="648" t="str">
        <f t="shared" si="129"/>
        <v/>
      </c>
      <c r="E1406" s="649">
        <v>1</v>
      </c>
      <c r="F1406" s="650" t="s">
        <v>3136</v>
      </c>
      <c r="G1406" s="650" t="s">
        <v>2848</v>
      </c>
      <c r="H1406" s="650" t="s">
        <v>2900</v>
      </c>
      <c r="I1406" s="176"/>
      <c r="J1406" s="665">
        <v>1</v>
      </c>
      <c r="K1406" s="176">
        <v>4</v>
      </c>
      <c r="L1406" s="176">
        <v>74</v>
      </c>
      <c r="M1406" s="176">
        <f t="shared" si="132"/>
        <v>74</v>
      </c>
      <c r="N1406" s="1104"/>
      <c r="O1406" s="1129" t="str">
        <f t="shared" si="130"/>
        <v/>
      </c>
      <c r="P1406" s="175"/>
      <c r="Q1406" s="175"/>
      <c r="R1406" s="175"/>
      <c r="S1406" s="175"/>
      <c r="T1406" s="175"/>
      <c r="U1406" s="175"/>
      <c r="V1406" s="175"/>
      <c r="W1406" s="175"/>
      <c r="X1406" s="175"/>
      <c r="Y1406" s="175"/>
      <c r="Z1406" s="175"/>
      <c r="AA1406" s="175"/>
      <c r="AB1406" s="175"/>
      <c r="AC1406" s="175"/>
      <c r="AD1406" s="175"/>
      <c r="AE1406" s="175"/>
      <c r="AF1406" s="175"/>
      <c r="AG1406" s="175"/>
    </row>
    <row r="1407" spans="1:33" ht="18" customHeight="1">
      <c r="A1407" s="647" t="str">
        <f t="shared" si="131"/>
        <v>平成18</v>
      </c>
      <c r="B1407" s="552">
        <f t="shared" si="128"/>
        <v>52</v>
      </c>
      <c r="C1407" s="648">
        <v>38828</v>
      </c>
      <c r="D1407" s="648" t="str">
        <f t="shared" si="129"/>
        <v/>
      </c>
      <c r="E1407" s="649">
        <v>1</v>
      </c>
      <c r="F1407" s="650" t="s">
        <v>3137</v>
      </c>
      <c r="G1407" s="650" t="s">
        <v>2697</v>
      </c>
      <c r="H1407" s="650" t="s">
        <v>2681</v>
      </c>
      <c r="I1407" s="176"/>
      <c r="J1407" s="661">
        <v>2</v>
      </c>
      <c r="K1407" s="176">
        <v>7</v>
      </c>
      <c r="L1407" s="176">
        <v>123</v>
      </c>
      <c r="M1407" s="176">
        <f t="shared" si="132"/>
        <v>123</v>
      </c>
      <c r="N1407" s="1104"/>
      <c r="O1407" s="1129" t="str">
        <f t="shared" si="130"/>
        <v/>
      </c>
      <c r="P1407" s="175"/>
      <c r="Q1407" s="175"/>
      <c r="R1407" s="175"/>
      <c r="S1407" s="175"/>
      <c r="T1407" s="175"/>
      <c r="U1407" s="175"/>
      <c r="V1407" s="175"/>
      <c r="W1407" s="175"/>
      <c r="X1407" s="175"/>
      <c r="Y1407" s="175"/>
      <c r="Z1407" s="175"/>
      <c r="AA1407" s="175"/>
      <c r="AB1407" s="175"/>
      <c r="AC1407" s="175"/>
      <c r="AD1407" s="175"/>
      <c r="AE1407" s="175"/>
      <c r="AF1407" s="175"/>
      <c r="AG1407" s="175"/>
    </row>
    <row r="1408" spans="1:33" ht="18" customHeight="1">
      <c r="A1408" s="647" t="str">
        <f t="shared" si="131"/>
        <v>平成18</v>
      </c>
      <c r="B1408" s="552">
        <f t="shared" si="128"/>
        <v>60</v>
      </c>
      <c r="C1408" s="648">
        <v>38848</v>
      </c>
      <c r="D1408" s="648" t="str">
        <f t="shared" si="129"/>
        <v/>
      </c>
      <c r="E1408" s="649">
        <v>1</v>
      </c>
      <c r="F1408" s="650" t="s">
        <v>3138</v>
      </c>
      <c r="G1408" s="650" t="s">
        <v>2919</v>
      </c>
      <c r="H1408" s="650" t="s">
        <v>3006</v>
      </c>
      <c r="I1408" s="176"/>
      <c r="J1408" s="661">
        <v>2</v>
      </c>
      <c r="K1408" s="176">
        <v>6</v>
      </c>
      <c r="L1408" s="176">
        <v>88</v>
      </c>
      <c r="M1408" s="176">
        <f t="shared" si="132"/>
        <v>88</v>
      </c>
      <c r="N1408" s="1104"/>
      <c r="O1408" s="1129" t="str">
        <f t="shared" si="130"/>
        <v/>
      </c>
      <c r="P1408" s="175"/>
      <c r="Q1408" s="175"/>
      <c r="R1408" s="175"/>
      <c r="S1408" s="175"/>
      <c r="T1408" s="175"/>
      <c r="U1408" s="175"/>
      <c r="V1408" s="175"/>
      <c r="W1408" s="175"/>
      <c r="X1408" s="175"/>
      <c r="Y1408" s="175"/>
      <c r="Z1408" s="175"/>
      <c r="AA1408" s="175"/>
      <c r="AB1408" s="175"/>
      <c r="AC1408" s="175"/>
      <c r="AD1408" s="175"/>
      <c r="AE1408" s="175"/>
      <c r="AF1408" s="175"/>
      <c r="AG1408" s="175"/>
    </row>
    <row r="1409" spans="1:33" ht="18" customHeight="1">
      <c r="A1409" s="647" t="str">
        <f t="shared" si="131"/>
        <v>平成18</v>
      </c>
      <c r="B1409" s="552">
        <f t="shared" si="128"/>
        <v>109</v>
      </c>
      <c r="C1409" s="648">
        <v>38849</v>
      </c>
      <c r="D1409" s="648" t="str">
        <f t="shared" si="129"/>
        <v/>
      </c>
      <c r="E1409" s="649">
        <v>1</v>
      </c>
      <c r="F1409" s="650" t="s">
        <v>3139</v>
      </c>
      <c r="G1409" s="650" t="s">
        <v>3140</v>
      </c>
      <c r="H1409" s="650" t="s">
        <v>2681</v>
      </c>
      <c r="I1409" s="176"/>
      <c r="J1409" s="661">
        <v>2</v>
      </c>
      <c r="K1409" s="176">
        <v>1</v>
      </c>
      <c r="L1409" s="176">
        <v>49</v>
      </c>
      <c r="M1409" s="176">
        <f t="shared" si="132"/>
        <v>49</v>
      </c>
      <c r="N1409" s="1104"/>
      <c r="O1409" s="1129" t="str">
        <f t="shared" si="130"/>
        <v/>
      </c>
      <c r="P1409" s="175"/>
      <c r="Q1409" s="175"/>
      <c r="R1409" s="175"/>
      <c r="S1409" s="175"/>
      <c r="T1409" s="175"/>
      <c r="U1409" s="175"/>
      <c r="V1409" s="175"/>
      <c r="W1409" s="175"/>
      <c r="X1409" s="175"/>
      <c r="Y1409" s="175"/>
      <c r="Z1409" s="175"/>
      <c r="AA1409" s="175"/>
      <c r="AB1409" s="175"/>
      <c r="AC1409" s="175"/>
      <c r="AD1409" s="175"/>
      <c r="AE1409" s="175"/>
      <c r="AF1409" s="175"/>
      <c r="AG1409" s="175"/>
    </row>
    <row r="1410" spans="1:33" ht="18" customHeight="1">
      <c r="A1410" s="647" t="str">
        <f t="shared" si="131"/>
        <v>平成18</v>
      </c>
      <c r="B1410" s="552">
        <f t="shared" si="128"/>
        <v>33</v>
      </c>
      <c r="C1410" s="648">
        <v>38849</v>
      </c>
      <c r="D1410" s="648" t="str">
        <f t="shared" si="129"/>
        <v/>
      </c>
      <c r="E1410" s="649">
        <v>1</v>
      </c>
      <c r="F1410" s="650" t="s">
        <v>3141</v>
      </c>
      <c r="G1410" s="650" t="s">
        <v>2762</v>
      </c>
      <c r="H1410" s="650" t="s">
        <v>2920</v>
      </c>
      <c r="I1410" s="176"/>
      <c r="J1410" s="661">
        <v>2</v>
      </c>
      <c r="K1410" s="176">
        <v>12</v>
      </c>
      <c r="L1410" s="176">
        <v>60</v>
      </c>
      <c r="M1410" s="176">
        <f t="shared" si="132"/>
        <v>60</v>
      </c>
      <c r="N1410" s="1104"/>
      <c r="O1410" s="1129" t="str">
        <f t="shared" si="130"/>
        <v/>
      </c>
      <c r="P1410" s="175"/>
      <c r="Q1410" s="175"/>
      <c r="R1410" s="175"/>
      <c r="S1410" s="175"/>
      <c r="T1410" s="175"/>
      <c r="U1410" s="175"/>
      <c r="V1410" s="175"/>
      <c r="W1410" s="175"/>
      <c r="X1410" s="175"/>
      <c r="Y1410" s="175"/>
      <c r="Z1410" s="175"/>
      <c r="AA1410" s="175"/>
      <c r="AB1410" s="175"/>
      <c r="AC1410" s="175"/>
      <c r="AD1410" s="175"/>
      <c r="AE1410" s="175"/>
      <c r="AF1410" s="175"/>
      <c r="AG1410" s="175"/>
    </row>
    <row r="1411" spans="1:33" ht="18" customHeight="1">
      <c r="A1411" s="647" t="str">
        <f t="shared" si="131"/>
        <v>平成18</v>
      </c>
      <c r="B1411" s="552">
        <f t="shared" si="128"/>
        <v>76</v>
      </c>
      <c r="C1411" s="648">
        <v>38854</v>
      </c>
      <c r="D1411" s="648" t="str">
        <f t="shared" si="129"/>
        <v/>
      </c>
      <c r="E1411" s="649">
        <v>1</v>
      </c>
      <c r="F1411" s="650" t="s">
        <v>3142</v>
      </c>
      <c r="G1411" s="650" t="s">
        <v>3143</v>
      </c>
      <c r="H1411" s="650" t="s">
        <v>2967</v>
      </c>
      <c r="I1411" s="176"/>
      <c r="J1411" s="661">
        <v>2</v>
      </c>
      <c r="K1411" s="176">
        <v>5</v>
      </c>
      <c r="L1411" s="176">
        <v>50</v>
      </c>
      <c r="M1411" s="176">
        <f t="shared" si="132"/>
        <v>50</v>
      </c>
      <c r="N1411" s="1104"/>
      <c r="O1411" s="1129" t="str">
        <f t="shared" si="130"/>
        <v/>
      </c>
      <c r="P1411" s="175"/>
      <c r="Q1411" s="175"/>
      <c r="R1411" s="175"/>
      <c r="S1411" s="175"/>
      <c r="T1411" s="175"/>
      <c r="U1411" s="175"/>
      <c r="V1411" s="175"/>
      <c r="W1411" s="175"/>
      <c r="X1411" s="175"/>
      <c r="Y1411" s="175"/>
      <c r="Z1411" s="175"/>
      <c r="AA1411" s="175"/>
      <c r="AB1411" s="175"/>
      <c r="AC1411" s="175"/>
      <c r="AD1411" s="175"/>
      <c r="AE1411" s="175"/>
      <c r="AF1411" s="175"/>
      <c r="AG1411" s="175"/>
    </row>
    <row r="1412" spans="1:33" ht="18" customHeight="1">
      <c r="A1412" s="647" t="str">
        <f t="shared" si="131"/>
        <v>平成18</v>
      </c>
      <c r="B1412" s="552">
        <f t="shared" ref="B1412:B1475" si="133">IF(ISBLANK(K1412),"-",COUNTIFS($K:$K,"&gt;"&amp;K1412,A:A,A1412)+1)</f>
        <v>60</v>
      </c>
      <c r="C1412" s="648">
        <v>38862</v>
      </c>
      <c r="D1412" s="648" t="str">
        <f t="shared" ref="D1412:D1475" si="134">IF(E1412=1,"",C1412+E1412-1)</f>
        <v/>
      </c>
      <c r="E1412" s="649">
        <v>1</v>
      </c>
      <c r="F1412" s="650" t="s">
        <v>3144</v>
      </c>
      <c r="G1412" s="650" t="s">
        <v>2635</v>
      </c>
      <c r="H1412" s="650" t="s">
        <v>2646</v>
      </c>
      <c r="I1412" s="176"/>
      <c r="J1412" s="661">
        <v>2</v>
      </c>
      <c r="K1412" s="176">
        <v>6</v>
      </c>
      <c r="L1412" s="668" t="s">
        <v>3145</v>
      </c>
      <c r="M1412" s="176">
        <f t="shared" si="132"/>
        <v>28</v>
      </c>
      <c r="N1412" s="1104"/>
      <c r="O1412" s="1129" t="str">
        <f t="shared" ref="O1412:O1475" si="135">IF(COUNTIF(G1412,"*オンライン*"),"●","")</f>
        <v/>
      </c>
      <c r="P1412" s="175"/>
      <c r="Q1412" s="175"/>
      <c r="R1412" s="175"/>
      <c r="S1412" s="175"/>
      <c r="T1412" s="175"/>
      <c r="U1412" s="175"/>
      <c r="V1412" s="175"/>
      <c r="W1412" s="175"/>
      <c r="X1412" s="175"/>
      <c r="Y1412" s="175"/>
      <c r="Z1412" s="175"/>
      <c r="AA1412" s="175"/>
      <c r="AB1412" s="175"/>
      <c r="AC1412" s="175"/>
      <c r="AD1412" s="175"/>
      <c r="AE1412" s="175"/>
      <c r="AF1412" s="175"/>
      <c r="AG1412" s="175"/>
    </row>
    <row r="1413" spans="1:33" ht="18" customHeight="1">
      <c r="A1413" s="647" t="str">
        <f t="shared" ref="A1413:A1476" si="136">TEXT(EDATE(C1413,-3),"ggge")</f>
        <v>平成18</v>
      </c>
      <c r="B1413" s="552">
        <f t="shared" si="133"/>
        <v>104</v>
      </c>
      <c r="C1413" s="648" t="s">
        <v>3146</v>
      </c>
      <c r="D1413" s="648" t="str">
        <f t="shared" si="134"/>
        <v/>
      </c>
      <c r="E1413" s="649">
        <v>1</v>
      </c>
      <c r="F1413" s="650" t="s">
        <v>3147</v>
      </c>
      <c r="G1413" s="650" t="s">
        <v>2006</v>
      </c>
      <c r="H1413" s="650" t="s">
        <v>2674</v>
      </c>
      <c r="I1413" s="176"/>
      <c r="J1413" s="661">
        <v>2</v>
      </c>
      <c r="K1413" s="176">
        <v>2</v>
      </c>
      <c r="L1413" s="176">
        <v>50</v>
      </c>
      <c r="M1413" s="176">
        <f t="shared" ref="M1413:M1476" si="137">E1413*L1413</f>
        <v>50</v>
      </c>
      <c r="N1413" s="1104"/>
      <c r="O1413" s="1129" t="str">
        <f t="shared" si="135"/>
        <v/>
      </c>
      <c r="P1413" s="175"/>
      <c r="Q1413" s="175"/>
      <c r="R1413" s="175"/>
      <c r="S1413" s="175"/>
      <c r="T1413" s="175"/>
      <c r="U1413" s="175"/>
      <c r="V1413" s="175"/>
      <c r="W1413" s="175"/>
      <c r="X1413" s="175"/>
      <c r="Y1413" s="175"/>
      <c r="Z1413" s="175"/>
      <c r="AA1413" s="175"/>
      <c r="AB1413" s="175"/>
      <c r="AC1413" s="175"/>
      <c r="AD1413" s="175"/>
      <c r="AE1413" s="175"/>
      <c r="AF1413" s="175"/>
      <c r="AG1413" s="175"/>
    </row>
    <row r="1414" spans="1:33" ht="18" customHeight="1">
      <c r="A1414" s="647" t="str">
        <f t="shared" si="136"/>
        <v>平成18</v>
      </c>
      <c r="B1414" s="552">
        <f t="shared" si="133"/>
        <v>52</v>
      </c>
      <c r="C1414" s="648">
        <v>38884</v>
      </c>
      <c r="D1414" s="648" t="str">
        <f t="shared" si="134"/>
        <v/>
      </c>
      <c r="E1414" s="649">
        <v>1</v>
      </c>
      <c r="F1414" s="650" t="s">
        <v>3148</v>
      </c>
      <c r="G1414" s="650" t="s">
        <v>1566</v>
      </c>
      <c r="H1414" s="650" t="s">
        <v>2904</v>
      </c>
      <c r="I1414" s="176"/>
      <c r="J1414" s="661">
        <v>2</v>
      </c>
      <c r="K1414" s="176">
        <v>7</v>
      </c>
      <c r="L1414" s="176">
        <v>52</v>
      </c>
      <c r="M1414" s="176">
        <f t="shared" si="137"/>
        <v>52</v>
      </c>
      <c r="N1414" s="1104"/>
      <c r="O1414" s="1129" t="str">
        <f t="shared" si="135"/>
        <v/>
      </c>
      <c r="P1414" s="175"/>
      <c r="Q1414" s="175"/>
      <c r="R1414" s="175"/>
      <c r="S1414" s="175"/>
      <c r="T1414" s="175"/>
      <c r="U1414" s="175"/>
      <c r="V1414" s="175"/>
      <c r="W1414" s="175"/>
      <c r="X1414" s="175"/>
      <c r="Y1414" s="175"/>
      <c r="Z1414" s="175"/>
      <c r="AA1414" s="175"/>
      <c r="AB1414" s="175"/>
      <c r="AC1414" s="175"/>
      <c r="AD1414" s="175"/>
      <c r="AE1414" s="175"/>
      <c r="AF1414" s="175"/>
      <c r="AG1414" s="175"/>
    </row>
    <row r="1415" spans="1:33" ht="18" customHeight="1">
      <c r="A1415" s="647" t="str">
        <f t="shared" si="136"/>
        <v>平成18</v>
      </c>
      <c r="B1415" s="552">
        <f t="shared" si="133"/>
        <v>52</v>
      </c>
      <c r="C1415" s="648">
        <v>38889</v>
      </c>
      <c r="D1415" s="648" t="str">
        <f t="shared" si="134"/>
        <v/>
      </c>
      <c r="E1415" s="649">
        <v>1</v>
      </c>
      <c r="F1415" s="650" t="s">
        <v>3149</v>
      </c>
      <c r="G1415" s="650" t="s">
        <v>3150</v>
      </c>
      <c r="H1415" s="650" t="s">
        <v>2674</v>
      </c>
      <c r="I1415" s="176"/>
      <c r="J1415" s="661">
        <v>2</v>
      </c>
      <c r="K1415" s="176">
        <v>7</v>
      </c>
      <c r="L1415" s="176">
        <v>38</v>
      </c>
      <c r="M1415" s="176">
        <f t="shared" si="137"/>
        <v>38</v>
      </c>
      <c r="N1415" s="1104"/>
      <c r="O1415" s="1129" t="str">
        <f t="shared" si="135"/>
        <v/>
      </c>
      <c r="P1415" s="175"/>
      <c r="Q1415" s="175"/>
      <c r="R1415" s="175"/>
      <c r="S1415" s="175"/>
      <c r="T1415" s="175"/>
      <c r="U1415" s="175"/>
      <c r="V1415" s="175"/>
      <c r="W1415" s="175"/>
      <c r="X1415" s="175"/>
      <c r="Y1415" s="175"/>
      <c r="Z1415" s="175"/>
      <c r="AA1415" s="175"/>
      <c r="AB1415" s="175"/>
      <c r="AC1415" s="175"/>
      <c r="AD1415" s="175"/>
      <c r="AE1415" s="175"/>
      <c r="AF1415" s="175"/>
      <c r="AG1415" s="175"/>
    </row>
    <row r="1416" spans="1:33" ht="18" customHeight="1">
      <c r="A1416" s="647" t="str">
        <f t="shared" si="136"/>
        <v>平成18</v>
      </c>
      <c r="B1416" s="552">
        <f t="shared" si="133"/>
        <v>97</v>
      </c>
      <c r="C1416" s="648">
        <v>38903</v>
      </c>
      <c r="D1416" s="648" t="str">
        <f t="shared" si="134"/>
        <v/>
      </c>
      <c r="E1416" s="649">
        <v>1</v>
      </c>
      <c r="F1416" s="650" t="s">
        <v>3151</v>
      </c>
      <c r="G1416" s="650" t="s">
        <v>1966</v>
      </c>
      <c r="H1416" s="650" t="s">
        <v>2674</v>
      </c>
      <c r="I1416" s="176"/>
      <c r="J1416" s="661">
        <v>2</v>
      </c>
      <c r="K1416" s="176">
        <v>3</v>
      </c>
      <c r="L1416" s="176">
        <v>32</v>
      </c>
      <c r="M1416" s="176">
        <f t="shared" si="137"/>
        <v>32</v>
      </c>
      <c r="N1416" s="1104"/>
      <c r="O1416" s="1129" t="str">
        <f t="shared" si="135"/>
        <v/>
      </c>
      <c r="P1416" s="175"/>
      <c r="Q1416" s="175"/>
      <c r="R1416" s="175"/>
      <c r="S1416" s="175"/>
      <c r="T1416" s="175"/>
      <c r="U1416" s="175"/>
      <c r="V1416" s="175"/>
      <c r="W1416" s="175"/>
      <c r="X1416" s="175"/>
      <c r="Y1416" s="175"/>
      <c r="Z1416" s="175"/>
      <c r="AA1416" s="175"/>
      <c r="AB1416" s="175"/>
      <c r="AC1416" s="175"/>
      <c r="AD1416" s="175"/>
      <c r="AE1416" s="175"/>
      <c r="AF1416" s="175"/>
      <c r="AG1416" s="175"/>
    </row>
    <row r="1417" spans="1:33" ht="18" customHeight="1">
      <c r="A1417" s="647" t="str">
        <f t="shared" si="136"/>
        <v>平成18</v>
      </c>
      <c r="B1417" s="552">
        <f t="shared" si="133"/>
        <v>52</v>
      </c>
      <c r="C1417" s="648">
        <v>38905</v>
      </c>
      <c r="D1417" s="648" t="str">
        <f t="shared" si="134"/>
        <v/>
      </c>
      <c r="E1417" s="649">
        <v>1</v>
      </c>
      <c r="F1417" s="650" t="s">
        <v>3152</v>
      </c>
      <c r="G1417" s="650" t="s">
        <v>1454</v>
      </c>
      <c r="H1417" s="650" t="s">
        <v>2904</v>
      </c>
      <c r="I1417" s="176"/>
      <c r="J1417" s="661">
        <v>2</v>
      </c>
      <c r="K1417" s="176">
        <v>7</v>
      </c>
      <c r="L1417" s="176">
        <v>78</v>
      </c>
      <c r="M1417" s="176">
        <f t="shared" si="137"/>
        <v>78</v>
      </c>
      <c r="N1417" s="1104"/>
      <c r="O1417" s="1129" t="str">
        <f t="shared" si="135"/>
        <v/>
      </c>
      <c r="P1417" s="175"/>
      <c r="Q1417" s="175"/>
      <c r="R1417" s="175"/>
      <c r="S1417" s="175"/>
      <c r="T1417" s="175"/>
      <c r="U1417" s="175"/>
      <c r="V1417" s="175"/>
      <c r="W1417" s="175"/>
      <c r="X1417" s="175"/>
      <c r="Y1417" s="175"/>
      <c r="Z1417" s="175"/>
      <c r="AA1417" s="175"/>
      <c r="AB1417" s="175"/>
      <c r="AC1417" s="175"/>
      <c r="AD1417" s="175"/>
      <c r="AE1417" s="175"/>
      <c r="AF1417" s="175"/>
      <c r="AG1417" s="175"/>
    </row>
    <row r="1418" spans="1:33" ht="18" customHeight="1">
      <c r="A1418" s="647" t="str">
        <f t="shared" si="136"/>
        <v>平成18</v>
      </c>
      <c r="B1418" s="552">
        <f t="shared" si="133"/>
        <v>35</v>
      </c>
      <c r="C1418" s="648">
        <v>38918</v>
      </c>
      <c r="D1418" s="648">
        <f t="shared" si="134"/>
        <v>38919</v>
      </c>
      <c r="E1418" s="649">
        <v>2</v>
      </c>
      <c r="F1418" s="650" t="s">
        <v>3153</v>
      </c>
      <c r="G1418" s="650" t="s">
        <v>1524</v>
      </c>
      <c r="H1418" s="650" t="s">
        <v>2909</v>
      </c>
      <c r="I1418" s="176"/>
      <c r="J1418" s="661">
        <v>2</v>
      </c>
      <c r="K1418" s="176">
        <v>11</v>
      </c>
      <c r="L1418" s="176">
        <v>166</v>
      </c>
      <c r="M1418" s="176">
        <f t="shared" si="137"/>
        <v>332</v>
      </c>
      <c r="N1418" s="1104"/>
      <c r="O1418" s="1129" t="str">
        <f t="shared" si="135"/>
        <v/>
      </c>
      <c r="P1418" s="175"/>
      <c r="Q1418" s="175"/>
      <c r="R1418" s="175"/>
      <c r="S1418" s="175"/>
      <c r="T1418" s="175"/>
      <c r="U1418" s="175"/>
      <c r="V1418" s="175"/>
      <c r="W1418" s="175"/>
      <c r="X1418" s="175"/>
      <c r="Y1418" s="175"/>
      <c r="Z1418" s="175"/>
      <c r="AA1418" s="175"/>
      <c r="AB1418" s="175"/>
      <c r="AC1418" s="175"/>
      <c r="AD1418" s="175"/>
      <c r="AE1418" s="175"/>
      <c r="AF1418" s="175"/>
      <c r="AG1418" s="175"/>
    </row>
    <row r="1419" spans="1:33" ht="18" customHeight="1">
      <c r="A1419" s="647" t="str">
        <f t="shared" si="136"/>
        <v>平成18</v>
      </c>
      <c r="B1419" s="552">
        <f t="shared" si="133"/>
        <v>38</v>
      </c>
      <c r="C1419" s="648">
        <v>38919</v>
      </c>
      <c r="D1419" s="648">
        <f t="shared" si="134"/>
        <v>38920</v>
      </c>
      <c r="E1419" s="649">
        <v>2</v>
      </c>
      <c r="F1419" s="650" t="s">
        <v>3154</v>
      </c>
      <c r="G1419" s="650" t="s">
        <v>1524</v>
      </c>
      <c r="H1419" s="650" t="s">
        <v>2909</v>
      </c>
      <c r="I1419" s="176"/>
      <c r="J1419" s="661">
        <v>2</v>
      </c>
      <c r="K1419" s="176">
        <v>10</v>
      </c>
      <c r="L1419" s="176">
        <v>210</v>
      </c>
      <c r="M1419" s="176">
        <f t="shared" si="137"/>
        <v>420</v>
      </c>
      <c r="N1419" s="1104"/>
      <c r="O1419" s="1129" t="str">
        <f t="shared" si="135"/>
        <v/>
      </c>
      <c r="P1419" s="175"/>
      <c r="Q1419" s="175"/>
      <c r="R1419" s="175"/>
      <c r="S1419" s="175"/>
      <c r="T1419" s="175"/>
      <c r="U1419" s="175"/>
      <c r="V1419" s="175"/>
      <c r="W1419" s="175"/>
      <c r="X1419" s="175"/>
      <c r="Y1419" s="175"/>
      <c r="Z1419" s="175"/>
      <c r="AA1419" s="175"/>
      <c r="AB1419" s="175"/>
      <c r="AC1419" s="175"/>
      <c r="AD1419" s="175"/>
      <c r="AE1419" s="175"/>
      <c r="AF1419" s="175"/>
      <c r="AG1419" s="175"/>
    </row>
    <row r="1420" spans="1:33" ht="18" customHeight="1">
      <c r="A1420" s="647" t="str">
        <f t="shared" si="136"/>
        <v>平成18</v>
      </c>
      <c r="B1420" s="552">
        <f t="shared" si="133"/>
        <v>35</v>
      </c>
      <c r="C1420" s="648">
        <v>38932</v>
      </c>
      <c r="D1420" s="648">
        <f t="shared" si="134"/>
        <v>38933</v>
      </c>
      <c r="E1420" s="649">
        <v>2</v>
      </c>
      <c r="F1420" s="650" t="s">
        <v>3155</v>
      </c>
      <c r="G1420" s="650" t="s">
        <v>3030</v>
      </c>
      <c r="H1420" s="650" t="s">
        <v>2909</v>
      </c>
      <c r="I1420" s="176"/>
      <c r="J1420" s="661">
        <v>2</v>
      </c>
      <c r="K1420" s="176">
        <v>11</v>
      </c>
      <c r="L1420" s="176">
        <v>123</v>
      </c>
      <c r="M1420" s="176">
        <f t="shared" si="137"/>
        <v>246</v>
      </c>
      <c r="N1420" s="1104"/>
      <c r="O1420" s="1129" t="str">
        <f t="shared" si="135"/>
        <v/>
      </c>
      <c r="P1420" s="175"/>
      <c r="Q1420" s="175"/>
      <c r="R1420" s="175"/>
      <c r="S1420" s="175"/>
      <c r="T1420" s="175"/>
      <c r="U1420" s="175"/>
      <c r="V1420" s="175"/>
      <c r="W1420" s="175"/>
      <c r="X1420" s="175"/>
      <c r="Y1420" s="175"/>
      <c r="Z1420" s="175"/>
      <c r="AA1420" s="175"/>
      <c r="AB1420" s="175"/>
      <c r="AC1420" s="175"/>
      <c r="AD1420" s="175"/>
      <c r="AE1420" s="175"/>
      <c r="AF1420" s="175"/>
      <c r="AG1420" s="175"/>
    </row>
    <row r="1421" spans="1:33" ht="18" customHeight="1">
      <c r="A1421" s="647" t="str">
        <f t="shared" si="136"/>
        <v>平成18</v>
      </c>
      <c r="B1421" s="552">
        <f t="shared" si="133"/>
        <v>38</v>
      </c>
      <c r="C1421" s="648">
        <v>38933</v>
      </c>
      <c r="D1421" s="648">
        <f t="shared" si="134"/>
        <v>38934</v>
      </c>
      <c r="E1421" s="649">
        <v>2</v>
      </c>
      <c r="F1421" s="650" t="s">
        <v>3156</v>
      </c>
      <c r="G1421" s="650" t="s">
        <v>3030</v>
      </c>
      <c r="H1421" s="650" t="s">
        <v>2909</v>
      </c>
      <c r="I1421" s="176"/>
      <c r="J1421" s="661">
        <v>2</v>
      </c>
      <c r="K1421" s="176">
        <v>10</v>
      </c>
      <c r="L1421" s="176">
        <v>98</v>
      </c>
      <c r="M1421" s="176">
        <f t="shared" si="137"/>
        <v>196</v>
      </c>
      <c r="N1421" s="1104"/>
      <c r="O1421" s="1129" t="str">
        <f t="shared" si="135"/>
        <v/>
      </c>
      <c r="P1421" s="175"/>
      <c r="Q1421" s="175"/>
      <c r="R1421" s="175"/>
      <c r="S1421" s="175"/>
      <c r="T1421" s="175"/>
      <c r="U1421" s="175"/>
      <c r="V1421" s="175"/>
      <c r="W1421" s="175"/>
      <c r="X1421" s="175"/>
      <c r="Y1421" s="175"/>
      <c r="Z1421" s="175"/>
      <c r="AA1421" s="175"/>
      <c r="AB1421" s="175"/>
      <c r="AC1421" s="175"/>
      <c r="AD1421" s="175"/>
      <c r="AE1421" s="175"/>
      <c r="AF1421" s="175"/>
      <c r="AG1421" s="175"/>
    </row>
    <row r="1422" spans="1:33" ht="18" customHeight="1">
      <c r="A1422" s="647" t="str">
        <f t="shared" si="136"/>
        <v>平成18</v>
      </c>
      <c r="B1422" s="552">
        <f t="shared" si="133"/>
        <v>76</v>
      </c>
      <c r="C1422" s="648">
        <v>38933</v>
      </c>
      <c r="D1422" s="648" t="str">
        <f t="shared" si="134"/>
        <v/>
      </c>
      <c r="E1422" s="649">
        <v>1</v>
      </c>
      <c r="F1422" s="650" t="s">
        <v>3157</v>
      </c>
      <c r="G1422" s="650" t="s">
        <v>3158</v>
      </c>
      <c r="H1422" s="650" t="s">
        <v>3122</v>
      </c>
      <c r="I1422" s="176"/>
      <c r="J1422" s="661">
        <v>2</v>
      </c>
      <c r="K1422" s="176">
        <v>5</v>
      </c>
      <c r="L1422" s="176">
        <v>32</v>
      </c>
      <c r="M1422" s="176">
        <f t="shared" si="137"/>
        <v>32</v>
      </c>
      <c r="N1422" s="1104"/>
      <c r="O1422" s="1129" t="str">
        <f t="shared" si="135"/>
        <v/>
      </c>
      <c r="P1422" s="175"/>
      <c r="Q1422" s="175"/>
      <c r="R1422" s="175"/>
      <c r="S1422" s="175"/>
      <c r="T1422" s="175"/>
      <c r="U1422" s="175"/>
      <c r="V1422" s="175"/>
      <c r="W1422" s="175"/>
      <c r="X1422" s="175"/>
      <c r="Y1422" s="175"/>
      <c r="Z1422" s="175"/>
      <c r="AA1422" s="175"/>
      <c r="AB1422" s="175"/>
      <c r="AC1422" s="175"/>
      <c r="AD1422" s="175"/>
      <c r="AE1422" s="175"/>
      <c r="AF1422" s="175"/>
      <c r="AG1422" s="175"/>
    </row>
    <row r="1423" spans="1:33" ht="18" customHeight="1">
      <c r="A1423" s="647" t="str">
        <f t="shared" si="136"/>
        <v>平成18</v>
      </c>
      <c r="B1423" s="552">
        <f t="shared" si="133"/>
        <v>29</v>
      </c>
      <c r="C1423" s="648">
        <v>38937</v>
      </c>
      <c r="D1423" s="648">
        <f t="shared" si="134"/>
        <v>38938</v>
      </c>
      <c r="E1423" s="649">
        <v>2</v>
      </c>
      <c r="F1423" s="650" t="s">
        <v>3159</v>
      </c>
      <c r="G1423" s="650" t="s">
        <v>3160</v>
      </c>
      <c r="H1423" s="650" t="s">
        <v>2969</v>
      </c>
      <c r="I1423" s="176"/>
      <c r="J1423" s="661">
        <v>2</v>
      </c>
      <c r="K1423" s="176">
        <v>16</v>
      </c>
      <c r="L1423" s="176">
        <v>265</v>
      </c>
      <c r="M1423" s="176">
        <f t="shared" si="137"/>
        <v>530</v>
      </c>
      <c r="N1423" s="1104"/>
      <c r="O1423" s="1129" t="str">
        <f t="shared" si="135"/>
        <v/>
      </c>
      <c r="P1423" s="175"/>
      <c r="Q1423" s="175"/>
      <c r="R1423" s="175"/>
      <c r="S1423" s="175"/>
      <c r="T1423" s="175"/>
      <c r="U1423" s="175"/>
      <c r="V1423" s="175"/>
      <c r="W1423" s="175"/>
      <c r="X1423" s="175"/>
      <c r="Y1423" s="175"/>
      <c r="Z1423" s="175"/>
      <c r="AA1423" s="175"/>
      <c r="AB1423" s="175"/>
      <c r="AC1423" s="175"/>
      <c r="AD1423" s="175"/>
      <c r="AE1423" s="175"/>
      <c r="AF1423" s="175"/>
      <c r="AG1423" s="175"/>
    </row>
    <row r="1424" spans="1:33" ht="18" customHeight="1">
      <c r="A1424" s="647" t="str">
        <f t="shared" si="136"/>
        <v>平成18</v>
      </c>
      <c r="B1424" s="552">
        <f t="shared" si="133"/>
        <v>30</v>
      </c>
      <c r="C1424" s="648">
        <v>38953</v>
      </c>
      <c r="D1424" s="648">
        <f t="shared" si="134"/>
        <v>38954</v>
      </c>
      <c r="E1424" s="649">
        <v>2</v>
      </c>
      <c r="F1424" s="650" t="s">
        <v>3161</v>
      </c>
      <c r="G1424" s="650" t="s">
        <v>3162</v>
      </c>
      <c r="H1424" s="650" t="s">
        <v>2709</v>
      </c>
      <c r="I1424" s="176"/>
      <c r="J1424" s="661">
        <v>2</v>
      </c>
      <c r="K1424" s="176">
        <v>15</v>
      </c>
      <c r="L1424" s="176">
        <v>47</v>
      </c>
      <c r="M1424" s="176">
        <f t="shared" si="137"/>
        <v>94</v>
      </c>
      <c r="N1424" s="1104"/>
      <c r="O1424" s="1129" t="str">
        <f t="shared" si="135"/>
        <v/>
      </c>
      <c r="P1424" s="175"/>
      <c r="Q1424" s="175"/>
      <c r="R1424" s="175"/>
      <c r="S1424" s="175"/>
      <c r="T1424" s="175"/>
      <c r="U1424" s="175"/>
      <c r="V1424" s="175"/>
      <c r="W1424" s="175"/>
      <c r="X1424" s="175"/>
      <c r="Y1424" s="175"/>
      <c r="Z1424" s="175"/>
      <c r="AA1424" s="175"/>
      <c r="AB1424" s="175"/>
      <c r="AC1424" s="175"/>
      <c r="AD1424" s="175"/>
      <c r="AE1424" s="175"/>
      <c r="AF1424" s="175"/>
      <c r="AG1424" s="175"/>
    </row>
    <row r="1425" spans="1:33" ht="18" customHeight="1">
      <c r="A1425" s="647" t="str">
        <f t="shared" si="136"/>
        <v>平成18</v>
      </c>
      <c r="B1425" s="552">
        <f t="shared" si="133"/>
        <v>60</v>
      </c>
      <c r="C1425" s="648">
        <v>38957</v>
      </c>
      <c r="D1425" s="648" t="str">
        <f t="shared" si="134"/>
        <v/>
      </c>
      <c r="E1425" s="649">
        <v>1</v>
      </c>
      <c r="F1425" s="650" t="s">
        <v>3163</v>
      </c>
      <c r="G1425" s="650" t="s">
        <v>3164</v>
      </c>
      <c r="H1425" s="650" t="s">
        <v>2741</v>
      </c>
      <c r="I1425" s="176"/>
      <c r="J1425" s="661">
        <v>2</v>
      </c>
      <c r="K1425" s="176">
        <v>6</v>
      </c>
      <c r="L1425" s="176">
        <v>68</v>
      </c>
      <c r="M1425" s="176">
        <f t="shared" si="137"/>
        <v>68</v>
      </c>
      <c r="N1425" s="1104"/>
      <c r="O1425" s="1129" t="str">
        <f t="shared" si="135"/>
        <v/>
      </c>
      <c r="P1425" s="175"/>
      <c r="Q1425" s="175"/>
      <c r="R1425" s="175"/>
      <c r="S1425" s="175"/>
      <c r="T1425" s="175"/>
      <c r="U1425" s="175"/>
      <c r="V1425" s="175"/>
      <c r="W1425" s="175"/>
      <c r="X1425" s="175"/>
      <c r="Y1425" s="175"/>
      <c r="Z1425" s="175"/>
      <c r="AA1425" s="175"/>
      <c r="AB1425" s="175"/>
      <c r="AC1425" s="175"/>
      <c r="AD1425" s="175"/>
      <c r="AE1425" s="175"/>
      <c r="AF1425" s="175"/>
      <c r="AG1425" s="175"/>
    </row>
    <row r="1426" spans="1:33" ht="18" customHeight="1">
      <c r="A1426" s="647" t="str">
        <f t="shared" si="136"/>
        <v>平成18</v>
      </c>
      <c r="B1426" s="552">
        <f t="shared" si="133"/>
        <v>60</v>
      </c>
      <c r="C1426" s="648">
        <v>38957</v>
      </c>
      <c r="D1426" s="648" t="str">
        <f t="shared" si="134"/>
        <v/>
      </c>
      <c r="E1426" s="649">
        <v>1</v>
      </c>
      <c r="F1426" s="650" t="s">
        <v>3165</v>
      </c>
      <c r="G1426" s="650" t="s">
        <v>2856</v>
      </c>
      <c r="H1426" s="650" t="s">
        <v>2904</v>
      </c>
      <c r="I1426" s="176"/>
      <c r="J1426" s="661">
        <v>2</v>
      </c>
      <c r="K1426" s="176">
        <v>6</v>
      </c>
      <c r="L1426" s="176">
        <v>54</v>
      </c>
      <c r="M1426" s="176">
        <f t="shared" si="137"/>
        <v>54</v>
      </c>
      <c r="N1426" s="1104"/>
      <c r="O1426" s="1129" t="str">
        <f t="shared" si="135"/>
        <v/>
      </c>
      <c r="P1426" s="175"/>
      <c r="Q1426" s="175"/>
      <c r="R1426" s="175"/>
      <c r="S1426" s="175"/>
      <c r="T1426" s="175"/>
      <c r="U1426" s="175"/>
      <c r="V1426" s="175"/>
      <c r="W1426" s="175"/>
      <c r="X1426" s="175"/>
      <c r="Y1426" s="175"/>
      <c r="Z1426" s="175"/>
      <c r="AA1426" s="175"/>
      <c r="AB1426" s="175"/>
      <c r="AC1426" s="175"/>
      <c r="AD1426" s="175"/>
      <c r="AE1426" s="175"/>
      <c r="AF1426" s="175"/>
      <c r="AG1426" s="175"/>
    </row>
    <row r="1427" spans="1:33" ht="18" customHeight="1">
      <c r="A1427" s="647" t="str">
        <f t="shared" si="136"/>
        <v>平成18</v>
      </c>
      <c r="B1427" s="552">
        <f t="shared" si="133"/>
        <v>60</v>
      </c>
      <c r="C1427" s="648">
        <v>38966</v>
      </c>
      <c r="D1427" s="648" t="str">
        <f t="shared" si="134"/>
        <v/>
      </c>
      <c r="E1427" s="649">
        <v>1</v>
      </c>
      <c r="F1427" s="650" t="s">
        <v>3166</v>
      </c>
      <c r="G1427" s="650" t="s">
        <v>2697</v>
      </c>
      <c r="H1427" s="650" t="s">
        <v>2681</v>
      </c>
      <c r="I1427" s="176"/>
      <c r="J1427" s="661">
        <v>2</v>
      </c>
      <c r="K1427" s="176">
        <v>6</v>
      </c>
      <c r="L1427" s="176">
        <v>173</v>
      </c>
      <c r="M1427" s="176">
        <f t="shared" si="137"/>
        <v>173</v>
      </c>
      <c r="N1427" s="1104"/>
      <c r="O1427" s="1129" t="str">
        <f t="shared" si="135"/>
        <v/>
      </c>
      <c r="P1427" s="175"/>
      <c r="Q1427" s="175"/>
      <c r="R1427" s="175"/>
      <c r="S1427" s="175"/>
      <c r="T1427" s="175"/>
      <c r="U1427" s="175"/>
      <c r="V1427" s="175"/>
      <c r="W1427" s="175"/>
      <c r="X1427" s="175"/>
      <c r="Y1427" s="175"/>
      <c r="Z1427" s="175"/>
      <c r="AA1427" s="175"/>
      <c r="AB1427" s="175"/>
      <c r="AC1427" s="175"/>
      <c r="AD1427" s="175"/>
      <c r="AE1427" s="175"/>
      <c r="AF1427" s="175"/>
      <c r="AG1427" s="175"/>
    </row>
    <row r="1428" spans="1:33" ht="18" customHeight="1">
      <c r="A1428" s="647" t="str">
        <f t="shared" si="136"/>
        <v>平成18</v>
      </c>
      <c r="B1428" s="552">
        <f t="shared" si="133"/>
        <v>35</v>
      </c>
      <c r="C1428" s="648">
        <v>38967</v>
      </c>
      <c r="D1428" s="648" t="str">
        <f t="shared" si="134"/>
        <v/>
      </c>
      <c r="E1428" s="649">
        <v>1</v>
      </c>
      <c r="F1428" s="651" t="s">
        <v>3167</v>
      </c>
      <c r="G1428" s="650" t="s">
        <v>2919</v>
      </c>
      <c r="H1428" s="650" t="s">
        <v>2909</v>
      </c>
      <c r="I1428" s="176"/>
      <c r="J1428" s="661">
        <v>2</v>
      </c>
      <c r="K1428" s="176">
        <v>11</v>
      </c>
      <c r="L1428" s="176">
        <v>71</v>
      </c>
      <c r="M1428" s="176">
        <f t="shared" si="137"/>
        <v>71</v>
      </c>
      <c r="N1428" s="1104"/>
      <c r="O1428" s="1129" t="str">
        <f t="shared" si="135"/>
        <v/>
      </c>
      <c r="P1428" s="175"/>
      <c r="Q1428" s="175"/>
      <c r="R1428" s="175"/>
      <c r="S1428" s="175"/>
      <c r="T1428" s="175"/>
      <c r="U1428" s="175"/>
      <c r="V1428" s="175"/>
      <c r="W1428" s="175"/>
      <c r="X1428" s="175"/>
      <c r="Y1428" s="175"/>
      <c r="Z1428" s="175"/>
      <c r="AA1428" s="175"/>
      <c r="AB1428" s="175"/>
      <c r="AC1428" s="175"/>
      <c r="AD1428" s="175"/>
      <c r="AE1428" s="175"/>
      <c r="AF1428" s="175"/>
      <c r="AG1428" s="175"/>
    </row>
    <row r="1429" spans="1:33" ht="18" customHeight="1">
      <c r="A1429" s="647" t="str">
        <f t="shared" si="136"/>
        <v>平成18</v>
      </c>
      <c r="B1429" s="552">
        <f t="shared" si="133"/>
        <v>85</v>
      </c>
      <c r="C1429" s="648">
        <v>38980</v>
      </c>
      <c r="D1429" s="648" t="str">
        <f t="shared" si="134"/>
        <v/>
      </c>
      <c r="E1429" s="649">
        <v>1</v>
      </c>
      <c r="F1429" s="650" t="s">
        <v>3168</v>
      </c>
      <c r="G1429" s="650" t="s">
        <v>3169</v>
      </c>
      <c r="H1429" s="650" t="s">
        <v>2681</v>
      </c>
      <c r="I1429" s="176"/>
      <c r="J1429" s="661">
        <v>2</v>
      </c>
      <c r="K1429" s="176">
        <v>4</v>
      </c>
      <c r="L1429" s="176">
        <v>39</v>
      </c>
      <c r="M1429" s="176">
        <f t="shared" si="137"/>
        <v>39</v>
      </c>
      <c r="N1429" s="1104"/>
      <c r="O1429" s="1129" t="str">
        <f t="shared" si="135"/>
        <v/>
      </c>
      <c r="P1429" s="175"/>
      <c r="Q1429" s="175"/>
      <c r="R1429" s="175"/>
      <c r="S1429" s="175"/>
      <c r="T1429" s="175"/>
      <c r="U1429" s="175"/>
      <c r="V1429" s="175"/>
      <c r="W1429" s="175"/>
      <c r="X1429" s="175"/>
      <c r="Y1429" s="175"/>
      <c r="Z1429" s="175"/>
      <c r="AA1429" s="175"/>
      <c r="AB1429" s="175"/>
      <c r="AC1429" s="175"/>
      <c r="AD1429" s="175"/>
      <c r="AE1429" s="175"/>
      <c r="AF1429" s="175"/>
      <c r="AG1429" s="175"/>
    </row>
    <row r="1430" spans="1:33" ht="18" customHeight="1">
      <c r="A1430" s="647" t="str">
        <f t="shared" si="136"/>
        <v>平成18</v>
      </c>
      <c r="B1430" s="552">
        <f t="shared" si="133"/>
        <v>109</v>
      </c>
      <c r="C1430" s="648">
        <v>38993</v>
      </c>
      <c r="D1430" s="648" t="str">
        <f t="shared" si="134"/>
        <v/>
      </c>
      <c r="E1430" s="649">
        <v>1</v>
      </c>
      <c r="F1430" s="650" t="s">
        <v>3170</v>
      </c>
      <c r="G1430" s="650" t="s">
        <v>3171</v>
      </c>
      <c r="H1430" s="650" t="s">
        <v>2999</v>
      </c>
      <c r="I1430" s="176"/>
      <c r="J1430" s="665">
        <v>2</v>
      </c>
      <c r="K1430" s="176">
        <v>1</v>
      </c>
      <c r="L1430" s="176">
        <v>123</v>
      </c>
      <c r="M1430" s="176">
        <f t="shared" si="137"/>
        <v>123</v>
      </c>
      <c r="N1430" s="1104"/>
      <c r="O1430" s="1129" t="str">
        <f t="shared" si="135"/>
        <v/>
      </c>
      <c r="P1430" s="175"/>
      <c r="Q1430" s="175"/>
      <c r="R1430" s="175"/>
      <c r="S1430" s="175"/>
      <c r="T1430" s="175"/>
      <c r="U1430" s="175"/>
      <c r="V1430" s="175"/>
      <c r="W1430" s="175"/>
      <c r="X1430" s="175"/>
      <c r="Y1430" s="175"/>
      <c r="Z1430" s="175"/>
      <c r="AA1430" s="175"/>
      <c r="AB1430" s="175"/>
      <c r="AC1430" s="175"/>
      <c r="AD1430" s="175"/>
      <c r="AE1430" s="175"/>
      <c r="AF1430" s="175"/>
      <c r="AG1430" s="175"/>
    </row>
    <row r="1431" spans="1:33" ht="18" customHeight="1">
      <c r="A1431" s="647" t="str">
        <f t="shared" si="136"/>
        <v>平成18</v>
      </c>
      <c r="B1431" s="552">
        <f t="shared" si="133"/>
        <v>60</v>
      </c>
      <c r="C1431" s="648">
        <v>39002</v>
      </c>
      <c r="D1431" s="648" t="str">
        <f t="shared" si="134"/>
        <v/>
      </c>
      <c r="E1431" s="649">
        <v>1</v>
      </c>
      <c r="F1431" s="650" t="s">
        <v>3172</v>
      </c>
      <c r="G1431" s="650" t="s">
        <v>3030</v>
      </c>
      <c r="H1431" s="650" t="s">
        <v>2909</v>
      </c>
      <c r="I1431" s="176"/>
      <c r="J1431" s="661">
        <v>2</v>
      </c>
      <c r="K1431" s="176">
        <v>6</v>
      </c>
      <c r="L1431" s="176">
        <v>70</v>
      </c>
      <c r="M1431" s="176">
        <f t="shared" si="137"/>
        <v>70</v>
      </c>
      <c r="N1431" s="1104"/>
      <c r="O1431" s="1129" t="str">
        <f t="shared" si="135"/>
        <v/>
      </c>
      <c r="P1431" s="175"/>
      <c r="Q1431" s="175"/>
      <c r="R1431" s="175"/>
      <c r="S1431" s="175"/>
      <c r="T1431" s="175"/>
      <c r="U1431" s="175"/>
      <c r="V1431" s="175"/>
      <c r="W1431" s="175"/>
      <c r="X1431" s="175"/>
      <c r="Y1431" s="175"/>
      <c r="Z1431" s="175"/>
      <c r="AA1431" s="175"/>
      <c r="AB1431" s="175"/>
      <c r="AC1431" s="175"/>
      <c r="AD1431" s="175"/>
      <c r="AE1431" s="175"/>
      <c r="AF1431" s="175"/>
      <c r="AG1431" s="175"/>
    </row>
    <row r="1432" spans="1:33" ht="18" customHeight="1">
      <c r="A1432" s="647" t="str">
        <f t="shared" si="136"/>
        <v>平成18</v>
      </c>
      <c r="B1432" s="552">
        <f t="shared" si="133"/>
        <v>45</v>
      </c>
      <c r="C1432" s="648">
        <v>39007</v>
      </c>
      <c r="D1432" s="648">
        <f t="shared" si="134"/>
        <v>39008</v>
      </c>
      <c r="E1432" s="649">
        <v>2</v>
      </c>
      <c r="F1432" s="650" t="s">
        <v>3173</v>
      </c>
      <c r="G1432" s="650" t="s">
        <v>2787</v>
      </c>
      <c r="H1432" s="650" t="s">
        <v>2920</v>
      </c>
      <c r="I1432" s="176"/>
      <c r="J1432" s="661">
        <v>2</v>
      </c>
      <c r="K1432" s="176">
        <v>8</v>
      </c>
      <c r="L1432" s="176">
        <v>46</v>
      </c>
      <c r="M1432" s="176">
        <f t="shared" si="137"/>
        <v>92</v>
      </c>
      <c r="N1432" s="1104"/>
      <c r="O1432" s="1129" t="str">
        <f t="shared" si="135"/>
        <v/>
      </c>
      <c r="P1432" s="175"/>
      <c r="Q1432" s="175"/>
      <c r="R1432" s="175"/>
      <c r="S1432" s="175"/>
      <c r="T1432" s="175"/>
      <c r="U1432" s="175"/>
      <c r="V1432" s="175"/>
      <c r="W1432" s="175"/>
      <c r="X1432" s="175"/>
      <c r="Y1432" s="175"/>
      <c r="Z1432" s="175"/>
      <c r="AA1432" s="175"/>
      <c r="AB1432" s="175"/>
      <c r="AC1432" s="175"/>
      <c r="AD1432" s="175"/>
      <c r="AE1432" s="175"/>
      <c r="AF1432" s="175"/>
      <c r="AG1432" s="175"/>
    </row>
    <row r="1433" spans="1:33" ht="18" customHeight="1">
      <c r="A1433" s="647" t="str">
        <f t="shared" si="136"/>
        <v>平成18</v>
      </c>
      <c r="B1433" s="552">
        <f t="shared" si="133"/>
        <v>60</v>
      </c>
      <c r="C1433" s="648">
        <v>39009</v>
      </c>
      <c r="D1433" s="648" t="str">
        <f t="shared" si="134"/>
        <v/>
      </c>
      <c r="E1433" s="649">
        <v>1</v>
      </c>
      <c r="F1433" s="650" t="s">
        <v>3174</v>
      </c>
      <c r="G1433" s="650" t="s">
        <v>3175</v>
      </c>
      <c r="H1433" s="650" t="s">
        <v>2909</v>
      </c>
      <c r="I1433" s="176"/>
      <c r="J1433" s="661">
        <v>2</v>
      </c>
      <c r="K1433" s="176">
        <v>6</v>
      </c>
      <c r="L1433" s="176">
        <v>95</v>
      </c>
      <c r="M1433" s="176">
        <f t="shared" si="137"/>
        <v>95</v>
      </c>
      <c r="N1433" s="1104"/>
      <c r="O1433" s="1129" t="str">
        <f t="shared" si="135"/>
        <v/>
      </c>
      <c r="P1433" s="175"/>
      <c r="Q1433" s="175"/>
      <c r="R1433" s="175"/>
      <c r="S1433" s="175"/>
      <c r="T1433" s="175"/>
      <c r="U1433" s="175"/>
      <c r="V1433" s="175"/>
      <c r="W1433" s="175"/>
      <c r="X1433" s="175"/>
      <c r="Y1433" s="175"/>
      <c r="Z1433" s="175"/>
      <c r="AA1433" s="175"/>
      <c r="AB1433" s="175"/>
      <c r="AC1433" s="175"/>
      <c r="AD1433" s="175"/>
      <c r="AE1433" s="175"/>
      <c r="AF1433" s="175"/>
      <c r="AG1433" s="175"/>
    </row>
    <row r="1434" spans="1:33" ht="18" customHeight="1">
      <c r="A1434" s="647" t="str">
        <f t="shared" si="136"/>
        <v>平成18</v>
      </c>
      <c r="B1434" s="552">
        <f t="shared" si="133"/>
        <v>104</v>
      </c>
      <c r="C1434" s="648">
        <v>39010</v>
      </c>
      <c r="D1434" s="648" t="str">
        <f t="shared" si="134"/>
        <v/>
      </c>
      <c r="E1434" s="649">
        <v>1</v>
      </c>
      <c r="F1434" s="650" t="s">
        <v>3176</v>
      </c>
      <c r="G1434" s="650" t="s">
        <v>3177</v>
      </c>
      <c r="H1434" s="650" t="s">
        <v>3178</v>
      </c>
      <c r="I1434" s="176"/>
      <c r="J1434" s="665">
        <v>2</v>
      </c>
      <c r="K1434" s="176">
        <v>2</v>
      </c>
      <c r="L1434" s="176">
        <v>44</v>
      </c>
      <c r="M1434" s="176">
        <f t="shared" si="137"/>
        <v>44</v>
      </c>
      <c r="N1434" s="1104"/>
      <c r="O1434" s="1129" t="str">
        <f t="shared" si="135"/>
        <v/>
      </c>
      <c r="P1434" s="175"/>
      <c r="Q1434" s="175"/>
      <c r="R1434" s="175"/>
      <c r="S1434" s="175"/>
      <c r="T1434" s="175"/>
      <c r="U1434" s="175"/>
      <c r="V1434" s="175"/>
      <c r="W1434" s="175"/>
      <c r="X1434" s="175"/>
      <c r="Y1434" s="175"/>
      <c r="Z1434" s="175"/>
      <c r="AA1434" s="175"/>
      <c r="AB1434" s="175"/>
      <c r="AC1434" s="175"/>
      <c r="AD1434" s="175"/>
      <c r="AE1434" s="175"/>
      <c r="AF1434" s="175"/>
      <c r="AG1434" s="175"/>
    </row>
    <row r="1435" spans="1:33" ht="18" customHeight="1">
      <c r="A1435" s="647" t="str">
        <f t="shared" si="136"/>
        <v>平成18</v>
      </c>
      <c r="B1435" s="552">
        <f t="shared" si="133"/>
        <v>85</v>
      </c>
      <c r="C1435" s="648">
        <v>39027</v>
      </c>
      <c r="D1435" s="648" t="str">
        <f t="shared" si="134"/>
        <v/>
      </c>
      <c r="E1435" s="649">
        <v>1</v>
      </c>
      <c r="F1435" s="650" t="s">
        <v>3179</v>
      </c>
      <c r="G1435" s="650" t="s">
        <v>3180</v>
      </c>
      <c r="H1435" s="650" t="s">
        <v>2674</v>
      </c>
      <c r="I1435" s="176"/>
      <c r="J1435" s="661">
        <v>2</v>
      </c>
      <c r="K1435" s="176">
        <v>4</v>
      </c>
      <c r="L1435" s="176">
        <v>40</v>
      </c>
      <c r="M1435" s="176">
        <f t="shared" si="137"/>
        <v>40</v>
      </c>
      <c r="N1435" s="1104"/>
      <c r="O1435" s="1129" t="str">
        <f t="shared" si="135"/>
        <v/>
      </c>
      <c r="P1435" s="175"/>
      <c r="Q1435" s="175"/>
      <c r="R1435" s="175"/>
      <c r="S1435" s="175"/>
      <c r="T1435" s="175"/>
      <c r="U1435" s="175"/>
      <c r="V1435" s="175"/>
      <c r="W1435" s="175"/>
      <c r="X1435" s="175"/>
      <c r="Y1435" s="175"/>
      <c r="Z1435" s="175"/>
      <c r="AA1435" s="175"/>
      <c r="AB1435" s="175"/>
      <c r="AC1435" s="175"/>
      <c r="AD1435" s="175"/>
      <c r="AE1435" s="175"/>
      <c r="AF1435" s="175"/>
      <c r="AG1435" s="175"/>
    </row>
    <row r="1436" spans="1:33" ht="18" customHeight="1">
      <c r="A1436" s="647" t="str">
        <f t="shared" si="136"/>
        <v>平成18</v>
      </c>
      <c r="B1436" s="552">
        <f t="shared" si="133"/>
        <v>38</v>
      </c>
      <c r="C1436" s="648">
        <v>39028</v>
      </c>
      <c r="D1436" s="648">
        <f t="shared" si="134"/>
        <v>39029</v>
      </c>
      <c r="E1436" s="649">
        <v>2</v>
      </c>
      <c r="F1436" s="650" t="s">
        <v>3181</v>
      </c>
      <c r="G1436" s="650" t="s">
        <v>2856</v>
      </c>
      <c r="H1436" s="650" t="s">
        <v>2967</v>
      </c>
      <c r="I1436" s="176"/>
      <c r="J1436" s="661">
        <v>2</v>
      </c>
      <c r="K1436" s="176">
        <v>10</v>
      </c>
      <c r="L1436" s="176">
        <v>84</v>
      </c>
      <c r="M1436" s="176">
        <f t="shared" si="137"/>
        <v>168</v>
      </c>
      <c r="N1436" s="1104"/>
      <c r="O1436" s="1129" t="str">
        <f t="shared" si="135"/>
        <v/>
      </c>
      <c r="P1436" s="175"/>
      <c r="Q1436" s="175"/>
      <c r="R1436" s="175"/>
      <c r="S1436" s="175"/>
      <c r="T1436" s="175"/>
      <c r="U1436" s="175"/>
      <c r="V1436" s="175"/>
      <c r="W1436" s="175"/>
      <c r="X1436" s="175"/>
      <c r="Y1436" s="175"/>
      <c r="Z1436" s="175"/>
      <c r="AA1436" s="175"/>
      <c r="AB1436" s="175"/>
      <c r="AC1436" s="175"/>
      <c r="AD1436" s="175"/>
      <c r="AE1436" s="175"/>
      <c r="AF1436" s="175"/>
      <c r="AG1436" s="175"/>
    </row>
    <row r="1437" spans="1:33" ht="18" customHeight="1">
      <c r="A1437" s="647" t="str">
        <f t="shared" si="136"/>
        <v>平成18</v>
      </c>
      <c r="B1437" s="552">
        <f t="shared" si="133"/>
        <v>109</v>
      </c>
      <c r="C1437" s="648">
        <v>39034</v>
      </c>
      <c r="D1437" s="648" t="str">
        <f t="shared" si="134"/>
        <v/>
      </c>
      <c r="E1437" s="649">
        <v>1</v>
      </c>
      <c r="F1437" s="650" t="s">
        <v>3182</v>
      </c>
      <c r="G1437" s="650" t="s">
        <v>2856</v>
      </c>
      <c r="H1437" s="650" t="s">
        <v>2967</v>
      </c>
      <c r="I1437" s="176"/>
      <c r="J1437" s="661">
        <v>2</v>
      </c>
      <c r="K1437" s="176">
        <v>1</v>
      </c>
      <c r="L1437" s="176">
        <v>42</v>
      </c>
      <c r="M1437" s="176">
        <f t="shared" si="137"/>
        <v>42</v>
      </c>
      <c r="N1437" s="1104"/>
      <c r="O1437" s="1129" t="str">
        <f t="shared" si="135"/>
        <v/>
      </c>
      <c r="P1437" s="175"/>
      <c r="Q1437" s="175"/>
      <c r="R1437" s="175"/>
      <c r="S1437" s="175"/>
      <c r="T1437" s="175"/>
      <c r="U1437" s="175"/>
      <c r="V1437" s="175"/>
      <c r="W1437" s="175"/>
      <c r="X1437" s="175"/>
      <c r="Y1437" s="175"/>
      <c r="Z1437" s="175"/>
      <c r="AA1437" s="175"/>
      <c r="AB1437" s="175"/>
      <c r="AC1437" s="175"/>
      <c r="AD1437" s="175"/>
      <c r="AE1437" s="175"/>
      <c r="AF1437" s="175"/>
      <c r="AG1437" s="175"/>
    </row>
    <row r="1438" spans="1:33" ht="18" customHeight="1">
      <c r="A1438" s="647" t="str">
        <f t="shared" si="136"/>
        <v>平成18</v>
      </c>
      <c r="B1438" s="552">
        <f t="shared" si="133"/>
        <v>109</v>
      </c>
      <c r="C1438" s="648">
        <v>39035</v>
      </c>
      <c r="D1438" s="648" t="str">
        <f t="shared" si="134"/>
        <v/>
      </c>
      <c r="E1438" s="649">
        <v>1</v>
      </c>
      <c r="F1438" s="650" t="s">
        <v>3170</v>
      </c>
      <c r="G1438" s="650" t="s">
        <v>3183</v>
      </c>
      <c r="H1438" s="650" t="s">
        <v>2999</v>
      </c>
      <c r="I1438" s="176"/>
      <c r="J1438" s="665">
        <v>2</v>
      </c>
      <c r="K1438" s="176">
        <v>1</v>
      </c>
      <c r="L1438" s="176">
        <v>14</v>
      </c>
      <c r="M1438" s="176">
        <f t="shared" si="137"/>
        <v>14</v>
      </c>
      <c r="N1438" s="1104"/>
      <c r="O1438" s="1129" t="str">
        <f t="shared" si="135"/>
        <v/>
      </c>
      <c r="P1438" s="175"/>
      <c r="Q1438" s="175"/>
      <c r="R1438" s="175"/>
      <c r="S1438" s="175"/>
      <c r="T1438" s="175"/>
      <c r="U1438" s="175"/>
      <c r="V1438" s="175"/>
      <c r="W1438" s="175"/>
      <c r="X1438" s="175"/>
      <c r="Y1438" s="175"/>
      <c r="Z1438" s="175"/>
      <c r="AA1438" s="175"/>
      <c r="AB1438" s="175"/>
      <c r="AC1438" s="175"/>
      <c r="AD1438" s="175"/>
      <c r="AE1438" s="175"/>
      <c r="AF1438" s="175"/>
      <c r="AG1438" s="175"/>
    </row>
    <row r="1439" spans="1:33" ht="18" customHeight="1">
      <c r="A1439" s="647" t="str">
        <f t="shared" si="136"/>
        <v>平成18</v>
      </c>
      <c r="B1439" s="552">
        <f t="shared" si="133"/>
        <v>109</v>
      </c>
      <c r="C1439" s="648">
        <v>39035</v>
      </c>
      <c r="D1439" s="648" t="str">
        <f t="shared" si="134"/>
        <v/>
      </c>
      <c r="E1439" s="649">
        <v>1</v>
      </c>
      <c r="F1439" s="650" t="s">
        <v>3170</v>
      </c>
      <c r="G1439" s="650" t="s">
        <v>3184</v>
      </c>
      <c r="H1439" s="650" t="s">
        <v>2999</v>
      </c>
      <c r="I1439" s="176"/>
      <c r="J1439" s="665">
        <v>2</v>
      </c>
      <c r="K1439" s="176">
        <v>1</v>
      </c>
      <c r="L1439" s="176">
        <v>242</v>
      </c>
      <c r="M1439" s="176">
        <f t="shared" si="137"/>
        <v>242</v>
      </c>
      <c r="N1439" s="1104"/>
      <c r="O1439" s="1129" t="str">
        <f t="shared" si="135"/>
        <v/>
      </c>
      <c r="P1439" s="175"/>
      <c r="Q1439" s="175"/>
      <c r="R1439" s="175"/>
      <c r="S1439" s="175"/>
      <c r="T1439" s="175"/>
      <c r="U1439" s="175"/>
      <c r="V1439" s="175"/>
      <c r="W1439" s="175"/>
      <c r="X1439" s="175"/>
      <c r="Y1439" s="175"/>
      <c r="Z1439" s="175"/>
      <c r="AA1439" s="175"/>
      <c r="AB1439" s="175"/>
      <c r="AC1439" s="175"/>
      <c r="AD1439" s="175"/>
      <c r="AE1439" s="175"/>
      <c r="AF1439" s="175"/>
      <c r="AG1439" s="175"/>
    </row>
    <row r="1440" spans="1:33" ht="18" customHeight="1">
      <c r="A1440" s="647" t="str">
        <f t="shared" si="136"/>
        <v>平成18</v>
      </c>
      <c r="B1440" s="552">
        <f t="shared" si="133"/>
        <v>85</v>
      </c>
      <c r="C1440" s="648">
        <v>39036</v>
      </c>
      <c r="D1440" s="648">
        <f t="shared" si="134"/>
        <v>39037</v>
      </c>
      <c r="E1440" s="649">
        <v>2</v>
      </c>
      <c r="F1440" s="650" t="s">
        <v>3185</v>
      </c>
      <c r="G1440" s="650" t="s">
        <v>3134</v>
      </c>
      <c r="H1440" s="650" t="s">
        <v>2957</v>
      </c>
      <c r="I1440" s="176"/>
      <c r="J1440" s="661">
        <v>2</v>
      </c>
      <c r="K1440" s="176">
        <v>4</v>
      </c>
      <c r="L1440" s="176">
        <v>84</v>
      </c>
      <c r="M1440" s="176">
        <f t="shared" si="137"/>
        <v>168</v>
      </c>
      <c r="N1440" s="1104"/>
      <c r="O1440" s="1129" t="str">
        <f t="shared" si="135"/>
        <v/>
      </c>
      <c r="P1440" s="175"/>
      <c r="Q1440" s="175"/>
      <c r="R1440" s="175"/>
      <c r="S1440" s="175"/>
      <c r="T1440" s="175"/>
      <c r="U1440" s="175"/>
      <c r="V1440" s="175"/>
      <c r="W1440" s="175"/>
      <c r="X1440" s="175"/>
      <c r="Y1440" s="175"/>
      <c r="Z1440" s="175"/>
      <c r="AA1440" s="175"/>
      <c r="AB1440" s="175"/>
      <c r="AC1440" s="175"/>
      <c r="AD1440" s="175"/>
      <c r="AE1440" s="175"/>
      <c r="AF1440" s="175"/>
      <c r="AG1440" s="175"/>
    </row>
    <row r="1441" spans="1:33" ht="18" customHeight="1">
      <c r="A1441" s="647" t="str">
        <f t="shared" si="136"/>
        <v>平成18</v>
      </c>
      <c r="B1441" s="552">
        <f t="shared" si="133"/>
        <v>109</v>
      </c>
      <c r="C1441" s="648">
        <v>39037</v>
      </c>
      <c r="D1441" s="648" t="str">
        <f t="shared" si="134"/>
        <v/>
      </c>
      <c r="E1441" s="649">
        <v>1</v>
      </c>
      <c r="F1441" s="650" t="s">
        <v>3170</v>
      </c>
      <c r="G1441" s="650" t="s">
        <v>3186</v>
      </c>
      <c r="H1441" s="650" t="s">
        <v>2999</v>
      </c>
      <c r="I1441" s="176"/>
      <c r="J1441" s="665">
        <v>2</v>
      </c>
      <c r="K1441" s="176">
        <v>1</v>
      </c>
      <c r="L1441" s="176">
        <v>105</v>
      </c>
      <c r="M1441" s="176">
        <f t="shared" si="137"/>
        <v>105</v>
      </c>
      <c r="N1441" s="1104"/>
      <c r="O1441" s="1129" t="str">
        <f t="shared" si="135"/>
        <v/>
      </c>
      <c r="P1441" s="175"/>
      <c r="Q1441" s="175"/>
      <c r="R1441" s="175"/>
      <c r="S1441" s="175"/>
      <c r="T1441" s="175"/>
      <c r="U1441" s="175"/>
      <c r="V1441" s="175"/>
      <c r="W1441" s="175"/>
      <c r="X1441" s="175"/>
      <c r="Y1441" s="175"/>
      <c r="Z1441" s="175"/>
      <c r="AA1441" s="175"/>
      <c r="AB1441" s="175"/>
      <c r="AC1441" s="175"/>
      <c r="AD1441" s="175"/>
      <c r="AE1441" s="175"/>
      <c r="AF1441" s="175"/>
      <c r="AG1441" s="175"/>
    </row>
    <row r="1442" spans="1:33" ht="18" customHeight="1">
      <c r="A1442" s="647" t="str">
        <f t="shared" si="136"/>
        <v>平成18</v>
      </c>
      <c r="B1442" s="552">
        <f t="shared" si="133"/>
        <v>85</v>
      </c>
      <c r="C1442" s="648">
        <v>39042</v>
      </c>
      <c r="D1442" s="648" t="str">
        <f t="shared" si="134"/>
        <v/>
      </c>
      <c r="E1442" s="649">
        <v>1</v>
      </c>
      <c r="F1442" s="650" t="s">
        <v>3187</v>
      </c>
      <c r="G1442" s="650" t="s">
        <v>3150</v>
      </c>
      <c r="H1442" s="650" t="s">
        <v>2731</v>
      </c>
      <c r="I1442" s="176"/>
      <c r="J1442" s="661">
        <v>2</v>
      </c>
      <c r="K1442" s="176">
        <v>4</v>
      </c>
      <c r="L1442" s="176">
        <v>30</v>
      </c>
      <c r="M1442" s="176">
        <f t="shared" si="137"/>
        <v>30</v>
      </c>
      <c r="N1442" s="1104"/>
      <c r="O1442" s="1129" t="str">
        <f t="shared" si="135"/>
        <v/>
      </c>
      <c r="P1442" s="175"/>
      <c r="Q1442" s="175"/>
      <c r="R1442" s="175"/>
      <c r="S1442" s="175"/>
      <c r="T1442" s="175"/>
      <c r="U1442" s="175"/>
      <c r="V1442" s="175"/>
      <c r="W1442" s="175"/>
      <c r="X1442" s="175"/>
      <c r="Y1442" s="175"/>
      <c r="Z1442" s="175"/>
      <c r="AA1442" s="175"/>
      <c r="AB1442" s="175"/>
      <c r="AC1442" s="175"/>
      <c r="AD1442" s="175"/>
      <c r="AE1442" s="175"/>
      <c r="AF1442" s="175"/>
      <c r="AG1442" s="175"/>
    </row>
    <row r="1443" spans="1:33" ht="18" customHeight="1">
      <c r="A1443" s="647" t="str">
        <f t="shared" si="136"/>
        <v>平成18</v>
      </c>
      <c r="B1443" s="552" t="str">
        <f t="shared" si="133"/>
        <v>-</v>
      </c>
      <c r="C1443" s="648">
        <v>39042</v>
      </c>
      <c r="D1443" s="648">
        <f t="shared" si="134"/>
        <v>39043</v>
      </c>
      <c r="E1443" s="649">
        <v>2</v>
      </c>
      <c r="F1443" s="650" t="s">
        <v>3188</v>
      </c>
      <c r="G1443" s="650" t="s">
        <v>2856</v>
      </c>
      <c r="H1443" s="650" t="s">
        <v>3080</v>
      </c>
      <c r="I1443" s="176"/>
      <c r="J1443" s="665">
        <v>2</v>
      </c>
      <c r="K1443" s="176"/>
      <c r="L1443" s="176">
        <v>33</v>
      </c>
      <c r="M1443" s="176">
        <f t="shared" si="137"/>
        <v>66</v>
      </c>
      <c r="N1443" s="1104"/>
      <c r="O1443" s="1129" t="str">
        <f t="shared" si="135"/>
        <v/>
      </c>
      <c r="P1443" s="175"/>
      <c r="Q1443" s="175"/>
      <c r="R1443" s="175"/>
      <c r="S1443" s="175"/>
      <c r="T1443" s="175"/>
      <c r="U1443" s="175"/>
      <c r="V1443" s="175"/>
      <c r="W1443" s="175"/>
      <c r="X1443" s="175"/>
      <c r="Y1443" s="175"/>
      <c r="Z1443" s="175"/>
      <c r="AA1443" s="175"/>
      <c r="AB1443" s="175"/>
      <c r="AC1443" s="175"/>
      <c r="AD1443" s="175"/>
      <c r="AE1443" s="175"/>
      <c r="AF1443" s="175"/>
      <c r="AG1443" s="175"/>
    </row>
    <row r="1444" spans="1:33" ht="18" customHeight="1">
      <c r="A1444" s="647" t="str">
        <f t="shared" si="136"/>
        <v>平成18</v>
      </c>
      <c r="B1444" s="552">
        <f t="shared" si="133"/>
        <v>60</v>
      </c>
      <c r="C1444" s="648">
        <v>39045</v>
      </c>
      <c r="D1444" s="648" t="str">
        <f t="shared" si="134"/>
        <v/>
      </c>
      <c r="E1444" s="649">
        <v>1</v>
      </c>
      <c r="F1444" s="650" t="s">
        <v>3189</v>
      </c>
      <c r="G1444" s="650" t="s">
        <v>2697</v>
      </c>
      <c r="H1444" s="650" t="s">
        <v>2681</v>
      </c>
      <c r="I1444" s="176"/>
      <c r="J1444" s="661">
        <v>2</v>
      </c>
      <c r="K1444" s="176">
        <v>6</v>
      </c>
      <c r="L1444" s="176">
        <v>91</v>
      </c>
      <c r="M1444" s="176">
        <f t="shared" si="137"/>
        <v>91</v>
      </c>
      <c r="N1444" s="1104"/>
      <c r="O1444" s="1129" t="str">
        <f t="shared" si="135"/>
        <v/>
      </c>
      <c r="P1444" s="175"/>
      <c r="Q1444" s="175"/>
      <c r="R1444" s="175"/>
      <c r="S1444" s="175"/>
      <c r="T1444" s="175"/>
      <c r="U1444" s="175"/>
      <c r="V1444" s="175"/>
      <c r="W1444" s="175"/>
      <c r="X1444" s="175"/>
      <c r="Y1444" s="175"/>
      <c r="Z1444" s="175"/>
      <c r="AA1444" s="175"/>
      <c r="AB1444" s="175"/>
      <c r="AC1444" s="175"/>
      <c r="AD1444" s="175"/>
      <c r="AE1444" s="175"/>
      <c r="AF1444" s="175"/>
      <c r="AG1444" s="175"/>
    </row>
    <row r="1445" spans="1:33" ht="18" customHeight="1">
      <c r="A1445" s="647" t="str">
        <f t="shared" si="136"/>
        <v>平成18</v>
      </c>
      <c r="B1445" s="552">
        <f t="shared" si="133"/>
        <v>60</v>
      </c>
      <c r="C1445" s="648">
        <v>39049</v>
      </c>
      <c r="D1445" s="648" t="str">
        <f t="shared" si="134"/>
        <v/>
      </c>
      <c r="E1445" s="649">
        <v>1</v>
      </c>
      <c r="F1445" s="650" t="s">
        <v>3190</v>
      </c>
      <c r="G1445" s="650" t="s">
        <v>3191</v>
      </c>
      <c r="H1445" s="650" t="s">
        <v>2731</v>
      </c>
      <c r="I1445" s="176"/>
      <c r="J1445" s="661">
        <v>2</v>
      </c>
      <c r="K1445" s="176">
        <v>6</v>
      </c>
      <c r="L1445" s="176">
        <v>34</v>
      </c>
      <c r="M1445" s="176">
        <f t="shared" si="137"/>
        <v>34</v>
      </c>
      <c r="N1445" s="1104"/>
      <c r="O1445" s="1129" t="str">
        <f t="shared" si="135"/>
        <v/>
      </c>
      <c r="P1445" s="175"/>
      <c r="Q1445" s="175"/>
      <c r="R1445" s="175"/>
      <c r="S1445" s="175"/>
      <c r="T1445" s="175"/>
      <c r="U1445" s="175"/>
      <c r="V1445" s="175"/>
      <c r="W1445" s="175"/>
      <c r="X1445" s="175"/>
      <c r="Y1445" s="175"/>
      <c r="Z1445" s="175"/>
      <c r="AA1445" s="175"/>
      <c r="AB1445" s="175"/>
      <c r="AC1445" s="175"/>
      <c r="AD1445" s="175"/>
      <c r="AE1445" s="175"/>
      <c r="AF1445" s="175"/>
      <c r="AG1445" s="175"/>
    </row>
    <row r="1446" spans="1:33" ht="18" customHeight="1">
      <c r="A1446" s="647" t="str">
        <f t="shared" si="136"/>
        <v>平成18</v>
      </c>
      <c r="B1446" s="552">
        <f t="shared" si="133"/>
        <v>76</v>
      </c>
      <c r="C1446" s="648">
        <v>39050</v>
      </c>
      <c r="D1446" s="648" t="str">
        <f t="shared" si="134"/>
        <v/>
      </c>
      <c r="E1446" s="649">
        <v>1</v>
      </c>
      <c r="F1446" s="650" t="s">
        <v>3192</v>
      </c>
      <c r="G1446" s="650" t="s">
        <v>2787</v>
      </c>
      <c r="H1446" s="650" t="s">
        <v>2983</v>
      </c>
      <c r="I1446" s="176"/>
      <c r="J1446" s="661">
        <v>2</v>
      </c>
      <c r="K1446" s="176">
        <v>5</v>
      </c>
      <c r="L1446" s="176">
        <v>98</v>
      </c>
      <c r="M1446" s="176">
        <f t="shared" si="137"/>
        <v>98</v>
      </c>
      <c r="N1446" s="1104"/>
      <c r="O1446" s="1129" t="str">
        <f t="shared" si="135"/>
        <v/>
      </c>
      <c r="P1446" s="175"/>
      <c r="Q1446" s="175"/>
      <c r="R1446" s="175"/>
      <c r="S1446" s="175"/>
      <c r="T1446" s="175"/>
      <c r="U1446" s="175"/>
      <c r="V1446" s="175"/>
      <c r="W1446" s="175"/>
      <c r="X1446" s="175"/>
      <c r="Y1446" s="175"/>
      <c r="Z1446" s="175"/>
      <c r="AA1446" s="175"/>
      <c r="AB1446" s="175"/>
      <c r="AC1446" s="175"/>
      <c r="AD1446" s="175"/>
      <c r="AE1446" s="175"/>
      <c r="AF1446" s="175"/>
      <c r="AG1446" s="175"/>
    </row>
    <row r="1447" spans="1:33" ht="18" customHeight="1">
      <c r="A1447" s="647" t="str">
        <f t="shared" si="136"/>
        <v>平成18</v>
      </c>
      <c r="B1447" s="552">
        <f t="shared" si="133"/>
        <v>76</v>
      </c>
      <c r="C1447" s="648">
        <v>39050</v>
      </c>
      <c r="D1447" s="648" t="str">
        <f t="shared" si="134"/>
        <v/>
      </c>
      <c r="E1447" s="649">
        <v>1</v>
      </c>
      <c r="F1447" s="650" t="s">
        <v>3193</v>
      </c>
      <c r="G1447" s="650" t="s">
        <v>3150</v>
      </c>
      <c r="H1447" s="650" t="s">
        <v>2731</v>
      </c>
      <c r="I1447" s="176"/>
      <c r="J1447" s="661">
        <v>2</v>
      </c>
      <c r="K1447" s="176">
        <v>5</v>
      </c>
      <c r="L1447" s="176">
        <v>34</v>
      </c>
      <c r="M1447" s="176">
        <f t="shared" si="137"/>
        <v>34</v>
      </c>
      <c r="N1447" s="1104"/>
      <c r="O1447" s="1129" t="str">
        <f t="shared" si="135"/>
        <v/>
      </c>
      <c r="P1447" s="175"/>
      <c r="Q1447" s="175"/>
      <c r="R1447" s="175"/>
      <c r="S1447" s="175"/>
      <c r="T1447" s="175"/>
      <c r="U1447" s="175"/>
      <c r="V1447" s="175"/>
      <c r="W1447" s="175"/>
      <c r="X1447" s="175"/>
      <c r="Y1447" s="175"/>
      <c r="Z1447" s="175"/>
      <c r="AA1447" s="175"/>
      <c r="AB1447" s="175"/>
      <c r="AC1447" s="175"/>
      <c r="AD1447" s="175"/>
      <c r="AE1447" s="175"/>
      <c r="AF1447" s="175"/>
      <c r="AG1447" s="175"/>
    </row>
    <row r="1448" spans="1:33" ht="18" customHeight="1">
      <c r="A1448" s="647" t="str">
        <f t="shared" si="136"/>
        <v>平成18</v>
      </c>
      <c r="B1448" s="552">
        <f t="shared" si="133"/>
        <v>85</v>
      </c>
      <c r="C1448" s="648">
        <v>39063</v>
      </c>
      <c r="D1448" s="648" t="str">
        <f t="shared" si="134"/>
        <v/>
      </c>
      <c r="E1448" s="649">
        <v>1</v>
      </c>
      <c r="F1448" s="650" t="s">
        <v>3194</v>
      </c>
      <c r="G1448" s="650" t="s">
        <v>2787</v>
      </c>
      <c r="H1448" s="650" t="s">
        <v>2957</v>
      </c>
      <c r="I1448" s="176"/>
      <c r="J1448" s="661">
        <v>2</v>
      </c>
      <c r="K1448" s="176">
        <v>4</v>
      </c>
      <c r="L1448" s="176">
        <v>41</v>
      </c>
      <c r="M1448" s="176">
        <f t="shared" si="137"/>
        <v>41</v>
      </c>
      <c r="N1448" s="1104"/>
      <c r="O1448" s="1129" t="str">
        <f t="shared" si="135"/>
        <v/>
      </c>
      <c r="P1448" s="175"/>
      <c r="Q1448" s="175"/>
      <c r="R1448" s="175"/>
      <c r="S1448" s="175"/>
      <c r="T1448" s="175"/>
      <c r="U1448" s="175"/>
      <c r="V1448" s="175"/>
      <c r="W1448" s="175"/>
      <c r="X1448" s="175"/>
      <c r="Y1448" s="175"/>
      <c r="Z1448" s="175"/>
      <c r="AA1448" s="175"/>
      <c r="AB1448" s="175"/>
      <c r="AC1448" s="175"/>
      <c r="AD1448" s="175"/>
      <c r="AE1448" s="175"/>
      <c r="AF1448" s="175"/>
      <c r="AG1448" s="175"/>
    </row>
    <row r="1449" spans="1:33" ht="18" customHeight="1">
      <c r="A1449" s="647" t="str">
        <f t="shared" si="136"/>
        <v>平成18</v>
      </c>
      <c r="B1449" s="552">
        <f t="shared" si="133"/>
        <v>52</v>
      </c>
      <c r="C1449" s="648">
        <v>39063</v>
      </c>
      <c r="D1449" s="648" t="str">
        <f t="shared" si="134"/>
        <v/>
      </c>
      <c r="E1449" s="649">
        <v>1</v>
      </c>
      <c r="F1449" s="650" t="s">
        <v>3195</v>
      </c>
      <c r="G1449" s="650" t="s">
        <v>3196</v>
      </c>
      <c r="H1449" s="650" t="s">
        <v>2967</v>
      </c>
      <c r="I1449" s="176"/>
      <c r="J1449" s="661">
        <v>2</v>
      </c>
      <c r="K1449" s="176">
        <v>7</v>
      </c>
      <c r="L1449" s="176">
        <v>43</v>
      </c>
      <c r="M1449" s="176">
        <f t="shared" si="137"/>
        <v>43</v>
      </c>
      <c r="N1449" s="1104"/>
      <c r="O1449" s="1129" t="str">
        <f t="shared" si="135"/>
        <v/>
      </c>
      <c r="P1449" s="175"/>
      <c r="Q1449" s="175"/>
      <c r="R1449" s="175"/>
      <c r="S1449" s="175"/>
      <c r="T1449" s="175"/>
      <c r="U1449" s="175"/>
      <c r="V1449" s="175"/>
      <c r="W1449" s="175"/>
      <c r="X1449" s="175"/>
      <c r="Y1449" s="175"/>
      <c r="Z1449" s="175"/>
      <c r="AA1449" s="175"/>
      <c r="AB1449" s="175"/>
      <c r="AC1449" s="175"/>
      <c r="AD1449" s="175"/>
      <c r="AE1449" s="175"/>
      <c r="AF1449" s="175"/>
      <c r="AG1449" s="175"/>
    </row>
    <row r="1450" spans="1:33" ht="18" customHeight="1">
      <c r="A1450" s="647" t="str">
        <f t="shared" si="136"/>
        <v>平成18</v>
      </c>
      <c r="B1450" s="552">
        <f t="shared" si="133"/>
        <v>97</v>
      </c>
      <c r="C1450" s="648">
        <v>39063</v>
      </c>
      <c r="D1450" s="648" t="str">
        <f t="shared" si="134"/>
        <v/>
      </c>
      <c r="E1450" s="649">
        <v>1</v>
      </c>
      <c r="F1450" s="650" t="s">
        <v>3197</v>
      </c>
      <c r="G1450" s="650" t="s">
        <v>3150</v>
      </c>
      <c r="H1450" s="650" t="s">
        <v>2731</v>
      </c>
      <c r="I1450" s="176"/>
      <c r="J1450" s="661">
        <v>2</v>
      </c>
      <c r="K1450" s="176">
        <v>3</v>
      </c>
      <c r="L1450" s="176">
        <v>17</v>
      </c>
      <c r="M1450" s="176">
        <f t="shared" si="137"/>
        <v>17</v>
      </c>
      <c r="N1450" s="1104"/>
      <c r="O1450" s="1129" t="str">
        <f t="shared" si="135"/>
        <v/>
      </c>
      <c r="P1450" s="175"/>
      <c r="Q1450" s="175"/>
      <c r="R1450" s="175"/>
      <c r="S1450" s="175"/>
      <c r="T1450" s="175"/>
      <c r="U1450" s="175"/>
      <c r="V1450" s="175"/>
      <c r="W1450" s="175"/>
      <c r="X1450" s="175"/>
      <c r="Y1450" s="175"/>
      <c r="Z1450" s="175"/>
      <c r="AA1450" s="175"/>
      <c r="AB1450" s="175"/>
      <c r="AC1450" s="175"/>
      <c r="AD1450" s="175"/>
      <c r="AE1450" s="175"/>
      <c r="AF1450" s="175"/>
      <c r="AG1450" s="175"/>
    </row>
    <row r="1451" spans="1:33" ht="18" customHeight="1">
      <c r="A1451" s="647" t="str">
        <f t="shared" si="136"/>
        <v>平成18</v>
      </c>
      <c r="B1451" s="552">
        <f t="shared" si="133"/>
        <v>60</v>
      </c>
      <c r="C1451" s="648">
        <v>39064</v>
      </c>
      <c r="D1451" s="648" t="str">
        <f t="shared" si="134"/>
        <v/>
      </c>
      <c r="E1451" s="649">
        <v>1</v>
      </c>
      <c r="F1451" s="650" t="s">
        <v>3198</v>
      </c>
      <c r="G1451" s="650" t="s">
        <v>2856</v>
      </c>
      <c r="H1451" s="650" t="s">
        <v>3178</v>
      </c>
      <c r="I1451" s="176"/>
      <c r="J1451" s="665">
        <v>2</v>
      </c>
      <c r="K1451" s="176">
        <v>6</v>
      </c>
      <c r="L1451" s="176">
        <v>58</v>
      </c>
      <c r="M1451" s="176">
        <f t="shared" si="137"/>
        <v>58</v>
      </c>
      <c r="N1451" s="1104"/>
      <c r="O1451" s="1129" t="str">
        <f t="shared" si="135"/>
        <v/>
      </c>
      <c r="P1451" s="175"/>
      <c r="Q1451" s="175"/>
      <c r="R1451" s="175"/>
      <c r="S1451" s="175"/>
      <c r="T1451" s="175"/>
      <c r="U1451" s="175"/>
      <c r="V1451" s="175"/>
      <c r="W1451" s="175"/>
      <c r="X1451" s="175"/>
      <c r="Y1451" s="175"/>
      <c r="Z1451" s="175"/>
      <c r="AA1451" s="175"/>
      <c r="AB1451" s="175"/>
      <c r="AC1451" s="175"/>
      <c r="AD1451" s="175"/>
      <c r="AE1451" s="175"/>
      <c r="AF1451" s="175"/>
      <c r="AG1451" s="175"/>
    </row>
    <row r="1452" spans="1:33" ht="18" customHeight="1">
      <c r="A1452" s="647" t="str">
        <f t="shared" si="136"/>
        <v>平成18</v>
      </c>
      <c r="B1452" s="552">
        <f t="shared" si="133"/>
        <v>109</v>
      </c>
      <c r="C1452" s="648">
        <v>39065</v>
      </c>
      <c r="D1452" s="648" t="str">
        <f t="shared" si="134"/>
        <v/>
      </c>
      <c r="E1452" s="649">
        <v>1</v>
      </c>
      <c r="F1452" s="650" t="s">
        <v>3170</v>
      </c>
      <c r="G1452" s="650" t="s">
        <v>3199</v>
      </c>
      <c r="H1452" s="650" t="s">
        <v>2999</v>
      </c>
      <c r="I1452" s="176"/>
      <c r="J1452" s="665">
        <v>2</v>
      </c>
      <c r="K1452" s="176">
        <v>1</v>
      </c>
      <c r="L1452" s="176">
        <v>141</v>
      </c>
      <c r="M1452" s="176">
        <f t="shared" si="137"/>
        <v>141</v>
      </c>
      <c r="N1452" s="1104"/>
      <c r="O1452" s="1129" t="str">
        <f t="shared" si="135"/>
        <v/>
      </c>
      <c r="P1452" s="175"/>
      <c r="Q1452" s="175"/>
      <c r="R1452" s="175"/>
      <c r="S1452" s="175"/>
      <c r="T1452" s="175"/>
      <c r="U1452" s="175"/>
      <c r="V1452" s="175"/>
      <c r="W1452" s="175"/>
      <c r="X1452" s="175"/>
      <c r="Y1452" s="175"/>
      <c r="Z1452" s="175"/>
      <c r="AA1452" s="175"/>
      <c r="AB1452" s="175"/>
      <c r="AC1452" s="175"/>
      <c r="AD1452" s="175"/>
      <c r="AE1452" s="175"/>
      <c r="AF1452" s="175"/>
      <c r="AG1452" s="175"/>
    </row>
    <row r="1453" spans="1:33" ht="18" customHeight="1">
      <c r="A1453" s="647" t="str">
        <f t="shared" si="136"/>
        <v>平成18</v>
      </c>
      <c r="B1453" s="552">
        <f t="shared" si="133"/>
        <v>97</v>
      </c>
      <c r="C1453" s="648">
        <v>39065</v>
      </c>
      <c r="D1453" s="648" t="str">
        <f t="shared" si="134"/>
        <v/>
      </c>
      <c r="E1453" s="649">
        <v>1</v>
      </c>
      <c r="F1453" s="650" t="s">
        <v>3200</v>
      </c>
      <c r="G1453" s="650" t="s">
        <v>3191</v>
      </c>
      <c r="H1453" s="650" t="s">
        <v>2731</v>
      </c>
      <c r="I1453" s="176"/>
      <c r="J1453" s="661">
        <v>2</v>
      </c>
      <c r="K1453" s="176">
        <v>3</v>
      </c>
      <c r="L1453" s="176">
        <v>29</v>
      </c>
      <c r="M1453" s="176">
        <f t="shared" si="137"/>
        <v>29</v>
      </c>
      <c r="N1453" s="1104"/>
      <c r="O1453" s="1129" t="str">
        <f t="shared" si="135"/>
        <v/>
      </c>
      <c r="P1453" s="175"/>
      <c r="Q1453" s="175"/>
      <c r="R1453" s="175"/>
      <c r="S1453" s="175"/>
      <c r="T1453" s="175"/>
      <c r="U1453" s="175"/>
      <c r="V1453" s="175"/>
      <c r="W1453" s="175"/>
      <c r="X1453" s="175"/>
      <c r="Y1453" s="175"/>
      <c r="Z1453" s="175"/>
      <c r="AA1453" s="175"/>
      <c r="AB1453" s="175"/>
      <c r="AC1453" s="175"/>
      <c r="AD1453" s="175"/>
      <c r="AE1453" s="175"/>
      <c r="AF1453" s="175"/>
      <c r="AG1453" s="175"/>
    </row>
    <row r="1454" spans="1:33" ht="18" customHeight="1">
      <c r="A1454" s="647" t="str">
        <f t="shared" si="136"/>
        <v>平成18</v>
      </c>
      <c r="B1454" s="552">
        <f t="shared" si="133"/>
        <v>45</v>
      </c>
      <c r="C1454" s="648">
        <v>39069</v>
      </c>
      <c r="D1454" s="648" t="str">
        <f t="shared" si="134"/>
        <v/>
      </c>
      <c r="E1454" s="649">
        <v>1</v>
      </c>
      <c r="F1454" s="650" t="s">
        <v>3201</v>
      </c>
      <c r="G1454" s="650" t="s">
        <v>2848</v>
      </c>
      <c r="H1454" s="650" t="s">
        <v>2900</v>
      </c>
      <c r="I1454" s="176"/>
      <c r="J1454" s="666">
        <v>2</v>
      </c>
      <c r="K1454" s="667">
        <v>8</v>
      </c>
      <c r="L1454" s="667">
        <v>56</v>
      </c>
      <c r="M1454" s="176">
        <f t="shared" si="137"/>
        <v>56</v>
      </c>
      <c r="N1454" s="1104"/>
      <c r="O1454" s="1129" t="str">
        <f t="shared" si="135"/>
        <v/>
      </c>
      <c r="P1454" s="175"/>
      <c r="Q1454" s="175"/>
      <c r="R1454" s="175"/>
      <c r="S1454" s="175"/>
      <c r="T1454" s="175"/>
      <c r="U1454" s="175"/>
      <c r="V1454" s="175"/>
      <c r="W1454" s="175"/>
      <c r="X1454" s="175"/>
      <c r="Y1454" s="175"/>
      <c r="Z1454" s="175"/>
      <c r="AA1454" s="175"/>
      <c r="AB1454" s="175"/>
      <c r="AC1454" s="175"/>
      <c r="AD1454" s="175"/>
      <c r="AE1454" s="175"/>
      <c r="AF1454" s="175"/>
      <c r="AG1454" s="175"/>
    </row>
    <row r="1455" spans="1:33" ht="18" customHeight="1">
      <c r="A1455" s="647" t="str">
        <f t="shared" si="136"/>
        <v>平成18</v>
      </c>
      <c r="B1455" s="552">
        <f t="shared" si="133"/>
        <v>85</v>
      </c>
      <c r="C1455" s="648">
        <v>39098</v>
      </c>
      <c r="D1455" s="648" t="str">
        <f t="shared" si="134"/>
        <v/>
      </c>
      <c r="E1455" s="649">
        <v>1</v>
      </c>
      <c r="F1455" s="650" t="s">
        <v>3202</v>
      </c>
      <c r="G1455" s="650" t="s">
        <v>2787</v>
      </c>
      <c r="H1455" s="650" t="s">
        <v>2909</v>
      </c>
      <c r="I1455" s="176"/>
      <c r="J1455" s="661">
        <v>2</v>
      </c>
      <c r="K1455" s="176">
        <v>4</v>
      </c>
      <c r="L1455" s="176">
        <v>23</v>
      </c>
      <c r="M1455" s="176">
        <f t="shared" si="137"/>
        <v>23</v>
      </c>
      <c r="N1455" s="1104"/>
      <c r="O1455" s="1129" t="str">
        <f t="shared" si="135"/>
        <v/>
      </c>
      <c r="P1455" s="175"/>
      <c r="Q1455" s="175"/>
      <c r="R1455" s="175"/>
      <c r="S1455" s="175"/>
      <c r="T1455" s="175"/>
      <c r="U1455" s="175"/>
      <c r="V1455" s="175"/>
      <c r="W1455" s="175"/>
      <c r="X1455" s="175"/>
      <c r="Y1455" s="175"/>
      <c r="Z1455" s="175"/>
      <c r="AA1455" s="175"/>
      <c r="AB1455" s="175"/>
      <c r="AC1455" s="175"/>
      <c r="AD1455" s="175"/>
      <c r="AE1455" s="175"/>
      <c r="AF1455" s="175"/>
      <c r="AG1455" s="175"/>
    </row>
    <row r="1456" spans="1:33" ht="18" customHeight="1">
      <c r="A1456" s="647" t="str">
        <f t="shared" si="136"/>
        <v>平成18</v>
      </c>
      <c r="B1456" s="552">
        <f t="shared" si="133"/>
        <v>109</v>
      </c>
      <c r="C1456" s="648">
        <v>39100</v>
      </c>
      <c r="D1456" s="648" t="str">
        <f t="shared" si="134"/>
        <v/>
      </c>
      <c r="E1456" s="649">
        <v>1</v>
      </c>
      <c r="F1456" s="650" t="s">
        <v>3203</v>
      </c>
      <c r="G1456" s="650" t="s">
        <v>2856</v>
      </c>
      <c r="H1456" s="650" t="s">
        <v>3204</v>
      </c>
      <c r="I1456" s="176"/>
      <c r="J1456" s="665">
        <v>2</v>
      </c>
      <c r="K1456" s="176">
        <v>1</v>
      </c>
      <c r="L1456" s="176">
        <v>68</v>
      </c>
      <c r="M1456" s="176">
        <f t="shared" si="137"/>
        <v>68</v>
      </c>
      <c r="N1456" s="1104"/>
      <c r="O1456" s="1129" t="str">
        <f t="shared" si="135"/>
        <v/>
      </c>
      <c r="P1456" s="175"/>
      <c r="Q1456" s="175"/>
      <c r="R1456" s="175"/>
      <c r="S1456" s="175"/>
      <c r="T1456" s="175"/>
      <c r="U1456" s="175"/>
      <c r="V1456" s="175"/>
      <c r="W1456" s="175"/>
      <c r="X1456" s="175"/>
      <c r="Y1456" s="175"/>
      <c r="Z1456" s="175"/>
      <c r="AA1456" s="175"/>
      <c r="AB1456" s="175"/>
      <c r="AC1456" s="175"/>
      <c r="AD1456" s="175"/>
      <c r="AE1456" s="175"/>
      <c r="AF1456" s="175"/>
      <c r="AG1456" s="175"/>
    </row>
    <row r="1457" spans="1:33" ht="18" customHeight="1">
      <c r="A1457" s="647" t="str">
        <f t="shared" si="136"/>
        <v>平成18</v>
      </c>
      <c r="B1457" s="552">
        <f t="shared" si="133"/>
        <v>85</v>
      </c>
      <c r="C1457" s="648">
        <v>39104</v>
      </c>
      <c r="D1457" s="648" t="str">
        <f t="shared" si="134"/>
        <v/>
      </c>
      <c r="E1457" s="649">
        <v>1</v>
      </c>
      <c r="F1457" s="650" t="s">
        <v>3205</v>
      </c>
      <c r="G1457" s="650" t="s">
        <v>2635</v>
      </c>
      <c r="H1457" s="650" t="s">
        <v>2646</v>
      </c>
      <c r="I1457" s="176"/>
      <c r="J1457" s="661">
        <v>2</v>
      </c>
      <c r="K1457" s="176">
        <v>4</v>
      </c>
      <c r="L1457" s="176">
        <v>47</v>
      </c>
      <c r="M1457" s="176">
        <f t="shared" si="137"/>
        <v>47</v>
      </c>
      <c r="N1457" s="1104"/>
      <c r="O1457" s="1129" t="str">
        <f t="shared" si="135"/>
        <v/>
      </c>
      <c r="P1457" s="175"/>
      <c r="Q1457" s="175"/>
      <c r="R1457" s="175"/>
      <c r="S1457" s="175"/>
      <c r="T1457" s="175"/>
      <c r="U1457" s="175"/>
      <c r="V1457" s="175"/>
      <c r="W1457" s="175"/>
      <c r="X1457" s="175"/>
      <c r="Y1457" s="175"/>
      <c r="Z1457" s="175"/>
      <c r="AA1457" s="175"/>
      <c r="AB1457" s="175"/>
      <c r="AC1457" s="175"/>
      <c r="AD1457" s="175"/>
      <c r="AE1457" s="175"/>
      <c r="AF1457" s="175"/>
      <c r="AG1457" s="175"/>
    </row>
    <row r="1458" spans="1:33" ht="18" customHeight="1">
      <c r="A1458" s="647" t="str">
        <f t="shared" si="136"/>
        <v>平成18</v>
      </c>
      <c r="B1458" s="552">
        <f t="shared" si="133"/>
        <v>52</v>
      </c>
      <c r="C1458" s="648">
        <v>39107</v>
      </c>
      <c r="D1458" s="648" t="str">
        <f t="shared" si="134"/>
        <v/>
      </c>
      <c r="E1458" s="649">
        <v>1</v>
      </c>
      <c r="F1458" s="650" t="s">
        <v>3206</v>
      </c>
      <c r="G1458" s="650" t="s">
        <v>2787</v>
      </c>
      <c r="H1458" s="650" t="s">
        <v>2920</v>
      </c>
      <c r="I1458" s="176"/>
      <c r="J1458" s="661">
        <v>2</v>
      </c>
      <c r="K1458" s="176">
        <v>7</v>
      </c>
      <c r="L1458" s="176">
        <v>37</v>
      </c>
      <c r="M1458" s="176">
        <f t="shared" si="137"/>
        <v>37</v>
      </c>
      <c r="N1458" s="1104"/>
      <c r="O1458" s="1129" t="str">
        <f t="shared" si="135"/>
        <v/>
      </c>
      <c r="P1458" s="175"/>
      <c r="Q1458" s="175"/>
      <c r="R1458" s="175"/>
      <c r="S1458" s="175"/>
      <c r="T1458" s="175"/>
      <c r="U1458" s="175"/>
      <c r="V1458" s="175"/>
      <c r="W1458" s="175"/>
      <c r="X1458" s="175"/>
      <c r="Y1458" s="175"/>
      <c r="Z1458" s="175"/>
      <c r="AA1458" s="175"/>
      <c r="AB1458" s="175"/>
      <c r="AC1458" s="175"/>
      <c r="AD1458" s="175"/>
      <c r="AE1458" s="175"/>
      <c r="AF1458" s="175"/>
      <c r="AG1458" s="175"/>
    </row>
    <row r="1459" spans="1:33" ht="18" customHeight="1">
      <c r="A1459" s="647" t="str">
        <f t="shared" si="136"/>
        <v>平成18</v>
      </c>
      <c r="B1459" s="552">
        <f t="shared" si="133"/>
        <v>45</v>
      </c>
      <c r="C1459" s="648">
        <v>39111</v>
      </c>
      <c r="D1459" s="648" t="str">
        <f t="shared" si="134"/>
        <v/>
      </c>
      <c r="E1459" s="649">
        <v>1</v>
      </c>
      <c r="F1459" s="650" t="s">
        <v>3207</v>
      </c>
      <c r="G1459" s="650" t="s">
        <v>3208</v>
      </c>
      <c r="H1459" s="650" t="s">
        <v>2649</v>
      </c>
      <c r="I1459" s="176"/>
      <c r="J1459" s="661">
        <v>2</v>
      </c>
      <c r="K1459" s="176">
        <v>8</v>
      </c>
      <c r="L1459" s="176">
        <v>75</v>
      </c>
      <c r="M1459" s="176">
        <f t="shared" si="137"/>
        <v>75</v>
      </c>
      <c r="N1459" s="1104"/>
      <c r="O1459" s="1129" t="str">
        <f t="shared" si="135"/>
        <v/>
      </c>
      <c r="P1459" s="175"/>
      <c r="Q1459" s="175"/>
      <c r="R1459" s="175"/>
      <c r="S1459" s="175"/>
      <c r="T1459" s="175"/>
      <c r="U1459" s="175"/>
      <c r="V1459" s="175"/>
      <c r="W1459" s="175"/>
      <c r="X1459" s="175"/>
      <c r="Y1459" s="175"/>
      <c r="Z1459" s="175"/>
      <c r="AA1459" s="175"/>
      <c r="AB1459" s="175"/>
      <c r="AC1459" s="175"/>
      <c r="AD1459" s="175"/>
      <c r="AE1459" s="175"/>
      <c r="AF1459" s="175"/>
      <c r="AG1459" s="175"/>
    </row>
    <row r="1460" spans="1:33" ht="18" customHeight="1">
      <c r="A1460" s="647" t="str">
        <f t="shared" si="136"/>
        <v>平成18</v>
      </c>
      <c r="B1460" s="552">
        <f t="shared" si="133"/>
        <v>119</v>
      </c>
      <c r="C1460" s="648">
        <v>39111</v>
      </c>
      <c r="D1460" s="648" t="str">
        <f t="shared" si="134"/>
        <v/>
      </c>
      <c r="E1460" s="649">
        <v>1</v>
      </c>
      <c r="F1460" s="651" t="s">
        <v>3209</v>
      </c>
      <c r="G1460" s="650" t="s">
        <v>3210</v>
      </c>
      <c r="H1460" s="650" t="s">
        <v>2999</v>
      </c>
      <c r="I1460" s="176"/>
      <c r="J1460" s="665">
        <v>2</v>
      </c>
      <c r="K1460" s="176">
        <v>0</v>
      </c>
      <c r="L1460" s="176">
        <v>24</v>
      </c>
      <c r="M1460" s="176">
        <f t="shared" si="137"/>
        <v>24</v>
      </c>
      <c r="N1460" s="1104"/>
      <c r="O1460" s="1129" t="str">
        <f t="shared" si="135"/>
        <v/>
      </c>
      <c r="P1460" s="175"/>
      <c r="Q1460" s="175"/>
      <c r="R1460" s="175"/>
      <c r="S1460" s="175"/>
      <c r="T1460" s="175"/>
      <c r="U1460" s="175"/>
      <c r="V1460" s="175"/>
      <c r="W1460" s="175"/>
      <c r="X1460" s="175"/>
      <c r="Y1460" s="175"/>
      <c r="Z1460" s="175"/>
      <c r="AA1460" s="175"/>
      <c r="AB1460" s="175"/>
      <c r="AC1460" s="175"/>
      <c r="AD1460" s="175"/>
      <c r="AE1460" s="175"/>
      <c r="AF1460" s="175"/>
      <c r="AG1460" s="175"/>
    </row>
    <row r="1461" spans="1:33" ht="18" customHeight="1">
      <c r="A1461" s="647" t="str">
        <f t="shared" si="136"/>
        <v>平成18</v>
      </c>
      <c r="B1461" s="552">
        <f t="shared" si="133"/>
        <v>60</v>
      </c>
      <c r="C1461" s="648">
        <v>39112</v>
      </c>
      <c r="D1461" s="648" t="str">
        <f t="shared" si="134"/>
        <v/>
      </c>
      <c r="E1461" s="649">
        <v>1</v>
      </c>
      <c r="F1461" s="650" t="s">
        <v>3211</v>
      </c>
      <c r="G1461" s="650" t="s">
        <v>3212</v>
      </c>
      <c r="H1461" s="650" t="s">
        <v>2649</v>
      </c>
      <c r="I1461" s="176"/>
      <c r="J1461" s="661">
        <v>2</v>
      </c>
      <c r="K1461" s="176">
        <v>6</v>
      </c>
      <c r="L1461" s="176">
        <v>103</v>
      </c>
      <c r="M1461" s="176">
        <f t="shared" si="137"/>
        <v>103</v>
      </c>
      <c r="N1461" s="1104"/>
      <c r="O1461" s="1129" t="str">
        <f t="shared" si="135"/>
        <v/>
      </c>
      <c r="P1461" s="175"/>
      <c r="Q1461" s="175"/>
      <c r="R1461" s="175"/>
      <c r="S1461" s="175"/>
      <c r="T1461" s="175"/>
      <c r="U1461" s="175"/>
      <c r="V1461" s="175"/>
      <c r="W1461" s="175"/>
      <c r="X1461" s="175"/>
      <c r="Y1461" s="175"/>
      <c r="Z1461" s="175"/>
      <c r="AA1461" s="175"/>
      <c r="AB1461" s="175"/>
      <c r="AC1461" s="175"/>
      <c r="AD1461" s="175"/>
      <c r="AE1461" s="175"/>
      <c r="AF1461" s="175"/>
      <c r="AG1461" s="175"/>
    </row>
    <row r="1462" spans="1:33" ht="18" customHeight="1">
      <c r="A1462" s="647" t="str">
        <f t="shared" si="136"/>
        <v>平成18</v>
      </c>
      <c r="B1462" s="552">
        <f t="shared" si="133"/>
        <v>42</v>
      </c>
      <c r="C1462" s="648">
        <v>39141</v>
      </c>
      <c r="D1462" s="648" t="str">
        <f t="shared" si="134"/>
        <v/>
      </c>
      <c r="E1462" s="649">
        <v>1</v>
      </c>
      <c r="F1462" s="650" t="s">
        <v>3213</v>
      </c>
      <c r="G1462" s="650" t="s">
        <v>2787</v>
      </c>
      <c r="H1462" s="650" t="s">
        <v>2983</v>
      </c>
      <c r="I1462" s="176"/>
      <c r="J1462" s="661">
        <v>2</v>
      </c>
      <c r="K1462" s="176">
        <v>9</v>
      </c>
      <c r="L1462" s="176">
        <v>150</v>
      </c>
      <c r="M1462" s="176">
        <f t="shared" si="137"/>
        <v>150</v>
      </c>
      <c r="N1462" s="1104"/>
      <c r="O1462" s="1129" t="str">
        <f t="shared" si="135"/>
        <v/>
      </c>
      <c r="P1462" s="175"/>
      <c r="Q1462" s="175"/>
      <c r="R1462" s="175"/>
      <c r="S1462" s="175"/>
      <c r="T1462" s="175"/>
      <c r="U1462" s="175"/>
      <c r="V1462" s="175"/>
      <c r="W1462" s="175"/>
      <c r="X1462" s="175"/>
      <c r="Y1462" s="175"/>
      <c r="Z1462" s="175"/>
      <c r="AA1462" s="175"/>
      <c r="AB1462" s="175"/>
      <c r="AC1462" s="175"/>
      <c r="AD1462" s="175"/>
      <c r="AE1462" s="175"/>
      <c r="AF1462" s="175"/>
      <c r="AG1462" s="175"/>
    </row>
    <row r="1463" spans="1:33" ht="18" customHeight="1">
      <c r="A1463" s="647" t="str">
        <f t="shared" si="136"/>
        <v>平成18</v>
      </c>
      <c r="B1463" s="552">
        <f t="shared" si="133"/>
        <v>60</v>
      </c>
      <c r="C1463" s="648">
        <v>39148</v>
      </c>
      <c r="D1463" s="648" t="str">
        <f t="shared" si="134"/>
        <v/>
      </c>
      <c r="E1463" s="649">
        <v>1</v>
      </c>
      <c r="F1463" s="650" t="s">
        <v>3214</v>
      </c>
      <c r="G1463" s="650" t="s">
        <v>3215</v>
      </c>
      <c r="H1463" s="650" t="s">
        <v>2649</v>
      </c>
      <c r="I1463" s="176"/>
      <c r="J1463" s="661">
        <v>2</v>
      </c>
      <c r="K1463" s="176">
        <v>6</v>
      </c>
      <c r="L1463" s="176">
        <v>100</v>
      </c>
      <c r="M1463" s="176">
        <f t="shared" si="137"/>
        <v>100</v>
      </c>
      <c r="N1463" s="1104"/>
      <c r="O1463" s="1129" t="str">
        <f t="shared" si="135"/>
        <v/>
      </c>
      <c r="P1463" s="175"/>
      <c r="Q1463" s="175"/>
      <c r="R1463" s="175"/>
      <c r="S1463" s="175"/>
      <c r="T1463" s="175"/>
      <c r="U1463" s="175"/>
      <c r="V1463" s="175"/>
      <c r="W1463" s="175"/>
      <c r="X1463" s="175"/>
      <c r="Y1463" s="175"/>
      <c r="Z1463" s="175"/>
      <c r="AA1463" s="175"/>
      <c r="AB1463" s="175"/>
      <c r="AC1463" s="175"/>
      <c r="AD1463" s="175"/>
      <c r="AE1463" s="175"/>
      <c r="AF1463" s="175"/>
      <c r="AG1463" s="175"/>
    </row>
    <row r="1464" spans="1:33" ht="18" customHeight="1">
      <c r="A1464" s="647" t="str">
        <f t="shared" si="136"/>
        <v>平成18</v>
      </c>
      <c r="B1464" s="552">
        <f t="shared" si="133"/>
        <v>45</v>
      </c>
      <c r="C1464" s="648">
        <v>39150</v>
      </c>
      <c r="D1464" s="648" t="str">
        <f t="shared" si="134"/>
        <v/>
      </c>
      <c r="E1464" s="649">
        <v>1</v>
      </c>
      <c r="F1464" s="650" t="s">
        <v>3216</v>
      </c>
      <c r="G1464" s="650" t="s">
        <v>3217</v>
      </c>
      <c r="H1464" s="650" t="s">
        <v>2741</v>
      </c>
      <c r="I1464" s="176"/>
      <c r="J1464" s="661">
        <v>2</v>
      </c>
      <c r="K1464" s="176">
        <v>8</v>
      </c>
      <c r="L1464" s="176">
        <v>85</v>
      </c>
      <c r="M1464" s="176">
        <f t="shared" si="137"/>
        <v>85</v>
      </c>
      <c r="N1464" s="1104"/>
      <c r="O1464" s="1129" t="str">
        <f t="shared" si="135"/>
        <v/>
      </c>
      <c r="P1464" s="175"/>
      <c r="Q1464" s="175"/>
      <c r="R1464" s="175"/>
      <c r="S1464" s="175"/>
      <c r="T1464" s="175"/>
      <c r="U1464" s="175"/>
      <c r="V1464" s="175"/>
      <c r="W1464" s="175"/>
      <c r="X1464" s="175"/>
      <c r="Y1464" s="175"/>
      <c r="Z1464" s="175"/>
      <c r="AA1464" s="175"/>
      <c r="AB1464" s="175"/>
      <c r="AC1464" s="175"/>
      <c r="AD1464" s="175"/>
      <c r="AE1464" s="175"/>
      <c r="AF1464" s="175"/>
      <c r="AG1464" s="175"/>
    </row>
    <row r="1465" spans="1:33" ht="18" customHeight="1">
      <c r="A1465" s="647" t="str">
        <f t="shared" si="136"/>
        <v>平成18</v>
      </c>
      <c r="B1465" s="552">
        <f t="shared" si="133"/>
        <v>45</v>
      </c>
      <c r="C1465" s="648">
        <v>39155</v>
      </c>
      <c r="D1465" s="648" t="str">
        <f t="shared" si="134"/>
        <v/>
      </c>
      <c r="E1465" s="649">
        <v>1</v>
      </c>
      <c r="F1465" s="650" t="s">
        <v>3218</v>
      </c>
      <c r="G1465" s="650" t="s">
        <v>3134</v>
      </c>
      <c r="H1465" s="650" t="s">
        <v>2967</v>
      </c>
      <c r="I1465" s="176"/>
      <c r="J1465" s="661">
        <v>2</v>
      </c>
      <c r="K1465" s="176">
        <v>8</v>
      </c>
      <c r="L1465" s="176">
        <v>129</v>
      </c>
      <c r="M1465" s="176">
        <f t="shared" si="137"/>
        <v>129</v>
      </c>
      <c r="N1465" s="1104"/>
      <c r="O1465" s="1129" t="str">
        <f t="shared" si="135"/>
        <v/>
      </c>
      <c r="P1465" s="175"/>
      <c r="Q1465" s="175"/>
      <c r="R1465" s="175"/>
      <c r="S1465" s="175"/>
      <c r="T1465" s="175"/>
      <c r="U1465" s="175"/>
      <c r="V1465" s="175"/>
      <c r="W1465" s="175"/>
      <c r="X1465" s="175"/>
      <c r="Y1465" s="175"/>
      <c r="Z1465" s="175"/>
      <c r="AA1465" s="175"/>
      <c r="AB1465" s="175"/>
      <c r="AC1465" s="175"/>
      <c r="AD1465" s="175"/>
      <c r="AE1465" s="175"/>
      <c r="AF1465" s="175"/>
      <c r="AG1465" s="175"/>
    </row>
    <row r="1466" spans="1:33" ht="18" customHeight="1">
      <c r="A1466" s="647" t="str">
        <f t="shared" si="136"/>
        <v>平成18</v>
      </c>
      <c r="B1466" s="552">
        <f t="shared" si="133"/>
        <v>60</v>
      </c>
      <c r="C1466" s="648">
        <v>39156</v>
      </c>
      <c r="D1466" s="648" t="str">
        <f t="shared" si="134"/>
        <v/>
      </c>
      <c r="E1466" s="649">
        <v>1</v>
      </c>
      <c r="F1466" s="650" t="s">
        <v>3219</v>
      </c>
      <c r="G1466" s="650" t="s">
        <v>3220</v>
      </c>
      <c r="H1466" s="650" t="s">
        <v>2649</v>
      </c>
      <c r="I1466" s="176"/>
      <c r="J1466" s="661">
        <v>2</v>
      </c>
      <c r="K1466" s="176">
        <v>6</v>
      </c>
      <c r="L1466" s="176">
        <v>100</v>
      </c>
      <c r="M1466" s="176">
        <f t="shared" si="137"/>
        <v>100</v>
      </c>
      <c r="N1466" s="1104"/>
      <c r="O1466" s="1129" t="str">
        <f t="shared" si="135"/>
        <v/>
      </c>
      <c r="P1466" s="175"/>
      <c r="Q1466" s="175"/>
      <c r="R1466" s="175"/>
      <c r="S1466" s="175"/>
      <c r="T1466" s="175"/>
      <c r="U1466" s="175"/>
      <c r="V1466" s="175"/>
      <c r="W1466" s="175"/>
      <c r="X1466" s="175"/>
      <c r="Y1466" s="175"/>
      <c r="Z1466" s="175"/>
      <c r="AA1466" s="175"/>
      <c r="AB1466" s="175"/>
      <c r="AC1466" s="175"/>
      <c r="AD1466" s="175"/>
      <c r="AE1466" s="175"/>
      <c r="AF1466" s="175"/>
      <c r="AG1466" s="175"/>
    </row>
    <row r="1467" spans="1:33" ht="18" customHeight="1">
      <c r="A1467" s="647" t="str">
        <f t="shared" si="136"/>
        <v>平成18</v>
      </c>
      <c r="B1467" s="552">
        <f t="shared" si="133"/>
        <v>76</v>
      </c>
      <c r="C1467" s="648">
        <v>39156</v>
      </c>
      <c r="D1467" s="648">
        <f t="shared" si="134"/>
        <v>39157</v>
      </c>
      <c r="E1467" s="649">
        <v>2</v>
      </c>
      <c r="F1467" s="650" t="s">
        <v>3221</v>
      </c>
      <c r="G1467" s="650" t="s">
        <v>445</v>
      </c>
      <c r="H1467" s="650" t="s">
        <v>2674</v>
      </c>
      <c r="I1467" s="176"/>
      <c r="J1467" s="661">
        <v>2</v>
      </c>
      <c r="K1467" s="176">
        <v>5</v>
      </c>
      <c r="L1467" s="176">
        <v>48</v>
      </c>
      <c r="M1467" s="176">
        <f t="shared" si="137"/>
        <v>96</v>
      </c>
      <c r="N1467" s="1104"/>
      <c r="O1467" s="1129" t="str">
        <f t="shared" si="135"/>
        <v/>
      </c>
      <c r="P1467" s="175"/>
      <c r="Q1467" s="175"/>
      <c r="R1467" s="175"/>
      <c r="S1467" s="175"/>
      <c r="T1467" s="175"/>
      <c r="U1467" s="175"/>
      <c r="V1467" s="175"/>
      <c r="W1467" s="175"/>
      <c r="X1467" s="175"/>
      <c r="Y1467" s="175"/>
      <c r="Z1467" s="175"/>
      <c r="AA1467" s="175"/>
      <c r="AB1467" s="175"/>
      <c r="AC1467" s="175"/>
      <c r="AD1467" s="175"/>
      <c r="AE1467" s="175"/>
      <c r="AF1467" s="175"/>
      <c r="AG1467" s="175"/>
    </row>
    <row r="1468" spans="1:33" ht="18" customHeight="1">
      <c r="A1468" s="647" t="str">
        <f t="shared" si="136"/>
        <v>平成18</v>
      </c>
      <c r="B1468" s="552">
        <f t="shared" si="133"/>
        <v>31</v>
      </c>
      <c r="C1468" s="648">
        <v>39163</v>
      </c>
      <c r="D1468" s="648" t="str">
        <f t="shared" si="134"/>
        <v/>
      </c>
      <c r="E1468" s="649">
        <v>1</v>
      </c>
      <c r="F1468" s="650" t="s">
        <v>3222</v>
      </c>
      <c r="G1468" s="650" t="s">
        <v>2697</v>
      </c>
      <c r="H1468" s="650" t="s">
        <v>2681</v>
      </c>
      <c r="I1468" s="176"/>
      <c r="J1468" s="661">
        <v>2</v>
      </c>
      <c r="K1468" s="176">
        <v>14</v>
      </c>
      <c r="L1468" s="176">
        <v>160</v>
      </c>
      <c r="M1468" s="176">
        <f t="shared" si="137"/>
        <v>160</v>
      </c>
      <c r="N1468" s="1104"/>
      <c r="O1468" s="1129" t="str">
        <f t="shared" si="135"/>
        <v/>
      </c>
      <c r="P1468" s="175"/>
      <c r="Q1468" s="175"/>
      <c r="R1468" s="175"/>
      <c r="S1468" s="175"/>
      <c r="T1468" s="175"/>
      <c r="U1468" s="175"/>
      <c r="V1468" s="175"/>
      <c r="W1468" s="175"/>
      <c r="X1468" s="175"/>
      <c r="Y1468" s="175"/>
      <c r="Z1468" s="175"/>
      <c r="AA1468" s="175"/>
      <c r="AB1468" s="175"/>
      <c r="AC1468" s="175"/>
      <c r="AD1468" s="175"/>
      <c r="AE1468" s="175"/>
      <c r="AF1468" s="175"/>
      <c r="AG1468" s="175"/>
    </row>
    <row r="1469" spans="1:33" ht="18" customHeight="1">
      <c r="A1469" s="647" t="str">
        <f t="shared" si="136"/>
        <v>平成18</v>
      </c>
      <c r="B1469" s="552">
        <f t="shared" si="133"/>
        <v>85</v>
      </c>
      <c r="C1469" s="648">
        <v>39168</v>
      </c>
      <c r="D1469" s="648" t="str">
        <f t="shared" si="134"/>
        <v/>
      </c>
      <c r="E1469" s="649">
        <v>1</v>
      </c>
      <c r="F1469" s="650" t="s">
        <v>3223</v>
      </c>
      <c r="G1469" s="650" t="s">
        <v>2215</v>
      </c>
      <c r="H1469" s="650" t="s">
        <v>2674</v>
      </c>
      <c r="I1469" s="176"/>
      <c r="J1469" s="661">
        <v>2</v>
      </c>
      <c r="K1469" s="176">
        <v>4</v>
      </c>
      <c r="L1469" s="176">
        <v>42</v>
      </c>
      <c r="M1469" s="176">
        <f t="shared" si="137"/>
        <v>42</v>
      </c>
      <c r="N1469" s="1104"/>
      <c r="O1469" s="1129" t="str">
        <f t="shared" si="135"/>
        <v/>
      </c>
      <c r="P1469" s="175"/>
      <c r="Q1469" s="175"/>
      <c r="R1469" s="175"/>
      <c r="S1469" s="175"/>
      <c r="T1469" s="175"/>
      <c r="U1469" s="175"/>
      <c r="V1469" s="175"/>
      <c r="W1469" s="175"/>
      <c r="X1469" s="175"/>
      <c r="Y1469" s="175"/>
      <c r="Z1469" s="175"/>
      <c r="AA1469" s="175"/>
      <c r="AB1469" s="175"/>
      <c r="AC1469" s="175"/>
      <c r="AD1469" s="175"/>
      <c r="AE1469" s="175"/>
      <c r="AF1469" s="175"/>
      <c r="AG1469" s="175"/>
    </row>
    <row r="1470" spans="1:33" ht="18" customHeight="1">
      <c r="A1470" s="647" t="str">
        <f t="shared" si="136"/>
        <v>平成19</v>
      </c>
      <c r="B1470" s="552">
        <f t="shared" si="133"/>
        <v>22</v>
      </c>
      <c r="C1470" s="648" t="s">
        <v>3224</v>
      </c>
      <c r="D1470" s="648">
        <f t="shared" si="134"/>
        <v>39176</v>
      </c>
      <c r="E1470" s="654">
        <v>2</v>
      </c>
      <c r="F1470" s="650" t="s">
        <v>3225</v>
      </c>
      <c r="G1470" s="650" t="s">
        <v>2915</v>
      </c>
      <c r="H1470" s="650" t="s">
        <v>2639</v>
      </c>
      <c r="I1470" s="176"/>
      <c r="J1470" s="664">
        <v>1</v>
      </c>
      <c r="K1470" s="669">
        <v>34</v>
      </c>
      <c r="L1470" s="669">
        <v>172</v>
      </c>
      <c r="M1470" s="176">
        <f t="shared" si="137"/>
        <v>344</v>
      </c>
      <c r="N1470" s="1104"/>
      <c r="O1470" s="1129" t="str">
        <f t="shared" si="135"/>
        <v/>
      </c>
      <c r="P1470" s="175"/>
      <c r="Q1470" s="175"/>
      <c r="R1470" s="175"/>
      <c r="S1470" s="175"/>
      <c r="T1470" s="175"/>
      <c r="U1470" s="175"/>
      <c r="V1470" s="175"/>
      <c r="W1470" s="175"/>
      <c r="X1470" s="175"/>
      <c r="Y1470" s="175"/>
      <c r="Z1470" s="175"/>
      <c r="AA1470" s="175"/>
      <c r="AB1470" s="175"/>
      <c r="AC1470" s="175"/>
      <c r="AD1470" s="175"/>
      <c r="AE1470" s="175"/>
      <c r="AF1470" s="175"/>
      <c r="AG1470" s="175"/>
    </row>
    <row r="1471" spans="1:33" ht="18" customHeight="1">
      <c r="A1471" s="647" t="str">
        <f t="shared" si="136"/>
        <v>平成19</v>
      </c>
      <c r="B1471" s="552">
        <f t="shared" si="133"/>
        <v>9</v>
      </c>
      <c r="C1471" s="648" t="s">
        <v>3226</v>
      </c>
      <c r="D1471" s="648">
        <f t="shared" si="134"/>
        <v>39192</v>
      </c>
      <c r="E1471" s="654">
        <v>2</v>
      </c>
      <c r="F1471" s="650" t="s">
        <v>3227</v>
      </c>
      <c r="G1471" s="650" t="s">
        <v>1688</v>
      </c>
      <c r="H1471" s="650" t="s">
        <v>2642</v>
      </c>
      <c r="I1471" s="176"/>
      <c r="J1471" s="664">
        <v>1</v>
      </c>
      <c r="K1471" s="669">
        <v>139</v>
      </c>
      <c r="L1471" s="669">
        <v>210</v>
      </c>
      <c r="M1471" s="176">
        <f t="shared" si="137"/>
        <v>420</v>
      </c>
      <c r="N1471" s="1104"/>
      <c r="O1471" s="1129" t="str">
        <f t="shared" si="135"/>
        <v/>
      </c>
      <c r="P1471" s="175"/>
      <c r="Q1471" s="175"/>
      <c r="R1471" s="175"/>
      <c r="S1471" s="175"/>
      <c r="T1471" s="175"/>
      <c r="U1471" s="175"/>
      <c r="V1471" s="175"/>
      <c r="W1471" s="175"/>
      <c r="X1471" s="175"/>
      <c r="Y1471" s="175"/>
      <c r="Z1471" s="175"/>
      <c r="AA1471" s="175"/>
      <c r="AB1471" s="175"/>
      <c r="AC1471" s="175"/>
      <c r="AD1471" s="175"/>
      <c r="AE1471" s="175"/>
      <c r="AF1471" s="175"/>
      <c r="AG1471" s="175"/>
    </row>
    <row r="1472" spans="1:33" ht="18" customHeight="1">
      <c r="A1472" s="647" t="str">
        <f t="shared" si="136"/>
        <v>平成19</v>
      </c>
      <c r="B1472" s="552">
        <f t="shared" si="133"/>
        <v>27</v>
      </c>
      <c r="C1472" s="648" t="s">
        <v>3228</v>
      </c>
      <c r="D1472" s="648" t="str">
        <f t="shared" si="134"/>
        <v/>
      </c>
      <c r="E1472" s="654">
        <v>1</v>
      </c>
      <c r="F1472" s="650" t="s">
        <v>3229</v>
      </c>
      <c r="G1472" s="650" t="s">
        <v>3230</v>
      </c>
      <c r="H1472" s="650" t="s">
        <v>3231</v>
      </c>
      <c r="I1472" s="176"/>
      <c r="J1472" s="670">
        <v>1</v>
      </c>
      <c r="K1472" s="669">
        <v>16</v>
      </c>
      <c r="L1472" s="669">
        <v>110</v>
      </c>
      <c r="M1472" s="176">
        <f t="shared" si="137"/>
        <v>110</v>
      </c>
      <c r="N1472" s="1104"/>
      <c r="O1472" s="1129" t="str">
        <f t="shared" si="135"/>
        <v/>
      </c>
      <c r="P1472" s="175"/>
      <c r="Q1472" s="175"/>
      <c r="R1472" s="175"/>
      <c r="S1472" s="175"/>
      <c r="T1472" s="175"/>
      <c r="U1472" s="175"/>
      <c r="V1472" s="175"/>
      <c r="W1472" s="175"/>
      <c r="X1472" s="175"/>
      <c r="Y1472" s="175"/>
      <c r="Z1472" s="175"/>
      <c r="AA1472" s="175"/>
      <c r="AB1472" s="175"/>
      <c r="AC1472" s="175"/>
      <c r="AD1472" s="175"/>
      <c r="AE1472" s="175"/>
      <c r="AF1472" s="175"/>
      <c r="AG1472" s="175"/>
    </row>
    <row r="1473" spans="1:33" ht="18" customHeight="1">
      <c r="A1473" s="647" t="str">
        <f t="shared" si="136"/>
        <v>平成19</v>
      </c>
      <c r="B1473" s="552">
        <f t="shared" si="133"/>
        <v>115</v>
      </c>
      <c r="C1473" s="648" t="s">
        <v>3232</v>
      </c>
      <c r="D1473" s="648" t="str">
        <f t="shared" si="134"/>
        <v/>
      </c>
      <c r="E1473" s="654">
        <v>1</v>
      </c>
      <c r="F1473" s="650" t="s">
        <v>3233</v>
      </c>
      <c r="G1473" s="650" t="s">
        <v>3234</v>
      </c>
      <c r="H1473" s="650" t="s">
        <v>3235</v>
      </c>
      <c r="I1473" s="176"/>
      <c r="J1473" s="664">
        <v>1</v>
      </c>
      <c r="K1473" s="669">
        <v>1</v>
      </c>
      <c r="L1473" s="669">
        <v>43</v>
      </c>
      <c r="M1473" s="176">
        <f t="shared" si="137"/>
        <v>43</v>
      </c>
      <c r="N1473" s="1104"/>
      <c r="O1473" s="1129" t="str">
        <f t="shared" si="135"/>
        <v/>
      </c>
      <c r="P1473" s="175"/>
      <c r="Q1473" s="175"/>
      <c r="R1473" s="175"/>
      <c r="S1473" s="175"/>
      <c r="T1473" s="175"/>
      <c r="U1473" s="175"/>
      <c r="V1473" s="175"/>
      <c r="W1473" s="175"/>
      <c r="X1473" s="175"/>
      <c r="Y1473" s="175"/>
      <c r="Z1473" s="175"/>
      <c r="AA1473" s="175"/>
      <c r="AB1473" s="175"/>
      <c r="AC1473" s="175"/>
      <c r="AD1473" s="175"/>
      <c r="AE1473" s="175"/>
      <c r="AF1473" s="175"/>
      <c r="AG1473" s="175"/>
    </row>
    <row r="1474" spans="1:33" ht="18" customHeight="1">
      <c r="A1474" s="647" t="str">
        <f t="shared" si="136"/>
        <v>平成19</v>
      </c>
      <c r="B1474" s="552">
        <f t="shared" si="133"/>
        <v>49</v>
      </c>
      <c r="C1474" s="648" t="s">
        <v>3236</v>
      </c>
      <c r="D1474" s="648" t="str">
        <f t="shared" si="134"/>
        <v/>
      </c>
      <c r="E1474" s="654">
        <v>1</v>
      </c>
      <c r="F1474" s="650" t="s">
        <v>3237</v>
      </c>
      <c r="G1474" s="650" t="s">
        <v>3238</v>
      </c>
      <c r="H1474" s="650" t="s">
        <v>2646</v>
      </c>
      <c r="I1474" s="176"/>
      <c r="J1474" s="664">
        <v>1</v>
      </c>
      <c r="K1474" s="669">
        <v>8</v>
      </c>
      <c r="L1474" s="669">
        <v>77</v>
      </c>
      <c r="M1474" s="176">
        <f t="shared" si="137"/>
        <v>77</v>
      </c>
      <c r="N1474" s="1104"/>
      <c r="O1474" s="1129" t="str">
        <f t="shared" si="135"/>
        <v/>
      </c>
      <c r="P1474" s="175"/>
      <c r="Q1474" s="175"/>
      <c r="R1474" s="175"/>
      <c r="S1474" s="175"/>
      <c r="T1474" s="175"/>
      <c r="U1474" s="175"/>
      <c r="V1474" s="175"/>
      <c r="W1474" s="175"/>
      <c r="X1474" s="175"/>
      <c r="Y1474" s="175"/>
      <c r="Z1474" s="175"/>
      <c r="AA1474" s="175"/>
      <c r="AB1474" s="175"/>
      <c r="AC1474" s="175"/>
      <c r="AD1474" s="175"/>
      <c r="AE1474" s="175"/>
      <c r="AF1474" s="175"/>
      <c r="AG1474" s="175"/>
    </row>
    <row r="1475" spans="1:33" ht="18" customHeight="1">
      <c r="A1475" s="647" t="str">
        <f t="shared" si="136"/>
        <v>平成19</v>
      </c>
      <c r="B1475" s="552">
        <f t="shared" si="133"/>
        <v>62</v>
      </c>
      <c r="C1475" s="648" t="s">
        <v>3239</v>
      </c>
      <c r="D1475" s="648" t="str">
        <f t="shared" si="134"/>
        <v/>
      </c>
      <c r="E1475" s="654">
        <v>1</v>
      </c>
      <c r="F1475" s="671" t="s">
        <v>3240</v>
      </c>
      <c r="G1475" s="650" t="s">
        <v>3241</v>
      </c>
      <c r="H1475" s="650" t="s">
        <v>3242</v>
      </c>
      <c r="I1475" s="176"/>
      <c r="J1475" s="664">
        <v>1</v>
      </c>
      <c r="K1475" s="669">
        <v>6</v>
      </c>
      <c r="L1475" s="669">
        <v>40</v>
      </c>
      <c r="M1475" s="176">
        <f t="shared" si="137"/>
        <v>40</v>
      </c>
      <c r="N1475" s="1104"/>
      <c r="O1475" s="1129" t="str">
        <f t="shared" si="135"/>
        <v/>
      </c>
      <c r="P1475" s="175"/>
      <c r="Q1475" s="175"/>
      <c r="R1475" s="175"/>
      <c r="S1475" s="175"/>
      <c r="T1475" s="175"/>
      <c r="U1475" s="175"/>
      <c r="V1475" s="175"/>
      <c r="W1475" s="175"/>
      <c r="X1475" s="175"/>
      <c r="Y1475" s="175"/>
      <c r="Z1475" s="175"/>
      <c r="AA1475" s="175"/>
      <c r="AB1475" s="175"/>
      <c r="AC1475" s="175"/>
      <c r="AD1475" s="175"/>
      <c r="AE1475" s="175"/>
      <c r="AF1475" s="175"/>
      <c r="AG1475" s="175"/>
    </row>
    <row r="1476" spans="1:33" ht="18" customHeight="1">
      <c r="A1476" s="647" t="str">
        <f t="shared" si="136"/>
        <v>平成19</v>
      </c>
      <c r="B1476" s="552">
        <f t="shared" ref="B1476:B1539" si="138">IF(ISBLANK(K1476),"-",COUNTIFS($K:$K,"&gt;"&amp;K1476,A:A,A1476)+1)</f>
        <v>13</v>
      </c>
      <c r="C1476" s="648" t="s">
        <v>3243</v>
      </c>
      <c r="D1476" s="648">
        <f t="shared" ref="D1476:D1539" si="139">IF(E1476=1,"",C1476+E1476-1)</f>
        <v>39241</v>
      </c>
      <c r="E1476" s="654">
        <v>2</v>
      </c>
      <c r="F1476" s="650" t="s">
        <v>3244</v>
      </c>
      <c r="G1476" s="650" t="s">
        <v>2518</v>
      </c>
      <c r="H1476" s="651" t="s">
        <v>2656</v>
      </c>
      <c r="I1476" s="176"/>
      <c r="J1476" s="664">
        <v>1</v>
      </c>
      <c r="K1476" s="669">
        <v>76</v>
      </c>
      <c r="L1476" s="669">
        <v>366</v>
      </c>
      <c r="M1476" s="176">
        <f t="shared" si="137"/>
        <v>732</v>
      </c>
      <c r="N1476" s="1104"/>
      <c r="O1476" s="1129" t="str">
        <f t="shared" ref="O1476:O1539" si="140">IF(COUNTIF(G1476,"*オンライン*"),"●","")</f>
        <v/>
      </c>
      <c r="P1476" s="175"/>
      <c r="Q1476" s="175"/>
      <c r="R1476" s="175"/>
      <c r="S1476" s="175"/>
      <c r="T1476" s="175"/>
      <c r="U1476" s="175"/>
      <c r="V1476" s="175"/>
      <c r="W1476" s="175"/>
      <c r="X1476" s="175"/>
      <c r="Y1476" s="175"/>
      <c r="Z1476" s="175"/>
      <c r="AA1476" s="175"/>
      <c r="AB1476" s="175"/>
      <c r="AC1476" s="175"/>
      <c r="AD1476" s="175"/>
      <c r="AE1476" s="175"/>
      <c r="AF1476" s="175"/>
      <c r="AG1476" s="175"/>
    </row>
    <row r="1477" spans="1:33" ht="18" customHeight="1">
      <c r="A1477" s="647" t="str">
        <f t="shared" ref="A1477:A1540" si="141">TEXT(EDATE(C1477,-3),"ggge")</f>
        <v>平成19</v>
      </c>
      <c r="B1477" s="552">
        <f t="shared" si="138"/>
        <v>2</v>
      </c>
      <c r="C1477" s="648" t="s">
        <v>3245</v>
      </c>
      <c r="D1477" s="648">
        <f t="shared" si="139"/>
        <v>39243</v>
      </c>
      <c r="E1477" s="654">
        <v>2</v>
      </c>
      <c r="F1477" s="650" t="s">
        <v>3246</v>
      </c>
      <c r="G1477" s="650" t="s">
        <v>494</v>
      </c>
      <c r="H1477" s="650" t="s">
        <v>2649</v>
      </c>
      <c r="I1477" s="176"/>
      <c r="J1477" s="664">
        <v>1</v>
      </c>
      <c r="K1477" s="669">
        <v>335</v>
      </c>
      <c r="L1477" s="669">
        <v>700</v>
      </c>
      <c r="M1477" s="176">
        <f t="shared" ref="M1477:M1540" si="142">E1477*L1477</f>
        <v>1400</v>
      </c>
      <c r="N1477" s="1104"/>
      <c r="O1477" s="1129" t="str">
        <f t="shared" si="140"/>
        <v/>
      </c>
      <c r="P1477" s="175"/>
      <c r="Q1477" s="175"/>
      <c r="R1477" s="175"/>
      <c r="S1477" s="175"/>
      <c r="T1477" s="175"/>
      <c r="U1477" s="175"/>
      <c r="V1477" s="175"/>
      <c r="W1477" s="175"/>
      <c r="X1477" s="175"/>
      <c r="Y1477" s="175"/>
      <c r="Z1477" s="175"/>
      <c r="AA1477" s="175"/>
      <c r="AB1477" s="175"/>
      <c r="AC1477" s="175"/>
      <c r="AD1477" s="175"/>
      <c r="AE1477" s="175"/>
      <c r="AF1477" s="175"/>
      <c r="AG1477" s="175"/>
    </row>
    <row r="1478" spans="1:33" ht="18" customHeight="1">
      <c r="A1478" s="647" t="str">
        <f t="shared" si="141"/>
        <v>平成19</v>
      </c>
      <c r="B1478" s="552">
        <f t="shared" si="138"/>
        <v>8</v>
      </c>
      <c r="C1478" s="648" t="s">
        <v>3247</v>
      </c>
      <c r="D1478" s="648">
        <f t="shared" si="139"/>
        <v>39255</v>
      </c>
      <c r="E1478" s="654">
        <v>3</v>
      </c>
      <c r="F1478" s="650" t="s">
        <v>3248</v>
      </c>
      <c r="G1478" s="650" t="s">
        <v>1688</v>
      </c>
      <c r="H1478" s="650" t="s">
        <v>2642</v>
      </c>
      <c r="I1478" s="176"/>
      <c r="J1478" s="664">
        <v>1</v>
      </c>
      <c r="K1478" s="669">
        <v>160</v>
      </c>
      <c r="L1478" s="669">
        <v>210</v>
      </c>
      <c r="M1478" s="176">
        <f t="shared" si="142"/>
        <v>630</v>
      </c>
      <c r="N1478" s="1104"/>
      <c r="O1478" s="1129" t="str">
        <f t="shared" si="140"/>
        <v/>
      </c>
      <c r="P1478" s="175"/>
      <c r="Q1478" s="175"/>
      <c r="R1478" s="175"/>
      <c r="S1478" s="175"/>
      <c r="T1478" s="175"/>
      <c r="U1478" s="175"/>
      <c r="V1478" s="175"/>
      <c r="W1478" s="175"/>
      <c r="X1478" s="175"/>
      <c r="Y1478" s="175"/>
      <c r="Z1478" s="175"/>
      <c r="AA1478" s="175"/>
      <c r="AB1478" s="175"/>
      <c r="AC1478" s="175"/>
      <c r="AD1478" s="175"/>
      <c r="AE1478" s="175"/>
      <c r="AF1478" s="175"/>
      <c r="AG1478" s="175"/>
    </row>
    <row r="1479" spans="1:33" ht="18" customHeight="1">
      <c r="A1479" s="647" t="str">
        <f t="shared" si="141"/>
        <v>平成19</v>
      </c>
      <c r="B1479" s="552">
        <f t="shared" si="138"/>
        <v>32</v>
      </c>
      <c r="C1479" s="648" t="s">
        <v>3249</v>
      </c>
      <c r="D1479" s="648" t="str">
        <f t="shared" si="139"/>
        <v/>
      </c>
      <c r="E1479" s="654">
        <v>1</v>
      </c>
      <c r="F1479" s="650" t="s">
        <v>3250</v>
      </c>
      <c r="G1479" s="650" t="s">
        <v>2915</v>
      </c>
      <c r="H1479" s="650" t="s">
        <v>3251</v>
      </c>
      <c r="I1479" s="176"/>
      <c r="J1479" s="664">
        <v>1</v>
      </c>
      <c r="K1479" s="669">
        <v>11</v>
      </c>
      <c r="L1479" s="669">
        <v>150</v>
      </c>
      <c r="M1479" s="176">
        <f t="shared" si="142"/>
        <v>150</v>
      </c>
      <c r="N1479" s="1104"/>
      <c r="O1479" s="1129" t="str">
        <f t="shared" si="140"/>
        <v/>
      </c>
      <c r="P1479" s="175"/>
      <c r="Q1479" s="175"/>
      <c r="R1479" s="175"/>
      <c r="S1479" s="175"/>
      <c r="T1479" s="175"/>
      <c r="U1479" s="175"/>
      <c r="V1479" s="175"/>
      <c r="W1479" s="175"/>
      <c r="X1479" s="175"/>
      <c r="Y1479" s="175"/>
      <c r="Z1479" s="175"/>
      <c r="AA1479" s="175"/>
      <c r="AB1479" s="175"/>
      <c r="AC1479" s="175"/>
      <c r="AD1479" s="175"/>
      <c r="AE1479" s="175"/>
      <c r="AF1479" s="175"/>
      <c r="AG1479" s="175"/>
    </row>
    <row r="1480" spans="1:33" ht="18" customHeight="1">
      <c r="A1480" s="647" t="str">
        <f t="shared" si="141"/>
        <v>平成19</v>
      </c>
      <c r="B1480" s="552">
        <f t="shared" si="138"/>
        <v>108</v>
      </c>
      <c r="C1480" s="648" t="s">
        <v>3252</v>
      </c>
      <c r="D1480" s="648" t="str">
        <f t="shared" si="139"/>
        <v/>
      </c>
      <c r="E1480" s="654">
        <v>1</v>
      </c>
      <c r="F1480" s="650" t="s">
        <v>3253</v>
      </c>
      <c r="G1480" s="650" t="s">
        <v>3230</v>
      </c>
      <c r="H1480" s="650" t="s">
        <v>2642</v>
      </c>
      <c r="I1480" s="176"/>
      <c r="J1480" s="664">
        <v>1</v>
      </c>
      <c r="K1480" s="669">
        <v>2</v>
      </c>
      <c r="L1480" s="669">
        <v>30</v>
      </c>
      <c r="M1480" s="176">
        <f t="shared" si="142"/>
        <v>30</v>
      </c>
      <c r="N1480" s="1104"/>
      <c r="O1480" s="1129" t="str">
        <f t="shared" si="140"/>
        <v/>
      </c>
      <c r="P1480" s="175"/>
      <c r="Q1480" s="175"/>
      <c r="R1480" s="175"/>
      <c r="S1480" s="175"/>
      <c r="T1480" s="175"/>
      <c r="U1480" s="175"/>
      <c r="V1480" s="175"/>
      <c r="W1480" s="175"/>
      <c r="X1480" s="175"/>
      <c r="Y1480" s="175"/>
      <c r="Z1480" s="175"/>
      <c r="AA1480" s="175"/>
      <c r="AB1480" s="175"/>
      <c r="AC1480" s="175"/>
      <c r="AD1480" s="175"/>
      <c r="AE1480" s="175"/>
      <c r="AF1480" s="175"/>
      <c r="AG1480" s="175"/>
    </row>
    <row r="1481" spans="1:33" ht="18" customHeight="1">
      <c r="A1481" s="647" t="str">
        <f t="shared" si="141"/>
        <v>平成19</v>
      </c>
      <c r="B1481" s="552">
        <f t="shared" si="138"/>
        <v>100</v>
      </c>
      <c r="C1481" s="648" t="s">
        <v>3254</v>
      </c>
      <c r="D1481" s="648" t="str">
        <f t="shared" si="139"/>
        <v/>
      </c>
      <c r="E1481" s="654">
        <v>1</v>
      </c>
      <c r="F1481" s="650" t="s">
        <v>3255</v>
      </c>
      <c r="G1481" s="650" t="s">
        <v>3230</v>
      </c>
      <c r="H1481" s="650" t="s">
        <v>3235</v>
      </c>
      <c r="I1481" s="176"/>
      <c r="J1481" s="664">
        <v>1</v>
      </c>
      <c r="K1481" s="669">
        <v>3</v>
      </c>
      <c r="L1481" s="669">
        <v>43</v>
      </c>
      <c r="M1481" s="176">
        <f t="shared" si="142"/>
        <v>43</v>
      </c>
      <c r="N1481" s="1104"/>
      <c r="O1481" s="1129" t="str">
        <f t="shared" si="140"/>
        <v/>
      </c>
      <c r="P1481" s="175"/>
      <c r="Q1481" s="175"/>
      <c r="R1481" s="175"/>
      <c r="S1481" s="175"/>
      <c r="T1481" s="175"/>
      <c r="U1481" s="175"/>
      <c r="V1481" s="175"/>
      <c r="W1481" s="175"/>
      <c r="X1481" s="175"/>
      <c r="Y1481" s="175"/>
      <c r="Z1481" s="175"/>
      <c r="AA1481" s="175"/>
      <c r="AB1481" s="175"/>
      <c r="AC1481" s="175"/>
      <c r="AD1481" s="175"/>
      <c r="AE1481" s="175"/>
      <c r="AF1481" s="175"/>
      <c r="AG1481" s="175"/>
    </row>
    <row r="1482" spans="1:33" ht="18" customHeight="1">
      <c r="A1482" s="647" t="str">
        <f t="shared" si="141"/>
        <v>平成19</v>
      </c>
      <c r="B1482" s="552">
        <f t="shared" si="138"/>
        <v>18</v>
      </c>
      <c r="C1482" s="648" t="s">
        <v>3256</v>
      </c>
      <c r="D1482" s="648">
        <f t="shared" si="139"/>
        <v>39271</v>
      </c>
      <c r="E1482" s="654">
        <v>2</v>
      </c>
      <c r="F1482" s="650" t="s">
        <v>3257</v>
      </c>
      <c r="G1482" s="650" t="s">
        <v>3258</v>
      </c>
      <c r="H1482" s="650" t="s">
        <v>2662</v>
      </c>
      <c r="I1482" s="176"/>
      <c r="J1482" s="664">
        <v>1</v>
      </c>
      <c r="K1482" s="669">
        <v>51</v>
      </c>
      <c r="L1482" s="669">
        <v>120</v>
      </c>
      <c r="M1482" s="176">
        <f t="shared" si="142"/>
        <v>240</v>
      </c>
      <c r="N1482" s="1104"/>
      <c r="O1482" s="1129" t="str">
        <f t="shared" si="140"/>
        <v/>
      </c>
      <c r="P1482" s="175"/>
      <c r="Q1482" s="175"/>
      <c r="R1482" s="175"/>
      <c r="S1482" s="175"/>
      <c r="T1482" s="175"/>
      <c r="U1482" s="175"/>
      <c r="V1482" s="175"/>
      <c r="W1482" s="175"/>
      <c r="X1482" s="175"/>
      <c r="Y1482" s="175"/>
      <c r="Z1482" s="175"/>
      <c r="AA1482" s="175"/>
      <c r="AB1482" s="175"/>
      <c r="AC1482" s="175"/>
      <c r="AD1482" s="175"/>
      <c r="AE1482" s="175"/>
      <c r="AF1482" s="175"/>
      <c r="AG1482" s="175"/>
    </row>
    <row r="1483" spans="1:33" ht="18" customHeight="1">
      <c r="A1483" s="647" t="str">
        <f t="shared" si="141"/>
        <v>平成19</v>
      </c>
      <c r="B1483" s="552">
        <f t="shared" si="138"/>
        <v>5</v>
      </c>
      <c r="C1483" s="648" t="s">
        <v>3259</v>
      </c>
      <c r="D1483" s="648">
        <f t="shared" si="139"/>
        <v>39274</v>
      </c>
      <c r="E1483" s="654">
        <v>2</v>
      </c>
      <c r="F1483" s="650" t="s">
        <v>3260</v>
      </c>
      <c r="G1483" s="650" t="s">
        <v>3261</v>
      </c>
      <c r="H1483" s="650" t="s">
        <v>2665</v>
      </c>
      <c r="I1483" s="176"/>
      <c r="J1483" s="664">
        <v>1</v>
      </c>
      <c r="K1483" s="669">
        <v>199</v>
      </c>
      <c r="L1483" s="669">
        <v>954</v>
      </c>
      <c r="M1483" s="176">
        <f t="shared" si="142"/>
        <v>1908</v>
      </c>
      <c r="N1483" s="1104"/>
      <c r="O1483" s="1129" t="str">
        <f t="shared" si="140"/>
        <v/>
      </c>
      <c r="P1483" s="175"/>
      <c r="Q1483" s="175"/>
      <c r="R1483" s="175"/>
      <c r="S1483" s="175"/>
      <c r="T1483" s="175"/>
      <c r="U1483" s="175"/>
      <c r="V1483" s="175"/>
      <c r="W1483" s="175"/>
      <c r="X1483" s="175"/>
      <c r="Y1483" s="175"/>
      <c r="Z1483" s="175"/>
      <c r="AA1483" s="175"/>
      <c r="AB1483" s="175"/>
      <c r="AC1483" s="175"/>
      <c r="AD1483" s="175"/>
      <c r="AE1483" s="175"/>
      <c r="AF1483" s="175"/>
      <c r="AG1483" s="175"/>
    </row>
    <row r="1484" spans="1:33" ht="18" customHeight="1">
      <c r="A1484" s="647" t="str">
        <f t="shared" si="141"/>
        <v>平成19</v>
      </c>
      <c r="B1484" s="552">
        <f t="shared" si="138"/>
        <v>115</v>
      </c>
      <c r="C1484" s="648" t="s">
        <v>3259</v>
      </c>
      <c r="D1484" s="648" t="str">
        <f t="shared" si="139"/>
        <v/>
      </c>
      <c r="E1484" s="654">
        <v>1</v>
      </c>
      <c r="F1484" s="650" t="s">
        <v>3262</v>
      </c>
      <c r="G1484" s="650" t="s">
        <v>3261</v>
      </c>
      <c r="H1484" s="650" t="s">
        <v>3263</v>
      </c>
      <c r="I1484" s="176"/>
      <c r="J1484" s="664">
        <v>1</v>
      </c>
      <c r="K1484" s="669">
        <v>1</v>
      </c>
      <c r="L1484" s="669">
        <v>124</v>
      </c>
      <c r="M1484" s="176">
        <f t="shared" si="142"/>
        <v>124</v>
      </c>
      <c r="N1484" s="1104"/>
      <c r="O1484" s="1129" t="str">
        <f t="shared" si="140"/>
        <v/>
      </c>
      <c r="P1484" s="175"/>
      <c r="Q1484" s="175"/>
      <c r="R1484" s="175"/>
      <c r="S1484" s="175"/>
      <c r="T1484" s="175"/>
      <c r="U1484" s="175"/>
      <c r="V1484" s="175"/>
      <c r="W1484" s="175"/>
      <c r="X1484" s="175"/>
      <c r="Y1484" s="175"/>
      <c r="Z1484" s="175"/>
      <c r="AA1484" s="175"/>
      <c r="AB1484" s="175"/>
      <c r="AC1484" s="175"/>
      <c r="AD1484" s="175"/>
      <c r="AE1484" s="175"/>
      <c r="AF1484" s="175"/>
      <c r="AG1484" s="175"/>
    </row>
    <row r="1485" spans="1:33" ht="18" customHeight="1">
      <c r="A1485" s="647" t="str">
        <f t="shared" si="141"/>
        <v>平成19</v>
      </c>
      <c r="B1485" s="552">
        <f t="shared" si="138"/>
        <v>125</v>
      </c>
      <c r="C1485" s="648" t="s">
        <v>3264</v>
      </c>
      <c r="D1485" s="648" t="str">
        <f t="shared" si="139"/>
        <v/>
      </c>
      <c r="E1485" s="654">
        <v>1</v>
      </c>
      <c r="F1485" s="650" t="s">
        <v>3265</v>
      </c>
      <c r="G1485" s="650" t="s">
        <v>3266</v>
      </c>
      <c r="H1485" s="650" t="s">
        <v>3263</v>
      </c>
      <c r="I1485" s="176"/>
      <c r="J1485" s="664">
        <v>1</v>
      </c>
      <c r="K1485" s="669">
        <v>0</v>
      </c>
      <c r="L1485" s="669">
        <v>26</v>
      </c>
      <c r="M1485" s="176">
        <f t="shared" si="142"/>
        <v>26</v>
      </c>
      <c r="N1485" s="1104"/>
      <c r="O1485" s="1129" t="str">
        <f t="shared" si="140"/>
        <v/>
      </c>
      <c r="P1485" s="175"/>
      <c r="Q1485" s="175"/>
      <c r="R1485" s="175"/>
      <c r="S1485" s="175"/>
      <c r="T1485" s="175"/>
      <c r="U1485" s="175"/>
      <c r="V1485" s="175"/>
      <c r="W1485" s="175"/>
      <c r="X1485" s="175"/>
      <c r="Y1485" s="175"/>
      <c r="Z1485" s="175"/>
      <c r="AA1485" s="175"/>
      <c r="AB1485" s="175"/>
      <c r="AC1485" s="175"/>
      <c r="AD1485" s="175"/>
      <c r="AE1485" s="175"/>
      <c r="AF1485" s="175"/>
      <c r="AG1485" s="175"/>
    </row>
    <row r="1486" spans="1:33" ht="18" customHeight="1">
      <c r="A1486" s="647" t="str">
        <f t="shared" si="141"/>
        <v>平成19</v>
      </c>
      <c r="B1486" s="552">
        <f t="shared" si="138"/>
        <v>41</v>
      </c>
      <c r="C1486" s="648" t="s">
        <v>3267</v>
      </c>
      <c r="D1486" s="648" t="str">
        <f t="shared" si="139"/>
        <v/>
      </c>
      <c r="E1486" s="654">
        <v>1</v>
      </c>
      <c r="F1486" s="650" t="s">
        <v>3268</v>
      </c>
      <c r="G1486" s="650" t="s">
        <v>2915</v>
      </c>
      <c r="H1486" s="650" t="s">
        <v>3251</v>
      </c>
      <c r="I1486" s="176"/>
      <c r="J1486" s="664">
        <v>1</v>
      </c>
      <c r="K1486" s="669">
        <v>9</v>
      </c>
      <c r="L1486" s="669">
        <v>88</v>
      </c>
      <c r="M1486" s="176">
        <f t="shared" si="142"/>
        <v>88</v>
      </c>
      <c r="N1486" s="1104"/>
      <c r="O1486" s="1129" t="str">
        <f t="shared" si="140"/>
        <v/>
      </c>
      <c r="P1486" s="175"/>
      <c r="Q1486" s="175"/>
      <c r="R1486" s="175"/>
      <c r="S1486" s="175"/>
      <c r="T1486" s="175"/>
      <c r="U1486" s="175"/>
      <c r="V1486" s="175"/>
      <c r="W1486" s="175"/>
      <c r="X1486" s="175"/>
      <c r="Y1486" s="175"/>
      <c r="Z1486" s="175"/>
      <c r="AA1486" s="175"/>
      <c r="AB1486" s="175"/>
      <c r="AC1486" s="175"/>
      <c r="AD1486" s="175"/>
      <c r="AE1486" s="175"/>
      <c r="AF1486" s="175"/>
      <c r="AG1486" s="175"/>
    </row>
    <row r="1487" spans="1:33" ht="18" customHeight="1">
      <c r="A1487" s="647" t="str">
        <f t="shared" si="141"/>
        <v>平成19</v>
      </c>
      <c r="B1487" s="552">
        <f t="shared" si="138"/>
        <v>25</v>
      </c>
      <c r="C1487" s="648" t="s">
        <v>3269</v>
      </c>
      <c r="D1487" s="648">
        <f t="shared" si="139"/>
        <v>39282</v>
      </c>
      <c r="E1487" s="654">
        <v>2</v>
      </c>
      <c r="F1487" s="650" t="s">
        <v>3270</v>
      </c>
      <c r="G1487" s="650" t="s">
        <v>3271</v>
      </c>
      <c r="H1487" s="650" t="s">
        <v>1711</v>
      </c>
      <c r="I1487" s="176"/>
      <c r="J1487" s="664">
        <v>1</v>
      </c>
      <c r="K1487" s="669">
        <v>19</v>
      </c>
      <c r="L1487" s="669">
        <v>76</v>
      </c>
      <c r="M1487" s="176">
        <f t="shared" si="142"/>
        <v>152</v>
      </c>
      <c r="N1487" s="1104"/>
      <c r="O1487" s="1129" t="str">
        <f t="shared" si="140"/>
        <v/>
      </c>
      <c r="P1487" s="175"/>
      <c r="Q1487" s="175"/>
      <c r="R1487" s="175"/>
      <c r="S1487" s="175"/>
      <c r="T1487" s="175"/>
      <c r="U1487" s="175"/>
      <c r="V1487" s="175"/>
      <c r="W1487" s="175"/>
      <c r="X1487" s="175"/>
      <c r="Y1487" s="175"/>
      <c r="Z1487" s="175"/>
      <c r="AA1487" s="175"/>
      <c r="AB1487" s="175"/>
      <c r="AC1487" s="175"/>
      <c r="AD1487" s="175"/>
      <c r="AE1487" s="175"/>
      <c r="AF1487" s="175"/>
      <c r="AG1487" s="175"/>
    </row>
    <row r="1488" spans="1:33" ht="18" customHeight="1">
      <c r="A1488" s="647" t="str">
        <f t="shared" si="141"/>
        <v>平成19</v>
      </c>
      <c r="B1488" s="552">
        <f t="shared" si="138"/>
        <v>15</v>
      </c>
      <c r="C1488" s="648" t="s">
        <v>3272</v>
      </c>
      <c r="D1488" s="648">
        <f t="shared" si="139"/>
        <v>39291</v>
      </c>
      <c r="E1488" s="654">
        <v>4</v>
      </c>
      <c r="F1488" s="650" t="s">
        <v>3273</v>
      </c>
      <c r="G1488" s="650" t="s">
        <v>2872</v>
      </c>
      <c r="H1488" s="650" t="s">
        <v>2741</v>
      </c>
      <c r="I1488" s="176"/>
      <c r="J1488" s="664">
        <v>1</v>
      </c>
      <c r="K1488" s="669">
        <v>59</v>
      </c>
      <c r="L1488" s="669">
        <v>62</v>
      </c>
      <c r="M1488" s="176">
        <f t="shared" si="142"/>
        <v>248</v>
      </c>
      <c r="N1488" s="1104"/>
      <c r="O1488" s="1129" t="str">
        <f t="shared" si="140"/>
        <v/>
      </c>
      <c r="P1488" s="175"/>
      <c r="Q1488" s="175"/>
      <c r="R1488" s="175"/>
      <c r="S1488" s="175"/>
      <c r="T1488" s="175"/>
      <c r="U1488" s="175"/>
      <c r="V1488" s="175"/>
      <c r="W1488" s="175"/>
      <c r="X1488" s="175"/>
      <c r="Y1488" s="175"/>
      <c r="Z1488" s="175"/>
      <c r="AA1488" s="175"/>
      <c r="AB1488" s="175"/>
      <c r="AC1488" s="175"/>
      <c r="AD1488" s="175"/>
      <c r="AE1488" s="175"/>
      <c r="AF1488" s="175"/>
      <c r="AG1488" s="175"/>
    </row>
    <row r="1489" spans="1:33" ht="18" customHeight="1">
      <c r="A1489" s="647" t="str">
        <f t="shared" si="141"/>
        <v>平成19</v>
      </c>
      <c r="B1489" s="552">
        <f t="shared" si="138"/>
        <v>16</v>
      </c>
      <c r="C1489" s="648" t="s">
        <v>3274</v>
      </c>
      <c r="D1489" s="648">
        <f t="shared" si="139"/>
        <v>39297</v>
      </c>
      <c r="E1489" s="654">
        <v>2</v>
      </c>
      <c r="F1489" s="650" t="s">
        <v>3275</v>
      </c>
      <c r="G1489" s="650" t="s">
        <v>2009</v>
      </c>
      <c r="H1489" s="650" t="s">
        <v>3276</v>
      </c>
      <c r="I1489" s="176"/>
      <c r="J1489" s="664">
        <v>1</v>
      </c>
      <c r="K1489" s="669">
        <v>54</v>
      </c>
      <c r="L1489" s="669">
        <v>200</v>
      </c>
      <c r="M1489" s="176">
        <f t="shared" si="142"/>
        <v>400</v>
      </c>
      <c r="N1489" s="1104"/>
      <c r="O1489" s="1129" t="str">
        <f t="shared" si="140"/>
        <v/>
      </c>
      <c r="P1489" s="175"/>
      <c r="Q1489" s="175"/>
      <c r="R1489" s="175"/>
      <c r="S1489" s="175"/>
      <c r="T1489" s="175"/>
      <c r="U1489" s="175"/>
      <c r="V1489" s="175"/>
      <c r="W1489" s="175"/>
      <c r="X1489" s="175"/>
      <c r="Y1489" s="175"/>
      <c r="Z1489" s="175"/>
      <c r="AA1489" s="175"/>
      <c r="AB1489" s="175"/>
      <c r="AC1489" s="175"/>
      <c r="AD1489" s="175"/>
      <c r="AE1489" s="175"/>
      <c r="AF1489" s="175"/>
      <c r="AG1489" s="175"/>
    </row>
    <row r="1490" spans="1:33" ht="18" customHeight="1">
      <c r="A1490" s="647" t="str">
        <f t="shared" si="141"/>
        <v>平成19</v>
      </c>
      <c r="B1490" s="552">
        <f t="shared" si="138"/>
        <v>20</v>
      </c>
      <c r="C1490" s="648" t="s">
        <v>3277</v>
      </c>
      <c r="D1490" s="648" t="str">
        <f t="shared" si="139"/>
        <v/>
      </c>
      <c r="E1490" s="654">
        <v>1</v>
      </c>
      <c r="F1490" s="650" t="s">
        <v>3278</v>
      </c>
      <c r="G1490" s="650" t="s">
        <v>3279</v>
      </c>
      <c r="H1490" s="650" t="s">
        <v>2671</v>
      </c>
      <c r="I1490" s="176"/>
      <c r="J1490" s="664">
        <v>1</v>
      </c>
      <c r="K1490" s="669">
        <v>48</v>
      </c>
      <c r="L1490" s="669">
        <v>196</v>
      </c>
      <c r="M1490" s="176">
        <f t="shared" si="142"/>
        <v>196</v>
      </c>
      <c r="N1490" s="1104"/>
      <c r="O1490" s="1129" t="str">
        <f t="shared" si="140"/>
        <v/>
      </c>
      <c r="P1490" s="175"/>
      <c r="Q1490" s="175"/>
      <c r="R1490" s="175"/>
      <c r="S1490" s="175"/>
      <c r="T1490" s="175"/>
      <c r="U1490" s="175"/>
      <c r="V1490" s="175"/>
      <c r="W1490" s="175"/>
      <c r="X1490" s="175"/>
      <c r="Y1490" s="175"/>
      <c r="Z1490" s="175"/>
      <c r="AA1490" s="175"/>
      <c r="AB1490" s="175"/>
      <c r="AC1490" s="175"/>
      <c r="AD1490" s="175"/>
      <c r="AE1490" s="175"/>
      <c r="AF1490" s="175"/>
      <c r="AG1490" s="175"/>
    </row>
    <row r="1491" spans="1:33" ht="18" customHeight="1">
      <c r="A1491" s="647" t="str">
        <f t="shared" si="141"/>
        <v>平成19</v>
      </c>
      <c r="B1491" s="552">
        <f t="shared" si="138"/>
        <v>52</v>
      </c>
      <c r="C1491" s="648" t="s">
        <v>3280</v>
      </c>
      <c r="D1491" s="648" t="str">
        <f t="shared" si="139"/>
        <v/>
      </c>
      <c r="E1491" s="654">
        <v>1</v>
      </c>
      <c r="F1491" s="650" t="s">
        <v>3281</v>
      </c>
      <c r="G1491" s="650" t="s">
        <v>428</v>
      </c>
      <c r="H1491" s="650" t="s">
        <v>2679</v>
      </c>
      <c r="I1491" s="176"/>
      <c r="J1491" s="664">
        <v>1</v>
      </c>
      <c r="K1491" s="669">
        <v>7</v>
      </c>
      <c r="L1491" s="669">
        <v>205</v>
      </c>
      <c r="M1491" s="176">
        <f t="shared" si="142"/>
        <v>205</v>
      </c>
      <c r="N1491" s="1104"/>
      <c r="O1491" s="1129" t="str">
        <f t="shared" si="140"/>
        <v/>
      </c>
      <c r="P1491" s="175"/>
      <c r="Q1491" s="175"/>
      <c r="R1491" s="175"/>
      <c r="S1491" s="175"/>
      <c r="T1491" s="175"/>
      <c r="U1491" s="175"/>
      <c r="V1491" s="175"/>
      <c r="W1491" s="175"/>
      <c r="X1491" s="175"/>
      <c r="Y1491" s="175"/>
      <c r="Z1491" s="175"/>
      <c r="AA1491" s="175"/>
      <c r="AB1491" s="175"/>
      <c r="AC1491" s="175"/>
      <c r="AD1491" s="175"/>
      <c r="AE1491" s="175"/>
      <c r="AF1491" s="175"/>
      <c r="AG1491" s="175"/>
    </row>
    <row r="1492" spans="1:33" ht="18" customHeight="1">
      <c r="A1492" s="647" t="str">
        <f t="shared" si="141"/>
        <v>平成19</v>
      </c>
      <c r="B1492" s="552">
        <f t="shared" si="138"/>
        <v>80</v>
      </c>
      <c r="C1492" s="648" t="s">
        <v>3282</v>
      </c>
      <c r="D1492" s="648" t="str">
        <f t="shared" si="139"/>
        <v/>
      </c>
      <c r="E1492" s="654">
        <v>1</v>
      </c>
      <c r="F1492" s="650" t="s">
        <v>3283</v>
      </c>
      <c r="G1492" s="650" t="s">
        <v>2915</v>
      </c>
      <c r="H1492" s="650" t="s">
        <v>3251</v>
      </c>
      <c r="I1492" s="176"/>
      <c r="J1492" s="664">
        <v>1</v>
      </c>
      <c r="K1492" s="669">
        <v>5</v>
      </c>
      <c r="L1492" s="669">
        <v>105</v>
      </c>
      <c r="M1492" s="176">
        <f t="shared" si="142"/>
        <v>105</v>
      </c>
      <c r="N1492" s="1104"/>
      <c r="O1492" s="1129" t="str">
        <f t="shared" si="140"/>
        <v/>
      </c>
      <c r="P1492" s="175"/>
      <c r="Q1492" s="175"/>
      <c r="R1492" s="175"/>
      <c r="S1492" s="175"/>
      <c r="T1492" s="175"/>
      <c r="U1492" s="175"/>
      <c r="V1492" s="175"/>
      <c r="W1492" s="175"/>
      <c r="X1492" s="175"/>
      <c r="Y1492" s="175"/>
      <c r="Z1492" s="175"/>
      <c r="AA1492" s="175"/>
      <c r="AB1492" s="175"/>
      <c r="AC1492" s="175"/>
      <c r="AD1492" s="175"/>
      <c r="AE1492" s="175"/>
      <c r="AF1492" s="175"/>
      <c r="AG1492" s="175"/>
    </row>
    <row r="1493" spans="1:33" ht="18" customHeight="1">
      <c r="A1493" s="647" t="str">
        <f t="shared" si="141"/>
        <v>平成19</v>
      </c>
      <c r="B1493" s="552">
        <f t="shared" si="138"/>
        <v>26</v>
      </c>
      <c r="C1493" s="648" t="s">
        <v>3284</v>
      </c>
      <c r="D1493" s="648" t="str">
        <f t="shared" si="139"/>
        <v/>
      </c>
      <c r="E1493" s="654">
        <v>1</v>
      </c>
      <c r="F1493" s="650" t="s">
        <v>3285</v>
      </c>
      <c r="G1493" s="650" t="s">
        <v>3230</v>
      </c>
      <c r="H1493" s="650" t="s">
        <v>2679</v>
      </c>
      <c r="I1493" s="176"/>
      <c r="J1493" s="664">
        <v>1</v>
      </c>
      <c r="K1493" s="669">
        <v>17</v>
      </c>
      <c r="L1493" s="669">
        <v>60</v>
      </c>
      <c r="M1493" s="176">
        <f t="shared" si="142"/>
        <v>60</v>
      </c>
      <c r="N1493" s="1104"/>
      <c r="O1493" s="1129" t="str">
        <f t="shared" si="140"/>
        <v/>
      </c>
      <c r="P1493" s="175"/>
      <c r="Q1493" s="175"/>
      <c r="R1493" s="175"/>
      <c r="S1493" s="175"/>
      <c r="T1493" s="175"/>
      <c r="U1493" s="175"/>
      <c r="V1493" s="175"/>
      <c r="W1493" s="175"/>
      <c r="X1493" s="175"/>
      <c r="Y1493" s="175"/>
      <c r="Z1493" s="175"/>
      <c r="AA1493" s="175"/>
      <c r="AB1493" s="175"/>
      <c r="AC1493" s="175"/>
      <c r="AD1493" s="175"/>
      <c r="AE1493" s="175"/>
      <c r="AF1493" s="175"/>
      <c r="AG1493" s="175"/>
    </row>
    <row r="1494" spans="1:33" ht="18" customHeight="1">
      <c r="A1494" s="647" t="str">
        <f t="shared" si="141"/>
        <v>平成19</v>
      </c>
      <c r="B1494" s="552">
        <f t="shared" si="138"/>
        <v>6</v>
      </c>
      <c r="C1494" s="648" t="s">
        <v>3286</v>
      </c>
      <c r="D1494" s="648">
        <f t="shared" si="139"/>
        <v>39324</v>
      </c>
      <c r="E1494" s="654">
        <v>3</v>
      </c>
      <c r="F1494" s="650" t="s">
        <v>3287</v>
      </c>
      <c r="G1494" s="650" t="s">
        <v>3288</v>
      </c>
      <c r="H1494" s="650" t="s">
        <v>2639</v>
      </c>
      <c r="I1494" s="176"/>
      <c r="J1494" s="664">
        <v>1</v>
      </c>
      <c r="K1494" s="669">
        <v>196</v>
      </c>
      <c r="L1494" s="669">
        <v>719</v>
      </c>
      <c r="M1494" s="176">
        <f t="shared" si="142"/>
        <v>2157</v>
      </c>
      <c r="N1494" s="1104"/>
      <c r="O1494" s="1129" t="str">
        <f t="shared" si="140"/>
        <v/>
      </c>
      <c r="P1494" s="175"/>
      <c r="Q1494" s="175"/>
      <c r="R1494" s="175"/>
      <c r="S1494" s="175"/>
      <c r="T1494" s="175"/>
      <c r="U1494" s="175"/>
      <c r="V1494" s="175"/>
      <c r="W1494" s="175"/>
      <c r="X1494" s="175"/>
      <c r="Y1494" s="175"/>
      <c r="Z1494" s="175"/>
      <c r="AA1494" s="175"/>
      <c r="AB1494" s="175"/>
      <c r="AC1494" s="175"/>
      <c r="AD1494" s="175"/>
      <c r="AE1494" s="175"/>
      <c r="AF1494" s="175"/>
      <c r="AG1494" s="175"/>
    </row>
    <row r="1495" spans="1:33" ht="18" customHeight="1">
      <c r="A1495" s="647" t="str">
        <f t="shared" si="141"/>
        <v>平成19</v>
      </c>
      <c r="B1495" s="552">
        <f t="shared" si="138"/>
        <v>33</v>
      </c>
      <c r="C1495" s="648" t="s">
        <v>3289</v>
      </c>
      <c r="D1495" s="648" t="str">
        <f t="shared" si="139"/>
        <v/>
      </c>
      <c r="E1495" s="654">
        <v>1</v>
      </c>
      <c r="F1495" s="650" t="s">
        <v>3290</v>
      </c>
      <c r="G1495" s="650" t="s">
        <v>2915</v>
      </c>
      <c r="H1495" s="650" t="s">
        <v>3251</v>
      </c>
      <c r="I1495" s="176"/>
      <c r="J1495" s="664">
        <v>1</v>
      </c>
      <c r="K1495" s="669">
        <v>10</v>
      </c>
      <c r="L1495" s="669">
        <v>119</v>
      </c>
      <c r="M1495" s="176">
        <f t="shared" si="142"/>
        <v>119</v>
      </c>
      <c r="N1495" s="1104"/>
      <c r="O1495" s="1129" t="str">
        <f t="shared" si="140"/>
        <v/>
      </c>
      <c r="P1495" s="175"/>
      <c r="Q1495" s="175"/>
      <c r="R1495" s="175"/>
      <c r="S1495" s="175"/>
      <c r="T1495" s="175"/>
      <c r="U1495" s="175"/>
      <c r="V1495" s="175"/>
      <c r="W1495" s="175"/>
      <c r="X1495" s="175"/>
      <c r="Y1495" s="175"/>
      <c r="Z1495" s="175"/>
      <c r="AA1495" s="175"/>
      <c r="AB1495" s="175"/>
      <c r="AC1495" s="175"/>
      <c r="AD1495" s="175"/>
      <c r="AE1495" s="175"/>
      <c r="AF1495" s="175"/>
      <c r="AG1495" s="175"/>
    </row>
    <row r="1496" spans="1:33" ht="18" customHeight="1">
      <c r="A1496" s="647" t="str">
        <f t="shared" si="141"/>
        <v>平成19</v>
      </c>
      <c r="B1496" s="552">
        <f t="shared" si="138"/>
        <v>80</v>
      </c>
      <c r="C1496" s="648" t="s">
        <v>3291</v>
      </c>
      <c r="D1496" s="648" t="str">
        <f t="shared" si="139"/>
        <v/>
      </c>
      <c r="E1496" s="654">
        <v>1</v>
      </c>
      <c r="F1496" s="650" t="s">
        <v>3292</v>
      </c>
      <c r="G1496" s="650" t="s">
        <v>2915</v>
      </c>
      <c r="H1496" s="650" t="s">
        <v>3293</v>
      </c>
      <c r="I1496" s="176"/>
      <c r="J1496" s="664">
        <v>1</v>
      </c>
      <c r="K1496" s="669">
        <v>5</v>
      </c>
      <c r="L1496" s="669">
        <v>77</v>
      </c>
      <c r="M1496" s="176">
        <f t="shared" si="142"/>
        <v>77</v>
      </c>
      <c r="N1496" s="1104"/>
      <c r="O1496" s="1129" t="str">
        <f t="shared" si="140"/>
        <v/>
      </c>
      <c r="P1496" s="175"/>
      <c r="Q1496" s="175"/>
      <c r="R1496" s="175"/>
      <c r="S1496" s="175"/>
      <c r="T1496" s="175"/>
      <c r="U1496" s="175"/>
      <c r="V1496" s="175"/>
      <c r="W1496" s="175"/>
      <c r="X1496" s="175"/>
      <c r="Y1496" s="175"/>
      <c r="Z1496" s="175"/>
      <c r="AA1496" s="175"/>
      <c r="AB1496" s="175"/>
      <c r="AC1496" s="175"/>
      <c r="AD1496" s="175"/>
      <c r="AE1496" s="175"/>
      <c r="AF1496" s="175"/>
      <c r="AG1496" s="175"/>
    </row>
    <row r="1497" spans="1:33" ht="18" customHeight="1">
      <c r="A1497" s="647" t="str">
        <f t="shared" si="141"/>
        <v>平成19</v>
      </c>
      <c r="B1497" s="552">
        <f t="shared" si="138"/>
        <v>11</v>
      </c>
      <c r="C1497" s="648" t="s">
        <v>3294</v>
      </c>
      <c r="D1497" s="648" t="str">
        <f t="shared" si="139"/>
        <v/>
      </c>
      <c r="E1497" s="654">
        <v>1</v>
      </c>
      <c r="F1497" s="650" t="s">
        <v>3295</v>
      </c>
      <c r="G1497" s="650" t="s">
        <v>1729</v>
      </c>
      <c r="H1497" s="650" t="s">
        <v>2674</v>
      </c>
      <c r="I1497" s="176"/>
      <c r="J1497" s="664">
        <v>1</v>
      </c>
      <c r="K1497" s="669">
        <v>113</v>
      </c>
      <c r="L1497" s="669">
        <v>190</v>
      </c>
      <c r="M1497" s="176">
        <f t="shared" si="142"/>
        <v>190</v>
      </c>
      <c r="N1497" s="1104"/>
      <c r="O1497" s="1129" t="str">
        <f t="shared" si="140"/>
        <v/>
      </c>
      <c r="P1497" s="175"/>
      <c r="Q1497" s="175"/>
      <c r="R1497" s="175"/>
      <c r="S1497" s="175"/>
      <c r="T1497" s="175"/>
      <c r="U1497" s="175"/>
      <c r="V1497" s="175"/>
      <c r="W1497" s="175"/>
      <c r="X1497" s="175"/>
      <c r="Y1497" s="175"/>
      <c r="Z1497" s="175"/>
      <c r="AA1497" s="175"/>
      <c r="AB1497" s="175"/>
      <c r="AC1497" s="175"/>
      <c r="AD1497" s="175"/>
      <c r="AE1497" s="175"/>
      <c r="AF1497" s="175"/>
      <c r="AG1497" s="175"/>
    </row>
    <row r="1498" spans="1:33" ht="18" customHeight="1">
      <c r="A1498" s="647" t="str">
        <f t="shared" si="141"/>
        <v>平成19</v>
      </c>
      <c r="B1498" s="552">
        <f t="shared" si="138"/>
        <v>93</v>
      </c>
      <c r="C1498" s="648" t="s">
        <v>3296</v>
      </c>
      <c r="D1498" s="648" t="str">
        <f t="shared" si="139"/>
        <v/>
      </c>
      <c r="E1498" s="654">
        <v>1</v>
      </c>
      <c r="F1498" s="650" t="s">
        <v>3297</v>
      </c>
      <c r="G1498" s="650" t="s">
        <v>2856</v>
      </c>
      <c r="H1498" s="650" t="s">
        <v>2896</v>
      </c>
      <c r="I1498" s="176"/>
      <c r="J1498" s="664">
        <v>1</v>
      </c>
      <c r="K1498" s="669">
        <v>4</v>
      </c>
      <c r="L1498" s="669">
        <v>110</v>
      </c>
      <c r="M1498" s="176">
        <f t="shared" si="142"/>
        <v>110</v>
      </c>
      <c r="N1498" s="1104"/>
      <c r="O1498" s="1129" t="str">
        <f t="shared" si="140"/>
        <v/>
      </c>
      <c r="P1498" s="175"/>
      <c r="Q1498" s="175"/>
      <c r="R1498" s="175"/>
      <c r="S1498" s="175"/>
      <c r="T1498" s="175"/>
      <c r="U1498" s="175"/>
      <c r="V1498" s="175"/>
      <c r="W1498" s="175"/>
      <c r="X1498" s="175"/>
      <c r="Y1498" s="175"/>
      <c r="Z1498" s="175"/>
      <c r="AA1498" s="175"/>
      <c r="AB1498" s="175"/>
      <c r="AC1498" s="175"/>
      <c r="AD1498" s="175"/>
      <c r="AE1498" s="175"/>
      <c r="AF1498" s="175"/>
      <c r="AG1498" s="175"/>
    </row>
    <row r="1499" spans="1:33" ht="18" customHeight="1">
      <c r="A1499" s="647" t="str">
        <f t="shared" si="141"/>
        <v>平成19</v>
      </c>
      <c r="B1499" s="552">
        <f t="shared" si="138"/>
        <v>62</v>
      </c>
      <c r="C1499" s="648" t="s">
        <v>3298</v>
      </c>
      <c r="D1499" s="648" t="str">
        <f t="shared" si="139"/>
        <v/>
      </c>
      <c r="E1499" s="654">
        <v>1</v>
      </c>
      <c r="F1499" s="650" t="s">
        <v>3299</v>
      </c>
      <c r="G1499" s="650" t="s">
        <v>3279</v>
      </c>
      <c r="H1499" s="650" t="s">
        <v>3300</v>
      </c>
      <c r="I1499" s="176"/>
      <c r="J1499" s="664">
        <v>1</v>
      </c>
      <c r="K1499" s="669">
        <v>6</v>
      </c>
      <c r="L1499" s="669">
        <v>70</v>
      </c>
      <c r="M1499" s="176">
        <f t="shared" si="142"/>
        <v>70</v>
      </c>
      <c r="N1499" s="1104"/>
      <c r="O1499" s="1129" t="str">
        <f t="shared" si="140"/>
        <v/>
      </c>
      <c r="P1499" s="175"/>
      <c r="Q1499" s="175"/>
      <c r="R1499" s="175"/>
      <c r="S1499" s="175"/>
      <c r="T1499" s="175"/>
      <c r="U1499" s="175"/>
      <c r="V1499" s="175"/>
      <c r="W1499" s="175"/>
      <c r="X1499" s="175"/>
      <c r="Y1499" s="175"/>
      <c r="Z1499" s="175"/>
      <c r="AA1499" s="175"/>
      <c r="AB1499" s="175"/>
      <c r="AC1499" s="175"/>
      <c r="AD1499" s="175"/>
      <c r="AE1499" s="175"/>
      <c r="AF1499" s="175"/>
      <c r="AG1499" s="175"/>
    </row>
    <row r="1500" spans="1:33" ht="18" customHeight="1">
      <c r="A1500" s="647" t="str">
        <f t="shared" si="141"/>
        <v>平成19</v>
      </c>
      <c r="B1500" s="552">
        <f t="shared" si="138"/>
        <v>115</v>
      </c>
      <c r="C1500" s="648" t="s">
        <v>3301</v>
      </c>
      <c r="D1500" s="648" t="str">
        <f t="shared" si="139"/>
        <v/>
      </c>
      <c r="E1500" s="654">
        <v>1</v>
      </c>
      <c r="F1500" s="650" t="s">
        <v>3302</v>
      </c>
      <c r="G1500" s="650" t="s">
        <v>3303</v>
      </c>
      <c r="H1500" s="650" t="s">
        <v>2751</v>
      </c>
      <c r="I1500" s="176"/>
      <c r="J1500" s="664">
        <v>1</v>
      </c>
      <c r="K1500" s="669">
        <v>1</v>
      </c>
      <c r="L1500" s="669">
        <v>350</v>
      </c>
      <c r="M1500" s="176">
        <f t="shared" si="142"/>
        <v>350</v>
      </c>
      <c r="N1500" s="1104"/>
      <c r="O1500" s="1129" t="str">
        <f t="shared" si="140"/>
        <v/>
      </c>
      <c r="P1500" s="175"/>
      <c r="Q1500" s="175"/>
      <c r="R1500" s="175"/>
      <c r="S1500" s="175"/>
      <c r="T1500" s="175"/>
      <c r="U1500" s="175"/>
      <c r="V1500" s="175"/>
      <c r="W1500" s="175"/>
      <c r="X1500" s="175"/>
      <c r="Y1500" s="175"/>
      <c r="Z1500" s="175"/>
      <c r="AA1500" s="175"/>
      <c r="AB1500" s="175"/>
      <c r="AC1500" s="175"/>
      <c r="AD1500" s="175"/>
      <c r="AE1500" s="175"/>
      <c r="AF1500" s="175"/>
      <c r="AG1500" s="175"/>
    </row>
    <row r="1501" spans="1:33" ht="18" customHeight="1">
      <c r="A1501" s="647" t="str">
        <f t="shared" si="141"/>
        <v>平成19</v>
      </c>
      <c r="B1501" s="552">
        <f t="shared" si="138"/>
        <v>62</v>
      </c>
      <c r="C1501" s="648" t="s">
        <v>3304</v>
      </c>
      <c r="D1501" s="648" t="str">
        <f t="shared" si="139"/>
        <v/>
      </c>
      <c r="E1501" s="654">
        <v>1</v>
      </c>
      <c r="F1501" s="650" t="s">
        <v>3305</v>
      </c>
      <c r="G1501" s="650" t="s">
        <v>2915</v>
      </c>
      <c r="H1501" s="650" t="s">
        <v>3251</v>
      </c>
      <c r="I1501" s="176"/>
      <c r="J1501" s="664">
        <v>1</v>
      </c>
      <c r="K1501" s="669">
        <v>6</v>
      </c>
      <c r="L1501" s="669">
        <v>62</v>
      </c>
      <c r="M1501" s="176">
        <f t="shared" si="142"/>
        <v>62</v>
      </c>
      <c r="N1501" s="1104"/>
      <c r="O1501" s="1129" t="str">
        <f t="shared" si="140"/>
        <v/>
      </c>
      <c r="P1501" s="175"/>
      <c r="Q1501" s="175"/>
      <c r="R1501" s="175"/>
      <c r="S1501" s="175"/>
      <c r="T1501" s="175"/>
      <c r="U1501" s="175"/>
      <c r="V1501" s="175"/>
      <c r="W1501" s="175"/>
      <c r="X1501" s="175"/>
      <c r="Y1501" s="175"/>
      <c r="Z1501" s="175"/>
      <c r="AA1501" s="175"/>
      <c r="AB1501" s="175"/>
      <c r="AC1501" s="175"/>
      <c r="AD1501" s="175"/>
      <c r="AE1501" s="175"/>
      <c r="AF1501" s="175"/>
      <c r="AG1501" s="175"/>
    </row>
    <row r="1502" spans="1:33" ht="18" customHeight="1">
      <c r="A1502" s="647" t="str">
        <f t="shared" si="141"/>
        <v>平成19</v>
      </c>
      <c r="B1502" s="552">
        <f t="shared" si="138"/>
        <v>115</v>
      </c>
      <c r="C1502" s="648" t="s">
        <v>3306</v>
      </c>
      <c r="D1502" s="648" t="str">
        <f t="shared" si="139"/>
        <v/>
      </c>
      <c r="E1502" s="654">
        <v>1</v>
      </c>
      <c r="F1502" s="650" t="s">
        <v>3307</v>
      </c>
      <c r="G1502" s="650" t="s">
        <v>3230</v>
      </c>
      <c r="H1502" s="650" t="s">
        <v>2639</v>
      </c>
      <c r="I1502" s="176"/>
      <c r="J1502" s="664">
        <v>1</v>
      </c>
      <c r="K1502" s="669">
        <v>1</v>
      </c>
      <c r="L1502" s="669">
        <v>32</v>
      </c>
      <c r="M1502" s="176">
        <f t="shared" si="142"/>
        <v>32</v>
      </c>
      <c r="N1502" s="1104"/>
      <c r="O1502" s="1129" t="str">
        <f t="shared" si="140"/>
        <v/>
      </c>
      <c r="P1502" s="175"/>
      <c r="Q1502" s="175"/>
      <c r="R1502" s="175"/>
      <c r="S1502" s="175"/>
      <c r="T1502" s="175"/>
      <c r="U1502" s="175"/>
      <c r="V1502" s="175"/>
      <c r="W1502" s="175"/>
      <c r="X1502" s="175"/>
      <c r="Y1502" s="175"/>
      <c r="Z1502" s="175"/>
      <c r="AA1502" s="175"/>
      <c r="AB1502" s="175"/>
      <c r="AC1502" s="175"/>
      <c r="AD1502" s="175"/>
      <c r="AE1502" s="175"/>
      <c r="AF1502" s="175"/>
      <c r="AG1502" s="175"/>
    </row>
    <row r="1503" spans="1:33" ht="18" customHeight="1">
      <c r="A1503" s="647" t="str">
        <f t="shared" si="141"/>
        <v>平成19</v>
      </c>
      <c r="B1503" s="552">
        <f t="shared" si="138"/>
        <v>10</v>
      </c>
      <c r="C1503" s="648" t="s">
        <v>3308</v>
      </c>
      <c r="D1503" s="648">
        <f t="shared" si="139"/>
        <v>39369</v>
      </c>
      <c r="E1503" s="654">
        <v>2</v>
      </c>
      <c r="F1503" s="650" t="s">
        <v>3309</v>
      </c>
      <c r="G1503" s="650" t="s">
        <v>1894</v>
      </c>
      <c r="H1503" s="650" t="s">
        <v>2652</v>
      </c>
      <c r="I1503" s="176"/>
      <c r="J1503" s="664">
        <v>1</v>
      </c>
      <c r="K1503" s="669">
        <v>117</v>
      </c>
      <c r="L1503" s="669">
        <v>376</v>
      </c>
      <c r="M1503" s="176">
        <f t="shared" si="142"/>
        <v>752</v>
      </c>
      <c r="N1503" s="1104"/>
      <c r="O1503" s="1129" t="str">
        <f t="shared" si="140"/>
        <v/>
      </c>
      <c r="P1503" s="175"/>
      <c r="Q1503" s="175"/>
      <c r="R1503" s="175"/>
      <c r="S1503" s="175"/>
      <c r="T1503" s="175"/>
      <c r="U1503" s="175"/>
      <c r="V1503" s="175"/>
      <c r="W1503" s="175"/>
      <c r="X1503" s="175"/>
      <c r="Y1503" s="175"/>
      <c r="Z1503" s="175"/>
      <c r="AA1503" s="175"/>
      <c r="AB1503" s="175"/>
      <c r="AC1503" s="175"/>
      <c r="AD1503" s="175"/>
      <c r="AE1503" s="175"/>
      <c r="AF1503" s="175"/>
      <c r="AG1503" s="175"/>
    </row>
    <row r="1504" spans="1:33" ht="18" customHeight="1">
      <c r="A1504" s="647" t="str">
        <f t="shared" si="141"/>
        <v>平成19</v>
      </c>
      <c r="B1504" s="552">
        <f t="shared" si="138"/>
        <v>100</v>
      </c>
      <c r="C1504" s="648" t="s">
        <v>3310</v>
      </c>
      <c r="D1504" s="648" t="str">
        <f t="shared" si="139"/>
        <v/>
      </c>
      <c r="E1504" s="654">
        <v>1</v>
      </c>
      <c r="F1504" s="650" t="s">
        <v>3311</v>
      </c>
      <c r="G1504" s="650" t="s">
        <v>3230</v>
      </c>
      <c r="H1504" s="650" t="s">
        <v>3300</v>
      </c>
      <c r="I1504" s="176"/>
      <c r="J1504" s="664">
        <v>1</v>
      </c>
      <c r="K1504" s="669">
        <v>3</v>
      </c>
      <c r="L1504" s="669">
        <v>44</v>
      </c>
      <c r="M1504" s="176">
        <f t="shared" si="142"/>
        <v>44</v>
      </c>
      <c r="N1504" s="1104"/>
      <c r="O1504" s="1129" t="str">
        <f t="shared" si="140"/>
        <v/>
      </c>
      <c r="P1504" s="175"/>
      <c r="Q1504" s="175"/>
      <c r="R1504" s="175"/>
      <c r="S1504" s="175"/>
      <c r="T1504" s="175"/>
      <c r="U1504" s="175"/>
      <c r="V1504" s="175"/>
      <c r="W1504" s="175"/>
      <c r="X1504" s="175"/>
      <c r="Y1504" s="175"/>
      <c r="Z1504" s="175"/>
      <c r="AA1504" s="175"/>
      <c r="AB1504" s="175"/>
      <c r="AC1504" s="175"/>
      <c r="AD1504" s="175"/>
      <c r="AE1504" s="175"/>
      <c r="AF1504" s="175"/>
      <c r="AG1504" s="175"/>
    </row>
    <row r="1505" spans="1:33" ht="18" customHeight="1">
      <c r="A1505" s="647" t="str">
        <f t="shared" si="141"/>
        <v>平成19</v>
      </c>
      <c r="B1505" s="552">
        <f t="shared" si="138"/>
        <v>80</v>
      </c>
      <c r="C1505" s="648" t="s">
        <v>3312</v>
      </c>
      <c r="D1505" s="648" t="str">
        <f t="shared" si="139"/>
        <v/>
      </c>
      <c r="E1505" s="654">
        <v>1</v>
      </c>
      <c r="F1505" s="650" t="s">
        <v>3313</v>
      </c>
      <c r="G1505" s="650" t="s">
        <v>2915</v>
      </c>
      <c r="H1505" s="650" t="s">
        <v>3251</v>
      </c>
      <c r="I1505" s="176"/>
      <c r="J1505" s="664">
        <v>1</v>
      </c>
      <c r="K1505" s="669">
        <v>5</v>
      </c>
      <c r="L1505" s="669">
        <v>72</v>
      </c>
      <c r="M1505" s="176">
        <f t="shared" si="142"/>
        <v>72</v>
      </c>
      <c r="N1505" s="1104"/>
      <c r="O1505" s="1129" t="str">
        <f t="shared" si="140"/>
        <v/>
      </c>
      <c r="P1505" s="175"/>
      <c r="Q1505" s="175"/>
      <c r="R1505" s="175"/>
      <c r="S1505" s="175"/>
      <c r="T1505" s="175"/>
      <c r="U1505" s="175"/>
      <c r="V1505" s="175"/>
      <c r="W1505" s="175"/>
      <c r="X1505" s="175"/>
      <c r="Y1505" s="175"/>
      <c r="Z1505" s="175"/>
      <c r="AA1505" s="175"/>
      <c r="AB1505" s="175"/>
      <c r="AC1505" s="175"/>
      <c r="AD1505" s="175"/>
      <c r="AE1505" s="175"/>
      <c r="AF1505" s="175"/>
      <c r="AG1505" s="175"/>
    </row>
    <row r="1506" spans="1:33" ht="18" customHeight="1">
      <c r="A1506" s="647" t="str">
        <f t="shared" si="141"/>
        <v>平成19</v>
      </c>
      <c r="B1506" s="552">
        <f t="shared" si="138"/>
        <v>19</v>
      </c>
      <c r="C1506" s="648" t="s">
        <v>3314</v>
      </c>
      <c r="D1506" s="648">
        <f t="shared" si="139"/>
        <v>39381</v>
      </c>
      <c r="E1506" s="654">
        <v>2</v>
      </c>
      <c r="F1506" s="650" t="s">
        <v>3315</v>
      </c>
      <c r="G1506" s="650" t="s">
        <v>1296</v>
      </c>
      <c r="H1506" s="650" t="s">
        <v>2709</v>
      </c>
      <c r="I1506" s="176"/>
      <c r="J1506" s="664">
        <v>1</v>
      </c>
      <c r="K1506" s="669">
        <v>50</v>
      </c>
      <c r="L1506" s="669">
        <v>141</v>
      </c>
      <c r="M1506" s="176">
        <f t="shared" si="142"/>
        <v>282</v>
      </c>
      <c r="N1506" s="1104"/>
      <c r="O1506" s="1129" t="str">
        <f t="shared" si="140"/>
        <v/>
      </c>
      <c r="P1506" s="175"/>
      <c r="Q1506" s="175"/>
      <c r="R1506" s="175"/>
      <c r="S1506" s="175"/>
      <c r="T1506" s="175"/>
      <c r="U1506" s="175"/>
      <c r="V1506" s="175"/>
      <c r="W1506" s="175"/>
      <c r="X1506" s="175"/>
      <c r="Y1506" s="175"/>
      <c r="Z1506" s="175"/>
      <c r="AA1506" s="175"/>
      <c r="AB1506" s="175"/>
      <c r="AC1506" s="175"/>
      <c r="AD1506" s="175"/>
      <c r="AE1506" s="175"/>
      <c r="AF1506" s="175"/>
      <c r="AG1506" s="175"/>
    </row>
    <row r="1507" spans="1:33" ht="18" customHeight="1">
      <c r="A1507" s="647" t="str">
        <f t="shared" si="141"/>
        <v>平成19</v>
      </c>
      <c r="B1507" s="552">
        <f t="shared" si="138"/>
        <v>3</v>
      </c>
      <c r="C1507" s="648" t="s">
        <v>3316</v>
      </c>
      <c r="D1507" s="648">
        <f t="shared" si="139"/>
        <v>39395</v>
      </c>
      <c r="E1507" s="654">
        <v>3</v>
      </c>
      <c r="F1507" s="650" t="s">
        <v>3317</v>
      </c>
      <c r="G1507" s="650" t="s">
        <v>3318</v>
      </c>
      <c r="H1507" s="650" t="s">
        <v>2717</v>
      </c>
      <c r="I1507" s="176"/>
      <c r="J1507" s="664">
        <v>1</v>
      </c>
      <c r="K1507" s="669">
        <v>294</v>
      </c>
      <c r="L1507" s="669">
        <v>610</v>
      </c>
      <c r="M1507" s="176">
        <f t="shared" si="142"/>
        <v>1830</v>
      </c>
      <c r="N1507" s="1104"/>
      <c r="O1507" s="1129" t="str">
        <f t="shared" si="140"/>
        <v/>
      </c>
      <c r="P1507" s="175"/>
      <c r="Q1507" s="175"/>
      <c r="R1507" s="175"/>
      <c r="S1507" s="175"/>
      <c r="T1507" s="175"/>
      <c r="U1507" s="175"/>
      <c r="V1507" s="175"/>
      <c r="W1507" s="175"/>
      <c r="X1507" s="175"/>
      <c r="Y1507" s="175"/>
      <c r="Z1507" s="175"/>
      <c r="AA1507" s="175"/>
      <c r="AB1507" s="175"/>
      <c r="AC1507" s="175"/>
      <c r="AD1507" s="175"/>
      <c r="AE1507" s="175"/>
      <c r="AF1507" s="175"/>
      <c r="AG1507" s="175"/>
    </row>
    <row r="1508" spans="1:33" ht="18" customHeight="1">
      <c r="A1508" s="647" t="str">
        <f t="shared" si="141"/>
        <v>平成19</v>
      </c>
      <c r="B1508" s="552">
        <f t="shared" si="138"/>
        <v>41</v>
      </c>
      <c r="C1508" s="648" t="s">
        <v>3319</v>
      </c>
      <c r="D1508" s="648">
        <f t="shared" si="139"/>
        <v>39395</v>
      </c>
      <c r="E1508" s="654">
        <v>2</v>
      </c>
      <c r="F1508" s="650" t="s">
        <v>3320</v>
      </c>
      <c r="G1508" s="650" t="s">
        <v>3279</v>
      </c>
      <c r="H1508" s="650" t="s">
        <v>3321</v>
      </c>
      <c r="I1508" s="176"/>
      <c r="J1508" s="664">
        <v>1</v>
      </c>
      <c r="K1508" s="669">
        <v>9</v>
      </c>
      <c r="L1508" s="669">
        <v>145</v>
      </c>
      <c r="M1508" s="176">
        <f t="shared" si="142"/>
        <v>290</v>
      </c>
      <c r="N1508" s="1104"/>
      <c r="O1508" s="1129" t="str">
        <f t="shared" si="140"/>
        <v/>
      </c>
      <c r="P1508" s="175"/>
      <c r="Q1508" s="175"/>
      <c r="R1508" s="175"/>
      <c r="S1508" s="175"/>
      <c r="T1508" s="175"/>
      <c r="U1508" s="175"/>
      <c r="V1508" s="175"/>
      <c r="W1508" s="175"/>
      <c r="X1508" s="175"/>
      <c r="Y1508" s="175"/>
      <c r="Z1508" s="175"/>
      <c r="AA1508" s="175"/>
      <c r="AB1508" s="175"/>
      <c r="AC1508" s="175"/>
      <c r="AD1508" s="175"/>
      <c r="AE1508" s="175"/>
      <c r="AF1508" s="175"/>
      <c r="AG1508" s="175"/>
    </row>
    <row r="1509" spans="1:33" ht="18" customHeight="1">
      <c r="A1509" s="647" t="str">
        <f t="shared" si="141"/>
        <v>平成19</v>
      </c>
      <c r="B1509" s="552">
        <f t="shared" si="138"/>
        <v>41</v>
      </c>
      <c r="C1509" s="648" t="s">
        <v>3319</v>
      </c>
      <c r="D1509" s="648">
        <f t="shared" si="139"/>
        <v>39395</v>
      </c>
      <c r="E1509" s="654">
        <v>2</v>
      </c>
      <c r="F1509" s="650" t="s">
        <v>3322</v>
      </c>
      <c r="G1509" s="650" t="s">
        <v>3323</v>
      </c>
      <c r="H1509" s="650" t="s">
        <v>2731</v>
      </c>
      <c r="I1509" s="176"/>
      <c r="J1509" s="664">
        <v>1</v>
      </c>
      <c r="K1509" s="669">
        <v>9</v>
      </c>
      <c r="L1509" s="669">
        <v>148</v>
      </c>
      <c r="M1509" s="176">
        <f t="shared" si="142"/>
        <v>296</v>
      </c>
      <c r="N1509" s="1104"/>
      <c r="O1509" s="1129" t="str">
        <f t="shared" si="140"/>
        <v/>
      </c>
      <c r="P1509" s="175"/>
      <c r="Q1509" s="175"/>
      <c r="R1509" s="175"/>
      <c r="S1509" s="175"/>
      <c r="T1509" s="175"/>
      <c r="U1509" s="175"/>
      <c r="V1509" s="175"/>
      <c r="W1509" s="175"/>
      <c r="X1509" s="175"/>
      <c r="Y1509" s="175"/>
      <c r="Z1509" s="175"/>
      <c r="AA1509" s="175"/>
      <c r="AB1509" s="175"/>
      <c r="AC1509" s="175"/>
      <c r="AD1509" s="175"/>
      <c r="AE1509" s="175"/>
      <c r="AF1509" s="175"/>
      <c r="AG1509" s="175"/>
    </row>
    <row r="1510" spans="1:33" ht="18" customHeight="1">
      <c r="A1510" s="647" t="str">
        <f t="shared" si="141"/>
        <v>平成19</v>
      </c>
      <c r="B1510" s="552">
        <f t="shared" si="138"/>
        <v>49</v>
      </c>
      <c r="C1510" s="648" t="s">
        <v>3324</v>
      </c>
      <c r="D1510" s="648" t="str">
        <f t="shared" si="139"/>
        <v/>
      </c>
      <c r="E1510" s="654">
        <v>1</v>
      </c>
      <c r="F1510" s="650" t="s">
        <v>3325</v>
      </c>
      <c r="G1510" s="650" t="s">
        <v>3326</v>
      </c>
      <c r="H1510" s="650" t="s">
        <v>3300</v>
      </c>
      <c r="I1510" s="176"/>
      <c r="J1510" s="664">
        <v>1</v>
      </c>
      <c r="K1510" s="669">
        <v>8</v>
      </c>
      <c r="L1510" s="669">
        <v>32</v>
      </c>
      <c r="M1510" s="176">
        <f t="shared" si="142"/>
        <v>32</v>
      </c>
      <c r="N1510" s="1104"/>
      <c r="O1510" s="1129" t="str">
        <f t="shared" si="140"/>
        <v/>
      </c>
      <c r="P1510" s="175"/>
      <c r="Q1510" s="175"/>
      <c r="R1510" s="175"/>
      <c r="S1510" s="175"/>
      <c r="T1510" s="175"/>
      <c r="U1510" s="175"/>
      <c r="V1510" s="175"/>
      <c r="W1510" s="175"/>
      <c r="X1510" s="175"/>
      <c r="Y1510" s="175"/>
      <c r="Z1510" s="175"/>
      <c r="AA1510" s="175"/>
      <c r="AB1510" s="175"/>
      <c r="AC1510" s="175"/>
      <c r="AD1510" s="175"/>
      <c r="AE1510" s="175"/>
      <c r="AF1510" s="175"/>
      <c r="AG1510" s="175"/>
    </row>
    <row r="1511" spans="1:33" ht="18" customHeight="1">
      <c r="A1511" s="647" t="str">
        <f t="shared" si="141"/>
        <v>平成19</v>
      </c>
      <c r="B1511" s="552">
        <f t="shared" si="138"/>
        <v>115</v>
      </c>
      <c r="C1511" s="648" t="s">
        <v>3327</v>
      </c>
      <c r="D1511" s="648" t="str">
        <f t="shared" si="139"/>
        <v/>
      </c>
      <c r="E1511" s="654">
        <v>1</v>
      </c>
      <c r="F1511" s="650" t="s">
        <v>3328</v>
      </c>
      <c r="G1511" s="650" t="s">
        <v>3184</v>
      </c>
      <c r="H1511" s="650" t="s">
        <v>2751</v>
      </c>
      <c r="I1511" s="176"/>
      <c r="J1511" s="664">
        <v>1</v>
      </c>
      <c r="K1511" s="669">
        <v>1</v>
      </c>
      <c r="L1511" s="669">
        <v>250</v>
      </c>
      <c r="M1511" s="176">
        <f t="shared" si="142"/>
        <v>250</v>
      </c>
      <c r="N1511" s="1104"/>
      <c r="O1511" s="1129" t="str">
        <f t="shared" si="140"/>
        <v/>
      </c>
      <c r="P1511" s="175"/>
      <c r="Q1511" s="175"/>
      <c r="R1511" s="175"/>
      <c r="S1511" s="175"/>
      <c r="T1511" s="175"/>
      <c r="U1511" s="175"/>
      <c r="V1511" s="175"/>
      <c r="W1511" s="175"/>
      <c r="X1511" s="175"/>
      <c r="Y1511" s="175"/>
      <c r="Z1511" s="175"/>
      <c r="AA1511" s="175"/>
      <c r="AB1511" s="175"/>
      <c r="AC1511" s="175"/>
      <c r="AD1511" s="175"/>
      <c r="AE1511" s="175"/>
      <c r="AF1511" s="175"/>
      <c r="AG1511" s="175"/>
    </row>
    <row r="1512" spans="1:33" ht="18" customHeight="1">
      <c r="A1512" s="647" t="str">
        <f t="shared" si="141"/>
        <v>平成19</v>
      </c>
      <c r="B1512" s="552">
        <f t="shared" si="138"/>
        <v>93</v>
      </c>
      <c r="C1512" s="648" t="s">
        <v>3329</v>
      </c>
      <c r="D1512" s="648" t="str">
        <f t="shared" si="139"/>
        <v/>
      </c>
      <c r="E1512" s="654">
        <v>1</v>
      </c>
      <c r="F1512" s="650" t="s">
        <v>3330</v>
      </c>
      <c r="G1512" s="650" t="s">
        <v>2915</v>
      </c>
      <c r="H1512" s="650" t="s">
        <v>3251</v>
      </c>
      <c r="I1512" s="176"/>
      <c r="J1512" s="664">
        <v>1</v>
      </c>
      <c r="K1512" s="669">
        <v>4</v>
      </c>
      <c r="L1512" s="669">
        <v>82</v>
      </c>
      <c r="M1512" s="176">
        <f t="shared" si="142"/>
        <v>82</v>
      </c>
      <c r="N1512" s="1104"/>
      <c r="O1512" s="1129" t="str">
        <f t="shared" si="140"/>
        <v/>
      </c>
      <c r="P1512" s="175"/>
      <c r="Q1512" s="175"/>
      <c r="R1512" s="175"/>
      <c r="S1512" s="175"/>
      <c r="T1512" s="175"/>
      <c r="U1512" s="175"/>
      <c r="V1512" s="175"/>
      <c r="W1512" s="175"/>
      <c r="X1512" s="175"/>
      <c r="Y1512" s="175"/>
      <c r="Z1512" s="175"/>
      <c r="AA1512" s="175"/>
      <c r="AB1512" s="175"/>
      <c r="AC1512" s="175"/>
      <c r="AD1512" s="175"/>
      <c r="AE1512" s="175"/>
      <c r="AF1512" s="175"/>
      <c r="AG1512" s="175"/>
    </row>
    <row r="1513" spans="1:33" ht="18" customHeight="1">
      <c r="A1513" s="647" t="str">
        <f t="shared" si="141"/>
        <v>平成19</v>
      </c>
      <c r="B1513" s="552">
        <f t="shared" si="138"/>
        <v>7</v>
      </c>
      <c r="C1513" s="648" t="s">
        <v>3329</v>
      </c>
      <c r="D1513" s="648">
        <f t="shared" si="139"/>
        <v>39404</v>
      </c>
      <c r="E1513" s="654">
        <v>3</v>
      </c>
      <c r="F1513" s="650" t="s">
        <v>3331</v>
      </c>
      <c r="G1513" s="650" t="s">
        <v>3332</v>
      </c>
      <c r="H1513" s="650" t="s">
        <v>2725</v>
      </c>
      <c r="I1513" s="176"/>
      <c r="J1513" s="664">
        <v>1</v>
      </c>
      <c r="K1513" s="669">
        <v>165</v>
      </c>
      <c r="L1513" s="669">
        <v>846</v>
      </c>
      <c r="M1513" s="176">
        <f t="shared" si="142"/>
        <v>2538</v>
      </c>
      <c r="N1513" s="1104"/>
      <c r="O1513" s="1129" t="str">
        <f t="shared" si="140"/>
        <v/>
      </c>
      <c r="P1513" s="175"/>
      <c r="Q1513" s="175"/>
      <c r="R1513" s="175"/>
      <c r="S1513" s="175"/>
      <c r="T1513" s="175"/>
      <c r="U1513" s="175"/>
      <c r="V1513" s="175"/>
      <c r="W1513" s="175"/>
      <c r="X1513" s="175"/>
      <c r="Y1513" s="175"/>
      <c r="Z1513" s="175"/>
      <c r="AA1513" s="175"/>
      <c r="AB1513" s="175"/>
      <c r="AC1513" s="175"/>
      <c r="AD1513" s="175"/>
      <c r="AE1513" s="175"/>
      <c r="AF1513" s="175"/>
      <c r="AG1513" s="175"/>
    </row>
    <row r="1514" spans="1:33" ht="18" customHeight="1">
      <c r="A1514" s="647" t="str">
        <f t="shared" si="141"/>
        <v>平成19</v>
      </c>
      <c r="B1514" s="552">
        <f t="shared" si="138"/>
        <v>80</v>
      </c>
      <c r="C1514" s="648" t="s">
        <v>3333</v>
      </c>
      <c r="D1514" s="648" t="str">
        <f t="shared" si="139"/>
        <v/>
      </c>
      <c r="E1514" s="654">
        <v>1</v>
      </c>
      <c r="F1514" s="650" t="s">
        <v>3334</v>
      </c>
      <c r="G1514" s="650" t="s">
        <v>2915</v>
      </c>
      <c r="H1514" s="650" t="s">
        <v>3335</v>
      </c>
      <c r="I1514" s="176"/>
      <c r="J1514" s="664">
        <v>1</v>
      </c>
      <c r="K1514" s="669">
        <v>5</v>
      </c>
      <c r="L1514" s="669">
        <v>69</v>
      </c>
      <c r="M1514" s="176">
        <f t="shared" si="142"/>
        <v>69</v>
      </c>
      <c r="N1514" s="1104"/>
      <c r="O1514" s="1129" t="str">
        <f t="shared" si="140"/>
        <v/>
      </c>
      <c r="P1514" s="175"/>
      <c r="Q1514" s="175"/>
      <c r="R1514" s="175"/>
      <c r="S1514" s="175"/>
      <c r="T1514" s="175"/>
      <c r="U1514" s="175"/>
      <c r="V1514" s="175"/>
      <c r="W1514" s="175"/>
      <c r="X1514" s="175"/>
      <c r="Y1514" s="175"/>
      <c r="Z1514" s="175"/>
      <c r="AA1514" s="175"/>
      <c r="AB1514" s="175"/>
      <c r="AC1514" s="175"/>
      <c r="AD1514" s="175"/>
      <c r="AE1514" s="175"/>
      <c r="AF1514" s="175"/>
      <c r="AG1514" s="175"/>
    </row>
    <row r="1515" spans="1:33" ht="18" customHeight="1">
      <c r="A1515" s="647" t="str">
        <f t="shared" si="141"/>
        <v>平成19</v>
      </c>
      <c r="B1515" s="552">
        <f t="shared" si="138"/>
        <v>1</v>
      </c>
      <c r="C1515" s="648" t="s">
        <v>3336</v>
      </c>
      <c r="D1515" s="648">
        <f t="shared" si="139"/>
        <v>39411</v>
      </c>
      <c r="E1515" s="654">
        <v>3</v>
      </c>
      <c r="F1515" s="650" t="s">
        <v>3337</v>
      </c>
      <c r="G1515" s="650" t="s">
        <v>1961</v>
      </c>
      <c r="H1515" s="650" t="s">
        <v>2954</v>
      </c>
      <c r="I1515" s="176"/>
      <c r="J1515" s="664">
        <v>1</v>
      </c>
      <c r="K1515" s="669">
        <v>375</v>
      </c>
      <c r="L1515" s="669">
        <v>706</v>
      </c>
      <c r="M1515" s="176">
        <f t="shared" si="142"/>
        <v>2118</v>
      </c>
      <c r="N1515" s="1104"/>
      <c r="O1515" s="1129" t="str">
        <f t="shared" si="140"/>
        <v/>
      </c>
      <c r="P1515" s="175"/>
      <c r="Q1515" s="175"/>
      <c r="R1515" s="175"/>
      <c r="S1515" s="175"/>
      <c r="T1515" s="175"/>
      <c r="U1515" s="175"/>
      <c r="V1515" s="175"/>
      <c r="W1515" s="175"/>
      <c r="X1515" s="175"/>
      <c r="Y1515" s="175"/>
      <c r="Z1515" s="175"/>
      <c r="AA1515" s="175"/>
      <c r="AB1515" s="175"/>
      <c r="AC1515" s="175"/>
      <c r="AD1515" s="175"/>
      <c r="AE1515" s="175"/>
      <c r="AF1515" s="175"/>
      <c r="AG1515" s="175"/>
    </row>
    <row r="1516" spans="1:33" ht="18" customHeight="1">
      <c r="A1516" s="647" t="str">
        <f t="shared" si="141"/>
        <v>平成19</v>
      </c>
      <c r="B1516" s="552">
        <f t="shared" si="138"/>
        <v>100</v>
      </c>
      <c r="C1516" s="648" t="s">
        <v>3338</v>
      </c>
      <c r="D1516" s="648" t="str">
        <f t="shared" si="139"/>
        <v/>
      </c>
      <c r="E1516" s="654">
        <v>1</v>
      </c>
      <c r="F1516" s="650" t="s">
        <v>3233</v>
      </c>
      <c r="G1516" s="650" t="s">
        <v>3230</v>
      </c>
      <c r="H1516" s="650" t="s">
        <v>3300</v>
      </c>
      <c r="I1516" s="176"/>
      <c r="J1516" s="664">
        <v>1</v>
      </c>
      <c r="K1516" s="669">
        <v>3</v>
      </c>
      <c r="L1516" s="669">
        <v>40</v>
      </c>
      <c r="M1516" s="176">
        <f t="shared" si="142"/>
        <v>40</v>
      </c>
      <c r="N1516" s="1104"/>
      <c r="O1516" s="1129" t="str">
        <f t="shared" si="140"/>
        <v/>
      </c>
      <c r="P1516" s="175"/>
      <c r="Q1516" s="175"/>
      <c r="R1516" s="175"/>
      <c r="S1516" s="175"/>
      <c r="T1516" s="175"/>
      <c r="U1516" s="175"/>
      <c r="V1516" s="175"/>
      <c r="W1516" s="175"/>
      <c r="X1516" s="175"/>
      <c r="Y1516" s="175"/>
      <c r="Z1516" s="175"/>
      <c r="AA1516" s="175"/>
      <c r="AB1516" s="175"/>
      <c r="AC1516" s="175"/>
      <c r="AD1516" s="175"/>
      <c r="AE1516" s="175"/>
      <c r="AF1516" s="175"/>
      <c r="AG1516" s="175"/>
    </row>
    <row r="1517" spans="1:33" ht="18" customHeight="1">
      <c r="A1517" s="647" t="str">
        <f t="shared" si="141"/>
        <v>平成19</v>
      </c>
      <c r="B1517" s="552">
        <f t="shared" si="138"/>
        <v>80</v>
      </c>
      <c r="C1517" s="648" t="s">
        <v>3339</v>
      </c>
      <c r="D1517" s="648" t="str">
        <f t="shared" si="139"/>
        <v/>
      </c>
      <c r="E1517" s="654">
        <v>1</v>
      </c>
      <c r="F1517" s="671" t="s">
        <v>3340</v>
      </c>
      <c r="G1517" s="650" t="s">
        <v>3341</v>
      </c>
      <c r="H1517" s="650" t="s">
        <v>2896</v>
      </c>
      <c r="I1517" s="176"/>
      <c r="J1517" s="664">
        <v>1</v>
      </c>
      <c r="K1517" s="669">
        <v>5</v>
      </c>
      <c r="L1517" s="669">
        <v>79</v>
      </c>
      <c r="M1517" s="176">
        <f t="shared" si="142"/>
        <v>79</v>
      </c>
      <c r="N1517" s="1104"/>
      <c r="O1517" s="1129" t="str">
        <f t="shared" si="140"/>
        <v/>
      </c>
      <c r="P1517" s="175"/>
      <c r="Q1517" s="175"/>
      <c r="R1517" s="175"/>
      <c r="S1517" s="175"/>
      <c r="T1517" s="175"/>
      <c r="U1517" s="175"/>
      <c r="V1517" s="175"/>
      <c r="W1517" s="175"/>
      <c r="X1517" s="175"/>
      <c r="Y1517" s="175"/>
      <c r="Z1517" s="175"/>
      <c r="AA1517" s="175"/>
      <c r="AB1517" s="175"/>
      <c r="AC1517" s="175"/>
      <c r="AD1517" s="175"/>
      <c r="AE1517" s="175"/>
      <c r="AF1517" s="175"/>
      <c r="AG1517" s="175"/>
    </row>
    <row r="1518" spans="1:33" ht="18" customHeight="1">
      <c r="A1518" s="647" t="str">
        <f t="shared" si="141"/>
        <v>平成19</v>
      </c>
      <c r="B1518" s="552">
        <f t="shared" si="138"/>
        <v>41</v>
      </c>
      <c r="C1518" s="648" t="s">
        <v>3342</v>
      </c>
      <c r="D1518" s="648" t="str">
        <f t="shared" si="139"/>
        <v/>
      </c>
      <c r="E1518" s="654">
        <v>1</v>
      </c>
      <c r="F1518" s="650" t="s">
        <v>3343</v>
      </c>
      <c r="G1518" s="650" t="s">
        <v>2239</v>
      </c>
      <c r="H1518" s="650" t="s">
        <v>3006</v>
      </c>
      <c r="I1518" s="176"/>
      <c r="J1518" s="664">
        <v>1</v>
      </c>
      <c r="K1518" s="669">
        <v>9</v>
      </c>
      <c r="L1518" s="669">
        <v>40</v>
      </c>
      <c r="M1518" s="176">
        <f t="shared" si="142"/>
        <v>40</v>
      </c>
      <c r="N1518" s="1104"/>
      <c r="O1518" s="1129" t="str">
        <f t="shared" si="140"/>
        <v/>
      </c>
      <c r="P1518" s="175"/>
      <c r="Q1518" s="175"/>
      <c r="R1518" s="175"/>
      <c r="S1518" s="175"/>
      <c r="T1518" s="175"/>
      <c r="U1518" s="175"/>
      <c r="V1518" s="175"/>
      <c r="W1518" s="175"/>
      <c r="X1518" s="175"/>
      <c r="Y1518" s="175"/>
      <c r="Z1518" s="175"/>
      <c r="AA1518" s="175"/>
      <c r="AB1518" s="175"/>
      <c r="AC1518" s="175"/>
      <c r="AD1518" s="175"/>
      <c r="AE1518" s="175"/>
      <c r="AF1518" s="175"/>
      <c r="AG1518" s="175"/>
    </row>
    <row r="1519" spans="1:33" ht="18" customHeight="1">
      <c r="A1519" s="647" t="str">
        <f t="shared" si="141"/>
        <v>平成19</v>
      </c>
      <c r="B1519" s="552">
        <f t="shared" si="138"/>
        <v>23</v>
      </c>
      <c r="C1519" s="648" t="s">
        <v>3342</v>
      </c>
      <c r="D1519" s="648" t="str">
        <f t="shared" si="139"/>
        <v/>
      </c>
      <c r="E1519" s="654">
        <v>1</v>
      </c>
      <c r="F1519" s="650" t="s">
        <v>3344</v>
      </c>
      <c r="G1519" s="650" t="s">
        <v>3326</v>
      </c>
      <c r="H1519" s="650" t="s">
        <v>2751</v>
      </c>
      <c r="I1519" s="176"/>
      <c r="J1519" s="664">
        <v>1</v>
      </c>
      <c r="K1519" s="669">
        <v>29</v>
      </c>
      <c r="L1519" s="669">
        <v>78</v>
      </c>
      <c r="M1519" s="176">
        <f t="shared" si="142"/>
        <v>78</v>
      </c>
      <c r="N1519" s="1104"/>
      <c r="O1519" s="1129" t="str">
        <f t="shared" si="140"/>
        <v/>
      </c>
      <c r="P1519" s="175"/>
      <c r="Q1519" s="175"/>
      <c r="R1519" s="175"/>
      <c r="S1519" s="175"/>
      <c r="T1519" s="175"/>
      <c r="U1519" s="175"/>
      <c r="V1519" s="175"/>
      <c r="W1519" s="175"/>
      <c r="X1519" s="175"/>
      <c r="Y1519" s="175"/>
      <c r="Z1519" s="175"/>
      <c r="AA1519" s="175"/>
      <c r="AB1519" s="175"/>
      <c r="AC1519" s="175"/>
      <c r="AD1519" s="175"/>
      <c r="AE1519" s="175"/>
      <c r="AF1519" s="175"/>
      <c r="AG1519" s="175"/>
    </row>
    <row r="1520" spans="1:33" ht="18" customHeight="1">
      <c r="A1520" s="647" t="str">
        <f t="shared" si="141"/>
        <v>平成19</v>
      </c>
      <c r="B1520" s="552">
        <f t="shared" si="138"/>
        <v>29</v>
      </c>
      <c r="C1520" s="648" t="s">
        <v>3345</v>
      </c>
      <c r="D1520" s="648">
        <f t="shared" si="139"/>
        <v>39416</v>
      </c>
      <c r="E1520" s="654">
        <v>2</v>
      </c>
      <c r="F1520" s="650" t="s">
        <v>3346</v>
      </c>
      <c r="G1520" s="650" t="s">
        <v>3347</v>
      </c>
      <c r="H1520" s="650" t="s">
        <v>2728</v>
      </c>
      <c r="I1520" s="176"/>
      <c r="J1520" s="664">
        <v>1</v>
      </c>
      <c r="K1520" s="669">
        <v>13</v>
      </c>
      <c r="L1520" s="669">
        <v>158</v>
      </c>
      <c r="M1520" s="176">
        <f t="shared" si="142"/>
        <v>316</v>
      </c>
      <c r="N1520" s="1104"/>
      <c r="O1520" s="1129" t="str">
        <f t="shared" si="140"/>
        <v/>
      </c>
      <c r="P1520" s="175"/>
      <c r="Q1520" s="175"/>
      <c r="R1520" s="175"/>
      <c r="S1520" s="175"/>
      <c r="T1520" s="175"/>
      <c r="U1520" s="175"/>
      <c r="V1520" s="175"/>
      <c r="W1520" s="175"/>
      <c r="X1520" s="175"/>
      <c r="Y1520" s="175"/>
      <c r="Z1520" s="175"/>
      <c r="AA1520" s="175"/>
      <c r="AB1520" s="175"/>
      <c r="AC1520" s="175"/>
      <c r="AD1520" s="175"/>
      <c r="AE1520" s="175"/>
      <c r="AF1520" s="175"/>
      <c r="AG1520" s="175"/>
    </row>
    <row r="1521" spans="1:33" ht="18" customHeight="1">
      <c r="A1521" s="647" t="str">
        <f t="shared" si="141"/>
        <v>平成19</v>
      </c>
      <c r="B1521" s="552">
        <f t="shared" si="138"/>
        <v>80</v>
      </c>
      <c r="C1521" s="648" t="s">
        <v>3348</v>
      </c>
      <c r="D1521" s="648" t="str">
        <f t="shared" si="139"/>
        <v/>
      </c>
      <c r="E1521" s="654">
        <v>1</v>
      </c>
      <c r="F1521" s="650" t="s">
        <v>3349</v>
      </c>
      <c r="G1521" s="650" t="s">
        <v>1964</v>
      </c>
      <c r="H1521" s="650" t="s">
        <v>2896</v>
      </c>
      <c r="I1521" s="176"/>
      <c r="J1521" s="664">
        <v>1</v>
      </c>
      <c r="K1521" s="669">
        <v>5</v>
      </c>
      <c r="L1521" s="669">
        <v>82</v>
      </c>
      <c r="M1521" s="176">
        <f t="shared" si="142"/>
        <v>82</v>
      </c>
      <c r="N1521" s="1104"/>
      <c r="O1521" s="1129" t="str">
        <f t="shared" si="140"/>
        <v/>
      </c>
      <c r="P1521" s="175"/>
      <c r="Q1521" s="175"/>
      <c r="R1521" s="175"/>
      <c r="S1521" s="175"/>
      <c r="T1521" s="175"/>
      <c r="U1521" s="175"/>
      <c r="V1521" s="175"/>
      <c r="W1521" s="175"/>
      <c r="X1521" s="175"/>
      <c r="Y1521" s="175"/>
      <c r="Z1521" s="175"/>
      <c r="AA1521" s="175"/>
      <c r="AB1521" s="175"/>
      <c r="AC1521" s="175"/>
      <c r="AD1521" s="175"/>
      <c r="AE1521" s="175"/>
      <c r="AF1521" s="175"/>
      <c r="AG1521" s="175"/>
    </row>
    <row r="1522" spans="1:33" ht="18" customHeight="1">
      <c r="A1522" s="647" t="str">
        <f t="shared" si="141"/>
        <v>平成19</v>
      </c>
      <c r="B1522" s="552">
        <f t="shared" si="138"/>
        <v>24</v>
      </c>
      <c r="C1522" s="648" t="s">
        <v>3350</v>
      </c>
      <c r="D1522" s="648" t="str">
        <f t="shared" si="139"/>
        <v/>
      </c>
      <c r="E1522" s="654">
        <v>1</v>
      </c>
      <c r="F1522" s="650" t="s">
        <v>3351</v>
      </c>
      <c r="G1522" s="650" t="s">
        <v>3352</v>
      </c>
      <c r="H1522" s="650" t="s">
        <v>2741</v>
      </c>
      <c r="I1522" s="176"/>
      <c r="J1522" s="664">
        <v>1</v>
      </c>
      <c r="K1522" s="669">
        <v>28</v>
      </c>
      <c r="L1522" s="669">
        <v>138</v>
      </c>
      <c r="M1522" s="176">
        <f t="shared" si="142"/>
        <v>138</v>
      </c>
      <c r="N1522" s="1104"/>
      <c r="O1522" s="1129" t="str">
        <f t="shared" si="140"/>
        <v/>
      </c>
      <c r="P1522" s="175"/>
      <c r="Q1522" s="175"/>
      <c r="R1522" s="175"/>
      <c r="S1522" s="175"/>
      <c r="T1522" s="175"/>
      <c r="U1522" s="175"/>
      <c r="V1522" s="175"/>
      <c r="W1522" s="175"/>
      <c r="X1522" s="175"/>
      <c r="Y1522" s="175"/>
      <c r="Z1522" s="175"/>
      <c r="AA1522" s="175"/>
      <c r="AB1522" s="175"/>
      <c r="AC1522" s="175"/>
      <c r="AD1522" s="175"/>
      <c r="AE1522" s="175"/>
      <c r="AF1522" s="175"/>
      <c r="AG1522" s="175"/>
    </row>
    <row r="1523" spans="1:33" ht="18" customHeight="1">
      <c r="A1523" s="647" t="str">
        <f t="shared" si="141"/>
        <v>平成19</v>
      </c>
      <c r="B1523" s="552">
        <f t="shared" si="138"/>
        <v>49</v>
      </c>
      <c r="C1523" s="648" t="s">
        <v>3353</v>
      </c>
      <c r="D1523" s="648" t="str">
        <f t="shared" si="139"/>
        <v/>
      </c>
      <c r="E1523" s="654">
        <v>1</v>
      </c>
      <c r="F1523" s="650" t="s">
        <v>3354</v>
      </c>
      <c r="G1523" s="650" t="s">
        <v>3326</v>
      </c>
      <c r="H1523" s="650" t="s">
        <v>3080</v>
      </c>
      <c r="I1523" s="176"/>
      <c r="J1523" s="664">
        <v>1</v>
      </c>
      <c r="K1523" s="669">
        <v>8</v>
      </c>
      <c r="L1523" s="669">
        <v>70</v>
      </c>
      <c r="M1523" s="176">
        <f t="shared" si="142"/>
        <v>70</v>
      </c>
      <c r="N1523" s="1104"/>
      <c r="O1523" s="1129" t="str">
        <f t="shared" si="140"/>
        <v/>
      </c>
      <c r="P1523" s="175"/>
      <c r="Q1523" s="175"/>
      <c r="R1523" s="175"/>
      <c r="S1523" s="175"/>
      <c r="T1523" s="175"/>
      <c r="U1523" s="175"/>
      <c r="V1523" s="175"/>
      <c r="W1523" s="175"/>
      <c r="X1523" s="175"/>
      <c r="Y1523" s="175"/>
      <c r="Z1523" s="175"/>
      <c r="AA1523" s="175"/>
      <c r="AB1523" s="175"/>
      <c r="AC1523" s="175"/>
      <c r="AD1523" s="175"/>
      <c r="AE1523" s="175"/>
      <c r="AF1523" s="175"/>
      <c r="AG1523" s="175"/>
    </row>
    <row r="1524" spans="1:33" ht="18" customHeight="1">
      <c r="A1524" s="647" t="str">
        <f t="shared" si="141"/>
        <v>平成19</v>
      </c>
      <c r="B1524" s="552">
        <f t="shared" si="138"/>
        <v>80</v>
      </c>
      <c r="C1524" s="648" t="s">
        <v>3355</v>
      </c>
      <c r="D1524" s="648" t="str">
        <f t="shared" si="139"/>
        <v/>
      </c>
      <c r="E1524" s="654">
        <v>1</v>
      </c>
      <c r="F1524" s="650" t="s">
        <v>3356</v>
      </c>
      <c r="G1524" s="650" t="s">
        <v>2915</v>
      </c>
      <c r="H1524" s="650" t="s">
        <v>3335</v>
      </c>
      <c r="I1524" s="176"/>
      <c r="J1524" s="664">
        <v>1</v>
      </c>
      <c r="K1524" s="669">
        <v>5</v>
      </c>
      <c r="L1524" s="669">
        <v>75</v>
      </c>
      <c r="M1524" s="176">
        <f t="shared" si="142"/>
        <v>75</v>
      </c>
      <c r="N1524" s="1104"/>
      <c r="O1524" s="1129" t="str">
        <f t="shared" si="140"/>
        <v/>
      </c>
      <c r="P1524" s="175"/>
      <c r="Q1524" s="175"/>
      <c r="R1524" s="175"/>
      <c r="S1524" s="175"/>
      <c r="T1524" s="175"/>
      <c r="U1524" s="175"/>
      <c r="V1524" s="175"/>
      <c r="W1524" s="175"/>
      <c r="X1524" s="175"/>
      <c r="Y1524" s="175"/>
      <c r="Z1524" s="175"/>
      <c r="AA1524" s="175"/>
      <c r="AB1524" s="175"/>
      <c r="AC1524" s="175"/>
      <c r="AD1524" s="175"/>
      <c r="AE1524" s="175"/>
      <c r="AF1524" s="175"/>
      <c r="AG1524" s="175"/>
    </row>
    <row r="1525" spans="1:33" ht="18" customHeight="1">
      <c r="A1525" s="647" t="str">
        <f t="shared" si="141"/>
        <v>平成19</v>
      </c>
      <c r="B1525" s="552">
        <f t="shared" si="138"/>
        <v>80</v>
      </c>
      <c r="C1525" s="648" t="s">
        <v>3357</v>
      </c>
      <c r="D1525" s="648" t="str">
        <f t="shared" si="139"/>
        <v/>
      </c>
      <c r="E1525" s="654">
        <v>1</v>
      </c>
      <c r="F1525" s="650" t="s">
        <v>3358</v>
      </c>
      <c r="G1525" s="650" t="s">
        <v>2915</v>
      </c>
      <c r="H1525" s="650" t="s">
        <v>3251</v>
      </c>
      <c r="I1525" s="176"/>
      <c r="J1525" s="664">
        <v>1</v>
      </c>
      <c r="K1525" s="669">
        <v>5</v>
      </c>
      <c r="L1525" s="669">
        <v>100</v>
      </c>
      <c r="M1525" s="176">
        <f t="shared" si="142"/>
        <v>100</v>
      </c>
      <c r="N1525" s="1104"/>
      <c r="O1525" s="1129" t="str">
        <f t="shared" si="140"/>
        <v/>
      </c>
      <c r="P1525" s="175"/>
      <c r="Q1525" s="175"/>
      <c r="R1525" s="175"/>
      <c r="S1525" s="175"/>
      <c r="T1525" s="175"/>
      <c r="U1525" s="175"/>
      <c r="V1525" s="175"/>
      <c r="W1525" s="175"/>
      <c r="X1525" s="175"/>
      <c r="Y1525" s="175"/>
      <c r="Z1525" s="175"/>
      <c r="AA1525" s="175"/>
      <c r="AB1525" s="175"/>
      <c r="AC1525" s="175"/>
      <c r="AD1525" s="175"/>
      <c r="AE1525" s="175"/>
      <c r="AF1525" s="175"/>
      <c r="AG1525" s="175"/>
    </row>
    <row r="1526" spans="1:33" ht="18" customHeight="1">
      <c r="A1526" s="647" t="str">
        <f t="shared" si="141"/>
        <v>平成19</v>
      </c>
      <c r="B1526" s="552">
        <f t="shared" si="138"/>
        <v>12</v>
      </c>
      <c r="C1526" s="648" t="s">
        <v>3359</v>
      </c>
      <c r="D1526" s="648">
        <f t="shared" si="139"/>
        <v>39458</v>
      </c>
      <c r="E1526" s="654">
        <v>2</v>
      </c>
      <c r="F1526" s="650" t="s">
        <v>3360</v>
      </c>
      <c r="G1526" s="650" t="s">
        <v>3361</v>
      </c>
      <c r="H1526" s="650" t="s">
        <v>2760</v>
      </c>
      <c r="I1526" s="176"/>
      <c r="J1526" s="664">
        <v>1</v>
      </c>
      <c r="K1526" s="669">
        <v>89</v>
      </c>
      <c r="L1526" s="669">
        <v>218</v>
      </c>
      <c r="M1526" s="176">
        <f t="shared" si="142"/>
        <v>436</v>
      </c>
      <c r="N1526" s="1104"/>
      <c r="O1526" s="1129" t="str">
        <f t="shared" si="140"/>
        <v/>
      </c>
      <c r="P1526" s="175"/>
      <c r="Q1526" s="175"/>
      <c r="R1526" s="175"/>
      <c r="S1526" s="175"/>
      <c r="T1526" s="175"/>
      <c r="U1526" s="175"/>
      <c r="V1526" s="175"/>
      <c r="W1526" s="175"/>
      <c r="X1526" s="175"/>
      <c r="Y1526" s="175"/>
      <c r="Z1526" s="175"/>
      <c r="AA1526" s="175"/>
      <c r="AB1526" s="175"/>
      <c r="AC1526" s="175"/>
      <c r="AD1526" s="175"/>
      <c r="AE1526" s="175"/>
      <c r="AF1526" s="175"/>
      <c r="AG1526" s="175"/>
    </row>
    <row r="1527" spans="1:33" ht="18" customHeight="1">
      <c r="A1527" s="647" t="str">
        <f t="shared" si="141"/>
        <v>平成19</v>
      </c>
      <c r="B1527" s="552">
        <f t="shared" si="138"/>
        <v>21</v>
      </c>
      <c r="C1527" s="648" t="s">
        <v>3362</v>
      </c>
      <c r="D1527" s="648" t="str">
        <f t="shared" si="139"/>
        <v/>
      </c>
      <c r="E1527" s="654">
        <v>1</v>
      </c>
      <c r="F1527" s="650" t="s">
        <v>3363</v>
      </c>
      <c r="G1527" s="650" t="s">
        <v>1767</v>
      </c>
      <c r="H1527" s="650" t="s">
        <v>2754</v>
      </c>
      <c r="I1527" s="176"/>
      <c r="J1527" s="664">
        <v>1</v>
      </c>
      <c r="K1527" s="669">
        <v>40</v>
      </c>
      <c r="L1527" s="669">
        <v>240</v>
      </c>
      <c r="M1527" s="176">
        <f t="shared" si="142"/>
        <v>240</v>
      </c>
      <c r="N1527" s="1104"/>
      <c r="O1527" s="1129" t="str">
        <f t="shared" si="140"/>
        <v/>
      </c>
      <c r="P1527" s="175"/>
      <c r="Q1527" s="175"/>
      <c r="R1527" s="175"/>
      <c r="S1527" s="175"/>
      <c r="T1527" s="175"/>
      <c r="U1527" s="175"/>
      <c r="V1527" s="175"/>
      <c r="W1527" s="175"/>
      <c r="X1527" s="175"/>
      <c r="Y1527" s="175"/>
      <c r="Z1527" s="175"/>
      <c r="AA1527" s="175"/>
      <c r="AB1527" s="175"/>
      <c r="AC1527" s="175"/>
      <c r="AD1527" s="175"/>
      <c r="AE1527" s="175"/>
      <c r="AF1527" s="175"/>
      <c r="AG1527" s="175"/>
    </row>
    <row r="1528" spans="1:33" ht="18" customHeight="1">
      <c r="A1528" s="647" t="str">
        <f t="shared" si="141"/>
        <v>平成19</v>
      </c>
      <c r="B1528" s="552">
        <f t="shared" si="138"/>
        <v>93</v>
      </c>
      <c r="C1528" s="648" t="s">
        <v>3364</v>
      </c>
      <c r="D1528" s="648" t="str">
        <f t="shared" si="139"/>
        <v/>
      </c>
      <c r="E1528" s="654">
        <v>1</v>
      </c>
      <c r="F1528" s="650" t="s">
        <v>3365</v>
      </c>
      <c r="G1528" s="650" t="s">
        <v>2915</v>
      </c>
      <c r="H1528" s="650" t="s">
        <v>3251</v>
      </c>
      <c r="I1528" s="176"/>
      <c r="J1528" s="664">
        <v>1</v>
      </c>
      <c r="K1528" s="669">
        <v>4</v>
      </c>
      <c r="L1528" s="669">
        <v>82</v>
      </c>
      <c r="M1528" s="176">
        <f t="shared" si="142"/>
        <v>82</v>
      </c>
      <c r="N1528" s="1104"/>
      <c r="O1528" s="1129" t="str">
        <f t="shared" si="140"/>
        <v/>
      </c>
      <c r="P1528" s="175"/>
      <c r="Q1528" s="175"/>
      <c r="R1528" s="175"/>
      <c r="S1528" s="175"/>
      <c r="T1528" s="175"/>
      <c r="U1528" s="175"/>
      <c r="V1528" s="175"/>
      <c r="W1528" s="175"/>
      <c r="X1528" s="175"/>
      <c r="Y1528" s="175"/>
      <c r="Z1528" s="175"/>
      <c r="AA1528" s="175"/>
      <c r="AB1528" s="175"/>
      <c r="AC1528" s="175"/>
      <c r="AD1528" s="175"/>
      <c r="AE1528" s="175"/>
      <c r="AF1528" s="175"/>
      <c r="AG1528" s="175"/>
    </row>
    <row r="1529" spans="1:33" ht="18" customHeight="1">
      <c r="A1529" s="647" t="str">
        <f t="shared" si="141"/>
        <v>平成19</v>
      </c>
      <c r="B1529" s="552">
        <f t="shared" si="138"/>
        <v>80</v>
      </c>
      <c r="C1529" s="648" t="s">
        <v>3366</v>
      </c>
      <c r="D1529" s="648" t="str">
        <f t="shared" si="139"/>
        <v/>
      </c>
      <c r="E1529" s="654">
        <v>1</v>
      </c>
      <c r="F1529" s="650" t="s">
        <v>3367</v>
      </c>
      <c r="G1529" s="650" t="s">
        <v>2915</v>
      </c>
      <c r="H1529" s="650" t="s">
        <v>3335</v>
      </c>
      <c r="I1529" s="176"/>
      <c r="J1529" s="664">
        <v>1</v>
      </c>
      <c r="K1529" s="669">
        <v>5</v>
      </c>
      <c r="L1529" s="669">
        <v>101</v>
      </c>
      <c r="M1529" s="176">
        <f t="shared" si="142"/>
        <v>101</v>
      </c>
      <c r="N1529" s="1104"/>
      <c r="O1529" s="1129" t="str">
        <f t="shared" si="140"/>
        <v/>
      </c>
      <c r="P1529" s="175"/>
      <c r="Q1529" s="175"/>
      <c r="R1529" s="175"/>
      <c r="S1529" s="175"/>
      <c r="T1529" s="175"/>
      <c r="U1529" s="175"/>
      <c r="V1529" s="175"/>
      <c r="W1529" s="175"/>
      <c r="X1529" s="175"/>
      <c r="Y1529" s="175"/>
      <c r="Z1529" s="175"/>
      <c r="AA1529" s="175"/>
      <c r="AB1529" s="175"/>
      <c r="AC1529" s="175"/>
      <c r="AD1529" s="175"/>
      <c r="AE1529" s="175"/>
      <c r="AF1529" s="175"/>
      <c r="AG1529" s="175"/>
    </row>
    <row r="1530" spans="1:33" ht="18" customHeight="1">
      <c r="A1530" s="647" t="str">
        <f t="shared" si="141"/>
        <v>平成19</v>
      </c>
      <c r="B1530" s="552">
        <f t="shared" si="138"/>
        <v>100</v>
      </c>
      <c r="C1530" s="648" t="s">
        <v>3368</v>
      </c>
      <c r="D1530" s="648" t="str">
        <f t="shared" si="139"/>
        <v/>
      </c>
      <c r="E1530" s="654">
        <v>1</v>
      </c>
      <c r="F1530" s="650" t="s">
        <v>3369</v>
      </c>
      <c r="G1530" s="650" t="s">
        <v>3230</v>
      </c>
      <c r="H1530" s="650" t="s">
        <v>3300</v>
      </c>
      <c r="I1530" s="176"/>
      <c r="J1530" s="664">
        <v>1</v>
      </c>
      <c r="K1530" s="669">
        <v>3</v>
      </c>
      <c r="L1530" s="669">
        <v>40</v>
      </c>
      <c r="M1530" s="176">
        <f t="shared" si="142"/>
        <v>40</v>
      </c>
      <c r="N1530" s="1104"/>
      <c r="O1530" s="1129" t="str">
        <f t="shared" si="140"/>
        <v/>
      </c>
      <c r="P1530" s="175"/>
      <c r="Q1530" s="175"/>
      <c r="R1530" s="175"/>
      <c r="S1530" s="175"/>
      <c r="T1530" s="175"/>
      <c r="U1530" s="175"/>
      <c r="V1530" s="175"/>
      <c r="W1530" s="175"/>
      <c r="X1530" s="175"/>
      <c r="Y1530" s="175"/>
      <c r="Z1530" s="175"/>
      <c r="AA1530" s="175"/>
      <c r="AB1530" s="175"/>
      <c r="AC1530" s="175"/>
      <c r="AD1530" s="175"/>
      <c r="AE1530" s="175"/>
      <c r="AF1530" s="175"/>
      <c r="AG1530" s="175"/>
    </row>
    <row r="1531" spans="1:33" ht="18" customHeight="1">
      <c r="A1531" s="647" t="str">
        <f t="shared" si="141"/>
        <v>平成19</v>
      </c>
      <c r="B1531" s="552">
        <f t="shared" si="138"/>
        <v>16</v>
      </c>
      <c r="C1531" s="648" t="s">
        <v>3370</v>
      </c>
      <c r="D1531" s="648">
        <f t="shared" si="139"/>
        <v>39479</v>
      </c>
      <c r="E1531" s="654">
        <v>2</v>
      </c>
      <c r="F1531" s="650" t="s">
        <v>3371</v>
      </c>
      <c r="G1531" s="650" t="s">
        <v>3352</v>
      </c>
      <c r="H1531" s="650" t="s">
        <v>2639</v>
      </c>
      <c r="I1531" s="176"/>
      <c r="J1531" s="664">
        <v>1</v>
      </c>
      <c r="K1531" s="669">
        <v>54</v>
      </c>
      <c r="L1531" s="669">
        <v>122</v>
      </c>
      <c r="M1531" s="176">
        <f t="shared" si="142"/>
        <v>244</v>
      </c>
      <c r="N1531" s="1104"/>
      <c r="O1531" s="1129" t="str">
        <f t="shared" si="140"/>
        <v/>
      </c>
      <c r="P1531" s="175"/>
      <c r="Q1531" s="175"/>
      <c r="R1531" s="175"/>
      <c r="S1531" s="175"/>
      <c r="T1531" s="175"/>
      <c r="U1531" s="175"/>
      <c r="V1531" s="175"/>
      <c r="W1531" s="175"/>
      <c r="X1531" s="175"/>
      <c r="Y1531" s="175"/>
      <c r="Z1531" s="175"/>
      <c r="AA1531" s="175"/>
      <c r="AB1531" s="175"/>
      <c r="AC1531" s="175"/>
      <c r="AD1531" s="175"/>
      <c r="AE1531" s="175"/>
      <c r="AF1531" s="175"/>
      <c r="AG1531" s="175"/>
    </row>
    <row r="1532" spans="1:33" ht="18" customHeight="1">
      <c r="A1532" s="647" t="str">
        <f t="shared" si="141"/>
        <v>平成19</v>
      </c>
      <c r="B1532" s="552">
        <f t="shared" si="138"/>
        <v>115</v>
      </c>
      <c r="C1532" s="648" t="s">
        <v>3372</v>
      </c>
      <c r="D1532" s="648" t="str">
        <f t="shared" si="139"/>
        <v/>
      </c>
      <c r="E1532" s="654">
        <v>1</v>
      </c>
      <c r="F1532" s="650" t="s">
        <v>3373</v>
      </c>
      <c r="G1532" s="650" t="s">
        <v>3171</v>
      </c>
      <c r="H1532" s="650" t="s">
        <v>2751</v>
      </c>
      <c r="I1532" s="176"/>
      <c r="J1532" s="664">
        <v>1</v>
      </c>
      <c r="K1532" s="669">
        <v>1</v>
      </c>
      <c r="L1532" s="669">
        <v>349</v>
      </c>
      <c r="M1532" s="176">
        <f t="shared" si="142"/>
        <v>349</v>
      </c>
      <c r="N1532" s="1104"/>
      <c r="O1532" s="1129" t="str">
        <f t="shared" si="140"/>
        <v/>
      </c>
      <c r="P1532" s="175"/>
      <c r="Q1532" s="175"/>
      <c r="R1532" s="175"/>
      <c r="S1532" s="175"/>
      <c r="T1532" s="175"/>
      <c r="U1532" s="175"/>
      <c r="V1532" s="175"/>
      <c r="W1532" s="175"/>
      <c r="X1532" s="175"/>
      <c r="Y1532" s="175"/>
      <c r="Z1532" s="175"/>
      <c r="AA1532" s="175"/>
      <c r="AB1532" s="175"/>
      <c r="AC1532" s="175"/>
      <c r="AD1532" s="175"/>
      <c r="AE1532" s="175"/>
      <c r="AF1532" s="175"/>
      <c r="AG1532" s="175"/>
    </row>
    <row r="1533" spans="1:33" ht="18" customHeight="1">
      <c r="A1533" s="647" t="str">
        <f t="shared" si="141"/>
        <v>平成19</v>
      </c>
      <c r="B1533" s="552">
        <f t="shared" si="138"/>
        <v>115</v>
      </c>
      <c r="C1533" s="648" t="s">
        <v>3374</v>
      </c>
      <c r="D1533" s="648" t="str">
        <f t="shared" si="139"/>
        <v/>
      </c>
      <c r="E1533" s="654">
        <v>1</v>
      </c>
      <c r="F1533" s="650" t="s">
        <v>3375</v>
      </c>
      <c r="G1533" s="650" t="s">
        <v>3230</v>
      </c>
      <c r="H1533" s="650" t="s">
        <v>2639</v>
      </c>
      <c r="I1533" s="176"/>
      <c r="J1533" s="664">
        <v>1</v>
      </c>
      <c r="K1533" s="669">
        <v>1</v>
      </c>
      <c r="L1533" s="669">
        <v>23</v>
      </c>
      <c r="M1533" s="176">
        <f t="shared" si="142"/>
        <v>23</v>
      </c>
      <c r="N1533" s="1104"/>
      <c r="O1533" s="1129" t="str">
        <f t="shared" si="140"/>
        <v/>
      </c>
      <c r="P1533" s="175"/>
      <c r="Q1533" s="175"/>
      <c r="R1533" s="175"/>
      <c r="S1533" s="175"/>
      <c r="T1533" s="175"/>
      <c r="U1533" s="175"/>
      <c r="V1533" s="175"/>
      <c r="W1533" s="175"/>
      <c r="X1533" s="175"/>
      <c r="Y1533" s="175"/>
      <c r="Z1533" s="175"/>
      <c r="AA1533" s="175"/>
      <c r="AB1533" s="175"/>
      <c r="AC1533" s="175"/>
      <c r="AD1533" s="175"/>
      <c r="AE1533" s="175"/>
      <c r="AF1533" s="175"/>
      <c r="AG1533" s="175"/>
    </row>
    <row r="1534" spans="1:33" ht="18" customHeight="1">
      <c r="A1534" s="647" t="str">
        <f t="shared" si="141"/>
        <v>平成19</v>
      </c>
      <c r="B1534" s="552">
        <f t="shared" si="138"/>
        <v>52</v>
      </c>
      <c r="C1534" s="648" t="s">
        <v>3376</v>
      </c>
      <c r="D1534" s="648" t="str">
        <f t="shared" si="139"/>
        <v/>
      </c>
      <c r="E1534" s="654">
        <v>1</v>
      </c>
      <c r="F1534" s="650" t="s">
        <v>3377</v>
      </c>
      <c r="G1534" s="650" t="s">
        <v>2915</v>
      </c>
      <c r="H1534" s="650" t="s">
        <v>3251</v>
      </c>
      <c r="I1534" s="176"/>
      <c r="J1534" s="664">
        <v>1</v>
      </c>
      <c r="K1534" s="669">
        <v>7</v>
      </c>
      <c r="L1534" s="669">
        <v>93</v>
      </c>
      <c r="M1534" s="176">
        <f t="shared" si="142"/>
        <v>93</v>
      </c>
      <c r="N1534" s="1104"/>
      <c r="O1534" s="1129" t="str">
        <f t="shared" si="140"/>
        <v/>
      </c>
      <c r="P1534" s="175"/>
      <c r="Q1534" s="175"/>
      <c r="R1534" s="175"/>
      <c r="S1534" s="175"/>
      <c r="T1534" s="175"/>
      <c r="U1534" s="175"/>
      <c r="V1534" s="175"/>
      <c r="W1534" s="175"/>
      <c r="X1534" s="175"/>
      <c r="Y1534" s="175"/>
      <c r="Z1534" s="175"/>
      <c r="AA1534" s="175"/>
      <c r="AB1534" s="175"/>
      <c r="AC1534" s="175"/>
      <c r="AD1534" s="175"/>
      <c r="AE1534" s="175"/>
      <c r="AF1534" s="175"/>
      <c r="AG1534" s="175"/>
    </row>
    <row r="1535" spans="1:33" ht="18" customHeight="1">
      <c r="A1535" s="647" t="str">
        <f t="shared" si="141"/>
        <v>平成19</v>
      </c>
      <c r="B1535" s="552">
        <f t="shared" si="138"/>
        <v>108</v>
      </c>
      <c r="C1535" s="648" t="s">
        <v>3378</v>
      </c>
      <c r="D1535" s="648" t="str">
        <f t="shared" si="139"/>
        <v/>
      </c>
      <c r="E1535" s="654">
        <v>1</v>
      </c>
      <c r="F1535" s="650" t="s">
        <v>3379</v>
      </c>
      <c r="G1535" s="650" t="s">
        <v>3380</v>
      </c>
      <c r="H1535" s="650" t="s">
        <v>3235</v>
      </c>
      <c r="I1535" s="176"/>
      <c r="J1535" s="664">
        <v>1</v>
      </c>
      <c r="K1535" s="669">
        <v>2</v>
      </c>
      <c r="L1535" s="669">
        <v>4</v>
      </c>
      <c r="M1535" s="176">
        <f t="shared" si="142"/>
        <v>4</v>
      </c>
      <c r="N1535" s="1104"/>
      <c r="O1535" s="1129" t="str">
        <f t="shared" si="140"/>
        <v/>
      </c>
      <c r="P1535" s="175"/>
      <c r="Q1535" s="175"/>
      <c r="R1535" s="175"/>
      <c r="S1535" s="175"/>
      <c r="T1535" s="175"/>
      <c r="U1535" s="175"/>
      <c r="V1535" s="175"/>
      <c r="W1535" s="175"/>
      <c r="X1535" s="175"/>
      <c r="Y1535" s="175"/>
      <c r="Z1535" s="175"/>
      <c r="AA1535" s="175"/>
      <c r="AB1535" s="175"/>
      <c r="AC1535" s="175"/>
      <c r="AD1535" s="175"/>
      <c r="AE1535" s="175"/>
      <c r="AF1535" s="175"/>
      <c r="AG1535" s="175"/>
    </row>
    <row r="1536" spans="1:33" ht="18" customHeight="1">
      <c r="A1536" s="647" t="str">
        <f t="shared" si="141"/>
        <v>平成19</v>
      </c>
      <c r="B1536" s="552">
        <f t="shared" si="138"/>
        <v>33</v>
      </c>
      <c r="C1536" s="648" t="s">
        <v>3381</v>
      </c>
      <c r="D1536" s="648" t="str">
        <f t="shared" si="139"/>
        <v/>
      </c>
      <c r="E1536" s="654">
        <v>1</v>
      </c>
      <c r="F1536" s="650" t="s">
        <v>3382</v>
      </c>
      <c r="G1536" s="650" t="s">
        <v>3326</v>
      </c>
      <c r="H1536" s="650" t="s">
        <v>2983</v>
      </c>
      <c r="I1536" s="176"/>
      <c r="J1536" s="664">
        <v>1</v>
      </c>
      <c r="K1536" s="669">
        <v>10</v>
      </c>
      <c r="L1536" s="669">
        <v>126</v>
      </c>
      <c r="M1536" s="176">
        <f t="shared" si="142"/>
        <v>126</v>
      </c>
      <c r="N1536" s="1104"/>
      <c r="O1536" s="1129" t="str">
        <f t="shared" si="140"/>
        <v/>
      </c>
      <c r="P1536" s="175"/>
      <c r="Q1536" s="175"/>
      <c r="R1536" s="175"/>
      <c r="S1536" s="175"/>
      <c r="T1536" s="175"/>
      <c r="U1536" s="175"/>
      <c r="V1536" s="175"/>
      <c r="W1536" s="175"/>
      <c r="X1536" s="175"/>
      <c r="Y1536" s="175"/>
      <c r="Z1536" s="175"/>
      <c r="AA1536" s="175"/>
      <c r="AB1536" s="175"/>
      <c r="AC1536" s="175"/>
      <c r="AD1536" s="175"/>
      <c r="AE1536" s="175"/>
      <c r="AF1536" s="175"/>
      <c r="AG1536" s="175"/>
    </row>
    <row r="1537" spans="1:33" ht="18" customHeight="1">
      <c r="A1537" s="647" t="str">
        <f t="shared" si="141"/>
        <v>平成19</v>
      </c>
      <c r="B1537" s="552">
        <f t="shared" si="138"/>
        <v>4</v>
      </c>
      <c r="C1537" s="648" t="s">
        <v>3383</v>
      </c>
      <c r="D1537" s="648">
        <f t="shared" si="139"/>
        <v>39514</v>
      </c>
      <c r="E1537" s="654">
        <v>3</v>
      </c>
      <c r="F1537" s="650" t="s">
        <v>3384</v>
      </c>
      <c r="G1537" s="650" t="s">
        <v>2483</v>
      </c>
      <c r="H1537" s="650" t="s">
        <v>2656</v>
      </c>
      <c r="I1537" s="176"/>
      <c r="J1537" s="664">
        <v>1</v>
      </c>
      <c r="K1537" s="669">
        <v>237</v>
      </c>
      <c r="L1537" s="669">
        <v>399</v>
      </c>
      <c r="M1537" s="176">
        <f t="shared" si="142"/>
        <v>1197</v>
      </c>
      <c r="N1537" s="1104"/>
      <c r="O1537" s="1129" t="str">
        <f t="shared" si="140"/>
        <v/>
      </c>
      <c r="P1537" s="175"/>
      <c r="Q1537" s="175"/>
      <c r="R1537" s="175"/>
      <c r="S1537" s="175"/>
      <c r="T1537" s="175"/>
      <c r="U1537" s="175"/>
      <c r="V1537" s="175"/>
      <c r="W1537" s="175"/>
      <c r="X1537" s="175"/>
      <c r="Y1537" s="175"/>
      <c r="Z1537" s="175"/>
      <c r="AA1537" s="175"/>
      <c r="AB1537" s="175"/>
      <c r="AC1537" s="175"/>
      <c r="AD1537" s="175"/>
      <c r="AE1537" s="175"/>
      <c r="AF1537" s="175"/>
      <c r="AG1537" s="175"/>
    </row>
    <row r="1538" spans="1:33" ht="18" customHeight="1">
      <c r="A1538" s="647" t="str">
        <f t="shared" si="141"/>
        <v>平成19</v>
      </c>
      <c r="B1538" s="552">
        <f t="shared" si="138"/>
        <v>115</v>
      </c>
      <c r="C1538" s="648" t="s">
        <v>3385</v>
      </c>
      <c r="D1538" s="648" t="str">
        <f t="shared" si="139"/>
        <v/>
      </c>
      <c r="E1538" s="654">
        <v>1</v>
      </c>
      <c r="F1538" s="650" t="s">
        <v>3386</v>
      </c>
      <c r="G1538" s="650" t="s">
        <v>3199</v>
      </c>
      <c r="H1538" s="650" t="s">
        <v>2751</v>
      </c>
      <c r="I1538" s="176"/>
      <c r="J1538" s="664">
        <v>1</v>
      </c>
      <c r="K1538" s="669">
        <v>1</v>
      </c>
      <c r="L1538" s="669">
        <v>127</v>
      </c>
      <c r="M1538" s="176">
        <f t="shared" si="142"/>
        <v>127</v>
      </c>
      <c r="N1538" s="1104"/>
      <c r="O1538" s="1129" t="str">
        <f t="shared" si="140"/>
        <v/>
      </c>
      <c r="P1538" s="175"/>
      <c r="Q1538" s="175"/>
      <c r="R1538" s="175"/>
      <c r="S1538" s="175"/>
      <c r="T1538" s="175"/>
      <c r="U1538" s="175"/>
      <c r="V1538" s="175"/>
      <c r="W1538" s="175"/>
      <c r="X1538" s="175"/>
      <c r="Y1538" s="175"/>
      <c r="Z1538" s="175"/>
      <c r="AA1538" s="175"/>
      <c r="AB1538" s="175"/>
      <c r="AC1538" s="175"/>
      <c r="AD1538" s="175"/>
      <c r="AE1538" s="175"/>
      <c r="AF1538" s="175"/>
      <c r="AG1538" s="175"/>
    </row>
    <row r="1539" spans="1:33" ht="18" customHeight="1">
      <c r="A1539" s="647" t="str">
        <f t="shared" si="141"/>
        <v>平成19</v>
      </c>
      <c r="B1539" s="552">
        <f t="shared" si="138"/>
        <v>108</v>
      </c>
      <c r="C1539" s="648" t="s">
        <v>3387</v>
      </c>
      <c r="D1539" s="648" t="str">
        <f t="shared" si="139"/>
        <v/>
      </c>
      <c r="E1539" s="654">
        <v>1</v>
      </c>
      <c r="F1539" s="650" t="s">
        <v>3388</v>
      </c>
      <c r="G1539" s="650" t="s">
        <v>3326</v>
      </c>
      <c r="H1539" s="650" t="s">
        <v>2774</v>
      </c>
      <c r="I1539" s="176"/>
      <c r="J1539" s="664">
        <v>1</v>
      </c>
      <c r="K1539" s="669">
        <v>2</v>
      </c>
      <c r="L1539" s="669">
        <v>25</v>
      </c>
      <c r="M1539" s="176">
        <f t="shared" si="142"/>
        <v>25</v>
      </c>
      <c r="N1539" s="1104"/>
      <c r="O1539" s="1129" t="str">
        <f t="shared" si="140"/>
        <v/>
      </c>
      <c r="P1539" s="175"/>
      <c r="Q1539" s="175"/>
      <c r="R1539" s="175"/>
      <c r="S1539" s="175"/>
      <c r="T1539" s="175"/>
      <c r="U1539" s="175"/>
      <c r="V1539" s="175"/>
      <c r="W1539" s="175"/>
      <c r="X1539" s="175"/>
      <c r="Y1539" s="175"/>
      <c r="Z1539" s="175"/>
      <c r="AA1539" s="175"/>
      <c r="AB1539" s="175"/>
      <c r="AC1539" s="175"/>
      <c r="AD1539" s="175"/>
      <c r="AE1539" s="175"/>
      <c r="AF1539" s="175"/>
      <c r="AG1539" s="175"/>
    </row>
    <row r="1540" spans="1:33" ht="18" customHeight="1">
      <c r="A1540" s="647" t="str">
        <f t="shared" si="141"/>
        <v>平成19</v>
      </c>
      <c r="B1540" s="552">
        <f t="shared" ref="B1540:B1603" si="143">IF(ISBLANK(K1540),"-",COUNTIFS($K:$K,"&gt;"&amp;K1540,A:A,A1540)+1)</f>
        <v>100</v>
      </c>
      <c r="C1540" s="648" t="s">
        <v>3387</v>
      </c>
      <c r="D1540" s="648" t="str">
        <f t="shared" ref="D1540:D1603" si="144">IF(E1540=1,"",C1540+E1540-1)</f>
        <v/>
      </c>
      <c r="E1540" s="654">
        <v>1</v>
      </c>
      <c r="F1540" s="650" t="s">
        <v>3389</v>
      </c>
      <c r="G1540" s="650" t="s">
        <v>3390</v>
      </c>
      <c r="H1540" s="650" t="s">
        <v>2639</v>
      </c>
      <c r="I1540" s="176"/>
      <c r="J1540" s="664">
        <v>1</v>
      </c>
      <c r="K1540" s="669">
        <v>3</v>
      </c>
      <c r="L1540" s="669">
        <v>31</v>
      </c>
      <c r="M1540" s="176">
        <f t="shared" si="142"/>
        <v>31</v>
      </c>
      <c r="N1540" s="1104"/>
      <c r="O1540" s="1129" t="str">
        <f t="shared" ref="O1540:O1603" si="145">IF(COUNTIF(G1540,"*オンライン*"),"●","")</f>
        <v/>
      </c>
      <c r="P1540" s="175"/>
      <c r="Q1540" s="175"/>
      <c r="R1540" s="175"/>
      <c r="S1540" s="175"/>
      <c r="T1540" s="175"/>
      <c r="U1540" s="175"/>
      <c r="V1540" s="175"/>
      <c r="W1540" s="175"/>
      <c r="X1540" s="175"/>
      <c r="Y1540" s="175"/>
      <c r="Z1540" s="175"/>
      <c r="AA1540" s="175"/>
      <c r="AB1540" s="175"/>
      <c r="AC1540" s="175"/>
      <c r="AD1540" s="175"/>
      <c r="AE1540" s="175"/>
      <c r="AF1540" s="175"/>
      <c r="AG1540" s="175"/>
    </row>
    <row r="1541" spans="1:33" ht="18" customHeight="1">
      <c r="A1541" s="647" t="str">
        <f t="shared" ref="A1541:A1604" si="146">TEXT(EDATE(C1541,-3),"ggge")</f>
        <v>平成19</v>
      </c>
      <c r="B1541" s="552">
        <f t="shared" si="143"/>
        <v>80</v>
      </c>
      <c r="C1541" s="648" t="s">
        <v>3391</v>
      </c>
      <c r="D1541" s="648" t="str">
        <f t="shared" si="144"/>
        <v/>
      </c>
      <c r="E1541" s="654">
        <v>1</v>
      </c>
      <c r="F1541" s="650" t="s">
        <v>3392</v>
      </c>
      <c r="G1541" s="650" t="s">
        <v>2915</v>
      </c>
      <c r="H1541" s="650" t="s">
        <v>3251</v>
      </c>
      <c r="I1541" s="176"/>
      <c r="J1541" s="664">
        <v>1</v>
      </c>
      <c r="K1541" s="669">
        <v>5</v>
      </c>
      <c r="L1541" s="669">
        <v>55</v>
      </c>
      <c r="M1541" s="176">
        <f t="shared" ref="M1541:M1604" si="147">E1541*L1541</f>
        <v>55</v>
      </c>
      <c r="N1541" s="1104"/>
      <c r="O1541" s="1129" t="str">
        <f t="shared" si="145"/>
        <v/>
      </c>
      <c r="P1541" s="175"/>
      <c r="Q1541" s="175"/>
      <c r="R1541" s="175"/>
      <c r="S1541" s="175"/>
      <c r="T1541" s="175"/>
      <c r="U1541" s="175"/>
      <c r="V1541" s="175"/>
      <c r="W1541" s="175"/>
      <c r="X1541" s="175"/>
      <c r="Y1541" s="175"/>
      <c r="Z1541" s="175"/>
      <c r="AA1541" s="175"/>
      <c r="AB1541" s="175"/>
      <c r="AC1541" s="175"/>
      <c r="AD1541" s="175"/>
      <c r="AE1541" s="175"/>
      <c r="AF1541" s="175"/>
      <c r="AG1541" s="175"/>
    </row>
    <row r="1542" spans="1:33" ht="18" customHeight="1">
      <c r="A1542" s="647" t="str">
        <f t="shared" si="146"/>
        <v>平成19</v>
      </c>
      <c r="B1542" s="552">
        <f t="shared" si="143"/>
        <v>80</v>
      </c>
      <c r="C1542" s="648" t="s">
        <v>3393</v>
      </c>
      <c r="D1542" s="648" t="str">
        <f t="shared" si="144"/>
        <v/>
      </c>
      <c r="E1542" s="654">
        <v>1</v>
      </c>
      <c r="F1542" s="650" t="s">
        <v>3394</v>
      </c>
      <c r="G1542" s="650" t="s">
        <v>3134</v>
      </c>
      <c r="H1542" s="650" t="s">
        <v>3080</v>
      </c>
      <c r="I1542" s="176"/>
      <c r="J1542" s="664">
        <v>1</v>
      </c>
      <c r="K1542" s="669">
        <v>5</v>
      </c>
      <c r="L1542" s="669">
        <v>79</v>
      </c>
      <c r="M1542" s="176">
        <f t="shared" si="147"/>
        <v>79</v>
      </c>
      <c r="N1542" s="1104"/>
      <c r="O1542" s="1129" t="str">
        <f t="shared" si="145"/>
        <v/>
      </c>
      <c r="P1542" s="175"/>
      <c r="Q1542" s="175"/>
      <c r="R1542" s="175"/>
      <c r="S1542" s="175"/>
      <c r="T1542" s="175"/>
      <c r="U1542" s="175"/>
      <c r="V1542" s="175"/>
      <c r="W1542" s="175"/>
      <c r="X1542" s="175"/>
      <c r="Y1542" s="175"/>
      <c r="Z1542" s="175"/>
      <c r="AA1542" s="175"/>
      <c r="AB1542" s="175"/>
      <c r="AC1542" s="175"/>
      <c r="AD1542" s="175"/>
      <c r="AE1542" s="175"/>
      <c r="AF1542" s="175"/>
      <c r="AG1542" s="175"/>
    </row>
    <row r="1543" spans="1:33" ht="18" customHeight="1">
      <c r="A1543" s="647" t="str">
        <f t="shared" si="146"/>
        <v>平成19</v>
      </c>
      <c r="B1543" s="552">
        <f t="shared" si="143"/>
        <v>93</v>
      </c>
      <c r="C1543" s="648" t="s">
        <v>3232</v>
      </c>
      <c r="D1543" s="648" t="str">
        <f t="shared" si="144"/>
        <v/>
      </c>
      <c r="E1543" s="654">
        <v>1</v>
      </c>
      <c r="F1543" s="650" t="s">
        <v>3395</v>
      </c>
      <c r="G1543" s="650" t="s">
        <v>3326</v>
      </c>
      <c r="H1543" s="650" t="s">
        <v>2649</v>
      </c>
      <c r="I1543" s="176"/>
      <c r="J1543" s="664">
        <v>2</v>
      </c>
      <c r="K1543" s="669">
        <v>4</v>
      </c>
      <c r="L1543" s="669">
        <v>61</v>
      </c>
      <c r="M1543" s="176">
        <f t="shared" si="147"/>
        <v>61</v>
      </c>
      <c r="N1543" s="1104"/>
      <c r="O1543" s="1129" t="str">
        <f t="shared" si="145"/>
        <v/>
      </c>
      <c r="P1543" s="175"/>
      <c r="Q1543" s="175"/>
      <c r="R1543" s="175"/>
      <c r="S1543" s="175"/>
      <c r="T1543" s="175"/>
      <c r="U1543" s="175"/>
      <c r="V1543" s="175"/>
      <c r="W1543" s="175"/>
      <c r="X1543" s="175"/>
      <c r="Y1543" s="175"/>
      <c r="Z1543" s="175"/>
      <c r="AA1543" s="175"/>
      <c r="AB1543" s="175"/>
      <c r="AC1543" s="175"/>
      <c r="AD1543" s="175"/>
      <c r="AE1543" s="175"/>
      <c r="AF1543" s="175"/>
      <c r="AG1543" s="175"/>
    </row>
    <row r="1544" spans="1:33" ht="18" customHeight="1">
      <c r="A1544" s="647" t="str">
        <f t="shared" si="146"/>
        <v>平成19</v>
      </c>
      <c r="B1544" s="552">
        <f t="shared" si="143"/>
        <v>52</v>
      </c>
      <c r="C1544" s="648" t="s">
        <v>3396</v>
      </c>
      <c r="D1544" s="648" t="str">
        <f t="shared" si="144"/>
        <v/>
      </c>
      <c r="E1544" s="654">
        <v>1</v>
      </c>
      <c r="F1544" s="650" t="s">
        <v>3397</v>
      </c>
      <c r="G1544" s="650" t="s">
        <v>3230</v>
      </c>
      <c r="H1544" s="650" t="s">
        <v>3231</v>
      </c>
      <c r="I1544" s="176"/>
      <c r="J1544" s="670">
        <v>2</v>
      </c>
      <c r="K1544" s="669">
        <v>7</v>
      </c>
      <c r="L1544" s="669">
        <v>145</v>
      </c>
      <c r="M1544" s="176">
        <f t="shared" si="147"/>
        <v>145</v>
      </c>
      <c r="N1544" s="1104"/>
      <c r="O1544" s="1129" t="str">
        <f t="shared" si="145"/>
        <v/>
      </c>
      <c r="P1544" s="175"/>
      <c r="Q1544" s="175"/>
      <c r="R1544" s="175"/>
      <c r="S1544" s="175"/>
      <c r="T1544" s="175"/>
      <c r="U1544" s="175"/>
      <c r="V1544" s="175"/>
      <c r="W1544" s="175"/>
      <c r="X1544" s="175"/>
      <c r="Y1544" s="175"/>
      <c r="Z1544" s="175"/>
      <c r="AA1544" s="175"/>
      <c r="AB1544" s="175"/>
      <c r="AC1544" s="175"/>
      <c r="AD1544" s="175"/>
      <c r="AE1544" s="175"/>
      <c r="AF1544" s="175"/>
      <c r="AG1544" s="175"/>
    </row>
    <row r="1545" spans="1:33" ht="18" customHeight="1">
      <c r="A1545" s="647" t="str">
        <f t="shared" si="146"/>
        <v>平成19</v>
      </c>
      <c r="B1545" s="552">
        <f t="shared" si="143"/>
        <v>29</v>
      </c>
      <c r="C1545" s="648" t="s">
        <v>3398</v>
      </c>
      <c r="D1545" s="648" t="str">
        <f t="shared" si="144"/>
        <v/>
      </c>
      <c r="E1545" s="654">
        <v>1</v>
      </c>
      <c r="F1545" s="650" t="s">
        <v>3399</v>
      </c>
      <c r="G1545" s="650" t="s">
        <v>3326</v>
      </c>
      <c r="H1545" s="650" t="s">
        <v>2679</v>
      </c>
      <c r="I1545" s="176"/>
      <c r="J1545" s="664">
        <v>2</v>
      </c>
      <c r="K1545" s="669">
        <v>13</v>
      </c>
      <c r="L1545" s="669">
        <v>143</v>
      </c>
      <c r="M1545" s="176">
        <f t="shared" si="147"/>
        <v>143</v>
      </c>
      <c r="N1545" s="1104"/>
      <c r="O1545" s="1129" t="str">
        <f t="shared" si="145"/>
        <v/>
      </c>
      <c r="P1545" s="175"/>
      <c r="Q1545" s="175"/>
      <c r="R1545" s="175"/>
      <c r="S1545" s="175"/>
      <c r="T1545" s="175"/>
      <c r="U1545" s="175"/>
      <c r="V1545" s="175"/>
      <c r="W1545" s="175"/>
      <c r="X1545" s="175"/>
      <c r="Y1545" s="175"/>
      <c r="Z1545" s="175"/>
      <c r="AA1545" s="175"/>
      <c r="AB1545" s="175"/>
      <c r="AC1545" s="175"/>
      <c r="AD1545" s="175"/>
      <c r="AE1545" s="175"/>
      <c r="AF1545" s="175"/>
      <c r="AG1545" s="175"/>
    </row>
    <row r="1546" spans="1:33" ht="18" customHeight="1">
      <c r="A1546" s="647" t="str">
        <f t="shared" si="146"/>
        <v>平成19</v>
      </c>
      <c r="B1546" s="552">
        <f t="shared" si="143"/>
        <v>52</v>
      </c>
      <c r="C1546" s="648" t="s">
        <v>3400</v>
      </c>
      <c r="D1546" s="648" t="str">
        <f t="shared" si="144"/>
        <v/>
      </c>
      <c r="E1546" s="654">
        <v>1</v>
      </c>
      <c r="F1546" s="650" t="s">
        <v>3401</v>
      </c>
      <c r="G1546" s="650" t="s">
        <v>3402</v>
      </c>
      <c r="H1546" s="650" t="s">
        <v>3231</v>
      </c>
      <c r="I1546" s="176"/>
      <c r="J1546" s="670">
        <v>2</v>
      </c>
      <c r="K1546" s="669">
        <v>7</v>
      </c>
      <c r="L1546" s="669">
        <v>115</v>
      </c>
      <c r="M1546" s="176">
        <f t="shared" si="147"/>
        <v>115</v>
      </c>
      <c r="N1546" s="1104"/>
      <c r="O1546" s="1129" t="str">
        <f t="shared" si="145"/>
        <v/>
      </c>
      <c r="P1546" s="175"/>
      <c r="Q1546" s="175"/>
      <c r="R1546" s="175"/>
      <c r="S1546" s="175"/>
      <c r="T1546" s="175"/>
      <c r="U1546" s="175"/>
      <c r="V1546" s="175"/>
      <c r="W1546" s="175"/>
      <c r="X1546" s="175"/>
      <c r="Y1546" s="175"/>
      <c r="Z1546" s="175"/>
      <c r="AA1546" s="175"/>
      <c r="AB1546" s="175"/>
      <c r="AC1546" s="175"/>
      <c r="AD1546" s="175"/>
      <c r="AE1546" s="175"/>
      <c r="AF1546" s="175"/>
      <c r="AG1546" s="175"/>
    </row>
    <row r="1547" spans="1:33" ht="18" customHeight="1">
      <c r="A1547" s="647" t="str">
        <f t="shared" si="146"/>
        <v>平成19</v>
      </c>
      <c r="B1547" s="552">
        <f t="shared" si="143"/>
        <v>52</v>
      </c>
      <c r="C1547" s="648" t="s">
        <v>3403</v>
      </c>
      <c r="D1547" s="648" t="str">
        <f t="shared" si="144"/>
        <v/>
      </c>
      <c r="E1547" s="654">
        <v>1</v>
      </c>
      <c r="F1547" s="650" t="s">
        <v>3404</v>
      </c>
      <c r="G1547" s="650" t="s">
        <v>3405</v>
      </c>
      <c r="H1547" s="650" t="s">
        <v>3231</v>
      </c>
      <c r="I1547" s="176"/>
      <c r="J1547" s="670">
        <v>2</v>
      </c>
      <c r="K1547" s="669">
        <v>7</v>
      </c>
      <c r="L1547" s="669">
        <v>100</v>
      </c>
      <c r="M1547" s="176">
        <f t="shared" si="147"/>
        <v>100</v>
      </c>
      <c r="N1547" s="1104"/>
      <c r="O1547" s="1129" t="str">
        <f t="shared" si="145"/>
        <v/>
      </c>
      <c r="P1547" s="175"/>
      <c r="Q1547" s="175"/>
      <c r="R1547" s="175"/>
      <c r="S1547" s="175"/>
      <c r="T1547" s="175"/>
      <c r="U1547" s="175"/>
      <c r="V1547" s="175"/>
      <c r="W1547" s="175"/>
      <c r="X1547" s="175"/>
      <c r="Y1547" s="175"/>
      <c r="Z1547" s="175"/>
      <c r="AA1547" s="175"/>
      <c r="AB1547" s="175"/>
      <c r="AC1547" s="175"/>
      <c r="AD1547" s="175"/>
      <c r="AE1547" s="175"/>
      <c r="AF1547" s="175"/>
      <c r="AG1547" s="175"/>
    </row>
    <row r="1548" spans="1:33" ht="18" customHeight="1">
      <c r="A1548" s="647" t="str">
        <f t="shared" si="146"/>
        <v>平成19</v>
      </c>
      <c r="B1548" s="552">
        <f t="shared" si="143"/>
        <v>29</v>
      </c>
      <c r="C1548" s="648" t="s">
        <v>3403</v>
      </c>
      <c r="D1548" s="648" t="str">
        <f t="shared" si="144"/>
        <v/>
      </c>
      <c r="E1548" s="654">
        <v>1</v>
      </c>
      <c r="F1548" s="650" t="s">
        <v>3399</v>
      </c>
      <c r="G1548" s="650" t="s">
        <v>3406</v>
      </c>
      <c r="H1548" s="650" t="s">
        <v>2679</v>
      </c>
      <c r="I1548" s="176"/>
      <c r="J1548" s="664">
        <v>2</v>
      </c>
      <c r="K1548" s="669">
        <v>13</v>
      </c>
      <c r="L1548" s="669">
        <v>95</v>
      </c>
      <c r="M1548" s="176">
        <f t="shared" si="147"/>
        <v>95</v>
      </c>
      <c r="N1548" s="1104"/>
      <c r="O1548" s="1129" t="str">
        <f t="shared" si="145"/>
        <v/>
      </c>
      <c r="P1548" s="175"/>
      <c r="Q1548" s="175"/>
      <c r="R1548" s="175"/>
      <c r="S1548" s="175"/>
      <c r="T1548" s="175"/>
      <c r="U1548" s="175"/>
      <c r="V1548" s="175"/>
      <c r="W1548" s="175"/>
      <c r="X1548" s="175"/>
      <c r="Y1548" s="175"/>
      <c r="Z1548" s="175"/>
      <c r="AA1548" s="175"/>
      <c r="AB1548" s="175"/>
      <c r="AC1548" s="175"/>
      <c r="AD1548" s="175"/>
      <c r="AE1548" s="175"/>
      <c r="AF1548" s="175"/>
      <c r="AG1548" s="175"/>
    </row>
    <row r="1549" spans="1:33" ht="18" customHeight="1">
      <c r="A1549" s="647" t="str">
        <f t="shared" si="146"/>
        <v>平成19</v>
      </c>
      <c r="B1549" s="552">
        <f t="shared" si="143"/>
        <v>41</v>
      </c>
      <c r="C1549" s="648" t="s">
        <v>3403</v>
      </c>
      <c r="D1549" s="648" t="str">
        <f t="shared" si="144"/>
        <v/>
      </c>
      <c r="E1549" s="654">
        <v>1</v>
      </c>
      <c r="F1549" s="650" t="s">
        <v>3407</v>
      </c>
      <c r="G1549" s="650" t="s">
        <v>3230</v>
      </c>
      <c r="H1549" s="650" t="s">
        <v>2728</v>
      </c>
      <c r="I1549" s="176"/>
      <c r="J1549" s="664">
        <v>2</v>
      </c>
      <c r="K1549" s="669">
        <v>9</v>
      </c>
      <c r="L1549" s="669">
        <v>67</v>
      </c>
      <c r="M1549" s="176">
        <f t="shared" si="147"/>
        <v>67</v>
      </c>
      <c r="N1549" s="1104"/>
      <c r="O1549" s="1129" t="str">
        <f t="shared" si="145"/>
        <v/>
      </c>
      <c r="P1549" s="175"/>
      <c r="Q1549" s="175"/>
      <c r="R1549" s="175"/>
      <c r="S1549" s="175"/>
      <c r="T1549" s="175"/>
      <c r="U1549" s="175"/>
      <c r="V1549" s="175"/>
      <c r="W1549" s="175"/>
      <c r="X1549" s="175"/>
      <c r="Y1549" s="175"/>
      <c r="Z1549" s="175"/>
      <c r="AA1549" s="175"/>
      <c r="AB1549" s="175"/>
      <c r="AC1549" s="175"/>
      <c r="AD1549" s="175"/>
      <c r="AE1549" s="175"/>
      <c r="AF1549" s="175"/>
      <c r="AG1549" s="175"/>
    </row>
    <row r="1550" spans="1:33" ht="18" customHeight="1">
      <c r="A1550" s="647" t="str">
        <f t="shared" si="146"/>
        <v>平成19</v>
      </c>
      <c r="B1550" s="552">
        <f t="shared" si="143"/>
        <v>80</v>
      </c>
      <c r="C1550" s="648" t="s">
        <v>3408</v>
      </c>
      <c r="D1550" s="648" t="str">
        <f t="shared" si="144"/>
        <v/>
      </c>
      <c r="E1550" s="654">
        <v>1</v>
      </c>
      <c r="F1550" s="650" t="s">
        <v>3409</v>
      </c>
      <c r="G1550" s="650" t="s">
        <v>3230</v>
      </c>
      <c r="H1550" s="650" t="s">
        <v>3410</v>
      </c>
      <c r="I1550" s="176"/>
      <c r="J1550" s="664">
        <v>2</v>
      </c>
      <c r="K1550" s="669">
        <v>5</v>
      </c>
      <c r="L1550" s="669">
        <v>30</v>
      </c>
      <c r="M1550" s="176">
        <f t="shared" si="147"/>
        <v>30</v>
      </c>
      <c r="N1550" s="1104"/>
      <c r="O1550" s="1129" t="str">
        <f t="shared" si="145"/>
        <v/>
      </c>
      <c r="P1550" s="175"/>
      <c r="Q1550" s="175"/>
      <c r="R1550" s="175"/>
      <c r="S1550" s="175"/>
      <c r="T1550" s="175"/>
      <c r="U1550" s="175"/>
      <c r="V1550" s="175"/>
      <c r="W1550" s="175"/>
      <c r="X1550" s="175"/>
      <c r="Y1550" s="175"/>
      <c r="Z1550" s="175"/>
      <c r="AA1550" s="175"/>
      <c r="AB1550" s="175"/>
      <c r="AC1550" s="175"/>
      <c r="AD1550" s="175"/>
      <c r="AE1550" s="175"/>
      <c r="AF1550" s="175"/>
      <c r="AG1550" s="175"/>
    </row>
    <row r="1551" spans="1:33" ht="18" customHeight="1">
      <c r="A1551" s="647" t="str">
        <f t="shared" si="146"/>
        <v>平成19</v>
      </c>
      <c r="B1551" s="552">
        <f t="shared" si="143"/>
        <v>62</v>
      </c>
      <c r="C1551" s="648" t="s">
        <v>3411</v>
      </c>
      <c r="D1551" s="648" t="str">
        <f t="shared" si="144"/>
        <v/>
      </c>
      <c r="E1551" s="654">
        <v>1</v>
      </c>
      <c r="F1551" s="650" t="s">
        <v>3412</v>
      </c>
      <c r="G1551" s="650" t="s">
        <v>3326</v>
      </c>
      <c r="H1551" s="650" t="s">
        <v>2774</v>
      </c>
      <c r="I1551" s="176"/>
      <c r="J1551" s="664">
        <v>2</v>
      </c>
      <c r="K1551" s="669">
        <v>6</v>
      </c>
      <c r="L1551" s="669">
        <v>113</v>
      </c>
      <c r="M1551" s="176">
        <f t="shared" si="147"/>
        <v>113</v>
      </c>
      <c r="N1551" s="1104"/>
      <c r="O1551" s="1129" t="str">
        <f t="shared" si="145"/>
        <v/>
      </c>
      <c r="P1551" s="175"/>
      <c r="Q1551" s="175"/>
      <c r="R1551" s="175"/>
      <c r="S1551" s="175"/>
      <c r="T1551" s="175"/>
      <c r="U1551" s="175"/>
      <c r="V1551" s="175"/>
      <c r="W1551" s="175"/>
      <c r="X1551" s="175"/>
      <c r="Y1551" s="175"/>
      <c r="Z1551" s="175"/>
      <c r="AA1551" s="175"/>
      <c r="AB1551" s="175"/>
      <c r="AC1551" s="175"/>
      <c r="AD1551" s="175"/>
      <c r="AE1551" s="175"/>
      <c r="AF1551" s="175"/>
      <c r="AG1551" s="175"/>
    </row>
    <row r="1552" spans="1:33" ht="18" customHeight="1">
      <c r="A1552" s="647" t="str">
        <f t="shared" si="146"/>
        <v>平成19</v>
      </c>
      <c r="B1552" s="552">
        <f t="shared" si="143"/>
        <v>62</v>
      </c>
      <c r="C1552" s="648" t="s">
        <v>3413</v>
      </c>
      <c r="D1552" s="648" t="str">
        <f t="shared" si="144"/>
        <v/>
      </c>
      <c r="E1552" s="654">
        <v>1</v>
      </c>
      <c r="F1552" s="650" t="s">
        <v>3414</v>
      </c>
      <c r="G1552" s="650" t="s">
        <v>3415</v>
      </c>
      <c r="H1552" s="650" t="s">
        <v>2649</v>
      </c>
      <c r="I1552" s="176"/>
      <c r="J1552" s="664">
        <v>2</v>
      </c>
      <c r="K1552" s="669">
        <v>6</v>
      </c>
      <c r="L1552" s="669">
        <v>80</v>
      </c>
      <c r="M1552" s="176">
        <f t="shared" si="147"/>
        <v>80</v>
      </c>
      <c r="N1552" s="1104"/>
      <c r="O1552" s="1129" t="str">
        <f t="shared" si="145"/>
        <v/>
      </c>
      <c r="P1552" s="175"/>
      <c r="Q1552" s="175"/>
      <c r="R1552" s="175"/>
      <c r="S1552" s="175"/>
      <c r="T1552" s="175"/>
      <c r="U1552" s="175"/>
      <c r="V1552" s="175"/>
      <c r="W1552" s="175"/>
      <c r="X1552" s="175"/>
      <c r="Y1552" s="175"/>
      <c r="Z1552" s="175"/>
      <c r="AA1552" s="175"/>
      <c r="AB1552" s="175"/>
      <c r="AC1552" s="175"/>
      <c r="AD1552" s="175"/>
      <c r="AE1552" s="175"/>
      <c r="AF1552" s="175"/>
      <c r="AG1552" s="175"/>
    </row>
    <row r="1553" spans="1:33" ht="18" customHeight="1">
      <c r="A1553" s="647" t="str">
        <f t="shared" si="146"/>
        <v>平成19</v>
      </c>
      <c r="B1553" s="552">
        <f t="shared" si="143"/>
        <v>62</v>
      </c>
      <c r="C1553" s="648" t="s">
        <v>3416</v>
      </c>
      <c r="D1553" s="648" t="str">
        <f t="shared" si="144"/>
        <v/>
      </c>
      <c r="E1553" s="654">
        <v>1</v>
      </c>
      <c r="F1553" s="650" t="s">
        <v>3417</v>
      </c>
      <c r="G1553" s="650" t="s">
        <v>3230</v>
      </c>
      <c r="H1553" s="650" t="s">
        <v>3231</v>
      </c>
      <c r="I1553" s="176"/>
      <c r="J1553" s="670">
        <v>2</v>
      </c>
      <c r="K1553" s="669">
        <v>6</v>
      </c>
      <c r="L1553" s="669">
        <v>68</v>
      </c>
      <c r="M1553" s="176">
        <f t="shared" si="147"/>
        <v>68</v>
      </c>
      <c r="N1553" s="1104"/>
      <c r="O1553" s="1129" t="str">
        <f t="shared" si="145"/>
        <v/>
      </c>
      <c r="P1553" s="175"/>
      <c r="Q1553" s="175"/>
      <c r="R1553" s="175"/>
      <c r="S1553" s="175"/>
      <c r="T1553" s="175"/>
      <c r="U1553" s="175"/>
      <c r="V1553" s="175"/>
      <c r="W1553" s="175"/>
      <c r="X1553" s="175"/>
      <c r="Y1553" s="175"/>
      <c r="Z1553" s="175"/>
      <c r="AA1553" s="175"/>
      <c r="AB1553" s="175"/>
      <c r="AC1553" s="175"/>
      <c r="AD1553" s="175"/>
      <c r="AE1553" s="175"/>
      <c r="AF1553" s="175"/>
      <c r="AG1553" s="175"/>
    </row>
    <row r="1554" spans="1:33" ht="18" customHeight="1">
      <c r="A1554" s="647" t="str">
        <f t="shared" si="146"/>
        <v>平成19</v>
      </c>
      <c r="B1554" s="552">
        <f t="shared" si="143"/>
        <v>62</v>
      </c>
      <c r="C1554" s="648" t="s">
        <v>3418</v>
      </c>
      <c r="D1554" s="648" t="str">
        <f t="shared" si="144"/>
        <v/>
      </c>
      <c r="E1554" s="654">
        <v>1</v>
      </c>
      <c r="F1554" s="650" t="s">
        <v>3419</v>
      </c>
      <c r="G1554" s="650" t="s">
        <v>2915</v>
      </c>
      <c r="H1554" s="650" t="s">
        <v>3178</v>
      </c>
      <c r="I1554" s="176"/>
      <c r="J1554" s="664">
        <v>2</v>
      </c>
      <c r="K1554" s="669">
        <v>6</v>
      </c>
      <c r="L1554" s="669">
        <v>91</v>
      </c>
      <c r="M1554" s="176">
        <f t="shared" si="147"/>
        <v>91</v>
      </c>
      <c r="N1554" s="1104"/>
      <c r="O1554" s="1129" t="str">
        <f t="shared" si="145"/>
        <v/>
      </c>
      <c r="P1554" s="175"/>
      <c r="Q1554" s="175"/>
      <c r="R1554" s="175"/>
      <c r="S1554" s="175"/>
      <c r="T1554" s="175"/>
      <c r="U1554" s="175"/>
      <c r="V1554" s="175"/>
      <c r="W1554" s="175"/>
      <c r="X1554" s="175"/>
      <c r="Y1554" s="175"/>
      <c r="Z1554" s="175"/>
      <c r="AA1554" s="175"/>
      <c r="AB1554" s="175"/>
      <c r="AC1554" s="175"/>
      <c r="AD1554" s="175"/>
      <c r="AE1554" s="175"/>
      <c r="AF1554" s="175"/>
      <c r="AG1554" s="175"/>
    </row>
    <row r="1555" spans="1:33" ht="18" customHeight="1">
      <c r="A1555" s="647" t="str">
        <f t="shared" si="146"/>
        <v>平成19</v>
      </c>
      <c r="B1555" s="552">
        <f t="shared" si="143"/>
        <v>62</v>
      </c>
      <c r="C1555" s="648" t="s">
        <v>3243</v>
      </c>
      <c r="D1555" s="648" t="str">
        <f t="shared" si="144"/>
        <v/>
      </c>
      <c r="E1555" s="654">
        <v>1</v>
      </c>
      <c r="F1555" s="650" t="s">
        <v>3420</v>
      </c>
      <c r="G1555" s="650" t="s">
        <v>3421</v>
      </c>
      <c r="H1555" s="650" t="s">
        <v>3178</v>
      </c>
      <c r="I1555" s="176"/>
      <c r="J1555" s="664">
        <v>2</v>
      </c>
      <c r="K1555" s="669">
        <v>6</v>
      </c>
      <c r="L1555" s="669">
        <v>65</v>
      </c>
      <c r="M1555" s="176">
        <f t="shared" si="147"/>
        <v>65</v>
      </c>
      <c r="N1555" s="1104"/>
      <c r="O1555" s="1129" t="str">
        <f t="shared" si="145"/>
        <v/>
      </c>
      <c r="P1555" s="175"/>
      <c r="Q1555" s="175"/>
      <c r="R1555" s="175"/>
      <c r="S1555" s="175"/>
      <c r="T1555" s="175"/>
      <c r="U1555" s="175"/>
      <c r="V1555" s="175"/>
      <c r="W1555" s="175"/>
      <c r="X1555" s="175"/>
      <c r="Y1555" s="175"/>
      <c r="Z1555" s="175"/>
      <c r="AA1555" s="175"/>
      <c r="AB1555" s="175"/>
      <c r="AC1555" s="175"/>
      <c r="AD1555" s="175"/>
      <c r="AE1555" s="175"/>
      <c r="AF1555" s="175"/>
      <c r="AG1555" s="175"/>
    </row>
    <row r="1556" spans="1:33" ht="18" customHeight="1">
      <c r="A1556" s="647" t="str">
        <f t="shared" si="146"/>
        <v>平成19</v>
      </c>
      <c r="B1556" s="552">
        <f t="shared" si="143"/>
        <v>93</v>
      </c>
      <c r="C1556" s="648" t="s">
        <v>3422</v>
      </c>
      <c r="D1556" s="648" t="str">
        <f t="shared" si="144"/>
        <v/>
      </c>
      <c r="E1556" s="654">
        <v>1</v>
      </c>
      <c r="F1556" s="650" t="s">
        <v>3423</v>
      </c>
      <c r="G1556" s="650" t="s">
        <v>3230</v>
      </c>
      <c r="H1556" s="650" t="s">
        <v>2679</v>
      </c>
      <c r="I1556" s="176"/>
      <c r="J1556" s="664">
        <v>2</v>
      </c>
      <c r="K1556" s="669">
        <v>4</v>
      </c>
      <c r="L1556" s="669">
        <v>26</v>
      </c>
      <c r="M1556" s="176">
        <f t="shared" si="147"/>
        <v>26</v>
      </c>
      <c r="N1556" s="1104"/>
      <c r="O1556" s="1129" t="str">
        <f t="shared" si="145"/>
        <v/>
      </c>
      <c r="P1556" s="175"/>
      <c r="Q1556" s="175"/>
      <c r="R1556" s="175"/>
      <c r="S1556" s="175"/>
      <c r="T1556" s="175"/>
      <c r="U1556" s="175"/>
      <c r="V1556" s="175"/>
      <c r="W1556" s="175"/>
      <c r="X1556" s="175"/>
      <c r="Y1556" s="175"/>
      <c r="Z1556" s="175"/>
      <c r="AA1556" s="175"/>
      <c r="AB1556" s="175"/>
      <c r="AC1556" s="175"/>
      <c r="AD1556" s="175"/>
      <c r="AE1556" s="175"/>
      <c r="AF1556" s="175"/>
      <c r="AG1556" s="175"/>
    </row>
    <row r="1557" spans="1:33" ht="18" customHeight="1">
      <c r="A1557" s="647" t="str">
        <f t="shared" si="146"/>
        <v>平成19</v>
      </c>
      <c r="B1557" s="552">
        <f t="shared" si="143"/>
        <v>33</v>
      </c>
      <c r="C1557" s="648" t="s">
        <v>3424</v>
      </c>
      <c r="D1557" s="648" t="str">
        <f t="shared" si="144"/>
        <v/>
      </c>
      <c r="E1557" s="654">
        <v>1</v>
      </c>
      <c r="F1557" s="650" t="s">
        <v>3425</v>
      </c>
      <c r="G1557" s="650" t="s">
        <v>3426</v>
      </c>
      <c r="H1557" s="650" t="s">
        <v>2741</v>
      </c>
      <c r="I1557" s="176"/>
      <c r="J1557" s="664">
        <v>2</v>
      </c>
      <c r="K1557" s="669">
        <v>10</v>
      </c>
      <c r="L1557" s="669">
        <v>37</v>
      </c>
      <c r="M1557" s="176">
        <f t="shared" si="147"/>
        <v>37</v>
      </c>
      <c r="N1557" s="1104"/>
      <c r="O1557" s="1129" t="str">
        <f t="shared" si="145"/>
        <v/>
      </c>
      <c r="P1557" s="175"/>
      <c r="Q1557" s="175"/>
      <c r="R1557" s="175"/>
      <c r="S1557" s="175"/>
      <c r="T1557" s="175"/>
      <c r="U1557" s="175"/>
      <c r="V1557" s="175"/>
      <c r="W1557" s="175"/>
      <c r="X1557" s="175"/>
      <c r="Y1557" s="175"/>
      <c r="Z1557" s="175"/>
      <c r="AA1557" s="175"/>
      <c r="AB1557" s="175"/>
      <c r="AC1557" s="175"/>
      <c r="AD1557" s="175"/>
      <c r="AE1557" s="175"/>
      <c r="AF1557" s="175"/>
      <c r="AG1557" s="175"/>
    </row>
    <row r="1558" spans="1:33" ht="18" customHeight="1">
      <c r="A1558" s="647" t="str">
        <f t="shared" si="146"/>
        <v>平成19</v>
      </c>
      <c r="B1558" s="552">
        <f t="shared" si="143"/>
        <v>108</v>
      </c>
      <c r="C1558" s="648" t="s">
        <v>3252</v>
      </c>
      <c r="D1558" s="648" t="str">
        <f t="shared" si="144"/>
        <v/>
      </c>
      <c r="E1558" s="654">
        <v>1</v>
      </c>
      <c r="F1558" s="650" t="s">
        <v>3427</v>
      </c>
      <c r="G1558" s="650" t="s">
        <v>474</v>
      </c>
      <c r="H1558" s="650" t="s">
        <v>3242</v>
      </c>
      <c r="I1558" s="176"/>
      <c r="J1558" s="664">
        <v>2</v>
      </c>
      <c r="K1558" s="669">
        <v>2</v>
      </c>
      <c r="L1558" s="669">
        <v>111</v>
      </c>
      <c r="M1558" s="176">
        <f t="shared" si="147"/>
        <v>111</v>
      </c>
      <c r="N1558" s="1104"/>
      <c r="O1558" s="1129" t="str">
        <f t="shared" si="145"/>
        <v/>
      </c>
      <c r="P1558" s="175"/>
      <c r="Q1558" s="175"/>
      <c r="R1558" s="175"/>
      <c r="S1558" s="175"/>
      <c r="T1558" s="175"/>
      <c r="U1558" s="175"/>
      <c r="V1558" s="175"/>
      <c r="W1558" s="175"/>
      <c r="X1558" s="175"/>
      <c r="Y1558" s="175"/>
      <c r="Z1558" s="175"/>
      <c r="AA1558" s="175"/>
      <c r="AB1558" s="175"/>
      <c r="AC1558" s="175"/>
      <c r="AD1558" s="175"/>
      <c r="AE1558" s="175"/>
      <c r="AF1558" s="175"/>
      <c r="AG1558" s="175"/>
    </row>
    <row r="1559" spans="1:33" ht="18" customHeight="1">
      <c r="A1559" s="647" t="str">
        <f t="shared" si="146"/>
        <v>平成19</v>
      </c>
      <c r="B1559" s="552">
        <f t="shared" si="143"/>
        <v>33</v>
      </c>
      <c r="C1559" s="648" t="s">
        <v>3428</v>
      </c>
      <c r="D1559" s="648" t="str">
        <f t="shared" si="144"/>
        <v/>
      </c>
      <c r="E1559" s="654">
        <v>1</v>
      </c>
      <c r="F1559" s="650" t="s">
        <v>3425</v>
      </c>
      <c r="G1559" s="650" t="s">
        <v>3429</v>
      </c>
      <c r="H1559" s="650" t="s">
        <v>2741</v>
      </c>
      <c r="I1559" s="176"/>
      <c r="J1559" s="664">
        <v>2</v>
      </c>
      <c r="K1559" s="669">
        <v>10</v>
      </c>
      <c r="L1559" s="669">
        <v>61</v>
      </c>
      <c r="M1559" s="176">
        <f t="shared" si="147"/>
        <v>61</v>
      </c>
      <c r="N1559" s="1104"/>
      <c r="O1559" s="1129" t="str">
        <f t="shared" si="145"/>
        <v/>
      </c>
      <c r="P1559" s="175"/>
      <c r="Q1559" s="175"/>
      <c r="R1559" s="175"/>
      <c r="S1559" s="175"/>
      <c r="T1559" s="175"/>
      <c r="U1559" s="175"/>
      <c r="V1559" s="175"/>
      <c r="W1559" s="175"/>
      <c r="X1559" s="175"/>
      <c r="Y1559" s="175"/>
      <c r="Z1559" s="175"/>
      <c r="AA1559" s="175"/>
      <c r="AB1559" s="175"/>
      <c r="AC1559" s="175"/>
      <c r="AD1559" s="175"/>
      <c r="AE1559" s="175"/>
      <c r="AF1559" s="175"/>
      <c r="AG1559" s="175"/>
    </row>
    <row r="1560" spans="1:33" ht="18" customHeight="1">
      <c r="A1560" s="647" t="str">
        <f t="shared" si="146"/>
        <v>平成19</v>
      </c>
      <c r="B1560" s="552">
        <f t="shared" si="143"/>
        <v>100</v>
      </c>
      <c r="C1560" s="648" t="s">
        <v>3430</v>
      </c>
      <c r="D1560" s="648" t="str">
        <f t="shared" si="144"/>
        <v/>
      </c>
      <c r="E1560" s="654">
        <v>1</v>
      </c>
      <c r="F1560" s="650" t="s">
        <v>3431</v>
      </c>
      <c r="G1560" s="650" t="s">
        <v>3432</v>
      </c>
      <c r="H1560" s="650" t="s">
        <v>2818</v>
      </c>
      <c r="I1560" s="176"/>
      <c r="J1560" s="664">
        <v>2</v>
      </c>
      <c r="K1560" s="669">
        <v>3</v>
      </c>
      <c r="L1560" s="669">
        <v>30</v>
      </c>
      <c r="M1560" s="176">
        <f t="shared" si="147"/>
        <v>30</v>
      </c>
      <c r="N1560" s="1104"/>
      <c r="O1560" s="1129" t="str">
        <f t="shared" si="145"/>
        <v/>
      </c>
      <c r="P1560" s="175"/>
      <c r="Q1560" s="175"/>
      <c r="R1560" s="175"/>
      <c r="S1560" s="175"/>
      <c r="T1560" s="175"/>
      <c r="U1560" s="175"/>
      <c r="V1560" s="175"/>
      <c r="W1560" s="175"/>
      <c r="X1560" s="175"/>
      <c r="Y1560" s="175"/>
      <c r="Z1560" s="175"/>
      <c r="AA1560" s="175"/>
      <c r="AB1560" s="175"/>
      <c r="AC1560" s="175"/>
      <c r="AD1560" s="175"/>
      <c r="AE1560" s="175"/>
      <c r="AF1560" s="175"/>
      <c r="AG1560" s="175"/>
    </row>
    <row r="1561" spans="1:33" ht="18" customHeight="1">
      <c r="A1561" s="647" t="str">
        <f t="shared" si="146"/>
        <v>平成19</v>
      </c>
      <c r="B1561" s="552">
        <f t="shared" si="143"/>
        <v>93</v>
      </c>
      <c r="C1561" s="648" t="s">
        <v>3433</v>
      </c>
      <c r="D1561" s="648" t="str">
        <f t="shared" si="144"/>
        <v/>
      </c>
      <c r="E1561" s="654">
        <v>1</v>
      </c>
      <c r="F1561" s="650" t="s">
        <v>3434</v>
      </c>
      <c r="G1561" s="650" t="s">
        <v>3230</v>
      </c>
      <c r="H1561" s="650" t="s">
        <v>2679</v>
      </c>
      <c r="I1561" s="176"/>
      <c r="J1561" s="664">
        <v>2</v>
      </c>
      <c r="K1561" s="669">
        <v>4</v>
      </c>
      <c r="L1561" s="669">
        <v>77</v>
      </c>
      <c r="M1561" s="176">
        <f t="shared" si="147"/>
        <v>77</v>
      </c>
      <c r="N1561" s="1104"/>
      <c r="O1561" s="1129" t="str">
        <f t="shared" si="145"/>
        <v/>
      </c>
      <c r="P1561" s="175"/>
      <c r="Q1561" s="175"/>
      <c r="R1561" s="175"/>
      <c r="S1561" s="175"/>
      <c r="T1561" s="175"/>
      <c r="U1561" s="175"/>
      <c r="V1561" s="175"/>
      <c r="W1561" s="175"/>
      <c r="X1561" s="175"/>
      <c r="Y1561" s="175"/>
      <c r="Z1561" s="175"/>
      <c r="AA1561" s="175"/>
      <c r="AB1561" s="175"/>
      <c r="AC1561" s="175"/>
      <c r="AD1561" s="175"/>
      <c r="AE1561" s="175"/>
      <c r="AF1561" s="175"/>
      <c r="AG1561" s="175"/>
    </row>
    <row r="1562" spans="1:33" ht="18" customHeight="1">
      <c r="A1562" s="647" t="str">
        <f t="shared" si="146"/>
        <v>平成19</v>
      </c>
      <c r="B1562" s="552">
        <f t="shared" si="143"/>
        <v>62</v>
      </c>
      <c r="C1562" s="648" t="s">
        <v>3272</v>
      </c>
      <c r="D1562" s="648" t="str">
        <f t="shared" si="144"/>
        <v/>
      </c>
      <c r="E1562" s="654">
        <v>1</v>
      </c>
      <c r="F1562" s="650" t="s">
        <v>3435</v>
      </c>
      <c r="G1562" s="650" t="s">
        <v>3326</v>
      </c>
      <c r="H1562" s="650" t="s">
        <v>3321</v>
      </c>
      <c r="I1562" s="176"/>
      <c r="J1562" s="664">
        <v>2</v>
      </c>
      <c r="K1562" s="669">
        <v>6</v>
      </c>
      <c r="L1562" s="669">
        <v>72</v>
      </c>
      <c r="M1562" s="176">
        <f t="shared" si="147"/>
        <v>72</v>
      </c>
      <c r="N1562" s="1104"/>
      <c r="O1562" s="1129" t="str">
        <f t="shared" si="145"/>
        <v/>
      </c>
      <c r="P1562" s="175"/>
      <c r="Q1562" s="175"/>
      <c r="R1562" s="175"/>
      <c r="S1562" s="175"/>
      <c r="T1562" s="175"/>
      <c r="U1562" s="175"/>
      <c r="V1562" s="175"/>
      <c r="W1562" s="175"/>
      <c r="X1562" s="175"/>
      <c r="Y1562" s="175"/>
      <c r="Z1562" s="175"/>
      <c r="AA1562" s="175"/>
      <c r="AB1562" s="175"/>
      <c r="AC1562" s="175"/>
      <c r="AD1562" s="175"/>
      <c r="AE1562" s="175"/>
      <c r="AF1562" s="175"/>
      <c r="AG1562" s="175"/>
    </row>
    <row r="1563" spans="1:33" ht="18" customHeight="1">
      <c r="A1563" s="647" t="str">
        <f t="shared" si="146"/>
        <v>平成19</v>
      </c>
      <c r="B1563" s="552">
        <f t="shared" si="143"/>
        <v>62</v>
      </c>
      <c r="C1563" s="648" t="s">
        <v>3436</v>
      </c>
      <c r="D1563" s="648" t="str">
        <f t="shared" si="144"/>
        <v/>
      </c>
      <c r="E1563" s="654">
        <v>1</v>
      </c>
      <c r="F1563" s="650" t="s">
        <v>3437</v>
      </c>
      <c r="G1563" s="650" t="s">
        <v>3230</v>
      </c>
      <c r="H1563" s="650" t="s">
        <v>2679</v>
      </c>
      <c r="I1563" s="176"/>
      <c r="J1563" s="664">
        <v>2</v>
      </c>
      <c r="K1563" s="669">
        <v>6</v>
      </c>
      <c r="L1563" s="669">
        <v>77</v>
      </c>
      <c r="M1563" s="176">
        <f t="shared" si="147"/>
        <v>77</v>
      </c>
      <c r="N1563" s="1104"/>
      <c r="O1563" s="1129" t="str">
        <f t="shared" si="145"/>
        <v/>
      </c>
      <c r="P1563" s="175"/>
      <c r="Q1563" s="175"/>
      <c r="R1563" s="175"/>
      <c r="S1563" s="175"/>
      <c r="T1563" s="175"/>
      <c r="U1563" s="175"/>
      <c r="V1563" s="175"/>
      <c r="W1563" s="175"/>
      <c r="X1563" s="175"/>
      <c r="Y1563" s="175"/>
      <c r="Z1563" s="175"/>
      <c r="AA1563" s="175"/>
      <c r="AB1563" s="175"/>
      <c r="AC1563" s="175"/>
      <c r="AD1563" s="175"/>
      <c r="AE1563" s="175"/>
      <c r="AF1563" s="175"/>
      <c r="AG1563" s="175"/>
    </row>
    <row r="1564" spans="1:33" ht="18" customHeight="1">
      <c r="A1564" s="647" t="str">
        <f t="shared" si="146"/>
        <v>平成19</v>
      </c>
      <c r="B1564" s="552">
        <f t="shared" si="143"/>
        <v>33</v>
      </c>
      <c r="C1564" s="648" t="s">
        <v>3438</v>
      </c>
      <c r="D1564" s="648" t="str">
        <f t="shared" si="144"/>
        <v/>
      </c>
      <c r="E1564" s="654">
        <v>1</v>
      </c>
      <c r="F1564" s="650" t="s">
        <v>3425</v>
      </c>
      <c r="G1564" s="650" t="s">
        <v>3439</v>
      </c>
      <c r="H1564" s="650" t="s">
        <v>2945</v>
      </c>
      <c r="I1564" s="176"/>
      <c r="J1564" s="664">
        <v>2</v>
      </c>
      <c r="K1564" s="669">
        <v>10</v>
      </c>
      <c r="L1564" s="669">
        <v>53</v>
      </c>
      <c r="M1564" s="176">
        <f t="shared" si="147"/>
        <v>53</v>
      </c>
      <c r="N1564" s="1104"/>
      <c r="O1564" s="1129" t="str">
        <f t="shared" si="145"/>
        <v/>
      </c>
      <c r="P1564" s="175"/>
      <c r="Q1564" s="175"/>
      <c r="R1564" s="175"/>
      <c r="S1564" s="175"/>
      <c r="T1564" s="175"/>
      <c r="U1564" s="175"/>
      <c r="V1564" s="175"/>
      <c r="W1564" s="175"/>
      <c r="X1564" s="175"/>
      <c r="Y1564" s="175"/>
      <c r="Z1564" s="175"/>
      <c r="AA1564" s="175"/>
      <c r="AB1564" s="175"/>
      <c r="AC1564" s="175"/>
      <c r="AD1564" s="175"/>
      <c r="AE1564" s="175"/>
      <c r="AF1564" s="175"/>
      <c r="AG1564" s="175"/>
    </row>
    <row r="1565" spans="1:33" ht="18" customHeight="1">
      <c r="A1565" s="647" t="str">
        <f t="shared" si="146"/>
        <v>平成19</v>
      </c>
      <c r="B1565" s="552">
        <f t="shared" si="143"/>
        <v>108</v>
      </c>
      <c r="C1565" s="648" t="s">
        <v>3280</v>
      </c>
      <c r="D1565" s="648" t="str">
        <f t="shared" si="144"/>
        <v/>
      </c>
      <c r="E1565" s="654">
        <v>1</v>
      </c>
      <c r="F1565" s="650" t="s">
        <v>3440</v>
      </c>
      <c r="G1565" s="650" t="s">
        <v>372</v>
      </c>
      <c r="H1565" s="650" t="s">
        <v>3242</v>
      </c>
      <c r="I1565" s="176"/>
      <c r="J1565" s="664">
        <v>2</v>
      </c>
      <c r="K1565" s="669">
        <v>2</v>
      </c>
      <c r="L1565" s="669">
        <v>55</v>
      </c>
      <c r="M1565" s="176">
        <f t="shared" si="147"/>
        <v>55</v>
      </c>
      <c r="N1565" s="1104"/>
      <c r="O1565" s="1129" t="str">
        <f t="shared" si="145"/>
        <v/>
      </c>
      <c r="P1565" s="175"/>
      <c r="Q1565" s="175"/>
      <c r="R1565" s="175"/>
      <c r="S1565" s="175"/>
      <c r="T1565" s="175"/>
      <c r="U1565" s="175"/>
      <c r="V1565" s="175"/>
      <c r="W1565" s="175"/>
      <c r="X1565" s="175"/>
      <c r="Y1565" s="175"/>
      <c r="Z1565" s="175"/>
      <c r="AA1565" s="175"/>
      <c r="AB1565" s="175"/>
      <c r="AC1565" s="175"/>
      <c r="AD1565" s="175"/>
      <c r="AE1565" s="175"/>
      <c r="AF1565" s="175"/>
      <c r="AG1565" s="175"/>
    </row>
    <row r="1566" spans="1:33" ht="18" customHeight="1">
      <c r="A1566" s="647" t="str">
        <f t="shared" si="146"/>
        <v>平成19</v>
      </c>
      <c r="B1566" s="552">
        <f t="shared" si="143"/>
        <v>125</v>
      </c>
      <c r="C1566" s="648" t="s">
        <v>3441</v>
      </c>
      <c r="D1566" s="648" t="str">
        <f t="shared" si="144"/>
        <v/>
      </c>
      <c r="E1566" s="654">
        <v>1</v>
      </c>
      <c r="F1566" s="650" t="s">
        <v>3442</v>
      </c>
      <c r="G1566" s="650" t="s">
        <v>3443</v>
      </c>
      <c r="H1566" s="650" t="s">
        <v>3444</v>
      </c>
      <c r="I1566" s="176"/>
      <c r="J1566" s="664">
        <v>2</v>
      </c>
      <c r="K1566" s="669">
        <v>0</v>
      </c>
      <c r="L1566" s="669">
        <v>19</v>
      </c>
      <c r="M1566" s="176">
        <f t="shared" si="147"/>
        <v>19</v>
      </c>
      <c r="N1566" s="1104"/>
      <c r="O1566" s="1129" t="str">
        <f t="shared" si="145"/>
        <v/>
      </c>
      <c r="P1566" s="175"/>
      <c r="Q1566" s="175"/>
      <c r="R1566" s="175"/>
      <c r="S1566" s="175"/>
      <c r="T1566" s="175"/>
      <c r="U1566" s="175"/>
      <c r="V1566" s="175"/>
      <c r="W1566" s="175"/>
      <c r="X1566" s="175"/>
      <c r="Y1566" s="175"/>
      <c r="Z1566" s="175"/>
      <c r="AA1566" s="175"/>
      <c r="AB1566" s="175"/>
      <c r="AC1566" s="175"/>
      <c r="AD1566" s="175"/>
      <c r="AE1566" s="175"/>
      <c r="AF1566" s="175"/>
      <c r="AG1566" s="175"/>
    </row>
    <row r="1567" spans="1:33" ht="18" customHeight="1">
      <c r="A1567" s="647" t="str">
        <f t="shared" si="146"/>
        <v>平成19</v>
      </c>
      <c r="B1567" s="552">
        <f t="shared" si="143"/>
        <v>125</v>
      </c>
      <c r="C1567" s="648" t="s">
        <v>3441</v>
      </c>
      <c r="D1567" s="648" t="str">
        <f t="shared" si="144"/>
        <v/>
      </c>
      <c r="E1567" s="654">
        <v>1</v>
      </c>
      <c r="F1567" s="650" t="s">
        <v>3445</v>
      </c>
      <c r="G1567" s="650" t="s">
        <v>3446</v>
      </c>
      <c r="H1567" s="650" t="s">
        <v>3444</v>
      </c>
      <c r="I1567" s="176"/>
      <c r="J1567" s="664">
        <v>2</v>
      </c>
      <c r="K1567" s="669">
        <v>0</v>
      </c>
      <c r="L1567" s="669">
        <v>22</v>
      </c>
      <c r="M1567" s="176">
        <f t="shared" si="147"/>
        <v>22</v>
      </c>
      <c r="N1567" s="1104"/>
      <c r="O1567" s="1129" t="str">
        <f t="shared" si="145"/>
        <v/>
      </c>
      <c r="P1567" s="175"/>
      <c r="Q1567" s="175"/>
      <c r="R1567" s="175"/>
      <c r="S1567" s="175"/>
      <c r="T1567" s="175"/>
      <c r="U1567" s="175"/>
      <c r="V1567" s="175"/>
      <c r="W1567" s="175"/>
      <c r="X1567" s="175"/>
      <c r="Y1567" s="175"/>
      <c r="Z1567" s="175"/>
      <c r="AA1567" s="175"/>
      <c r="AB1567" s="175"/>
      <c r="AC1567" s="175"/>
      <c r="AD1567" s="175"/>
      <c r="AE1567" s="175"/>
      <c r="AF1567" s="175"/>
      <c r="AG1567" s="175"/>
    </row>
    <row r="1568" spans="1:33" ht="18" customHeight="1">
      <c r="A1568" s="647" t="str">
        <f t="shared" si="146"/>
        <v>平成19</v>
      </c>
      <c r="B1568" s="552">
        <f t="shared" si="143"/>
        <v>62</v>
      </c>
      <c r="C1568" s="648" t="s">
        <v>3441</v>
      </c>
      <c r="D1568" s="648" t="str">
        <f t="shared" si="144"/>
        <v/>
      </c>
      <c r="E1568" s="654">
        <v>1</v>
      </c>
      <c r="F1568" s="650" t="s">
        <v>3414</v>
      </c>
      <c r="G1568" s="650" t="s">
        <v>3447</v>
      </c>
      <c r="H1568" s="650" t="s">
        <v>2649</v>
      </c>
      <c r="I1568" s="176"/>
      <c r="J1568" s="664">
        <v>2</v>
      </c>
      <c r="K1568" s="669">
        <v>6</v>
      </c>
      <c r="L1568" s="669">
        <v>100</v>
      </c>
      <c r="M1568" s="176">
        <f t="shared" si="147"/>
        <v>100</v>
      </c>
      <c r="N1568" s="1104"/>
      <c r="O1568" s="1129" t="str">
        <f t="shared" si="145"/>
        <v/>
      </c>
      <c r="P1568" s="175"/>
      <c r="Q1568" s="175"/>
      <c r="R1568" s="175"/>
      <c r="S1568" s="175"/>
      <c r="T1568" s="175"/>
      <c r="U1568" s="175"/>
      <c r="V1568" s="175"/>
      <c r="W1568" s="175"/>
      <c r="X1568" s="175"/>
      <c r="Y1568" s="175"/>
      <c r="Z1568" s="175"/>
      <c r="AA1568" s="175"/>
      <c r="AB1568" s="175"/>
      <c r="AC1568" s="175"/>
      <c r="AD1568" s="175"/>
      <c r="AE1568" s="175"/>
      <c r="AF1568" s="175"/>
      <c r="AG1568" s="175"/>
    </row>
    <row r="1569" spans="1:33" ht="18" customHeight="1">
      <c r="A1569" s="647" t="str">
        <f t="shared" si="146"/>
        <v>平成19</v>
      </c>
      <c r="B1569" s="552">
        <f t="shared" si="143"/>
        <v>62</v>
      </c>
      <c r="C1569" s="648" t="s">
        <v>3448</v>
      </c>
      <c r="D1569" s="648" t="str">
        <f t="shared" si="144"/>
        <v/>
      </c>
      <c r="E1569" s="654">
        <v>1</v>
      </c>
      <c r="F1569" s="650" t="s">
        <v>3449</v>
      </c>
      <c r="G1569" s="650" t="s">
        <v>2979</v>
      </c>
      <c r="H1569" s="650" t="s">
        <v>3231</v>
      </c>
      <c r="I1569" s="176"/>
      <c r="J1569" s="670">
        <v>2</v>
      </c>
      <c r="K1569" s="669">
        <v>6</v>
      </c>
      <c r="L1569" s="669">
        <v>277</v>
      </c>
      <c r="M1569" s="176">
        <f t="shared" si="147"/>
        <v>277</v>
      </c>
      <c r="N1569" s="1104"/>
      <c r="O1569" s="1129" t="str">
        <f t="shared" si="145"/>
        <v/>
      </c>
      <c r="P1569" s="175"/>
      <c r="Q1569" s="175"/>
      <c r="R1569" s="175"/>
      <c r="S1569" s="175"/>
      <c r="T1569" s="175"/>
      <c r="U1569" s="175"/>
      <c r="V1569" s="175"/>
      <c r="W1569" s="175"/>
      <c r="X1569" s="175"/>
      <c r="Y1569" s="175"/>
      <c r="Z1569" s="175"/>
      <c r="AA1569" s="175"/>
      <c r="AB1569" s="175"/>
      <c r="AC1569" s="175"/>
      <c r="AD1569" s="175"/>
      <c r="AE1569" s="175"/>
      <c r="AF1569" s="175"/>
      <c r="AG1569" s="175"/>
    </row>
    <row r="1570" spans="1:33" ht="18" customHeight="1">
      <c r="A1570" s="647" t="str">
        <f t="shared" si="146"/>
        <v>平成19</v>
      </c>
      <c r="B1570" s="552">
        <f t="shared" si="143"/>
        <v>27</v>
      </c>
      <c r="C1570" s="648" t="s">
        <v>3286</v>
      </c>
      <c r="D1570" s="648">
        <f t="shared" si="144"/>
        <v>39323</v>
      </c>
      <c r="E1570" s="654">
        <v>2</v>
      </c>
      <c r="F1570" s="650" t="s">
        <v>3450</v>
      </c>
      <c r="G1570" s="650" t="s">
        <v>494</v>
      </c>
      <c r="H1570" s="650" t="s">
        <v>2799</v>
      </c>
      <c r="I1570" s="176"/>
      <c r="J1570" s="664">
        <v>2</v>
      </c>
      <c r="K1570" s="669">
        <v>16</v>
      </c>
      <c r="L1570" s="669">
        <v>193</v>
      </c>
      <c r="M1570" s="176">
        <f t="shared" si="147"/>
        <v>386</v>
      </c>
      <c r="N1570" s="1104"/>
      <c r="O1570" s="1129" t="str">
        <f t="shared" si="145"/>
        <v/>
      </c>
      <c r="P1570" s="175"/>
      <c r="Q1570" s="175"/>
      <c r="R1570" s="175"/>
      <c r="S1570" s="175"/>
      <c r="T1570" s="175"/>
      <c r="U1570" s="175"/>
      <c r="V1570" s="175"/>
      <c r="W1570" s="175"/>
      <c r="X1570" s="175"/>
      <c r="Y1570" s="175"/>
      <c r="Z1570" s="175"/>
      <c r="AA1570" s="175"/>
      <c r="AB1570" s="175"/>
      <c r="AC1570" s="175"/>
      <c r="AD1570" s="175"/>
      <c r="AE1570" s="175"/>
      <c r="AF1570" s="175"/>
      <c r="AG1570" s="175"/>
    </row>
    <row r="1571" spans="1:33" ht="18" customHeight="1">
      <c r="A1571" s="647" t="str">
        <f t="shared" si="146"/>
        <v>平成19</v>
      </c>
      <c r="B1571" s="552">
        <f t="shared" si="143"/>
        <v>33</v>
      </c>
      <c r="C1571" s="648" t="s">
        <v>3451</v>
      </c>
      <c r="D1571" s="648" t="str">
        <f t="shared" si="144"/>
        <v/>
      </c>
      <c r="E1571" s="654">
        <v>1</v>
      </c>
      <c r="F1571" s="650" t="s">
        <v>3425</v>
      </c>
      <c r="G1571" s="650" t="s">
        <v>3230</v>
      </c>
      <c r="H1571" s="650" t="s">
        <v>2945</v>
      </c>
      <c r="I1571" s="176"/>
      <c r="J1571" s="664">
        <v>2</v>
      </c>
      <c r="K1571" s="669">
        <v>10</v>
      </c>
      <c r="L1571" s="669">
        <v>53</v>
      </c>
      <c r="M1571" s="176">
        <f t="shared" si="147"/>
        <v>53</v>
      </c>
      <c r="N1571" s="1104"/>
      <c r="O1571" s="1129" t="str">
        <f t="shared" si="145"/>
        <v/>
      </c>
      <c r="P1571" s="175"/>
      <c r="Q1571" s="175"/>
      <c r="R1571" s="175"/>
      <c r="S1571" s="175"/>
      <c r="T1571" s="175"/>
      <c r="U1571" s="175"/>
      <c r="V1571" s="175"/>
      <c r="W1571" s="175"/>
      <c r="X1571" s="175"/>
      <c r="Y1571" s="175"/>
      <c r="Z1571" s="175"/>
      <c r="AA1571" s="175"/>
      <c r="AB1571" s="175"/>
      <c r="AC1571" s="175"/>
      <c r="AD1571" s="175"/>
      <c r="AE1571" s="175"/>
      <c r="AF1571" s="175"/>
      <c r="AG1571" s="175"/>
    </row>
    <row r="1572" spans="1:33" ht="18" customHeight="1">
      <c r="A1572" s="647" t="str">
        <f t="shared" si="146"/>
        <v>平成19</v>
      </c>
      <c r="B1572" s="552">
        <f t="shared" si="143"/>
        <v>115</v>
      </c>
      <c r="C1572" s="648" t="s">
        <v>3452</v>
      </c>
      <c r="D1572" s="648" t="str">
        <f t="shared" si="144"/>
        <v/>
      </c>
      <c r="E1572" s="654">
        <v>1</v>
      </c>
      <c r="F1572" s="650" t="s">
        <v>3453</v>
      </c>
      <c r="G1572" s="650" t="s">
        <v>2483</v>
      </c>
      <c r="H1572" s="650" t="s">
        <v>3444</v>
      </c>
      <c r="I1572" s="176"/>
      <c r="J1572" s="664">
        <v>2</v>
      </c>
      <c r="K1572" s="669">
        <v>1</v>
      </c>
      <c r="L1572" s="669">
        <v>60</v>
      </c>
      <c r="M1572" s="176">
        <f t="shared" si="147"/>
        <v>60</v>
      </c>
      <c r="N1572" s="1104"/>
      <c r="O1572" s="1129" t="str">
        <f t="shared" si="145"/>
        <v/>
      </c>
      <c r="P1572" s="175"/>
      <c r="Q1572" s="175"/>
      <c r="R1572" s="175"/>
      <c r="S1572" s="175"/>
      <c r="T1572" s="175"/>
      <c r="U1572" s="175"/>
      <c r="V1572" s="175"/>
      <c r="W1572" s="175"/>
      <c r="X1572" s="175"/>
      <c r="Y1572" s="175"/>
      <c r="Z1572" s="175"/>
      <c r="AA1572" s="175"/>
      <c r="AB1572" s="175"/>
      <c r="AC1572" s="175"/>
      <c r="AD1572" s="175"/>
      <c r="AE1572" s="175"/>
      <c r="AF1572" s="175"/>
      <c r="AG1572" s="175"/>
    </row>
    <row r="1573" spans="1:33" ht="18" customHeight="1">
      <c r="A1573" s="647" t="str">
        <f t="shared" si="146"/>
        <v>平成19</v>
      </c>
      <c r="B1573" s="552">
        <f t="shared" si="143"/>
        <v>115</v>
      </c>
      <c r="C1573" s="648" t="s">
        <v>3454</v>
      </c>
      <c r="D1573" s="648" t="str">
        <f t="shared" si="144"/>
        <v/>
      </c>
      <c r="E1573" s="654">
        <v>1</v>
      </c>
      <c r="F1573" s="650" t="s">
        <v>3455</v>
      </c>
      <c r="G1573" s="650" t="s">
        <v>2483</v>
      </c>
      <c r="H1573" s="650" t="s">
        <v>3444</v>
      </c>
      <c r="I1573" s="176"/>
      <c r="J1573" s="664">
        <v>2</v>
      </c>
      <c r="K1573" s="669">
        <v>1</v>
      </c>
      <c r="L1573" s="669">
        <v>30</v>
      </c>
      <c r="M1573" s="176">
        <f t="shared" si="147"/>
        <v>30</v>
      </c>
      <c r="N1573" s="1104"/>
      <c r="O1573" s="1129" t="str">
        <f t="shared" si="145"/>
        <v/>
      </c>
      <c r="P1573" s="175"/>
      <c r="Q1573" s="175"/>
      <c r="R1573" s="175"/>
      <c r="S1573" s="175"/>
      <c r="T1573" s="175"/>
      <c r="U1573" s="175"/>
      <c r="V1573" s="175"/>
      <c r="W1573" s="175"/>
      <c r="X1573" s="175"/>
      <c r="Y1573" s="175"/>
      <c r="Z1573" s="175"/>
      <c r="AA1573" s="175"/>
      <c r="AB1573" s="175"/>
      <c r="AC1573" s="175"/>
      <c r="AD1573" s="175"/>
      <c r="AE1573" s="175"/>
      <c r="AF1573" s="175"/>
      <c r="AG1573" s="175"/>
    </row>
    <row r="1574" spans="1:33" ht="18" customHeight="1">
      <c r="A1574" s="647" t="str">
        <f t="shared" si="146"/>
        <v>平成19</v>
      </c>
      <c r="B1574" s="552">
        <f t="shared" si="143"/>
        <v>52</v>
      </c>
      <c r="C1574" s="648" t="s">
        <v>3456</v>
      </c>
      <c r="D1574" s="648" t="str">
        <f t="shared" si="144"/>
        <v/>
      </c>
      <c r="E1574" s="654">
        <v>1</v>
      </c>
      <c r="F1574" s="650" t="s">
        <v>3457</v>
      </c>
      <c r="G1574" s="650" t="s">
        <v>3230</v>
      </c>
      <c r="H1574" s="650" t="s">
        <v>2679</v>
      </c>
      <c r="I1574" s="176"/>
      <c r="J1574" s="664">
        <v>2</v>
      </c>
      <c r="K1574" s="669">
        <v>7</v>
      </c>
      <c r="L1574" s="669">
        <v>55</v>
      </c>
      <c r="M1574" s="176">
        <f t="shared" si="147"/>
        <v>55</v>
      </c>
      <c r="N1574" s="1104"/>
      <c r="O1574" s="1129" t="str">
        <f t="shared" si="145"/>
        <v/>
      </c>
      <c r="P1574" s="175"/>
      <c r="Q1574" s="175"/>
      <c r="R1574" s="175"/>
      <c r="S1574" s="175"/>
      <c r="T1574" s="175"/>
      <c r="U1574" s="175"/>
      <c r="V1574" s="175"/>
      <c r="W1574" s="175"/>
      <c r="X1574" s="175"/>
      <c r="Y1574" s="175"/>
      <c r="Z1574" s="175"/>
      <c r="AA1574" s="175"/>
      <c r="AB1574" s="175"/>
      <c r="AC1574" s="175"/>
      <c r="AD1574" s="175"/>
      <c r="AE1574" s="175"/>
      <c r="AF1574" s="175"/>
      <c r="AG1574" s="175"/>
    </row>
    <row r="1575" spans="1:33" ht="18" customHeight="1">
      <c r="A1575" s="647" t="str">
        <f t="shared" si="146"/>
        <v>平成19</v>
      </c>
      <c r="B1575" s="552">
        <f t="shared" si="143"/>
        <v>33</v>
      </c>
      <c r="C1575" s="648" t="s">
        <v>3458</v>
      </c>
      <c r="D1575" s="648" t="str">
        <f t="shared" si="144"/>
        <v/>
      </c>
      <c r="E1575" s="654">
        <v>1</v>
      </c>
      <c r="F1575" s="650" t="s">
        <v>3459</v>
      </c>
      <c r="G1575" s="650" t="s">
        <v>2915</v>
      </c>
      <c r="H1575" s="650" t="s">
        <v>2649</v>
      </c>
      <c r="I1575" s="176"/>
      <c r="J1575" s="664">
        <v>2</v>
      </c>
      <c r="K1575" s="669">
        <v>10</v>
      </c>
      <c r="L1575" s="669">
        <v>83</v>
      </c>
      <c r="M1575" s="176">
        <f t="shared" si="147"/>
        <v>83</v>
      </c>
      <c r="N1575" s="1104"/>
      <c r="O1575" s="1129" t="str">
        <f t="shared" si="145"/>
        <v/>
      </c>
      <c r="P1575" s="175"/>
      <c r="Q1575" s="175"/>
      <c r="R1575" s="175"/>
      <c r="S1575" s="175"/>
      <c r="T1575" s="175"/>
      <c r="U1575" s="175"/>
      <c r="V1575" s="175"/>
      <c r="W1575" s="175"/>
      <c r="X1575" s="175"/>
      <c r="Y1575" s="175"/>
      <c r="Z1575" s="175"/>
      <c r="AA1575" s="175"/>
      <c r="AB1575" s="175"/>
      <c r="AC1575" s="175"/>
      <c r="AD1575" s="175"/>
      <c r="AE1575" s="175"/>
      <c r="AF1575" s="175"/>
      <c r="AG1575" s="175"/>
    </row>
    <row r="1576" spans="1:33" ht="18" customHeight="1">
      <c r="A1576" s="647" t="str">
        <f t="shared" si="146"/>
        <v>平成19</v>
      </c>
      <c r="B1576" s="552">
        <f t="shared" si="143"/>
        <v>62</v>
      </c>
      <c r="C1576" s="648" t="s">
        <v>3460</v>
      </c>
      <c r="D1576" s="648" t="str">
        <f t="shared" si="144"/>
        <v/>
      </c>
      <c r="E1576" s="654">
        <v>1</v>
      </c>
      <c r="F1576" s="650" t="s">
        <v>3461</v>
      </c>
      <c r="G1576" s="650" t="s">
        <v>3271</v>
      </c>
      <c r="H1576" s="650" t="s">
        <v>2705</v>
      </c>
      <c r="I1576" s="176"/>
      <c r="J1576" s="664">
        <v>2</v>
      </c>
      <c r="K1576" s="669">
        <v>6</v>
      </c>
      <c r="L1576" s="669">
        <v>64</v>
      </c>
      <c r="M1576" s="176">
        <f t="shared" si="147"/>
        <v>64</v>
      </c>
      <c r="N1576" s="1104"/>
      <c r="O1576" s="1129" t="str">
        <f t="shared" si="145"/>
        <v/>
      </c>
      <c r="P1576" s="175"/>
      <c r="Q1576" s="175"/>
      <c r="R1576" s="175"/>
      <c r="S1576" s="175"/>
      <c r="T1576" s="175"/>
      <c r="U1576" s="175"/>
      <c r="V1576" s="175"/>
      <c r="W1576" s="175"/>
      <c r="X1576" s="175"/>
      <c r="Y1576" s="175"/>
      <c r="Z1576" s="175"/>
      <c r="AA1576" s="175"/>
      <c r="AB1576" s="175"/>
      <c r="AC1576" s="175"/>
      <c r="AD1576" s="175"/>
      <c r="AE1576" s="175"/>
      <c r="AF1576" s="175"/>
      <c r="AG1576" s="175"/>
    </row>
    <row r="1577" spans="1:33" ht="18" customHeight="1">
      <c r="A1577" s="647" t="str">
        <f t="shared" si="146"/>
        <v>平成19</v>
      </c>
      <c r="B1577" s="552">
        <f t="shared" si="143"/>
        <v>108</v>
      </c>
      <c r="C1577" s="648" t="s">
        <v>3310</v>
      </c>
      <c r="D1577" s="648" t="str">
        <f t="shared" si="144"/>
        <v/>
      </c>
      <c r="E1577" s="654">
        <v>1</v>
      </c>
      <c r="F1577" s="650" t="s">
        <v>3462</v>
      </c>
      <c r="G1577" s="650" t="s">
        <v>1966</v>
      </c>
      <c r="H1577" s="650" t="s">
        <v>3242</v>
      </c>
      <c r="I1577" s="176"/>
      <c r="J1577" s="664">
        <v>2</v>
      </c>
      <c r="K1577" s="669">
        <v>2</v>
      </c>
      <c r="L1577" s="669">
        <v>50</v>
      </c>
      <c r="M1577" s="176">
        <f t="shared" si="147"/>
        <v>50</v>
      </c>
      <c r="N1577" s="1104"/>
      <c r="O1577" s="1129" t="str">
        <f t="shared" si="145"/>
        <v/>
      </c>
      <c r="P1577" s="175"/>
      <c r="Q1577" s="175"/>
      <c r="R1577" s="175"/>
      <c r="S1577" s="175"/>
      <c r="T1577" s="175"/>
      <c r="U1577" s="175"/>
      <c r="V1577" s="175"/>
      <c r="W1577" s="175"/>
      <c r="X1577" s="175"/>
      <c r="Y1577" s="175"/>
      <c r="Z1577" s="175"/>
      <c r="AA1577" s="175"/>
      <c r="AB1577" s="175"/>
      <c r="AC1577" s="175"/>
      <c r="AD1577" s="175"/>
      <c r="AE1577" s="175"/>
      <c r="AF1577" s="175"/>
      <c r="AG1577" s="175"/>
    </row>
    <row r="1578" spans="1:33" ht="18" customHeight="1">
      <c r="A1578" s="647" t="str">
        <f t="shared" si="146"/>
        <v>平成19</v>
      </c>
      <c r="B1578" s="552">
        <f t="shared" si="143"/>
        <v>62</v>
      </c>
      <c r="C1578" s="648" t="s">
        <v>3463</v>
      </c>
      <c r="D1578" s="648">
        <f t="shared" si="144"/>
        <v>39373</v>
      </c>
      <c r="E1578" s="654">
        <v>2</v>
      </c>
      <c r="F1578" s="650" t="s">
        <v>3464</v>
      </c>
      <c r="G1578" s="650" t="s">
        <v>3230</v>
      </c>
      <c r="H1578" s="650" t="s">
        <v>3465</v>
      </c>
      <c r="I1578" s="176"/>
      <c r="J1578" s="664">
        <v>2</v>
      </c>
      <c r="K1578" s="669">
        <v>6</v>
      </c>
      <c r="L1578" s="669">
        <v>66</v>
      </c>
      <c r="M1578" s="176">
        <f t="shared" si="147"/>
        <v>132</v>
      </c>
      <c r="N1578" s="1104"/>
      <c r="O1578" s="1129" t="str">
        <f t="shared" si="145"/>
        <v/>
      </c>
      <c r="P1578" s="175"/>
      <c r="Q1578" s="175"/>
      <c r="R1578" s="175"/>
      <c r="S1578" s="175"/>
      <c r="T1578" s="175"/>
      <c r="U1578" s="175"/>
      <c r="V1578" s="175"/>
      <c r="W1578" s="175"/>
      <c r="X1578" s="175"/>
      <c r="Y1578" s="175"/>
      <c r="Z1578" s="175"/>
      <c r="AA1578" s="175"/>
      <c r="AB1578" s="175"/>
      <c r="AC1578" s="175"/>
      <c r="AD1578" s="175"/>
      <c r="AE1578" s="175"/>
      <c r="AF1578" s="175"/>
      <c r="AG1578" s="175"/>
    </row>
    <row r="1579" spans="1:33" ht="18" customHeight="1">
      <c r="A1579" s="647" t="str">
        <f t="shared" si="146"/>
        <v>平成19</v>
      </c>
      <c r="B1579" s="552">
        <f t="shared" si="143"/>
        <v>52</v>
      </c>
      <c r="C1579" s="648" t="s">
        <v>3466</v>
      </c>
      <c r="D1579" s="648" t="str">
        <f t="shared" si="144"/>
        <v/>
      </c>
      <c r="E1579" s="654">
        <v>1</v>
      </c>
      <c r="F1579" s="650" t="s">
        <v>3467</v>
      </c>
      <c r="G1579" s="650" t="s">
        <v>3230</v>
      </c>
      <c r="H1579" s="650" t="s">
        <v>2679</v>
      </c>
      <c r="I1579" s="176"/>
      <c r="J1579" s="664">
        <v>2</v>
      </c>
      <c r="K1579" s="669">
        <v>7</v>
      </c>
      <c r="L1579" s="669">
        <v>37</v>
      </c>
      <c r="M1579" s="176">
        <f t="shared" si="147"/>
        <v>37</v>
      </c>
      <c r="N1579" s="1104"/>
      <c r="O1579" s="1129" t="str">
        <f t="shared" si="145"/>
        <v/>
      </c>
      <c r="P1579" s="175"/>
      <c r="Q1579" s="175"/>
      <c r="R1579" s="175"/>
      <c r="S1579" s="175"/>
      <c r="T1579" s="175"/>
      <c r="U1579" s="175"/>
      <c r="V1579" s="175"/>
      <c r="W1579" s="175"/>
      <c r="X1579" s="175"/>
      <c r="Y1579" s="175"/>
      <c r="Z1579" s="175"/>
      <c r="AA1579" s="175"/>
      <c r="AB1579" s="175"/>
      <c r="AC1579" s="175"/>
      <c r="AD1579" s="175"/>
      <c r="AE1579" s="175"/>
      <c r="AF1579" s="175"/>
      <c r="AG1579" s="175"/>
    </row>
    <row r="1580" spans="1:33" ht="18" customHeight="1">
      <c r="A1580" s="647" t="str">
        <f t="shared" si="146"/>
        <v>平成19</v>
      </c>
      <c r="B1580" s="552">
        <f t="shared" si="143"/>
        <v>100</v>
      </c>
      <c r="C1580" s="648" t="s">
        <v>3468</v>
      </c>
      <c r="D1580" s="648" t="str">
        <f t="shared" si="144"/>
        <v/>
      </c>
      <c r="E1580" s="654">
        <v>1</v>
      </c>
      <c r="F1580" s="650" t="s">
        <v>3469</v>
      </c>
      <c r="G1580" s="650" t="s">
        <v>3230</v>
      </c>
      <c r="H1580" s="650" t="s">
        <v>2679</v>
      </c>
      <c r="I1580" s="176"/>
      <c r="J1580" s="664">
        <v>2</v>
      </c>
      <c r="K1580" s="669">
        <v>3</v>
      </c>
      <c r="L1580" s="669">
        <v>55</v>
      </c>
      <c r="M1580" s="176">
        <f t="shared" si="147"/>
        <v>55</v>
      </c>
      <c r="N1580" s="1104"/>
      <c r="O1580" s="1129" t="str">
        <f t="shared" si="145"/>
        <v/>
      </c>
      <c r="P1580" s="175"/>
      <c r="Q1580" s="175"/>
      <c r="R1580" s="175"/>
      <c r="S1580" s="175"/>
      <c r="T1580" s="175"/>
      <c r="U1580" s="175"/>
      <c r="V1580" s="175"/>
      <c r="W1580" s="175"/>
      <c r="X1580" s="175"/>
      <c r="Y1580" s="175"/>
      <c r="Z1580" s="175"/>
      <c r="AA1580" s="175"/>
      <c r="AB1580" s="175"/>
      <c r="AC1580" s="175"/>
      <c r="AD1580" s="175"/>
      <c r="AE1580" s="175"/>
      <c r="AF1580" s="175"/>
      <c r="AG1580" s="175"/>
    </row>
    <row r="1581" spans="1:33" ht="18" customHeight="1">
      <c r="A1581" s="647" t="str">
        <f t="shared" si="146"/>
        <v>平成19</v>
      </c>
      <c r="B1581" s="552">
        <f t="shared" si="143"/>
        <v>41</v>
      </c>
      <c r="C1581" s="648" t="s">
        <v>3470</v>
      </c>
      <c r="D1581" s="648" t="str">
        <f t="shared" si="144"/>
        <v/>
      </c>
      <c r="E1581" s="654">
        <v>1</v>
      </c>
      <c r="F1581" s="650" t="s">
        <v>3471</v>
      </c>
      <c r="G1581" s="650" t="s">
        <v>2915</v>
      </c>
      <c r="H1581" s="650" t="s">
        <v>2852</v>
      </c>
      <c r="I1581" s="176"/>
      <c r="J1581" s="664">
        <v>2</v>
      </c>
      <c r="K1581" s="669">
        <v>9</v>
      </c>
      <c r="L1581" s="669">
        <v>72</v>
      </c>
      <c r="M1581" s="176">
        <f t="shared" si="147"/>
        <v>72</v>
      </c>
      <c r="N1581" s="1104"/>
      <c r="O1581" s="1129" t="str">
        <f t="shared" si="145"/>
        <v/>
      </c>
      <c r="P1581" s="175"/>
      <c r="Q1581" s="175"/>
      <c r="R1581" s="175"/>
      <c r="S1581" s="175"/>
      <c r="T1581" s="175"/>
      <c r="U1581" s="175"/>
      <c r="V1581" s="175"/>
      <c r="W1581" s="175"/>
      <c r="X1581" s="175"/>
      <c r="Y1581" s="175"/>
      <c r="Z1581" s="175"/>
      <c r="AA1581" s="175"/>
      <c r="AB1581" s="175"/>
      <c r="AC1581" s="175"/>
      <c r="AD1581" s="175"/>
      <c r="AE1581" s="175"/>
      <c r="AF1581" s="175"/>
      <c r="AG1581" s="175"/>
    </row>
    <row r="1582" spans="1:33" ht="18" customHeight="1">
      <c r="A1582" s="647" t="str">
        <f t="shared" si="146"/>
        <v>平成19</v>
      </c>
      <c r="B1582" s="552">
        <f t="shared" si="143"/>
        <v>52</v>
      </c>
      <c r="C1582" s="648" t="s">
        <v>3470</v>
      </c>
      <c r="D1582" s="648" t="str">
        <f t="shared" si="144"/>
        <v/>
      </c>
      <c r="E1582" s="654">
        <v>1</v>
      </c>
      <c r="F1582" s="650" t="s">
        <v>3472</v>
      </c>
      <c r="G1582" s="650" t="s">
        <v>3473</v>
      </c>
      <c r="H1582" s="650" t="s">
        <v>2679</v>
      </c>
      <c r="I1582" s="176"/>
      <c r="J1582" s="664">
        <v>2</v>
      </c>
      <c r="K1582" s="669">
        <v>7</v>
      </c>
      <c r="L1582" s="669">
        <v>49</v>
      </c>
      <c r="M1582" s="176">
        <f t="shared" si="147"/>
        <v>49</v>
      </c>
      <c r="N1582" s="1104"/>
      <c r="O1582" s="1129" t="str">
        <f t="shared" si="145"/>
        <v/>
      </c>
      <c r="P1582" s="175"/>
      <c r="Q1582" s="175"/>
      <c r="R1582" s="175"/>
      <c r="S1582" s="175"/>
      <c r="T1582" s="175"/>
      <c r="U1582" s="175"/>
      <c r="V1582" s="175"/>
      <c r="W1582" s="175"/>
      <c r="X1582" s="175"/>
      <c r="Y1582" s="175"/>
      <c r="Z1582" s="175"/>
      <c r="AA1582" s="175"/>
      <c r="AB1582" s="175"/>
      <c r="AC1582" s="175"/>
      <c r="AD1582" s="175"/>
      <c r="AE1582" s="175"/>
      <c r="AF1582" s="175"/>
      <c r="AG1582" s="175"/>
    </row>
    <row r="1583" spans="1:33" ht="18" customHeight="1">
      <c r="A1583" s="647" t="str">
        <f t="shared" si="146"/>
        <v>平成19</v>
      </c>
      <c r="B1583" s="552">
        <f t="shared" si="143"/>
        <v>41</v>
      </c>
      <c r="C1583" s="648" t="s">
        <v>3474</v>
      </c>
      <c r="D1583" s="648">
        <f t="shared" si="144"/>
        <v>39393</v>
      </c>
      <c r="E1583" s="654">
        <v>2</v>
      </c>
      <c r="F1583" s="650" t="s">
        <v>3475</v>
      </c>
      <c r="G1583" s="650" t="s">
        <v>3230</v>
      </c>
      <c r="H1583" s="650" t="s">
        <v>2642</v>
      </c>
      <c r="I1583" s="176"/>
      <c r="J1583" s="664">
        <v>2</v>
      </c>
      <c r="K1583" s="669">
        <v>9</v>
      </c>
      <c r="L1583" s="669">
        <v>32</v>
      </c>
      <c r="M1583" s="176">
        <f t="shared" si="147"/>
        <v>64</v>
      </c>
      <c r="N1583" s="1104"/>
      <c r="O1583" s="1129" t="str">
        <f t="shared" si="145"/>
        <v/>
      </c>
      <c r="P1583" s="175"/>
      <c r="Q1583" s="175"/>
      <c r="R1583" s="175"/>
      <c r="S1583" s="175"/>
      <c r="T1583" s="175"/>
      <c r="U1583" s="175"/>
      <c r="V1583" s="175"/>
      <c r="W1583" s="175"/>
      <c r="X1583" s="175"/>
      <c r="Y1583" s="175"/>
      <c r="Z1583" s="175"/>
      <c r="AA1583" s="175"/>
      <c r="AB1583" s="175"/>
      <c r="AC1583" s="175"/>
      <c r="AD1583" s="175"/>
      <c r="AE1583" s="175"/>
      <c r="AF1583" s="175"/>
      <c r="AG1583" s="175"/>
    </row>
    <row r="1584" spans="1:33" ht="18" customHeight="1">
      <c r="A1584" s="647" t="str">
        <f t="shared" si="146"/>
        <v>平成19</v>
      </c>
      <c r="B1584" s="552">
        <f t="shared" si="143"/>
        <v>125</v>
      </c>
      <c r="C1584" s="648" t="s">
        <v>3316</v>
      </c>
      <c r="D1584" s="648" t="str">
        <f t="shared" si="144"/>
        <v/>
      </c>
      <c r="E1584" s="654">
        <v>1</v>
      </c>
      <c r="F1584" s="650" t="s">
        <v>3476</v>
      </c>
      <c r="G1584" s="650" t="s">
        <v>3477</v>
      </c>
      <c r="H1584" s="650" t="s">
        <v>3321</v>
      </c>
      <c r="I1584" s="176"/>
      <c r="J1584" s="664">
        <v>2</v>
      </c>
      <c r="K1584" s="669">
        <v>0</v>
      </c>
      <c r="L1584" s="669">
        <v>23</v>
      </c>
      <c r="M1584" s="176">
        <f t="shared" si="147"/>
        <v>23</v>
      </c>
      <c r="N1584" s="1104"/>
      <c r="O1584" s="1129" t="str">
        <f t="shared" si="145"/>
        <v/>
      </c>
      <c r="P1584" s="175"/>
      <c r="Q1584" s="175"/>
      <c r="R1584" s="175"/>
      <c r="S1584" s="175"/>
      <c r="T1584" s="175"/>
      <c r="U1584" s="175"/>
      <c r="V1584" s="175"/>
      <c r="W1584" s="175"/>
      <c r="X1584" s="175"/>
      <c r="Y1584" s="175"/>
      <c r="Z1584" s="175"/>
      <c r="AA1584" s="175"/>
      <c r="AB1584" s="175"/>
      <c r="AC1584" s="175"/>
      <c r="AD1584" s="175"/>
      <c r="AE1584" s="175"/>
      <c r="AF1584" s="175"/>
      <c r="AG1584" s="175"/>
    </row>
    <row r="1585" spans="1:33" ht="18" customHeight="1">
      <c r="A1585" s="647" t="str">
        <f t="shared" si="146"/>
        <v>平成19</v>
      </c>
      <c r="B1585" s="552">
        <f t="shared" si="143"/>
        <v>62</v>
      </c>
      <c r="C1585" s="648" t="s">
        <v>3478</v>
      </c>
      <c r="D1585" s="648">
        <f t="shared" si="144"/>
        <v>39401</v>
      </c>
      <c r="E1585" s="654">
        <v>2</v>
      </c>
      <c r="F1585" s="650" t="s">
        <v>3464</v>
      </c>
      <c r="G1585" s="650" t="s">
        <v>3230</v>
      </c>
      <c r="H1585" s="650" t="s">
        <v>3465</v>
      </c>
      <c r="I1585" s="176"/>
      <c r="J1585" s="664">
        <v>2</v>
      </c>
      <c r="K1585" s="669">
        <v>6</v>
      </c>
      <c r="L1585" s="669">
        <v>80</v>
      </c>
      <c r="M1585" s="176">
        <f t="shared" si="147"/>
        <v>160</v>
      </c>
      <c r="N1585" s="1104"/>
      <c r="O1585" s="1129" t="str">
        <f t="shared" si="145"/>
        <v/>
      </c>
      <c r="P1585" s="175"/>
      <c r="Q1585" s="175"/>
      <c r="R1585" s="175"/>
      <c r="S1585" s="175"/>
      <c r="T1585" s="175"/>
      <c r="U1585" s="175"/>
      <c r="V1585" s="175"/>
      <c r="W1585" s="175"/>
      <c r="X1585" s="175"/>
      <c r="Y1585" s="175"/>
      <c r="Z1585" s="175"/>
      <c r="AA1585" s="175"/>
      <c r="AB1585" s="175"/>
      <c r="AC1585" s="175"/>
      <c r="AD1585" s="175"/>
      <c r="AE1585" s="175"/>
      <c r="AF1585" s="175"/>
      <c r="AG1585" s="175"/>
    </row>
    <row r="1586" spans="1:33" ht="18" customHeight="1">
      <c r="A1586" s="647" t="str">
        <f t="shared" si="146"/>
        <v>平成19</v>
      </c>
      <c r="B1586" s="552">
        <f t="shared" si="143"/>
        <v>80</v>
      </c>
      <c r="C1586" s="648" t="s">
        <v>3339</v>
      </c>
      <c r="D1586" s="648" t="str">
        <f t="shared" si="144"/>
        <v/>
      </c>
      <c r="E1586" s="654">
        <v>1</v>
      </c>
      <c r="F1586" s="651" t="s">
        <v>3479</v>
      </c>
      <c r="G1586" s="650" t="s">
        <v>3230</v>
      </c>
      <c r="H1586" s="650" t="s">
        <v>2639</v>
      </c>
      <c r="I1586" s="176"/>
      <c r="J1586" s="664">
        <v>2</v>
      </c>
      <c r="K1586" s="669">
        <v>5</v>
      </c>
      <c r="L1586" s="669">
        <v>72</v>
      </c>
      <c r="M1586" s="176">
        <f t="shared" si="147"/>
        <v>72</v>
      </c>
      <c r="N1586" s="1104"/>
      <c r="O1586" s="1129" t="str">
        <f t="shared" si="145"/>
        <v/>
      </c>
      <c r="P1586" s="175"/>
      <c r="Q1586" s="175"/>
      <c r="R1586" s="175"/>
      <c r="S1586" s="175"/>
      <c r="T1586" s="175"/>
      <c r="U1586" s="175"/>
      <c r="V1586" s="175"/>
      <c r="W1586" s="175"/>
      <c r="X1586" s="175"/>
      <c r="Y1586" s="175"/>
      <c r="Z1586" s="175"/>
      <c r="AA1586" s="175"/>
      <c r="AB1586" s="175"/>
      <c r="AC1586" s="175"/>
      <c r="AD1586" s="175"/>
      <c r="AE1586" s="175"/>
      <c r="AF1586" s="175"/>
      <c r="AG1586" s="175"/>
    </row>
    <row r="1587" spans="1:33" ht="18" customHeight="1">
      <c r="A1587" s="647" t="str">
        <f t="shared" si="146"/>
        <v>平成19</v>
      </c>
      <c r="B1587" s="552">
        <f t="shared" si="143"/>
        <v>41</v>
      </c>
      <c r="C1587" s="648" t="s">
        <v>3480</v>
      </c>
      <c r="D1587" s="648" t="str">
        <f t="shared" si="144"/>
        <v/>
      </c>
      <c r="E1587" s="654">
        <v>1</v>
      </c>
      <c r="F1587" s="650" t="s">
        <v>3481</v>
      </c>
      <c r="G1587" s="650" t="s">
        <v>3482</v>
      </c>
      <c r="H1587" s="650" t="s">
        <v>1711</v>
      </c>
      <c r="I1587" s="176"/>
      <c r="J1587" s="664">
        <v>2</v>
      </c>
      <c r="K1587" s="669">
        <v>9</v>
      </c>
      <c r="L1587" s="669">
        <v>181</v>
      </c>
      <c r="M1587" s="176">
        <f t="shared" si="147"/>
        <v>181</v>
      </c>
      <c r="N1587" s="1104"/>
      <c r="O1587" s="1129" t="str">
        <f t="shared" si="145"/>
        <v/>
      </c>
      <c r="P1587" s="175"/>
      <c r="Q1587" s="175"/>
      <c r="R1587" s="175"/>
      <c r="S1587" s="175"/>
      <c r="T1587" s="175"/>
      <c r="U1587" s="175"/>
      <c r="V1587" s="175"/>
      <c r="W1587" s="175"/>
      <c r="X1587" s="175"/>
      <c r="Y1587" s="175"/>
      <c r="Z1587" s="175"/>
      <c r="AA1587" s="175"/>
      <c r="AB1587" s="175"/>
      <c r="AC1587" s="175"/>
      <c r="AD1587" s="175"/>
      <c r="AE1587" s="175"/>
      <c r="AF1587" s="175"/>
      <c r="AG1587" s="175"/>
    </row>
    <row r="1588" spans="1:33" ht="18" customHeight="1">
      <c r="A1588" s="647" t="str">
        <f t="shared" si="146"/>
        <v>平成19</v>
      </c>
      <c r="B1588" s="552">
        <f t="shared" si="143"/>
        <v>62</v>
      </c>
      <c r="C1588" s="648" t="s">
        <v>3483</v>
      </c>
      <c r="D1588" s="648" t="str">
        <f t="shared" si="144"/>
        <v/>
      </c>
      <c r="E1588" s="654">
        <v>1</v>
      </c>
      <c r="F1588" s="650" t="s">
        <v>3484</v>
      </c>
      <c r="G1588" s="650" t="s">
        <v>3271</v>
      </c>
      <c r="H1588" s="650" t="s">
        <v>1711</v>
      </c>
      <c r="I1588" s="176"/>
      <c r="J1588" s="664">
        <v>2</v>
      </c>
      <c r="K1588" s="669">
        <v>6</v>
      </c>
      <c r="L1588" s="669">
        <v>83</v>
      </c>
      <c r="M1588" s="176">
        <f t="shared" si="147"/>
        <v>83</v>
      </c>
      <c r="N1588" s="1104"/>
      <c r="O1588" s="1129" t="str">
        <f t="shared" si="145"/>
        <v/>
      </c>
      <c r="P1588" s="175"/>
      <c r="Q1588" s="175"/>
      <c r="R1588" s="175"/>
      <c r="S1588" s="175"/>
      <c r="T1588" s="175"/>
      <c r="U1588" s="175"/>
      <c r="V1588" s="175"/>
      <c r="W1588" s="175"/>
      <c r="X1588" s="175"/>
      <c r="Y1588" s="175"/>
      <c r="Z1588" s="175"/>
      <c r="AA1588" s="175"/>
      <c r="AB1588" s="175"/>
      <c r="AC1588" s="175"/>
      <c r="AD1588" s="175"/>
      <c r="AE1588" s="175"/>
      <c r="AF1588" s="175"/>
      <c r="AG1588" s="175"/>
    </row>
    <row r="1589" spans="1:33" ht="18" customHeight="1">
      <c r="A1589" s="647" t="str">
        <f t="shared" si="146"/>
        <v>平成19</v>
      </c>
      <c r="B1589" s="552">
        <f t="shared" si="143"/>
        <v>14</v>
      </c>
      <c r="C1589" s="648" t="s">
        <v>3485</v>
      </c>
      <c r="D1589" s="648">
        <f t="shared" si="144"/>
        <v>39425</v>
      </c>
      <c r="E1589" s="654">
        <v>3</v>
      </c>
      <c r="F1589" s="650" t="s">
        <v>3486</v>
      </c>
      <c r="G1589" s="650" t="s">
        <v>428</v>
      </c>
      <c r="H1589" s="650" t="s">
        <v>2646</v>
      </c>
      <c r="I1589" s="176"/>
      <c r="J1589" s="664">
        <v>2</v>
      </c>
      <c r="K1589" s="669">
        <v>69</v>
      </c>
      <c r="L1589" s="669">
        <v>268</v>
      </c>
      <c r="M1589" s="176">
        <f t="shared" si="147"/>
        <v>804</v>
      </c>
      <c r="N1589" s="1104"/>
      <c r="O1589" s="1129" t="str">
        <f t="shared" si="145"/>
        <v/>
      </c>
      <c r="P1589" s="175"/>
      <c r="Q1589" s="175"/>
      <c r="R1589" s="175"/>
      <c r="S1589" s="175"/>
      <c r="T1589" s="175"/>
      <c r="U1589" s="175"/>
      <c r="V1589" s="175"/>
      <c r="W1589" s="175"/>
      <c r="X1589" s="175"/>
      <c r="Y1589" s="175"/>
      <c r="Z1589" s="175"/>
      <c r="AA1589" s="175"/>
      <c r="AB1589" s="175"/>
      <c r="AC1589" s="175"/>
      <c r="AD1589" s="175"/>
      <c r="AE1589" s="175"/>
      <c r="AF1589" s="175"/>
      <c r="AG1589" s="175"/>
    </row>
    <row r="1590" spans="1:33" ht="18" customHeight="1">
      <c r="A1590" s="647" t="str">
        <f t="shared" si="146"/>
        <v>平成19</v>
      </c>
      <c r="B1590" s="552">
        <f t="shared" si="143"/>
        <v>93</v>
      </c>
      <c r="C1590" s="648" t="s">
        <v>3348</v>
      </c>
      <c r="D1590" s="648" t="str">
        <f t="shared" si="144"/>
        <v/>
      </c>
      <c r="E1590" s="654">
        <v>1</v>
      </c>
      <c r="F1590" s="650" t="s">
        <v>3487</v>
      </c>
      <c r="G1590" s="650" t="s">
        <v>3271</v>
      </c>
      <c r="H1590" s="650" t="s">
        <v>1711</v>
      </c>
      <c r="I1590" s="176"/>
      <c r="J1590" s="664">
        <v>2</v>
      </c>
      <c r="K1590" s="669">
        <v>4</v>
      </c>
      <c r="L1590" s="669">
        <v>39</v>
      </c>
      <c r="M1590" s="176">
        <f t="shared" si="147"/>
        <v>39</v>
      </c>
      <c r="N1590" s="1104"/>
      <c r="O1590" s="1129" t="str">
        <f t="shared" si="145"/>
        <v/>
      </c>
      <c r="P1590" s="175"/>
      <c r="Q1590" s="175"/>
      <c r="R1590" s="175"/>
      <c r="S1590" s="175"/>
      <c r="T1590" s="175"/>
      <c r="U1590" s="175"/>
      <c r="V1590" s="175"/>
      <c r="W1590" s="175"/>
      <c r="X1590" s="175"/>
      <c r="Y1590" s="175"/>
      <c r="Z1590" s="175"/>
      <c r="AA1590" s="175"/>
      <c r="AB1590" s="175"/>
      <c r="AC1590" s="175"/>
      <c r="AD1590" s="175"/>
      <c r="AE1590" s="175"/>
      <c r="AF1590" s="175"/>
      <c r="AG1590" s="175"/>
    </row>
    <row r="1591" spans="1:33" ht="18" customHeight="1">
      <c r="A1591" s="647" t="str">
        <f t="shared" si="146"/>
        <v>平成19</v>
      </c>
      <c r="B1591" s="552">
        <f t="shared" si="143"/>
        <v>62</v>
      </c>
      <c r="C1591" s="648" t="s">
        <v>3488</v>
      </c>
      <c r="D1591" s="648">
        <f t="shared" si="144"/>
        <v>39429</v>
      </c>
      <c r="E1591" s="654">
        <v>2</v>
      </c>
      <c r="F1591" s="650" t="s">
        <v>3464</v>
      </c>
      <c r="G1591" s="650" t="s">
        <v>3230</v>
      </c>
      <c r="H1591" s="650" t="s">
        <v>3465</v>
      </c>
      <c r="I1591" s="176"/>
      <c r="J1591" s="664">
        <v>2</v>
      </c>
      <c r="K1591" s="669">
        <v>6</v>
      </c>
      <c r="L1591" s="669">
        <v>77</v>
      </c>
      <c r="M1591" s="176">
        <f t="shared" si="147"/>
        <v>154</v>
      </c>
      <c r="N1591" s="1104"/>
      <c r="O1591" s="1129" t="str">
        <f t="shared" si="145"/>
        <v/>
      </c>
      <c r="P1591" s="175"/>
      <c r="Q1591" s="175"/>
      <c r="R1591" s="175"/>
      <c r="S1591" s="175"/>
      <c r="T1591" s="175"/>
      <c r="U1591" s="175"/>
      <c r="V1591" s="175"/>
      <c r="W1591" s="175"/>
      <c r="X1591" s="175"/>
      <c r="Y1591" s="175"/>
      <c r="Z1591" s="175"/>
      <c r="AA1591" s="175"/>
      <c r="AB1591" s="175"/>
      <c r="AC1591" s="175"/>
      <c r="AD1591" s="175"/>
      <c r="AE1591" s="175"/>
      <c r="AF1591" s="175"/>
      <c r="AG1591" s="175"/>
    </row>
    <row r="1592" spans="1:33" ht="18" customHeight="1">
      <c r="A1592" s="647" t="str">
        <f t="shared" si="146"/>
        <v>平成19</v>
      </c>
      <c r="B1592" s="552">
        <f t="shared" si="143"/>
        <v>125</v>
      </c>
      <c r="C1592" s="648" t="s">
        <v>3489</v>
      </c>
      <c r="D1592" s="648" t="str">
        <f t="shared" si="144"/>
        <v/>
      </c>
      <c r="E1592" s="654">
        <v>1</v>
      </c>
      <c r="F1592" s="650" t="s">
        <v>3490</v>
      </c>
      <c r="G1592" s="650" t="s">
        <v>3491</v>
      </c>
      <c r="H1592" s="650" t="s">
        <v>3444</v>
      </c>
      <c r="I1592" s="176"/>
      <c r="J1592" s="664">
        <v>2</v>
      </c>
      <c r="K1592" s="669">
        <v>0</v>
      </c>
      <c r="L1592" s="669">
        <v>30</v>
      </c>
      <c r="M1592" s="176">
        <f t="shared" si="147"/>
        <v>30</v>
      </c>
      <c r="N1592" s="1104"/>
      <c r="O1592" s="1129" t="str">
        <f t="shared" si="145"/>
        <v/>
      </c>
      <c r="P1592" s="175"/>
      <c r="Q1592" s="175"/>
      <c r="R1592" s="175"/>
      <c r="S1592" s="175"/>
      <c r="T1592" s="175"/>
      <c r="U1592" s="175"/>
      <c r="V1592" s="175"/>
      <c r="W1592" s="175"/>
      <c r="X1592" s="175"/>
      <c r="Y1592" s="175"/>
      <c r="Z1592" s="175"/>
      <c r="AA1592" s="175"/>
      <c r="AB1592" s="175"/>
      <c r="AC1592" s="175"/>
      <c r="AD1592" s="175"/>
      <c r="AE1592" s="175"/>
      <c r="AF1592" s="175"/>
      <c r="AG1592" s="175"/>
    </row>
    <row r="1593" spans="1:33" ht="18" customHeight="1">
      <c r="A1593" s="647" t="str">
        <f t="shared" si="146"/>
        <v>平成19</v>
      </c>
      <c r="B1593" s="552">
        <f t="shared" si="143"/>
        <v>62</v>
      </c>
      <c r="C1593" s="648" t="s">
        <v>3492</v>
      </c>
      <c r="D1593" s="648" t="str">
        <f t="shared" si="144"/>
        <v/>
      </c>
      <c r="E1593" s="654">
        <v>1</v>
      </c>
      <c r="F1593" s="651" t="s">
        <v>3493</v>
      </c>
      <c r="G1593" s="650" t="s">
        <v>3116</v>
      </c>
      <c r="H1593" s="650" t="s">
        <v>2639</v>
      </c>
      <c r="I1593" s="176"/>
      <c r="J1593" s="664">
        <v>2</v>
      </c>
      <c r="K1593" s="669">
        <v>6</v>
      </c>
      <c r="L1593" s="669">
        <v>71</v>
      </c>
      <c r="M1593" s="176">
        <f t="shared" si="147"/>
        <v>71</v>
      </c>
      <c r="N1593" s="1104"/>
      <c r="O1593" s="1129" t="str">
        <f t="shared" si="145"/>
        <v/>
      </c>
      <c r="P1593" s="175"/>
      <c r="Q1593" s="175"/>
      <c r="R1593" s="175"/>
      <c r="S1593" s="175"/>
      <c r="T1593" s="175"/>
      <c r="U1593" s="175"/>
      <c r="V1593" s="175"/>
      <c r="W1593" s="175"/>
      <c r="X1593" s="175"/>
      <c r="Y1593" s="175"/>
      <c r="Z1593" s="175"/>
      <c r="AA1593" s="175"/>
      <c r="AB1593" s="175"/>
      <c r="AC1593" s="175"/>
      <c r="AD1593" s="175"/>
      <c r="AE1593" s="175"/>
      <c r="AF1593" s="175"/>
      <c r="AG1593" s="175"/>
    </row>
    <row r="1594" spans="1:33" ht="18" customHeight="1">
      <c r="A1594" s="647" t="str">
        <f t="shared" si="146"/>
        <v>平成19</v>
      </c>
      <c r="B1594" s="552">
        <f t="shared" si="143"/>
        <v>33</v>
      </c>
      <c r="C1594" s="648" t="s">
        <v>3368</v>
      </c>
      <c r="D1594" s="648" t="str">
        <f t="shared" si="144"/>
        <v/>
      </c>
      <c r="E1594" s="654">
        <v>1</v>
      </c>
      <c r="F1594" s="650" t="s">
        <v>3494</v>
      </c>
      <c r="G1594" s="650" t="s">
        <v>3402</v>
      </c>
      <c r="H1594" s="650" t="s">
        <v>3231</v>
      </c>
      <c r="I1594" s="176"/>
      <c r="J1594" s="670">
        <v>2</v>
      </c>
      <c r="K1594" s="669">
        <v>10</v>
      </c>
      <c r="L1594" s="669">
        <v>126</v>
      </c>
      <c r="M1594" s="176">
        <f t="shared" si="147"/>
        <v>126</v>
      </c>
      <c r="N1594" s="1104"/>
      <c r="O1594" s="1129" t="str">
        <f t="shared" si="145"/>
        <v/>
      </c>
      <c r="P1594" s="175"/>
      <c r="Q1594" s="175"/>
      <c r="R1594" s="175"/>
      <c r="S1594" s="175"/>
      <c r="T1594" s="175"/>
      <c r="U1594" s="175"/>
      <c r="V1594" s="175"/>
      <c r="W1594" s="175"/>
      <c r="X1594" s="175"/>
      <c r="Y1594" s="175"/>
      <c r="Z1594" s="175"/>
      <c r="AA1594" s="175"/>
      <c r="AB1594" s="175"/>
      <c r="AC1594" s="175"/>
      <c r="AD1594" s="175"/>
      <c r="AE1594" s="175"/>
      <c r="AF1594" s="175"/>
      <c r="AG1594" s="175"/>
    </row>
    <row r="1595" spans="1:33" ht="18" customHeight="1">
      <c r="A1595" s="647" t="str">
        <f t="shared" si="146"/>
        <v>平成19</v>
      </c>
      <c r="B1595" s="552">
        <f t="shared" si="143"/>
        <v>52</v>
      </c>
      <c r="C1595" s="648" t="s">
        <v>3495</v>
      </c>
      <c r="D1595" s="648" t="str">
        <f t="shared" si="144"/>
        <v/>
      </c>
      <c r="E1595" s="654">
        <v>1</v>
      </c>
      <c r="F1595" s="650" t="s">
        <v>3496</v>
      </c>
      <c r="G1595" s="650" t="s">
        <v>2915</v>
      </c>
      <c r="H1595" s="650" t="s">
        <v>2639</v>
      </c>
      <c r="I1595" s="176"/>
      <c r="J1595" s="664">
        <v>2</v>
      </c>
      <c r="K1595" s="669">
        <v>7</v>
      </c>
      <c r="L1595" s="669">
        <v>60</v>
      </c>
      <c r="M1595" s="176">
        <f t="shared" si="147"/>
        <v>60</v>
      </c>
      <c r="N1595" s="1104"/>
      <c r="O1595" s="1129" t="str">
        <f t="shared" si="145"/>
        <v/>
      </c>
      <c r="P1595" s="175"/>
      <c r="Q1595" s="175"/>
      <c r="R1595" s="175"/>
      <c r="S1595" s="175"/>
      <c r="T1595" s="175"/>
      <c r="U1595" s="175"/>
      <c r="V1595" s="175"/>
      <c r="W1595" s="175"/>
      <c r="X1595" s="175"/>
      <c r="Y1595" s="175"/>
      <c r="Z1595" s="175"/>
      <c r="AA1595" s="175"/>
      <c r="AB1595" s="175"/>
      <c r="AC1595" s="175"/>
      <c r="AD1595" s="175"/>
      <c r="AE1595" s="175"/>
      <c r="AF1595" s="175"/>
      <c r="AG1595" s="175"/>
    </row>
    <row r="1596" spans="1:33" ht="18" customHeight="1">
      <c r="A1596" s="647" t="str">
        <f t="shared" si="146"/>
        <v>平成19</v>
      </c>
      <c r="B1596" s="552">
        <f t="shared" si="143"/>
        <v>100</v>
      </c>
      <c r="C1596" s="648" t="s">
        <v>3497</v>
      </c>
      <c r="D1596" s="648" t="str">
        <f t="shared" si="144"/>
        <v/>
      </c>
      <c r="E1596" s="654">
        <v>1</v>
      </c>
      <c r="F1596" s="650" t="s">
        <v>3498</v>
      </c>
      <c r="G1596" s="650" t="s">
        <v>3499</v>
      </c>
      <c r="H1596" s="650" t="s">
        <v>2705</v>
      </c>
      <c r="I1596" s="176"/>
      <c r="J1596" s="664">
        <v>2</v>
      </c>
      <c r="K1596" s="669">
        <v>3</v>
      </c>
      <c r="L1596" s="669">
        <v>35</v>
      </c>
      <c r="M1596" s="176">
        <f t="shared" si="147"/>
        <v>35</v>
      </c>
      <c r="N1596" s="1104"/>
      <c r="O1596" s="1129" t="str">
        <f t="shared" si="145"/>
        <v/>
      </c>
      <c r="P1596" s="175"/>
      <c r="Q1596" s="175"/>
      <c r="R1596" s="175"/>
      <c r="S1596" s="175"/>
      <c r="T1596" s="175"/>
      <c r="U1596" s="175"/>
      <c r="V1596" s="175"/>
      <c r="W1596" s="175"/>
      <c r="X1596" s="175"/>
      <c r="Y1596" s="175"/>
      <c r="Z1596" s="175"/>
      <c r="AA1596" s="175"/>
      <c r="AB1596" s="175"/>
      <c r="AC1596" s="175"/>
      <c r="AD1596" s="175"/>
      <c r="AE1596" s="175"/>
      <c r="AF1596" s="175"/>
      <c r="AG1596" s="175"/>
    </row>
    <row r="1597" spans="1:33" ht="18" customHeight="1">
      <c r="A1597" s="647" t="str">
        <f t="shared" si="146"/>
        <v>平成19</v>
      </c>
      <c r="B1597" s="552">
        <f t="shared" si="143"/>
        <v>108</v>
      </c>
      <c r="C1597" s="648" t="s">
        <v>3500</v>
      </c>
      <c r="D1597" s="648" t="str">
        <f t="shared" si="144"/>
        <v/>
      </c>
      <c r="E1597" s="654">
        <v>1</v>
      </c>
      <c r="F1597" s="650" t="s">
        <v>3501</v>
      </c>
      <c r="G1597" s="650" t="s">
        <v>3502</v>
      </c>
      <c r="H1597" s="650" t="s">
        <v>3242</v>
      </c>
      <c r="I1597" s="176"/>
      <c r="J1597" s="664">
        <v>2</v>
      </c>
      <c r="K1597" s="669">
        <v>2</v>
      </c>
      <c r="L1597" s="669">
        <v>31</v>
      </c>
      <c r="M1597" s="176">
        <f t="shared" si="147"/>
        <v>31</v>
      </c>
      <c r="N1597" s="1104"/>
      <c r="O1597" s="1129" t="str">
        <f t="shared" si="145"/>
        <v/>
      </c>
      <c r="P1597" s="175"/>
      <c r="Q1597" s="175"/>
      <c r="R1597" s="175"/>
      <c r="S1597" s="175"/>
      <c r="T1597" s="175"/>
      <c r="U1597" s="175"/>
      <c r="V1597" s="175"/>
      <c r="W1597" s="175"/>
      <c r="X1597" s="175"/>
      <c r="Y1597" s="175"/>
      <c r="Z1597" s="175"/>
      <c r="AA1597" s="175"/>
      <c r="AB1597" s="175"/>
      <c r="AC1597" s="175"/>
      <c r="AD1597" s="175"/>
      <c r="AE1597" s="175"/>
      <c r="AF1597" s="175"/>
      <c r="AG1597" s="175"/>
    </row>
    <row r="1598" spans="1:33" ht="18" customHeight="1">
      <c r="A1598" s="647" t="str">
        <f t="shared" si="146"/>
        <v>平成19</v>
      </c>
      <c r="B1598" s="552">
        <f t="shared" si="143"/>
        <v>52</v>
      </c>
      <c r="C1598" s="648" t="s">
        <v>3503</v>
      </c>
      <c r="D1598" s="648">
        <f t="shared" si="144"/>
        <v>39535</v>
      </c>
      <c r="E1598" s="654">
        <v>2</v>
      </c>
      <c r="F1598" s="650" t="s">
        <v>3504</v>
      </c>
      <c r="G1598" s="650" t="s">
        <v>3505</v>
      </c>
      <c r="H1598" s="650" t="s">
        <v>3231</v>
      </c>
      <c r="I1598" s="176"/>
      <c r="J1598" s="672" t="s">
        <v>3506</v>
      </c>
      <c r="K1598" s="669">
        <v>7</v>
      </c>
      <c r="L1598" s="669">
        <v>629</v>
      </c>
      <c r="M1598" s="176">
        <f t="shared" si="147"/>
        <v>1258</v>
      </c>
      <c r="N1598" s="1104"/>
      <c r="O1598" s="1129" t="str">
        <f t="shared" si="145"/>
        <v/>
      </c>
      <c r="P1598" s="175"/>
      <c r="Q1598" s="175"/>
      <c r="R1598" s="175"/>
      <c r="S1598" s="175"/>
      <c r="T1598" s="175"/>
      <c r="U1598" s="175"/>
      <c r="V1598" s="175"/>
      <c r="W1598" s="175"/>
      <c r="X1598" s="175"/>
      <c r="Y1598" s="175"/>
      <c r="Z1598" s="175"/>
      <c r="AA1598" s="175"/>
      <c r="AB1598" s="175"/>
      <c r="AC1598" s="175"/>
      <c r="AD1598" s="175"/>
      <c r="AE1598" s="175"/>
      <c r="AF1598" s="175"/>
      <c r="AG1598" s="175"/>
    </row>
    <row r="1599" spans="1:33" ht="18" customHeight="1">
      <c r="A1599" s="647" t="str">
        <f t="shared" si="146"/>
        <v>平成20</v>
      </c>
      <c r="B1599" s="552">
        <f t="shared" si="143"/>
        <v>76</v>
      </c>
      <c r="C1599" s="648" t="s">
        <v>3507</v>
      </c>
      <c r="D1599" s="648" t="str">
        <f t="shared" si="144"/>
        <v/>
      </c>
      <c r="E1599" s="654">
        <v>1</v>
      </c>
      <c r="F1599" s="650" t="s">
        <v>3508</v>
      </c>
      <c r="G1599" s="650" t="s">
        <v>2915</v>
      </c>
      <c r="H1599" s="650" t="s">
        <v>3509</v>
      </c>
      <c r="I1599" s="176"/>
      <c r="J1599" s="665">
        <v>1</v>
      </c>
      <c r="K1599" s="669">
        <v>4</v>
      </c>
      <c r="L1599" s="669">
        <v>68</v>
      </c>
      <c r="M1599" s="176">
        <f t="shared" si="147"/>
        <v>68</v>
      </c>
      <c r="N1599" s="1104"/>
      <c r="O1599" s="1129" t="str">
        <f t="shared" si="145"/>
        <v/>
      </c>
      <c r="P1599" s="175"/>
      <c r="Q1599" s="175"/>
      <c r="R1599" s="175"/>
      <c r="S1599" s="175"/>
      <c r="T1599" s="175"/>
      <c r="U1599" s="175"/>
      <c r="V1599" s="175"/>
      <c r="W1599" s="175"/>
      <c r="X1599" s="175"/>
      <c r="Y1599" s="175"/>
      <c r="Z1599" s="175"/>
      <c r="AA1599" s="175"/>
      <c r="AB1599" s="175"/>
      <c r="AC1599" s="175"/>
      <c r="AD1599" s="175"/>
      <c r="AE1599" s="175"/>
      <c r="AF1599" s="175"/>
      <c r="AG1599" s="175"/>
    </row>
    <row r="1600" spans="1:33" ht="18" customHeight="1">
      <c r="A1600" s="647" t="str">
        <f t="shared" si="146"/>
        <v>平成20</v>
      </c>
      <c r="B1600" s="552">
        <f t="shared" si="143"/>
        <v>29</v>
      </c>
      <c r="C1600" s="648" t="s">
        <v>3510</v>
      </c>
      <c r="D1600" s="648" t="str">
        <f t="shared" si="144"/>
        <v/>
      </c>
      <c r="E1600" s="654">
        <v>1</v>
      </c>
      <c r="F1600" s="650" t="s">
        <v>3511</v>
      </c>
      <c r="G1600" s="650" t="s">
        <v>3134</v>
      </c>
      <c r="H1600" s="650" t="s">
        <v>3512</v>
      </c>
      <c r="I1600" s="176"/>
      <c r="J1600" s="665" t="s">
        <v>3513</v>
      </c>
      <c r="K1600" s="669">
        <v>19</v>
      </c>
      <c r="L1600" s="669">
        <v>176</v>
      </c>
      <c r="M1600" s="176">
        <f t="shared" si="147"/>
        <v>176</v>
      </c>
      <c r="N1600" s="1104"/>
      <c r="O1600" s="1129" t="str">
        <f t="shared" si="145"/>
        <v/>
      </c>
      <c r="P1600" s="175"/>
      <c r="Q1600" s="175"/>
      <c r="R1600" s="175"/>
      <c r="S1600" s="175"/>
      <c r="T1600" s="175"/>
      <c r="U1600" s="175"/>
      <c r="V1600" s="175"/>
      <c r="W1600" s="175"/>
      <c r="X1600" s="175"/>
      <c r="Y1600" s="175"/>
      <c r="Z1600" s="175"/>
      <c r="AA1600" s="175"/>
      <c r="AB1600" s="175"/>
      <c r="AC1600" s="175"/>
      <c r="AD1600" s="175"/>
      <c r="AE1600" s="175"/>
      <c r="AF1600" s="175"/>
      <c r="AG1600" s="175"/>
    </row>
    <row r="1601" spans="1:33" ht="18" customHeight="1">
      <c r="A1601" s="647" t="str">
        <f t="shared" si="146"/>
        <v>平成20</v>
      </c>
      <c r="B1601" s="552">
        <f t="shared" si="143"/>
        <v>8</v>
      </c>
      <c r="C1601" s="648" t="s">
        <v>3514</v>
      </c>
      <c r="D1601" s="648">
        <f t="shared" si="144"/>
        <v>39564</v>
      </c>
      <c r="E1601" s="654">
        <v>2</v>
      </c>
      <c r="F1601" s="650" t="s">
        <v>3515</v>
      </c>
      <c r="G1601" s="650" t="s">
        <v>3516</v>
      </c>
      <c r="H1601" s="650" t="s">
        <v>2920</v>
      </c>
      <c r="I1601" s="176"/>
      <c r="J1601" s="665">
        <v>1</v>
      </c>
      <c r="K1601" s="669">
        <v>114</v>
      </c>
      <c r="L1601" s="669">
        <v>221</v>
      </c>
      <c r="M1601" s="176">
        <f t="shared" si="147"/>
        <v>442</v>
      </c>
      <c r="N1601" s="1104"/>
      <c r="O1601" s="1129" t="str">
        <f t="shared" si="145"/>
        <v/>
      </c>
      <c r="P1601" s="175"/>
      <c r="Q1601" s="175"/>
      <c r="R1601" s="175"/>
      <c r="S1601" s="175"/>
      <c r="T1601" s="175"/>
      <c r="U1601" s="175"/>
      <c r="V1601" s="175"/>
      <c r="W1601" s="175"/>
      <c r="X1601" s="175"/>
      <c r="Y1601" s="175"/>
      <c r="Z1601" s="175"/>
      <c r="AA1601" s="175"/>
      <c r="AB1601" s="175"/>
      <c r="AC1601" s="175"/>
      <c r="AD1601" s="175"/>
      <c r="AE1601" s="175"/>
      <c r="AF1601" s="175"/>
      <c r="AG1601" s="175"/>
    </row>
    <row r="1602" spans="1:33" ht="18" customHeight="1">
      <c r="A1602" s="647" t="str">
        <f t="shared" si="146"/>
        <v>平成20</v>
      </c>
      <c r="B1602" s="552">
        <f t="shared" si="143"/>
        <v>37</v>
      </c>
      <c r="C1602" s="648" t="s">
        <v>3517</v>
      </c>
      <c r="D1602" s="648" t="str">
        <f t="shared" si="144"/>
        <v/>
      </c>
      <c r="E1602" s="654">
        <v>1</v>
      </c>
      <c r="F1602" s="650" t="s">
        <v>3518</v>
      </c>
      <c r="G1602" s="650" t="s">
        <v>3519</v>
      </c>
      <c r="H1602" s="650" t="s">
        <v>3520</v>
      </c>
      <c r="I1602" s="176"/>
      <c r="J1602" s="665">
        <v>1</v>
      </c>
      <c r="K1602" s="669">
        <v>10</v>
      </c>
      <c r="L1602" s="669">
        <v>72</v>
      </c>
      <c r="M1602" s="176">
        <f t="shared" si="147"/>
        <v>72</v>
      </c>
      <c r="N1602" s="1104"/>
      <c r="O1602" s="1129" t="str">
        <f t="shared" si="145"/>
        <v/>
      </c>
      <c r="P1602" s="175"/>
      <c r="Q1602" s="175"/>
      <c r="R1602" s="175"/>
      <c r="S1602" s="175"/>
      <c r="T1602" s="175"/>
      <c r="U1602" s="175"/>
      <c r="V1602" s="175"/>
      <c r="W1602" s="175"/>
      <c r="X1602" s="175"/>
      <c r="Y1602" s="175"/>
      <c r="Z1602" s="175"/>
      <c r="AA1602" s="175"/>
      <c r="AB1602" s="175"/>
      <c r="AC1602" s="175"/>
      <c r="AD1602" s="175"/>
      <c r="AE1602" s="175"/>
      <c r="AF1602" s="175"/>
      <c r="AG1602" s="175"/>
    </row>
    <row r="1603" spans="1:33" ht="18" customHeight="1">
      <c r="A1603" s="647" t="str">
        <f t="shared" si="146"/>
        <v>平成20</v>
      </c>
      <c r="B1603" s="552">
        <f t="shared" si="143"/>
        <v>33</v>
      </c>
      <c r="C1603" s="648" t="s">
        <v>3521</v>
      </c>
      <c r="D1603" s="648">
        <f t="shared" si="144"/>
        <v>39588</v>
      </c>
      <c r="E1603" s="654">
        <v>2</v>
      </c>
      <c r="F1603" s="650" t="s">
        <v>3522</v>
      </c>
      <c r="G1603" s="650" t="s">
        <v>3519</v>
      </c>
      <c r="H1603" s="650" t="s">
        <v>3523</v>
      </c>
      <c r="I1603" s="176"/>
      <c r="J1603" s="665">
        <v>1</v>
      </c>
      <c r="K1603" s="669">
        <v>12</v>
      </c>
      <c r="L1603" s="669">
        <v>111</v>
      </c>
      <c r="M1603" s="176">
        <f t="shared" si="147"/>
        <v>222</v>
      </c>
      <c r="N1603" s="1104"/>
      <c r="O1603" s="1129" t="str">
        <f t="shared" si="145"/>
        <v/>
      </c>
      <c r="P1603" s="175"/>
      <c r="Q1603" s="175"/>
      <c r="R1603" s="175"/>
      <c r="S1603" s="175"/>
      <c r="T1603" s="175"/>
      <c r="U1603" s="175"/>
      <c r="V1603" s="175"/>
      <c r="W1603" s="175"/>
      <c r="X1603" s="175"/>
      <c r="Y1603" s="175"/>
      <c r="Z1603" s="175"/>
      <c r="AA1603" s="175"/>
      <c r="AB1603" s="175"/>
      <c r="AC1603" s="175"/>
      <c r="AD1603" s="175"/>
      <c r="AE1603" s="175"/>
      <c r="AF1603" s="175"/>
      <c r="AG1603" s="175"/>
    </row>
    <row r="1604" spans="1:33" ht="18" customHeight="1">
      <c r="A1604" s="647" t="str">
        <f t="shared" si="146"/>
        <v>平成20</v>
      </c>
      <c r="B1604" s="552">
        <f t="shared" ref="B1604:B1667" si="148">IF(ISBLANK(K1604),"-",COUNTIFS($K:$K,"&gt;"&amp;K1604,A:A,A1604)+1)</f>
        <v>57</v>
      </c>
      <c r="C1604" s="648" t="s">
        <v>3524</v>
      </c>
      <c r="D1604" s="648" t="str">
        <f t="shared" ref="D1604:D1667" si="149">IF(E1604=1,"",C1604+E1604-1)</f>
        <v/>
      </c>
      <c r="E1604" s="654">
        <v>1</v>
      </c>
      <c r="F1604" s="650" t="s">
        <v>3525</v>
      </c>
      <c r="G1604" s="650" t="s">
        <v>3526</v>
      </c>
      <c r="H1604" s="650" t="s">
        <v>3527</v>
      </c>
      <c r="I1604" s="176"/>
      <c r="J1604" s="665">
        <v>1</v>
      </c>
      <c r="K1604" s="669">
        <v>6</v>
      </c>
      <c r="L1604" s="669">
        <v>59</v>
      </c>
      <c r="M1604" s="176">
        <f t="shared" si="147"/>
        <v>59</v>
      </c>
      <c r="N1604" s="1104"/>
      <c r="O1604" s="1129" t="str">
        <f t="shared" ref="O1604:O1667" si="150">IF(COUNTIF(G1604,"*オンライン*"),"●","")</f>
        <v/>
      </c>
      <c r="P1604" s="175"/>
      <c r="Q1604" s="175"/>
      <c r="R1604" s="175"/>
      <c r="S1604" s="175"/>
      <c r="T1604" s="175"/>
      <c r="U1604" s="175"/>
      <c r="V1604" s="175"/>
      <c r="W1604" s="175"/>
      <c r="X1604" s="175"/>
      <c r="Y1604" s="175"/>
      <c r="Z1604" s="175"/>
      <c r="AA1604" s="175"/>
      <c r="AB1604" s="175"/>
      <c r="AC1604" s="175"/>
      <c r="AD1604" s="175"/>
      <c r="AE1604" s="175"/>
      <c r="AF1604" s="175"/>
      <c r="AG1604" s="175"/>
    </row>
    <row r="1605" spans="1:33" ht="18" customHeight="1">
      <c r="A1605" s="647" t="str">
        <f t="shared" ref="A1605:A1668" si="151">TEXT(EDATE(C1605,-3),"ggge")</f>
        <v>平成20</v>
      </c>
      <c r="B1605" s="552">
        <f t="shared" si="148"/>
        <v>76</v>
      </c>
      <c r="C1605" s="648" t="s">
        <v>3528</v>
      </c>
      <c r="D1605" s="648" t="str">
        <f t="shared" si="149"/>
        <v/>
      </c>
      <c r="E1605" s="654">
        <v>1</v>
      </c>
      <c r="F1605" s="650" t="s">
        <v>3529</v>
      </c>
      <c r="G1605" s="650" t="s">
        <v>2915</v>
      </c>
      <c r="H1605" s="650" t="s">
        <v>3509</v>
      </c>
      <c r="I1605" s="176"/>
      <c r="J1605" s="665">
        <v>1</v>
      </c>
      <c r="K1605" s="669">
        <v>4</v>
      </c>
      <c r="L1605" s="669">
        <v>62</v>
      </c>
      <c r="M1605" s="176">
        <f t="shared" ref="M1605:M1668" si="152">E1605*L1605</f>
        <v>62</v>
      </c>
      <c r="N1605" s="1104"/>
      <c r="O1605" s="1129" t="str">
        <f t="shared" si="150"/>
        <v/>
      </c>
      <c r="P1605" s="175"/>
      <c r="Q1605" s="175"/>
      <c r="R1605" s="175"/>
      <c r="S1605" s="175"/>
      <c r="T1605" s="175"/>
      <c r="U1605" s="175"/>
      <c r="V1605" s="175"/>
      <c r="W1605" s="175"/>
      <c r="X1605" s="175"/>
      <c r="Y1605" s="175"/>
      <c r="Z1605" s="175"/>
      <c r="AA1605" s="175"/>
      <c r="AB1605" s="175"/>
      <c r="AC1605" s="175"/>
      <c r="AD1605" s="175"/>
      <c r="AE1605" s="175"/>
      <c r="AF1605" s="175"/>
      <c r="AG1605" s="175"/>
    </row>
    <row r="1606" spans="1:33" ht="18" customHeight="1">
      <c r="A1606" s="647" t="str">
        <f t="shared" si="151"/>
        <v>平成20</v>
      </c>
      <c r="B1606" s="552">
        <f t="shared" si="148"/>
        <v>76</v>
      </c>
      <c r="C1606" s="648" t="s">
        <v>3530</v>
      </c>
      <c r="D1606" s="648" t="str">
        <f t="shared" si="149"/>
        <v/>
      </c>
      <c r="E1606" s="654">
        <v>1</v>
      </c>
      <c r="F1606" s="650" t="s">
        <v>3531</v>
      </c>
      <c r="G1606" s="650" t="s">
        <v>3532</v>
      </c>
      <c r="H1606" s="650" t="s">
        <v>3533</v>
      </c>
      <c r="I1606" s="176"/>
      <c r="J1606" s="665">
        <v>1</v>
      </c>
      <c r="K1606" s="669">
        <v>4</v>
      </c>
      <c r="L1606" s="669">
        <v>217</v>
      </c>
      <c r="M1606" s="176">
        <f t="shared" si="152"/>
        <v>217</v>
      </c>
      <c r="N1606" s="1104"/>
      <c r="O1606" s="1129" t="str">
        <f t="shared" si="150"/>
        <v/>
      </c>
      <c r="P1606" s="175"/>
      <c r="Q1606" s="175"/>
      <c r="R1606" s="175"/>
      <c r="S1606" s="175"/>
      <c r="T1606" s="175"/>
      <c r="U1606" s="175"/>
      <c r="V1606" s="175"/>
      <c r="W1606" s="175"/>
      <c r="X1606" s="175"/>
      <c r="Y1606" s="175"/>
      <c r="Z1606" s="175"/>
      <c r="AA1606" s="175"/>
      <c r="AB1606" s="175"/>
      <c r="AC1606" s="175"/>
      <c r="AD1606" s="175"/>
      <c r="AE1606" s="175"/>
      <c r="AF1606" s="175"/>
      <c r="AG1606" s="175"/>
    </row>
    <row r="1607" spans="1:33" ht="18" customHeight="1">
      <c r="A1607" s="647" t="str">
        <f t="shared" si="151"/>
        <v>平成20</v>
      </c>
      <c r="B1607" s="552">
        <f t="shared" si="148"/>
        <v>11</v>
      </c>
      <c r="C1607" s="648" t="s">
        <v>3534</v>
      </c>
      <c r="D1607" s="648">
        <f t="shared" si="149"/>
        <v>39605</v>
      </c>
      <c r="E1607" s="654">
        <v>2</v>
      </c>
      <c r="F1607" s="650" t="s">
        <v>3535</v>
      </c>
      <c r="G1607" s="650" t="s">
        <v>3532</v>
      </c>
      <c r="H1607" s="650" t="s">
        <v>3536</v>
      </c>
      <c r="I1607" s="176"/>
      <c r="J1607" s="665">
        <v>1</v>
      </c>
      <c r="K1607" s="669">
        <v>86</v>
      </c>
      <c r="L1607" s="669">
        <v>446</v>
      </c>
      <c r="M1607" s="176">
        <f t="shared" si="152"/>
        <v>892</v>
      </c>
      <c r="N1607" s="1104"/>
      <c r="O1607" s="1129" t="str">
        <f t="shared" si="150"/>
        <v/>
      </c>
      <c r="P1607" s="175"/>
      <c r="Q1607" s="175"/>
      <c r="R1607" s="175"/>
      <c r="S1607" s="175"/>
      <c r="T1607" s="175"/>
      <c r="U1607" s="175"/>
      <c r="V1607" s="175"/>
      <c r="W1607" s="175"/>
      <c r="X1607" s="175"/>
      <c r="Y1607" s="175"/>
      <c r="Z1607" s="175"/>
      <c r="AA1607" s="175"/>
      <c r="AB1607" s="175"/>
      <c r="AC1607" s="175"/>
      <c r="AD1607" s="175"/>
      <c r="AE1607" s="175"/>
      <c r="AF1607" s="175"/>
      <c r="AG1607" s="175"/>
    </row>
    <row r="1608" spans="1:33" ht="18" customHeight="1">
      <c r="A1608" s="647" t="str">
        <f t="shared" si="151"/>
        <v>平成20</v>
      </c>
      <c r="B1608" s="552">
        <f t="shared" si="148"/>
        <v>23</v>
      </c>
      <c r="C1608" s="648" t="s">
        <v>3534</v>
      </c>
      <c r="D1608" s="648">
        <f t="shared" si="149"/>
        <v>39605</v>
      </c>
      <c r="E1608" s="654">
        <v>2</v>
      </c>
      <c r="F1608" s="650" t="s">
        <v>3537</v>
      </c>
      <c r="G1608" s="650" t="s">
        <v>3134</v>
      </c>
      <c r="H1608" s="650" t="s">
        <v>3538</v>
      </c>
      <c r="I1608" s="176"/>
      <c r="J1608" s="665">
        <v>1</v>
      </c>
      <c r="K1608" s="669">
        <v>44</v>
      </c>
      <c r="L1608" s="669">
        <v>174</v>
      </c>
      <c r="M1608" s="176">
        <f t="shared" si="152"/>
        <v>348</v>
      </c>
      <c r="N1608" s="1104"/>
      <c r="O1608" s="1129" t="str">
        <f t="shared" si="150"/>
        <v/>
      </c>
      <c r="P1608" s="175"/>
      <c r="Q1608" s="175"/>
      <c r="R1608" s="175"/>
      <c r="S1608" s="175"/>
      <c r="T1608" s="175"/>
      <c r="U1608" s="175"/>
      <c r="V1608" s="175"/>
      <c r="W1608" s="175"/>
      <c r="X1608" s="175"/>
      <c r="Y1608" s="175"/>
      <c r="Z1608" s="175"/>
      <c r="AA1608" s="175"/>
      <c r="AB1608" s="175"/>
      <c r="AC1608" s="175"/>
      <c r="AD1608" s="175"/>
      <c r="AE1608" s="175"/>
      <c r="AF1608" s="175"/>
      <c r="AG1608" s="175"/>
    </row>
    <row r="1609" spans="1:33" ht="18" customHeight="1">
      <c r="A1609" s="647" t="str">
        <f t="shared" si="151"/>
        <v>平成20</v>
      </c>
      <c r="B1609" s="552">
        <f t="shared" si="148"/>
        <v>1</v>
      </c>
      <c r="C1609" s="648" t="s">
        <v>3539</v>
      </c>
      <c r="D1609" s="648">
        <f t="shared" si="149"/>
        <v>39606</v>
      </c>
      <c r="E1609" s="654">
        <v>2</v>
      </c>
      <c r="F1609" s="650" t="s">
        <v>3540</v>
      </c>
      <c r="G1609" s="650" t="s">
        <v>3541</v>
      </c>
      <c r="H1609" s="650" t="s">
        <v>3523</v>
      </c>
      <c r="I1609" s="176"/>
      <c r="J1609" s="665">
        <v>1</v>
      </c>
      <c r="K1609" s="669">
        <v>368</v>
      </c>
      <c r="L1609" s="669">
        <v>707</v>
      </c>
      <c r="M1609" s="176">
        <f t="shared" si="152"/>
        <v>1414</v>
      </c>
      <c r="N1609" s="1104"/>
      <c r="O1609" s="1129" t="str">
        <f t="shared" si="150"/>
        <v/>
      </c>
      <c r="P1609" s="175"/>
      <c r="Q1609" s="175"/>
      <c r="R1609" s="175"/>
      <c r="S1609" s="175"/>
      <c r="T1609" s="175"/>
      <c r="U1609" s="175"/>
      <c r="V1609" s="175"/>
      <c r="W1609" s="175"/>
      <c r="X1609" s="175"/>
      <c r="Y1609" s="175"/>
      <c r="Z1609" s="175"/>
      <c r="AA1609" s="175"/>
      <c r="AB1609" s="175"/>
      <c r="AC1609" s="175"/>
      <c r="AD1609" s="175"/>
      <c r="AE1609" s="175"/>
      <c r="AF1609" s="175"/>
      <c r="AG1609" s="175"/>
    </row>
    <row r="1610" spans="1:33" ht="18" customHeight="1">
      <c r="A1610" s="647" t="str">
        <f t="shared" si="151"/>
        <v>平成20</v>
      </c>
      <c r="B1610" s="552">
        <f t="shared" si="148"/>
        <v>33</v>
      </c>
      <c r="C1610" s="648" t="s">
        <v>3542</v>
      </c>
      <c r="D1610" s="648" t="str">
        <f t="shared" si="149"/>
        <v/>
      </c>
      <c r="E1610" s="654">
        <v>1</v>
      </c>
      <c r="F1610" s="650" t="s">
        <v>3543</v>
      </c>
      <c r="G1610" s="650" t="s">
        <v>3541</v>
      </c>
      <c r="H1610" s="650" t="s">
        <v>3523</v>
      </c>
      <c r="I1610" s="176"/>
      <c r="J1610" s="665">
        <v>1</v>
      </c>
      <c r="K1610" s="669">
        <v>12</v>
      </c>
      <c r="L1610" s="669">
        <v>80</v>
      </c>
      <c r="M1610" s="176">
        <f t="shared" si="152"/>
        <v>80</v>
      </c>
      <c r="N1610" s="1104"/>
      <c r="O1610" s="1129" t="str">
        <f t="shared" si="150"/>
        <v/>
      </c>
      <c r="P1610" s="175"/>
      <c r="Q1610" s="175"/>
      <c r="R1610" s="175"/>
      <c r="S1610" s="175"/>
      <c r="T1610" s="175"/>
      <c r="U1610" s="175"/>
      <c r="V1610" s="175"/>
      <c r="W1610" s="175"/>
      <c r="X1610" s="175"/>
      <c r="Y1610" s="175"/>
      <c r="Z1610" s="175"/>
      <c r="AA1610" s="175"/>
      <c r="AB1610" s="175"/>
      <c r="AC1610" s="175"/>
      <c r="AD1610" s="175"/>
      <c r="AE1610" s="175"/>
      <c r="AF1610" s="175"/>
      <c r="AG1610" s="175"/>
    </row>
    <row r="1611" spans="1:33" ht="18" customHeight="1">
      <c r="A1611" s="647" t="str">
        <f t="shared" si="151"/>
        <v>平成20</v>
      </c>
      <c r="B1611" s="552">
        <f t="shared" si="148"/>
        <v>5</v>
      </c>
      <c r="C1611" s="648" t="s">
        <v>3544</v>
      </c>
      <c r="D1611" s="648">
        <f t="shared" si="149"/>
        <v>39631</v>
      </c>
      <c r="E1611" s="654">
        <v>2</v>
      </c>
      <c r="F1611" s="650" t="s">
        <v>3545</v>
      </c>
      <c r="G1611" s="650" t="s">
        <v>3546</v>
      </c>
      <c r="H1611" s="650" t="s">
        <v>3547</v>
      </c>
      <c r="I1611" s="176"/>
      <c r="J1611" s="665">
        <v>1</v>
      </c>
      <c r="K1611" s="669">
        <v>225</v>
      </c>
      <c r="L1611" s="669">
        <v>472</v>
      </c>
      <c r="M1611" s="176">
        <f t="shared" si="152"/>
        <v>944</v>
      </c>
      <c r="N1611" s="1104"/>
      <c r="O1611" s="1129" t="str">
        <f t="shared" si="150"/>
        <v/>
      </c>
      <c r="P1611" s="175"/>
      <c r="Q1611" s="175"/>
      <c r="R1611" s="175"/>
      <c r="S1611" s="175"/>
      <c r="T1611" s="175"/>
      <c r="U1611" s="175"/>
      <c r="V1611" s="175"/>
      <c r="W1611" s="175"/>
      <c r="X1611" s="175"/>
      <c r="Y1611" s="175"/>
      <c r="Z1611" s="175"/>
      <c r="AA1611" s="175"/>
      <c r="AB1611" s="175"/>
      <c r="AC1611" s="175"/>
      <c r="AD1611" s="175"/>
      <c r="AE1611" s="175"/>
      <c r="AF1611" s="175"/>
      <c r="AG1611" s="175"/>
    </row>
    <row r="1612" spans="1:33" ht="18" customHeight="1">
      <c r="A1612" s="647" t="str">
        <f t="shared" si="151"/>
        <v>平成20</v>
      </c>
      <c r="B1612" s="552">
        <f t="shared" si="148"/>
        <v>62</v>
      </c>
      <c r="C1612" s="648" t="s">
        <v>3548</v>
      </c>
      <c r="D1612" s="648" t="str">
        <f t="shared" si="149"/>
        <v/>
      </c>
      <c r="E1612" s="654">
        <v>1</v>
      </c>
      <c r="F1612" s="671" t="s">
        <v>3549</v>
      </c>
      <c r="G1612" s="650" t="s">
        <v>3550</v>
      </c>
      <c r="H1612" s="650" t="s">
        <v>1759</v>
      </c>
      <c r="I1612" s="176"/>
      <c r="J1612" s="665">
        <v>1</v>
      </c>
      <c r="K1612" s="651">
        <v>5</v>
      </c>
      <c r="L1612" s="651">
        <v>400</v>
      </c>
      <c r="M1612" s="176">
        <f t="shared" si="152"/>
        <v>400</v>
      </c>
      <c r="N1612" s="1104"/>
      <c r="O1612" s="1129" t="str">
        <f t="shared" si="150"/>
        <v/>
      </c>
      <c r="P1612" s="175"/>
      <c r="Q1612" s="175"/>
      <c r="R1612" s="175"/>
      <c r="S1612" s="175"/>
      <c r="T1612" s="175"/>
      <c r="U1612" s="175"/>
      <c r="V1612" s="175"/>
      <c r="W1612" s="175"/>
      <c r="X1612" s="175"/>
      <c r="Y1612" s="175"/>
      <c r="Z1612" s="175"/>
      <c r="AA1612" s="175"/>
      <c r="AB1612" s="175"/>
      <c r="AC1612" s="175"/>
      <c r="AD1612" s="175"/>
      <c r="AE1612" s="175"/>
      <c r="AF1612" s="175"/>
      <c r="AG1612" s="175"/>
    </row>
    <row r="1613" spans="1:33" ht="18" customHeight="1">
      <c r="A1613" s="647" t="str">
        <f t="shared" si="151"/>
        <v>平成20</v>
      </c>
      <c r="B1613" s="552">
        <f t="shared" si="148"/>
        <v>94</v>
      </c>
      <c r="C1613" s="648" t="s">
        <v>3551</v>
      </c>
      <c r="D1613" s="648" t="str">
        <f t="shared" si="149"/>
        <v/>
      </c>
      <c r="E1613" s="654">
        <v>1</v>
      </c>
      <c r="F1613" s="650" t="s">
        <v>3552</v>
      </c>
      <c r="G1613" s="650" t="s">
        <v>3134</v>
      </c>
      <c r="H1613" s="650" t="s">
        <v>3553</v>
      </c>
      <c r="I1613" s="176"/>
      <c r="J1613" s="665" t="s">
        <v>3513</v>
      </c>
      <c r="K1613" s="669">
        <v>2</v>
      </c>
      <c r="L1613" s="669">
        <v>64</v>
      </c>
      <c r="M1613" s="176">
        <f t="shared" si="152"/>
        <v>64</v>
      </c>
      <c r="N1613" s="1104"/>
      <c r="O1613" s="1129" t="str">
        <f t="shared" si="150"/>
        <v/>
      </c>
      <c r="P1613" s="175"/>
      <c r="Q1613" s="175"/>
      <c r="R1613" s="175"/>
      <c r="S1613" s="175"/>
      <c r="T1613" s="175"/>
      <c r="U1613" s="175"/>
      <c r="V1613" s="175"/>
      <c r="W1613" s="175"/>
      <c r="X1613" s="175"/>
      <c r="Y1613" s="175"/>
      <c r="Z1613" s="175"/>
      <c r="AA1613" s="175"/>
      <c r="AB1613" s="175"/>
      <c r="AC1613" s="175"/>
      <c r="AD1613" s="175"/>
      <c r="AE1613" s="175"/>
      <c r="AF1613" s="175"/>
      <c r="AG1613" s="175"/>
    </row>
    <row r="1614" spans="1:33" ht="18" customHeight="1">
      <c r="A1614" s="647" t="str">
        <f t="shared" si="151"/>
        <v>平成20</v>
      </c>
      <c r="B1614" s="552">
        <f t="shared" si="148"/>
        <v>19</v>
      </c>
      <c r="C1614" s="648" t="s">
        <v>3554</v>
      </c>
      <c r="D1614" s="648">
        <f t="shared" si="149"/>
        <v>39635</v>
      </c>
      <c r="E1614" s="654">
        <v>2</v>
      </c>
      <c r="F1614" s="650" t="s">
        <v>3555</v>
      </c>
      <c r="G1614" s="650" t="s">
        <v>3556</v>
      </c>
      <c r="H1614" s="650" t="s">
        <v>3557</v>
      </c>
      <c r="I1614" s="176"/>
      <c r="J1614" s="665">
        <v>1</v>
      </c>
      <c r="K1614" s="669">
        <v>46</v>
      </c>
      <c r="L1614" s="669">
        <v>133</v>
      </c>
      <c r="M1614" s="176">
        <f t="shared" si="152"/>
        <v>266</v>
      </c>
      <c r="N1614" s="1104"/>
      <c r="O1614" s="1129" t="str">
        <f t="shared" si="150"/>
        <v/>
      </c>
      <c r="P1614" s="175"/>
      <c r="Q1614" s="175"/>
      <c r="R1614" s="175"/>
      <c r="S1614" s="175"/>
      <c r="T1614" s="175"/>
      <c r="U1614" s="175"/>
      <c r="V1614" s="175"/>
      <c r="W1614" s="175"/>
      <c r="X1614" s="175"/>
      <c r="Y1614" s="175"/>
      <c r="Z1614" s="175"/>
      <c r="AA1614" s="175"/>
      <c r="AB1614" s="175"/>
      <c r="AC1614" s="175"/>
      <c r="AD1614" s="175"/>
      <c r="AE1614" s="175"/>
      <c r="AF1614" s="175"/>
      <c r="AG1614" s="175"/>
    </row>
    <row r="1615" spans="1:33" ht="18" customHeight="1">
      <c r="A1615" s="647" t="str">
        <f t="shared" si="151"/>
        <v>平成20</v>
      </c>
      <c r="B1615" s="552">
        <f t="shared" si="148"/>
        <v>25</v>
      </c>
      <c r="C1615" s="648" t="s">
        <v>3558</v>
      </c>
      <c r="D1615" s="648">
        <f t="shared" si="149"/>
        <v>39646</v>
      </c>
      <c r="E1615" s="654">
        <v>2</v>
      </c>
      <c r="F1615" s="650" t="s">
        <v>3559</v>
      </c>
      <c r="G1615" s="650" t="s">
        <v>3134</v>
      </c>
      <c r="H1615" s="650" t="s">
        <v>2920</v>
      </c>
      <c r="I1615" s="176"/>
      <c r="J1615" s="665">
        <v>1</v>
      </c>
      <c r="K1615" s="669">
        <v>25</v>
      </c>
      <c r="L1615" s="669">
        <v>71</v>
      </c>
      <c r="M1615" s="176">
        <f t="shared" si="152"/>
        <v>142</v>
      </c>
      <c r="N1615" s="1104"/>
      <c r="O1615" s="1129" t="str">
        <f t="shared" si="150"/>
        <v/>
      </c>
      <c r="P1615" s="175"/>
      <c r="Q1615" s="175"/>
      <c r="R1615" s="175"/>
      <c r="S1615" s="175"/>
      <c r="T1615" s="175"/>
      <c r="U1615" s="175"/>
      <c r="V1615" s="175"/>
      <c r="W1615" s="175"/>
      <c r="X1615" s="175"/>
      <c r="Y1615" s="175"/>
      <c r="Z1615" s="175"/>
      <c r="AA1615" s="175"/>
      <c r="AB1615" s="175"/>
      <c r="AC1615" s="175"/>
      <c r="AD1615" s="175"/>
      <c r="AE1615" s="175"/>
      <c r="AF1615" s="175"/>
      <c r="AG1615" s="175"/>
    </row>
    <row r="1616" spans="1:33" ht="18" customHeight="1">
      <c r="A1616" s="647" t="str">
        <f t="shared" si="151"/>
        <v>平成20</v>
      </c>
      <c r="B1616" s="552">
        <f t="shared" si="148"/>
        <v>62</v>
      </c>
      <c r="C1616" s="648" t="s">
        <v>3558</v>
      </c>
      <c r="D1616" s="648" t="str">
        <f t="shared" si="149"/>
        <v/>
      </c>
      <c r="E1616" s="654">
        <v>1</v>
      </c>
      <c r="F1616" s="650" t="s">
        <v>3560</v>
      </c>
      <c r="G1616" s="650" t="s">
        <v>3561</v>
      </c>
      <c r="H1616" s="650" t="s">
        <v>3562</v>
      </c>
      <c r="I1616" s="176"/>
      <c r="J1616" s="665" t="s">
        <v>3513</v>
      </c>
      <c r="K1616" s="669">
        <v>5</v>
      </c>
      <c r="L1616" s="669">
        <v>48</v>
      </c>
      <c r="M1616" s="176">
        <f t="shared" si="152"/>
        <v>48</v>
      </c>
      <c r="N1616" s="1104"/>
      <c r="O1616" s="1129" t="str">
        <f t="shared" si="150"/>
        <v/>
      </c>
      <c r="P1616" s="175"/>
      <c r="Q1616" s="175"/>
      <c r="R1616" s="175"/>
      <c r="S1616" s="175"/>
      <c r="T1616" s="175"/>
      <c r="U1616" s="175"/>
      <c r="V1616" s="175"/>
      <c r="W1616" s="175"/>
      <c r="X1616" s="175"/>
      <c r="Y1616" s="175"/>
      <c r="Z1616" s="175"/>
      <c r="AA1616" s="175"/>
      <c r="AB1616" s="175"/>
      <c r="AC1616" s="175"/>
      <c r="AD1616" s="175"/>
      <c r="AE1616" s="175"/>
      <c r="AF1616" s="175"/>
      <c r="AG1616" s="175"/>
    </row>
    <row r="1617" spans="1:33" ht="18" customHeight="1">
      <c r="A1617" s="647" t="str">
        <f t="shared" si="151"/>
        <v>平成20</v>
      </c>
      <c r="B1617" s="552">
        <f t="shared" si="148"/>
        <v>9</v>
      </c>
      <c r="C1617" s="648" t="s">
        <v>3563</v>
      </c>
      <c r="D1617" s="648">
        <f t="shared" si="149"/>
        <v>39652</v>
      </c>
      <c r="E1617" s="654">
        <v>3</v>
      </c>
      <c r="F1617" s="650" t="s">
        <v>3564</v>
      </c>
      <c r="G1617" s="650" t="s">
        <v>3565</v>
      </c>
      <c r="H1617" s="650" t="s">
        <v>3553</v>
      </c>
      <c r="I1617" s="176"/>
      <c r="J1617" s="665">
        <v>1</v>
      </c>
      <c r="K1617" s="669">
        <v>100</v>
      </c>
      <c r="L1617" s="669">
        <v>211</v>
      </c>
      <c r="M1617" s="176">
        <f t="shared" si="152"/>
        <v>633</v>
      </c>
      <c r="N1617" s="1104"/>
      <c r="O1617" s="1129" t="str">
        <f t="shared" si="150"/>
        <v/>
      </c>
      <c r="P1617" s="175"/>
      <c r="Q1617" s="175"/>
      <c r="R1617" s="175"/>
      <c r="S1617" s="175"/>
      <c r="T1617" s="175"/>
      <c r="U1617" s="175"/>
      <c r="V1617" s="175"/>
      <c r="W1617" s="175"/>
      <c r="X1617" s="175"/>
      <c r="Y1617" s="175"/>
      <c r="Z1617" s="175"/>
      <c r="AA1617" s="175"/>
      <c r="AB1617" s="175"/>
      <c r="AC1617" s="175"/>
      <c r="AD1617" s="175"/>
      <c r="AE1617" s="175"/>
      <c r="AF1617" s="175"/>
      <c r="AG1617" s="175"/>
    </row>
    <row r="1618" spans="1:33" ht="18" customHeight="1">
      <c r="A1618" s="647" t="str">
        <f t="shared" si="151"/>
        <v>平成20</v>
      </c>
      <c r="B1618" s="552">
        <f t="shared" si="148"/>
        <v>57</v>
      </c>
      <c r="C1618" s="648" t="s">
        <v>3566</v>
      </c>
      <c r="D1618" s="648" t="str">
        <f t="shared" si="149"/>
        <v/>
      </c>
      <c r="E1618" s="654">
        <v>1</v>
      </c>
      <c r="F1618" s="650" t="s">
        <v>3567</v>
      </c>
      <c r="G1618" s="650" t="s">
        <v>3134</v>
      </c>
      <c r="H1618" s="650" t="s">
        <v>3335</v>
      </c>
      <c r="I1618" s="176"/>
      <c r="J1618" s="665" t="s">
        <v>3513</v>
      </c>
      <c r="K1618" s="669">
        <v>6</v>
      </c>
      <c r="L1618" s="669">
        <v>88</v>
      </c>
      <c r="M1618" s="176">
        <f t="shared" si="152"/>
        <v>88</v>
      </c>
      <c r="N1618" s="1104"/>
      <c r="O1618" s="1129" t="str">
        <f t="shared" si="150"/>
        <v/>
      </c>
      <c r="P1618" s="175"/>
      <c r="Q1618" s="175"/>
      <c r="R1618" s="175"/>
      <c r="S1618" s="175"/>
      <c r="T1618" s="175"/>
      <c r="U1618" s="175"/>
      <c r="V1618" s="175"/>
      <c r="W1618" s="175"/>
      <c r="X1618" s="175"/>
      <c r="Y1618" s="175"/>
      <c r="Z1618" s="175"/>
      <c r="AA1618" s="175"/>
      <c r="AB1618" s="175"/>
      <c r="AC1618" s="175"/>
      <c r="AD1618" s="175"/>
      <c r="AE1618" s="175"/>
      <c r="AF1618" s="175"/>
      <c r="AG1618" s="175"/>
    </row>
    <row r="1619" spans="1:33" ht="18" customHeight="1">
      <c r="A1619" s="647" t="str">
        <f t="shared" si="151"/>
        <v>平成20</v>
      </c>
      <c r="B1619" s="552">
        <f t="shared" si="148"/>
        <v>94</v>
      </c>
      <c r="C1619" s="648" t="s">
        <v>3568</v>
      </c>
      <c r="D1619" s="648" t="str">
        <f t="shared" si="149"/>
        <v/>
      </c>
      <c r="E1619" s="654">
        <v>1</v>
      </c>
      <c r="F1619" s="650" t="s">
        <v>3569</v>
      </c>
      <c r="G1619" s="650" t="s">
        <v>3570</v>
      </c>
      <c r="H1619" s="650" t="s">
        <v>3571</v>
      </c>
      <c r="I1619" s="176"/>
      <c r="J1619" s="665">
        <v>1</v>
      </c>
      <c r="K1619" s="669">
        <v>2</v>
      </c>
      <c r="L1619" s="669">
        <v>74</v>
      </c>
      <c r="M1619" s="176">
        <f t="shared" si="152"/>
        <v>74</v>
      </c>
      <c r="N1619" s="1104"/>
      <c r="O1619" s="1129" t="str">
        <f t="shared" si="150"/>
        <v/>
      </c>
      <c r="P1619" s="175"/>
      <c r="Q1619" s="175"/>
      <c r="R1619" s="175"/>
      <c r="S1619" s="175"/>
      <c r="T1619" s="175"/>
      <c r="U1619" s="175"/>
      <c r="V1619" s="175"/>
      <c r="W1619" s="175"/>
      <c r="X1619" s="175"/>
      <c r="Y1619" s="175"/>
      <c r="Z1619" s="175"/>
      <c r="AA1619" s="175"/>
      <c r="AB1619" s="175"/>
      <c r="AC1619" s="175"/>
      <c r="AD1619" s="175"/>
      <c r="AE1619" s="175"/>
      <c r="AF1619" s="175"/>
      <c r="AG1619" s="175"/>
    </row>
    <row r="1620" spans="1:33" ht="18" customHeight="1">
      <c r="A1620" s="647" t="str">
        <f t="shared" si="151"/>
        <v>平成20</v>
      </c>
      <c r="B1620" s="552">
        <f t="shared" si="148"/>
        <v>37</v>
      </c>
      <c r="C1620" s="648" t="s">
        <v>3572</v>
      </c>
      <c r="D1620" s="648" t="str">
        <f t="shared" si="149"/>
        <v/>
      </c>
      <c r="E1620" s="654">
        <v>1</v>
      </c>
      <c r="F1620" s="650" t="s">
        <v>3573</v>
      </c>
      <c r="G1620" s="650" t="s">
        <v>3574</v>
      </c>
      <c r="H1620" s="650" t="s">
        <v>3538</v>
      </c>
      <c r="I1620" s="176"/>
      <c r="J1620" s="665">
        <v>1</v>
      </c>
      <c r="K1620" s="669">
        <v>10</v>
      </c>
      <c r="L1620" s="669">
        <v>205</v>
      </c>
      <c r="M1620" s="176">
        <f t="shared" si="152"/>
        <v>205</v>
      </c>
      <c r="N1620" s="1104"/>
      <c r="O1620" s="1129" t="str">
        <f t="shared" si="150"/>
        <v/>
      </c>
      <c r="P1620" s="175"/>
      <c r="Q1620" s="175"/>
      <c r="R1620" s="175"/>
      <c r="S1620" s="175"/>
      <c r="T1620" s="175"/>
      <c r="U1620" s="175"/>
      <c r="V1620" s="175"/>
      <c r="W1620" s="175"/>
      <c r="X1620" s="175"/>
      <c r="Y1620" s="175"/>
      <c r="Z1620" s="175"/>
      <c r="AA1620" s="175"/>
      <c r="AB1620" s="175"/>
      <c r="AC1620" s="175"/>
      <c r="AD1620" s="175"/>
      <c r="AE1620" s="175"/>
      <c r="AF1620" s="175"/>
      <c r="AG1620" s="175"/>
    </row>
    <row r="1621" spans="1:33" ht="18" customHeight="1">
      <c r="A1621" s="647" t="str">
        <f t="shared" si="151"/>
        <v>平成20</v>
      </c>
      <c r="B1621" s="552">
        <f t="shared" si="148"/>
        <v>30</v>
      </c>
      <c r="C1621" s="648" t="s">
        <v>3575</v>
      </c>
      <c r="D1621" s="648">
        <f t="shared" si="149"/>
        <v>39666</v>
      </c>
      <c r="E1621" s="654">
        <v>2</v>
      </c>
      <c r="F1621" s="650" t="s">
        <v>3576</v>
      </c>
      <c r="G1621" s="650" t="s">
        <v>3577</v>
      </c>
      <c r="H1621" s="650" t="s">
        <v>3536</v>
      </c>
      <c r="I1621" s="176"/>
      <c r="J1621" s="665">
        <v>1</v>
      </c>
      <c r="K1621" s="669">
        <v>16</v>
      </c>
      <c r="L1621" s="669">
        <v>185</v>
      </c>
      <c r="M1621" s="176">
        <f t="shared" si="152"/>
        <v>370</v>
      </c>
      <c r="N1621" s="1104"/>
      <c r="O1621" s="1129" t="str">
        <f t="shared" si="150"/>
        <v/>
      </c>
      <c r="P1621" s="175"/>
      <c r="Q1621" s="175"/>
      <c r="R1621" s="175"/>
      <c r="S1621" s="175"/>
      <c r="T1621" s="175"/>
      <c r="U1621" s="175"/>
      <c r="V1621" s="175"/>
      <c r="W1621" s="175"/>
      <c r="X1621" s="175"/>
      <c r="Y1621" s="175"/>
      <c r="Z1621" s="175"/>
      <c r="AA1621" s="175"/>
      <c r="AB1621" s="175"/>
      <c r="AC1621" s="175"/>
      <c r="AD1621" s="175"/>
      <c r="AE1621" s="175"/>
      <c r="AF1621" s="175"/>
      <c r="AG1621" s="175"/>
    </row>
    <row r="1622" spans="1:33" ht="18" customHeight="1">
      <c r="A1622" s="647" t="str">
        <f t="shared" si="151"/>
        <v>平成20</v>
      </c>
      <c r="B1622" s="552">
        <f t="shared" si="148"/>
        <v>27</v>
      </c>
      <c r="C1622" s="648" t="s">
        <v>3578</v>
      </c>
      <c r="D1622" s="648" t="str">
        <f t="shared" si="149"/>
        <v/>
      </c>
      <c r="E1622" s="654">
        <v>1</v>
      </c>
      <c r="F1622" s="650" t="s">
        <v>3579</v>
      </c>
      <c r="G1622" s="650" t="s">
        <v>3134</v>
      </c>
      <c r="H1622" s="650" t="s">
        <v>3538</v>
      </c>
      <c r="I1622" s="176"/>
      <c r="J1622" s="665">
        <v>1</v>
      </c>
      <c r="K1622" s="669">
        <v>20</v>
      </c>
      <c r="L1622" s="669">
        <v>62</v>
      </c>
      <c r="M1622" s="176">
        <f t="shared" si="152"/>
        <v>62</v>
      </c>
      <c r="N1622" s="1104"/>
      <c r="O1622" s="1129" t="str">
        <f t="shared" si="150"/>
        <v/>
      </c>
      <c r="P1622" s="175"/>
      <c r="Q1622" s="175"/>
      <c r="R1622" s="175"/>
      <c r="S1622" s="175"/>
      <c r="T1622" s="175"/>
      <c r="U1622" s="175"/>
      <c r="V1622" s="175"/>
      <c r="W1622" s="175"/>
      <c r="X1622" s="175"/>
      <c r="Y1622" s="175"/>
      <c r="Z1622" s="175"/>
      <c r="AA1622" s="175"/>
      <c r="AB1622" s="175"/>
      <c r="AC1622" s="175"/>
      <c r="AD1622" s="175"/>
      <c r="AE1622" s="175"/>
      <c r="AF1622" s="175"/>
      <c r="AG1622" s="175"/>
    </row>
    <row r="1623" spans="1:33" ht="18" customHeight="1">
      <c r="A1623" s="647" t="str">
        <f t="shared" si="151"/>
        <v>平成20</v>
      </c>
      <c r="B1623" s="552">
        <f t="shared" si="148"/>
        <v>17</v>
      </c>
      <c r="C1623" s="648" t="s">
        <v>3580</v>
      </c>
      <c r="D1623" s="648">
        <f t="shared" si="149"/>
        <v>39691</v>
      </c>
      <c r="E1623" s="654">
        <v>2</v>
      </c>
      <c r="F1623" s="650" t="s">
        <v>3581</v>
      </c>
      <c r="G1623" s="650" t="s">
        <v>3582</v>
      </c>
      <c r="H1623" s="650" t="s">
        <v>2963</v>
      </c>
      <c r="I1623" s="176"/>
      <c r="J1623" s="665">
        <v>1</v>
      </c>
      <c r="K1623" s="669">
        <v>58</v>
      </c>
      <c r="L1623" s="669">
        <v>90</v>
      </c>
      <c r="M1623" s="176">
        <f t="shared" si="152"/>
        <v>180</v>
      </c>
      <c r="N1623" s="1104"/>
      <c r="O1623" s="1129" t="str">
        <f t="shared" si="150"/>
        <v/>
      </c>
      <c r="P1623" s="175"/>
      <c r="Q1623" s="175"/>
      <c r="R1623" s="175"/>
      <c r="S1623" s="175"/>
      <c r="T1623" s="175"/>
      <c r="U1623" s="175"/>
      <c r="V1623" s="175"/>
      <c r="W1623" s="175"/>
      <c r="X1623" s="175"/>
      <c r="Y1623" s="175"/>
      <c r="Z1623" s="175"/>
      <c r="AA1623" s="175"/>
      <c r="AB1623" s="175"/>
      <c r="AC1623" s="175"/>
      <c r="AD1623" s="175"/>
      <c r="AE1623" s="175"/>
      <c r="AF1623" s="175"/>
      <c r="AG1623" s="175"/>
    </row>
    <row r="1624" spans="1:33" ht="18" customHeight="1">
      <c r="A1624" s="647" t="str">
        <f t="shared" si="151"/>
        <v>平成20</v>
      </c>
      <c r="B1624" s="552">
        <f t="shared" si="148"/>
        <v>7</v>
      </c>
      <c r="C1624" s="648" t="s">
        <v>3583</v>
      </c>
      <c r="D1624" s="648" t="str">
        <f t="shared" si="149"/>
        <v/>
      </c>
      <c r="E1624" s="654">
        <v>1</v>
      </c>
      <c r="F1624" s="650" t="s">
        <v>3584</v>
      </c>
      <c r="G1624" s="650" t="s">
        <v>445</v>
      </c>
      <c r="H1624" s="650" t="s">
        <v>3585</v>
      </c>
      <c r="I1624" s="176"/>
      <c r="J1624" s="665">
        <v>1</v>
      </c>
      <c r="K1624" s="669">
        <v>115</v>
      </c>
      <c r="L1624" s="669">
        <v>165</v>
      </c>
      <c r="M1624" s="176">
        <f t="shared" si="152"/>
        <v>165</v>
      </c>
      <c r="N1624" s="1104"/>
      <c r="O1624" s="1129" t="str">
        <f t="shared" si="150"/>
        <v/>
      </c>
      <c r="P1624" s="175"/>
      <c r="Q1624" s="175"/>
      <c r="R1624" s="175"/>
      <c r="S1624" s="175"/>
      <c r="T1624" s="175"/>
      <c r="U1624" s="175"/>
      <c r="V1624" s="175"/>
      <c r="W1624" s="175"/>
      <c r="X1624" s="175"/>
      <c r="Y1624" s="175"/>
      <c r="Z1624" s="175"/>
      <c r="AA1624" s="175"/>
      <c r="AB1624" s="175"/>
      <c r="AC1624" s="175"/>
      <c r="AD1624" s="175"/>
      <c r="AE1624" s="175"/>
      <c r="AF1624" s="175"/>
      <c r="AG1624" s="175"/>
    </row>
    <row r="1625" spans="1:33" ht="18" customHeight="1">
      <c r="A1625" s="647" t="str">
        <f t="shared" si="151"/>
        <v>平成20</v>
      </c>
      <c r="B1625" s="552">
        <f t="shared" si="148"/>
        <v>94</v>
      </c>
      <c r="C1625" s="648" t="s">
        <v>3586</v>
      </c>
      <c r="D1625" s="648" t="str">
        <f t="shared" si="149"/>
        <v/>
      </c>
      <c r="E1625" s="654">
        <v>1</v>
      </c>
      <c r="F1625" s="650" t="s">
        <v>3587</v>
      </c>
      <c r="G1625" s="650" t="s">
        <v>2915</v>
      </c>
      <c r="H1625" s="650" t="s">
        <v>3536</v>
      </c>
      <c r="I1625" s="176"/>
      <c r="J1625" s="665">
        <v>1</v>
      </c>
      <c r="K1625" s="669">
        <v>2</v>
      </c>
      <c r="L1625" s="669">
        <v>80</v>
      </c>
      <c r="M1625" s="176">
        <f t="shared" si="152"/>
        <v>80</v>
      </c>
      <c r="N1625" s="1104"/>
      <c r="O1625" s="1129" t="str">
        <f t="shared" si="150"/>
        <v/>
      </c>
      <c r="P1625" s="175"/>
      <c r="Q1625" s="175"/>
      <c r="R1625" s="175"/>
      <c r="S1625" s="175"/>
      <c r="T1625" s="175"/>
      <c r="U1625" s="175"/>
      <c r="V1625" s="175"/>
      <c r="W1625" s="175"/>
      <c r="X1625" s="175"/>
      <c r="Y1625" s="175"/>
      <c r="Z1625" s="175"/>
      <c r="AA1625" s="175"/>
      <c r="AB1625" s="175"/>
      <c r="AC1625" s="175"/>
      <c r="AD1625" s="175"/>
      <c r="AE1625" s="175"/>
      <c r="AF1625" s="175"/>
      <c r="AG1625" s="175"/>
    </row>
    <row r="1626" spans="1:33" ht="18" customHeight="1">
      <c r="A1626" s="647" t="str">
        <f t="shared" si="151"/>
        <v>平成20</v>
      </c>
      <c r="B1626" s="552">
        <f t="shared" si="148"/>
        <v>62</v>
      </c>
      <c r="C1626" s="648" t="s">
        <v>3588</v>
      </c>
      <c r="D1626" s="648" t="str">
        <f t="shared" si="149"/>
        <v/>
      </c>
      <c r="E1626" s="654">
        <v>1</v>
      </c>
      <c r="F1626" s="650" t="s">
        <v>3589</v>
      </c>
      <c r="G1626" s="650" t="s">
        <v>3134</v>
      </c>
      <c r="H1626" s="650" t="s">
        <v>3509</v>
      </c>
      <c r="I1626" s="176"/>
      <c r="J1626" s="665" t="s">
        <v>3513</v>
      </c>
      <c r="K1626" s="669">
        <v>5</v>
      </c>
      <c r="L1626" s="669">
        <v>50</v>
      </c>
      <c r="M1626" s="176">
        <f t="shared" si="152"/>
        <v>50</v>
      </c>
      <c r="N1626" s="1104"/>
      <c r="O1626" s="1129" t="str">
        <f t="shared" si="150"/>
        <v/>
      </c>
      <c r="P1626" s="175"/>
      <c r="Q1626" s="175"/>
      <c r="R1626" s="175"/>
      <c r="S1626" s="175"/>
      <c r="T1626" s="175"/>
      <c r="U1626" s="175"/>
      <c r="V1626" s="175"/>
      <c r="W1626" s="175"/>
      <c r="X1626" s="175"/>
      <c r="Y1626" s="175"/>
      <c r="Z1626" s="175"/>
      <c r="AA1626" s="175"/>
      <c r="AB1626" s="175"/>
      <c r="AC1626" s="175"/>
      <c r="AD1626" s="175"/>
      <c r="AE1626" s="175"/>
      <c r="AF1626" s="175"/>
      <c r="AG1626" s="175"/>
    </row>
    <row r="1627" spans="1:33" ht="18" customHeight="1">
      <c r="A1627" s="647" t="str">
        <f t="shared" si="151"/>
        <v>平成20</v>
      </c>
      <c r="B1627" s="552">
        <f t="shared" si="148"/>
        <v>47</v>
      </c>
      <c r="C1627" s="648" t="s">
        <v>3590</v>
      </c>
      <c r="D1627" s="648" t="str">
        <f t="shared" si="149"/>
        <v/>
      </c>
      <c r="E1627" s="654">
        <v>1</v>
      </c>
      <c r="F1627" s="650" t="s">
        <v>3591</v>
      </c>
      <c r="G1627" s="650" t="s">
        <v>3592</v>
      </c>
      <c r="H1627" s="650" t="s">
        <v>3512</v>
      </c>
      <c r="I1627" s="176"/>
      <c r="J1627" s="665">
        <v>1</v>
      </c>
      <c r="K1627" s="669">
        <v>7</v>
      </c>
      <c r="L1627" s="669">
        <v>42</v>
      </c>
      <c r="M1627" s="176">
        <f t="shared" si="152"/>
        <v>42</v>
      </c>
      <c r="N1627" s="1104"/>
      <c r="O1627" s="1129" t="str">
        <f t="shared" si="150"/>
        <v/>
      </c>
      <c r="P1627" s="175"/>
      <c r="Q1627" s="175"/>
      <c r="R1627" s="175"/>
      <c r="S1627" s="175"/>
      <c r="T1627" s="175"/>
      <c r="U1627" s="175"/>
      <c r="V1627" s="175"/>
      <c r="W1627" s="175"/>
      <c r="X1627" s="175"/>
      <c r="Y1627" s="175"/>
      <c r="Z1627" s="175"/>
      <c r="AA1627" s="175"/>
      <c r="AB1627" s="175"/>
      <c r="AC1627" s="175"/>
      <c r="AD1627" s="175"/>
      <c r="AE1627" s="175"/>
      <c r="AF1627" s="175"/>
      <c r="AG1627" s="175"/>
    </row>
    <row r="1628" spans="1:33" ht="18" customHeight="1">
      <c r="A1628" s="647" t="str">
        <f t="shared" si="151"/>
        <v>平成20</v>
      </c>
      <c r="B1628" s="552">
        <f t="shared" si="148"/>
        <v>10</v>
      </c>
      <c r="C1628" s="648" t="s">
        <v>3593</v>
      </c>
      <c r="D1628" s="648">
        <f t="shared" si="149"/>
        <v>39740</v>
      </c>
      <c r="E1628" s="654">
        <v>2</v>
      </c>
      <c r="F1628" s="650" t="s">
        <v>3594</v>
      </c>
      <c r="G1628" s="650" t="s">
        <v>3595</v>
      </c>
      <c r="H1628" s="650" t="s">
        <v>3527</v>
      </c>
      <c r="I1628" s="176"/>
      <c r="J1628" s="665">
        <v>1</v>
      </c>
      <c r="K1628" s="669">
        <v>95</v>
      </c>
      <c r="L1628" s="669">
        <v>174</v>
      </c>
      <c r="M1628" s="176">
        <f t="shared" si="152"/>
        <v>348</v>
      </c>
      <c r="N1628" s="1104"/>
      <c r="O1628" s="1129" t="str">
        <f t="shared" si="150"/>
        <v/>
      </c>
      <c r="P1628" s="175"/>
      <c r="Q1628" s="175"/>
      <c r="R1628" s="175"/>
      <c r="S1628" s="175"/>
      <c r="T1628" s="175"/>
      <c r="U1628" s="175"/>
      <c r="V1628" s="175"/>
      <c r="W1628" s="175"/>
      <c r="X1628" s="175"/>
      <c r="Y1628" s="175"/>
      <c r="Z1628" s="175"/>
      <c r="AA1628" s="175"/>
      <c r="AB1628" s="175"/>
      <c r="AC1628" s="175"/>
      <c r="AD1628" s="175"/>
      <c r="AE1628" s="175"/>
      <c r="AF1628" s="175"/>
      <c r="AG1628" s="175"/>
    </row>
    <row r="1629" spans="1:33" ht="18" customHeight="1">
      <c r="A1629" s="647" t="str">
        <f t="shared" si="151"/>
        <v>平成20</v>
      </c>
      <c r="B1629" s="552">
        <f t="shared" si="148"/>
        <v>62</v>
      </c>
      <c r="C1629" s="648" t="s">
        <v>3596</v>
      </c>
      <c r="D1629" s="648" t="str">
        <f t="shared" si="149"/>
        <v/>
      </c>
      <c r="E1629" s="654">
        <v>1</v>
      </c>
      <c r="F1629" s="650" t="s">
        <v>3597</v>
      </c>
      <c r="G1629" s="650" t="s">
        <v>2915</v>
      </c>
      <c r="H1629" s="650" t="s">
        <v>3547</v>
      </c>
      <c r="I1629" s="176"/>
      <c r="J1629" s="665" t="s">
        <v>3513</v>
      </c>
      <c r="K1629" s="669">
        <v>5</v>
      </c>
      <c r="L1629" s="669">
        <v>98</v>
      </c>
      <c r="M1629" s="176">
        <f t="shared" si="152"/>
        <v>98</v>
      </c>
      <c r="N1629" s="1104"/>
      <c r="O1629" s="1129" t="str">
        <f t="shared" si="150"/>
        <v/>
      </c>
      <c r="P1629" s="175"/>
      <c r="Q1629" s="175"/>
      <c r="R1629" s="175"/>
      <c r="S1629" s="175"/>
      <c r="T1629" s="175"/>
      <c r="U1629" s="175"/>
      <c r="V1629" s="175"/>
      <c r="W1629" s="175"/>
      <c r="X1629" s="175"/>
      <c r="Y1629" s="175"/>
      <c r="Z1629" s="175"/>
      <c r="AA1629" s="175"/>
      <c r="AB1629" s="175"/>
      <c r="AC1629" s="175"/>
      <c r="AD1629" s="175"/>
      <c r="AE1629" s="175"/>
      <c r="AF1629" s="175"/>
      <c r="AG1629" s="175"/>
    </row>
    <row r="1630" spans="1:33" ht="18" customHeight="1">
      <c r="A1630" s="647" t="str">
        <f t="shared" si="151"/>
        <v>平成20</v>
      </c>
      <c r="B1630" s="552">
        <f t="shared" si="148"/>
        <v>76</v>
      </c>
      <c r="C1630" s="648" t="s">
        <v>3598</v>
      </c>
      <c r="D1630" s="648" t="str">
        <f t="shared" si="149"/>
        <v/>
      </c>
      <c r="E1630" s="654">
        <v>1</v>
      </c>
      <c r="F1630" s="650" t="s">
        <v>3599</v>
      </c>
      <c r="G1630" s="650" t="s">
        <v>3134</v>
      </c>
      <c r="H1630" s="650" t="s">
        <v>3527</v>
      </c>
      <c r="I1630" s="176"/>
      <c r="J1630" s="665">
        <v>1</v>
      </c>
      <c r="K1630" s="669">
        <v>4</v>
      </c>
      <c r="L1630" s="669">
        <v>53</v>
      </c>
      <c r="M1630" s="176">
        <f t="shared" si="152"/>
        <v>53</v>
      </c>
      <c r="N1630" s="1104"/>
      <c r="O1630" s="1129" t="str">
        <f t="shared" si="150"/>
        <v/>
      </c>
      <c r="P1630" s="175"/>
      <c r="Q1630" s="175"/>
      <c r="R1630" s="175"/>
      <c r="S1630" s="175"/>
      <c r="T1630" s="175"/>
      <c r="U1630" s="175"/>
      <c r="V1630" s="175"/>
      <c r="W1630" s="175"/>
      <c r="X1630" s="175"/>
      <c r="Y1630" s="175"/>
      <c r="Z1630" s="175"/>
      <c r="AA1630" s="175"/>
      <c r="AB1630" s="175"/>
      <c r="AC1630" s="175"/>
      <c r="AD1630" s="175"/>
      <c r="AE1630" s="175"/>
      <c r="AF1630" s="175"/>
      <c r="AG1630" s="175"/>
    </row>
    <row r="1631" spans="1:33" ht="18" customHeight="1">
      <c r="A1631" s="647" t="str">
        <f t="shared" si="151"/>
        <v>平成20</v>
      </c>
      <c r="B1631" s="552">
        <f t="shared" si="148"/>
        <v>2</v>
      </c>
      <c r="C1631" s="648" t="s">
        <v>3600</v>
      </c>
      <c r="D1631" s="648">
        <f t="shared" si="149"/>
        <v>39752</v>
      </c>
      <c r="E1631" s="654"/>
      <c r="F1631" s="650" t="s">
        <v>3601</v>
      </c>
      <c r="G1631" s="650" t="s">
        <v>2558</v>
      </c>
      <c r="H1631" s="650" t="s">
        <v>3523</v>
      </c>
      <c r="I1631" s="176"/>
      <c r="J1631" s="665">
        <v>1</v>
      </c>
      <c r="K1631" s="669">
        <v>357</v>
      </c>
      <c r="L1631" s="669">
        <v>688</v>
      </c>
      <c r="M1631" s="176">
        <f t="shared" si="152"/>
        <v>0</v>
      </c>
      <c r="N1631" s="1104"/>
      <c r="O1631" s="1129" t="str">
        <f t="shared" si="150"/>
        <v/>
      </c>
      <c r="P1631" s="175"/>
      <c r="Q1631" s="175"/>
      <c r="R1631" s="175"/>
      <c r="S1631" s="175"/>
      <c r="T1631" s="175"/>
      <c r="U1631" s="175"/>
      <c r="V1631" s="175"/>
      <c r="W1631" s="175"/>
      <c r="X1631" s="175"/>
      <c r="Y1631" s="175"/>
      <c r="Z1631" s="175"/>
      <c r="AA1631" s="175"/>
      <c r="AB1631" s="175"/>
      <c r="AC1631" s="175"/>
      <c r="AD1631" s="175"/>
      <c r="AE1631" s="175"/>
      <c r="AF1631" s="175"/>
      <c r="AG1631" s="175"/>
    </row>
    <row r="1632" spans="1:33" ht="18" customHeight="1">
      <c r="A1632" s="647" t="str">
        <f t="shared" si="151"/>
        <v>平成20</v>
      </c>
      <c r="B1632" s="552">
        <f t="shared" si="148"/>
        <v>18</v>
      </c>
      <c r="C1632" s="648" t="s">
        <v>3602</v>
      </c>
      <c r="D1632" s="648">
        <f t="shared" si="149"/>
        <v>39759</v>
      </c>
      <c r="E1632" s="654">
        <v>2</v>
      </c>
      <c r="F1632" s="650" t="s">
        <v>3603</v>
      </c>
      <c r="G1632" s="650" t="s">
        <v>3604</v>
      </c>
      <c r="H1632" s="650" t="s">
        <v>3605</v>
      </c>
      <c r="I1632" s="176"/>
      <c r="J1632" s="665">
        <v>1</v>
      </c>
      <c r="K1632" s="669">
        <v>50</v>
      </c>
      <c r="L1632" s="669">
        <v>146</v>
      </c>
      <c r="M1632" s="176">
        <f t="shared" si="152"/>
        <v>292</v>
      </c>
      <c r="N1632" s="1104"/>
      <c r="O1632" s="1129" t="str">
        <f t="shared" si="150"/>
        <v/>
      </c>
      <c r="P1632" s="175"/>
      <c r="Q1632" s="175"/>
      <c r="R1632" s="175"/>
      <c r="S1632" s="175"/>
      <c r="T1632" s="175"/>
      <c r="U1632" s="175"/>
      <c r="V1632" s="175"/>
      <c r="W1632" s="175"/>
      <c r="X1632" s="175"/>
      <c r="Y1632" s="175"/>
      <c r="Z1632" s="175"/>
      <c r="AA1632" s="175"/>
      <c r="AB1632" s="175"/>
      <c r="AC1632" s="175"/>
      <c r="AD1632" s="175"/>
      <c r="AE1632" s="175"/>
      <c r="AF1632" s="175"/>
      <c r="AG1632" s="175"/>
    </row>
    <row r="1633" spans="1:33" ht="18" customHeight="1">
      <c r="A1633" s="647" t="str">
        <f t="shared" si="151"/>
        <v>平成20</v>
      </c>
      <c r="B1633" s="552">
        <f t="shared" si="148"/>
        <v>108</v>
      </c>
      <c r="C1633" s="648" t="s">
        <v>3606</v>
      </c>
      <c r="D1633" s="648" t="str">
        <f t="shared" si="149"/>
        <v/>
      </c>
      <c r="E1633" s="654">
        <v>1</v>
      </c>
      <c r="F1633" s="650" t="s">
        <v>3607</v>
      </c>
      <c r="G1633" s="650" t="s">
        <v>3134</v>
      </c>
      <c r="H1633" s="650" t="s">
        <v>2922</v>
      </c>
      <c r="I1633" s="176"/>
      <c r="J1633" s="665">
        <v>1</v>
      </c>
      <c r="K1633" s="669">
        <v>1</v>
      </c>
      <c r="L1633" s="669">
        <v>7</v>
      </c>
      <c r="M1633" s="176">
        <f t="shared" si="152"/>
        <v>7</v>
      </c>
      <c r="N1633" s="1104"/>
      <c r="O1633" s="1129" t="str">
        <f t="shared" si="150"/>
        <v/>
      </c>
      <c r="P1633" s="175"/>
      <c r="Q1633" s="175"/>
      <c r="R1633" s="175"/>
      <c r="S1633" s="175"/>
      <c r="T1633" s="175"/>
      <c r="U1633" s="175"/>
      <c r="V1633" s="175"/>
      <c r="W1633" s="175"/>
      <c r="X1633" s="175"/>
      <c r="Y1633" s="175"/>
      <c r="Z1633" s="175"/>
      <c r="AA1633" s="175"/>
      <c r="AB1633" s="175"/>
      <c r="AC1633" s="175"/>
      <c r="AD1633" s="175"/>
      <c r="AE1633" s="175"/>
      <c r="AF1633" s="175"/>
      <c r="AG1633" s="175"/>
    </row>
    <row r="1634" spans="1:33" ht="18" customHeight="1">
      <c r="A1634" s="647" t="str">
        <f t="shared" si="151"/>
        <v>平成20</v>
      </c>
      <c r="B1634" s="552">
        <f t="shared" si="148"/>
        <v>3</v>
      </c>
      <c r="C1634" s="648" t="s">
        <v>3608</v>
      </c>
      <c r="D1634" s="648">
        <f t="shared" si="149"/>
        <v>39766</v>
      </c>
      <c r="E1634" s="654">
        <v>3</v>
      </c>
      <c r="F1634" s="650" t="s">
        <v>3609</v>
      </c>
      <c r="G1634" s="650" t="s">
        <v>3610</v>
      </c>
      <c r="H1634" s="650" t="s">
        <v>3611</v>
      </c>
      <c r="I1634" s="176"/>
      <c r="J1634" s="665">
        <v>1</v>
      </c>
      <c r="K1634" s="669">
        <v>294</v>
      </c>
      <c r="L1634" s="669">
        <v>674</v>
      </c>
      <c r="M1634" s="176">
        <f t="shared" si="152"/>
        <v>2022</v>
      </c>
      <c r="N1634" s="1104"/>
      <c r="O1634" s="1129" t="str">
        <f t="shared" si="150"/>
        <v/>
      </c>
      <c r="P1634" s="175"/>
      <c r="Q1634" s="175"/>
      <c r="R1634" s="175"/>
      <c r="S1634" s="175"/>
      <c r="T1634" s="175"/>
      <c r="U1634" s="175"/>
      <c r="V1634" s="175"/>
      <c r="W1634" s="175"/>
      <c r="X1634" s="175"/>
      <c r="Y1634" s="175"/>
      <c r="Z1634" s="175"/>
      <c r="AA1634" s="175"/>
      <c r="AB1634" s="175"/>
      <c r="AC1634" s="175"/>
      <c r="AD1634" s="175"/>
      <c r="AE1634" s="175"/>
      <c r="AF1634" s="175"/>
      <c r="AG1634" s="175"/>
    </row>
    <row r="1635" spans="1:33" ht="18" customHeight="1">
      <c r="A1635" s="647" t="str">
        <f t="shared" si="151"/>
        <v>平成20</v>
      </c>
      <c r="B1635" s="552">
        <f t="shared" si="148"/>
        <v>47</v>
      </c>
      <c r="C1635" s="648" t="s">
        <v>3608</v>
      </c>
      <c r="D1635" s="648" t="str">
        <f t="shared" si="149"/>
        <v/>
      </c>
      <c r="E1635" s="654">
        <v>1</v>
      </c>
      <c r="F1635" s="650" t="s">
        <v>3612</v>
      </c>
      <c r="G1635" s="650" t="s">
        <v>1513</v>
      </c>
      <c r="H1635" s="650" t="s">
        <v>3512</v>
      </c>
      <c r="I1635" s="176"/>
      <c r="J1635" s="665">
        <v>1</v>
      </c>
      <c r="K1635" s="669">
        <v>7</v>
      </c>
      <c r="L1635" s="669">
        <v>52</v>
      </c>
      <c r="M1635" s="176">
        <f t="shared" si="152"/>
        <v>52</v>
      </c>
      <c r="N1635" s="1104"/>
      <c r="O1635" s="1129" t="str">
        <f t="shared" si="150"/>
        <v/>
      </c>
      <c r="P1635" s="175"/>
      <c r="Q1635" s="175"/>
      <c r="R1635" s="175"/>
      <c r="S1635" s="175"/>
      <c r="T1635" s="175"/>
      <c r="U1635" s="175"/>
      <c r="V1635" s="175"/>
      <c r="W1635" s="175"/>
      <c r="X1635" s="175"/>
      <c r="Y1635" s="175"/>
      <c r="Z1635" s="175"/>
      <c r="AA1635" s="175"/>
      <c r="AB1635" s="175"/>
      <c r="AC1635" s="175"/>
      <c r="AD1635" s="175"/>
      <c r="AE1635" s="175"/>
      <c r="AF1635" s="175"/>
      <c r="AG1635" s="175"/>
    </row>
    <row r="1636" spans="1:33" ht="18" customHeight="1">
      <c r="A1636" s="647" t="str">
        <f t="shared" si="151"/>
        <v>平成20</v>
      </c>
      <c r="B1636" s="552">
        <f t="shared" si="148"/>
        <v>19</v>
      </c>
      <c r="C1636" s="648" t="s">
        <v>3608</v>
      </c>
      <c r="D1636" s="648" t="str">
        <f t="shared" si="149"/>
        <v/>
      </c>
      <c r="E1636" s="654">
        <v>1</v>
      </c>
      <c r="F1636" s="650" t="s">
        <v>3613</v>
      </c>
      <c r="G1636" s="650" t="s">
        <v>3604</v>
      </c>
      <c r="H1636" s="650" t="s">
        <v>3614</v>
      </c>
      <c r="I1636" s="176"/>
      <c r="J1636" s="665">
        <v>1</v>
      </c>
      <c r="K1636" s="669">
        <v>46</v>
      </c>
      <c r="L1636" s="669">
        <v>178</v>
      </c>
      <c r="M1636" s="176">
        <f t="shared" si="152"/>
        <v>178</v>
      </c>
      <c r="N1636" s="1104"/>
      <c r="O1636" s="1129" t="str">
        <f t="shared" si="150"/>
        <v/>
      </c>
      <c r="P1636" s="175"/>
      <c r="Q1636" s="175"/>
      <c r="R1636" s="175"/>
      <c r="S1636" s="175"/>
      <c r="T1636" s="175"/>
      <c r="U1636" s="175"/>
      <c r="V1636" s="175"/>
      <c r="W1636" s="175"/>
      <c r="X1636" s="175"/>
      <c r="Y1636" s="175"/>
      <c r="Z1636" s="175"/>
      <c r="AA1636" s="175"/>
      <c r="AB1636" s="175"/>
      <c r="AC1636" s="175"/>
      <c r="AD1636" s="175"/>
      <c r="AE1636" s="175"/>
      <c r="AF1636" s="175"/>
      <c r="AG1636" s="175"/>
    </row>
    <row r="1637" spans="1:33" ht="18" customHeight="1">
      <c r="A1637" s="647" t="str">
        <f t="shared" si="151"/>
        <v>平成20</v>
      </c>
      <c r="B1637" s="552">
        <f t="shared" si="148"/>
        <v>86</v>
      </c>
      <c r="C1637" s="648" t="s">
        <v>3615</v>
      </c>
      <c r="D1637" s="648" t="str">
        <f t="shared" si="149"/>
        <v/>
      </c>
      <c r="E1637" s="654">
        <v>1</v>
      </c>
      <c r="F1637" s="650" t="s">
        <v>3616</v>
      </c>
      <c r="G1637" s="650" t="s">
        <v>3134</v>
      </c>
      <c r="H1637" s="650" t="s">
        <v>2922</v>
      </c>
      <c r="I1637" s="176"/>
      <c r="J1637" s="665">
        <v>1</v>
      </c>
      <c r="K1637" s="669">
        <v>3</v>
      </c>
      <c r="L1637" s="669">
        <v>52</v>
      </c>
      <c r="M1637" s="176">
        <f t="shared" si="152"/>
        <v>52</v>
      </c>
      <c r="N1637" s="1104"/>
      <c r="O1637" s="1129" t="str">
        <f t="shared" si="150"/>
        <v/>
      </c>
      <c r="P1637" s="175"/>
      <c r="Q1637" s="175"/>
      <c r="R1637" s="175"/>
      <c r="S1637" s="175"/>
      <c r="T1637" s="175"/>
      <c r="U1637" s="175"/>
      <c r="V1637" s="175"/>
      <c r="W1637" s="175"/>
      <c r="X1637" s="175"/>
      <c r="Y1637" s="175"/>
      <c r="Z1637" s="175"/>
      <c r="AA1637" s="175"/>
      <c r="AB1637" s="175"/>
      <c r="AC1637" s="175"/>
      <c r="AD1637" s="175"/>
      <c r="AE1637" s="175"/>
      <c r="AF1637" s="175"/>
      <c r="AG1637" s="175"/>
    </row>
    <row r="1638" spans="1:33" ht="18" customHeight="1">
      <c r="A1638" s="647" t="str">
        <f t="shared" si="151"/>
        <v>平成20</v>
      </c>
      <c r="B1638" s="552">
        <f t="shared" si="148"/>
        <v>24</v>
      </c>
      <c r="C1638" s="648" t="s">
        <v>3617</v>
      </c>
      <c r="D1638" s="648" t="str">
        <f t="shared" si="149"/>
        <v/>
      </c>
      <c r="E1638" s="654">
        <v>1</v>
      </c>
      <c r="F1638" s="650" t="s">
        <v>3618</v>
      </c>
      <c r="G1638" s="650" t="s">
        <v>3134</v>
      </c>
      <c r="H1638" s="650" t="s">
        <v>2999</v>
      </c>
      <c r="I1638" s="176"/>
      <c r="J1638" s="665">
        <v>1</v>
      </c>
      <c r="K1638" s="669">
        <v>37</v>
      </c>
      <c r="L1638" s="669">
        <v>63</v>
      </c>
      <c r="M1638" s="176">
        <f t="shared" si="152"/>
        <v>63</v>
      </c>
      <c r="N1638" s="1104"/>
      <c r="O1638" s="1129" t="str">
        <f t="shared" si="150"/>
        <v/>
      </c>
      <c r="P1638" s="175"/>
      <c r="Q1638" s="175"/>
      <c r="R1638" s="175"/>
      <c r="S1638" s="175"/>
      <c r="T1638" s="175"/>
      <c r="U1638" s="175"/>
      <c r="V1638" s="175"/>
      <c r="W1638" s="175"/>
      <c r="X1638" s="175"/>
      <c r="Y1638" s="175"/>
      <c r="Z1638" s="175"/>
      <c r="AA1638" s="175"/>
      <c r="AB1638" s="175"/>
      <c r="AC1638" s="175"/>
      <c r="AD1638" s="175"/>
      <c r="AE1638" s="175"/>
      <c r="AF1638" s="175"/>
      <c r="AG1638" s="175"/>
    </row>
    <row r="1639" spans="1:33" ht="18" customHeight="1">
      <c r="A1639" s="647" t="str">
        <f t="shared" si="151"/>
        <v>平成20</v>
      </c>
      <c r="B1639" s="552">
        <f t="shared" si="148"/>
        <v>27</v>
      </c>
      <c r="C1639" s="648" t="s">
        <v>3619</v>
      </c>
      <c r="D1639" s="648" t="str">
        <f t="shared" si="149"/>
        <v/>
      </c>
      <c r="E1639" s="654">
        <v>1</v>
      </c>
      <c r="F1639" s="651" t="s">
        <v>3620</v>
      </c>
      <c r="G1639" s="650" t="s">
        <v>3621</v>
      </c>
      <c r="H1639" s="650" t="s">
        <v>3585</v>
      </c>
      <c r="I1639" s="176"/>
      <c r="J1639" s="665">
        <v>1</v>
      </c>
      <c r="K1639" s="669">
        <v>20</v>
      </c>
      <c r="L1639" s="669">
        <v>45</v>
      </c>
      <c r="M1639" s="176">
        <f t="shared" si="152"/>
        <v>45</v>
      </c>
      <c r="N1639" s="1104"/>
      <c r="O1639" s="1129" t="str">
        <f t="shared" si="150"/>
        <v/>
      </c>
      <c r="P1639" s="175"/>
      <c r="Q1639" s="175"/>
      <c r="R1639" s="175"/>
      <c r="S1639" s="175"/>
      <c r="T1639" s="175"/>
      <c r="U1639" s="175"/>
      <c r="V1639" s="175"/>
      <c r="W1639" s="175"/>
      <c r="X1639" s="175"/>
      <c r="Y1639" s="175"/>
      <c r="Z1639" s="175"/>
      <c r="AA1639" s="175"/>
      <c r="AB1639" s="175"/>
      <c r="AC1639" s="175"/>
      <c r="AD1639" s="175"/>
      <c r="AE1639" s="175"/>
      <c r="AF1639" s="175"/>
      <c r="AG1639" s="175"/>
    </row>
    <row r="1640" spans="1:33" ht="18" customHeight="1">
      <c r="A1640" s="647" t="str">
        <f t="shared" si="151"/>
        <v>平成20</v>
      </c>
      <c r="B1640" s="552">
        <f t="shared" si="148"/>
        <v>16</v>
      </c>
      <c r="C1640" s="648" t="s">
        <v>3622</v>
      </c>
      <c r="D1640" s="648">
        <f t="shared" si="149"/>
        <v>39780</v>
      </c>
      <c r="E1640" s="654">
        <v>2</v>
      </c>
      <c r="F1640" s="650" t="s">
        <v>3623</v>
      </c>
      <c r="G1640" s="650" t="s">
        <v>3604</v>
      </c>
      <c r="H1640" s="650" t="s">
        <v>3624</v>
      </c>
      <c r="I1640" s="176"/>
      <c r="J1640" s="665">
        <v>1</v>
      </c>
      <c r="K1640" s="669">
        <v>60</v>
      </c>
      <c r="L1640" s="669">
        <v>112</v>
      </c>
      <c r="M1640" s="176">
        <f t="shared" si="152"/>
        <v>224</v>
      </c>
      <c r="N1640" s="1104"/>
      <c r="O1640" s="1129" t="str">
        <f t="shared" si="150"/>
        <v/>
      </c>
      <c r="P1640" s="175"/>
      <c r="Q1640" s="175"/>
      <c r="R1640" s="175"/>
      <c r="S1640" s="175"/>
      <c r="T1640" s="175"/>
      <c r="U1640" s="175"/>
      <c r="V1640" s="175"/>
      <c r="W1640" s="175"/>
      <c r="X1640" s="175"/>
      <c r="Y1640" s="175"/>
      <c r="Z1640" s="175"/>
      <c r="AA1640" s="175"/>
      <c r="AB1640" s="175"/>
      <c r="AC1640" s="175"/>
      <c r="AD1640" s="175"/>
      <c r="AE1640" s="175"/>
      <c r="AF1640" s="175"/>
      <c r="AG1640" s="175"/>
    </row>
    <row r="1641" spans="1:33" ht="18" customHeight="1">
      <c r="A1641" s="647" t="str">
        <f t="shared" si="151"/>
        <v>平成20</v>
      </c>
      <c r="B1641" s="552">
        <f t="shared" si="148"/>
        <v>6</v>
      </c>
      <c r="C1641" s="648" t="s">
        <v>3625</v>
      </c>
      <c r="D1641" s="648">
        <f t="shared" si="149"/>
        <v>39782</v>
      </c>
      <c r="E1641" s="654">
        <v>3</v>
      </c>
      <c r="F1641" s="650" t="s">
        <v>3626</v>
      </c>
      <c r="G1641" s="650" t="s">
        <v>3627</v>
      </c>
      <c r="H1641" s="650" t="s">
        <v>3242</v>
      </c>
      <c r="I1641" s="176"/>
      <c r="J1641" s="665">
        <v>1</v>
      </c>
      <c r="K1641" s="669">
        <v>131</v>
      </c>
      <c r="L1641" s="669">
        <v>256</v>
      </c>
      <c r="M1641" s="176">
        <f t="shared" si="152"/>
        <v>768</v>
      </c>
      <c r="N1641" s="1104"/>
      <c r="O1641" s="1129" t="str">
        <f t="shared" si="150"/>
        <v/>
      </c>
      <c r="P1641" s="175"/>
      <c r="Q1641" s="175"/>
      <c r="R1641" s="175"/>
      <c r="S1641" s="175"/>
      <c r="T1641" s="175"/>
      <c r="U1641" s="175"/>
      <c r="V1641" s="175"/>
      <c r="W1641" s="175"/>
      <c r="X1641" s="175"/>
      <c r="Y1641" s="175"/>
      <c r="Z1641" s="175"/>
      <c r="AA1641" s="175"/>
      <c r="AB1641" s="175"/>
      <c r="AC1641" s="175"/>
      <c r="AD1641" s="175"/>
      <c r="AE1641" s="175"/>
      <c r="AF1641" s="175"/>
      <c r="AG1641" s="175"/>
    </row>
    <row r="1642" spans="1:33" ht="18" customHeight="1">
      <c r="A1642" s="647" t="str">
        <f t="shared" si="151"/>
        <v>平成20</v>
      </c>
      <c r="B1642" s="552">
        <f t="shared" si="148"/>
        <v>47</v>
      </c>
      <c r="C1642" s="648" t="s">
        <v>3625</v>
      </c>
      <c r="D1642" s="648" t="str">
        <f t="shared" si="149"/>
        <v/>
      </c>
      <c r="E1642" s="654">
        <v>1</v>
      </c>
      <c r="F1642" s="650" t="s">
        <v>3628</v>
      </c>
      <c r="G1642" s="650" t="s">
        <v>3629</v>
      </c>
      <c r="H1642" s="650" t="s">
        <v>3512</v>
      </c>
      <c r="I1642" s="176"/>
      <c r="J1642" s="665">
        <v>1</v>
      </c>
      <c r="K1642" s="669">
        <v>7</v>
      </c>
      <c r="L1642" s="669">
        <v>61</v>
      </c>
      <c r="M1642" s="176">
        <f t="shared" si="152"/>
        <v>61</v>
      </c>
      <c r="N1642" s="1104"/>
      <c r="O1642" s="1129" t="str">
        <f t="shared" si="150"/>
        <v/>
      </c>
      <c r="P1642" s="175"/>
      <c r="Q1642" s="175"/>
      <c r="R1642" s="175"/>
      <c r="S1642" s="175"/>
      <c r="T1642" s="175"/>
      <c r="U1642" s="175"/>
      <c r="V1642" s="175"/>
      <c r="W1642" s="175"/>
      <c r="X1642" s="175"/>
      <c r="Y1642" s="175"/>
      <c r="Z1642" s="175"/>
      <c r="AA1642" s="175"/>
      <c r="AB1642" s="175"/>
      <c r="AC1642" s="175"/>
      <c r="AD1642" s="175"/>
      <c r="AE1642" s="175"/>
      <c r="AF1642" s="175"/>
      <c r="AG1642" s="175"/>
    </row>
    <row r="1643" spans="1:33" ht="18" customHeight="1">
      <c r="A1643" s="647" t="str">
        <f t="shared" si="151"/>
        <v>平成20</v>
      </c>
      <c r="B1643" s="552">
        <f t="shared" si="148"/>
        <v>62</v>
      </c>
      <c r="C1643" s="648" t="s">
        <v>3630</v>
      </c>
      <c r="D1643" s="648" t="str">
        <f t="shared" si="149"/>
        <v/>
      </c>
      <c r="E1643" s="654">
        <v>1</v>
      </c>
      <c r="F1643" s="650" t="s">
        <v>3631</v>
      </c>
      <c r="G1643" s="650" t="s">
        <v>2915</v>
      </c>
      <c r="H1643" s="650" t="s">
        <v>3536</v>
      </c>
      <c r="I1643" s="176"/>
      <c r="J1643" s="665">
        <v>1</v>
      </c>
      <c r="K1643" s="669">
        <v>5</v>
      </c>
      <c r="L1643" s="669">
        <v>180</v>
      </c>
      <c r="M1643" s="176">
        <f t="shared" si="152"/>
        <v>180</v>
      </c>
      <c r="N1643" s="1104"/>
      <c r="O1643" s="1129" t="str">
        <f t="shared" si="150"/>
        <v/>
      </c>
      <c r="P1643" s="175"/>
      <c r="Q1643" s="175"/>
      <c r="R1643" s="175"/>
      <c r="S1643" s="175"/>
      <c r="T1643" s="175"/>
      <c r="U1643" s="175"/>
      <c r="V1643" s="175"/>
      <c r="W1643" s="175"/>
      <c r="X1643" s="175"/>
      <c r="Y1643" s="175"/>
      <c r="Z1643" s="175"/>
      <c r="AA1643" s="175"/>
      <c r="AB1643" s="175"/>
      <c r="AC1643" s="175"/>
      <c r="AD1643" s="175"/>
      <c r="AE1643" s="175"/>
      <c r="AF1643" s="175"/>
      <c r="AG1643" s="175"/>
    </row>
    <row r="1644" spans="1:33" ht="18" customHeight="1">
      <c r="A1644" s="647" t="str">
        <f t="shared" si="151"/>
        <v>平成20</v>
      </c>
      <c r="B1644" s="552">
        <f t="shared" si="148"/>
        <v>14</v>
      </c>
      <c r="C1644" s="648" t="s">
        <v>3632</v>
      </c>
      <c r="D1644" s="648">
        <f t="shared" si="149"/>
        <v>39789</v>
      </c>
      <c r="E1644" s="654">
        <v>3</v>
      </c>
      <c r="F1644" s="650" t="s">
        <v>3633</v>
      </c>
      <c r="G1644" s="650" t="s">
        <v>1964</v>
      </c>
      <c r="H1644" s="650" t="s">
        <v>3520</v>
      </c>
      <c r="I1644" s="176"/>
      <c r="J1644" s="665">
        <v>1</v>
      </c>
      <c r="K1644" s="669">
        <v>66</v>
      </c>
      <c r="L1644" s="669">
        <v>265</v>
      </c>
      <c r="M1644" s="176">
        <f t="shared" si="152"/>
        <v>795</v>
      </c>
      <c r="N1644" s="1104"/>
      <c r="O1644" s="1129" t="str">
        <f t="shared" si="150"/>
        <v/>
      </c>
      <c r="P1644" s="175"/>
      <c r="Q1644" s="175"/>
      <c r="R1644" s="175"/>
      <c r="S1644" s="175"/>
      <c r="T1644" s="175"/>
      <c r="U1644" s="175"/>
      <c r="V1644" s="175"/>
      <c r="W1644" s="175"/>
      <c r="X1644" s="175"/>
      <c r="Y1644" s="175"/>
      <c r="Z1644" s="175"/>
      <c r="AA1644" s="175"/>
      <c r="AB1644" s="175"/>
      <c r="AC1644" s="175"/>
      <c r="AD1644" s="175"/>
      <c r="AE1644" s="175"/>
      <c r="AF1644" s="175"/>
      <c r="AG1644" s="175"/>
    </row>
    <row r="1645" spans="1:33" ht="18" customHeight="1">
      <c r="A1645" s="647" t="str">
        <f t="shared" si="151"/>
        <v>平成20</v>
      </c>
      <c r="B1645" s="552">
        <f t="shared" si="148"/>
        <v>62</v>
      </c>
      <c r="C1645" s="648" t="s">
        <v>3632</v>
      </c>
      <c r="D1645" s="648" t="str">
        <f t="shared" si="149"/>
        <v/>
      </c>
      <c r="E1645" s="654">
        <v>1</v>
      </c>
      <c r="F1645" s="650" t="s">
        <v>3634</v>
      </c>
      <c r="G1645" s="650" t="s">
        <v>3134</v>
      </c>
      <c r="H1645" s="650" t="s">
        <v>3512</v>
      </c>
      <c r="I1645" s="176"/>
      <c r="J1645" s="665" t="s">
        <v>3513</v>
      </c>
      <c r="K1645" s="669">
        <v>5</v>
      </c>
      <c r="L1645" s="669">
        <v>76</v>
      </c>
      <c r="M1645" s="176">
        <f t="shared" si="152"/>
        <v>76</v>
      </c>
      <c r="N1645" s="1104"/>
      <c r="O1645" s="1129" t="str">
        <f t="shared" si="150"/>
        <v/>
      </c>
      <c r="P1645" s="175"/>
      <c r="Q1645" s="175"/>
      <c r="R1645" s="175"/>
      <c r="S1645" s="175"/>
      <c r="T1645" s="175"/>
      <c r="U1645" s="175"/>
      <c r="V1645" s="175"/>
      <c r="W1645" s="175"/>
      <c r="X1645" s="175"/>
      <c r="Y1645" s="175"/>
      <c r="Z1645" s="175"/>
      <c r="AA1645" s="175"/>
      <c r="AB1645" s="175"/>
      <c r="AC1645" s="175"/>
      <c r="AD1645" s="175"/>
      <c r="AE1645" s="175"/>
      <c r="AF1645" s="175"/>
      <c r="AG1645" s="175"/>
    </row>
    <row r="1646" spans="1:33" ht="18" customHeight="1">
      <c r="A1646" s="647" t="str">
        <f t="shared" si="151"/>
        <v>平成20</v>
      </c>
      <c r="B1646" s="552">
        <f t="shared" si="148"/>
        <v>12</v>
      </c>
      <c r="C1646" s="648" t="s">
        <v>3635</v>
      </c>
      <c r="D1646" s="648">
        <f t="shared" si="149"/>
        <v>39793</v>
      </c>
      <c r="E1646" s="654">
        <v>2</v>
      </c>
      <c r="F1646" s="650" t="s">
        <v>3636</v>
      </c>
      <c r="G1646" s="650" t="s">
        <v>3637</v>
      </c>
      <c r="H1646" s="650" t="s">
        <v>3509</v>
      </c>
      <c r="I1646" s="176"/>
      <c r="J1646" s="665">
        <v>1</v>
      </c>
      <c r="K1646" s="669">
        <v>70</v>
      </c>
      <c r="L1646" s="669">
        <v>154</v>
      </c>
      <c r="M1646" s="176">
        <f t="shared" si="152"/>
        <v>308</v>
      </c>
      <c r="N1646" s="1104"/>
      <c r="O1646" s="1129" t="str">
        <f t="shared" si="150"/>
        <v/>
      </c>
      <c r="P1646" s="175"/>
      <c r="Q1646" s="175"/>
      <c r="R1646" s="175"/>
      <c r="S1646" s="175"/>
      <c r="T1646" s="175"/>
      <c r="U1646" s="175"/>
      <c r="V1646" s="175"/>
      <c r="W1646" s="175"/>
      <c r="X1646" s="175"/>
      <c r="Y1646" s="175"/>
      <c r="Z1646" s="175"/>
      <c r="AA1646" s="175"/>
      <c r="AB1646" s="175"/>
      <c r="AC1646" s="175"/>
      <c r="AD1646" s="175"/>
      <c r="AE1646" s="175"/>
      <c r="AF1646" s="175"/>
      <c r="AG1646" s="175"/>
    </row>
    <row r="1647" spans="1:33" ht="18" customHeight="1">
      <c r="A1647" s="647" t="str">
        <f t="shared" si="151"/>
        <v>平成20</v>
      </c>
      <c r="B1647" s="552">
        <f t="shared" si="148"/>
        <v>26</v>
      </c>
      <c r="C1647" s="648" t="s">
        <v>3638</v>
      </c>
      <c r="D1647" s="648" t="str">
        <f t="shared" si="149"/>
        <v/>
      </c>
      <c r="E1647" s="654">
        <v>1</v>
      </c>
      <c r="F1647" s="650" t="s">
        <v>3639</v>
      </c>
      <c r="G1647" s="650" t="s">
        <v>3134</v>
      </c>
      <c r="H1647" s="650" t="s">
        <v>3553</v>
      </c>
      <c r="I1647" s="176"/>
      <c r="J1647" s="665">
        <v>1</v>
      </c>
      <c r="K1647" s="669">
        <v>23</v>
      </c>
      <c r="L1647" s="669">
        <v>98</v>
      </c>
      <c r="M1647" s="176">
        <f t="shared" si="152"/>
        <v>98</v>
      </c>
      <c r="N1647" s="1104"/>
      <c r="O1647" s="1129" t="str">
        <f t="shared" si="150"/>
        <v/>
      </c>
      <c r="P1647" s="175"/>
      <c r="Q1647" s="175"/>
      <c r="R1647" s="175"/>
      <c r="S1647" s="175"/>
      <c r="T1647" s="175"/>
      <c r="U1647" s="175"/>
      <c r="V1647" s="175"/>
      <c r="W1647" s="175"/>
      <c r="X1647" s="175"/>
      <c r="Y1647" s="175"/>
      <c r="Z1647" s="175"/>
      <c r="AA1647" s="175"/>
      <c r="AB1647" s="175"/>
      <c r="AC1647" s="175"/>
      <c r="AD1647" s="175"/>
      <c r="AE1647" s="175"/>
      <c r="AF1647" s="175"/>
      <c r="AG1647" s="175"/>
    </row>
    <row r="1648" spans="1:33" ht="18" customHeight="1">
      <c r="A1648" s="647" t="str">
        <f t="shared" si="151"/>
        <v>平成20</v>
      </c>
      <c r="B1648" s="552">
        <f t="shared" si="148"/>
        <v>19</v>
      </c>
      <c r="C1648" s="648" t="s">
        <v>3640</v>
      </c>
      <c r="D1648" s="648">
        <f t="shared" si="149"/>
        <v>39799</v>
      </c>
      <c r="E1648" s="654">
        <v>2</v>
      </c>
      <c r="F1648" s="650" t="s">
        <v>3641</v>
      </c>
      <c r="G1648" s="650" t="s">
        <v>2915</v>
      </c>
      <c r="H1648" s="650" t="s">
        <v>2920</v>
      </c>
      <c r="I1648" s="176"/>
      <c r="J1648" s="665" t="s">
        <v>3513</v>
      </c>
      <c r="K1648" s="669">
        <v>46</v>
      </c>
      <c r="L1648" s="669">
        <v>85</v>
      </c>
      <c r="M1648" s="176">
        <f t="shared" si="152"/>
        <v>170</v>
      </c>
      <c r="N1648" s="1104"/>
      <c r="O1648" s="1129" t="str">
        <f t="shared" si="150"/>
        <v/>
      </c>
      <c r="P1648" s="175"/>
      <c r="Q1648" s="175"/>
      <c r="R1648" s="175"/>
      <c r="S1648" s="175"/>
      <c r="T1648" s="175"/>
      <c r="U1648" s="175"/>
      <c r="V1648" s="175"/>
      <c r="W1648" s="175"/>
      <c r="X1648" s="175"/>
      <c r="Y1648" s="175"/>
      <c r="Z1648" s="175"/>
      <c r="AA1648" s="175"/>
      <c r="AB1648" s="175"/>
      <c r="AC1648" s="175"/>
      <c r="AD1648" s="175"/>
      <c r="AE1648" s="175"/>
      <c r="AF1648" s="175"/>
      <c r="AG1648" s="175"/>
    </row>
    <row r="1649" spans="1:33" ht="18" customHeight="1">
      <c r="A1649" s="647" t="str">
        <f t="shared" si="151"/>
        <v>平成20</v>
      </c>
      <c r="B1649" s="552">
        <f t="shared" si="148"/>
        <v>44</v>
      </c>
      <c r="C1649" s="648" t="s">
        <v>3642</v>
      </c>
      <c r="D1649" s="648" t="str">
        <f t="shared" si="149"/>
        <v/>
      </c>
      <c r="E1649" s="654">
        <v>1</v>
      </c>
      <c r="F1649" s="650" t="s">
        <v>3643</v>
      </c>
      <c r="G1649" s="650" t="s">
        <v>2915</v>
      </c>
      <c r="H1649" s="650" t="s">
        <v>3536</v>
      </c>
      <c r="I1649" s="176"/>
      <c r="J1649" s="665">
        <v>1</v>
      </c>
      <c r="K1649" s="669">
        <v>8</v>
      </c>
      <c r="L1649" s="669">
        <v>77</v>
      </c>
      <c r="M1649" s="176">
        <f t="shared" si="152"/>
        <v>77</v>
      </c>
      <c r="N1649" s="1104"/>
      <c r="O1649" s="1129" t="str">
        <f t="shared" si="150"/>
        <v/>
      </c>
      <c r="P1649" s="175"/>
      <c r="Q1649" s="175"/>
      <c r="R1649" s="175"/>
      <c r="S1649" s="175"/>
      <c r="T1649" s="175"/>
      <c r="U1649" s="175"/>
      <c r="V1649" s="175"/>
      <c r="W1649" s="175"/>
      <c r="X1649" s="175"/>
      <c r="Y1649" s="175"/>
      <c r="Z1649" s="175"/>
      <c r="AA1649" s="175"/>
      <c r="AB1649" s="175"/>
      <c r="AC1649" s="175"/>
      <c r="AD1649" s="175"/>
      <c r="AE1649" s="175"/>
      <c r="AF1649" s="175"/>
      <c r="AG1649" s="175"/>
    </row>
    <row r="1650" spans="1:33" ht="18" customHeight="1">
      <c r="A1650" s="647" t="str">
        <f t="shared" si="151"/>
        <v>平成20</v>
      </c>
      <c r="B1650" s="552">
        <f t="shared" si="148"/>
        <v>62</v>
      </c>
      <c r="C1650" s="648" t="s">
        <v>3642</v>
      </c>
      <c r="D1650" s="648" t="str">
        <f t="shared" si="149"/>
        <v/>
      </c>
      <c r="E1650" s="654">
        <v>1</v>
      </c>
      <c r="F1650" s="650" t="s">
        <v>3644</v>
      </c>
      <c r="G1650" s="650" t="s">
        <v>428</v>
      </c>
      <c r="H1650" s="650" t="s">
        <v>3527</v>
      </c>
      <c r="I1650" s="176"/>
      <c r="J1650" s="665">
        <v>1</v>
      </c>
      <c r="K1650" s="669">
        <v>5</v>
      </c>
      <c r="L1650" s="669">
        <v>75</v>
      </c>
      <c r="M1650" s="176">
        <f t="shared" si="152"/>
        <v>75</v>
      </c>
      <c r="N1650" s="1104"/>
      <c r="O1650" s="1129" t="str">
        <f t="shared" si="150"/>
        <v/>
      </c>
      <c r="P1650" s="175"/>
      <c r="Q1650" s="175"/>
      <c r="R1650" s="175"/>
      <c r="S1650" s="175"/>
      <c r="T1650" s="175"/>
      <c r="U1650" s="175"/>
      <c r="V1650" s="175"/>
      <c r="W1650" s="175"/>
      <c r="X1650" s="175"/>
      <c r="Y1650" s="175"/>
      <c r="Z1650" s="175"/>
      <c r="AA1650" s="175"/>
      <c r="AB1650" s="175"/>
      <c r="AC1650" s="175"/>
      <c r="AD1650" s="175"/>
      <c r="AE1650" s="175"/>
      <c r="AF1650" s="175"/>
      <c r="AG1650" s="175"/>
    </row>
    <row r="1651" spans="1:33" ht="18" customHeight="1">
      <c r="A1651" s="647" t="str">
        <f t="shared" si="151"/>
        <v>平成20</v>
      </c>
      <c r="B1651" s="552">
        <f t="shared" si="148"/>
        <v>94</v>
      </c>
      <c r="C1651" s="648" t="s">
        <v>3645</v>
      </c>
      <c r="D1651" s="648" t="str">
        <f t="shared" si="149"/>
        <v/>
      </c>
      <c r="E1651" s="654">
        <v>1</v>
      </c>
      <c r="F1651" s="650" t="s">
        <v>3646</v>
      </c>
      <c r="G1651" s="650" t="s">
        <v>3647</v>
      </c>
      <c r="H1651" s="650" t="s">
        <v>2852</v>
      </c>
      <c r="I1651" s="176"/>
      <c r="J1651" s="665">
        <v>1</v>
      </c>
      <c r="K1651" s="669">
        <v>2</v>
      </c>
      <c r="L1651" s="669">
        <v>29</v>
      </c>
      <c r="M1651" s="176">
        <f t="shared" si="152"/>
        <v>29</v>
      </c>
      <c r="N1651" s="1104"/>
      <c r="O1651" s="1129" t="str">
        <f t="shared" si="150"/>
        <v/>
      </c>
      <c r="P1651" s="175"/>
      <c r="Q1651" s="175"/>
      <c r="R1651" s="175"/>
      <c r="S1651" s="175"/>
      <c r="T1651" s="175"/>
      <c r="U1651" s="175"/>
      <c r="V1651" s="175"/>
      <c r="W1651" s="175"/>
      <c r="X1651" s="175"/>
      <c r="Y1651" s="175"/>
      <c r="Z1651" s="175"/>
      <c r="AA1651" s="175"/>
      <c r="AB1651" s="175"/>
      <c r="AC1651" s="175"/>
      <c r="AD1651" s="175"/>
      <c r="AE1651" s="175"/>
      <c r="AF1651" s="175"/>
      <c r="AG1651" s="175"/>
    </row>
    <row r="1652" spans="1:33" ht="18" customHeight="1">
      <c r="A1652" s="647" t="str">
        <f t="shared" si="151"/>
        <v>平成20</v>
      </c>
      <c r="B1652" s="552">
        <f t="shared" si="148"/>
        <v>14</v>
      </c>
      <c r="C1652" s="648" t="s">
        <v>3648</v>
      </c>
      <c r="D1652" s="648">
        <f t="shared" si="149"/>
        <v>39822</v>
      </c>
      <c r="E1652" s="654">
        <v>2</v>
      </c>
      <c r="F1652" s="650" t="s">
        <v>3649</v>
      </c>
      <c r="G1652" s="650" t="s">
        <v>3604</v>
      </c>
      <c r="H1652" s="650" t="s">
        <v>3650</v>
      </c>
      <c r="I1652" s="176"/>
      <c r="J1652" s="665">
        <v>1</v>
      </c>
      <c r="K1652" s="669">
        <v>66</v>
      </c>
      <c r="L1652" s="669">
        <v>180</v>
      </c>
      <c r="M1652" s="176">
        <f t="shared" si="152"/>
        <v>360</v>
      </c>
      <c r="N1652" s="1104"/>
      <c r="O1652" s="1129" t="str">
        <f t="shared" si="150"/>
        <v/>
      </c>
      <c r="P1652" s="175"/>
      <c r="Q1652" s="175"/>
      <c r="R1652" s="175"/>
      <c r="S1652" s="175"/>
      <c r="T1652" s="175"/>
      <c r="U1652" s="175"/>
      <c r="V1652" s="175"/>
      <c r="W1652" s="175"/>
      <c r="X1652" s="175"/>
      <c r="Y1652" s="175"/>
      <c r="Z1652" s="175"/>
      <c r="AA1652" s="175"/>
      <c r="AB1652" s="175"/>
      <c r="AC1652" s="175"/>
      <c r="AD1652" s="175"/>
      <c r="AE1652" s="175"/>
      <c r="AF1652" s="175"/>
      <c r="AG1652" s="175"/>
    </row>
    <row r="1653" spans="1:33" ht="18" customHeight="1">
      <c r="A1653" s="647" t="str">
        <f t="shared" si="151"/>
        <v>平成20</v>
      </c>
      <c r="B1653" s="552">
        <f t="shared" si="148"/>
        <v>94</v>
      </c>
      <c r="C1653" s="648" t="s">
        <v>3651</v>
      </c>
      <c r="D1653" s="648" t="str">
        <f t="shared" si="149"/>
        <v/>
      </c>
      <c r="E1653" s="654">
        <v>1</v>
      </c>
      <c r="F1653" s="651" t="s">
        <v>3652</v>
      </c>
      <c r="G1653" s="650" t="s">
        <v>445</v>
      </c>
      <c r="H1653" s="650" t="s">
        <v>3585</v>
      </c>
      <c r="I1653" s="176"/>
      <c r="J1653" s="665">
        <v>1</v>
      </c>
      <c r="K1653" s="669">
        <v>2</v>
      </c>
      <c r="L1653" s="669">
        <v>35</v>
      </c>
      <c r="M1653" s="176">
        <f t="shared" si="152"/>
        <v>35</v>
      </c>
      <c r="N1653" s="1104"/>
      <c r="O1653" s="1129" t="str">
        <f t="shared" si="150"/>
        <v/>
      </c>
      <c r="P1653" s="175"/>
      <c r="Q1653" s="175"/>
      <c r="R1653" s="175"/>
      <c r="S1653" s="175"/>
      <c r="T1653" s="175"/>
      <c r="U1653" s="175"/>
      <c r="V1653" s="175"/>
      <c r="W1653" s="175"/>
      <c r="X1653" s="175"/>
      <c r="Y1653" s="175"/>
      <c r="Z1653" s="175"/>
      <c r="AA1653" s="175"/>
      <c r="AB1653" s="175"/>
      <c r="AC1653" s="175"/>
      <c r="AD1653" s="175"/>
      <c r="AE1653" s="175"/>
      <c r="AF1653" s="175"/>
      <c r="AG1653" s="175"/>
    </row>
    <row r="1654" spans="1:33" ht="18" customHeight="1">
      <c r="A1654" s="647" t="str">
        <f t="shared" si="151"/>
        <v>平成20</v>
      </c>
      <c r="B1654" s="552">
        <f t="shared" si="148"/>
        <v>22</v>
      </c>
      <c r="C1654" s="648" t="s">
        <v>3653</v>
      </c>
      <c r="D1654" s="648">
        <f t="shared" si="149"/>
        <v>39836</v>
      </c>
      <c r="E1654" s="654">
        <v>2</v>
      </c>
      <c r="F1654" s="650" t="s">
        <v>3654</v>
      </c>
      <c r="G1654" s="650" t="s">
        <v>3655</v>
      </c>
      <c r="H1654" s="650" t="s">
        <v>3571</v>
      </c>
      <c r="I1654" s="176"/>
      <c r="J1654" s="665">
        <v>1</v>
      </c>
      <c r="K1654" s="669">
        <v>45</v>
      </c>
      <c r="L1654" s="669">
        <f>300+32</f>
        <v>332</v>
      </c>
      <c r="M1654" s="176">
        <f t="shared" si="152"/>
        <v>664</v>
      </c>
      <c r="N1654" s="1104"/>
      <c r="O1654" s="1129" t="str">
        <f t="shared" si="150"/>
        <v/>
      </c>
      <c r="P1654" s="175"/>
      <c r="Q1654" s="175"/>
      <c r="R1654" s="175"/>
      <c r="S1654" s="175"/>
      <c r="T1654" s="175"/>
      <c r="U1654" s="175"/>
      <c r="V1654" s="175"/>
      <c r="W1654" s="175"/>
      <c r="X1654" s="175"/>
      <c r="Y1654" s="175"/>
      <c r="Z1654" s="175"/>
      <c r="AA1654" s="175"/>
      <c r="AB1654" s="175"/>
      <c r="AC1654" s="175"/>
      <c r="AD1654" s="175"/>
      <c r="AE1654" s="175"/>
      <c r="AF1654" s="175"/>
      <c r="AG1654" s="175"/>
    </row>
    <row r="1655" spans="1:33" ht="18" customHeight="1">
      <c r="A1655" s="647" t="str">
        <f t="shared" si="151"/>
        <v>平成20</v>
      </c>
      <c r="B1655" s="552">
        <f t="shared" si="148"/>
        <v>47</v>
      </c>
      <c r="C1655" s="648" t="s">
        <v>3656</v>
      </c>
      <c r="D1655" s="648" t="str">
        <f t="shared" si="149"/>
        <v/>
      </c>
      <c r="E1655" s="673">
        <v>1</v>
      </c>
      <c r="F1655" s="674" t="s">
        <v>3657</v>
      </c>
      <c r="G1655" s="674" t="s">
        <v>2915</v>
      </c>
      <c r="H1655" s="674" t="s">
        <v>3562</v>
      </c>
      <c r="I1655" s="176"/>
      <c r="J1655" s="665">
        <v>1</v>
      </c>
      <c r="K1655" s="675">
        <v>7</v>
      </c>
      <c r="L1655" s="675">
        <v>36</v>
      </c>
      <c r="M1655" s="176">
        <f t="shared" si="152"/>
        <v>36</v>
      </c>
      <c r="N1655" s="1104"/>
      <c r="O1655" s="1129" t="str">
        <f t="shared" si="150"/>
        <v/>
      </c>
      <c r="P1655" s="175"/>
      <c r="Q1655" s="175"/>
      <c r="R1655" s="175"/>
      <c r="S1655" s="175"/>
      <c r="T1655" s="175"/>
      <c r="U1655" s="175"/>
      <c r="V1655" s="175"/>
      <c r="W1655" s="175"/>
      <c r="X1655" s="175"/>
      <c r="Y1655" s="175"/>
      <c r="Z1655" s="175"/>
      <c r="AA1655" s="175"/>
      <c r="AB1655" s="175"/>
      <c r="AC1655" s="175"/>
      <c r="AD1655" s="175"/>
      <c r="AE1655" s="175"/>
      <c r="AF1655" s="175"/>
      <c r="AG1655" s="175"/>
    </row>
    <row r="1656" spans="1:33" ht="18" customHeight="1">
      <c r="A1656" s="647" t="str">
        <f t="shared" si="151"/>
        <v>平成20</v>
      </c>
      <c r="B1656" s="552">
        <f t="shared" si="148"/>
        <v>13</v>
      </c>
      <c r="C1656" s="648" t="s">
        <v>3658</v>
      </c>
      <c r="D1656" s="648" t="str">
        <f t="shared" si="149"/>
        <v/>
      </c>
      <c r="E1656" s="673">
        <v>1</v>
      </c>
      <c r="F1656" s="674" t="s">
        <v>3659</v>
      </c>
      <c r="G1656" s="674" t="s">
        <v>3134</v>
      </c>
      <c r="H1656" s="674" t="s">
        <v>3562</v>
      </c>
      <c r="I1656" s="176"/>
      <c r="J1656" s="665">
        <v>1</v>
      </c>
      <c r="K1656" s="675">
        <v>67</v>
      </c>
      <c r="L1656" s="675">
        <v>99</v>
      </c>
      <c r="M1656" s="176">
        <f t="shared" si="152"/>
        <v>99</v>
      </c>
      <c r="N1656" s="1104"/>
      <c r="O1656" s="1129" t="str">
        <f t="shared" si="150"/>
        <v/>
      </c>
      <c r="P1656" s="175"/>
      <c r="Q1656" s="175"/>
      <c r="R1656" s="175"/>
      <c r="S1656" s="175"/>
      <c r="T1656" s="175"/>
      <c r="U1656" s="175"/>
      <c r="V1656" s="175"/>
      <c r="W1656" s="175"/>
      <c r="X1656" s="175"/>
      <c r="Y1656" s="175"/>
      <c r="Z1656" s="175"/>
      <c r="AA1656" s="175"/>
      <c r="AB1656" s="175"/>
      <c r="AC1656" s="175"/>
      <c r="AD1656" s="175"/>
      <c r="AE1656" s="175"/>
      <c r="AF1656" s="175"/>
      <c r="AG1656" s="175"/>
    </row>
    <row r="1657" spans="1:33" ht="18" customHeight="1">
      <c r="A1657" s="647" t="str">
        <f t="shared" si="151"/>
        <v>平成20</v>
      </c>
      <c r="B1657" s="552">
        <f t="shared" si="148"/>
        <v>86</v>
      </c>
      <c r="C1657" s="648" t="s">
        <v>3660</v>
      </c>
      <c r="D1657" s="648" t="str">
        <f t="shared" si="149"/>
        <v/>
      </c>
      <c r="E1657" s="654">
        <v>1</v>
      </c>
      <c r="F1657" s="650" t="s">
        <v>3589</v>
      </c>
      <c r="G1657" s="651" t="s">
        <v>3556</v>
      </c>
      <c r="H1657" s="650" t="s">
        <v>3509</v>
      </c>
      <c r="I1657" s="176"/>
      <c r="J1657" s="665">
        <v>1</v>
      </c>
      <c r="K1657" s="176">
        <v>3</v>
      </c>
      <c r="L1657" s="176">
        <v>39</v>
      </c>
      <c r="M1657" s="176">
        <f t="shared" si="152"/>
        <v>39</v>
      </c>
      <c r="N1657" s="1104"/>
      <c r="O1657" s="1129" t="str">
        <f t="shared" si="150"/>
        <v/>
      </c>
      <c r="P1657" s="175"/>
      <c r="Q1657" s="175"/>
      <c r="R1657" s="175"/>
      <c r="S1657" s="175"/>
      <c r="T1657" s="175"/>
      <c r="U1657" s="175"/>
      <c r="V1657" s="175"/>
      <c r="W1657" s="175"/>
      <c r="X1657" s="175"/>
      <c r="Y1657" s="175"/>
      <c r="Z1657" s="175"/>
      <c r="AA1657" s="175"/>
      <c r="AB1657" s="175"/>
      <c r="AC1657" s="175"/>
      <c r="AD1657" s="175"/>
      <c r="AE1657" s="175"/>
      <c r="AF1657" s="175"/>
      <c r="AG1657" s="175"/>
    </row>
    <row r="1658" spans="1:33" ht="18" customHeight="1">
      <c r="A1658" s="647" t="str">
        <f t="shared" si="151"/>
        <v>平成20</v>
      </c>
      <c r="B1658" s="552">
        <f t="shared" si="148"/>
        <v>94</v>
      </c>
      <c r="C1658" s="648" t="s">
        <v>3661</v>
      </c>
      <c r="D1658" s="648" t="str">
        <f t="shared" si="149"/>
        <v/>
      </c>
      <c r="E1658" s="654">
        <v>1</v>
      </c>
      <c r="F1658" s="650" t="s">
        <v>3662</v>
      </c>
      <c r="G1658" s="650" t="s">
        <v>3663</v>
      </c>
      <c r="H1658" s="650" t="s">
        <v>3335</v>
      </c>
      <c r="I1658" s="176"/>
      <c r="J1658" s="665" t="s">
        <v>3513</v>
      </c>
      <c r="K1658" s="669">
        <v>2</v>
      </c>
      <c r="L1658" s="669">
        <v>35</v>
      </c>
      <c r="M1658" s="176">
        <f t="shared" si="152"/>
        <v>35</v>
      </c>
      <c r="N1658" s="1104"/>
      <c r="O1658" s="1129" t="str">
        <f t="shared" si="150"/>
        <v/>
      </c>
      <c r="P1658" s="175"/>
      <c r="Q1658" s="175"/>
      <c r="R1658" s="175"/>
      <c r="S1658" s="175"/>
      <c r="T1658" s="175"/>
      <c r="U1658" s="175"/>
      <c r="V1658" s="175"/>
      <c r="W1658" s="175"/>
      <c r="X1658" s="175"/>
      <c r="Y1658" s="175"/>
      <c r="Z1658" s="175"/>
      <c r="AA1658" s="175"/>
      <c r="AB1658" s="175"/>
      <c r="AC1658" s="175"/>
      <c r="AD1658" s="175"/>
      <c r="AE1658" s="175"/>
      <c r="AF1658" s="175"/>
      <c r="AG1658" s="175"/>
    </row>
    <row r="1659" spans="1:33" ht="18" customHeight="1">
      <c r="A1659" s="647" t="str">
        <f t="shared" si="151"/>
        <v>平成20</v>
      </c>
      <c r="B1659" s="552">
        <f t="shared" si="148"/>
        <v>4</v>
      </c>
      <c r="C1659" s="648" t="s">
        <v>3664</v>
      </c>
      <c r="D1659" s="648" t="str">
        <f t="shared" si="149"/>
        <v/>
      </c>
      <c r="E1659" s="654">
        <v>1</v>
      </c>
      <c r="F1659" s="650" t="s">
        <v>3665</v>
      </c>
      <c r="G1659" s="650" t="s">
        <v>3666</v>
      </c>
      <c r="H1659" s="650" t="s">
        <v>3536</v>
      </c>
      <c r="I1659" s="176"/>
      <c r="J1659" s="665" t="s">
        <v>3513</v>
      </c>
      <c r="K1659" s="669">
        <v>255</v>
      </c>
      <c r="L1659" s="669">
        <v>677</v>
      </c>
      <c r="M1659" s="176">
        <f t="shared" si="152"/>
        <v>677</v>
      </c>
      <c r="N1659" s="1104"/>
      <c r="O1659" s="1129" t="str">
        <f t="shared" si="150"/>
        <v/>
      </c>
      <c r="P1659" s="175"/>
      <c r="Q1659" s="175"/>
      <c r="R1659" s="175"/>
      <c r="S1659" s="175"/>
      <c r="T1659" s="175"/>
      <c r="U1659" s="175"/>
      <c r="V1659" s="175"/>
      <c r="W1659" s="175"/>
      <c r="X1659" s="175"/>
      <c r="Y1659" s="175"/>
      <c r="Z1659" s="175"/>
      <c r="AA1659" s="175"/>
      <c r="AB1659" s="175"/>
      <c r="AC1659" s="175"/>
      <c r="AD1659" s="175"/>
      <c r="AE1659" s="175"/>
      <c r="AF1659" s="175"/>
      <c r="AG1659" s="175"/>
    </row>
    <row r="1660" spans="1:33" ht="18" customHeight="1">
      <c r="A1660" s="647" t="str">
        <f t="shared" si="151"/>
        <v>平成20</v>
      </c>
      <c r="B1660" s="552">
        <f t="shared" si="148"/>
        <v>62</v>
      </c>
      <c r="C1660" s="648" t="s">
        <v>3667</v>
      </c>
      <c r="D1660" s="648" t="str">
        <f t="shared" si="149"/>
        <v/>
      </c>
      <c r="E1660" s="654">
        <v>1</v>
      </c>
      <c r="F1660" s="651" t="s">
        <v>3668</v>
      </c>
      <c r="G1660" s="650" t="s">
        <v>3669</v>
      </c>
      <c r="H1660" s="650" t="s">
        <v>3585</v>
      </c>
      <c r="I1660" s="176"/>
      <c r="J1660" s="665">
        <v>1</v>
      </c>
      <c r="K1660" s="669">
        <v>5</v>
      </c>
      <c r="L1660" s="669">
        <v>60</v>
      </c>
      <c r="M1660" s="176">
        <f t="shared" si="152"/>
        <v>60</v>
      </c>
      <c r="N1660" s="1104"/>
      <c r="O1660" s="1129" t="str">
        <f t="shared" si="150"/>
        <v/>
      </c>
      <c r="P1660" s="175"/>
      <c r="Q1660" s="175"/>
      <c r="R1660" s="175"/>
      <c r="S1660" s="175"/>
      <c r="T1660" s="175"/>
      <c r="U1660" s="175"/>
      <c r="V1660" s="175"/>
      <c r="W1660" s="175"/>
      <c r="X1660" s="175"/>
      <c r="Y1660" s="175"/>
      <c r="Z1660" s="175"/>
      <c r="AA1660" s="175"/>
      <c r="AB1660" s="175"/>
      <c r="AC1660" s="175"/>
      <c r="AD1660" s="175"/>
      <c r="AE1660" s="175"/>
      <c r="AF1660" s="175"/>
      <c r="AG1660" s="175"/>
    </row>
    <row r="1661" spans="1:33" ht="18" customHeight="1">
      <c r="A1661" s="647" t="str">
        <f t="shared" si="151"/>
        <v>平成20</v>
      </c>
      <c r="B1661" s="552">
        <f t="shared" si="148"/>
        <v>57</v>
      </c>
      <c r="C1661" s="648" t="s">
        <v>3670</v>
      </c>
      <c r="D1661" s="648" t="str">
        <f t="shared" si="149"/>
        <v/>
      </c>
      <c r="E1661" s="654">
        <v>1</v>
      </c>
      <c r="F1661" s="651" t="s">
        <v>3671</v>
      </c>
      <c r="G1661" s="650" t="s">
        <v>3672</v>
      </c>
      <c r="H1661" s="650" t="s">
        <v>3533</v>
      </c>
      <c r="I1661" s="176"/>
      <c r="J1661" s="665">
        <v>1</v>
      </c>
      <c r="K1661" s="669">
        <v>6</v>
      </c>
      <c r="L1661" s="669">
        <v>66</v>
      </c>
      <c r="M1661" s="176">
        <f t="shared" si="152"/>
        <v>66</v>
      </c>
      <c r="N1661" s="1104"/>
      <c r="O1661" s="1129" t="str">
        <f t="shared" si="150"/>
        <v/>
      </c>
      <c r="P1661" s="175"/>
      <c r="Q1661" s="175"/>
      <c r="R1661" s="175"/>
      <c r="S1661" s="175"/>
      <c r="T1661" s="175"/>
      <c r="U1661" s="175"/>
      <c r="V1661" s="175"/>
      <c r="W1661" s="175"/>
      <c r="X1661" s="175"/>
      <c r="Y1661" s="175"/>
      <c r="Z1661" s="175"/>
      <c r="AA1661" s="175"/>
      <c r="AB1661" s="175"/>
      <c r="AC1661" s="175"/>
      <c r="AD1661" s="175"/>
      <c r="AE1661" s="175"/>
      <c r="AF1661" s="175"/>
      <c r="AG1661" s="175"/>
    </row>
    <row r="1662" spans="1:33" ht="18" customHeight="1">
      <c r="A1662" s="647" t="str">
        <f t="shared" si="151"/>
        <v>平成20</v>
      </c>
      <c r="B1662" s="552">
        <f t="shared" si="148"/>
        <v>86</v>
      </c>
      <c r="C1662" s="648" t="s">
        <v>3673</v>
      </c>
      <c r="D1662" s="648" t="str">
        <f t="shared" si="149"/>
        <v/>
      </c>
      <c r="E1662" s="673">
        <v>1</v>
      </c>
      <c r="F1662" s="674" t="s">
        <v>3674</v>
      </c>
      <c r="G1662" s="674" t="s">
        <v>3675</v>
      </c>
      <c r="H1662" s="674" t="s">
        <v>3562</v>
      </c>
      <c r="I1662" s="176"/>
      <c r="J1662" s="665">
        <v>1</v>
      </c>
      <c r="K1662" s="675">
        <v>3</v>
      </c>
      <c r="L1662" s="675">
        <v>25</v>
      </c>
      <c r="M1662" s="176">
        <f t="shared" si="152"/>
        <v>25</v>
      </c>
      <c r="N1662" s="1104"/>
      <c r="O1662" s="1129" t="str">
        <f t="shared" si="150"/>
        <v/>
      </c>
      <c r="P1662" s="175"/>
      <c r="Q1662" s="175"/>
      <c r="R1662" s="175"/>
      <c r="S1662" s="175"/>
      <c r="T1662" s="175"/>
      <c r="U1662" s="175"/>
      <c r="V1662" s="175"/>
      <c r="W1662" s="175"/>
      <c r="X1662" s="175"/>
      <c r="Y1662" s="175"/>
      <c r="Z1662" s="175"/>
      <c r="AA1662" s="175"/>
      <c r="AB1662" s="175"/>
      <c r="AC1662" s="175"/>
      <c r="AD1662" s="175"/>
      <c r="AE1662" s="175"/>
      <c r="AF1662" s="175"/>
      <c r="AG1662" s="175"/>
    </row>
    <row r="1663" spans="1:33" ht="18" customHeight="1">
      <c r="A1663" s="647" t="str">
        <f t="shared" si="151"/>
        <v>平成20</v>
      </c>
      <c r="B1663" s="552">
        <f t="shared" si="148"/>
        <v>86</v>
      </c>
      <c r="C1663" s="648" t="s">
        <v>3676</v>
      </c>
      <c r="D1663" s="648" t="str">
        <f t="shared" si="149"/>
        <v/>
      </c>
      <c r="E1663" s="654">
        <v>1</v>
      </c>
      <c r="F1663" s="651" t="s">
        <v>3677</v>
      </c>
      <c r="G1663" s="650" t="s">
        <v>3238</v>
      </c>
      <c r="H1663" s="650" t="s">
        <v>3024</v>
      </c>
      <c r="I1663" s="176"/>
      <c r="J1663" s="665">
        <v>1</v>
      </c>
      <c r="K1663" s="669">
        <v>3</v>
      </c>
      <c r="L1663" s="669">
        <v>69</v>
      </c>
      <c r="M1663" s="176">
        <f t="shared" si="152"/>
        <v>69</v>
      </c>
      <c r="N1663" s="1104"/>
      <c r="O1663" s="1129" t="str">
        <f t="shared" si="150"/>
        <v/>
      </c>
      <c r="P1663" s="175"/>
      <c r="Q1663" s="175"/>
      <c r="R1663" s="175"/>
      <c r="S1663" s="175"/>
      <c r="T1663" s="175"/>
      <c r="U1663" s="175"/>
      <c r="V1663" s="175"/>
      <c r="W1663" s="175"/>
      <c r="X1663" s="175"/>
      <c r="Y1663" s="175"/>
      <c r="Z1663" s="175"/>
      <c r="AA1663" s="175"/>
      <c r="AB1663" s="175"/>
      <c r="AC1663" s="175"/>
      <c r="AD1663" s="175"/>
      <c r="AE1663" s="175"/>
      <c r="AF1663" s="175"/>
      <c r="AG1663" s="175"/>
    </row>
    <row r="1664" spans="1:33" ht="18" customHeight="1">
      <c r="A1664" s="647" t="str">
        <f t="shared" si="151"/>
        <v>平成20</v>
      </c>
      <c r="B1664" s="552">
        <f t="shared" si="148"/>
        <v>37</v>
      </c>
      <c r="C1664" s="648" t="s">
        <v>3678</v>
      </c>
      <c r="D1664" s="648" t="str">
        <f t="shared" si="149"/>
        <v/>
      </c>
      <c r="E1664" s="654">
        <v>1</v>
      </c>
      <c r="F1664" s="650" t="s">
        <v>3679</v>
      </c>
      <c r="G1664" s="650" t="s">
        <v>3519</v>
      </c>
      <c r="H1664" s="650" t="s">
        <v>3523</v>
      </c>
      <c r="I1664" s="176"/>
      <c r="J1664" s="665">
        <v>2</v>
      </c>
      <c r="K1664" s="669">
        <v>10</v>
      </c>
      <c r="L1664" s="669">
        <v>51</v>
      </c>
      <c r="M1664" s="176">
        <f t="shared" si="152"/>
        <v>51</v>
      </c>
      <c r="N1664" s="1104"/>
      <c r="O1664" s="1129" t="str">
        <f t="shared" si="150"/>
        <v/>
      </c>
      <c r="P1664" s="175"/>
      <c r="Q1664" s="175"/>
      <c r="R1664" s="175"/>
      <c r="S1664" s="175"/>
      <c r="T1664" s="175"/>
      <c r="U1664" s="175"/>
      <c r="V1664" s="175"/>
      <c r="W1664" s="175"/>
      <c r="X1664" s="175"/>
      <c r="Y1664" s="175"/>
      <c r="Z1664" s="175"/>
      <c r="AA1664" s="175"/>
      <c r="AB1664" s="175"/>
      <c r="AC1664" s="175"/>
      <c r="AD1664" s="175"/>
      <c r="AE1664" s="175"/>
      <c r="AF1664" s="175"/>
      <c r="AG1664" s="175"/>
    </row>
    <row r="1665" spans="1:33" ht="18" customHeight="1">
      <c r="A1665" s="647" t="str">
        <f t="shared" si="151"/>
        <v>平成20</v>
      </c>
      <c r="B1665" s="552">
        <f t="shared" si="148"/>
        <v>47</v>
      </c>
      <c r="C1665" s="648" t="s">
        <v>3680</v>
      </c>
      <c r="D1665" s="648" t="str">
        <f t="shared" si="149"/>
        <v/>
      </c>
      <c r="E1665" s="654">
        <v>1</v>
      </c>
      <c r="F1665" s="651" t="s">
        <v>3681</v>
      </c>
      <c r="G1665" s="650" t="s">
        <v>3682</v>
      </c>
      <c r="H1665" s="650" t="s">
        <v>3585</v>
      </c>
      <c r="I1665" s="176"/>
      <c r="J1665" s="665">
        <v>2</v>
      </c>
      <c r="K1665" s="669">
        <v>7</v>
      </c>
      <c r="L1665" s="669">
        <v>16</v>
      </c>
      <c r="M1665" s="176">
        <f t="shared" si="152"/>
        <v>16</v>
      </c>
      <c r="N1665" s="1104"/>
      <c r="O1665" s="1129" t="str">
        <f t="shared" si="150"/>
        <v/>
      </c>
      <c r="P1665" s="175"/>
      <c r="Q1665" s="175"/>
      <c r="R1665" s="175"/>
      <c r="S1665" s="175"/>
      <c r="T1665" s="175"/>
      <c r="U1665" s="175"/>
      <c r="V1665" s="175"/>
      <c r="W1665" s="175"/>
      <c r="X1665" s="175"/>
      <c r="Y1665" s="175"/>
      <c r="Z1665" s="175"/>
      <c r="AA1665" s="175"/>
      <c r="AB1665" s="175"/>
      <c r="AC1665" s="175"/>
      <c r="AD1665" s="175"/>
      <c r="AE1665" s="175"/>
      <c r="AF1665" s="175"/>
      <c r="AG1665" s="175"/>
    </row>
    <row r="1666" spans="1:33" ht="18" customHeight="1">
      <c r="A1666" s="647" t="str">
        <f t="shared" si="151"/>
        <v>平成20</v>
      </c>
      <c r="B1666" s="552">
        <f t="shared" si="148"/>
        <v>108</v>
      </c>
      <c r="C1666" s="648" t="s">
        <v>3683</v>
      </c>
      <c r="D1666" s="648" t="str">
        <f t="shared" si="149"/>
        <v/>
      </c>
      <c r="E1666" s="654">
        <v>1</v>
      </c>
      <c r="F1666" s="650" t="s">
        <v>3684</v>
      </c>
      <c r="G1666" s="650" t="s">
        <v>2915</v>
      </c>
      <c r="H1666" s="650" t="s">
        <v>2922</v>
      </c>
      <c r="I1666" s="176"/>
      <c r="J1666" s="665">
        <v>2</v>
      </c>
      <c r="K1666" s="669">
        <v>1</v>
      </c>
      <c r="L1666" s="669">
        <v>46</v>
      </c>
      <c r="M1666" s="176">
        <f t="shared" si="152"/>
        <v>46</v>
      </c>
      <c r="N1666" s="1104"/>
      <c r="O1666" s="1129" t="str">
        <f t="shared" si="150"/>
        <v/>
      </c>
      <c r="P1666" s="175"/>
      <c r="Q1666" s="175"/>
      <c r="R1666" s="175"/>
      <c r="S1666" s="175"/>
      <c r="T1666" s="175"/>
      <c r="U1666" s="175"/>
      <c r="V1666" s="175"/>
      <c r="W1666" s="175"/>
      <c r="X1666" s="175"/>
      <c r="Y1666" s="175"/>
      <c r="Z1666" s="175"/>
      <c r="AA1666" s="175"/>
      <c r="AB1666" s="175"/>
      <c r="AC1666" s="175"/>
      <c r="AD1666" s="175"/>
      <c r="AE1666" s="175"/>
      <c r="AF1666" s="175"/>
      <c r="AG1666" s="175"/>
    </row>
    <row r="1667" spans="1:33" ht="18" customHeight="1">
      <c r="A1667" s="647" t="str">
        <f t="shared" si="151"/>
        <v>平成20</v>
      </c>
      <c r="B1667" s="552">
        <f t="shared" si="148"/>
        <v>47</v>
      </c>
      <c r="C1667" s="648" t="s">
        <v>3685</v>
      </c>
      <c r="D1667" s="648">
        <f t="shared" si="149"/>
        <v>39556</v>
      </c>
      <c r="E1667" s="654">
        <v>2</v>
      </c>
      <c r="F1667" s="650" t="s">
        <v>3686</v>
      </c>
      <c r="G1667" s="650" t="s">
        <v>3687</v>
      </c>
      <c r="H1667" s="650" t="s">
        <v>3512</v>
      </c>
      <c r="I1667" s="176"/>
      <c r="J1667" s="665" t="s">
        <v>3688</v>
      </c>
      <c r="K1667" s="669">
        <v>7</v>
      </c>
      <c r="L1667" s="669">
        <v>554</v>
      </c>
      <c r="M1667" s="176">
        <f t="shared" si="152"/>
        <v>1108</v>
      </c>
      <c r="N1667" s="1104"/>
      <c r="O1667" s="1129" t="str">
        <f t="shared" si="150"/>
        <v/>
      </c>
      <c r="P1667" s="175"/>
      <c r="Q1667" s="175"/>
      <c r="R1667" s="175"/>
      <c r="S1667" s="175"/>
      <c r="T1667" s="175"/>
      <c r="U1667" s="175"/>
      <c r="V1667" s="175"/>
      <c r="W1667" s="175"/>
      <c r="X1667" s="175"/>
      <c r="Y1667" s="175"/>
      <c r="Z1667" s="175"/>
      <c r="AA1667" s="175"/>
      <c r="AB1667" s="175"/>
      <c r="AC1667" s="175"/>
      <c r="AD1667" s="175"/>
      <c r="AE1667" s="175"/>
      <c r="AF1667" s="175"/>
      <c r="AG1667" s="175"/>
    </row>
    <row r="1668" spans="1:33" ht="18" customHeight="1">
      <c r="A1668" s="647" t="str">
        <f t="shared" si="151"/>
        <v>平成20</v>
      </c>
      <c r="B1668" s="552">
        <f t="shared" ref="B1668:B1731" si="153">IF(ISBLANK(K1668),"-",COUNTIFS($K:$K,"&gt;"&amp;K1668,A:A,A1668)+1)</f>
        <v>108</v>
      </c>
      <c r="C1668" s="648" t="s">
        <v>3685</v>
      </c>
      <c r="D1668" s="648" t="str">
        <f t="shared" ref="D1668:D1731" si="154">IF(E1668=1,"",C1668+E1668-1)</f>
        <v/>
      </c>
      <c r="E1668" s="654">
        <v>1</v>
      </c>
      <c r="F1668" s="650" t="s">
        <v>3689</v>
      </c>
      <c r="G1668" s="650" t="s">
        <v>3690</v>
      </c>
      <c r="H1668" s="650" t="s">
        <v>3242</v>
      </c>
      <c r="I1668" s="176"/>
      <c r="J1668" s="665">
        <v>2</v>
      </c>
      <c r="K1668" s="669">
        <v>1</v>
      </c>
      <c r="L1668" s="669">
        <v>50</v>
      </c>
      <c r="M1668" s="176">
        <f t="shared" si="152"/>
        <v>50</v>
      </c>
      <c r="N1668" s="1104"/>
      <c r="O1668" s="1129" t="str">
        <f t="shared" ref="O1668:O1731" si="155">IF(COUNTIF(G1668,"*オンライン*"),"●","")</f>
        <v/>
      </c>
      <c r="P1668" s="175"/>
      <c r="Q1668" s="175"/>
      <c r="R1668" s="175"/>
      <c r="S1668" s="175"/>
      <c r="T1668" s="175"/>
      <c r="U1668" s="175"/>
      <c r="V1668" s="175"/>
      <c r="W1668" s="175"/>
      <c r="X1668" s="175"/>
      <c r="Y1668" s="175"/>
      <c r="Z1668" s="175"/>
      <c r="AA1668" s="175"/>
      <c r="AB1668" s="175"/>
      <c r="AC1668" s="175"/>
      <c r="AD1668" s="175"/>
      <c r="AE1668" s="175"/>
      <c r="AF1668" s="175"/>
      <c r="AG1668" s="175"/>
    </row>
    <row r="1669" spans="1:33" ht="18" customHeight="1">
      <c r="A1669" s="647" t="str">
        <f t="shared" ref="A1669:A1732" si="156">TEXT(EDATE(C1669,-3),"ggge")</f>
        <v>平成20</v>
      </c>
      <c r="B1669" s="552">
        <f t="shared" si="153"/>
        <v>41</v>
      </c>
      <c r="C1669" s="648" t="s">
        <v>3691</v>
      </c>
      <c r="D1669" s="648" t="str">
        <f t="shared" si="154"/>
        <v/>
      </c>
      <c r="E1669" s="654">
        <v>1</v>
      </c>
      <c r="F1669" s="650" t="s">
        <v>3692</v>
      </c>
      <c r="G1669" s="650" t="s">
        <v>3519</v>
      </c>
      <c r="H1669" s="650" t="s">
        <v>3562</v>
      </c>
      <c r="I1669" s="176"/>
      <c r="J1669" s="665" t="s">
        <v>3688</v>
      </c>
      <c r="K1669" s="669">
        <v>9</v>
      </c>
      <c r="L1669" s="669">
        <v>93</v>
      </c>
      <c r="M1669" s="176">
        <f t="shared" ref="M1669:M1732" si="157">E1669*L1669</f>
        <v>93</v>
      </c>
      <c r="N1669" s="1104"/>
      <c r="O1669" s="1129" t="str">
        <f t="shared" si="155"/>
        <v/>
      </c>
      <c r="P1669" s="175"/>
      <c r="Q1669" s="175"/>
      <c r="R1669" s="175"/>
      <c r="S1669" s="175"/>
      <c r="T1669" s="175"/>
      <c r="U1669" s="175"/>
      <c r="V1669" s="175"/>
      <c r="W1669" s="175"/>
      <c r="X1669" s="175"/>
      <c r="Y1669" s="175"/>
      <c r="Z1669" s="175"/>
      <c r="AA1669" s="175"/>
      <c r="AB1669" s="175"/>
      <c r="AC1669" s="175"/>
      <c r="AD1669" s="175"/>
      <c r="AE1669" s="175"/>
      <c r="AF1669" s="175"/>
      <c r="AG1669" s="175"/>
    </row>
    <row r="1670" spans="1:33" ht="18" customHeight="1">
      <c r="A1670" s="647" t="str">
        <f t="shared" si="156"/>
        <v>平成20</v>
      </c>
      <c r="B1670" s="552">
        <f t="shared" si="153"/>
        <v>94</v>
      </c>
      <c r="C1670" s="648" t="s">
        <v>3693</v>
      </c>
      <c r="D1670" s="648" t="str">
        <f t="shared" si="154"/>
        <v/>
      </c>
      <c r="E1670" s="654">
        <v>1</v>
      </c>
      <c r="F1670" s="650" t="s">
        <v>3694</v>
      </c>
      <c r="G1670" s="650" t="s">
        <v>3695</v>
      </c>
      <c r="H1670" s="650" t="s">
        <v>2922</v>
      </c>
      <c r="I1670" s="176"/>
      <c r="J1670" s="665" t="s">
        <v>3688</v>
      </c>
      <c r="K1670" s="669">
        <v>2</v>
      </c>
      <c r="L1670" s="669">
        <v>5</v>
      </c>
      <c r="M1670" s="176">
        <f t="shared" si="157"/>
        <v>5</v>
      </c>
      <c r="N1670" s="1104"/>
      <c r="O1670" s="1129" t="str">
        <f t="shared" si="155"/>
        <v/>
      </c>
      <c r="P1670" s="175"/>
      <c r="Q1670" s="175"/>
      <c r="R1670" s="175"/>
      <c r="S1670" s="175"/>
      <c r="T1670" s="175"/>
      <c r="U1670" s="175"/>
      <c r="V1670" s="175"/>
      <c r="W1670" s="175"/>
      <c r="X1670" s="175"/>
      <c r="Y1670" s="175"/>
      <c r="Z1670" s="175"/>
      <c r="AA1670" s="175"/>
      <c r="AB1670" s="175"/>
      <c r="AC1670" s="175"/>
      <c r="AD1670" s="175"/>
      <c r="AE1670" s="175"/>
      <c r="AF1670" s="175"/>
      <c r="AG1670" s="175"/>
    </row>
    <row r="1671" spans="1:33" ht="18" customHeight="1">
      <c r="A1671" s="647" t="str">
        <f t="shared" si="156"/>
        <v>平成20</v>
      </c>
      <c r="B1671" s="552">
        <f t="shared" si="153"/>
        <v>47</v>
      </c>
      <c r="C1671" s="648" t="s">
        <v>3696</v>
      </c>
      <c r="D1671" s="648" t="str">
        <f t="shared" si="154"/>
        <v/>
      </c>
      <c r="E1671" s="654">
        <v>1</v>
      </c>
      <c r="F1671" s="650" t="s">
        <v>3697</v>
      </c>
      <c r="G1671" s="650" t="s">
        <v>3134</v>
      </c>
      <c r="H1671" s="650" t="s">
        <v>3538</v>
      </c>
      <c r="I1671" s="176"/>
      <c r="J1671" s="665">
        <v>2</v>
      </c>
      <c r="K1671" s="669">
        <v>7</v>
      </c>
      <c r="L1671" s="669">
        <v>110</v>
      </c>
      <c r="M1671" s="176">
        <f t="shared" si="157"/>
        <v>110</v>
      </c>
      <c r="N1671" s="1104"/>
      <c r="O1671" s="1129" t="str">
        <f t="shared" si="155"/>
        <v/>
      </c>
      <c r="P1671" s="175"/>
      <c r="Q1671" s="175"/>
      <c r="R1671" s="175"/>
      <c r="S1671" s="175"/>
      <c r="T1671" s="175"/>
      <c r="U1671" s="175"/>
      <c r="V1671" s="175"/>
      <c r="W1671" s="175"/>
      <c r="X1671" s="175"/>
      <c r="Y1671" s="175"/>
      <c r="Z1671" s="175"/>
      <c r="AA1671" s="175"/>
      <c r="AB1671" s="175"/>
      <c r="AC1671" s="175"/>
      <c r="AD1671" s="175"/>
      <c r="AE1671" s="175"/>
      <c r="AF1671" s="175"/>
      <c r="AG1671" s="175"/>
    </row>
    <row r="1672" spans="1:33" ht="18" customHeight="1">
      <c r="A1672" s="647" t="str">
        <f t="shared" si="156"/>
        <v>平成20</v>
      </c>
      <c r="B1672" s="552">
        <f t="shared" si="153"/>
        <v>44</v>
      </c>
      <c r="C1672" s="648" t="s">
        <v>3698</v>
      </c>
      <c r="D1672" s="648" t="str">
        <f t="shared" si="154"/>
        <v/>
      </c>
      <c r="E1672" s="654">
        <v>1</v>
      </c>
      <c r="F1672" s="671" t="s">
        <v>3699</v>
      </c>
      <c r="G1672" s="650" t="s">
        <v>3134</v>
      </c>
      <c r="H1672" s="650" t="s">
        <v>3538</v>
      </c>
      <c r="I1672" s="176"/>
      <c r="J1672" s="665" t="s">
        <v>3688</v>
      </c>
      <c r="K1672" s="669">
        <v>8</v>
      </c>
      <c r="L1672" s="669">
        <v>61</v>
      </c>
      <c r="M1672" s="176">
        <f t="shared" si="157"/>
        <v>61</v>
      </c>
      <c r="N1672" s="1104"/>
      <c r="O1672" s="1129" t="str">
        <f t="shared" si="155"/>
        <v/>
      </c>
      <c r="P1672" s="175"/>
      <c r="Q1672" s="175"/>
      <c r="R1672" s="175"/>
      <c r="S1672" s="175"/>
      <c r="T1672" s="175"/>
      <c r="U1672" s="175"/>
      <c r="V1672" s="175"/>
      <c r="W1672" s="175"/>
      <c r="X1672" s="175"/>
      <c r="Y1672" s="175"/>
      <c r="Z1672" s="175"/>
      <c r="AA1672" s="175"/>
      <c r="AB1672" s="175"/>
      <c r="AC1672" s="175"/>
      <c r="AD1672" s="175"/>
      <c r="AE1672" s="175"/>
      <c r="AF1672" s="175"/>
      <c r="AG1672" s="175"/>
    </row>
    <row r="1673" spans="1:33" ht="18" customHeight="1">
      <c r="A1673" s="647" t="str">
        <f t="shared" si="156"/>
        <v>平成20</v>
      </c>
      <c r="B1673" s="552">
        <f t="shared" si="153"/>
        <v>47</v>
      </c>
      <c r="C1673" s="648" t="s">
        <v>3524</v>
      </c>
      <c r="D1673" s="648" t="str">
        <f t="shared" si="154"/>
        <v/>
      </c>
      <c r="E1673" s="654">
        <v>1</v>
      </c>
      <c r="F1673" s="650" t="s">
        <v>3697</v>
      </c>
      <c r="G1673" s="650" t="s">
        <v>3700</v>
      </c>
      <c r="H1673" s="650" t="s">
        <v>3538</v>
      </c>
      <c r="I1673" s="176"/>
      <c r="J1673" s="665">
        <v>2</v>
      </c>
      <c r="K1673" s="669">
        <v>7</v>
      </c>
      <c r="L1673" s="669">
        <v>136</v>
      </c>
      <c r="M1673" s="176">
        <f t="shared" si="157"/>
        <v>136</v>
      </c>
      <c r="N1673" s="1104"/>
      <c r="O1673" s="1129" t="str">
        <f t="shared" si="155"/>
        <v/>
      </c>
      <c r="P1673" s="175"/>
      <c r="Q1673" s="175"/>
      <c r="R1673" s="175"/>
      <c r="S1673" s="175"/>
      <c r="T1673" s="175"/>
      <c r="U1673" s="175"/>
      <c r="V1673" s="175"/>
      <c r="W1673" s="175"/>
      <c r="X1673" s="175"/>
      <c r="Y1673" s="175"/>
      <c r="Z1673" s="175"/>
      <c r="AA1673" s="175"/>
      <c r="AB1673" s="175"/>
      <c r="AC1673" s="175"/>
      <c r="AD1673" s="175"/>
      <c r="AE1673" s="175"/>
      <c r="AF1673" s="175"/>
      <c r="AG1673" s="175"/>
    </row>
    <row r="1674" spans="1:33" ht="18" customHeight="1">
      <c r="A1674" s="647" t="str">
        <f t="shared" si="156"/>
        <v>平成20</v>
      </c>
      <c r="B1674" s="552">
        <f t="shared" si="153"/>
        <v>76</v>
      </c>
      <c r="C1674" s="648" t="s">
        <v>3701</v>
      </c>
      <c r="D1674" s="648" t="str">
        <f t="shared" si="154"/>
        <v/>
      </c>
      <c r="E1674" s="654">
        <v>1</v>
      </c>
      <c r="F1674" s="650" t="s">
        <v>3702</v>
      </c>
      <c r="G1674" s="650" t="s">
        <v>3134</v>
      </c>
      <c r="H1674" s="650" t="s">
        <v>3703</v>
      </c>
      <c r="I1674" s="176"/>
      <c r="J1674" s="665">
        <v>2</v>
      </c>
      <c r="K1674" s="669">
        <v>4</v>
      </c>
      <c r="L1674" s="669">
        <v>21</v>
      </c>
      <c r="M1674" s="176">
        <f t="shared" si="157"/>
        <v>21</v>
      </c>
      <c r="N1674" s="1104"/>
      <c r="O1674" s="1129" t="str">
        <f t="shared" si="155"/>
        <v/>
      </c>
      <c r="P1674" s="175"/>
      <c r="Q1674" s="175"/>
      <c r="R1674" s="175"/>
      <c r="S1674" s="175"/>
      <c r="T1674" s="175"/>
      <c r="U1674" s="175"/>
      <c r="V1674" s="175"/>
      <c r="W1674" s="175"/>
      <c r="X1674" s="175"/>
      <c r="Y1674" s="175"/>
      <c r="Z1674" s="175"/>
      <c r="AA1674" s="175"/>
      <c r="AB1674" s="175"/>
      <c r="AC1674" s="175"/>
      <c r="AD1674" s="175"/>
      <c r="AE1674" s="175"/>
      <c r="AF1674" s="175"/>
      <c r="AG1674" s="175"/>
    </row>
    <row r="1675" spans="1:33" ht="18" customHeight="1">
      <c r="A1675" s="647" t="str">
        <f t="shared" si="156"/>
        <v>平成20</v>
      </c>
      <c r="B1675" s="552">
        <f t="shared" si="153"/>
        <v>94</v>
      </c>
      <c r="C1675" s="648" t="s">
        <v>3530</v>
      </c>
      <c r="D1675" s="648" t="str">
        <f t="shared" si="154"/>
        <v/>
      </c>
      <c r="E1675" s="654">
        <v>1</v>
      </c>
      <c r="F1675" s="650" t="s">
        <v>3704</v>
      </c>
      <c r="G1675" s="650" t="s">
        <v>3134</v>
      </c>
      <c r="H1675" s="650" t="s">
        <v>2920</v>
      </c>
      <c r="I1675" s="176"/>
      <c r="J1675" s="665" t="s">
        <v>3688</v>
      </c>
      <c r="K1675" s="669">
        <v>2</v>
      </c>
      <c r="L1675" s="669">
        <v>40</v>
      </c>
      <c r="M1675" s="176">
        <f t="shared" si="157"/>
        <v>40</v>
      </c>
      <c r="N1675" s="1104"/>
      <c r="O1675" s="1129" t="str">
        <f t="shared" si="155"/>
        <v/>
      </c>
      <c r="P1675" s="175"/>
      <c r="Q1675" s="175"/>
      <c r="R1675" s="175"/>
      <c r="S1675" s="175"/>
      <c r="T1675" s="175"/>
      <c r="U1675" s="175"/>
      <c r="V1675" s="175"/>
      <c r="W1675" s="175"/>
      <c r="X1675" s="175"/>
      <c r="Y1675" s="175"/>
      <c r="Z1675" s="175"/>
      <c r="AA1675" s="175"/>
      <c r="AB1675" s="175"/>
      <c r="AC1675" s="175"/>
      <c r="AD1675" s="175"/>
      <c r="AE1675" s="175"/>
      <c r="AF1675" s="175"/>
      <c r="AG1675" s="175"/>
    </row>
    <row r="1676" spans="1:33" ht="18" customHeight="1">
      <c r="A1676" s="647" t="str">
        <f t="shared" si="156"/>
        <v>平成20</v>
      </c>
      <c r="B1676" s="552">
        <f t="shared" si="153"/>
        <v>62</v>
      </c>
      <c r="C1676" s="648" t="s">
        <v>3705</v>
      </c>
      <c r="D1676" s="648" t="str">
        <f t="shared" si="154"/>
        <v/>
      </c>
      <c r="E1676" s="654">
        <v>1</v>
      </c>
      <c r="F1676" s="650" t="s">
        <v>3706</v>
      </c>
      <c r="G1676" s="650" t="s">
        <v>3134</v>
      </c>
      <c r="H1676" s="650" t="s">
        <v>3335</v>
      </c>
      <c r="I1676" s="176"/>
      <c r="J1676" s="665" t="s">
        <v>3688</v>
      </c>
      <c r="K1676" s="669">
        <v>5</v>
      </c>
      <c r="L1676" s="669">
        <v>153</v>
      </c>
      <c r="M1676" s="176">
        <f t="shared" si="157"/>
        <v>153</v>
      </c>
      <c r="N1676" s="1104"/>
      <c r="O1676" s="1129" t="str">
        <f t="shared" si="155"/>
        <v/>
      </c>
      <c r="P1676" s="175"/>
      <c r="Q1676" s="175"/>
      <c r="R1676" s="175"/>
      <c r="S1676" s="175"/>
      <c r="T1676" s="175"/>
      <c r="U1676" s="175"/>
      <c r="V1676" s="175"/>
      <c r="W1676" s="175"/>
      <c r="X1676" s="175"/>
      <c r="Y1676" s="175"/>
      <c r="Z1676" s="175"/>
      <c r="AA1676" s="175"/>
      <c r="AB1676" s="175"/>
      <c r="AC1676" s="175"/>
      <c r="AD1676" s="175"/>
      <c r="AE1676" s="175"/>
      <c r="AF1676" s="175"/>
      <c r="AG1676" s="175"/>
    </row>
    <row r="1677" spans="1:33" ht="18" customHeight="1">
      <c r="A1677" s="647" t="str">
        <f t="shared" si="156"/>
        <v>平成20</v>
      </c>
      <c r="B1677" s="552">
        <f t="shared" si="153"/>
        <v>76</v>
      </c>
      <c r="C1677" s="648" t="s">
        <v>3707</v>
      </c>
      <c r="D1677" s="648" t="str">
        <f t="shared" si="154"/>
        <v/>
      </c>
      <c r="E1677" s="654">
        <v>1</v>
      </c>
      <c r="F1677" s="650" t="s">
        <v>3708</v>
      </c>
      <c r="G1677" s="650" t="s">
        <v>3709</v>
      </c>
      <c r="H1677" s="650" t="s">
        <v>3242</v>
      </c>
      <c r="I1677" s="176"/>
      <c r="J1677" s="665">
        <v>2</v>
      </c>
      <c r="K1677" s="669">
        <v>4</v>
      </c>
      <c r="L1677" s="669">
        <v>40</v>
      </c>
      <c r="M1677" s="176">
        <f t="shared" si="157"/>
        <v>40</v>
      </c>
      <c r="N1677" s="1104"/>
      <c r="O1677" s="1129" t="str">
        <f t="shared" si="155"/>
        <v/>
      </c>
      <c r="P1677" s="175"/>
      <c r="Q1677" s="175"/>
      <c r="R1677" s="175"/>
      <c r="S1677" s="175"/>
      <c r="T1677" s="175"/>
      <c r="U1677" s="175"/>
      <c r="V1677" s="175"/>
      <c r="W1677" s="175"/>
      <c r="X1677" s="175"/>
      <c r="Y1677" s="175"/>
      <c r="Z1677" s="175"/>
      <c r="AA1677" s="175"/>
      <c r="AB1677" s="175"/>
      <c r="AC1677" s="175"/>
      <c r="AD1677" s="175"/>
      <c r="AE1677" s="175"/>
      <c r="AF1677" s="175"/>
      <c r="AG1677" s="175"/>
    </row>
    <row r="1678" spans="1:33" ht="18" customHeight="1">
      <c r="A1678" s="647" t="str">
        <f t="shared" si="156"/>
        <v>平成20</v>
      </c>
      <c r="B1678" s="552">
        <f t="shared" si="153"/>
        <v>41</v>
      </c>
      <c r="C1678" s="648" t="s">
        <v>3710</v>
      </c>
      <c r="D1678" s="648" t="str">
        <f t="shared" si="154"/>
        <v/>
      </c>
      <c r="E1678" s="654">
        <v>1</v>
      </c>
      <c r="F1678" s="650" t="s">
        <v>3711</v>
      </c>
      <c r="G1678" s="650" t="s">
        <v>3134</v>
      </c>
      <c r="H1678" s="650" t="s">
        <v>3712</v>
      </c>
      <c r="I1678" s="176"/>
      <c r="J1678" s="665">
        <v>2</v>
      </c>
      <c r="K1678" s="669">
        <v>9</v>
      </c>
      <c r="L1678" s="669">
        <v>71</v>
      </c>
      <c r="M1678" s="176">
        <f t="shared" si="157"/>
        <v>71</v>
      </c>
      <c r="N1678" s="1104"/>
      <c r="O1678" s="1129" t="str">
        <f t="shared" si="155"/>
        <v/>
      </c>
      <c r="P1678" s="175"/>
      <c r="Q1678" s="175"/>
      <c r="R1678" s="175"/>
      <c r="S1678" s="175"/>
      <c r="T1678" s="175"/>
      <c r="U1678" s="175"/>
      <c r="V1678" s="175"/>
      <c r="W1678" s="175"/>
      <c r="X1678" s="175"/>
      <c r="Y1678" s="175"/>
      <c r="Z1678" s="175"/>
      <c r="AA1678" s="175"/>
      <c r="AB1678" s="175"/>
      <c r="AC1678" s="175"/>
      <c r="AD1678" s="175"/>
      <c r="AE1678" s="175"/>
      <c r="AF1678" s="175"/>
      <c r="AG1678" s="175"/>
    </row>
    <row r="1679" spans="1:33" ht="18" customHeight="1">
      <c r="A1679" s="647" t="str">
        <f t="shared" si="156"/>
        <v>平成20</v>
      </c>
      <c r="B1679" s="552">
        <f t="shared" si="153"/>
        <v>62</v>
      </c>
      <c r="C1679" s="648" t="s">
        <v>3713</v>
      </c>
      <c r="D1679" s="648" t="str">
        <f t="shared" si="154"/>
        <v/>
      </c>
      <c r="E1679" s="654">
        <v>1</v>
      </c>
      <c r="F1679" s="650" t="s">
        <v>3714</v>
      </c>
      <c r="G1679" s="650" t="s">
        <v>2915</v>
      </c>
      <c r="H1679" s="650" t="s">
        <v>3538</v>
      </c>
      <c r="I1679" s="176"/>
      <c r="J1679" s="665" t="s">
        <v>3688</v>
      </c>
      <c r="K1679" s="669">
        <v>5</v>
      </c>
      <c r="L1679" s="669">
        <v>60</v>
      </c>
      <c r="M1679" s="176">
        <f t="shared" si="157"/>
        <v>60</v>
      </c>
      <c r="N1679" s="1104"/>
      <c r="O1679" s="1129" t="str">
        <f t="shared" si="155"/>
        <v/>
      </c>
      <c r="P1679" s="175"/>
      <c r="Q1679" s="175"/>
      <c r="R1679" s="175"/>
      <c r="S1679" s="175"/>
      <c r="T1679" s="175"/>
      <c r="U1679" s="175"/>
      <c r="V1679" s="175"/>
      <c r="W1679" s="175"/>
      <c r="X1679" s="175"/>
      <c r="Y1679" s="175"/>
      <c r="Z1679" s="175"/>
      <c r="AA1679" s="175"/>
      <c r="AB1679" s="175"/>
      <c r="AC1679" s="175"/>
      <c r="AD1679" s="175"/>
      <c r="AE1679" s="175"/>
      <c r="AF1679" s="175"/>
      <c r="AG1679" s="175"/>
    </row>
    <row r="1680" spans="1:33" ht="18" customHeight="1">
      <c r="A1680" s="647" t="str">
        <f t="shared" si="156"/>
        <v>平成20</v>
      </c>
      <c r="B1680" s="552">
        <f t="shared" si="153"/>
        <v>86</v>
      </c>
      <c r="C1680" s="648" t="s">
        <v>3715</v>
      </c>
      <c r="D1680" s="648" t="str">
        <f t="shared" si="154"/>
        <v/>
      </c>
      <c r="E1680" s="654">
        <v>1</v>
      </c>
      <c r="F1680" s="650" t="s">
        <v>3716</v>
      </c>
      <c r="G1680" s="650" t="s">
        <v>3134</v>
      </c>
      <c r="H1680" s="650" t="s">
        <v>3512</v>
      </c>
      <c r="I1680" s="176"/>
      <c r="J1680" s="665" t="s">
        <v>3688</v>
      </c>
      <c r="K1680" s="669">
        <v>3</v>
      </c>
      <c r="L1680" s="669">
        <v>107</v>
      </c>
      <c r="M1680" s="176">
        <f t="shared" si="157"/>
        <v>107</v>
      </c>
      <c r="N1680" s="1104"/>
      <c r="O1680" s="1129" t="str">
        <f t="shared" si="155"/>
        <v/>
      </c>
      <c r="P1680" s="175"/>
      <c r="Q1680" s="175"/>
      <c r="R1680" s="175"/>
      <c r="S1680" s="175"/>
      <c r="T1680" s="175"/>
      <c r="U1680" s="175"/>
      <c r="V1680" s="175"/>
      <c r="W1680" s="175"/>
      <c r="X1680" s="175"/>
      <c r="Y1680" s="175"/>
      <c r="Z1680" s="175"/>
      <c r="AA1680" s="175"/>
      <c r="AB1680" s="175"/>
      <c r="AC1680" s="175"/>
      <c r="AD1680" s="175"/>
      <c r="AE1680" s="175"/>
      <c r="AF1680" s="175"/>
      <c r="AG1680" s="175"/>
    </row>
    <row r="1681" spans="1:33" ht="18" customHeight="1">
      <c r="A1681" s="647" t="str">
        <f t="shared" si="156"/>
        <v>平成20</v>
      </c>
      <c r="B1681" s="552">
        <f t="shared" si="153"/>
        <v>108</v>
      </c>
      <c r="C1681" s="648" t="s">
        <v>3717</v>
      </c>
      <c r="D1681" s="648" t="str">
        <f t="shared" si="154"/>
        <v/>
      </c>
      <c r="E1681" s="654">
        <v>1</v>
      </c>
      <c r="F1681" s="650" t="s">
        <v>3718</v>
      </c>
      <c r="G1681" s="650" t="s">
        <v>3695</v>
      </c>
      <c r="H1681" s="650" t="s">
        <v>2922</v>
      </c>
      <c r="I1681" s="176"/>
      <c r="J1681" s="665" t="s">
        <v>3688</v>
      </c>
      <c r="K1681" s="669">
        <v>1</v>
      </c>
      <c r="L1681" s="669">
        <v>4</v>
      </c>
      <c r="M1681" s="176">
        <f t="shared" si="157"/>
        <v>4</v>
      </c>
      <c r="N1681" s="1104"/>
      <c r="O1681" s="1129" t="str">
        <f t="shared" si="155"/>
        <v/>
      </c>
      <c r="P1681" s="175"/>
      <c r="Q1681" s="175"/>
      <c r="R1681" s="175"/>
      <c r="S1681" s="175"/>
      <c r="T1681" s="175"/>
      <c r="U1681" s="175"/>
      <c r="V1681" s="175"/>
      <c r="W1681" s="175"/>
      <c r="X1681" s="175"/>
      <c r="Y1681" s="175"/>
      <c r="Z1681" s="175"/>
      <c r="AA1681" s="175"/>
      <c r="AB1681" s="175"/>
      <c r="AC1681" s="175"/>
      <c r="AD1681" s="175"/>
      <c r="AE1681" s="175"/>
      <c r="AF1681" s="175"/>
      <c r="AG1681" s="175"/>
    </row>
    <row r="1682" spans="1:33" ht="18" customHeight="1">
      <c r="A1682" s="647" t="str">
        <f t="shared" si="156"/>
        <v>平成20</v>
      </c>
      <c r="B1682" s="552">
        <f t="shared" si="153"/>
        <v>35</v>
      </c>
      <c r="C1682" s="648" t="s">
        <v>3719</v>
      </c>
      <c r="D1682" s="648" t="str">
        <f t="shared" si="154"/>
        <v/>
      </c>
      <c r="E1682" s="654">
        <v>1</v>
      </c>
      <c r="F1682" s="650" t="s">
        <v>3720</v>
      </c>
      <c r="G1682" s="650" t="s">
        <v>3134</v>
      </c>
      <c r="H1682" s="650" t="s">
        <v>3562</v>
      </c>
      <c r="I1682" s="176"/>
      <c r="J1682" s="665">
        <v>2</v>
      </c>
      <c r="K1682" s="669">
        <v>11</v>
      </c>
      <c r="L1682" s="669">
        <v>40</v>
      </c>
      <c r="M1682" s="176">
        <f t="shared" si="157"/>
        <v>40</v>
      </c>
      <c r="N1682" s="1104"/>
      <c r="O1682" s="1129" t="str">
        <f t="shared" si="155"/>
        <v/>
      </c>
      <c r="P1682" s="175"/>
      <c r="Q1682" s="175"/>
      <c r="R1682" s="175"/>
      <c r="S1682" s="175"/>
      <c r="T1682" s="175"/>
      <c r="U1682" s="175"/>
      <c r="V1682" s="175"/>
      <c r="W1682" s="175"/>
      <c r="X1682" s="175"/>
      <c r="Y1682" s="175"/>
      <c r="Z1682" s="175"/>
      <c r="AA1682" s="175"/>
      <c r="AB1682" s="175"/>
      <c r="AC1682" s="175"/>
      <c r="AD1682" s="175"/>
      <c r="AE1682" s="175"/>
      <c r="AF1682" s="175"/>
      <c r="AG1682" s="175"/>
    </row>
    <row r="1683" spans="1:33" ht="18" customHeight="1">
      <c r="A1683" s="647" t="str">
        <f t="shared" si="156"/>
        <v>平成20</v>
      </c>
      <c r="B1683" s="552">
        <f t="shared" si="153"/>
        <v>94</v>
      </c>
      <c r="C1683" s="648" t="s">
        <v>3719</v>
      </c>
      <c r="D1683" s="648" t="str">
        <f t="shared" si="154"/>
        <v/>
      </c>
      <c r="E1683" s="654">
        <v>1</v>
      </c>
      <c r="F1683" s="650" t="s">
        <v>3704</v>
      </c>
      <c r="G1683" s="650" t="s">
        <v>3721</v>
      </c>
      <c r="H1683" s="650" t="s">
        <v>2920</v>
      </c>
      <c r="I1683" s="176"/>
      <c r="J1683" s="665" t="s">
        <v>3688</v>
      </c>
      <c r="K1683" s="669">
        <v>2</v>
      </c>
      <c r="L1683" s="669">
        <v>54</v>
      </c>
      <c r="M1683" s="176">
        <f t="shared" si="157"/>
        <v>54</v>
      </c>
      <c r="N1683" s="1104"/>
      <c r="O1683" s="1129" t="str">
        <f t="shared" si="155"/>
        <v/>
      </c>
      <c r="P1683" s="175"/>
      <c r="Q1683" s="175"/>
      <c r="R1683" s="175"/>
      <c r="S1683" s="175"/>
      <c r="T1683" s="175"/>
      <c r="U1683" s="175"/>
      <c r="V1683" s="175"/>
      <c r="W1683" s="175"/>
      <c r="X1683" s="175"/>
      <c r="Y1683" s="175"/>
      <c r="Z1683" s="175"/>
      <c r="AA1683" s="175"/>
      <c r="AB1683" s="175"/>
      <c r="AC1683" s="175"/>
      <c r="AD1683" s="175"/>
      <c r="AE1683" s="175"/>
      <c r="AF1683" s="175"/>
      <c r="AG1683" s="175"/>
    </row>
    <row r="1684" spans="1:33" ht="18" customHeight="1">
      <c r="A1684" s="647" t="str">
        <f t="shared" si="156"/>
        <v>平成20</v>
      </c>
      <c r="B1684" s="552">
        <f t="shared" si="153"/>
        <v>35</v>
      </c>
      <c r="C1684" s="648" t="s">
        <v>3722</v>
      </c>
      <c r="D1684" s="648" t="str">
        <f t="shared" si="154"/>
        <v/>
      </c>
      <c r="E1684" s="654">
        <v>1</v>
      </c>
      <c r="F1684" s="650" t="s">
        <v>3720</v>
      </c>
      <c r="G1684" s="650" t="s">
        <v>1513</v>
      </c>
      <c r="H1684" s="650" t="s">
        <v>3562</v>
      </c>
      <c r="I1684" s="176"/>
      <c r="J1684" s="665">
        <v>2</v>
      </c>
      <c r="K1684" s="669">
        <v>11</v>
      </c>
      <c r="L1684" s="669">
        <v>44</v>
      </c>
      <c r="M1684" s="176">
        <f t="shared" si="157"/>
        <v>44</v>
      </c>
      <c r="N1684" s="1104"/>
      <c r="O1684" s="1129" t="str">
        <f t="shared" si="155"/>
        <v/>
      </c>
      <c r="P1684" s="175"/>
      <c r="Q1684" s="175"/>
      <c r="R1684" s="175"/>
      <c r="S1684" s="175"/>
      <c r="T1684" s="175"/>
      <c r="U1684" s="175"/>
      <c r="V1684" s="175"/>
      <c r="W1684" s="175"/>
      <c r="X1684" s="175"/>
      <c r="Y1684" s="175"/>
      <c r="Z1684" s="175"/>
      <c r="AA1684" s="175"/>
      <c r="AB1684" s="175"/>
      <c r="AC1684" s="175"/>
      <c r="AD1684" s="175"/>
      <c r="AE1684" s="175"/>
      <c r="AF1684" s="175"/>
      <c r="AG1684" s="175"/>
    </row>
    <row r="1685" spans="1:33" ht="18" customHeight="1">
      <c r="A1685" s="647" t="str">
        <f t="shared" si="156"/>
        <v>平成20</v>
      </c>
      <c r="B1685" s="552">
        <f t="shared" si="153"/>
        <v>86</v>
      </c>
      <c r="C1685" s="648" t="s">
        <v>3722</v>
      </c>
      <c r="D1685" s="648" t="str">
        <f t="shared" si="154"/>
        <v/>
      </c>
      <c r="E1685" s="654">
        <v>1</v>
      </c>
      <c r="F1685" s="650" t="s">
        <v>3723</v>
      </c>
      <c r="G1685" s="650" t="s">
        <v>3134</v>
      </c>
      <c r="H1685" s="650" t="s">
        <v>3523</v>
      </c>
      <c r="I1685" s="176"/>
      <c r="J1685" s="665">
        <v>2</v>
      </c>
      <c r="K1685" s="669">
        <v>3</v>
      </c>
      <c r="L1685" s="669">
        <v>140</v>
      </c>
      <c r="M1685" s="176">
        <f t="shared" si="157"/>
        <v>140</v>
      </c>
      <c r="N1685" s="1104"/>
      <c r="O1685" s="1129" t="str">
        <f t="shared" si="155"/>
        <v/>
      </c>
      <c r="P1685" s="175"/>
      <c r="Q1685" s="175"/>
      <c r="R1685" s="175"/>
      <c r="S1685" s="175"/>
      <c r="T1685" s="175"/>
      <c r="U1685" s="175"/>
      <c r="V1685" s="175"/>
      <c r="W1685" s="175"/>
      <c r="X1685" s="175"/>
      <c r="Y1685" s="175"/>
      <c r="Z1685" s="175"/>
      <c r="AA1685" s="175"/>
      <c r="AB1685" s="175"/>
      <c r="AC1685" s="175"/>
      <c r="AD1685" s="175"/>
      <c r="AE1685" s="175"/>
      <c r="AF1685" s="175"/>
      <c r="AG1685" s="175"/>
    </row>
    <row r="1686" spans="1:33" ht="18" customHeight="1">
      <c r="A1686" s="647" t="str">
        <f t="shared" si="156"/>
        <v>平成20</v>
      </c>
      <c r="B1686" s="552">
        <f t="shared" si="153"/>
        <v>76</v>
      </c>
      <c r="C1686" s="648" t="s">
        <v>3724</v>
      </c>
      <c r="D1686" s="648" t="str">
        <f t="shared" si="154"/>
        <v/>
      </c>
      <c r="E1686" s="654">
        <v>1</v>
      </c>
      <c r="F1686" s="650" t="s">
        <v>3725</v>
      </c>
      <c r="G1686" s="650" t="s">
        <v>3556</v>
      </c>
      <c r="H1686" s="650" t="s">
        <v>3703</v>
      </c>
      <c r="I1686" s="176"/>
      <c r="J1686" s="665">
        <v>2</v>
      </c>
      <c r="K1686" s="669">
        <v>4</v>
      </c>
      <c r="L1686" s="669">
        <v>150</v>
      </c>
      <c r="M1686" s="176">
        <f t="shared" si="157"/>
        <v>150</v>
      </c>
      <c r="N1686" s="1104"/>
      <c r="O1686" s="1129" t="str">
        <f t="shared" si="155"/>
        <v/>
      </c>
      <c r="P1686" s="175"/>
      <c r="Q1686" s="175"/>
      <c r="R1686" s="175"/>
      <c r="S1686" s="175"/>
      <c r="T1686" s="175"/>
      <c r="U1686" s="175"/>
      <c r="V1686" s="175"/>
      <c r="W1686" s="175"/>
      <c r="X1686" s="175"/>
      <c r="Y1686" s="175"/>
      <c r="Z1686" s="175"/>
      <c r="AA1686" s="175"/>
      <c r="AB1686" s="175"/>
      <c r="AC1686" s="175"/>
      <c r="AD1686" s="175"/>
      <c r="AE1686" s="175"/>
      <c r="AF1686" s="175"/>
      <c r="AG1686" s="175"/>
    </row>
    <row r="1687" spans="1:33" ht="18" customHeight="1">
      <c r="A1687" s="647" t="str">
        <f t="shared" si="156"/>
        <v>平成20</v>
      </c>
      <c r="B1687" s="552">
        <f t="shared" si="153"/>
        <v>62</v>
      </c>
      <c r="C1687" s="648" t="s">
        <v>3726</v>
      </c>
      <c r="D1687" s="648" t="str">
        <f t="shared" si="154"/>
        <v/>
      </c>
      <c r="E1687" s="654">
        <v>1</v>
      </c>
      <c r="F1687" s="650" t="s">
        <v>3727</v>
      </c>
      <c r="G1687" s="650" t="s">
        <v>3134</v>
      </c>
      <c r="H1687" s="650" t="s">
        <v>3562</v>
      </c>
      <c r="I1687" s="176"/>
      <c r="J1687" s="665">
        <v>2</v>
      </c>
      <c r="K1687" s="669">
        <v>5</v>
      </c>
      <c r="L1687" s="669">
        <v>64</v>
      </c>
      <c r="M1687" s="176">
        <f t="shared" si="157"/>
        <v>64</v>
      </c>
      <c r="N1687" s="1104"/>
      <c r="O1687" s="1129" t="str">
        <f t="shared" si="155"/>
        <v/>
      </c>
      <c r="P1687" s="175"/>
      <c r="Q1687" s="175"/>
      <c r="R1687" s="175"/>
      <c r="S1687" s="175"/>
      <c r="T1687" s="175"/>
      <c r="U1687" s="175"/>
      <c r="V1687" s="175"/>
      <c r="W1687" s="175"/>
      <c r="X1687" s="175"/>
      <c r="Y1687" s="175"/>
      <c r="Z1687" s="175"/>
      <c r="AA1687" s="175"/>
      <c r="AB1687" s="175"/>
      <c r="AC1687" s="175"/>
      <c r="AD1687" s="175"/>
      <c r="AE1687" s="175"/>
      <c r="AF1687" s="175"/>
      <c r="AG1687" s="175"/>
    </row>
    <row r="1688" spans="1:33" ht="18" customHeight="1">
      <c r="A1688" s="647" t="str">
        <f t="shared" si="156"/>
        <v>平成20</v>
      </c>
      <c r="B1688" s="552">
        <f t="shared" si="153"/>
        <v>62</v>
      </c>
      <c r="C1688" s="648" t="s">
        <v>3728</v>
      </c>
      <c r="D1688" s="648" t="str">
        <f t="shared" si="154"/>
        <v/>
      </c>
      <c r="E1688" s="654">
        <v>1</v>
      </c>
      <c r="F1688" s="650" t="s">
        <v>3729</v>
      </c>
      <c r="G1688" s="650" t="s">
        <v>3134</v>
      </c>
      <c r="H1688" s="650" t="s">
        <v>2904</v>
      </c>
      <c r="I1688" s="176"/>
      <c r="J1688" s="665">
        <v>2</v>
      </c>
      <c r="K1688" s="669">
        <v>5</v>
      </c>
      <c r="L1688" s="669">
        <v>86</v>
      </c>
      <c r="M1688" s="176">
        <f t="shared" si="157"/>
        <v>86</v>
      </c>
      <c r="N1688" s="1104"/>
      <c r="O1688" s="1129" t="str">
        <f t="shared" si="155"/>
        <v/>
      </c>
      <c r="P1688" s="175"/>
      <c r="Q1688" s="175"/>
      <c r="R1688" s="175"/>
      <c r="S1688" s="175"/>
      <c r="T1688" s="175"/>
      <c r="U1688" s="175"/>
      <c r="V1688" s="175"/>
      <c r="W1688" s="175"/>
      <c r="X1688" s="175"/>
      <c r="Y1688" s="175"/>
      <c r="Z1688" s="175"/>
      <c r="AA1688" s="175"/>
      <c r="AB1688" s="175"/>
      <c r="AC1688" s="175"/>
      <c r="AD1688" s="175"/>
      <c r="AE1688" s="175"/>
      <c r="AF1688" s="175"/>
      <c r="AG1688" s="175"/>
    </row>
    <row r="1689" spans="1:33" ht="18" customHeight="1">
      <c r="A1689" s="647" t="str">
        <f t="shared" si="156"/>
        <v>平成20</v>
      </c>
      <c r="B1689" s="552">
        <f t="shared" si="153"/>
        <v>94</v>
      </c>
      <c r="C1689" s="648" t="s">
        <v>3572</v>
      </c>
      <c r="D1689" s="648" t="str">
        <f t="shared" si="154"/>
        <v/>
      </c>
      <c r="E1689" s="654">
        <v>1</v>
      </c>
      <c r="F1689" s="650" t="s">
        <v>3730</v>
      </c>
      <c r="G1689" s="650" t="s">
        <v>3731</v>
      </c>
      <c r="H1689" s="650" t="s">
        <v>3527</v>
      </c>
      <c r="I1689" s="176"/>
      <c r="J1689" s="665">
        <v>2</v>
      </c>
      <c r="K1689" s="669">
        <v>2</v>
      </c>
      <c r="L1689" s="669">
        <v>12</v>
      </c>
      <c r="M1689" s="176">
        <f t="shared" si="157"/>
        <v>12</v>
      </c>
      <c r="N1689" s="1104"/>
      <c r="O1689" s="1129" t="str">
        <f t="shared" si="155"/>
        <v/>
      </c>
      <c r="P1689" s="175"/>
      <c r="Q1689" s="175"/>
      <c r="R1689" s="175"/>
      <c r="S1689" s="175"/>
      <c r="T1689" s="175"/>
      <c r="U1689" s="175"/>
      <c r="V1689" s="175"/>
      <c r="W1689" s="175"/>
      <c r="X1689" s="175"/>
      <c r="Y1689" s="175"/>
      <c r="Z1689" s="175"/>
      <c r="AA1689" s="175"/>
      <c r="AB1689" s="175"/>
      <c r="AC1689" s="175"/>
      <c r="AD1689" s="175"/>
      <c r="AE1689" s="175"/>
      <c r="AF1689" s="175"/>
      <c r="AG1689" s="175"/>
    </row>
    <row r="1690" spans="1:33" ht="18" customHeight="1">
      <c r="A1690" s="647" t="str">
        <f t="shared" si="156"/>
        <v>平成20</v>
      </c>
      <c r="B1690" s="552">
        <f t="shared" si="153"/>
        <v>86</v>
      </c>
      <c r="C1690" s="648" t="s">
        <v>3732</v>
      </c>
      <c r="D1690" s="648" t="str">
        <f t="shared" si="154"/>
        <v/>
      </c>
      <c r="E1690" s="654">
        <v>1</v>
      </c>
      <c r="F1690" s="651" t="s">
        <v>3733</v>
      </c>
      <c r="G1690" s="650" t="s">
        <v>3734</v>
      </c>
      <c r="H1690" s="650" t="s">
        <v>3585</v>
      </c>
      <c r="I1690" s="176"/>
      <c r="J1690" s="665">
        <v>2</v>
      </c>
      <c r="K1690" s="669">
        <v>3</v>
      </c>
      <c r="L1690" s="669">
        <v>28</v>
      </c>
      <c r="M1690" s="176">
        <f t="shared" si="157"/>
        <v>28</v>
      </c>
      <c r="N1690" s="1104"/>
      <c r="O1690" s="1129" t="str">
        <f t="shared" si="155"/>
        <v/>
      </c>
      <c r="P1690" s="175"/>
      <c r="Q1690" s="175"/>
      <c r="R1690" s="175"/>
      <c r="S1690" s="175"/>
      <c r="T1690" s="175"/>
      <c r="U1690" s="175"/>
      <c r="V1690" s="175"/>
      <c r="W1690" s="175"/>
      <c r="X1690" s="175"/>
      <c r="Y1690" s="175"/>
      <c r="Z1690" s="175"/>
      <c r="AA1690" s="175"/>
      <c r="AB1690" s="175"/>
      <c r="AC1690" s="175"/>
      <c r="AD1690" s="175"/>
      <c r="AE1690" s="175"/>
      <c r="AF1690" s="175"/>
      <c r="AG1690" s="175"/>
    </row>
    <row r="1691" spans="1:33" ht="18" customHeight="1">
      <c r="A1691" s="647" t="str">
        <f t="shared" si="156"/>
        <v>平成20</v>
      </c>
      <c r="B1691" s="552">
        <f t="shared" si="153"/>
        <v>86</v>
      </c>
      <c r="C1691" s="648" t="s">
        <v>3735</v>
      </c>
      <c r="D1691" s="648" t="str">
        <f t="shared" si="154"/>
        <v/>
      </c>
      <c r="E1691" s="654">
        <v>1</v>
      </c>
      <c r="F1691" s="650" t="s">
        <v>3736</v>
      </c>
      <c r="G1691" s="650" t="s">
        <v>3737</v>
      </c>
      <c r="H1691" s="650" t="s">
        <v>3512</v>
      </c>
      <c r="I1691" s="176"/>
      <c r="J1691" s="665">
        <v>2</v>
      </c>
      <c r="K1691" s="669">
        <v>3</v>
      </c>
      <c r="L1691" s="669">
        <v>113</v>
      </c>
      <c r="M1691" s="176">
        <f t="shared" si="157"/>
        <v>113</v>
      </c>
      <c r="N1691" s="1104"/>
      <c r="O1691" s="1129" t="str">
        <f t="shared" si="155"/>
        <v/>
      </c>
      <c r="P1691" s="175"/>
      <c r="Q1691" s="175"/>
      <c r="R1691" s="175"/>
      <c r="S1691" s="175"/>
      <c r="T1691" s="175"/>
      <c r="U1691" s="175"/>
      <c r="V1691" s="175"/>
      <c r="W1691" s="175"/>
      <c r="X1691" s="175"/>
      <c r="Y1691" s="175"/>
      <c r="Z1691" s="175"/>
      <c r="AA1691" s="175"/>
      <c r="AB1691" s="175"/>
      <c r="AC1691" s="175"/>
      <c r="AD1691" s="175"/>
      <c r="AE1691" s="175"/>
      <c r="AF1691" s="175"/>
      <c r="AG1691" s="175"/>
    </row>
    <row r="1692" spans="1:33" ht="18" customHeight="1">
      <c r="A1692" s="647" t="str">
        <f t="shared" si="156"/>
        <v>平成20</v>
      </c>
      <c r="B1692" s="552">
        <f t="shared" si="153"/>
        <v>108</v>
      </c>
      <c r="C1692" s="648" t="s">
        <v>3583</v>
      </c>
      <c r="D1692" s="648" t="str">
        <f t="shared" si="154"/>
        <v/>
      </c>
      <c r="E1692" s="654">
        <v>1</v>
      </c>
      <c r="F1692" s="650" t="s">
        <v>3738</v>
      </c>
      <c r="G1692" s="650" t="s">
        <v>3695</v>
      </c>
      <c r="H1692" s="650" t="s">
        <v>2922</v>
      </c>
      <c r="I1692" s="176"/>
      <c r="J1692" s="665" t="s">
        <v>3688</v>
      </c>
      <c r="K1692" s="669">
        <v>1</v>
      </c>
      <c r="L1692" s="669">
        <v>3</v>
      </c>
      <c r="M1692" s="176">
        <f t="shared" si="157"/>
        <v>3</v>
      </c>
      <c r="N1692" s="1104"/>
      <c r="O1692" s="1129" t="str">
        <f t="shared" si="155"/>
        <v/>
      </c>
      <c r="P1692" s="175"/>
      <c r="Q1692" s="175"/>
      <c r="R1692" s="175"/>
      <c r="S1692" s="175"/>
      <c r="T1692" s="175"/>
      <c r="U1692" s="175"/>
      <c r="V1692" s="175"/>
      <c r="W1692" s="175"/>
      <c r="X1692" s="175"/>
      <c r="Y1692" s="175"/>
      <c r="Z1692" s="175"/>
      <c r="AA1692" s="175"/>
      <c r="AB1692" s="175"/>
      <c r="AC1692" s="175"/>
      <c r="AD1692" s="175"/>
      <c r="AE1692" s="175"/>
      <c r="AF1692" s="175"/>
      <c r="AG1692" s="175"/>
    </row>
    <row r="1693" spans="1:33" ht="18" customHeight="1">
      <c r="A1693" s="647" t="str">
        <f t="shared" si="156"/>
        <v>平成20</v>
      </c>
      <c r="B1693" s="552">
        <f t="shared" si="153"/>
        <v>94</v>
      </c>
      <c r="C1693" s="648" t="s">
        <v>3739</v>
      </c>
      <c r="D1693" s="648" t="str">
        <f t="shared" si="154"/>
        <v/>
      </c>
      <c r="E1693" s="654">
        <v>1</v>
      </c>
      <c r="F1693" s="650" t="s">
        <v>3740</v>
      </c>
      <c r="G1693" s="650" t="s">
        <v>3134</v>
      </c>
      <c r="H1693" s="650" t="s">
        <v>3509</v>
      </c>
      <c r="I1693" s="176"/>
      <c r="J1693" s="665">
        <v>2</v>
      </c>
      <c r="K1693" s="669">
        <v>2</v>
      </c>
      <c r="L1693" s="669">
        <v>20</v>
      </c>
      <c r="M1693" s="176">
        <f t="shared" si="157"/>
        <v>20</v>
      </c>
      <c r="N1693" s="1104"/>
      <c r="O1693" s="1129" t="str">
        <f t="shared" si="155"/>
        <v/>
      </c>
      <c r="P1693" s="175"/>
      <c r="Q1693" s="175"/>
      <c r="R1693" s="175"/>
      <c r="S1693" s="175"/>
      <c r="T1693" s="175"/>
      <c r="U1693" s="175"/>
      <c r="V1693" s="175"/>
      <c r="W1693" s="175"/>
      <c r="X1693" s="175"/>
      <c r="Y1693" s="175"/>
      <c r="Z1693" s="175"/>
      <c r="AA1693" s="175"/>
      <c r="AB1693" s="175"/>
      <c r="AC1693" s="175"/>
      <c r="AD1693" s="175"/>
      <c r="AE1693" s="175"/>
      <c r="AF1693" s="175"/>
      <c r="AG1693" s="175"/>
    </row>
    <row r="1694" spans="1:33" ht="18" customHeight="1">
      <c r="A1694" s="647" t="str">
        <f t="shared" si="156"/>
        <v>平成20</v>
      </c>
      <c r="B1694" s="552">
        <f t="shared" si="153"/>
        <v>108</v>
      </c>
      <c r="C1694" s="648" t="s">
        <v>3741</v>
      </c>
      <c r="D1694" s="648" t="str">
        <f t="shared" si="154"/>
        <v/>
      </c>
      <c r="E1694" s="654">
        <v>1</v>
      </c>
      <c r="F1694" s="650" t="s">
        <v>3742</v>
      </c>
      <c r="G1694" s="650" t="s">
        <v>3731</v>
      </c>
      <c r="H1694" s="650" t="s">
        <v>3527</v>
      </c>
      <c r="I1694" s="176"/>
      <c r="J1694" s="665">
        <v>2</v>
      </c>
      <c r="K1694" s="669">
        <v>1</v>
      </c>
      <c r="L1694" s="669">
        <v>13</v>
      </c>
      <c r="M1694" s="176">
        <f t="shared" si="157"/>
        <v>13</v>
      </c>
      <c r="N1694" s="1104"/>
      <c r="O1694" s="1129" t="str">
        <f t="shared" si="155"/>
        <v/>
      </c>
      <c r="P1694" s="175"/>
      <c r="Q1694" s="175"/>
      <c r="R1694" s="175"/>
      <c r="S1694" s="175"/>
      <c r="T1694" s="175"/>
      <c r="U1694" s="175"/>
      <c r="V1694" s="175"/>
      <c r="W1694" s="175"/>
      <c r="X1694" s="175"/>
      <c r="Y1694" s="175"/>
      <c r="Z1694" s="175"/>
      <c r="AA1694" s="175"/>
      <c r="AB1694" s="175"/>
      <c r="AC1694" s="175"/>
      <c r="AD1694" s="175"/>
      <c r="AE1694" s="175"/>
      <c r="AF1694" s="175"/>
      <c r="AG1694" s="175"/>
    </row>
    <row r="1695" spans="1:33" ht="18" customHeight="1">
      <c r="A1695" s="647" t="str">
        <f t="shared" si="156"/>
        <v>平成20</v>
      </c>
      <c r="B1695" s="552">
        <f t="shared" si="153"/>
        <v>76</v>
      </c>
      <c r="C1695" s="648" t="s">
        <v>3743</v>
      </c>
      <c r="D1695" s="648" t="str">
        <f t="shared" si="154"/>
        <v/>
      </c>
      <c r="E1695" s="654">
        <v>1</v>
      </c>
      <c r="F1695" s="650" t="s">
        <v>3744</v>
      </c>
      <c r="G1695" s="650" t="s">
        <v>3134</v>
      </c>
      <c r="H1695" s="651" t="s">
        <v>3538</v>
      </c>
      <c r="I1695" s="176"/>
      <c r="J1695" s="665">
        <v>2</v>
      </c>
      <c r="K1695" s="669">
        <v>4</v>
      </c>
      <c r="L1695" s="669">
        <v>34</v>
      </c>
      <c r="M1695" s="176">
        <f t="shared" si="157"/>
        <v>34</v>
      </c>
      <c r="N1695" s="1104"/>
      <c r="O1695" s="1129" t="str">
        <f t="shared" si="155"/>
        <v/>
      </c>
      <c r="P1695" s="175"/>
      <c r="Q1695" s="175"/>
      <c r="R1695" s="175"/>
      <c r="S1695" s="175"/>
      <c r="T1695" s="175"/>
      <c r="U1695" s="175"/>
      <c r="V1695" s="175"/>
      <c r="W1695" s="175"/>
      <c r="X1695" s="175"/>
      <c r="Y1695" s="175"/>
      <c r="Z1695" s="175"/>
      <c r="AA1695" s="175"/>
      <c r="AB1695" s="175"/>
      <c r="AC1695" s="175"/>
      <c r="AD1695" s="175"/>
      <c r="AE1695" s="175"/>
      <c r="AF1695" s="175"/>
      <c r="AG1695" s="175"/>
    </row>
    <row r="1696" spans="1:33" ht="18" customHeight="1">
      <c r="A1696" s="647" t="str">
        <f t="shared" si="156"/>
        <v>平成20</v>
      </c>
      <c r="B1696" s="552">
        <f t="shared" si="153"/>
        <v>41</v>
      </c>
      <c r="C1696" s="648" t="s">
        <v>3745</v>
      </c>
      <c r="D1696" s="648" t="str">
        <f t="shared" si="154"/>
        <v/>
      </c>
      <c r="E1696" s="654">
        <v>1</v>
      </c>
      <c r="F1696" s="650" t="s">
        <v>3746</v>
      </c>
      <c r="G1696" s="650" t="s">
        <v>3134</v>
      </c>
      <c r="H1696" s="650" t="s">
        <v>2920</v>
      </c>
      <c r="I1696" s="176"/>
      <c r="J1696" s="665" t="s">
        <v>3688</v>
      </c>
      <c r="K1696" s="669">
        <v>9</v>
      </c>
      <c r="L1696" s="669">
        <v>48</v>
      </c>
      <c r="M1696" s="176">
        <f t="shared" si="157"/>
        <v>48</v>
      </c>
      <c r="N1696" s="1104"/>
      <c r="O1696" s="1129" t="str">
        <f t="shared" si="155"/>
        <v/>
      </c>
      <c r="P1696" s="175"/>
      <c r="Q1696" s="175"/>
      <c r="R1696" s="175"/>
      <c r="S1696" s="175"/>
      <c r="T1696" s="175"/>
      <c r="U1696" s="175"/>
      <c r="V1696" s="175"/>
      <c r="W1696" s="175"/>
      <c r="X1696" s="175"/>
      <c r="Y1696" s="175"/>
      <c r="Z1696" s="175"/>
      <c r="AA1696" s="175"/>
      <c r="AB1696" s="175"/>
      <c r="AC1696" s="175"/>
      <c r="AD1696" s="175"/>
      <c r="AE1696" s="175"/>
      <c r="AF1696" s="175"/>
      <c r="AG1696" s="175"/>
    </row>
    <row r="1697" spans="1:33" ht="18" customHeight="1">
      <c r="A1697" s="647" t="str">
        <f t="shared" si="156"/>
        <v>平成20</v>
      </c>
      <c r="B1697" s="552">
        <f t="shared" si="153"/>
        <v>37</v>
      </c>
      <c r="C1697" s="648" t="s">
        <v>3747</v>
      </c>
      <c r="D1697" s="648" t="str">
        <f t="shared" si="154"/>
        <v/>
      </c>
      <c r="E1697" s="654">
        <v>1</v>
      </c>
      <c r="F1697" s="650" t="s">
        <v>3748</v>
      </c>
      <c r="G1697" s="650" t="s">
        <v>2915</v>
      </c>
      <c r="H1697" s="650" t="s">
        <v>3538</v>
      </c>
      <c r="I1697" s="176"/>
      <c r="J1697" s="665">
        <v>2</v>
      </c>
      <c r="K1697" s="669">
        <v>10</v>
      </c>
      <c r="L1697" s="669">
        <v>30</v>
      </c>
      <c r="M1697" s="176">
        <f t="shared" si="157"/>
        <v>30</v>
      </c>
      <c r="N1697" s="1104"/>
      <c r="O1697" s="1129" t="str">
        <f t="shared" si="155"/>
        <v/>
      </c>
      <c r="P1697" s="175"/>
      <c r="Q1697" s="175"/>
      <c r="R1697" s="175"/>
      <c r="S1697" s="175"/>
      <c r="T1697" s="175"/>
      <c r="U1697" s="175"/>
      <c r="V1697" s="175"/>
      <c r="W1697" s="175"/>
      <c r="X1697" s="175"/>
      <c r="Y1697" s="175"/>
      <c r="Z1697" s="175"/>
      <c r="AA1697" s="175"/>
      <c r="AB1697" s="175"/>
      <c r="AC1697" s="175"/>
      <c r="AD1697" s="175"/>
      <c r="AE1697" s="175"/>
      <c r="AF1697" s="175"/>
      <c r="AG1697" s="175"/>
    </row>
    <row r="1698" spans="1:33" ht="18" customHeight="1">
      <c r="A1698" s="647" t="str">
        <f t="shared" si="156"/>
        <v>平成20</v>
      </c>
      <c r="B1698" s="552">
        <f t="shared" si="153"/>
        <v>94</v>
      </c>
      <c r="C1698" s="648" t="s">
        <v>3749</v>
      </c>
      <c r="D1698" s="648" t="str">
        <f t="shared" si="154"/>
        <v/>
      </c>
      <c r="E1698" s="654">
        <v>1</v>
      </c>
      <c r="F1698" s="650" t="s">
        <v>3750</v>
      </c>
      <c r="G1698" s="650" t="s">
        <v>3134</v>
      </c>
      <c r="H1698" s="650" t="s">
        <v>3624</v>
      </c>
      <c r="I1698" s="176"/>
      <c r="J1698" s="665">
        <v>2</v>
      </c>
      <c r="K1698" s="669">
        <v>2</v>
      </c>
      <c r="L1698" s="669">
        <v>13</v>
      </c>
      <c r="M1698" s="176">
        <f t="shared" si="157"/>
        <v>13</v>
      </c>
      <c r="N1698" s="1104"/>
      <c r="O1698" s="1129" t="str">
        <f t="shared" si="155"/>
        <v/>
      </c>
      <c r="P1698" s="175"/>
      <c r="Q1698" s="175"/>
      <c r="R1698" s="175"/>
      <c r="S1698" s="175"/>
      <c r="T1698" s="175"/>
      <c r="U1698" s="175"/>
      <c r="V1698" s="175"/>
      <c r="W1698" s="175"/>
      <c r="X1698" s="175"/>
      <c r="Y1698" s="175"/>
      <c r="Z1698" s="175"/>
      <c r="AA1698" s="175"/>
      <c r="AB1698" s="175"/>
      <c r="AC1698" s="175"/>
      <c r="AD1698" s="175"/>
      <c r="AE1698" s="175"/>
      <c r="AF1698" s="175"/>
      <c r="AG1698" s="175"/>
    </row>
    <row r="1699" spans="1:33" ht="18" customHeight="1">
      <c r="A1699" s="647" t="str">
        <f t="shared" si="156"/>
        <v>平成20</v>
      </c>
      <c r="B1699" s="552">
        <f t="shared" si="153"/>
        <v>108</v>
      </c>
      <c r="C1699" s="648" t="s">
        <v>3751</v>
      </c>
      <c r="D1699" s="648" t="str">
        <f t="shared" si="154"/>
        <v/>
      </c>
      <c r="E1699" s="654">
        <v>1</v>
      </c>
      <c r="F1699" s="650" t="s">
        <v>3752</v>
      </c>
      <c r="G1699" s="650" t="s">
        <v>3731</v>
      </c>
      <c r="H1699" s="650" t="s">
        <v>3527</v>
      </c>
      <c r="I1699" s="176"/>
      <c r="J1699" s="665">
        <v>2</v>
      </c>
      <c r="K1699" s="669">
        <v>1</v>
      </c>
      <c r="L1699" s="669">
        <v>14</v>
      </c>
      <c r="M1699" s="176">
        <f t="shared" si="157"/>
        <v>14</v>
      </c>
      <c r="N1699" s="1104"/>
      <c r="O1699" s="1129" t="str">
        <f t="shared" si="155"/>
        <v/>
      </c>
      <c r="P1699" s="175"/>
      <c r="Q1699" s="175"/>
      <c r="R1699" s="175"/>
      <c r="S1699" s="175"/>
      <c r="T1699" s="175"/>
      <c r="U1699" s="175"/>
      <c r="V1699" s="175"/>
      <c r="W1699" s="175"/>
      <c r="X1699" s="175"/>
      <c r="Y1699" s="175"/>
      <c r="Z1699" s="175"/>
      <c r="AA1699" s="175"/>
      <c r="AB1699" s="175"/>
      <c r="AC1699" s="175"/>
      <c r="AD1699" s="175"/>
      <c r="AE1699" s="175"/>
      <c r="AF1699" s="175"/>
      <c r="AG1699" s="175"/>
    </row>
    <row r="1700" spans="1:33" ht="18" customHeight="1">
      <c r="A1700" s="647" t="str">
        <f t="shared" si="156"/>
        <v>平成20</v>
      </c>
      <c r="B1700" s="552">
        <f t="shared" si="153"/>
        <v>62</v>
      </c>
      <c r="C1700" s="648" t="s">
        <v>3753</v>
      </c>
      <c r="D1700" s="648" t="str">
        <f t="shared" si="154"/>
        <v/>
      </c>
      <c r="E1700" s="654">
        <v>1</v>
      </c>
      <c r="F1700" s="650" t="s">
        <v>3754</v>
      </c>
      <c r="G1700" s="650" t="s">
        <v>3134</v>
      </c>
      <c r="H1700" s="650" t="s">
        <v>3624</v>
      </c>
      <c r="I1700" s="176"/>
      <c r="J1700" s="665">
        <v>2</v>
      </c>
      <c r="K1700" s="669">
        <v>5</v>
      </c>
      <c r="L1700" s="669">
        <v>59</v>
      </c>
      <c r="M1700" s="176">
        <f t="shared" si="157"/>
        <v>59</v>
      </c>
      <c r="N1700" s="1104"/>
      <c r="O1700" s="1129" t="str">
        <f t="shared" si="155"/>
        <v/>
      </c>
      <c r="P1700" s="175"/>
      <c r="Q1700" s="175"/>
      <c r="R1700" s="175"/>
      <c r="S1700" s="175"/>
      <c r="T1700" s="175"/>
      <c r="U1700" s="175"/>
      <c r="V1700" s="175"/>
      <c r="W1700" s="175"/>
      <c r="X1700" s="175"/>
      <c r="Y1700" s="175"/>
      <c r="Z1700" s="175"/>
      <c r="AA1700" s="175"/>
      <c r="AB1700" s="175"/>
      <c r="AC1700" s="175"/>
      <c r="AD1700" s="175"/>
      <c r="AE1700" s="175"/>
      <c r="AF1700" s="175"/>
      <c r="AG1700" s="175"/>
    </row>
    <row r="1701" spans="1:33" ht="18" customHeight="1">
      <c r="A1701" s="647" t="str">
        <f t="shared" si="156"/>
        <v>平成20</v>
      </c>
      <c r="B1701" s="552">
        <f t="shared" si="153"/>
        <v>108</v>
      </c>
      <c r="C1701" s="648" t="s">
        <v>3755</v>
      </c>
      <c r="D1701" s="648" t="str">
        <f t="shared" si="154"/>
        <v/>
      </c>
      <c r="E1701" s="654">
        <v>1</v>
      </c>
      <c r="F1701" s="650" t="s">
        <v>3756</v>
      </c>
      <c r="G1701" s="650" t="s">
        <v>3757</v>
      </c>
      <c r="H1701" s="650" t="s">
        <v>2751</v>
      </c>
      <c r="I1701" s="176"/>
      <c r="J1701" s="665">
        <v>2</v>
      </c>
      <c r="K1701" s="669">
        <v>1</v>
      </c>
      <c r="L1701" s="669">
        <v>64</v>
      </c>
      <c r="M1701" s="176">
        <f t="shared" si="157"/>
        <v>64</v>
      </c>
      <c r="N1701" s="1104"/>
      <c r="O1701" s="1129" t="str">
        <f t="shared" si="155"/>
        <v/>
      </c>
      <c r="P1701" s="175"/>
      <c r="Q1701" s="175"/>
      <c r="R1701" s="175"/>
      <c r="S1701" s="175"/>
      <c r="T1701" s="175"/>
      <c r="U1701" s="175"/>
      <c r="V1701" s="175"/>
      <c r="W1701" s="175"/>
      <c r="X1701" s="175"/>
      <c r="Y1701" s="175"/>
      <c r="Z1701" s="175"/>
      <c r="AA1701" s="175"/>
      <c r="AB1701" s="175"/>
      <c r="AC1701" s="175"/>
      <c r="AD1701" s="175"/>
      <c r="AE1701" s="175"/>
      <c r="AF1701" s="175"/>
      <c r="AG1701" s="175"/>
    </row>
    <row r="1702" spans="1:33" ht="18" customHeight="1">
      <c r="A1702" s="647" t="str">
        <f t="shared" si="156"/>
        <v>平成20</v>
      </c>
      <c r="B1702" s="552">
        <f t="shared" si="153"/>
        <v>57</v>
      </c>
      <c r="C1702" s="648" t="s">
        <v>3758</v>
      </c>
      <c r="D1702" s="648" t="str">
        <f t="shared" si="154"/>
        <v/>
      </c>
      <c r="E1702" s="654">
        <v>1</v>
      </c>
      <c r="F1702" s="650" t="s">
        <v>3759</v>
      </c>
      <c r="G1702" s="650" t="s">
        <v>3134</v>
      </c>
      <c r="H1702" s="650" t="s">
        <v>2920</v>
      </c>
      <c r="I1702" s="176"/>
      <c r="J1702" s="665">
        <v>2</v>
      </c>
      <c r="K1702" s="669">
        <v>6</v>
      </c>
      <c r="L1702" s="669">
        <v>65</v>
      </c>
      <c r="M1702" s="176">
        <f t="shared" si="157"/>
        <v>65</v>
      </c>
      <c r="N1702" s="1104"/>
      <c r="O1702" s="1129" t="str">
        <f t="shared" si="155"/>
        <v/>
      </c>
      <c r="P1702" s="175"/>
      <c r="Q1702" s="175"/>
      <c r="R1702" s="175"/>
      <c r="S1702" s="175"/>
      <c r="T1702" s="175"/>
      <c r="U1702" s="175"/>
      <c r="V1702" s="175"/>
      <c r="W1702" s="175"/>
      <c r="X1702" s="175"/>
      <c r="Y1702" s="175"/>
      <c r="Z1702" s="175"/>
      <c r="AA1702" s="175"/>
      <c r="AB1702" s="175"/>
      <c r="AC1702" s="175"/>
      <c r="AD1702" s="175"/>
      <c r="AE1702" s="175"/>
      <c r="AF1702" s="175"/>
      <c r="AG1702" s="175"/>
    </row>
    <row r="1703" spans="1:33" ht="18" customHeight="1">
      <c r="A1703" s="647" t="str">
        <f t="shared" si="156"/>
        <v>平成20</v>
      </c>
      <c r="B1703" s="552">
        <f t="shared" si="153"/>
        <v>108</v>
      </c>
      <c r="C1703" s="648" t="s">
        <v>3760</v>
      </c>
      <c r="D1703" s="648" t="str">
        <f t="shared" si="154"/>
        <v/>
      </c>
      <c r="E1703" s="654">
        <v>1</v>
      </c>
      <c r="F1703" s="650" t="s">
        <v>3756</v>
      </c>
      <c r="G1703" s="650" t="s">
        <v>3761</v>
      </c>
      <c r="H1703" s="650" t="s">
        <v>2751</v>
      </c>
      <c r="I1703" s="176"/>
      <c r="J1703" s="665">
        <v>2</v>
      </c>
      <c r="K1703" s="669">
        <v>1</v>
      </c>
      <c r="L1703" s="669">
        <v>25</v>
      </c>
      <c r="M1703" s="176">
        <f t="shared" si="157"/>
        <v>25</v>
      </c>
      <c r="N1703" s="1104"/>
      <c r="O1703" s="1129" t="str">
        <f t="shared" si="155"/>
        <v/>
      </c>
      <c r="P1703" s="175"/>
      <c r="Q1703" s="175"/>
      <c r="R1703" s="175"/>
      <c r="S1703" s="175"/>
      <c r="T1703" s="175"/>
      <c r="U1703" s="175"/>
      <c r="V1703" s="175"/>
      <c r="W1703" s="175"/>
      <c r="X1703" s="175"/>
      <c r="Y1703" s="175"/>
      <c r="Z1703" s="175"/>
      <c r="AA1703" s="175"/>
      <c r="AB1703" s="175"/>
      <c r="AC1703" s="175"/>
      <c r="AD1703" s="175"/>
      <c r="AE1703" s="175"/>
      <c r="AF1703" s="175"/>
      <c r="AG1703" s="175"/>
    </row>
    <row r="1704" spans="1:33" ht="18" customHeight="1">
      <c r="A1704" s="647" t="str">
        <f t="shared" si="156"/>
        <v>平成20</v>
      </c>
      <c r="B1704" s="552">
        <f t="shared" si="153"/>
        <v>108</v>
      </c>
      <c r="C1704" s="648" t="s">
        <v>3640</v>
      </c>
      <c r="D1704" s="648" t="str">
        <f t="shared" si="154"/>
        <v/>
      </c>
      <c r="E1704" s="654">
        <v>1</v>
      </c>
      <c r="F1704" s="650" t="s">
        <v>3756</v>
      </c>
      <c r="G1704" s="650" t="s">
        <v>3762</v>
      </c>
      <c r="H1704" s="650" t="s">
        <v>2751</v>
      </c>
      <c r="I1704" s="176"/>
      <c r="J1704" s="665">
        <v>2</v>
      </c>
      <c r="K1704" s="669">
        <v>1</v>
      </c>
      <c r="L1704" s="669">
        <v>203</v>
      </c>
      <c r="M1704" s="176">
        <f t="shared" si="157"/>
        <v>203</v>
      </c>
      <c r="N1704" s="1104"/>
      <c r="O1704" s="1129" t="str">
        <f t="shared" si="155"/>
        <v/>
      </c>
      <c r="P1704" s="175"/>
      <c r="Q1704" s="175"/>
      <c r="R1704" s="175"/>
      <c r="S1704" s="175"/>
      <c r="T1704" s="175"/>
      <c r="U1704" s="175"/>
      <c r="V1704" s="175"/>
      <c r="W1704" s="175"/>
      <c r="X1704" s="175"/>
      <c r="Y1704" s="175"/>
      <c r="Z1704" s="175"/>
      <c r="AA1704" s="175"/>
      <c r="AB1704" s="175"/>
      <c r="AC1704" s="175"/>
      <c r="AD1704" s="175"/>
      <c r="AE1704" s="175"/>
      <c r="AF1704" s="175"/>
      <c r="AG1704" s="175"/>
    </row>
    <row r="1705" spans="1:33" ht="18" customHeight="1">
      <c r="A1705" s="647" t="str">
        <f t="shared" si="156"/>
        <v>平成20</v>
      </c>
      <c r="B1705" s="552">
        <f t="shared" si="153"/>
        <v>108</v>
      </c>
      <c r="C1705" s="648" t="s">
        <v>3763</v>
      </c>
      <c r="D1705" s="648" t="str">
        <f t="shared" si="154"/>
        <v/>
      </c>
      <c r="E1705" s="673">
        <v>1</v>
      </c>
      <c r="F1705" s="674" t="s">
        <v>3764</v>
      </c>
      <c r="G1705" s="674" t="s">
        <v>2915</v>
      </c>
      <c r="H1705" s="674" t="s">
        <v>3562</v>
      </c>
      <c r="I1705" s="176"/>
      <c r="J1705" s="665">
        <v>2</v>
      </c>
      <c r="K1705" s="675">
        <v>1</v>
      </c>
      <c r="L1705" s="675">
        <v>16</v>
      </c>
      <c r="M1705" s="176">
        <f t="shared" si="157"/>
        <v>16</v>
      </c>
      <c r="N1705" s="1104"/>
      <c r="O1705" s="1129" t="str">
        <f t="shared" si="155"/>
        <v/>
      </c>
      <c r="P1705" s="175"/>
      <c r="Q1705" s="175"/>
      <c r="R1705" s="175"/>
      <c r="S1705" s="175"/>
      <c r="T1705" s="175"/>
      <c r="U1705" s="175"/>
      <c r="V1705" s="175"/>
      <c r="W1705" s="175"/>
      <c r="X1705" s="175"/>
      <c r="Y1705" s="175"/>
      <c r="Z1705" s="175"/>
      <c r="AA1705" s="175"/>
      <c r="AB1705" s="175"/>
      <c r="AC1705" s="175"/>
      <c r="AD1705" s="175"/>
      <c r="AE1705" s="175"/>
      <c r="AF1705" s="175"/>
      <c r="AG1705" s="175"/>
    </row>
    <row r="1706" spans="1:33" ht="18" customHeight="1">
      <c r="A1706" s="647" t="str">
        <f t="shared" si="156"/>
        <v>平成20</v>
      </c>
      <c r="B1706" s="552">
        <f t="shared" si="153"/>
        <v>94</v>
      </c>
      <c r="C1706" s="648" t="s">
        <v>3765</v>
      </c>
      <c r="D1706" s="648" t="str">
        <f t="shared" si="154"/>
        <v/>
      </c>
      <c r="E1706" s="654">
        <v>1</v>
      </c>
      <c r="F1706" s="650" t="s">
        <v>3766</v>
      </c>
      <c r="G1706" s="650" t="s">
        <v>3731</v>
      </c>
      <c r="H1706" s="650" t="s">
        <v>3527</v>
      </c>
      <c r="I1706" s="176"/>
      <c r="J1706" s="665">
        <v>2</v>
      </c>
      <c r="K1706" s="669">
        <v>2</v>
      </c>
      <c r="L1706" s="669">
        <v>13</v>
      </c>
      <c r="M1706" s="176">
        <f t="shared" si="157"/>
        <v>13</v>
      </c>
      <c r="N1706" s="1104"/>
      <c r="O1706" s="1129" t="str">
        <f t="shared" si="155"/>
        <v/>
      </c>
      <c r="P1706" s="175"/>
      <c r="Q1706" s="175"/>
      <c r="R1706" s="175"/>
      <c r="S1706" s="175"/>
      <c r="T1706" s="175"/>
      <c r="U1706" s="175"/>
      <c r="V1706" s="175"/>
      <c r="W1706" s="175"/>
      <c r="X1706" s="175"/>
      <c r="Y1706" s="175"/>
      <c r="Z1706" s="175"/>
      <c r="AA1706" s="175"/>
      <c r="AB1706" s="175"/>
      <c r="AC1706" s="175"/>
      <c r="AD1706" s="175"/>
      <c r="AE1706" s="175"/>
      <c r="AF1706" s="175"/>
      <c r="AG1706" s="175"/>
    </row>
    <row r="1707" spans="1:33" ht="18" customHeight="1">
      <c r="A1707" s="647" t="str">
        <f t="shared" si="156"/>
        <v>平成20</v>
      </c>
      <c r="B1707" s="552">
        <f t="shared" si="153"/>
        <v>62</v>
      </c>
      <c r="C1707" s="648" t="s">
        <v>3767</v>
      </c>
      <c r="D1707" s="648" t="str">
        <f t="shared" si="154"/>
        <v/>
      </c>
      <c r="E1707" s="654">
        <v>1</v>
      </c>
      <c r="F1707" s="650" t="s">
        <v>3768</v>
      </c>
      <c r="G1707" s="650" t="s">
        <v>3647</v>
      </c>
      <c r="H1707" s="650" t="s">
        <v>3523</v>
      </c>
      <c r="I1707" s="176"/>
      <c r="J1707" s="665">
        <v>2</v>
      </c>
      <c r="K1707" s="669">
        <v>5</v>
      </c>
      <c r="L1707" s="669">
        <v>40</v>
      </c>
      <c r="M1707" s="176">
        <f t="shared" si="157"/>
        <v>40</v>
      </c>
      <c r="N1707" s="1104"/>
      <c r="O1707" s="1129" t="str">
        <f t="shared" si="155"/>
        <v/>
      </c>
      <c r="P1707" s="175"/>
      <c r="Q1707" s="175"/>
      <c r="R1707" s="175"/>
      <c r="S1707" s="175"/>
      <c r="T1707" s="175"/>
      <c r="U1707" s="175"/>
      <c r="V1707" s="175"/>
      <c r="W1707" s="175"/>
      <c r="X1707" s="175"/>
      <c r="Y1707" s="175"/>
      <c r="Z1707" s="175"/>
      <c r="AA1707" s="175"/>
      <c r="AB1707" s="175"/>
      <c r="AC1707" s="175"/>
      <c r="AD1707" s="175"/>
      <c r="AE1707" s="175"/>
      <c r="AF1707" s="175"/>
      <c r="AG1707" s="175"/>
    </row>
    <row r="1708" spans="1:33" ht="18" customHeight="1">
      <c r="A1708" s="647" t="str">
        <f t="shared" si="156"/>
        <v>平成20</v>
      </c>
      <c r="B1708" s="552">
        <f t="shared" si="153"/>
        <v>108</v>
      </c>
      <c r="C1708" s="648" t="s">
        <v>3656</v>
      </c>
      <c r="D1708" s="648" t="str">
        <f t="shared" si="154"/>
        <v/>
      </c>
      <c r="E1708" s="654">
        <v>1</v>
      </c>
      <c r="F1708" s="650" t="s">
        <v>3756</v>
      </c>
      <c r="G1708" s="650" t="s">
        <v>3769</v>
      </c>
      <c r="H1708" s="650" t="s">
        <v>2751</v>
      </c>
      <c r="I1708" s="176"/>
      <c r="J1708" s="665">
        <v>2</v>
      </c>
      <c r="K1708" s="669">
        <v>1</v>
      </c>
      <c r="L1708" s="669">
        <v>100</v>
      </c>
      <c r="M1708" s="176">
        <f t="shared" si="157"/>
        <v>100</v>
      </c>
      <c r="N1708" s="1104"/>
      <c r="O1708" s="1129" t="str">
        <f t="shared" si="155"/>
        <v/>
      </c>
      <c r="P1708" s="175"/>
      <c r="Q1708" s="175"/>
      <c r="R1708" s="175"/>
      <c r="S1708" s="175"/>
      <c r="T1708" s="175"/>
      <c r="U1708" s="175"/>
      <c r="V1708" s="175"/>
      <c r="W1708" s="175"/>
      <c r="X1708" s="175"/>
      <c r="Y1708" s="175"/>
      <c r="Z1708" s="175"/>
      <c r="AA1708" s="175"/>
      <c r="AB1708" s="175"/>
      <c r="AC1708" s="175"/>
      <c r="AD1708" s="175"/>
      <c r="AE1708" s="175"/>
      <c r="AF1708" s="175"/>
      <c r="AG1708" s="175"/>
    </row>
    <row r="1709" spans="1:33" ht="18" customHeight="1">
      <c r="A1709" s="647" t="str">
        <f t="shared" si="156"/>
        <v>平成20</v>
      </c>
      <c r="B1709" s="552">
        <f t="shared" si="153"/>
        <v>57</v>
      </c>
      <c r="C1709" s="648" t="s">
        <v>3770</v>
      </c>
      <c r="D1709" s="648" t="str">
        <f t="shared" si="154"/>
        <v/>
      </c>
      <c r="E1709" s="673">
        <v>1</v>
      </c>
      <c r="F1709" s="674" t="s">
        <v>3771</v>
      </c>
      <c r="G1709" s="674" t="s">
        <v>3134</v>
      </c>
      <c r="H1709" s="674" t="s">
        <v>3562</v>
      </c>
      <c r="I1709" s="176"/>
      <c r="J1709" s="665">
        <v>2</v>
      </c>
      <c r="K1709" s="675">
        <v>6</v>
      </c>
      <c r="L1709" s="675">
        <v>51</v>
      </c>
      <c r="M1709" s="176">
        <f t="shared" si="157"/>
        <v>51</v>
      </c>
      <c r="N1709" s="1104"/>
      <c r="O1709" s="1129" t="str">
        <f t="shared" si="155"/>
        <v/>
      </c>
      <c r="P1709" s="175"/>
      <c r="Q1709" s="175"/>
      <c r="R1709" s="175"/>
      <c r="S1709" s="175"/>
      <c r="T1709" s="175"/>
      <c r="U1709" s="175"/>
      <c r="V1709" s="175"/>
      <c r="W1709" s="175"/>
      <c r="X1709" s="175"/>
      <c r="Y1709" s="175"/>
      <c r="Z1709" s="175"/>
      <c r="AA1709" s="175"/>
      <c r="AB1709" s="175"/>
      <c r="AC1709" s="175"/>
      <c r="AD1709" s="175"/>
      <c r="AE1709" s="175"/>
      <c r="AF1709" s="175"/>
      <c r="AG1709" s="175"/>
    </row>
    <row r="1710" spans="1:33" ht="18" customHeight="1">
      <c r="A1710" s="647" t="str">
        <f t="shared" si="156"/>
        <v>平成20</v>
      </c>
      <c r="B1710" s="552">
        <f t="shared" si="153"/>
        <v>76</v>
      </c>
      <c r="C1710" s="648" t="s">
        <v>3772</v>
      </c>
      <c r="D1710" s="648" t="str">
        <f t="shared" si="154"/>
        <v/>
      </c>
      <c r="E1710" s="654">
        <v>1</v>
      </c>
      <c r="F1710" s="650" t="s">
        <v>3773</v>
      </c>
      <c r="G1710" s="650" t="s">
        <v>3134</v>
      </c>
      <c r="H1710" s="651" t="s">
        <v>3538</v>
      </c>
      <c r="I1710" s="176"/>
      <c r="J1710" s="665">
        <v>2</v>
      </c>
      <c r="K1710" s="669">
        <v>4</v>
      </c>
      <c r="L1710" s="669">
        <v>32</v>
      </c>
      <c r="M1710" s="176">
        <f t="shared" si="157"/>
        <v>32</v>
      </c>
      <c r="N1710" s="1104"/>
      <c r="O1710" s="1129" t="str">
        <f t="shared" si="155"/>
        <v/>
      </c>
      <c r="P1710" s="175"/>
      <c r="Q1710" s="175"/>
      <c r="R1710" s="175"/>
      <c r="S1710" s="175"/>
      <c r="T1710" s="175"/>
      <c r="U1710" s="175"/>
      <c r="V1710" s="175"/>
      <c r="W1710" s="175"/>
      <c r="X1710" s="175"/>
      <c r="Y1710" s="175"/>
      <c r="Z1710" s="175"/>
      <c r="AA1710" s="175"/>
      <c r="AB1710" s="175"/>
      <c r="AC1710" s="175"/>
      <c r="AD1710" s="175"/>
      <c r="AE1710" s="175"/>
      <c r="AF1710" s="175"/>
      <c r="AG1710" s="175"/>
    </row>
    <row r="1711" spans="1:33" ht="18" customHeight="1">
      <c r="A1711" s="647" t="str">
        <f t="shared" si="156"/>
        <v>平成20</v>
      </c>
      <c r="B1711" s="552">
        <f t="shared" si="153"/>
        <v>108</v>
      </c>
      <c r="C1711" s="648" t="s">
        <v>3774</v>
      </c>
      <c r="D1711" s="648" t="str">
        <f t="shared" si="154"/>
        <v/>
      </c>
      <c r="E1711" s="654">
        <v>1</v>
      </c>
      <c r="F1711" s="650" t="s">
        <v>3756</v>
      </c>
      <c r="G1711" s="650" t="s">
        <v>3775</v>
      </c>
      <c r="H1711" s="650" t="s">
        <v>2751</v>
      </c>
      <c r="I1711" s="176"/>
      <c r="J1711" s="665">
        <v>2</v>
      </c>
      <c r="K1711" s="669">
        <v>1</v>
      </c>
      <c r="L1711" s="669">
        <v>356</v>
      </c>
      <c r="M1711" s="176">
        <f t="shared" si="157"/>
        <v>356</v>
      </c>
      <c r="N1711" s="1104"/>
      <c r="O1711" s="1129" t="str">
        <f t="shared" si="155"/>
        <v/>
      </c>
      <c r="P1711" s="175"/>
      <c r="Q1711" s="175"/>
      <c r="R1711" s="175"/>
      <c r="S1711" s="175"/>
      <c r="T1711" s="175"/>
      <c r="U1711" s="175"/>
      <c r="V1711" s="175"/>
      <c r="W1711" s="175"/>
      <c r="X1711" s="175"/>
      <c r="Y1711" s="175"/>
      <c r="Z1711" s="175"/>
      <c r="AA1711" s="175"/>
      <c r="AB1711" s="175"/>
      <c r="AC1711" s="175"/>
      <c r="AD1711" s="175"/>
      <c r="AE1711" s="175"/>
      <c r="AF1711" s="175"/>
      <c r="AG1711" s="175"/>
    </row>
    <row r="1712" spans="1:33" ht="18" customHeight="1">
      <c r="A1712" s="647" t="str">
        <f t="shared" si="156"/>
        <v>平成20</v>
      </c>
      <c r="B1712" s="552">
        <f t="shared" si="153"/>
        <v>47</v>
      </c>
      <c r="C1712" s="648" t="s">
        <v>3776</v>
      </c>
      <c r="D1712" s="648" t="str">
        <f t="shared" si="154"/>
        <v/>
      </c>
      <c r="E1712" s="673">
        <v>1</v>
      </c>
      <c r="F1712" s="674" t="s">
        <v>3777</v>
      </c>
      <c r="G1712" s="674" t="s">
        <v>3778</v>
      </c>
      <c r="H1712" s="674" t="s">
        <v>3614</v>
      </c>
      <c r="I1712" s="176"/>
      <c r="J1712" s="665">
        <v>2</v>
      </c>
      <c r="K1712" s="675">
        <v>7</v>
      </c>
      <c r="L1712" s="675">
        <v>75</v>
      </c>
      <c r="M1712" s="176">
        <f t="shared" si="157"/>
        <v>75</v>
      </c>
      <c r="N1712" s="1104"/>
      <c r="O1712" s="1129" t="str">
        <f t="shared" si="155"/>
        <v/>
      </c>
      <c r="P1712" s="175"/>
      <c r="Q1712" s="175"/>
      <c r="R1712" s="175"/>
      <c r="S1712" s="175"/>
      <c r="T1712" s="175"/>
      <c r="U1712" s="175"/>
      <c r="V1712" s="175"/>
      <c r="W1712" s="175"/>
      <c r="X1712" s="175"/>
      <c r="Y1712" s="175"/>
      <c r="Z1712" s="175"/>
      <c r="AA1712" s="175"/>
      <c r="AB1712" s="175"/>
      <c r="AC1712" s="175"/>
      <c r="AD1712" s="175"/>
      <c r="AE1712" s="175"/>
      <c r="AF1712" s="175"/>
      <c r="AG1712" s="175"/>
    </row>
    <row r="1713" spans="1:33" ht="18" customHeight="1">
      <c r="A1713" s="647" t="str">
        <f t="shared" si="156"/>
        <v>平成20</v>
      </c>
      <c r="B1713" s="552">
        <f t="shared" si="153"/>
        <v>94</v>
      </c>
      <c r="C1713" s="648" t="s">
        <v>3779</v>
      </c>
      <c r="D1713" s="648" t="str">
        <f t="shared" si="154"/>
        <v/>
      </c>
      <c r="E1713" s="673">
        <v>1</v>
      </c>
      <c r="F1713" s="674" t="s">
        <v>3780</v>
      </c>
      <c r="G1713" s="674" t="s">
        <v>3134</v>
      </c>
      <c r="H1713" s="674" t="s">
        <v>3562</v>
      </c>
      <c r="I1713" s="176"/>
      <c r="J1713" s="665">
        <v>2</v>
      </c>
      <c r="K1713" s="675">
        <v>2</v>
      </c>
      <c r="L1713" s="675">
        <v>125</v>
      </c>
      <c r="M1713" s="176">
        <f t="shared" si="157"/>
        <v>125</v>
      </c>
      <c r="N1713" s="1104"/>
      <c r="O1713" s="1129" t="str">
        <f t="shared" si="155"/>
        <v/>
      </c>
      <c r="P1713" s="175"/>
      <c r="Q1713" s="175"/>
      <c r="R1713" s="175"/>
      <c r="S1713" s="175"/>
      <c r="T1713" s="175"/>
      <c r="U1713" s="175"/>
      <c r="V1713" s="175"/>
      <c r="W1713" s="175"/>
      <c r="X1713" s="175"/>
      <c r="Y1713" s="175"/>
      <c r="Z1713" s="175"/>
      <c r="AA1713" s="175"/>
      <c r="AB1713" s="175"/>
      <c r="AC1713" s="175"/>
      <c r="AD1713" s="175"/>
      <c r="AE1713" s="175"/>
      <c r="AF1713" s="175"/>
      <c r="AG1713" s="175"/>
    </row>
    <row r="1714" spans="1:33" ht="18" customHeight="1">
      <c r="A1714" s="647" t="str">
        <f t="shared" si="156"/>
        <v>平成20</v>
      </c>
      <c r="B1714" s="552">
        <f t="shared" si="153"/>
        <v>76</v>
      </c>
      <c r="C1714" s="648" t="s">
        <v>3661</v>
      </c>
      <c r="D1714" s="648" t="str">
        <f t="shared" si="154"/>
        <v/>
      </c>
      <c r="E1714" s="654">
        <v>1</v>
      </c>
      <c r="F1714" s="650" t="s">
        <v>3781</v>
      </c>
      <c r="G1714" s="650" t="s">
        <v>428</v>
      </c>
      <c r="H1714" s="650" t="s">
        <v>3527</v>
      </c>
      <c r="I1714" s="176"/>
      <c r="J1714" s="665">
        <v>2</v>
      </c>
      <c r="K1714" s="669">
        <v>4</v>
      </c>
      <c r="L1714" s="669">
        <v>32</v>
      </c>
      <c r="M1714" s="176">
        <f t="shared" si="157"/>
        <v>32</v>
      </c>
      <c r="N1714" s="1104"/>
      <c r="O1714" s="1129" t="str">
        <f t="shared" si="155"/>
        <v/>
      </c>
      <c r="P1714" s="175"/>
      <c r="Q1714" s="175"/>
      <c r="R1714" s="175"/>
      <c r="S1714" s="175"/>
      <c r="T1714" s="175"/>
      <c r="U1714" s="175"/>
      <c r="V1714" s="175"/>
      <c r="W1714" s="175"/>
      <c r="X1714" s="175"/>
      <c r="Y1714" s="175"/>
      <c r="Z1714" s="175"/>
      <c r="AA1714" s="175"/>
      <c r="AB1714" s="175"/>
      <c r="AC1714" s="175"/>
      <c r="AD1714" s="175"/>
      <c r="AE1714" s="175"/>
      <c r="AF1714" s="175"/>
      <c r="AG1714" s="175"/>
    </row>
    <row r="1715" spans="1:33" ht="18" customHeight="1">
      <c r="A1715" s="647" t="str">
        <f t="shared" si="156"/>
        <v>平成20</v>
      </c>
      <c r="B1715" s="552">
        <f t="shared" si="153"/>
        <v>108</v>
      </c>
      <c r="C1715" s="648" t="s">
        <v>3664</v>
      </c>
      <c r="D1715" s="648" t="str">
        <f t="shared" si="154"/>
        <v/>
      </c>
      <c r="E1715" s="654">
        <v>1</v>
      </c>
      <c r="F1715" s="650" t="s">
        <v>3782</v>
      </c>
      <c r="G1715" s="650" t="s">
        <v>3731</v>
      </c>
      <c r="H1715" s="650" t="s">
        <v>3527</v>
      </c>
      <c r="I1715" s="176"/>
      <c r="J1715" s="665">
        <v>2</v>
      </c>
      <c r="K1715" s="669">
        <v>1</v>
      </c>
      <c r="L1715" s="669">
        <v>20</v>
      </c>
      <c r="M1715" s="176">
        <f t="shared" si="157"/>
        <v>20</v>
      </c>
      <c r="N1715" s="1104"/>
      <c r="O1715" s="1129" t="str">
        <f t="shared" si="155"/>
        <v/>
      </c>
      <c r="P1715" s="175"/>
      <c r="Q1715" s="175"/>
      <c r="R1715" s="175"/>
      <c r="S1715" s="175"/>
      <c r="T1715" s="175"/>
      <c r="U1715" s="175"/>
      <c r="V1715" s="175"/>
      <c r="W1715" s="175"/>
      <c r="X1715" s="175"/>
      <c r="Y1715" s="175"/>
      <c r="Z1715" s="175"/>
      <c r="AA1715" s="175"/>
      <c r="AB1715" s="175"/>
      <c r="AC1715" s="175"/>
      <c r="AD1715" s="175"/>
      <c r="AE1715" s="175"/>
      <c r="AF1715" s="175"/>
      <c r="AG1715" s="175"/>
    </row>
    <row r="1716" spans="1:33" ht="18" customHeight="1">
      <c r="A1716" s="647" t="str">
        <f t="shared" si="156"/>
        <v>平成20</v>
      </c>
      <c r="B1716" s="552">
        <f t="shared" si="153"/>
        <v>30</v>
      </c>
      <c r="C1716" s="648" t="s">
        <v>3783</v>
      </c>
      <c r="D1716" s="648" t="str">
        <f t="shared" si="154"/>
        <v/>
      </c>
      <c r="E1716" s="654">
        <v>1</v>
      </c>
      <c r="F1716" s="650" t="s">
        <v>3784</v>
      </c>
      <c r="G1716" s="650" t="s">
        <v>1524</v>
      </c>
      <c r="H1716" s="650" t="s">
        <v>3523</v>
      </c>
      <c r="I1716" s="176"/>
      <c r="J1716" s="665">
        <v>2</v>
      </c>
      <c r="K1716" s="669">
        <v>16</v>
      </c>
      <c r="L1716" s="669">
        <f>62+41+2</f>
        <v>105</v>
      </c>
      <c r="M1716" s="176">
        <f t="shared" si="157"/>
        <v>105</v>
      </c>
      <c r="N1716" s="1104"/>
      <c r="O1716" s="1129" t="str">
        <f t="shared" si="155"/>
        <v/>
      </c>
      <c r="P1716" s="175"/>
      <c r="Q1716" s="175"/>
      <c r="R1716" s="175"/>
      <c r="S1716" s="175"/>
      <c r="T1716" s="175"/>
      <c r="U1716" s="175"/>
      <c r="V1716" s="175"/>
      <c r="W1716" s="175"/>
      <c r="X1716" s="175"/>
      <c r="Y1716" s="175"/>
      <c r="Z1716" s="175"/>
      <c r="AA1716" s="175"/>
      <c r="AB1716" s="175"/>
      <c r="AC1716" s="175"/>
      <c r="AD1716" s="175"/>
      <c r="AE1716" s="175"/>
      <c r="AF1716" s="175"/>
      <c r="AG1716" s="175"/>
    </row>
    <row r="1717" spans="1:33" ht="18" customHeight="1">
      <c r="A1717" s="647" t="str">
        <f t="shared" si="156"/>
        <v>平成20</v>
      </c>
      <c r="B1717" s="552">
        <f t="shared" si="153"/>
        <v>47</v>
      </c>
      <c r="C1717" s="648" t="s">
        <v>3785</v>
      </c>
      <c r="D1717" s="648" t="str">
        <f t="shared" si="154"/>
        <v/>
      </c>
      <c r="E1717" s="654">
        <v>1</v>
      </c>
      <c r="F1717" s="650" t="s">
        <v>3786</v>
      </c>
      <c r="G1717" s="674" t="s">
        <v>3134</v>
      </c>
      <c r="H1717" s="650" t="s">
        <v>3787</v>
      </c>
      <c r="I1717" s="176"/>
      <c r="J1717" s="665">
        <v>2</v>
      </c>
      <c r="K1717" s="669">
        <v>7</v>
      </c>
      <c r="L1717" s="669">
        <v>104</v>
      </c>
      <c r="M1717" s="176">
        <f t="shared" si="157"/>
        <v>104</v>
      </c>
      <c r="N1717" s="1104"/>
      <c r="O1717" s="1129" t="str">
        <f t="shared" si="155"/>
        <v/>
      </c>
      <c r="P1717" s="175"/>
      <c r="Q1717" s="175"/>
      <c r="R1717" s="175"/>
      <c r="S1717" s="175"/>
      <c r="T1717" s="175"/>
      <c r="U1717" s="175"/>
      <c r="V1717" s="175"/>
      <c r="W1717" s="175"/>
      <c r="X1717" s="175"/>
      <c r="Y1717" s="175"/>
      <c r="Z1717" s="175"/>
      <c r="AA1717" s="175"/>
      <c r="AB1717" s="175"/>
      <c r="AC1717" s="175"/>
      <c r="AD1717" s="175"/>
      <c r="AE1717" s="175"/>
      <c r="AF1717" s="175"/>
      <c r="AG1717" s="175"/>
    </row>
    <row r="1718" spans="1:33" ht="18" customHeight="1">
      <c r="A1718" s="647" t="str">
        <f t="shared" si="156"/>
        <v>平成20</v>
      </c>
      <c r="B1718" s="552">
        <f t="shared" si="153"/>
        <v>44</v>
      </c>
      <c r="C1718" s="648" t="s">
        <v>3670</v>
      </c>
      <c r="D1718" s="648" t="str">
        <f t="shared" si="154"/>
        <v/>
      </c>
      <c r="E1718" s="673">
        <v>1</v>
      </c>
      <c r="F1718" s="674" t="s">
        <v>3788</v>
      </c>
      <c r="G1718" s="674" t="s">
        <v>3134</v>
      </c>
      <c r="H1718" s="674" t="s">
        <v>3562</v>
      </c>
      <c r="I1718" s="176"/>
      <c r="J1718" s="665">
        <v>2</v>
      </c>
      <c r="K1718" s="675">
        <v>8</v>
      </c>
      <c r="L1718" s="675">
        <v>28</v>
      </c>
      <c r="M1718" s="176">
        <f t="shared" si="157"/>
        <v>28</v>
      </c>
      <c r="N1718" s="1104"/>
      <c r="O1718" s="1129" t="str">
        <f t="shared" si="155"/>
        <v/>
      </c>
      <c r="P1718" s="175"/>
      <c r="Q1718" s="175"/>
      <c r="R1718" s="175"/>
      <c r="S1718" s="175"/>
      <c r="T1718" s="175"/>
      <c r="U1718" s="175"/>
      <c r="V1718" s="175"/>
      <c r="W1718" s="175"/>
      <c r="X1718" s="175"/>
      <c r="Y1718" s="175"/>
      <c r="Z1718" s="175"/>
      <c r="AA1718" s="175"/>
      <c r="AB1718" s="175"/>
      <c r="AC1718" s="175"/>
      <c r="AD1718" s="175"/>
      <c r="AE1718" s="175"/>
      <c r="AF1718" s="175"/>
      <c r="AG1718" s="175"/>
    </row>
    <row r="1719" spans="1:33" ht="18" customHeight="1">
      <c r="A1719" s="647" t="str">
        <f t="shared" si="156"/>
        <v>平成20</v>
      </c>
      <c r="B1719" s="552">
        <f t="shared" si="153"/>
        <v>32</v>
      </c>
      <c r="C1719" s="648" t="s">
        <v>3789</v>
      </c>
      <c r="D1719" s="648" t="str">
        <f t="shared" si="154"/>
        <v/>
      </c>
      <c r="E1719" s="654">
        <v>1</v>
      </c>
      <c r="F1719" s="650" t="s">
        <v>3790</v>
      </c>
      <c r="G1719" s="650" t="s">
        <v>3791</v>
      </c>
      <c r="H1719" s="650" t="s">
        <v>3538</v>
      </c>
      <c r="I1719" s="176"/>
      <c r="J1719" s="665">
        <v>2</v>
      </c>
      <c r="K1719" s="669">
        <v>14</v>
      </c>
      <c r="L1719" s="669">
        <v>35</v>
      </c>
      <c r="M1719" s="176">
        <f t="shared" si="157"/>
        <v>35</v>
      </c>
      <c r="N1719" s="1104"/>
      <c r="O1719" s="1129" t="str">
        <f t="shared" si="155"/>
        <v/>
      </c>
      <c r="P1719" s="175"/>
      <c r="Q1719" s="175"/>
      <c r="R1719" s="175"/>
      <c r="S1719" s="175"/>
      <c r="T1719" s="175"/>
      <c r="U1719" s="175"/>
      <c r="V1719" s="175"/>
      <c r="W1719" s="175"/>
      <c r="X1719" s="175"/>
      <c r="Y1719" s="175"/>
      <c r="Z1719" s="175"/>
      <c r="AA1719" s="175"/>
      <c r="AB1719" s="175"/>
      <c r="AC1719" s="175"/>
      <c r="AD1719" s="175"/>
      <c r="AE1719" s="175"/>
      <c r="AF1719" s="175"/>
      <c r="AG1719" s="175"/>
    </row>
    <row r="1720" spans="1:33" ht="18" customHeight="1">
      <c r="A1720" s="647" t="str">
        <f t="shared" si="156"/>
        <v>平成21</v>
      </c>
      <c r="B1720" s="552">
        <f t="shared" si="153"/>
        <v>7</v>
      </c>
      <c r="C1720" s="648" t="s">
        <v>3792</v>
      </c>
      <c r="D1720" s="648">
        <f t="shared" si="154"/>
        <v>39927</v>
      </c>
      <c r="E1720" s="654">
        <v>2</v>
      </c>
      <c r="F1720" s="650" t="s">
        <v>3793</v>
      </c>
      <c r="G1720" s="650" t="s">
        <v>3794</v>
      </c>
      <c r="H1720" s="650" t="s">
        <v>2920</v>
      </c>
      <c r="I1720" s="176"/>
      <c r="J1720" s="665">
        <v>1</v>
      </c>
      <c r="K1720" s="669">
        <v>145</v>
      </c>
      <c r="L1720" s="669">
        <v>276</v>
      </c>
      <c r="M1720" s="176">
        <f t="shared" si="157"/>
        <v>552</v>
      </c>
      <c r="N1720" s="1104"/>
      <c r="O1720" s="1129" t="str">
        <f t="shared" si="155"/>
        <v/>
      </c>
      <c r="P1720" s="175"/>
      <c r="Q1720" s="175"/>
      <c r="R1720" s="175"/>
      <c r="S1720" s="175"/>
      <c r="T1720" s="175"/>
      <c r="U1720" s="175"/>
      <c r="V1720" s="175"/>
      <c r="W1720" s="175"/>
      <c r="X1720" s="175"/>
      <c r="Y1720" s="175"/>
      <c r="Z1720" s="175"/>
      <c r="AA1720" s="175"/>
      <c r="AB1720" s="175"/>
      <c r="AC1720" s="175"/>
      <c r="AD1720" s="175"/>
      <c r="AE1720" s="175"/>
      <c r="AF1720" s="175"/>
      <c r="AG1720" s="175"/>
    </row>
    <row r="1721" spans="1:33" ht="18" customHeight="1">
      <c r="A1721" s="647" t="str">
        <f t="shared" si="156"/>
        <v>平成21</v>
      </c>
      <c r="B1721" s="552">
        <f t="shared" si="153"/>
        <v>36</v>
      </c>
      <c r="C1721" s="648" t="s">
        <v>3795</v>
      </c>
      <c r="D1721" s="648" t="str">
        <f t="shared" si="154"/>
        <v/>
      </c>
      <c r="E1721" s="654">
        <v>1</v>
      </c>
      <c r="F1721" s="650" t="s">
        <v>3796</v>
      </c>
      <c r="G1721" s="650" t="s">
        <v>3519</v>
      </c>
      <c r="H1721" s="650" t="s">
        <v>3520</v>
      </c>
      <c r="I1721" s="176"/>
      <c r="J1721" s="665">
        <v>1</v>
      </c>
      <c r="K1721" s="669">
        <v>10</v>
      </c>
      <c r="L1721" s="669">
        <v>157</v>
      </c>
      <c r="M1721" s="176">
        <f t="shared" si="157"/>
        <v>157</v>
      </c>
      <c r="N1721" s="1104"/>
      <c r="O1721" s="1129" t="str">
        <f t="shared" si="155"/>
        <v/>
      </c>
      <c r="P1721" s="175"/>
      <c r="Q1721" s="175"/>
      <c r="R1721" s="175"/>
      <c r="S1721" s="175"/>
      <c r="T1721" s="175"/>
      <c r="U1721" s="175"/>
      <c r="V1721" s="175"/>
      <c r="W1721" s="175"/>
      <c r="X1721" s="175"/>
      <c r="Y1721" s="175"/>
      <c r="Z1721" s="175"/>
      <c r="AA1721" s="175"/>
      <c r="AB1721" s="175"/>
      <c r="AC1721" s="175"/>
      <c r="AD1721" s="175"/>
      <c r="AE1721" s="175"/>
      <c r="AF1721" s="175"/>
      <c r="AG1721" s="175"/>
    </row>
    <row r="1722" spans="1:33" ht="18" customHeight="1">
      <c r="A1722" s="647" t="str">
        <f t="shared" si="156"/>
        <v>平成21</v>
      </c>
      <c r="B1722" s="552">
        <f t="shared" si="153"/>
        <v>8</v>
      </c>
      <c r="C1722" s="648" t="s">
        <v>3797</v>
      </c>
      <c r="D1722" s="648">
        <f t="shared" si="154"/>
        <v>39953</v>
      </c>
      <c r="E1722" s="654">
        <v>2</v>
      </c>
      <c r="F1722" s="650" t="s">
        <v>3798</v>
      </c>
      <c r="G1722" s="650" t="s">
        <v>3799</v>
      </c>
      <c r="H1722" s="650" t="s">
        <v>3562</v>
      </c>
      <c r="I1722" s="176"/>
      <c r="J1722" s="665">
        <v>1</v>
      </c>
      <c r="K1722" s="669">
        <v>143</v>
      </c>
      <c r="L1722" s="669">
        <v>200</v>
      </c>
      <c r="M1722" s="176">
        <f t="shared" si="157"/>
        <v>400</v>
      </c>
      <c r="N1722" s="1104"/>
      <c r="O1722" s="1129" t="str">
        <f t="shared" si="155"/>
        <v/>
      </c>
      <c r="P1722" s="175"/>
      <c r="Q1722" s="175"/>
      <c r="R1722" s="175"/>
      <c r="S1722" s="175"/>
      <c r="T1722" s="175"/>
      <c r="U1722" s="175"/>
      <c r="V1722" s="175"/>
      <c r="W1722" s="175"/>
      <c r="X1722" s="175"/>
      <c r="Y1722" s="175"/>
      <c r="Z1722" s="175"/>
      <c r="AA1722" s="175"/>
      <c r="AB1722" s="175"/>
      <c r="AC1722" s="175"/>
      <c r="AD1722" s="175"/>
      <c r="AE1722" s="175"/>
      <c r="AF1722" s="175"/>
      <c r="AG1722" s="175"/>
    </row>
    <row r="1723" spans="1:33" ht="18" customHeight="1">
      <c r="A1723" s="647" t="str">
        <f t="shared" si="156"/>
        <v>平成21</v>
      </c>
      <c r="B1723" s="552">
        <f t="shared" si="153"/>
        <v>105</v>
      </c>
      <c r="C1723" s="648" t="s">
        <v>3800</v>
      </c>
      <c r="D1723" s="648" t="str">
        <f t="shared" si="154"/>
        <v/>
      </c>
      <c r="E1723" s="654">
        <v>1</v>
      </c>
      <c r="F1723" s="676" t="s">
        <v>3801</v>
      </c>
      <c r="G1723" s="650" t="s">
        <v>3802</v>
      </c>
      <c r="H1723" s="650" t="s">
        <v>2922</v>
      </c>
      <c r="I1723" s="176"/>
      <c r="J1723" s="665">
        <v>1</v>
      </c>
      <c r="K1723" s="669">
        <v>1</v>
      </c>
      <c r="L1723" s="669">
        <v>1</v>
      </c>
      <c r="M1723" s="176">
        <f t="shared" si="157"/>
        <v>1</v>
      </c>
      <c r="N1723" s="1104"/>
      <c r="O1723" s="1129" t="str">
        <f t="shared" si="155"/>
        <v/>
      </c>
      <c r="P1723" s="175"/>
      <c r="Q1723" s="175"/>
      <c r="R1723" s="175"/>
      <c r="S1723" s="175"/>
      <c r="T1723" s="175"/>
      <c r="U1723" s="175"/>
      <c r="V1723" s="175"/>
      <c r="W1723" s="175"/>
      <c r="X1723" s="175"/>
      <c r="Y1723" s="175"/>
      <c r="Z1723" s="175"/>
      <c r="AA1723" s="175"/>
      <c r="AB1723" s="175"/>
      <c r="AC1723" s="175"/>
      <c r="AD1723" s="175"/>
      <c r="AE1723" s="175"/>
      <c r="AF1723" s="175"/>
      <c r="AG1723" s="175"/>
    </row>
    <row r="1724" spans="1:33" ht="18" customHeight="1">
      <c r="A1724" s="647" t="str">
        <f t="shared" si="156"/>
        <v>平成21</v>
      </c>
      <c r="B1724" s="552">
        <f t="shared" si="153"/>
        <v>105</v>
      </c>
      <c r="C1724" s="648" t="s">
        <v>3803</v>
      </c>
      <c r="D1724" s="648" t="str">
        <f t="shared" si="154"/>
        <v/>
      </c>
      <c r="E1724" s="654">
        <v>1</v>
      </c>
      <c r="F1724" s="676" t="s">
        <v>3804</v>
      </c>
      <c r="G1724" s="650" t="s">
        <v>3805</v>
      </c>
      <c r="H1724" s="650" t="s">
        <v>2999</v>
      </c>
      <c r="I1724" s="176"/>
      <c r="J1724" s="665">
        <v>1</v>
      </c>
      <c r="K1724" s="669">
        <v>1</v>
      </c>
      <c r="L1724" s="669">
        <v>250</v>
      </c>
      <c r="M1724" s="176">
        <f t="shared" si="157"/>
        <v>250</v>
      </c>
      <c r="N1724" s="1104"/>
      <c r="O1724" s="1129" t="str">
        <f t="shared" si="155"/>
        <v/>
      </c>
      <c r="P1724" s="175"/>
      <c r="Q1724" s="175"/>
      <c r="R1724" s="175"/>
      <c r="S1724" s="175"/>
      <c r="T1724" s="175"/>
      <c r="U1724" s="175"/>
      <c r="V1724" s="175"/>
      <c r="W1724" s="175"/>
      <c r="X1724" s="175"/>
      <c r="Y1724" s="175"/>
      <c r="Z1724" s="175"/>
      <c r="AA1724" s="175"/>
      <c r="AB1724" s="175"/>
      <c r="AC1724" s="175"/>
      <c r="AD1724" s="175"/>
      <c r="AE1724" s="175"/>
      <c r="AF1724" s="175"/>
      <c r="AG1724" s="175"/>
    </row>
    <row r="1725" spans="1:33" ht="18" customHeight="1">
      <c r="A1725" s="647" t="str">
        <f t="shared" si="156"/>
        <v>平成21</v>
      </c>
      <c r="B1725" s="552">
        <f t="shared" si="153"/>
        <v>39</v>
      </c>
      <c r="C1725" s="648" t="s">
        <v>3806</v>
      </c>
      <c r="D1725" s="648" t="str">
        <f t="shared" si="154"/>
        <v/>
      </c>
      <c r="E1725" s="654">
        <v>1</v>
      </c>
      <c r="F1725" s="676" t="s">
        <v>3807</v>
      </c>
      <c r="G1725" s="650" t="s">
        <v>3134</v>
      </c>
      <c r="H1725" s="650" t="s">
        <v>3509</v>
      </c>
      <c r="I1725" s="176"/>
      <c r="J1725" s="665">
        <v>1</v>
      </c>
      <c r="K1725" s="669">
        <v>9</v>
      </c>
      <c r="L1725" s="669">
        <v>102</v>
      </c>
      <c r="M1725" s="176">
        <f t="shared" si="157"/>
        <v>102</v>
      </c>
      <c r="N1725" s="1104"/>
      <c r="O1725" s="1129" t="str">
        <f t="shared" si="155"/>
        <v/>
      </c>
      <c r="P1725" s="175"/>
      <c r="Q1725" s="175"/>
      <c r="R1725" s="175"/>
      <c r="S1725" s="175"/>
      <c r="T1725" s="175"/>
      <c r="U1725" s="175"/>
      <c r="V1725" s="175"/>
      <c r="W1725" s="175"/>
      <c r="X1725" s="175"/>
      <c r="Y1725" s="175"/>
      <c r="Z1725" s="175"/>
      <c r="AA1725" s="175"/>
      <c r="AB1725" s="175"/>
      <c r="AC1725" s="175"/>
      <c r="AD1725" s="175"/>
      <c r="AE1725" s="175"/>
      <c r="AF1725" s="175"/>
      <c r="AG1725" s="175"/>
    </row>
    <row r="1726" spans="1:33" ht="18" customHeight="1">
      <c r="A1726" s="647" t="str">
        <f t="shared" si="156"/>
        <v>平成21</v>
      </c>
      <c r="B1726" s="552">
        <f t="shared" si="153"/>
        <v>11</v>
      </c>
      <c r="C1726" s="648" t="s">
        <v>3808</v>
      </c>
      <c r="D1726" s="648">
        <f t="shared" si="154"/>
        <v>39976</v>
      </c>
      <c r="E1726" s="654">
        <v>2</v>
      </c>
      <c r="F1726" s="650" t="s">
        <v>3809</v>
      </c>
      <c r="G1726" s="650" t="s">
        <v>3532</v>
      </c>
      <c r="H1726" s="650" t="s">
        <v>3536</v>
      </c>
      <c r="I1726" s="176"/>
      <c r="J1726" s="665">
        <v>1</v>
      </c>
      <c r="K1726" s="669">
        <v>89</v>
      </c>
      <c r="L1726" s="669">
        <v>417</v>
      </c>
      <c r="M1726" s="176">
        <f t="shared" si="157"/>
        <v>834</v>
      </c>
      <c r="N1726" s="1104"/>
      <c r="O1726" s="1129" t="str">
        <f t="shared" si="155"/>
        <v/>
      </c>
      <c r="P1726" s="175"/>
      <c r="Q1726" s="175"/>
      <c r="R1726" s="175"/>
      <c r="S1726" s="175"/>
      <c r="T1726" s="175"/>
      <c r="U1726" s="175"/>
      <c r="V1726" s="175"/>
      <c r="W1726" s="175"/>
      <c r="X1726" s="175"/>
      <c r="Y1726" s="175"/>
      <c r="Z1726" s="175"/>
      <c r="AA1726" s="175"/>
      <c r="AB1726" s="175"/>
      <c r="AC1726" s="175"/>
      <c r="AD1726" s="175"/>
      <c r="AE1726" s="175"/>
      <c r="AF1726" s="175"/>
      <c r="AG1726" s="175"/>
    </row>
    <row r="1727" spans="1:33" ht="18" customHeight="1">
      <c r="A1727" s="647" t="str">
        <f t="shared" si="156"/>
        <v>平成21</v>
      </c>
      <c r="B1727" s="552">
        <f t="shared" si="153"/>
        <v>1</v>
      </c>
      <c r="C1727" s="648" t="s">
        <v>3810</v>
      </c>
      <c r="D1727" s="648">
        <f t="shared" si="154"/>
        <v>39978</v>
      </c>
      <c r="E1727" s="654">
        <v>2</v>
      </c>
      <c r="F1727" s="650" t="s">
        <v>3811</v>
      </c>
      <c r="G1727" s="650" t="s">
        <v>3812</v>
      </c>
      <c r="H1727" s="650" t="s">
        <v>3523</v>
      </c>
      <c r="I1727" s="176"/>
      <c r="J1727" s="665">
        <v>1</v>
      </c>
      <c r="K1727" s="669">
        <v>445</v>
      </c>
      <c r="L1727" s="669">
        <v>873</v>
      </c>
      <c r="M1727" s="176">
        <f t="shared" si="157"/>
        <v>1746</v>
      </c>
      <c r="N1727" s="1104"/>
      <c r="O1727" s="1129" t="str">
        <f t="shared" si="155"/>
        <v/>
      </c>
      <c r="P1727" s="175"/>
      <c r="Q1727" s="175"/>
      <c r="R1727" s="175"/>
      <c r="S1727" s="175"/>
      <c r="T1727" s="175"/>
      <c r="U1727" s="175"/>
      <c r="V1727" s="175"/>
      <c r="W1727" s="175"/>
      <c r="X1727" s="175"/>
      <c r="Y1727" s="175"/>
      <c r="Z1727" s="175"/>
      <c r="AA1727" s="175"/>
      <c r="AB1727" s="175"/>
      <c r="AC1727" s="175"/>
      <c r="AD1727" s="175"/>
      <c r="AE1727" s="175"/>
      <c r="AF1727" s="175"/>
      <c r="AG1727" s="175"/>
    </row>
    <row r="1728" spans="1:33" ht="18" customHeight="1">
      <c r="A1728" s="647" t="str">
        <f t="shared" si="156"/>
        <v>平成21</v>
      </c>
      <c r="B1728" s="552">
        <f t="shared" si="153"/>
        <v>5</v>
      </c>
      <c r="C1728" s="648" t="s">
        <v>3813</v>
      </c>
      <c r="D1728" s="648">
        <f t="shared" si="154"/>
        <v>39994</v>
      </c>
      <c r="E1728" s="654">
        <v>2</v>
      </c>
      <c r="F1728" s="650" t="s">
        <v>3814</v>
      </c>
      <c r="G1728" s="650" t="s">
        <v>3815</v>
      </c>
      <c r="H1728" s="650" t="s">
        <v>3547</v>
      </c>
      <c r="I1728" s="176"/>
      <c r="J1728" s="665">
        <v>1</v>
      </c>
      <c r="K1728" s="669">
        <v>228</v>
      </c>
      <c r="L1728" s="669">
        <v>540</v>
      </c>
      <c r="M1728" s="176">
        <f t="shared" si="157"/>
        <v>1080</v>
      </c>
      <c r="N1728" s="1104"/>
      <c r="O1728" s="1129" t="str">
        <f t="shared" si="155"/>
        <v/>
      </c>
      <c r="P1728" s="175"/>
      <c r="Q1728" s="175"/>
      <c r="R1728" s="175"/>
      <c r="S1728" s="175"/>
      <c r="T1728" s="175"/>
      <c r="U1728" s="175"/>
      <c r="V1728" s="175"/>
      <c r="W1728" s="175"/>
      <c r="X1728" s="175"/>
      <c r="Y1728" s="175"/>
      <c r="Z1728" s="175"/>
      <c r="AA1728" s="175"/>
      <c r="AB1728" s="175"/>
      <c r="AC1728" s="175"/>
      <c r="AD1728" s="175"/>
      <c r="AE1728" s="175"/>
      <c r="AF1728" s="175"/>
      <c r="AG1728" s="175"/>
    </row>
    <row r="1729" spans="1:33" ht="18" customHeight="1">
      <c r="A1729" s="647" t="str">
        <f t="shared" si="156"/>
        <v>平成21</v>
      </c>
      <c r="B1729" s="552">
        <f t="shared" si="153"/>
        <v>71</v>
      </c>
      <c r="C1729" s="648" t="s">
        <v>3816</v>
      </c>
      <c r="D1729" s="648" t="str">
        <f t="shared" si="154"/>
        <v/>
      </c>
      <c r="E1729" s="654">
        <v>1</v>
      </c>
      <c r="F1729" s="650" t="s">
        <v>3817</v>
      </c>
      <c r="G1729" s="650" t="s">
        <v>3818</v>
      </c>
      <c r="H1729" s="650" t="s">
        <v>2665</v>
      </c>
      <c r="I1729" s="176"/>
      <c r="J1729" s="665">
        <v>1</v>
      </c>
      <c r="K1729" s="669">
        <v>5</v>
      </c>
      <c r="L1729" s="669">
        <v>148</v>
      </c>
      <c r="M1729" s="176">
        <f t="shared" si="157"/>
        <v>148</v>
      </c>
      <c r="N1729" s="1104"/>
      <c r="O1729" s="1129" t="str">
        <f t="shared" si="155"/>
        <v/>
      </c>
      <c r="P1729" s="175"/>
      <c r="Q1729" s="175"/>
      <c r="R1729" s="175"/>
      <c r="S1729" s="175"/>
      <c r="T1729" s="175"/>
      <c r="U1729" s="175"/>
      <c r="V1729" s="175"/>
      <c r="W1729" s="175"/>
      <c r="X1729" s="175"/>
      <c r="Y1729" s="175"/>
      <c r="Z1729" s="175"/>
      <c r="AA1729" s="175"/>
      <c r="AB1729" s="175"/>
      <c r="AC1729" s="175"/>
      <c r="AD1729" s="175"/>
      <c r="AE1729" s="175"/>
      <c r="AF1729" s="175"/>
      <c r="AG1729" s="175"/>
    </row>
    <row r="1730" spans="1:33" ht="18" customHeight="1">
      <c r="A1730" s="647" t="str">
        <f t="shared" si="156"/>
        <v>平成21</v>
      </c>
      <c r="B1730" s="552">
        <f t="shared" si="153"/>
        <v>21</v>
      </c>
      <c r="C1730" s="648" t="s">
        <v>3819</v>
      </c>
      <c r="D1730" s="648">
        <f t="shared" si="154"/>
        <v>39999</v>
      </c>
      <c r="E1730" s="654">
        <v>2</v>
      </c>
      <c r="F1730" s="650" t="s">
        <v>3820</v>
      </c>
      <c r="G1730" s="650" t="s">
        <v>3821</v>
      </c>
      <c r="H1730" s="650" t="s">
        <v>3557</v>
      </c>
      <c r="I1730" s="176"/>
      <c r="J1730" s="665">
        <v>1</v>
      </c>
      <c r="K1730" s="669">
        <v>39</v>
      </c>
      <c r="L1730" s="669">
        <v>86</v>
      </c>
      <c r="M1730" s="176">
        <f t="shared" si="157"/>
        <v>172</v>
      </c>
      <c r="N1730" s="1104"/>
      <c r="O1730" s="1129" t="str">
        <f t="shared" si="155"/>
        <v/>
      </c>
      <c r="P1730" s="175"/>
      <c r="Q1730" s="175"/>
      <c r="R1730" s="175"/>
      <c r="S1730" s="175"/>
      <c r="T1730" s="175"/>
      <c r="U1730" s="175"/>
      <c r="V1730" s="175"/>
      <c r="W1730" s="175"/>
      <c r="X1730" s="175"/>
      <c r="Y1730" s="175"/>
      <c r="Z1730" s="175"/>
      <c r="AA1730" s="175"/>
      <c r="AB1730" s="175"/>
      <c r="AC1730" s="175"/>
      <c r="AD1730" s="175"/>
      <c r="AE1730" s="175"/>
      <c r="AF1730" s="175"/>
      <c r="AG1730" s="175"/>
    </row>
    <row r="1731" spans="1:33" ht="18" customHeight="1">
      <c r="A1731" s="647" t="str">
        <f t="shared" si="156"/>
        <v>平成21</v>
      </c>
      <c r="B1731" s="552">
        <f t="shared" si="153"/>
        <v>105</v>
      </c>
      <c r="C1731" s="648" t="s">
        <v>3822</v>
      </c>
      <c r="D1731" s="648" t="str">
        <f t="shared" si="154"/>
        <v/>
      </c>
      <c r="E1731" s="654">
        <v>1</v>
      </c>
      <c r="F1731" s="650" t="s">
        <v>3823</v>
      </c>
      <c r="G1731" s="650" t="s">
        <v>3824</v>
      </c>
      <c r="H1731" s="650" t="s">
        <v>2922</v>
      </c>
      <c r="I1731" s="176"/>
      <c r="J1731" s="665">
        <v>1</v>
      </c>
      <c r="K1731" s="669">
        <v>1</v>
      </c>
      <c r="L1731" s="669">
        <v>1</v>
      </c>
      <c r="M1731" s="176">
        <f t="shared" si="157"/>
        <v>1</v>
      </c>
      <c r="N1731" s="1104"/>
      <c r="O1731" s="1129" t="str">
        <f t="shared" si="155"/>
        <v/>
      </c>
      <c r="P1731" s="175"/>
      <c r="Q1731" s="175"/>
      <c r="R1731" s="175"/>
      <c r="S1731" s="175"/>
      <c r="T1731" s="175"/>
      <c r="U1731" s="175"/>
      <c r="V1731" s="175"/>
      <c r="W1731" s="175"/>
      <c r="X1731" s="175"/>
      <c r="Y1731" s="175"/>
      <c r="Z1731" s="175"/>
      <c r="AA1731" s="175"/>
      <c r="AB1731" s="175"/>
      <c r="AC1731" s="175"/>
      <c r="AD1731" s="175"/>
      <c r="AE1731" s="175"/>
      <c r="AF1731" s="175"/>
      <c r="AG1731" s="175"/>
    </row>
    <row r="1732" spans="1:33" ht="18" customHeight="1">
      <c r="A1732" s="647" t="str">
        <f t="shared" si="156"/>
        <v>平成21</v>
      </c>
      <c r="B1732" s="552">
        <f t="shared" ref="B1732:B1795" si="158">IF(ISBLANK(K1732),"-",COUNTIFS($K:$K,"&gt;"&amp;K1732,A:A,A1732)+1)</f>
        <v>81</v>
      </c>
      <c r="C1732" s="648" t="s">
        <v>3825</v>
      </c>
      <c r="D1732" s="648" t="str">
        <f t="shared" ref="D1732:D1795" si="159">IF(E1732=1,"",C1732+E1732-1)</f>
        <v/>
      </c>
      <c r="E1732" s="654">
        <v>1</v>
      </c>
      <c r="F1732" s="650" t="s">
        <v>3826</v>
      </c>
      <c r="G1732" s="650" t="s">
        <v>2915</v>
      </c>
      <c r="H1732" s="650" t="s">
        <v>3527</v>
      </c>
      <c r="I1732" s="176"/>
      <c r="J1732" s="665">
        <v>1</v>
      </c>
      <c r="K1732" s="669">
        <v>4</v>
      </c>
      <c r="L1732" s="669">
        <v>146</v>
      </c>
      <c r="M1732" s="176">
        <f t="shared" si="157"/>
        <v>146</v>
      </c>
      <c r="N1732" s="1104"/>
      <c r="O1732" s="1129" t="str">
        <f t="shared" ref="O1732:O1795" si="160">IF(COUNTIF(G1732,"*オンライン*"),"●","")</f>
        <v/>
      </c>
      <c r="P1732" s="175"/>
      <c r="Q1732" s="175"/>
      <c r="R1732" s="175"/>
      <c r="S1732" s="175"/>
      <c r="T1732" s="175"/>
      <c r="U1732" s="175"/>
      <c r="V1732" s="175"/>
      <c r="W1732" s="175"/>
      <c r="X1732" s="175"/>
      <c r="Y1732" s="175"/>
      <c r="Z1732" s="175"/>
      <c r="AA1732" s="175"/>
      <c r="AB1732" s="175"/>
      <c r="AC1732" s="175"/>
      <c r="AD1732" s="175"/>
      <c r="AE1732" s="175"/>
      <c r="AF1732" s="175"/>
      <c r="AG1732" s="175"/>
    </row>
    <row r="1733" spans="1:33" ht="18" customHeight="1">
      <c r="A1733" s="647" t="str">
        <f t="shared" ref="A1733:A1796" si="161">TEXT(EDATE(C1733,-3),"ggge")</f>
        <v>平成21</v>
      </c>
      <c r="B1733" s="552">
        <f t="shared" si="158"/>
        <v>24</v>
      </c>
      <c r="C1733" s="648" t="s">
        <v>3827</v>
      </c>
      <c r="D1733" s="648">
        <f t="shared" si="159"/>
        <v>40010</v>
      </c>
      <c r="E1733" s="654">
        <v>2</v>
      </c>
      <c r="F1733" s="650" t="s">
        <v>3828</v>
      </c>
      <c r="G1733" s="650" t="s">
        <v>3829</v>
      </c>
      <c r="H1733" s="650" t="s">
        <v>2920</v>
      </c>
      <c r="I1733" s="176"/>
      <c r="J1733" s="665">
        <v>1</v>
      </c>
      <c r="K1733" s="669">
        <v>31</v>
      </c>
      <c r="L1733" s="669">
        <v>64</v>
      </c>
      <c r="M1733" s="176">
        <f t="shared" ref="M1733:M1796" si="162">E1733*L1733</f>
        <v>128</v>
      </c>
      <c r="N1733" s="1104"/>
      <c r="O1733" s="1129" t="str">
        <f t="shared" si="160"/>
        <v/>
      </c>
      <c r="P1733" s="175"/>
      <c r="Q1733" s="175"/>
      <c r="R1733" s="175"/>
      <c r="S1733" s="175"/>
      <c r="T1733" s="175"/>
      <c r="U1733" s="175"/>
      <c r="V1733" s="175"/>
      <c r="W1733" s="175"/>
      <c r="X1733" s="175"/>
      <c r="Y1733" s="175"/>
      <c r="Z1733" s="175"/>
      <c r="AA1733" s="175"/>
      <c r="AB1733" s="175"/>
      <c r="AC1733" s="175"/>
      <c r="AD1733" s="175"/>
      <c r="AE1733" s="175"/>
      <c r="AF1733" s="175"/>
      <c r="AG1733" s="175"/>
    </row>
    <row r="1734" spans="1:33" ht="18" customHeight="1">
      <c r="A1734" s="647" t="str">
        <f t="shared" si="161"/>
        <v>平成21</v>
      </c>
      <c r="B1734" s="552">
        <f t="shared" si="158"/>
        <v>25</v>
      </c>
      <c r="C1734" s="648" t="s">
        <v>3830</v>
      </c>
      <c r="D1734" s="648" t="str">
        <f t="shared" si="159"/>
        <v/>
      </c>
      <c r="E1734" s="654">
        <v>1</v>
      </c>
      <c r="F1734" s="650" t="s">
        <v>3831</v>
      </c>
      <c r="G1734" s="650" t="s">
        <v>3134</v>
      </c>
      <c r="H1734" s="650" t="s">
        <v>2904</v>
      </c>
      <c r="I1734" s="176"/>
      <c r="J1734" s="665">
        <v>1</v>
      </c>
      <c r="K1734" s="669">
        <v>30</v>
      </c>
      <c r="L1734" s="669">
        <v>90</v>
      </c>
      <c r="M1734" s="176">
        <f t="shared" si="162"/>
        <v>90</v>
      </c>
      <c r="N1734" s="1104"/>
      <c r="O1734" s="1129" t="str">
        <f t="shared" si="160"/>
        <v/>
      </c>
      <c r="P1734" s="175"/>
      <c r="Q1734" s="175"/>
      <c r="R1734" s="175"/>
      <c r="S1734" s="175"/>
      <c r="T1734" s="175"/>
      <c r="U1734" s="175"/>
      <c r="V1734" s="175"/>
      <c r="W1734" s="175"/>
      <c r="X1734" s="175"/>
      <c r="Y1734" s="175"/>
      <c r="Z1734" s="175"/>
      <c r="AA1734" s="175"/>
      <c r="AB1734" s="175"/>
      <c r="AC1734" s="175"/>
      <c r="AD1734" s="175"/>
      <c r="AE1734" s="175"/>
      <c r="AF1734" s="175"/>
      <c r="AG1734" s="175"/>
    </row>
    <row r="1735" spans="1:33" ht="18" customHeight="1">
      <c r="A1735" s="647" t="str">
        <f t="shared" si="161"/>
        <v>平成21</v>
      </c>
      <c r="B1735" s="552">
        <f t="shared" si="158"/>
        <v>105</v>
      </c>
      <c r="C1735" s="648" t="s">
        <v>3832</v>
      </c>
      <c r="D1735" s="648" t="str">
        <f t="shared" si="159"/>
        <v/>
      </c>
      <c r="E1735" s="654">
        <v>1</v>
      </c>
      <c r="F1735" s="676" t="s">
        <v>3833</v>
      </c>
      <c r="G1735" s="650" t="s">
        <v>3834</v>
      </c>
      <c r="H1735" s="650" t="s">
        <v>2999</v>
      </c>
      <c r="I1735" s="176"/>
      <c r="J1735" s="665">
        <v>1</v>
      </c>
      <c r="K1735" s="669">
        <v>1</v>
      </c>
      <c r="L1735" s="669">
        <v>40</v>
      </c>
      <c r="M1735" s="176">
        <f t="shared" si="162"/>
        <v>40</v>
      </c>
      <c r="N1735" s="1104"/>
      <c r="O1735" s="1129" t="str">
        <f t="shared" si="160"/>
        <v/>
      </c>
      <c r="P1735" s="175"/>
      <c r="Q1735" s="175"/>
      <c r="R1735" s="175"/>
      <c r="S1735" s="175"/>
      <c r="T1735" s="175"/>
      <c r="U1735" s="175"/>
      <c r="V1735" s="175"/>
      <c r="W1735" s="175"/>
      <c r="X1735" s="175"/>
      <c r="Y1735" s="175"/>
      <c r="Z1735" s="175"/>
      <c r="AA1735" s="175"/>
      <c r="AB1735" s="175"/>
      <c r="AC1735" s="175"/>
      <c r="AD1735" s="175"/>
      <c r="AE1735" s="175"/>
      <c r="AF1735" s="175"/>
      <c r="AG1735" s="175"/>
    </row>
    <row r="1736" spans="1:33" ht="18" customHeight="1">
      <c r="A1736" s="647" t="str">
        <f t="shared" si="161"/>
        <v>平成21</v>
      </c>
      <c r="B1736" s="552">
        <f t="shared" si="158"/>
        <v>45</v>
      </c>
      <c r="C1736" s="648" t="s">
        <v>3835</v>
      </c>
      <c r="D1736" s="648" t="str">
        <f t="shared" si="159"/>
        <v/>
      </c>
      <c r="E1736" s="654">
        <v>1</v>
      </c>
      <c r="F1736" s="650" t="s">
        <v>3836</v>
      </c>
      <c r="G1736" s="650" t="s">
        <v>3829</v>
      </c>
      <c r="H1736" s="650" t="s">
        <v>1676</v>
      </c>
      <c r="I1736" s="176"/>
      <c r="J1736" s="665">
        <v>1</v>
      </c>
      <c r="K1736" s="669">
        <v>7</v>
      </c>
      <c r="L1736" s="669">
        <v>26</v>
      </c>
      <c r="M1736" s="176">
        <f t="shared" si="162"/>
        <v>26</v>
      </c>
      <c r="N1736" s="1104"/>
      <c r="O1736" s="1129" t="str">
        <f t="shared" si="160"/>
        <v/>
      </c>
      <c r="P1736" s="175"/>
      <c r="Q1736" s="175"/>
      <c r="R1736" s="175"/>
      <c r="S1736" s="175"/>
      <c r="T1736" s="175"/>
      <c r="U1736" s="175"/>
      <c r="V1736" s="175"/>
      <c r="W1736" s="175"/>
      <c r="X1736" s="175"/>
      <c r="Y1736" s="175"/>
      <c r="Z1736" s="175"/>
      <c r="AA1736" s="175"/>
      <c r="AB1736" s="175"/>
      <c r="AC1736" s="175"/>
      <c r="AD1736" s="175"/>
      <c r="AE1736" s="175"/>
      <c r="AF1736" s="175"/>
      <c r="AG1736" s="175"/>
    </row>
    <row r="1737" spans="1:33" ht="18" customHeight="1">
      <c r="A1737" s="647" t="str">
        <f t="shared" si="161"/>
        <v>平成21</v>
      </c>
      <c r="B1737" s="552">
        <f t="shared" si="158"/>
        <v>105</v>
      </c>
      <c r="C1737" s="648" t="s">
        <v>3837</v>
      </c>
      <c r="D1737" s="648" t="str">
        <f t="shared" si="159"/>
        <v/>
      </c>
      <c r="E1737" s="654">
        <v>1</v>
      </c>
      <c r="F1737" s="650" t="s">
        <v>3838</v>
      </c>
      <c r="G1737" s="650" t="s">
        <v>3839</v>
      </c>
      <c r="H1737" s="650" t="s">
        <v>3571</v>
      </c>
      <c r="I1737" s="176"/>
      <c r="J1737" s="665">
        <v>1</v>
      </c>
      <c r="K1737" s="669">
        <v>1</v>
      </c>
      <c r="L1737" s="669">
        <v>38</v>
      </c>
      <c r="M1737" s="176">
        <f t="shared" si="162"/>
        <v>38</v>
      </c>
      <c r="N1737" s="1104"/>
      <c r="O1737" s="1129" t="str">
        <f t="shared" si="160"/>
        <v/>
      </c>
      <c r="P1737" s="175"/>
      <c r="Q1737" s="175"/>
      <c r="R1737" s="175"/>
      <c r="S1737" s="175"/>
      <c r="T1737" s="175"/>
      <c r="U1737" s="175"/>
      <c r="V1737" s="175"/>
      <c r="W1737" s="175"/>
      <c r="X1737" s="175"/>
      <c r="Y1737" s="175"/>
      <c r="Z1737" s="175"/>
      <c r="AA1737" s="175"/>
      <c r="AB1737" s="175"/>
      <c r="AC1737" s="175"/>
      <c r="AD1737" s="175"/>
      <c r="AE1737" s="175"/>
      <c r="AF1737" s="175"/>
      <c r="AG1737" s="175"/>
    </row>
    <row r="1738" spans="1:33" ht="18" customHeight="1">
      <c r="A1738" s="647" t="str">
        <f t="shared" si="161"/>
        <v>平成21</v>
      </c>
      <c r="B1738" s="552">
        <f t="shared" si="158"/>
        <v>105</v>
      </c>
      <c r="C1738" s="648" t="s">
        <v>3837</v>
      </c>
      <c r="D1738" s="648" t="str">
        <f t="shared" si="159"/>
        <v/>
      </c>
      <c r="E1738" s="654">
        <v>1</v>
      </c>
      <c r="F1738" s="650" t="s">
        <v>3840</v>
      </c>
      <c r="G1738" s="650" t="s">
        <v>3839</v>
      </c>
      <c r="H1738" s="650" t="s">
        <v>3571</v>
      </c>
      <c r="I1738" s="176"/>
      <c r="J1738" s="665">
        <v>1</v>
      </c>
      <c r="K1738" s="669">
        <v>1</v>
      </c>
      <c r="L1738" s="669">
        <v>11</v>
      </c>
      <c r="M1738" s="176">
        <f t="shared" si="162"/>
        <v>11</v>
      </c>
      <c r="N1738" s="1104"/>
      <c r="O1738" s="1129" t="str">
        <f t="shared" si="160"/>
        <v/>
      </c>
      <c r="P1738" s="175"/>
      <c r="Q1738" s="175"/>
      <c r="R1738" s="175"/>
      <c r="S1738" s="175"/>
      <c r="T1738" s="175"/>
      <c r="U1738" s="175"/>
      <c r="V1738" s="175"/>
      <c r="W1738" s="175"/>
      <c r="X1738" s="175"/>
      <c r="Y1738" s="175"/>
      <c r="Z1738" s="175"/>
      <c r="AA1738" s="175"/>
      <c r="AB1738" s="175"/>
      <c r="AC1738" s="175"/>
      <c r="AD1738" s="175"/>
      <c r="AE1738" s="175"/>
      <c r="AF1738" s="175"/>
      <c r="AG1738" s="175"/>
    </row>
    <row r="1739" spans="1:33" ht="18" customHeight="1">
      <c r="A1739" s="647" t="str">
        <f t="shared" si="161"/>
        <v>平成21</v>
      </c>
      <c r="B1739" s="552">
        <f t="shared" si="158"/>
        <v>34</v>
      </c>
      <c r="C1739" s="648" t="s">
        <v>3841</v>
      </c>
      <c r="D1739" s="648" t="str">
        <f t="shared" si="159"/>
        <v/>
      </c>
      <c r="E1739" s="654">
        <v>1</v>
      </c>
      <c r="F1739" s="650" t="s">
        <v>3842</v>
      </c>
      <c r="G1739" s="650" t="s">
        <v>2221</v>
      </c>
      <c r="H1739" s="650" t="s">
        <v>3538</v>
      </c>
      <c r="I1739" s="176"/>
      <c r="J1739" s="665">
        <v>1</v>
      </c>
      <c r="K1739" s="669">
        <v>11</v>
      </c>
      <c r="L1739" s="669">
        <v>187</v>
      </c>
      <c r="M1739" s="176">
        <f t="shared" si="162"/>
        <v>187</v>
      </c>
      <c r="N1739" s="1104"/>
      <c r="O1739" s="1129" t="str">
        <f t="shared" si="160"/>
        <v/>
      </c>
      <c r="P1739" s="175"/>
      <c r="Q1739" s="175"/>
      <c r="R1739" s="175"/>
      <c r="S1739" s="175"/>
      <c r="T1739" s="175"/>
      <c r="U1739" s="175"/>
      <c r="V1739" s="175"/>
      <c r="W1739" s="175"/>
      <c r="X1739" s="175"/>
      <c r="Y1739" s="175"/>
      <c r="Z1739" s="175"/>
      <c r="AA1739" s="175"/>
      <c r="AB1739" s="175"/>
      <c r="AC1739" s="175"/>
      <c r="AD1739" s="175"/>
      <c r="AE1739" s="175"/>
      <c r="AF1739" s="175"/>
      <c r="AG1739" s="175"/>
    </row>
    <row r="1740" spans="1:33" ht="18" customHeight="1">
      <c r="A1740" s="647" t="str">
        <f t="shared" si="161"/>
        <v>平成21</v>
      </c>
      <c r="B1740" s="552">
        <f t="shared" si="158"/>
        <v>45</v>
      </c>
      <c r="C1740" s="648" t="s">
        <v>3843</v>
      </c>
      <c r="D1740" s="648" t="str">
        <f t="shared" si="159"/>
        <v/>
      </c>
      <c r="E1740" s="654">
        <v>1</v>
      </c>
      <c r="F1740" s="650" t="s">
        <v>3844</v>
      </c>
      <c r="G1740" s="650" t="s">
        <v>3134</v>
      </c>
      <c r="H1740" s="650" t="s">
        <v>3509</v>
      </c>
      <c r="I1740" s="176"/>
      <c r="J1740" s="665">
        <v>1</v>
      </c>
      <c r="K1740" s="669">
        <v>7</v>
      </c>
      <c r="L1740" s="669">
        <v>90</v>
      </c>
      <c r="M1740" s="176">
        <f t="shared" si="162"/>
        <v>90</v>
      </c>
      <c r="N1740" s="1104"/>
      <c r="O1740" s="1129" t="str">
        <f t="shared" si="160"/>
        <v/>
      </c>
      <c r="P1740" s="175"/>
      <c r="Q1740" s="175"/>
      <c r="R1740" s="175"/>
      <c r="S1740" s="175"/>
      <c r="T1740" s="175"/>
      <c r="U1740" s="175"/>
      <c r="V1740" s="175"/>
      <c r="W1740" s="175"/>
      <c r="X1740" s="175"/>
      <c r="Y1740" s="175"/>
      <c r="Z1740" s="175"/>
      <c r="AA1740" s="175"/>
      <c r="AB1740" s="175"/>
      <c r="AC1740" s="175"/>
      <c r="AD1740" s="175"/>
      <c r="AE1740" s="175"/>
      <c r="AF1740" s="175"/>
      <c r="AG1740" s="175"/>
    </row>
    <row r="1741" spans="1:33" ht="18" customHeight="1">
      <c r="A1741" s="647" t="str">
        <f t="shared" si="161"/>
        <v>平成21</v>
      </c>
      <c r="B1741" s="552">
        <f t="shared" si="158"/>
        <v>29</v>
      </c>
      <c r="C1741" s="648" t="s">
        <v>3843</v>
      </c>
      <c r="D1741" s="648">
        <f t="shared" si="159"/>
        <v>40031</v>
      </c>
      <c r="E1741" s="654">
        <v>2</v>
      </c>
      <c r="F1741" s="650" t="s">
        <v>3845</v>
      </c>
      <c r="G1741" s="650" t="s">
        <v>3846</v>
      </c>
      <c r="H1741" s="650" t="s">
        <v>3847</v>
      </c>
      <c r="I1741" s="176"/>
      <c r="J1741" s="665">
        <v>1</v>
      </c>
      <c r="K1741" s="669">
        <v>16</v>
      </c>
      <c r="L1741" s="669">
        <v>116</v>
      </c>
      <c r="M1741" s="176">
        <f t="shared" si="162"/>
        <v>232</v>
      </c>
      <c r="N1741" s="1104"/>
      <c r="O1741" s="1129" t="str">
        <f t="shared" si="160"/>
        <v/>
      </c>
      <c r="P1741" s="175"/>
      <c r="Q1741" s="175"/>
      <c r="R1741" s="175"/>
      <c r="S1741" s="175"/>
      <c r="T1741" s="175"/>
      <c r="U1741" s="175"/>
      <c r="V1741" s="175"/>
      <c r="W1741" s="175"/>
      <c r="X1741" s="175"/>
      <c r="Y1741" s="175"/>
      <c r="Z1741" s="175"/>
      <c r="AA1741" s="175"/>
      <c r="AB1741" s="175"/>
      <c r="AC1741" s="175"/>
      <c r="AD1741" s="175"/>
      <c r="AE1741" s="175"/>
      <c r="AF1741" s="175"/>
      <c r="AG1741" s="175"/>
    </row>
    <row r="1742" spans="1:33" ht="18" customHeight="1">
      <c r="A1742" s="647" t="str">
        <f t="shared" si="161"/>
        <v>平成21</v>
      </c>
      <c r="B1742" s="552">
        <f t="shared" si="158"/>
        <v>27</v>
      </c>
      <c r="C1742" s="648" t="s">
        <v>3848</v>
      </c>
      <c r="D1742" s="648">
        <f t="shared" si="159"/>
        <v>40046</v>
      </c>
      <c r="E1742" s="654">
        <v>2</v>
      </c>
      <c r="F1742" s="650" t="s">
        <v>3849</v>
      </c>
      <c r="G1742" s="650" t="s">
        <v>3134</v>
      </c>
      <c r="H1742" s="650" t="s">
        <v>3538</v>
      </c>
      <c r="I1742" s="176"/>
      <c r="J1742" s="665">
        <v>1</v>
      </c>
      <c r="K1742" s="669">
        <v>26</v>
      </c>
      <c r="L1742" s="669">
        <v>52</v>
      </c>
      <c r="M1742" s="176">
        <f t="shared" si="162"/>
        <v>104</v>
      </c>
      <c r="N1742" s="1104"/>
      <c r="O1742" s="1129" t="str">
        <f t="shared" si="160"/>
        <v/>
      </c>
      <c r="P1742" s="175"/>
      <c r="Q1742" s="175"/>
      <c r="R1742" s="175"/>
      <c r="S1742" s="175"/>
      <c r="T1742" s="175"/>
      <c r="U1742" s="175"/>
      <c r="V1742" s="175"/>
      <c r="W1742" s="175"/>
      <c r="X1742" s="175"/>
      <c r="Y1742" s="175"/>
      <c r="Z1742" s="175"/>
      <c r="AA1742" s="175"/>
      <c r="AB1742" s="175"/>
      <c r="AC1742" s="175"/>
      <c r="AD1742" s="175"/>
      <c r="AE1742" s="175"/>
      <c r="AF1742" s="175"/>
      <c r="AG1742" s="175"/>
    </row>
    <row r="1743" spans="1:33" ht="18" customHeight="1">
      <c r="A1743" s="647" t="str">
        <f t="shared" si="161"/>
        <v>平成21</v>
      </c>
      <c r="B1743" s="552">
        <f t="shared" si="158"/>
        <v>105</v>
      </c>
      <c r="C1743" s="648" t="s">
        <v>3848</v>
      </c>
      <c r="D1743" s="648" t="str">
        <f t="shared" si="159"/>
        <v/>
      </c>
      <c r="E1743" s="654">
        <v>1</v>
      </c>
      <c r="F1743" s="676" t="s">
        <v>3850</v>
      </c>
      <c r="G1743" s="650" t="s">
        <v>3834</v>
      </c>
      <c r="H1743" s="650" t="s">
        <v>2999</v>
      </c>
      <c r="I1743" s="176"/>
      <c r="J1743" s="665">
        <v>1</v>
      </c>
      <c r="K1743" s="669">
        <v>1</v>
      </c>
      <c r="L1743" s="669">
        <v>45</v>
      </c>
      <c r="M1743" s="176">
        <f t="shared" si="162"/>
        <v>45</v>
      </c>
      <c r="N1743" s="1104"/>
      <c r="O1743" s="1129" t="str">
        <f t="shared" si="160"/>
        <v/>
      </c>
      <c r="P1743" s="175"/>
      <c r="Q1743" s="175"/>
      <c r="R1743" s="175"/>
      <c r="S1743" s="175"/>
      <c r="T1743" s="175"/>
      <c r="U1743" s="175"/>
      <c r="V1743" s="175"/>
      <c r="W1743" s="175"/>
      <c r="X1743" s="175"/>
      <c r="Y1743" s="175"/>
      <c r="Z1743" s="175"/>
      <c r="AA1743" s="175"/>
      <c r="AB1743" s="175"/>
      <c r="AC1743" s="175"/>
      <c r="AD1743" s="175"/>
      <c r="AE1743" s="175"/>
      <c r="AF1743" s="175"/>
      <c r="AG1743" s="175"/>
    </row>
    <row r="1744" spans="1:33" ht="18" customHeight="1">
      <c r="A1744" s="647" t="str">
        <f t="shared" si="161"/>
        <v>平成21</v>
      </c>
      <c r="B1744" s="552">
        <f t="shared" si="158"/>
        <v>9</v>
      </c>
      <c r="C1744" s="648" t="s">
        <v>3851</v>
      </c>
      <c r="D1744" s="648" t="str">
        <f t="shared" si="159"/>
        <v/>
      </c>
      <c r="E1744" s="654">
        <v>1</v>
      </c>
      <c r="F1744" s="650" t="s">
        <v>3852</v>
      </c>
      <c r="G1744" s="650" t="s">
        <v>3853</v>
      </c>
      <c r="H1744" s="650" t="s">
        <v>3585</v>
      </c>
      <c r="I1744" s="176"/>
      <c r="J1744" s="665">
        <v>1</v>
      </c>
      <c r="K1744" s="669">
        <v>112</v>
      </c>
      <c r="L1744" s="669">
        <v>173</v>
      </c>
      <c r="M1744" s="176">
        <f t="shared" si="162"/>
        <v>173</v>
      </c>
      <c r="N1744" s="1104"/>
      <c r="O1744" s="1129" t="str">
        <f t="shared" si="160"/>
        <v/>
      </c>
      <c r="P1744" s="175"/>
      <c r="Q1744" s="175"/>
      <c r="R1744" s="175"/>
      <c r="S1744" s="175"/>
      <c r="T1744" s="175"/>
      <c r="U1744" s="175"/>
      <c r="V1744" s="175"/>
      <c r="W1744" s="175"/>
      <c r="X1744" s="175"/>
      <c r="Y1744" s="175"/>
      <c r="Z1744" s="175"/>
      <c r="AA1744" s="175"/>
      <c r="AB1744" s="175"/>
      <c r="AC1744" s="175"/>
      <c r="AD1744" s="175"/>
      <c r="AE1744" s="175"/>
      <c r="AF1744" s="175"/>
      <c r="AG1744" s="175"/>
    </row>
    <row r="1745" spans="1:33" ht="18" customHeight="1">
      <c r="A1745" s="647" t="str">
        <f t="shared" si="161"/>
        <v>平成21</v>
      </c>
      <c r="B1745" s="552">
        <f t="shared" si="158"/>
        <v>36</v>
      </c>
      <c r="C1745" s="648" t="s">
        <v>3854</v>
      </c>
      <c r="D1745" s="648">
        <f t="shared" si="159"/>
        <v>40064</v>
      </c>
      <c r="E1745" s="654">
        <v>2</v>
      </c>
      <c r="F1745" s="650" t="s">
        <v>3855</v>
      </c>
      <c r="G1745" s="650" t="s">
        <v>3856</v>
      </c>
      <c r="H1745" s="650" t="s">
        <v>3523</v>
      </c>
      <c r="I1745" s="176"/>
      <c r="J1745" s="665">
        <v>1</v>
      </c>
      <c r="K1745" s="669">
        <v>10</v>
      </c>
      <c r="L1745" s="669">
        <v>121</v>
      </c>
      <c r="M1745" s="176">
        <f t="shared" si="162"/>
        <v>242</v>
      </c>
      <c r="N1745" s="1104"/>
      <c r="O1745" s="1129" t="str">
        <f t="shared" si="160"/>
        <v/>
      </c>
      <c r="P1745" s="175"/>
      <c r="Q1745" s="175"/>
      <c r="R1745" s="175"/>
      <c r="S1745" s="175"/>
      <c r="T1745" s="175"/>
      <c r="U1745" s="175"/>
      <c r="V1745" s="175"/>
      <c r="W1745" s="175"/>
      <c r="X1745" s="175"/>
      <c r="Y1745" s="175"/>
      <c r="Z1745" s="175"/>
      <c r="AA1745" s="175"/>
      <c r="AB1745" s="175"/>
      <c r="AC1745" s="175"/>
      <c r="AD1745" s="175"/>
      <c r="AE1745" s="175"/>
      <c r="AF1745" s="175"/>
      <c r="AG1745" s="175"/>
    </row>
    <row r="1746" spans="1:33" ht="18" customHeight="1">
      <c r="A1746" s="647" t="str">
        <f t="shared" si="161"/>
        <v>平成21</v>
      </c>
      <c r="B1746" s="552">
        <f t="shared" si="158"/>
        <v>14</v>
      </c>
      <c r="C1746" s="648" t="s">
        <v>3857</v>
      </c>
      <c r="D1746" s="648">
        <f t="shared" si="159"/>
        <v>40068</v>
      </c>
      <c r="E1746" s="654">
        <v>2</v>
      </c>
      <c r="F1746" s="650" t="s">
        <v>3858</v>
      </c>
      <c r="G1746" s="650" t="s">
        <v>3859</v>
      </c>
      <c r="H1746" s="650" t="s">
        <v>2963</v>
      </c>
      <c r="I1746" s="176"/>
      <c r="J1746" s="665">
        <v>1</v>
      </c>
      <c r="K1746" s="669">
        <v>71</v>
      </c>
      <c r="L1746" s="669">
        <v>206</v>
      </c>
      <c r="M1746" s="176">
        <f t="shared" si="162"/>
        <v>412</v>
      </c>
      <c r="N1746" s="1104"/>
      <c r="O1746" s="1129" t="str">
        <f t="shared" si="160"/>
        <v/>
      </c>
      <c r="P1746" s="175"/>
      <c r="Q1746" s="175"/>
      <c r="R1746" s="175"/>
      <c r="S1746" s="175"/>
      <c r="T1746" s="175"/>
      <c r="U1746" s="175"/>
      <c r="V1746" s="175"/>
      <c r="W1746" s="175"/>
      <c r="X1746" s="175"/>
      <c r="Y1746" s="175"/>
      <c r="Z1746" s="175"/>
      <c r="AA1746" s="175"/>
      <c r="AB1746" s="175"/>
      <c r="AC1746" s="175"/>
      <c r="AD1746" s="175"/>
      <c r="AE1746" s="175"/>
      <c r="AF1746" s="175"/>
      <c r="AG1746" s="175"/>
    </row>
    <row r="1747" spans="1:33" ht="18" customHeight="1">
      <c r="A1747" s="647" t="str">
        <f t="shared" si="161"/>
        <v>平成21</v>
      </c>
      <c r="B1747" s="552">
        <f t="shared" si="158"/>
        <v>55</v>
      </c>
      <c r="C1747" s="648" t="s">
        <v>3860</v>
      </c>
      <c r="D1747" s="648">
        <f t="shared" si="159"/>
        <v>40071</v>
      </c>
      <c r="E1747" s="654">
        <v>2</v>
      </c>
      <c r="F1747" s="650" t="s">
        <v>3861</v>
      </c>
      <c r="G1747" s="650" t="s">
        <v>3862</v>
      </c>
      <c r="H1747" s="650" t="s">
        <v>1676</v>
      </c>
      <c r="I1747" s="176"/>
      <c r="J1747" s="665">
        <v>1</v>
      </c>
      <c r="K1747" s="669">
        <v>6</v>
      </c>
      <c r="L1747" s="669">
        <v>54</v>
      </c>
      <c r="M1747" s="176">
        <f t="shared" si="162"/>
        <v>108</v>
      </c>
      <c r="N1747" s="1104"/>
      <c r="O1747" s="1129" t="str">
        <f t="shared" si="160"/>
        <v/>
      </c>
      <c r="P1747" s="175"/>
      <c r="Q1747" s="175"/>
      <c r="R1747" s="175"/>
      <c r="S1747" s="175"/>
      <c r="T1747" s="175"/>
      <c r="U1747" s="175"/>
      <c r="V1747" s="175"/>
      <c r="W1747" s="175"/>
      <c r="X1747" s="175"/>
      <c r="Y1747" s="175"/>
      <c r="Z1747" s="175"/>
      <c r="AA1747" s="175"/>
      <c r="AB1747" s="175"/>
      <c r="AC1747" s="175"/>
      <c r="AD1747" s="175"/>
      <c r="AE1747" s="175"/>
      <c r="AF1747" s="175"/>
      <c r="AG1747" s="175"/>
    </row>
    <row r="1748" spans="1:33" ht="18" customHeight="1">
      <c r="A1748" s="647" t="str">
        <f t="shared" si="161"/>
        <v>平成21</v>
      </c>
      <c r="B1748" s="552">
        <f t="shared" si="158"/>
        <v>17</v>
      </c>
      <c r="C1748" s="648" t="s">
        <v>3863</v>
      </c>
      <c r="D1748" s="648">
        <f t="shared" si="159"/>
        <v>40079</v>
      </c>
      <c r="E1748" s="654">
        <v>2</v>
      </c>
      <c r="F1748" s="650" t="s">
        <v>3864</v>
      </c>
      <c r="G1748" s="650" t="s">
        <v>3865</v>
      </c>
      <c r="H1748" s="650" t="s">
        <v>3562</v>
      </c>
      <c r="I1748" s="176"/>
      <c r="J1748" s="665">
        <v>1</v>
      </c>
      <c r="K1748" s="669">
        <v>54</v>
      </c>
      <c r="L1748" s="669">
        <v>120</v>
      </c>
      <c r="M1748" s="176">
        <f t="shared" si="162"/>
        <v>240</v>
      </c>
      <c r="N1748" s="1104"/>
      <c r="O1748" s="1129" t="str">
        <f t="shared" si="160"/>
        <v/>
      </c>
      <c r="P1748" s="175"/>
      <c r="Q1748" s="175"/>
      <c r="R1748" s="175"/>
      <c r="S1748" s="175"/>
      <c r="T1748" s="175"/>
      <c r="U1748" s="175"/>
      <c r="V1748" s="175"/>
      <c r="W1748" s="175"/>
      <c r="X1748" s="175"/>
      <c r="Y1748" s="175"/>
      <c r="Z1748" s="175"/>
      <c r="AA1748" s="175"/>
      <c r="AB1748" s="175"/>
      <c r="AC1748" s="175"/>
      <c r="AD1748" s="175"/>
      <c r="AE1748" s="175"/>
      <c r="AF1748" s="175"/>
      <c r="AG1748" s="175"/>
    </row>
    <row r="1749" spans="1:33" ht="18" customHeight="1">
      <c r="A1749" s="647" t="str">
        <f t="shared" si="161"/>
        <v>平成21</v>
      </c>
      <c r="B1749" s="552">
        <f t="shared" si="158"/>
        <v>55</v>
      </c>
      <c r="C1749" s="648" t="s">
        <v>3866</v>
      </c>
      <c r="D1749" s="648" t="str">
        <f t="shared" si="159"/>
        <v/>
      </c>
      <c r="E1749" s="654">
        <v>1</v>
      </c>
      <c r="F1749" s="650" t="s">
        <v>3867</v>
      </c>
      <c r="G1749" s="650" t="s">
        <v>2915</v>
      </c>
      <c r="H1749" s="650" t="s">
        <v>3512</v>
      </c>
      <c r="I1749" s="176"/>
      <c r="J1749" s="665">
        <v>1</v>
      </c>
      <c r="K1749" s="669">
        <v>6</v>
      </c>
      <c r="L1749" s="669">
        <v>54</v>
      </c>
      <c r="M1749" s="176">
        <f t="shared" si="162"/>
        <v>54</v>
      </c>
      <c r="N1749" s="1104"/>
      <c r="O1749" s="1129" t="str">
        <f t="shared" si="160"/>
        <v/>
      </c>
      <c r="P1749" s="175"/>
      <c r="Q1749" s="175"/>
      <c r="R1749" s="175"/>
      <c r="S1749" s="175"/>
      <c r="T1749" s="175"/>
      <c r="U1749" s="175"/>
      <c r="V1749" s="175"/>
      <c r="W1749" s="175"/>
      <c r="X1749" s="175"/>
      <c r="Y1749" s="175"/>
      <c r="Z1749" s="175"/>
      <c r="AA1749" s="175"/>
      <c r="AB1749" s="175"/>
      <c r="AC1749" s="175"/>
      <c r="AD1749" s="175"/>
      <c r="AE1749" s="175"/>
      <c r="AF1749" s="175"/>
      <c r="AG1749" s="175"/>
    </row>
    <row r="1750" spans="1:33" ht="18" customHeight="1">
      <c r="A1750" s="647" t="str">
        <f t="shared" si="161"/>
        <v>平成21</v>
      </c>
      <c r="B1750" s="552">
        <f t="shared" si="158"/>
        <v>17</v>
      </c>
      <c r="C1750" s="648" t="s">
        <v>3868</v>
      </c>
      <c r="D1750" s="648">
        <f t="shared" si="159"/>
        <v>40109</v>
      </c>
      <c r="E1750" s="654">
        <v>2</v>
      </c>
      <c r="F1750" s="650" t="s">
        <v>3869</v>
      </c>
      <c r="G1750" s="650" t="s">
        <v>3134</v>
      </c>
      <c r="H1750" s="650" t="s">
        <v>3605</v>
      </c>
      <c r="I1750" s="176"/>
      <c r="J1750" s="665">
        <v>1</v>
      </c>
      <c r="K1750" s="669">
        <v>54</v>
      </c>
      <c r="L1750" s="669">
        <v>167</v>
      </c>
      <c r="M1750" s="176">
        <f t="shared" si="162"/>
        <v>334</v>
      </c>
      <c r="N1750" s="1104"/>
      <c r="O1750" s="1129" t="str">
        <f t="shared" si="160"/>
        <v/>
      </c>
      <c r="P1750" s="175"/>
      <c r="Q1750" s="175"/>
      <c r="R1750" s="175"/>
      <c r="S1750" s="175"/>
      <c r="T1750" s="175"/>
      <c r="U1750" s="175"/>
      <c r="V1750" s="175"/>
      <c r="W1750" s="175"/>
      <c r="X1750" s="175"/>
      <c r="Y1750" s="175"/>
      <c r="Z1750" s="175"/>
      <c r="AA1750" s="175"/>
      <c r="AB1750" s="175"/>
      <c r="AC1750" s="175"/>
      <c r="AD1750" s="175"/>
      <c r="AE1750" s="175"/>
      <c r="AF1750" s="175"/>
      <c r="AG1750" s="175"/>
    </row>
    <row r="1751" spans="1:33" ht="18" customHeight="1">
      <c r="A1751" s="647" t="str">
        <f t="shared" si="161"/>
        <v>平成21</v>
      </c>
      <c r="B1751" s="552">
        <f t="shared" si="158"/>
        <v>10</v>
      </c>
      <c r="C1751" s="648" t="s">
        <v>3870</v>
      </c>
      <c r="D1751" s="648">
        <f t="shared" si="159"/>
        <v>40111</v>
      </c>
      <c r="E1751" s="654">
        <v>2</v>
      </c>
      <c r="F1751" s="650" t="s">
        <v>3871</v>
      </c>
      <c r="G1751" s="650" t="s">
        <v>3872</v>
      </c>
      <c r="H1751" s="650" t="s">
        <v>3527</v>
      </c>
      <c r="I1751" s="176"/>
      <c r="J1751" s="665">
        <v>1</v>
      </c>
      <c r="K1751" s="669">
        <v>110</v>
      </c>
      <c r="L1751" s="669">
        <v>178</v>
      </c>
      <c r="M1751" s="176">
        <f t="shared" si="162"/>
        <v>356</v>
      </c>
      <c r="N1751" s="1104"/>
      <c r="O1751" s="1129" t="str">
        <f t="shared" si="160"/>
        <v/>
      </c>
      <c r="P1751" s="175"/>
      <c r="Q1751" s="175"/>
      <c r="R1751" s="175"/>
      <c r="S1751" s="175"/>
      <c r="T1751" s="175"/>
      <c r="U1751" s="175"/>
      <c r="V1751" s="175"/>
      <c r="W1751" s="175"/>
      <c r="X1751" s="175"/>
      <c r="Y1751" s="175"/>
      <c r="Z1751" s="175"/>
      <c r="AA1751" s="175"/>
      <c r="AB1751" s="175"/>
      <c r="AC1751" s="175"/>
      <c r="AD1751" s="175"/>
      <c r="AE1751" s="175"/>
      <c r="AF1751" s="175"/>
      <c r="AG1751" s="175"/>
    </row>
    <row r="1752" spans="1:33" ht="18" customHeight="1">
      <c r="A1752" s="647" t="str">
        <f t="shared" si="161"/>
        <v>平成21</v>
      </c>
      <c r="B1752" s="552">
        <f t="shared" si="158"/>
        <v>105</v>
      </c>
      <c r="C1752" s="648" t="s">
        <v>3873</v>
      </c>
      <c r="D1752" s="648" t="str">
        <f t="shared" si="159"/>
        <v/>
      </c>
      <c r="E1752" s="654">
        <v>1</v>
      </c>
      <c r="F1752" s="676" t="s">
        <v>3874</v>
      </c>
      <c r="G1752" s="650" t="s">
        <v>3875</v>
      </c>
      <c r="H1752" s="650" t="s">
        <v>2999</v>
      </c>
      <c r="I1752" s="176"/>
      <c r="J1752" s="665">
        <v>1</v>
      </c>
      <c r="K1752" s="669">
        <v>1</v>
      </c>
      <c r="L1752" s="669">
        <v>194</v>
      </c>
      <c r="M1752" s="176">
        <f t="shared" si="162"/>
        <v>194</v>
      </c>
      <c r="N1752" s="1104"/>
      <c r="O1752" s="1129" t="str">
        <f t="shared" si="160"/>
        <v/>
      </c>
      <c r="P1752" s="175"/>
      <c r="Q1752" s="175"/>
      <c r="R1752" s="175"/>
      <c r="S1752" s="175"/>
      <c r="T1752" s="175"/>
      <c r="U1752" s="175"/>
      <c r="V1752" s="175"/>
      <c r="W1752" s="175"/>
      <c r="X1752" s="175"/>
      <c r="Y1752" s="175"/>
      <c r="Z1752" s="175"/>
      <c r="AA1752" s="175"/>
      <c r="AB1752" s="175"/>
      <c r="AC1752" s="175"/>
      <c r="AD1752" s="175"/>
      <c r="AE1752" s="175"/>
      <c r="AF1752" s="175"/>
      <c r="AG1752" s="175"/>
    </row>
    <row r="1753" spans="1:33" ht="18" customHeight="1">
      <c r="A1753" s="647" t="str">
        <f t="shared" si="161"/>
        <v>平成21</v>
      </c>
      <c r="B1753" s="552">
        <f t="shared" si="158"/>
        <v>55</v>
      </c>
      <c r="C1753" s="648" t="s">
        <v>3876</v>
      </c>
      <c r="D1753" s="648">
        <f t="shared" si="159"/>
        <v>40122</v>
      </c>
      <c r="E1753" s="654">
        <v>2</v>
      </c>
      <c r="F1753" s="650" t="s">
        <v>3877</v>
      </c>
      <c r="G1753" s="650" t="s">
        <v>2915</v>
      </c>
      <c r="H1753" s="650" t="s">
        <v>3512</v>
      </c>
      <c r="I1753" s="176"/>
      <c r="J1753" s="665">
        <v>1</v>
      </c>
      <c r="K1753" s="669">
        <v>6</v>
      </c>
      <c r="L1753" s="669">
        <v>47</v>
      </c>
      <c r="M1753" s="176">
        <f t="shared" si="162"/>
        <v>94</v>
      </c>
      <c r="N1753" s="1104"/>
      <c r="O1753" s="1129" t="str">
        <f t="shared" si="160"/>
        <v/>
      </c>
      <c r="P1753" s="175"/>
      <c r="Q1753" s="175"/>
      <c r="R1753" s="175"/>
      <c r="S1753" s="175"/>
      <c r="T1753" s="175"/>
      <c r="U1753" s="175"/>
      <c r="V1753" s="175"/>
      <c r="W1753" s="175"/>
      <c r="X1753" s="175"/>
      <c r="Y1753" s="175"/>
      <c r="Z1753" s="175"/>
      <c r="AA1753" s="175"/>
      <c r="AB1753" s="175"/>
      <c r="AC1753" s="175"/>
      <c r="AD1753" s="175"/>
      <c r="AE1753" s="175"/>
      <c r="AF1753" s="175"/>
      <c r="AG1753" s="175"/>
    </row>
    <row r="1754" spans="1:33" ht="18" customHeight="1">
      <c r="A1754" s="647" t="str">
        <f t="shared" si="161"/>
        <v>平成21</v>
      </c>
      <c r="B1754" s="552">
        <f t="shared" si="158"/>
        <v>105</v>
      </c>
      <c r="C1754" s="648" t="s">
        <v>3878</v>
      </c>
      <c r="D1754" s="648" t="str">
        <f t="shared" si="159"/>
        <v/>
      </c>
      <c r="E1754" s="654">
        <v>1</v>
      </c>
      <c r="F1754" s="650" t="s">
        <v>3879</v>
      </c>
      <c r="G1754" s="650" t="s">
        <v>3802</v>
      </c>
      <c r="H1754" s="650" t="s">
        <v>2922</v>
      </c>
      <c r="I1754" s="176"/>
      <c r="J1754" s="665">
        <v>1</v>
      </c>
      <c r="K1754" s="669">
        <v>1</v>
      </c>
      <c r="L1754" s="669">
        <v>3</v>
      </c>
      <c r="M1754" s="176">
        <f t="shared" si="162"/>
        <v>3</v>
      </c>
      <c r="N1754" s="1104"/>
      <c r="O1754" s="1129" t="str">
        <f t="shared" si="160"/>
        <v/>
      </c>
      <c r="P1754" s="175"/>
      <c r="Q1754" s="175"/>
      <c r="R1754" s="175"/>
      <c r="S1754" s="175"/>
      <c r="T1754" s="175"/>
      <c r="U1754" s="175"/>
      <c r="V1754" s="175"/>
      <c r="W1754" s="175"/>
      <c r="X1754" s="175"/>
      <c r="Y1754" s="175"/>
      <c r="Z1754" s="175"/>
      <c r="AA1754" s="175"/>
      <c r="AB1754" s="175"/>
      <c r="AC1754" s="175"/>
      <c r="AD1754" s="175"/>
      <c r="AE1754" s="175"/>
      <c r="AF1754" s="175"/>
      <c r="AG1754" s="175"/>
    </row>
    <row r="1755" spans="1:33" ht="18" customHeight="1">
      <c r="A1755" s="647" t="str">
        <f t="shared" si="161"/>
        <v>平成21</v>
      </c>
      <c r="B1755" s="552">
        <f t="shared" si="158"/>
        <v>32</v>
      </c>
      <c r="C1755" s="648" t="s">
        <v>3880</v>
      </c>
      <c r="D1755" s="648" t="str">
        <f t="shared" si="159"/>
        <v/>
      </c>
      <c r="E1755" s="654">
        <v>1</v>
      </c>
      <c r="F1755" s="650" t="s">
        <v>3881</v>
      </c>
      <c r="G1755" s="650" t="s">
        <v>3134</v>
      </c>
      <c r="H1755" s="650" t="s">
        <v>3562</v>
      </c>
      <c r="I1755" s="176"/>
      <c r="J1755" s="665">
        <v>1</v>
      </c>
      <c r="K1755" s="669">
        <v>12</v>
      </c>
      <c r="L1755" s="669">
        <v>59</v>
      </c>
      <c r="M1755" s="176">
        <f t="shared" si="162"/>
        <v>59</v>
      </c>
      <c r="N1755" s="1104"/>
      <c r="O1755" s="1129" t="str">
        <f t="shared" si="160"/>
        <v/>
      </c>
      <c r="P1755" s="175"/>
      <c r="Q1755" s="175"/>
      <c r="R1755" s="175"/>
      <c r="S1755" s="175"/>
      <c r="T1755" s="175"/>
      <c r="U1755" s="175"/>
      <c r="V1755" s="175"/>
      <c r="W1755" s="175"/>
      <c r="X1755" s="175"/>
      <c r="Y1755" s="175"/>
      <c r="Z1755" s="175"/>
      <c r="AA1755" s="175"/>
      <c r="AB1755" s="175"/>
      <c r="AC1755" s="175"/>
      <c r="AD1755" s="175"/>
      <c r="AE1755" s="175"/>
      <c r="AF1755" s="175"/>
      <c r="AG1755" s="175"/>
    </row>
    <row r="1756" spans="1:33" ht="18" customHeight="1">
      <c r="A1756" s="647" t="str">
        <f t="shared" si="161"/>
        <v>平成21</v>
      </c>
      <c r="B1756" s="552">
        <f t="shared" si="158"/>
        <v>89</v>
      </c>
      <c r="C1756" s="648" t="s">
        <v>3880</v>
      </c>
      <c r="D1756" s="648" t="str">
        <f t="shared" si="159"/>
        <v/>
      </c>
      <c r="E1756" s="654">
        <v>1</v>
      </c>
      <c r="F1756" s="650" t="s">
        <v>3882</v>
      </c>
      <c r="G1756" s="650" t="s">
        <v>3883</v>
      </c>
      <c r="H1756" s="650" t="s">
        <v>3509</v>
      </c>
      <c r="I1756" s="176"/>
      <c r="J1756" s="665">
        <v>1</v>
      </c>
      <c r="K1756" s="669">
        <v>3</v>
      </c>
      <c r="L1756" s="669">
        <v>225</v>
      </c>
      <c r="M1756" s="176">
        <f t="shared" si="162"/>
        <v>225</v>
      </c>
      <c r="N1756" s="1104"/>
      <c r="O1756" s="1129" t="str">
        <f t="shared" si="160"/>
        <v/>
      </c>
      <c r="P1756" s="175"/>
      <c r="Q1756" s="175"/>
      <c r="R1756" s="175"/>
      <c r="S1756" s="175"/>
      <c r="T1756" s="175"/>
      <c r="U1756" s="175"/>
      <c r="V1756" s="175"/>
      <c r="W1756" s="175"/>
      <c r="X1756" s="175"/>
      <c r="Y1756" s="175"/>
      <c r="Z1756" s="175"/>
      <c r="AA1756" s="175"/>
      <c r="AB1756" s="175"/>
      <c r="AC1756" s="175"/>
      <c r="AD1756" s="175"/>
      <c r="AE1756" s="175"/>
      <c r="AF1756" s="175"/>
      <c r="AG1756" s="175"/>
    </row>
    <row r="1757" spans="1:33" ht="18" customHeight="1">
      <c r="A1757" s="647" t="str">
        <f t="shared" si="161"/>
        <v>平成21</v>
      </c>
      <c r="B1757" s="552">
        <f t="shared" si="158"/>
        <v>105</v>
      </c>
      <c r="C1757" s="648" t="s">
        <v>3884</v>
      </c>
      <c r="D1757" s="648" t="str">
        <f t="shared" si="159"/>
        <v/>
      </c>
      <c r="E1757" s="654">
        <v>1</v>
      </c>
      <c r="F1757" s="650" t="s">
        <v>3885</v>
      </c>
      <c r="G1757" s="650" t="s">
        <v>3802</v>
      </c>
      <c r="H1757" s="650" t="s">
        <v>2922</v>
      </c>
      <c r="I1757" s="176"/>
      <c r="J1757" s="665">
        <v>1</v>
      </c>
      <c r="K1757" s="669">
        <v>1</v>
      </c>
      <c r="L1757" s="669">
        <v>2</v>
      </c>
      <c r="M1757" s="176">
        <f t="shared" si="162"/>
        <v>2</v>
      </c>
      <c r="N1757" s="1104"/>
      <c r="O1757" s="1129" t="str">
        <f t="shared" si="160"/>
        <v/>
      </c>
      <c r="P1757" s="175"/>
      <c r="Q1757" s="175"/>
      <c r="R1757" s="175"/>
      <c r="S1757" s="175"/>
      <c r="T1757" s="175"/>
      <c r="U1757" s="175"/>
      <c r="V1757" s="175"/>
      <c r="W1757" s="175"/>
      <c r="X1757" s="175"/>
      <c r="Y1757" s="175"/>
      <c r="Z1757" s="175"/>
      <c r="AA1757" s="175"/>
      <c r="AB1757" s="175"/>
      <c r="AC1757" s="175"/>
      <c r="AD1757" s="175"/>
      <c r="AE1757" s="175"/>
      <c r="AF1757" s="175"/>
      <c r="AG1757" s="175"/>
    </row>
    <row r="1758" spans="1:33" ht="18" customHeight="1">
      <c r="A1758" s="647" t="str">
        <f t="shared" si="161"/>
        <v>平成21</v>
      </c>
      <c r="B1758" s="552">
        <f t="shared" si="158"/>
        <v>3</v>
      </c>
      <c r="C1758" s="648" t="s">
        <v>3886</v>
      </c>
      <c r="D1758" s="648">
        <f t="shared" si="159"/>
        <v>40137</v>
      </c>
      <c r="E1758" s="654">
        <v>3</v>
      </c>
      <c r="F1758" s="650" t="s">
        <v>3887</v>
      </c>
      <c r="G1758" s="650" t="s">
        <v>3888</v>
      </c>
      <c r="H1758" s="650" t="s">
        <v>3611</v>
      </c>
      <c r="I1758" s="176"/>
      <c r="J1758" s="665">
        <v>1</v>
      </c>
      <c r="K1758" s="669">
        <v>295</v>
      </c>
      <c r="L1758" s="669">
        <v>583</v>
      </c>
      <c r="M1758" s="176">
        <f t="shared" si="162"/>
        <v>1749</v>
      </c>
      <c r="N1758" s="1104"/>
      <c r="O1758" s="1129" t="str">
        <f t="shared" si="160"/>
        <v/>
      </c>
      <c r="P1758" s="175"/>
      <c r="Q1758" s="175"/>
      <c r="R1758" s="175"/>
      <c r="S1758" s="175"/>
      <c r="T1758" s="175"/>
      <c r="U1758" s="175"/>
      <c r="V1758" s="175"/>
      <c r="W1758" s="175"/>
      <c r="X1758" s="175"/>
      <c r="Y1758" s="175"/>
      <c r="Z1758" s="175"/>
      <c r="AA1758" s="175"/>
      <c r="AB1758" s="175"/>
      <c r="AC1758" s="175"/>
      <c r="AD1758" s="175"/>
      <c r="AE1758" s="175"/>
      <c r="AF1758" s="175"/>
      <c r="AG1758" s="175"/>
    </row>
    <row r="1759" spans="1:33" ht="18" customHeight="1">
      <c r="A1759" s="647" t="str">
        <f t="shared" si="161"/>
        <v>平成21</v>
      </c>
      <c r="B1759" s="552">
        <f t="shared" si="158"/>
        <v>2</v>
      </c>
      <c r="C1759" s="648" t="s">
        <v>3889</v>
      </c>
      <c r="D1759" s="648">
        <f t="shared" si="159"/>
        <v>40140</v>
      </c>
      <c r="E1759" s="654">
        <v>3</v>
      </c>
      <c r="F1759" s="650" t="s">
        <v>3890</v>
      </c>
      <c r="G1759" s="650" t="s">
        <v>1927</v>
      </c>
      <c r="H1759" s="650" t="s">
        <v>3523</v>
      </c>
      <c r="I1759" s="176"/>
      <c r="J1759" s="665">
        <v>1</v>
      </c>
      <c r="K1759" s="669">
        <v>375</v>
      </c>
      <c r="L1759" s="669">
        <v>742</v>
      </c>
      <c r="M1759" s="176">
        <f t="shared" si="162"/>
        <v>2226</v>
      </c>
      <c r="N1759" s="1104"/>
      <c r="O1759" s="1129" t="str">
        <f t="shared" si="160"/>
        <v/>
      </c>
      <c r="P1759" s="175"/>
      <c r="Q1759" s="175"/>
      <c r="R1759" s="175"/>
      <c r="S1759" s="175"/>
      <c r="T1759" s="175"/>
      <c r="U1759" s="175"/>
      <c r="V1759" s="175"/>
      <c r="W1759" s="175"/>
      <c r="X1759" s="175"/>
      <c r="Y1759" s="175"/>
      <c r="Z1759" s="175"/>
      <c r="AA1759" s="175"/>
      <c r="AB1759" s="175"/>
      <c r="AC1759" s="175"/>
      <c r="AD1759" s="175"/>
      <c r="AE1759" s="175"/>
      <c r="AF1759" s="175"/>
      <c r="AG1759" s="175"/>
    </row>
    <row r="1760" spans="1:33" ht="18" customHeight="1">
      <c r="A1760" s="647" t="str">
        <f t="shared" si="161"/>
        <v>平成21</v>
      </c>
      <c r="B1760" s="552">
        <f t="shared" si="158"/>
        <v>23</v>
      </c>
      <c r="C1760" s="648" t="s">
        <v>3891</v>
      </c>
      <c r="D1760" s="648" t="str">
        <f t="shared" si="159"/>
        <v/>
      </c>
      <c r="E1760" s="654">
        <v>1</v>
      </c>
      <c r="F1760" s="650" t="s">
        <v>3892</v>
      </c>
      <c r="G1760" s="650" t="s">
        <v>3134</v>
      </c>
      <c r="H1760" s="650" t="s">
        <v>2999</v>
      </c>
      <c r="I1760" s="176"/>
      <c r="J1760" s="665">
        <v>1</v>
      </c>
      <c r="K1760" s="669">
        <v>32</v>
      </c>
      <c r="L1760" s="669">
        <v>70</v>
      </c>
      <c r="M1760" s="176">
        <f t="shared" si="162"/>
        <v>70</v>
      </c>
      <c r="N1760" s="1104"/>
      <c r="O1760" s="1129" t="str">
        <f t="shared" si="160"/>
        <v/>
      </c>
      <c r="P1760" s="175"/>
      <c r="Q1760" s="175"/>
      <c r="R1760" s="175"/>
      <c r="S1760" s="175"/>
      <c r="T1760" s="175"/>
      <c r="U1760" s="175"/>
      <c r="V1760" s="175"/>
      <c r="W1760" s="175"/>
      <c r="X1760" s="175"/>
      <c r="Y1760" s="175"/>
      <c r="Z1760" s="175"/>
      <c r="AA1760" s="175"/>
      <c r="AB1760" s="175"/>
      <c r="AC1760" s="175"/>
      <c r="AD1760" s="175"/>
      <c r="AE1760" s="175"/>
      <c r="AF1760" s="175"/>
      <c r="AG1760" s="175"/>
    </row>
    <row r="1761" spans="1:33" ht="18" customHeight="1">
      <c r="A1761" s="647" t="str">
        <f t="shared" si="161"/>
        <v>平成21</v>
      </c>
      <c r="B1761" s="552">
        <f t="shared" si="158"/>
        <v>19</v>
      </c>
      <c r="C1761" s="648" t="s">
        <v>3893</v>
      </c>
      <c r="D1761" s="648">
        <f t="shared" si="159"/>
        <v>40144</v>
      </c>
      <c r="E1761" s="654">
        <v>2</v>
      </c>
      <c r="F1761" s="650" t="s">
        <v>3894</v>
      </c>
      <c r="G1761" s="650" t="s">
        <v>3895</v>
      </c>
      <c r="H1761" s="650" t="s">
        <v>3624</v>
      </c>
      <c r="I1761" s="176"/>
      <c r="J1761" s="665">
        <v>1</v>
      </c>
      <c r="K1761" s="669">
        <v>49</v>
      </c>
      <c r="L1761" s="669">
        <v>120</v>
      </c>
      <c r="M1761" s="176">
        <f t="shared" si="162"/>
        <v>240</v>
      </c>
      <c r="N1761" s="1104"/>
      <c r="O1761" s="1129" t="str">
        <f t="shared" si="160"/>
        <v/>
      </c>
      <c r="P1761" s="175"/>
      <c r="Q1761" s="175"/>
      <c r="R1761" s="175"/>
      <c r="S1761" s="175"/>
      <c r="T1761" s="175"/>
      <c r="U1761" s="175"/>
      <c r="V1761" s="175"/>
      <c r="W1761" s="175"/>
      <c r="X1761" s="175"/>
      <c r="Y1761" s="175"/>
      <c r="Z1761" s="175"/>
      <c r="AA1761" s="175"/>
      <c r="AB1761" s="175"/>
      <c r="AC1761" s="175"/>
      <c r="AD1761" s="175"/>
      <c r="AE1761" s="175"/>
      <c r="AF1761" s="175"/>
      <c r="AG1761" s="175"/>
    </row>
    <row r="1762" spans="1:33" ht="18" customHeight="1">
      <c r="A1762" s="647" t="str">
        <f t="shared" si="161"/>
        <v>平成21</v>
      </c>
      <c r="B1762" s="552">
        <f t="shared" si="158"/>
        <v>6</v>
      </c>
      <c r="C1762" s="648" t="s">
        <v>3896</v>
      </c>
      <c r="D1762" s="648">
        <f t="shared" si="159"/>
        <v>40146</v>
      </c>
      <c r="E1762" s="654">
        <v>3</v>
      </c>
      <c r="F1762" s="650" t="s">
        <v>3897</v>
      </c>
      <c r="G1762" s="650" t="s">
        <v>3898</v>
      </c>
      <c r="H1762" s="650" t="s">
        <v>3242</v>
      </c>
      <c r="I1762" s="176"/>
      <c r="J1762" s="665">
        <v>1</v>
      </c>
      <c r="K1762" s="669">
        <v>148</v>
      </c>
      <c r="L1762" s="669">
        <v>281</v>
      </c>
      <c r="M1762" s="176">
        <f t="shared" si="162"/>
        <v>843</v>
      </c>
      <c r="N1762" s="1104"/>
      <c r="O1762" s="1129" t="str">
        <f t="shared" si="160"/>
        <v/>
      </c>
      <c r="P1762" s="175"/>
      <c r="Q1762" s="175"/>
      <c r="R1762" s="175"/>
      <c r="S1762" s="175"/>
      <c r="T1762" s="175"/>
      <c r="U1762" s="175"/>
      <c r="V1762" s="175"/>
      <c r="W1762" s="175"/>
      <c r="X1762" s="175"/>
      <c r="Y1762" s="175"/>
      <c r="Z1762" s="175"/>
      <c r="AA1762" s="175"/>
      <c r="AB1762" s="175"/>
      <c r="AC1762" s="175"/>
      <c r="AD1762" s="175"/>
      <c r="AE1762" s="175"/>
      <c r="AF1762" s="175"/>
      <c r="AG1762" s="175"/>
    </row>
    <row r="1763" spans="1:33" ht="18" customHeight="1">
      <c r="A1763" s="647" t="str">
        <f t="shared" si="161"/>
        <v>平成21</v>
      </c>
      <c r="B1763" s="552">
        <f t="shared" si="158"/>
        <v>105</v>
      </c>
      <c r="C1763" s="648" t="s">
        <v>3899</v>
      </c>
      <c r="D1763" s="648" t="str">
        <f t="shared" si="159"/>
        <v/>
      </c>
      <c r="E1763" s="654">
        <v>1</v>
      </c>
      <c r="F1763" s="650" t="s">
        <v>3900</v>
      </c>
      <c r="G1763" s="650" t="s">
        <v>3134</v>
      </c>
      <c r="H1763" s="650" t="s">
        <v>3562</v>
      </c>
      <c r="I1763" s="176"/>
      <c r="J1763" s="665">
        <v>1</v>
      </c>
      <c r="K1763" s="669">
        <v>1</v>
      </c>
      <c r="L1763" s="669">
        <v>27</v>
      </c>
      <c r="M1763" s="176">
        <f t="shared" si="162"/>
        <v>27</v>
      </c>
      <c r="N1763" s="1104"/>
      <c r="O1763" s="1129" t="str">
        <f t="shared" si="160"/>
        <v/>
      </c>
      <c r="P1763" s="175"/>
      <c r="Q1763" s="175"/>
      <c r="R1763" s="175"/>
      <c r="S1763" s="175"/>
      <c r="T1763" s="175"/>
      <c r="U1763" s="175"/>
      <c r="V1763" s="175"/>
      <c r="W1763" s="175"/>
      <c r="X1763" s="175"/>
      <c r="Y1763" s="175"/>
      <c r="Z1763" s="175"/>
      <c r="AA1763" s="175"/>
      <c r="AB1763" s="175"/>
      <c r="AC1763" s="175"/>
      <c r="AD1763" s="175"/>
      <c r="AE1763" s="175"/>
      <c r="AF1763" s="175"/>
      <c r="AG1763" s="175"/>
    </row>
    <row r="1764" spans="1:33" ht="18" customHeight="1">
      <c r="A1764" s="647" t="str">
        <f t="shared" si="161"/>
        <v>平成21</v>
      </c>
      <c r="B1764" s="552">
        <f t="shared" si="158"/>
        <v>30</v>
      </c>
      <c r="C1764" s="648" t="s">
        <v>3901</v>
      </c>
      <c r="D1764" s="648" t="str">
        <f t="shared" si="159"/>
        <v/>
      </c>
      <c r="E1764" s="654">
        <v>1</v>
      </c>
      <c r="F1764" s="651" t="s">
        <v>3902</v>
      </c>
      <c r="G1764" s="650" t="s">
        <v>2915</v>
      </c>
      <c r="H1764" s="650" t="s">
        <v>3562</v>
      </c>
      <c r="I1764" s="176"/>
      <c r="J1764" s="665">
        <v>1</v>
      </c>
      <c r="K1764" s="669">
        <v>13</v>
      </c>
      <c r="L1764" s="669">
        <v>78</v>
      </c>
      <c r="M1764" s="176">
        <f t="shared" si="162"/>
        <v>78</v>
      </c>
      <c r="N1764" s="1104"/>
      <c r="O1764" s="1129" t="str">
        <f t="shared" si="160"/>
        <v/>
      </c>
      <c r="P1764" s="175"/>
      <c r="Q1764" s="175"/>
      <c r="R1764" s="175"/>
      <c r="S1764" s="175"/>
      <c r="T1764" s="175"/>
      <c r="U1764" s="175"/>
      <c r="V1764" s="175"/>
      <c r="W1764" s="175"/>
      <c r="X1764" s="175"/>
      <c r="Y1764" s="175"/>
      <c r="Z1764" s="175"/>
      <c r="AA1764" s="175"/>
      <c r="AB1764" s="175"/>
      <c r="AC1764" s="175"/>
      <c r="AD1764" s="175"/>
      <c r="AE1764" s="175"/>
      <c r="AF1764" s="175"/>
      <c r="AG1764" s="175"/>
    </row>
    <row r="1765" spans="1:33" ht="18" customHeight="1">
      <c r="A1765" s="647" t="str">
        <f t="shared" si="161"/>
        <v>平成21</v>
      </c>
      <c r="B1765" s="552">
        <f t="shared" si="158"/>
        <v>28</v>
      </c>
      <c r="C1765" s="648" t="s">
        <v>3903</v>
      </c>
      <c r="D1765" s="648" t="str">
        <f t="shared" si="159"/>
        <v/>
      </c>
      <c r="E1765" s="654">
        <v>1</v>
      </c>
      <c r="F1765" s="650" t="s">
        <v>3904</v>
      </c>
      <c r="G1765" s="650" t="s">
        <v>3134</v>
      </c>
      <c r="H1765" s="650" t="s">
        <v>3562</v>
      </c>
      <c r="I1765" s="176"/>
      <c r="J1765" s="665">
        <v>1</v>
      </c>
      <c r="K1765" s="669">
        <v>21</v>
      </c>
      <c r="L1765" s="669">
        <v>63</v>
      </c>
      <c r="M1765" s="176">
        <f t="shared" si="162"/>
        <v>63</v>
      </c>
      <c r="N1765" s="1104"/>
      <c r="O1765" s="1129" t="str">
        <f t="shared" si="160"/>
        <v/>
      </c>
      <c r="P1765" s="175"/>
      <c r="Q1765" s="175"/>
      <c r="R1765" s="175"/>
      <c r="S1765" s="175"/>
      <c r="T1765" s="175"/>
      <c r="U1765" s="175"/>
      <c r="V1765" s="175"/>
      <c r="W1765" s="175"/>
      <c r="X1765" s="175"/>
      <c r="Y1765" s="175"/>
      <c r="Z1765" s="175"/>
      <c r="AA1765" s="175"/>
      <c r="AB1765" s="175"/>
      <c r="AC1765" s="175"/>
      <c r="AD1765" s="175"/>
      <c r="AE1765" s="175"/>
      <c r="AF1765" s="175"/>
      <c r="AG1765" s="175"/>
    </row>
    <row r="1766" spans="1:33" ht="18" customHeight="1">
      <c r="A1766" s="647" t="str">
        <f t="shared" si="161"/>
        <v>平成21</v>
      </c>
      <c r="B1766" s="552">
        <f t="shared" si="158"/>
        <v>55</v>
      </c>
      <c r="C1766" s="648" t="s">
        <v>3903</v>
      </c>
      <c r="D1766" s="648" t="str">
        <f t="shared" si="159"/>
        <v/>
      </c>
      <c r="E1766" s="654">
        <v>1</v>
      </c>
      <c r="F1766" s="650" t="s">
        <v>3905</v>
      </c>
      <c r="G1766" s="650" t="s">
        <v>2383</v>
      </c>
      <c r="H1766" s="650" t="s">
        <v>3512</v>
      </c>
      <c r="I1766" s="176"/>
      <c r="J1766" s="665">
        <v>1</v>
      </c>
      <c r="K1766" s="669">
        <v>6</v>
      </c>
      <c r="L1766" s="669">
        <v>52</v>
      </c>
      <c r="M1766" s="176">
        <f t="shared" si="162"/>
        <v>52</v>
      </c>
      <c r="N1766" s="1104"/>
      <c r="O1766" s="1129" t="str">
        <f t="shared" si="160"/>
        <v/>
      </c>
      <c r="P1766" s="175"/>
      <c r="Q1766" s="175"/>
      <c r="R1766" s="175"/>
      <c r="S1766" s="175"/>
      <c r="T1766" s="175"/>
      <c r="U1766" s="175"/>
      <c r="V1766" s="175"/>
      <c r="W1766" s="175"/>
      <c r="X1766" s="175"/>
      <c r="Y1766" s="175"/>
      <c r="Z1766" s="175"/>
      <c r="AA1766" s="175"/>
      <c r="AB1766" s="175"/>
      <c r="AC1766" s="175"/>
      <c r="AD1766" s="175"/>
      <c r="AE1766" s="175"/>
      <c r="AF1766" s="175"/>
      <c r="AG1766" s="175"/>
    </row>
    <row r="1767" spans="1:33" ht="18" customHeight="1">
      <c r="A1767" s="647" t="str">
        <f t="shared" si="161"/>
        <v>平成21</v>
      </c>
      <c r="B1767" s="552">
        <f t="shared" si="158"/>
        <v>95</v>
      </c>
      <c r="C1767" s="648" t="s">
        <v>3906</v>
      </c>
      <c r="D1767" s="648" t="str">
        <f t="shared" si="159"/>
        <v/>
      </c>
      <c r="E1767" s="654">
        <v>1</v>
      </c>
      <c r="F1767" s="650" t="s">
        <v>3907</v>
      </c>
      <c r="G1767" s="650" t="s">
        <v>2915</v>
      </c>
      <c r="H1767" s="650" t="s">
        <v>3562</v>
      </c>
      <c r="I1767" s="176"/>
      <c r="J1767" s="665">
        <v>1</v>
      </c>
      <c r="K1767" s="669">
        <v>2</v>
      </c>
      <c r="L1767" s="669">
        <v>52</v>
      </c>
      <c r="M1767" s="176">
        <f t="shared" si="162"/>
        <v>52</v>
      </c>
      <c r="N1767" s="1104"/>
      <c r="O1767" s="1129" t="str">
        <f t="shared" si="160"/>
        <v/>
      </c>
      <c r="P1767" s="175"/>
      <c r="Q1767" s="175"/>
      <c r="R1767" s="175"/>
      <c r="S1767" s="175"/>
      <c r="T1767" s="175"/>
      <c r="U1767" s="175"/>
      <c r="V1767" s="175"/>
      <c r="W1767" s="175"/>
      <c r="X1767" s="175"/>
      <c r="Y1767" s="175"/>
      <c r="Z1767" s="175"/>
      <c r="AA1767" s="175"/>
      <c r="AB1767" s="175"/>
      <c r="AC1767" s="175"/>
      <c r="AD1767" s="175"/>
      <c r="AE1767" s="175"/>
      <c r="AF1767" s="175"/>
      <c r="AG1767" s="175"/>
    </row>
    <row r="1768" spans="1:33" ht="18" customHeight="1">
      <c r="A1768" s="647" t="str">
        <f t="shared" si="161"/>
        <v>平成21</v>
      </c>
      <c r="B1768" s="552">
        <f t="shared" si="158"/>
        <v>95</v>
      </c>
      <c r="C1768" s="648" t="s">
        <v>3908</v>
      </c>
      <c r="D1768" s="648" t="str">
        <f t="shared" si="159"/>
        <v/>
      </c>
      <c r="E1768" s="654">
        <v>1</v>
      </c>
      <c r="F1768" s="650" t="s">
        <v>3909</v>
      </c>
      <c r="G1768" s="650" t="s">
        <v>3910</v>
      </c>
      <c r="H1768" s="650" t="s">
        <v>3335</v>
      </c>
      <c r="I1768" s="176"/>
      <c r="J1768" s="665">
        <v>1</v>
      </c>
      <c r="K1768" s="669">
        <v>2</v>
      </c>
      <c r="L1768" s="669">
        <v>22</v>
      </c>
      <c r="M1768" s="176">
        <f t="shared" si="162"/>
        <v>22</v>
      </c>
      <c r="N1768" s="1104"/>
      <c r="O1768" s="1129" t="str">
        <f t="shared" si="160"/>
        <v/>
      </c>
      <c r="P1768" s="175"/>
      <c r="Q1768" s="175"/>
      <c r="R1768" s="175"/>
      <c r="S1768" s="175"/>
      <c r="T1768" s="175"/>
      <c r="U1768" s="175"/>
      <c r="V1768" s="175"/>
      <c r="W1768" s="175"/>
      <c r="X1768" s="175"/>
      <c r="Y1768" s="175"/>
      <c r="Z1768" s="175"/>
      <c r="AA1768" s="175"/>
      <c r="AB1768" s="175"/>
      <c r="AC1768" s="175"/>
      <c r="AD1768" s="175"/>
      <c r="AE1768" s="175"/>
      <c r="AF1768" s="175"/>
      <c r="AG1768" s="175"/>
    </row>
    <row r="1769" spans="1:33" ht="18" customHeight="1">
      <c r="A1769" s="647" t="str">
        <f t="shared" si="161"/>
        <v>平成21</v>
      </c>
      <c r="B1769" s="552">
        <f t="shared" si="158"/>
        <v>15</v>
      </c>
      <c r="C1769" s="648" t="s">
        <v>3911</v>
      </c>
      <c r="D1769" s="648" t="str">
        <f t="shared" si="159"/>
        <v/>
      </c>
      <c r="E1769" s="654">
        <v>1</v>
      </c>
      <c r="F1769" s="650" t="s">
        <v>3912</v>
      </c>
      <c r="G1769" s="650" t="s">
        <v>3134</v>
      </c>
      <c r="H1769" s="650" t="s">
        <v>3509</v>
      </c>
      <c r="I1769" s="176"/>
      <c r="J1769" s="665">
        <v>1</v>
      </c>
      <c r="K1769" s="669">
        <v>57</v>
      </c>
      <c r="L1769" s="669">
        <v>58</v>
      </c>
      <c r="M1769" s="176">
        <f t="shared" si="162"/>
        <v>58</v>
      </c>
      <c r="N1769" s="1104"/>
      <c r="O1769" s="1129" t="str">
        <f t="shared" si="160"/>
        <v/>
      </c>
      <c r="P1769" s="175"/>
      <c r="Q1769" s="175"/>
      <c r="R1769" s="175"/>
      <c r="S1769" s="175"/>
      <c r="T1769" s="175"/>
      <c r="U1769" s="175"/>
      <c r="V1769" s="175"/>
      <c r="W1769" s="175"/>
      <c r="X1769" s="175"/>
      <c r="Y1769" s="175"/>
      <c r="Z1769" s="175"/>
      <c r="AA1769" s="175"/>
      <c r="AB1769" s="175"/>
      <c r="AC1769" s="175"/>
      <c r="AD1769" s="175"/>
      <c r="AE1769" s="175"/>
      <c r="AF1769" s="175"/>
      <c r="AG1769" s="175"/>
    </row>
    <row r="1770" spans="1:33" ht="18" customHeight="1">
      <c r="A1770" s="647" t="str">
        <f t="shared" si="161"/>
        <v>平成21</v>
      </c>
      <c r="B1770" s="552">
        <f t="shared" si="158"/>
        <v>25</v>
      </c>
      <c r="C1770" s="648" t="s">
        <v>3913</v>
      </c>
      <c r="D1770" s="648" t="str">
        <f t="shared" si="159"/>
        <v/>
      </c>
      <c r="E1770" s="654">
        <v>1</v>
      </c>
      <c r="F1770" s="650" t="s">
        <v>3914</v>
      </c>
      <c r="G1770" s="650" t="s">
        <v>3915</v>
      </c>
      <c r="H1770" s="650" t="s">
        <v>3553</v>
      </c>
      <c r="I1770" s="176"/>
      <c r="J1770" s="665">
        <v>1</v>
      </c>
      <c r="K1770" s="669">
        <v>30</v>
      </c>
      <c r="L1770" s="669">
        <v>122</v>
      </c>
      <c r="M1770" s="176">
        <f t="shared" si="162"/>
        <v>122</v>
      </c>
      <c r="N1770" s="1104"/>
      <c r="O1770" s="1129" t="str">
        <f t="shared" si="160"/>
        <v/>
      </c>
      <c r="P1770" s="175"/>
      <c r="Q1770" s="175"/>
      <c r="R1770" s="175"/>
      <c r="S1770" s="175"/>
      <c r="T1770" s="175"/>
      <c r="U1770" s="175"/>
      <c r="V1770" s="175"/>
      <c r="W1770" s="175"/>
      <c r="X1770" s="175"/>
      <c r="Y1770" s="175"/>
      <c r="Z1770" s="175"/>
      <c r="AA1770" s="175"/>
      <c r="AB1770" s="175"/>
      <c r="AC1770" s="175"/>
      <c r="AD1770" s="175"/>
      <c r="AE1770" s="175"/>
      <c r="AF1770" s="175"/>
      <c r="AG1770" s="175"/>
    </row>
    <row r="1771" spans="1:33" ht="18" customHeight="1">
      <c r="A1771" s="647" t="str">
        <f t="shared" si="161"/>
        <v>平成21</v>
      </c>
      <c r="B1771" s="552">
        <f t="shared" si="158"/>
        <v>13</v>
      </c>
      <c r="C1771" s="648" t="s">
        <v>3916</v>
      </c>
      <c r="D1771" s="648">
        <f t="shared" si="159"/>
        <v>40160</v>
      </c>
      <c r="E1771" s="654">
        <v>2</v>
      </c>
      <c r="F1771" s="650" t="s">
        <v>3917</v>
      </c>
      <c r="G1771" s="650" t="s">
        <v>366</v>
      </c>
      <c r="H1771" s="650" t="s">
        <v>3520</v>
      </c>
      <c r="I1771" s="176"/>
      <c r="J1771" s="665">
        <v>1</v>
      </c>
      <c r="K1771" s="669">
        <v>75</v>
      </c>
      <c r="L1771" s="669">
        <v>203</v>
      </c>
      <c r="M1771" s="176">
        <f t="shared" si="162"/>
        <v>406</v>
      </c>
      <c r="N1771" s="1104"/>
      <c r="O1771" s="1129" t="str">
        <f t="shared" si="160"/>
        <v/>
      </c>
      <c r="P1771" s="175"/>
      <c r="Q1771" s="175"/>
      <c r="R1771" s="175"/>
      <c r="S1771" s="175"/>
      <c r="T1771" s="175"/>
      <c r="U1771" s="175"/>
      <c r="V1771" s="175"/>
      <c r="W1771" s="175"/>
      <c r="X1771" s="175"/>
      <c r="Y1771" s="175"/>
      <c r="Z1771" s="175"/>
      <c r="AA1771" s="175"/>
      <c r="AB1771" s="175"/>
      <c r="AC1771" s="175"/>
      <c r="AD1771" s="175"/>
      <c r="AE1771" s="175"/>
      <c r="AF1771" s="175"/>
      <c r="AG1771" s="175"/>
    </row>
    <row r="1772" spans="1:33" ht="18" customHeight="1">
      <c r="A1772" s="647" t="str">
        <f t="shared" si="161"/>
        <v>平成21</v>
      </c>
      <c r="B1772" s="552">
        <f t="shared" si="158"/>
        <v>105</v>
      </c>
      <c r="C1772" s="648" t="s">
        <v>3918</v>
      </c>
      <c r="D1772" s="648" t="str">
        <f t="shared" si="159"/>
        <v/>
      </c>
      <c r="E1772" s="654">
        <v>1</v>
      </c>
      <c r="F1772" s="676" t="s">
        <v>3919</v>
      </c>
      <c r="G1772" s="650" t="s">
        <v>3920</v>
      </c>
      <c r="H1772" s="650" t="s">
        <v>2999</v>
      </c>
      <c r="I1772" s="176"/>
      <c r="J1772" s="665">
        <v>1</v>
      </c>
      <c r="K1772" s="669">
        <v>1</v>
      </c>
      <c r="L1772" s="669">
        <v>230</v>
      </c>
      <c r="M1772" s="176">
        <f t="shared" si="162"/>
        <v>230</v>
      </c>
      <c r="N1772" s="1104"/>
      <c r="O1772" s="1129" t="str">
        <f t="shared" si="160"/>
        <v/>
      </c>
      <c r="P1772" s="175"/>
      <c r="Q1772" s="175"/>
      <c r="R1772" s="175"/>
      <c r="S1772" s="175"/>
      <c r="T1772" s="175"/>
      <c r="U1772" s="175"/>
      <c r="V1772" s="175"/>
      <c r="W1772" s="175"/>
      <c r="X1772" s="175"/>
      <c r="Y1772" s="175"/>
      <c r="Z1772" s="175"/>
      <c r="AA1772" s="175"/>
      <c r="AB1772" s="175"/>
      <c r="AC1772" s="175"/>
      <c r="AD1772" s="175"/>
      <c r="AE1772" s="175"/>
      <c r="AF1772" s="175"/>
      <c r="AG1772" s="175"/>
    </row>
    <row r="1773" spans="1:33" ht="18" customHeight="1">
      <c r="A1773" s="647" t="str">
        <f t="shared" si="161"/>
        <v>平成21</v>
      </c>
      <c r="B1773" s="552">
        <f t="shared" si="158"/>
        <v>55</v>
      </c>
      <c r="C1773" s="648" t="s">
        <v>3921</v>
      </c>
      <c r="D1773" s="648" t="str">
        <f t="shared" si="159"/>
        <v/>
      </c>
      <c r="E1773" s="654">
        <v>1</v>
      </c>
      <c r="F1773" s="650" t="s">
        <v>3643</v>
      </c>
      <c r="G1773" s="650" t="s">
        <v>2915</v>
      </c>
      <c r="H1773" s="650" t="s">
        <v>3536</v>
      </c>
      <c r="I1773" s="176"/>
      <c r="J1773" s="665">
        <v>1</v>
      </c>
      <c r="K1773" s="669">
        <v>6</v>
      </c>
      <c r="L1773" s="669">
        <v>40</v>
      </c>
      <c r="M1773" s="176">
        <f t="shared" si="162"/>
        <v>40</v>
      </c>
      <c r="N1773" s="1104"/>
      <c r="O1773" s="1129" t="str">
        <f t="shared" si="160"/>
        <v/>
      </c>
      <c r="P1773" s="175"/>
      <c r="Q1773" s="175"/>
      <c r="R1773" s="175"/>
      <c r="S1773" s="175"/>
      <c r="T1773" s="175"/>
      <c r="U1773" s="175"/>
      <c r="V1773" s="175"/>
      <c r="W1773" s="175"/>
      <c r="X1773" s="175"/>
      <c r="Y1773" s="175"/>
      <c r="Z1773" s="175"/>
      <c r="AA1773" s="175"/>
      <c r="AB1773" s="175"/>
      <c r="AC1773" s="175"/>
      <c r="AD1773" s="175"/>
      <c r="AE1773" s="175"/>
      <c r="AF1773" s="175"/>
      <c r="AG1773" s="175"/>
    </row>
    <row r="1774" spans="1:33" ht="18" customHeight="1">
      <c r="A1774" s="647" t="str">
        <f t="shared" si="161"/>
        <v>平成21</v>
      </c>
      <c r="B1774" s="552">
        <f t="shared" si="158"/>
        <v>12</v>
      </c>
      <c r="C1774" s="648" t="s">
        <v>3922</v>
      </c>
      <c r="D1774" s="648">
        <f t="shared" si="159"/>
        <v>40186</v>
      </c>
      <c r="E1774" s="654">
        <v>2</v>
      </c>
      <c r="F1774" s="650" t="s">
        <v>3923</v>
      </c>
      <c r="G1774" s="650" t="s">
        <v>3895</v>
      </c>
      <c r="H1774" s="650" t="s">
        <v>3650</v>
      </c>
      <c r="I1774" s="176"/>
      <c r="J1774" s="665">
        <v>1</v>
      </c>
      <c r="K1774" s="669">
        <v>77</v>
      </c>
      <c r="L1774" s="669">
        <v>166</v>
      </c>
      <c r="M1774" s="176">
        <f t="shared" si="162"/>
        <v>332</v>
      </c>
      <c r="N1774" s="1104"/>
      <c r="O1774" s="1129" t="str">
        <f t="shared" si="160"/>
        <v/>
      </c>
      <c r="P1774" s="175"/>
      <c r="Q1774" s="175"/>
      <c r="R1774" s="175"/>
      <c r="S1774" s="175"/>
      <c r="T1774" s="175"/>
      <c r="U1774" s="175"/>
      <c r="V1774" s="175"/>
      <c r="W1774" s="175"/>
      <c r="X1774" s="175"/>
      <c r="Y1774" s="175"/>
      <c r="Z1774" s="175"/>
      <c r="AA1774" s="175"/>
      <c r="AB1774" s="175"/>
      <c r="AC1774" s="175"/>
      <c r="AD1774" s="175"/>
      <c r="AE1774" s="175"/>
      <c r="AF1774" s="175"/>
      <c r="AG1774" s="175"/>
    </row>
    <row r="1775" spans="1:33" ht="18" customHeight="1">
      <c r="A1775" s="647" t="str">
        <f t="shared" si="161"/>
        <v>平成21</v>
      </c>
      <c r="B1775" s="552">
        <f t="shared" si="158"/>
        <v>105</v>
      </c>
      <c r="C1775" s="648" t="s">
        <v>3924</v>
      </c>
      <c r="D1775" s="648" t="str">
        <f t="shared" si="159"/>
        <v/>
      </c>
      <c r="E1775" s="654">
        <v>1</v>
      </c>
      <c r="F1775" s="650" t="s">
        <v>3925</v>
      </c>
      <c r="G1775" s="650" t="s">
        <v>3802</v>
      </c>
      <c r="H1775" s="650" t="s">
        <v>2922</v>
      </c>
      <c r="I1775" s="176"/>
      <c r="J1775" s="665">
        <v>1</v>
      </c>
      <c r="K1775" s="669">
        <v>1</v>
      </c>
      <c r="L1775" s="669">
        <v>3</v>
      </c>
      <c r="M1775" s="176">
        <f t="shared" si="162"/>
        <v>3</v>
      </c>
      <c r="N1775" s="1104"/>
      <c r="O1775" s="1129" t="str">
        <f t="shared" si="160"/>
        <v/>
      </c>
      <c r="P1775" s="175"/>
      <c r="Q1775" s="175"/>
      <c r="R1775" s="175"/>
      <c r="S1775" s="175"/>
      <c r="T1775" s="175"/>
      <c r="U1775" s="175"/>
      <c r="V1775" s="175"/>
      <c r="W1775" s="175"/>
      <c r="X1775" s="175"/>
      <c r="Y1775" s="175"/>
      <c r="Z1775" s="175"/>
      <c r="AA1775" s="175"/>
      <c r="AB1775" s="175"/>
      <c r="AC1775" s="175"/>
      <c r="AD1775" s="175"/>
      <c r="AE1775" s="175"/>
      <c r="AF1775" s="175"/>
      <c r="AG1775" s="175"/>
    </row>
    <row r="1776" spans="1:33" ht="18" customHeight="1">
      <c r="A1776" s="647" t="str">
        <f t="shared" si="161"/>
        <v>平成21</v>
      </c>
      <c r="B1776" s="552">
        <f t="shared" si="158"/>
        <v>22</v>
      </c>
      <c r="C1776" s="648" t="s">
        <v>3926</v>
      </c>
      <c r="D1776" s="648">
        <f t="shared" si="159"/>
        <v>40197</v>
      </c>
      <c r="E1776" s="654">
        <v>2</v>
      </c>
      <c r="F1776" s="650" t="s">
        <v>3927</v>
      </c>
      <c r="G1776" s="650" t="s">
        <v>3928</v>
      </c>
      <c r="H1776" s="650" t="s">
        <v>3571</v>
      </c>
      <c r="I1776" s="176"/>
      <c r="J1776" s="665">
        <v>1</v>
      </c>
      <c r="K1776" s="669">
        <f>33+1</f>
        <v>34</v>
      </c>
      <c r="L1776" s="669">
        <f>266+29</f>
        <v>295</v>
      </c>
      <c r="M1776" s="176">
        <f t="shared" si="162"/>
        <v>590</v>
      </c>
      <c r="N1776" s="1104"/>
      <c r="O1776" s="1129" t="str">
        <f t="shared" si="160"/>
        <v/>
      </c>
      <c r="P1776" s="175"/>
      <c r="Q1776" s="175"/>
      <c r="R1776" s="175"/>
      <c r="S1776" s="175"/>
      <c r="T1776" s="175"/>
      <c r="U1776" s="175"/>
      <c r="V1776" s="175"/>
      <c r="W1776" s="175"/>
      <c r="X1776" s="175"/>
      <c r="Y1776" s="175"/>
      <c r="Z1776" s="175"/>
      <c r="AA1776" s="175"/>
      <c r="AB1776" s="175"/>
      <c r="AC1776" s="175"/>
      <c r="AD1776" s="175"/>
      <c r="AE1776" s="175"/>
      <c r="AF1776" s="175"/>
      <c r="AG1776" s="175"/>
    </row>
    <row r="1777" spans="1:33" ht="18" customHeight="1">
      <c r="A1777" s="647" t="str">
        <f t="shared" si="161"/>
        <v>平成21</v>
      </c>
      <c r="B1777" s="552">
        <f t="shared" si="158"/>
        <v>42</v>
      </c>
      <c r="C1777" s="648" t="s">
        <v>3929</v>
      </c>
      <c r="D1777" s="648" t="str">
        <f t="shared" si="159"/>
        <v/>
      </c>
      <c r="E1777" s="654">
        <v>1</v>
      </c>
      <c r="F1777" s="650" t="s">
        <v>3930</v>
      </c>
      <c r="G1777" s="650" t="s">
        <v>3519</v>
      </c>
      <c r="H1777" s="650" t="s">
        <v>3520</v>
      </c>
      <c r="I1777" s="176"/>
      <c r="J1777" s="665">
        <v>1</v>
      </c>
      <c r="K1777" s="669">
        <v>8</v>
      </c>
      <c r="L1777" s="669">
        <v>115</v>
      </c>
      <c r="M1777" s="176">
        <f t="shared" si="162"/>
        <v>115</v>
      </c>
      <c r="N1777" s="1104"/>
      <c r="O1777" s="1129" t="str">
        <f t="shared" si="160"/>
        <v/>
      </c>
      <c r="P1777" s="175"/>
      <c r="Q1777" s="175"/>
      <c r="R1777" s="175"/>
      <c r="S1777" s="175"/>
      <c r="T1777" s="175"/>
      <c r="U1777" s="175"/>
      <c r="V1777" s="175"/>
      <c r="W1777" s="175"/>
      <c r="X1777" s="175"/>
      <c r="Y1777" s="175"/>
      <c r="Z1777" s="175"/>
      <c r="AA1777" s="175"/>
      <c r="AB1777" s="175"/>
      <c r="AC1777" s="175"/>
      <c r="AD1777" s="175"/>
      <c r="AE1777" s="175"/>
      <c r="AF1777" s="175"/>
      <c r="AG1777" s="175"/>
    </row>
    <row r="1778" spans="1:33" ht="18" customHeight="1">
      <c r="A1778" s="647" t="str">
        <f t="shared" si="161"/>
        <v>平成21</v>
      </c>
      <c r="B1778" s="552">
        <f t="shared" si="158"/>
        <v>95</v>
      </c>
      <c r="C1778" s="648" t="s">
        <v>3929</v>
      </c>
      <c r="D1778" s="648" t="str">
        <f t="shared" si="159"/>
        <v/>
      </c>
      <c r="E1778" s="654">
        <v>1</v>
      </c>
      <c r="F1778" s="650" t="s">
        <v>3931</v>
      </c>
      <c r="G1778" s="650" t="s">
        <v>3932</v>
      </c>
      <c r="H1778" s="650" t="s">
        <v>3933</v>
      </c>
      <c r="I1778" s="176"/>
      <c r="J1778" s="665">
        <v>1</v>
      </c>
      <c r="K1778" s="669">
        <v>2</v>
      </c>
      <c r="L1778" s="669">
        <v>53</v>
      </c>
      <c r="M1778" s="176">
        <f t="shared" si="162"/>
        <v>53</v>
      </c>
      <c r="N1778" s="1104"/>
      <c r="O1778" s="1129" t="str">
        <f t="shared" si="160"/>
        <v/>
      </c>
      <c r="P1778" s="175"/>
      <c r="Q1778" s="175"/>
      <c r="R1778" s="175"/>
      <c r="S1778" s="175"/>
      <c r="T1778" s="175"/>
      <c r="U1778" s="175"/>
      <c r="V1778" s="175"/>
      <c r="W1778" s="175"/>
      <c r="X1778" s="175"/>
      <c r="Y1778" s="175"/>
      <c r="Z1778" s="175"/>
      <c r="AA1778" s="175"/>
      <c r="AB1778" s="175"/>
      <c r="AC1778" s="175"/>
      <c r="AD1778" s="175"/>
      <c r="AE1778" s="175"/>
      <c r="AF1778" s="175"/>
      <c r="AG1778" s="175"/>
    </row>
    <row r="1779" spans="1:33" ht="18" customHeight="1">
      <c r="A1779" s="647" t="str">
        <f t="shared" si="161"/>
        <v>平成21</v>
      </c>
      <c r="B1779" s="552">
        <f t="shared" si="158"/>
        <v>95</v>
      </c>
      <c r="C1779" s="648" t="s">
        <v>3934</v>
      </c>
      <c r="D1779" s="648" t="str">
        <f t="shared" si="159"/>
        <v/>
      </c>
      <c r="E1779" s="654">
        <v>1</v>
      </c>
      <c r="F1779" s="650" t="s">
        <v>3935</v>
      </c>
      <c r="G1779" s="650" t="s">
        <v>3936</v>
      </c>
      <c r="H1779" s="650" t="s">
        <v>3937</v>
      </c>
      <c r="I1779" s="176"/>
      <c r="J1779" s="665">
        <v>1</v>
      </c>
      <c r="K1779" s="669">
        <v>2</v>
      </c>
      <c r="L1779" s="669">
        <v>34</v>
      </c>
      <c r="M1779" s="176">
        <f t="shared" si="162"/>
        <v>34</v>
      </c>
      <c r="N1779" s="1104"/>
      <c r="O1779" s="1129" t="str">
        <f t="shared" si="160"/>
        <v/>
      </c>
      <c r="P1779" s="175"/>
      <c r="Q1779" s="175"/>
      <c r="R1779" s="175"/>
      <c r="S1779" s="175"/>
      <c r="T1779" s="175"/>
      <c r="U1779" s="175"/>
      <c r="V1779" s="175"/>
      <c r="W1779" s="175"/>
      <c r="X1779" s="175"/>
      <c r="Y1779" s="175"/>
      <c r="Z1779" s="175"/>
      <c r="AA1779" s="175"/>
      <c r="AB1779" s="175"/>
      <c r="AC1779" s="175"/>
      <c r="AD1779" s="175"/>
      <c r="AE1779" s="175"/>
      <c r="AF1779" s="175"/>
      <c r="AG1779" s="175"/>
    </row>
    <row r="1780" spans="1:33" ht="18" customHeight="1">
      <c r="A1780" s="647" t="str">
        <f t="shared" si="161"/>
        <v>平成21</v>
      </c>
      <c r="B1780" s="552">
        <f t="shared" si="158"/>
        <v>81</v>
      </c>
      <c r="C1780" s="648" t="s">
        <v>3938</v>
      </c>
      <c r="D1780" s="648" t="str">
        <f t="shared" si="159"/>
        <v/>
      </c>
      <c r="E1780" s="654">
        <v>1</v>
      </c>
      <c r="F1780" s="650" t="s">
        <v>3939</v>
      </c>
      <c r="G1780" s="650" t="s">
        <v>3134</v>
      </c>
      <c r="H1780" s="650" t="s">
        <v>3527</v>
      </c>
      <c r="I1780" s="176"/>
      <c r="J1780" s="665">
        <v>1</v>
      </c>
      <c r="K1780" s="669">
        <v>4</v>
      </c>
      <c r="L1780" s="669">
        <v>84</v>
      </c>
      <c r="M1780" s="176">
        <f t="shared" si="162"/>
        <v>84</v>
      </c>
      <c r="N1780" s="1104"/>
      <c r="O1780" s="1129" t="str">
        <f t="shared" si="160"/>
        <v/>
      </c>
      <c r="P1780" s="175"/>
      <c r="Q1780" s="175"/>
      <c r="R1780" s="175"/>
      <c r="S1780" s="175"/>
      <c r="T1780" s="175"/>
      <c r="U1780" s="175"/>
      <c r="V1780" s="175"/>
      <c r="W1780" s="175"/>
      <c r="X1780" s="175"/>
      <c r="Y1780" s="175"/>
      <c r="Z1780" s="175"/>
      <c r="AA1780" s="175"/>
      <c r="AB1780" s="175"/>
      <c r="AC1780" s="175"/>
      <c r="AD1780" s="175"/>
      <c r="AE1780" s="175"/>
      <c r="AF1780" s="175"/>
      <c r="AG1780" s="175"/>
    </row>
    <row r="1781" spans="1:33" ht="18" customHeight="1">
      <c r="A1781" s="647" t="str">
        <f t="shared" si="161"/>
        <v>平成21</v>
      </c>
      <c r="B1781" s="552">
        <f t="shared" si="158"/>
        <v>4</v>
      </c>
      <c r="C1781" s="648" t="s">
        <v>3940</v>
      </c>
      <c r="D1781" s="648">
        <f t="shared" si="159"/>
        <v>40242</v>
      </c>
      <c r="E1781" s="654">
        <v>3</v>
      </c>
      <c r="F1781" s="650" t="s">
        <v>3941</v>
      </c>
      <c r="G1781" s="650" t="s">
        <v>372</v>
      </c>
      <c r="H1781" s="650" t="s">
        <v>3536</v>
      </c>
      <c r="I1781" s="176"/>
      <c r="J1781" s="665">
        <v>1</v>
      </c>
      <c r="K1781" s="669">
        <v>276</v>
      </c>
      <c r="L1781" s="669">
        <v>459</v>
      </c>
      <c r="M1781" s="176">
        <f t="shared" si="162"/>
        <v>1377</v>
      </c>
      <c r="N1781" s="1104"/>
      <c r="O1781" s="1129" t="str">
        <f t="shared" si="160"/>
        <v/>
      </c>
      <c r="P1781" s="175"/>
      <c r="Q1781" s="175"/>
      <c r="R1781" s="175"/>
      <c r="S1781" s="175"/>
      <c r="T1781" s="175"/>
      <c r="U1781" s="175"/>
      <c r="V1781" s="175"/>
      <c r="W1781" s="175"/>
      <c r="X1781" s="175"/>
      <c r="Y1781" s="175"/>
      <c r="Z1781" s="175"/>
      <c r="AA1781" s="175"/>
      <c r="AB1781" s="175"/>
      <c r="AC1781" s="175"/>
      <c r="AD1781" s="175"/>
      <c r="AE1781" s="175"/>
      <c r="AF1781" s="175"/>
      <c r="AG1781" s="175"/>
    </row>
    <row r="1782" spans="1:33" ht="18" customHeight="1">
      <c r="A1782" s="647" t="str">
        <f t="shared" si="161"/>
        <v>平成21</v>
      </c>
      <c r="B1782" s="552">
        <f t="shared" si="158"/>
        <v>81</v>
      </c>
      <c r="C1782" s="648" t="s">
        <v>3942</v>
      </c>
      <c r="D1782" s="648" t="str">
        <f t="shared" si="159"/>
        <v/>
      </c>
      <c r="E1782" s="654">
        <v>1</v>
      </c>
      <c r="F1782" s="650" t="s">
        <v>3943</v>
      </c>
      <c r="G1782" s="650" t="s">
        <v>3675</v>
      </c>
      <c r="H1782" s="650" t="s">
        <v>3562</v>
      </c>
      <c r="I1782" s="176"/>
      <c r="J1782" s="665">
        <v>1</v>
      </c>
      <c r="K1782" s="669">
        <v>4</v>
      </c>
      <c r="L1782" s="669">
        <v>18</v>
      </c>
      <c r="M1782" s="176">
        <f t="shared" si="162"/>
        <v>18</v>
      </c>
      <c r="N1782" s="1104"/>
      <c r="O1782" s="1129" t="str">
        <f t="shared" si="160"/>
        <v/>
      </c>
      <c r="P1782" s="175"/>
      <c r="Q1782" s="175"/>
      <c r="R1782" s="175"/>
      <c r="S1782" s="175"/>
      <c r="T1782" s="175"/>
      <c r="U1782" s="175"/>
      <c r="V1782" s="175"/>
      <c r="W1782" s="175"/>
      <c r="X1782" s="175"/>
      <c r="Y1782" s="175"/>
      <c r="Z1782" s="175"/>
      <c r="AA1782" s="175"/>
      <c r="AB1782" s="175"/>
      <c r="AC1782" s="175"/>
      <c r="AD1782" s="175"/>
      <c r="AE1782" s="175"/>
      <c r="AF1782" s="175"/>
      <c r="AG1782" s="175"/>
    </row>
    <row r="1783" spans="1:33" ht="18" customHeight="1">
      <c r="A1783" s="647" t="str">
        <f t="shared" si="161"/>
        <v>平成21</v>
      </c>
      <c r="B1783" s="552">
        <f t="shared" si="158"/>
        <v>95</v>
      </c>
      <c r="C1783" s="648" t="s">
        <v>3944</v>
      </c>
      <c r="D1783" s="648" t="str">
        <f t="shared" si="159"/>
        <v/>
      </c>
      <c r="E1783" s="654">
        <v>1</v>
      </c>
      <c r="F1783" s="650" t="s">
        <v>3945</v>
      </c>
      <c r="G1783" s="650" t="s">
        <v>3946</v>
      </c>
      <c r="H1783" s="650" t="s">
        <v>3527</v>
      </c>
      <c r="I1783" s="176"/>
      <c r="J1783" s="665">
        <v>1</v>
      </c>
      <c r="K1783" s="669">
        <v>2</v>
      </c>
      <c r="L1783" s="669">
        <v>12</v>
      </c>
      <c r="M1783" s="176">
        <f t="shared" si="162"/>
        <v>12</v>
      </c>
      <c r="N1783" s="1104"/>
      <c r="O1783" s="1129" t="str">
        <f t="shared" si="160"/>
        <v/>
      </c>
      <c r="P1783" s="175"/>
      <c r="Q1783" s="175"/>
      <c r="R1783" s="175"/>
      <c r="S1783" s="175"/>
      <c r="T1783" s="175"/>
      <c r="U1783" s="175"/>
      <c r="V1783" s="175"/>
      <c r="W1783" s="175"/>
      <c r="X1783" s="175"/>
      <c r="Y1783" s="175"/>
      <c r="Z1783" s="175"/>
      <c r="AA1783" s="175"/>
      <c r="AB1783" s="175"/>
      <c r="AC1783" s="175"/>
      <c r="AD1783" s="175"/>
      <c r="AE1783" s="175"/>
      <c r="AF1783" s="175"/>
      <c r="AG1783" s="175"/>
    </row>
    <row r="1784" spans="1:33" ht="18" customHeight="1">
      <c r="A1784" s="647" t="str">
        <f t="shared" si="161"/>
        <v>平成21</v>
      </c>
      <c r="B1784" s="552">
        <f t="shared" si="158"/>
        <v>81</v>
      </c>
      <c r="C1784" s="648" t="s">
        <v>3947</v>
      </c>
      <c r="D1784" s="648" t="str">
        <f t="shared" si="159"/>
        <v/>
      </c>
      <c r="E1784" s="654">
        <v>1</v>
      </c>
      <c r="F1784" s="650" t="s">
        <v>3948</v>
      </c>
      <c r="G1784" s="650" t="s">
        <v>2915</v>
      </c>
      <c r="H1784" s="650" t="s">
        <v>3512</v>
      </c>
      <c r="I1784" s="176"/>
      <c r="J1784" s="665">
        <v>1</v>
      </c>
      <c r="K1784" s="669">
        <v>4</v>
      </c>
      <c r="L1784" s="669">
        <v>48</v>
      </c>
      <c r="M1784" s="176">
        <f t="shared" si="162"/>
        <v>48</v>
      </c>
      <c r="N1784" s="1104"/>
      <c r="O1784" s="1129" t="str">
        <f t="shared" si="160"/>
        <v/>
      </c>
      <c r="P1784" s="175"/>
      <c r="Q1784" s="175"/>
      <c r="R1784" s="175"/>
      <c r="S1784" s="175"/>
      <c r="T1784" s="175"/>
      <c r="U1784" s="175"/>
      <c r="V1784" s="175"/>
      <c r="W1784" s="175"/>
      <c r="X1784" s="175"/>
      <c r="Y1784" s="175"/>
      <c r="Z1784" s="175"/>
      <c r="AA1784" s="175"/>
      <c r="AB1784" s="175"/>
      <c r="AC1784" s="175"/>
      <c r="AD1784" s="175"/>
      <c r="AE1784" s="175"/>
      <c r="AF1784" s="175"/>
      <c r="AG1784" s="175"/>
    </row>
    <row r="1785" spans="1:33" ht="18" customHeight="1">
      <c r="A1785" s="647" t="str">
        <f t="shared" si="161"/>
        <v>平成21</v>
      </c>
      <c r="B1785" s="552">
        <f t="shared" si="158"/>
        <v>105</v>
      </c>
      <c r="C1785" s="648" t="s">
        <v>3949</v>
      </c>
      <c r="D1785" s="648" t="str">
        <f t="shared" si="159"/>
        <v/>
      </c>
      <c r="E1785" s="654">
        <v>1</v>
      </c>
      <c r="F1785" s="650" t="s">
        <v>3950</v>
      </c>
      <c r="G1785" s="650" t="s">
        <v>3951</v>
      </c>
      <c r="H1785" s="650" t="s">
        <v>2922</v>
      </c>
      <c r="I1785" s="176"/>
      <c r="J1785" s="665">
        <v>1</v>
      </c>
      <c r="K1785" s="669">
        <v>1</v>
      </c>
      <c r="L1785" s="669">
        <v>1</v>
      </c>
      <c r="M1785" s="176">
        <f t="shared" si="162"/>
        <v>1</v>
      </c>
      <c r="N1785" s="1104"/>
      <c r="O1785" s="1129" t="str">
        <f t="shared" si="160"/>
        <v/>
      </c>
      <c r="P1785" s="175"/>
      <c r="Q1785" s="175"/>
      <c r="R1785" s="175"/>
      <c r="S1785" s="175"/>
      <c r="T1785" s="175"/>
      <c r="U1785" s="175"/>
      <c r="V1785" s="175"/>
      <c r="W1785" s="175"/>
      <c r="X1785" s="175"/>
      <c r="Y1785" s="175"/>
      <c r="Z1785" s="175"/>
      <c r="AA1785" s="175"/>
      <c r="AB1785" s="175"/>
      <c r="AC1785" s="175"/>
      <c r="AD1785" s="175"/>
      <c r="AE1785" s="175"/>
      <c r="AF1785" s="175"/>
      <c r="AG1785" s="175"/>
    </row>
    <row r="1786" spans="1:33" ht="18" customHeight="1">
      <c r="A1786" s="647" t="str">
        <f t="shared" si="161"/>
        <v>平成21</v>
      </c>
      <c r="B1786" s="552">
        <f t="shared" si="158"/>
        <v>39</v>
      </c>
      <c r="C1786" s="648" t="s">
        <v>3952</v>
      </c>
      <c r="D1786" s="648">
        <f t="shared" si="159"/>
        <v>39905</v>
      </c>
      <c r="E1786" s="654">
        <v>2</v>
      </c>
      <c r="F1786" s="651" t="s">
        <v>3953</v>
      </c>
      <c r="G1786" s="650" t="s">
        <v>3175</v>
      </c>
      <c r="H1786" s="650" t="s">
        <v>3585</v>
      </c>
      <c r="I1786" s="176"/>
      <c r="J1786" s="665">
        <v>2</v>
      </c>
      <c r="K1786" s="669">
        <v>9</v>
      </c>
      <c r="L1786" s="669">
        <v>80</v>
      </c>
      <c r="M1786" s="176">
        <f t="shared" si="162"/>
        <v>160</v>
      </c>
      <c r="N1786" s="1104"/>
      <c r="O1786" s="1129" t="str">
        <f t="shared" si="160"/>
        <v/>
      </c>
      <c r="P1786" s="175"/>
      <c r="Q1786" s="175"/>
      <c r="R1786" s="175"/>
      <c r="S1786" s="175"/>
      <c r="T1786" s="175"/>
      <c r="U1786" s="175"/>
      <c r="V1786" s="175"/>
      <c r="W1786" s="175"/>
      <c r="X1786" s="175"/>
      <c r="Y1786" s="175"/>
      <c r="Z1786" s="175"/>
      <c r="AA1786" s="175"/>
      <c r="AB1786" s="175"/>
      <c r="AC1786" s="175"/>
      <c r="AD1786" s="175"/>
      <c r="AE1786" s="175"/>
      <c r="AF1786" s="175"/>
      <c r="AG1786" s="175"/>
    </row>
    <row r="1787" spans="1:33" ht="18" customHeight="1">
      <c r="A1787" s="647" t="str">
        <f t="shared" si="161"/>
        <v>平成21</v>
      </c>
      <c r="B1787" s="552">
        <f t="shared" si="158"/>
        <v>45</v>
      </c>
      <c r="C1787" s="648" t="s">
        <v>3954</v>
      </c>
      <c r="D1787" s="648" t="str">
        <f t="shared" si="159"/>
        <v/>
      </c>
      <c r="E1787" s="654">
        <v>1</v>
      </c>
      <c r="F1787" s="650" t="s">
        <v>3955</v>
      </c>
      <c r="G1787" s="650" t="s">
        <v>2915</v>
      </c>
      <c r="H1787" s="650" t="s">
        <v>3512</v>
      </c>
      <c r="I1787" s="176"/>
      <c r="J1787" s="665">
        <v>2</v>
      </c>
      <c r="K1787" s="669">
        <v>7</v>
      </c>
      <c r="L1787" s="669">
        <v>76</v>
      </c>
      <c r="M1787" s="176">
        <f t="shared" si="162"/>
        <v>76</v>
      </c>
      <c r="N1787" s="1104"/>
      <c r="O1787" s="1129" t="str">
        <f t="shared" si="160"/>
        <v/>
      </c>
      <c r="P1787" s="175"/>
      <c r="Q1787" s="175"/>
      <c r="R1787" s="175"/>
      <c r="S1787" s="175"/>
      <c r="T1787" s="175"/>
      <c r="U1787" s="175"/>
      <c r="V1787" s="175"/>
      <c r="W1787" s="175"/>
      <c r="X1787" s="175"/>
      <c r="Y1787" s="175"/>
      <c r="Z1787" s="175"/>
      <c r="AA1787" s="175"/>
      <c r="AB1787" s="175"/>
      <c r="AC1787" s="175"/>
      <c r="AD1787" s="175"/>
      <c r="AE1787" s="175"/>
      <c r="AF1787" s="175"/>
      <c r="AG1787" s="175"/>
    </row>
    <row r="1788" spans="1:33" ht="18" customHeight="1">
      <c r="A1788" s="647" t="str">
        <f t="shared" si="161"/>
        <v>平成21</v>
      </c>
      <c r="B1788" s="552">
        <f t="shared" si="158"/>
        <v>55</v>
      </c>
      <c r="C1788" s="648" t="s">
        <v>3956</v>
      </c>
      <c r="D1788" s="648" t="str">
        <f t="shared" si="159"/>
        <v/>
      </c>
      <c r="E1788" s="654">
        <v>1</v>
      </c>
      <c r="F1788" s="651" t="s">
        <v>3957</v>
      </c>
      <c r="G1788" s="650" t="s">
        <v>3829</v>
      </c>
      <c r="H1788" s="650" t="s">
        <v>3585</v>
      </c>
      <c r="I1788" s="176"/>
      <c r="J1788" s="665">
        <v>2</v>
      </c>
      <c r="K1788" s="669">
        <v>6</v>
      </c>
      <c r="L1788" s="669">
        <v>46</v>
      </c>
      <c r="M1788" s="176">
        <f t="shared" si="162"/>
        <v>46</v>
      </c>
      <c r="N1788" s="1104"/>
      <c r="O1788" s="1129" t="str">
        <f t="shared" si="160"/>
        <v/>
      </c>
      <c r="P1788" s="175"/>
      <c r="Q1788" s="175"/>
      <c r="R1788" s="175"/>
      <c r="S1788" s="175"/>
      <c r="T1788" s="175"/>
      <c r="U1788" s="175"/>
      <c r="V1788" s="175"/>
      <c r="W1788" s="175"/>
      <c r="X1788" s="175"/>
      <c r="Y1788" s="175"/>
      <c r="Z1788" s="175"/>
      <c r="AA1788" s="175"/>
      <c r="AB1788" s="175"/>
      <c r="AC1788" s="175"/>
      <c r="AD1788" s="175"/>
      <c r="AE1788" s="175"/>
      <c r="AF1788" s="175"/>
      <c r="AG1788" s="175"/>
    </row>
    <row r="1789" spans="1:33" ht="18" customHeight="1">
      <c r="A1789" s="647" t="str">
        <f t="shared" si="161"/>
        <v>平成21</v>
      </c>
      <c r="B1789" s="552">
        <f t="shared" si="158"/>
        <v>42</v>
      </c>
      <c r="C1789" s="648" t="s">
        <v>3792</v>
      </c>
      <c r="D1789" s="648" t="str">
        <f t="shared" si="159"/>
        <v/>
      </c>
      <c r="E1789" s="654">
        <v>1</v>
      </c>
      <c r="F1789" s="650" t="s">
        <v>3958</v>
      </c>
      <c r="G1789" s="650" t="s">
        <v>2915</v>
      </c>
      <c r="H1789" s="650" t="s">
        <v>3512</v>
      </c>
      <c r="I1789" s="176"/>
      <c r="J1789" s="665">
        <v>2</v>
      </c>
      <c r="K1789" s="669">
        <v>8</v>
      </c>
      <c r="L1789" s="669">
        <v>58</v>
      </c>
      <c r="M1789" s="176">
        <f t="shared" si="162"/>
        <v>58</v>
      </c>
      <c r="N1789" s="1104"/>
      <c r="O1789" s="1129" t="str">
        <f t="shared" si="160"/>
        <v/>
      </c>
      <c r="P1789" s="175"/>
      <c r="Q1789" s="175"/>
      <c r="R1789" s="175"/>
      <c r="S1789" s="175"/>
      <c r="T1789" s="175"/>
      <c r="U1789" s="175"/>
      <c r="V1789" s="175"/>
      <c r="W1789" s="175"/>
      <c r="X1789" s="175"/>
      <c r="Y1789" s="175"/>
      <c r="Z1789" s="175"/>
      <c r="AA1789" s="175"/>
      <c r="AB1789" s="175"/>
      <c r="AC1789" s="175"/>
      <c r="AD1789" s="175"/>
      <c r="AE1789" s="175"/>
      <c r="AF1789" s="175"/>
      <c r="AG1789" s="175"/>
    </row>
    <row r="1790" spans="1:33" ht="18" customHeight="1">
      <c r="A1790" s="647" t="str">
        <f t="shared" si="161"/>
        <v>平成21</v>
      </c>
      <c r="B1790" s="552">
        <f t="shared" si="158"/>
        <v>89</v>
      </c>
      <c r="C1790" s="648" t="s">
        <v>3959</v>
      </c>
      <c r="D1790" s="648" t="str">
        <f t="shared" si="159"/>
        <v/>
      </c>
      <c r="E1790" s="654">
        <v>1</v>
      </c>
      <c r="F1790" s="650" t="s">
        <v>3960</v>
      </c>
      <c r="G1790" s="650" t="s">
        <v>2856</v>
      </c>
      <c r="H1790" s="650" t="s">
        <v>3523</v>
      </c>
      <c r="I1790" s="176"/>
      <c r="J1790" s="665">
        <v>2</v>
      </c>
      <c r="K1790" s="669">
        <v>3</v>
      </c>
      <c r="L1790" s="669">
        <v>98</v>
      </c>
      <c r="M1790" s="176">
        <f t="shared" si="162"/>
        <v>98</v>
      </c>
      <c r="N1790" s="1104"/>
      <c r="O1790" s="1129" t="str">
        <f t="shared" si="160"/>
        <v/>
      </c>
      <c r="P1790" s="175"/>
      <c r="Q1790" s="175"/>
      <c r="R1790" s="175"/>
      <c r="S1790" s="175"/>
      <c r="T1790" s="175"/>
      <c r="U1790" s="175"/>
      <c r="V1790" s="175"/>
      <c r="W1790" s="175"/>
      <c r="X1790" s="175"/>
      <c r="Y1790" s="175"/>
      <c r="Z1790" s="175"/>
      <c r="AA1790" s="175"/>
      <c r="AB1790" s="175"/>
      <c r="AC1790" s="175"/>
      <c r="AD1790" s="175"/>
      <c r="AE1790" s="175"/>
      <c r="AF1790" s="175"/>
      <c r="AG1790" s="175"/>
    </row>
    <row r="1791" spans="1:33" ht="18" customHeight="1">
      <c r="A1791" s="647" t="str">
        <f t="shared" si="161"/>
        <v>平成21</v>
      </c>
      <c r="B1791" s="552">
        <f t="shared" si="158"/>
        <v>71</v>
      </c>
      <c r="C1791" s="648" t="s">
        <v>3800</v>
      </c>
      <c r="D1791" s="648" t="str">
        <f t="shared" si="159"/>
        <v/>
      </c>
      <c r="E1791" s="654">
        <v>1</v>
      </c>
      <c r="F1791" s="650" t="s">
        <v>3961</v>
      </c>
      <c r="G1791" s="650" t="s">
        <v>2856</v>
      </c>
      <c r="H1791" s="650" t="s">
        <v>3962</v>
      </c>
      <c r="I1791" s="176"/>
      <c r="J1791" s="665">
        <v>2</v>
      </c>
      <c r="K1791" s="669">
        <v>5</v>
      </c>
      <c r="L1791" s="669">
        <v>64</v>
      </c>
      <c r="M1791" s="176">
        <f t="shared" si="162"/>
        <v>64</v>
      </c>
      <c r="N1791" s="1104"/>
      <c r="O1791" s="1129" t="str">
        <f t="shared" si="160"/>
        <v/>
      </c>
      <c r="P1791" s="175"/>
      <c r="Q1791" s="175"/>
      <c r="R1791" s="175"/>
      <c r="S1791" s="175"/>
      <c r="T1791" s="175"/>
      <c r="U1791" s="175"/>
      <c r="V1791" s="175"/>
      <c r="W1791" s="175"/>
      <c r="X1791" s="175"/>
      <c r="Y1791" s="175"/>
      <c r="Z1791" s="175"/>
      <c r="AA1791" s="175"/>
      <c r="AB1791" s="175"/>
      <c r="AC1791" s="175"/>
      <c r="AD1791" s="175"/>
      <c r="AE1791" s="175"/>
      <c r="AF1791" s="175"/>
      <c r="AG1791" s="175"/>
    </row>
    <row r="1792" spans="1:33" ht="18" customHeight="1">
      <c r="A1792" s="647" t="str">
        <f t="shared" si="161"/>
        <v>平成21</v>
      </c>
      <c r="B1792" s="552">
        <f t="shared" si="158"/>
        <v>45</v>
      </c>
      <c r="C1792" s="648" t="s">
        <v>3963</v>
      </c>
      <c r="D1792" s="648" t="str">
        <f t="shared" si="159"/>
        <v/>
      </c>
      <c r="E1792" s="654">
        <v>1</v>
      </c>
      <c r="F1792" s="676" t="s">
        <v>3964</v>
      </c>
      <c r="G1792" s="650" t="s">
        <v>2915</v>
      </c>
      <c r="H1792" s="650" t="s">
        <v>3512</v>
      </c>
      <c r="I1792" s="176"/>
      <c r="J1792" s="665">
        <v>2</v>
      </c>
      <c r="K1792" s="669">
        <v>7</v>
      </c>
      <c r="L1792" s="669">
        <v>85</v>
      </c>
      <c r="M1792" s="176">
        <f t="shared" si="162"/>
        <v>85</v>
      </c>
      <c r="N1792" s="1104"/>
      <c r="O1792" s="1129" t="str">
        <f t="shared" si="160"/>
        <v/>
      </c>
      <c r="P1792" s="175"/>
      <c r="Q1792" s="175"/>
      <c r="R1792" s="175"/>
      <c r="S1792" s="175"/>
      <c r="T1792" s="175"/>
      <c r="U1792" s="175"/>
      <c r="V1792" s="175"/>
      <c r="W1792" s="175"/>
      <c r="X1792" s="175"/>
      <c r="Y1792" s="175"/>
      <c r="Z1792" s="175"/>
      <c r="AA1792" s="175"/>
      <c r="AB1792" s="175"/>
      <c r="AC1792" s="175"/>
      <c r="AD1792" s="175"/>
      <c r="AE1792" s="175"/>
      <c r="AF1792" s="175"/>
      <c r="AG1792" s="175"/>
    </row>
    <row r="1793" spans="1:33" ht="18" customHeight="1">
      <c r="A1793" s="647" t="str">
        <f t="shared" si="161"/>
        <v>平成21</v>
      </c>
      <c r="B1793" s="552">
        <f t="shared" si="158"/>
        <v>81</v>
      </c>
      <c r="C1793" s="648" t="s">
        <v>3965</v>
      </c>
      <c r="D1793" s="648" t="str">
        <f t="shared" si="159"/>
        <v/>
      </c>
      <c r="E1793" s="654">
        <v>1</v>
      </c>
      <c r="F1793" s="650" t="s">
        <v>3966</v>
      </c>
      <c r="G1793" s="650" t="s">
        <v>3134</v>
      </c>
      <c r="H1793" s="650" t="s">
        <v>3614</v>
      </c>
      <c r="I1793" s="176"/>
      <c r="J1793" s="665">
        <v>2</v>
      </c>
      <c r="K1793" s="669">
        <v>4</v>
      </c>
      <c r="L1793" s="669">
        <v>93</v>
      </c>
      <c r="M1793" s="176">
        <f t="shared" si="162"/>
        <v>93</v>
      </c>
      <c r="N1793" s="1104"/>
      <c r="O1793" s="1129" t="str">
        <f t="shared" si="160"/>
        <v/>
      </c>
      <c r="P1793" s="175"/>
      <c r="Q1793" s="175"/>
      <c r="R1793" s="175"/>
      <c r="S1793" s="175"/>
      <c r="T1793" s="175"/>
      <c r="U1793" s="175"/>
      <c r="V1793" s="175"/>
      <c r="W1793" s="175"/>
      <c r="X1793" s="175"/>
      <c r="Y1793" s="175"/>
      <c r="Z1793" s="175"/>
      <c r="AA1793" s="175"/>
      <c r="AB1793" s="175"/>
      <c r="AC1793" s="175"/>
      <c r="AD1793" s="175"/>
      <c r="AE1793" s="175"/>
      <c r="AF1793" s="175"/>
      <c r="AG1793" s="175"/>
    </row>
    <row r="1794" spans="1:33" ht="18" customHeight="1">
      <c r="A1794" s="647" t="str">
        <f t="shared" si="161"/>
        <v>平成21</v>
      </c>
      <c r="B1794" s="552">
        <f t="shared" si="158"/>
        <v>105</v>
      </c>
      <c r="C1794" s="648" t="s">
        <v>3967</v>
      </c>
      <c r="D1794" s="648" t="str">
        <f t="shared" si="159"/>
        <v/>
      </c>
      <c r="E1794" s="654">
        <v>1</v>
      </c>
      <c r="F1794" s="650" t="s">
        <v>3968</v>
      </c>
      <c r="G1794" s="650" t="s">
        <v>3647</v>
      </c>
      <c r="H1794" s="650" t="s">
        <v>3562</v>
      </c>
      <c r="I1794" s="176"/>
      <c r="J1794" s="665">
        <v>2</v>
      </c>
      <c r="K1794" s="669">
        <v>1</v>
      </c>
      <c r="L1794" s="669">
        <v>51</v>
      </c>
      <c r="M1794" s="176">
        <f t="shared" si="162"/>
        <v>51</v>
      </c>
      <c r="N1794" s="1104"/>
      <c r="O1794" s="1129" t="str">
        <f t="shared" si="160"/>
        <v/>
      </c>
      <c r="P1794" s="175"/>
      <c r="Q1794" s="175"/>
      <c r="R1794" s="175"/>
      <c r="S1794" s="175"/>
      <c r="T1794" s="175"/>
      <c r="U1794" s="175"/>
      <c r="V1794" s="175"/>
      <c r="W1794" s="175"/>
      <c r="X1794" s="175"/>
      <c r="Y1794" s="175"/>
      <c r="Z1794" s="175"/>
      <c r="AA1794" s="175"/>
      <c r="AB1794" s="175"/>
      <c r="AC1794" s="175"/>
      <c r="AD1794" s="175"/>
      <c r="AE1794" s="175"/>
      <c r="AF1794" s="175"/>
      <c r="AG1794" s="175"/>
    </row>
    <row r="1795" spans="1:33" ht="18" customHeight="1">
      <c r="A1795" s="647" t="str">
        <f t="shared" si="161"/>
        <v>平成21</v>
      </c>
      <c r="B1795" s="552">
        <f t="shared" si="158"/>
        <v>105</v>
      </c>
      <c r="C1795" s="648" t="s">
        <v>3969</v>
      </c>
      <c r="D1795" s="648" t="str">
        <f t="shared" si="159"/>
        <v/>
      </c>
      <c r="E1795" s="654">
        <v>1</v>
      </c>
      <c r="F1795" s="650" t="s">
        <v>3970</v>
      </c>
      <c r="G1795" s="650" t="s">
        <v>3971</v>
      </c>
      <c r="H1795" s="650" t="s">
        <v>3523</v>
      </c>
      <c r="I1795" s="176"/>
      <c r="J1795" s="665">
        <v>2</v>
      </c>
      <c r="K1795" s="669">
        <v>1</v>
      </c>
      <c r="L1795" s="669">
        <v>27</v>
      </c>
      <c r="M1795" s="176">
        <f t="shared" si="162"/>
        <v>27</v>
      </c>
      <c r="N1795" s="1104"/>
      <c r="O1795" s="1129" t="str">
        <f t="shared" si="160"/>
        <v/>
      </c>
      <c r="P1795" s="175"/>
      <c r="Q1795" s="175"/>
      <c r="R1795" s="175"/>
      <c r="S1795" s="175"/>
      <c r="T1795" s="175"/>
      <c r="U1795" s="175"/>
      <c r="V1795" s="175"/>
      <c r="W1795" s="175"/>
      <c r="X1795" s="175"/>
      <c r="Y1795" s="175"/>
      <c r="Z1795" s="175"/>
      <c r="AA1795" s="175"/>
      <c r="AB1795" s="175"/>
      <c r="AC1795" s="175"/>
      <c r="AD1795" s="175"/>
      <c r="AE1795" s="175"/>
      <c r="AF1795" s="175"/>
      <c r="AG1795" s="175"/>
    </row>
    <row r="1796" spans="1:33" ht="18" customHeight="1">
      <c r="A1796" s="647" t="str">
        <f t="shared" si="161"/>
        <v>平成21</v>
      </c>
      <c r="B1796" s="552">
        <f t="shared" ref="B1796:B1859" si="163">IF(ISBLANK(K1796),"-",COUNTIFS($K:$K,"&gt;"&amp;K1796,A:A,A1796)+1)</f>
        <v>89</v>
      </c>
      <c r="C1796" s="648" t="s">
        <v>3972</v>
      </c>
      <c r="D1796" s="648" t="str">
        <f t="shared" ref="D1796:D1859" si="164">IF(E1796=1,"",C1796+E1796-1)</f>
        <v/>
      </c>
      <c r="E1796" s="654">
        <v>1</v>
      </c>
      <c r="F1796" s="650" t="s">
        <v>3973</v>
      </c>
      <c r="G1796" s="650" t="s">
        <v>3974</v>
      </c>
      <c r="H1796" s="650" t="s">
        <v>2920</v>
      </c>
      <c r="I1796" s="176"/>
      <c r="J1796" s="665">
        <v>2</v>
      </c>
      <c r="K1796" s="669">
        <v>3</v>
      </c>
      <c r="L1796" s="669">
        <v>14</v>
      </c>
      <c r="M1796" s="176">
        <f t="shared" si="162"/>
        <v>14</v>
      </c>
      <c r="N1796" s="1104"/>
      <c r="O1796" s="1129" t="str">
        <f t="shared" ref="O1796:O1859" si="165">IF(COUNTIF(G1796,"*オンライン*"),"●","")</f>
        <v/>
      </c>
      <c r="P1796" s="175"/>
      <c r="Q1796" s="175"/>
      <c r="R1796" s="175"/>
      <c r="S1796" s="175"/>
      <c r="T1796" s="175"/>
      <c r="U1796" s="175"/>
      <c r="V1796" s="175"/>
      <c r="W1796" s="175"/>
      <c r="X1796" s="175"/>
      <c r="Y1796" s="175"/>
      <c r="Z1796" s="175"/>
      <c r="AA1796" s="175"/>
      <c r="AB1796" s="175"/>
      <c r="AC1796" s="175"/>
      <c r="AD1796" s="175"/>
      <c r="AE1796" s="175"/>
      <c r="AF1796" s="175"/>
      <c r="AG1796" s="175"/>
    </row>
    <row r="1797" spans="1:33" ht="18" customHeight="1">
      <c r="A1797" s="647" t="str">
        <f t="shared" ref="A1797:A1860" si="166">TEXT(EDATE(C1797,-3),"ggge")</f>
        <v>平成21</v>
      </c>
      <c r="B1797" s="552">
        <f t="shared" si="163"/>
        <v>55</v>
      </c>
      <c r="C1797" s="648" t="s">
        <v>3975</v>
      </c>
      <c r="D1797" s="648" t="str">
        <f t="shared" si="164"/>
        <v/>
      </c>
      <c r="E1797" s="654">
        <v>1</v>
      </c>
      <c r="F1797" s="650" t="s">
        <v>3976</v>
      </c>
      <c r="G1797" s="650" t="s">
        <v>3134</v>
      </c>
      <c r="H1797" s="650" t="s">
        <v>3562</v>
      </c>
      <c r="I1797" s="176"/>
      <c r="J1797" s="665">
        <v>2</v>
      </c>
      <c r="K1797" s="669">
        <v>6</v>
      </c>
      <c r="L1797" s="669">
        <v>86</v>
      </c>
      <c r="M1797" s="176">
        <f t="shared" ref="M1797:M1860" si="167">E1797*L1797</f>
        <v>86</v>
      </c>
      <c r="N1797" s="1104"/>
      <c r="O1797" s="1129" t="str">
        <f t="shared" si="165"/>
        <v/>
      </c>
      <c r="P1797" s="175"/>
      <c r="Q1797" s="175"/>
      <c r="R1797" s="175"/>
      <c r="S1797" s="175"/>
      <c r="T1797" s="175"/>
      <c r="U1797" s="175"/>
      <c r="V1797" s="175"/>
      <c r="W1797" s="175"/>
      <c r="X1797" s="175"/>
      <c r="Y1797" s="175"/>
      <c r="Z1797" s="175"/>
      <c r="AA1797" s="175"/>
      <c r="AB1797" s="175"/>
      <c r="AC1797" s="175"/>
      <c r="AD1797" s="175"/>
      <c r="AE1797" s="175"/>
      <c r="AF1797" s="175"/>
      <c r="AG1797" s="175"/>
    </row>
    <row r="1798" spans="1:33" ht="18" customHeight="1">
      <c r="A1798" s="647" t="str">
        <f t="shared" si="166"/>
        <v>平成21</v>
      </c>
      <c r="B1798" s="552">
        <f t="shared" si="163"/>
        <v>55</v>
      </c>
      <c r="C1798" s="648" t="s">
        <v>3977</v>
      </c>
      <c r="D1798" s="648" t="str">
        <f t="shared" si="164"/>
        <v/>
      </c>
      <c r="E1798" s="654">
        <v>1</v>
      </c>
      <c r="F1798" s="650" t="s">
        <v>3978</v>
      </c>
      <c r="G1798" s="650" t="s">
        <v>3134</v>
      </c>
      <c r="H1798" s="650" t="s">
        <v>3335</v>
      </c>
      <c r="I1798" s="176"/>
      <c r="J1798" s="665">
        <v>2</v>
      </c>
      <c r="K1798" s="669">
        <v>6</v>
      </c>
      <c r="L1798" s="669">
        <v>101</v>
      </c>
      <c r="M1798" s="176">
        <f t="shared" si="167"/>
        <v>101</v>
      </c>
      <c r="N1798" s="1104"/>
      <c r="O1798" s="1129" t="str">
        <f t="shared" si="165"/>
        <v/>
      </c>
      <c r="P1798" s="175"/>
      <c r="Q1798" s="175"/>
      <c r="R1798" s="175"/>
      <c r="S1798" s="175"/>
      <c r="T1798" s="175"/>
      <c r="U1798" s="175"/>
      <c r="V1798" s="175"/>
      <c r="W1798" s="175"/>
      <c r="X1798" s="175"/>
      <c r="Y1798" s="175"/>
      <c r="Z1798" s="175"/>
      <c r="AA1798" s="175"/>
      <c r="AB1798" s="175"/>
      <c r="AC1798" s="175"/>
      <c r="AD1798" s="175"/>
      <c r="AE1798" s="175"/>
      <c r="AF1798" s="175"/>
      <c r="AG1798" s="175"/>
    </row>
    <row r="1799" spans="1:33" ht="18" customHeight="1">
      <c r="A1799" s="647" t="str">
        <f t="shared" si="166"/>
        <v>平成21</v>
      </c>
      <c r="B1799" s="552">
        <f t="shared" si="163"/>
        <v>45</v>
      </c>
      <c r="C1799" s="648" t="s">
        <v>3979</v>
      </c>
      <c r="D1799" s="648" t="str">
        <f t="shared" si="164"/>
        <v/>
      </c>
      <c r="E1799" s="654">
        <v>1</v>
      </c>
      <c r="F1799" s="650" t="s">
        <v>3980</v>
      </c>
      <c r="G1799" s="650" t="s">
        <v>3134</v>
      </c>
      <c r="H1799" s="650" t="s">
        <v>2904</v>
      </c>
      <c r="I1799" s="176"/>
      <c r="J1799" s="665">
        <v>2</v>
      </c>
      <c r="K1799" s="669">
        <v>7</v>
      </c>
      <c r="L1799" s="669">
        <v>13</v>
      </c>
      <c r="M1799" s="176">
        <f t="shared" si="167"/>
        <v>13</v>
      </c>
      <c r="N1799" s="1104"/>
      <c r="O1799" s="1129" t="str">
        <f t="shared" si="165"/>
        <v/>
      </c>
      <c r="P1799" s="175"/>
      <c r="Q1799" s="175"/>
      <c r="R1799" s="175"/>
      <c r="S1799" s="175"/>
      <c r="T1799" s="175"/>
      <c r="U1799" s="175"/>
      <c r="V1799" s="175"/>
      <c r="W1799" s="175"/>
      <c r="X1799" s="175"/>
      <c r="Y1799" s="175"/>
      <c r="Z1799" s="175"/>
      <c r="AA1799" s="175"/>
      <c r="AB1799" s="175"/>
      <c r="AC1799" s="175"/>
      <c r="AD1799" s="175"/>
      <c r="AE1799" s="175"/>
      <c r="AF1799" s="175"/>
      <c r="AG1799" s="175"/>
    </row>
    <row r="1800" spans="1:33" ht="18" customHeight="1">
      <c r="A1800" s="647" t="str">
        <f t="shared" si="166"/>
        <v>平成21</v>
      </c>
      <c r="B1800" s="552">
        <f t="shared" si="163"/>
        <v>89</v>
      </c>
      <c r="C1800" s="648" t="s">
        <v>3981</v>
      </c>
      <c r="D1800" s="648" t="str">
        <f t="shared" si="164"/>
        <v/>
      </c>
      <c r="E1800" s="654">
        <v>1</v>
      </c>
      <c r="F1800" s="650" t="s">
        <v>3982</v>
      </c>
      <c r="G1800" s="650" t="s">
        <v>2562</v>
      </c>
      <c r="H1800" s="650" t="s">
        <v>2920</v>
      </c>
      <c r="I1800" s="176"/>
      <c r="J1800" s="665">
        <v>2</v>
      </c>
      <c r="K1800" s="669">
        <v>3</v>
      </c>
      <c r="L1800" s="669">
        <v>44</v>
      </c>
      <c r="M1800" s="176">
        <f t="shared" si="167"/>
        <v>44</v>
      </c>
      <c r="N1800" s="1104"/>
      <c r="O1800" s="1129" t="str">
        <f t="shared" si="165"/>
        <v/>
      </c>
      <c r="P1800" s="175"/>
      <c r="Q1800" s="175"/>
      <c r="R1800" s="175"/>
      <c r="S1800" s="175"/>
      <c r="T1800" s="175"/>
      <c r="U1800" s="175"/>
      <c r="V1800" s="175"/>
      <c r="W1800" s="175"/>
      <c r="X1800" s="175"/>
      <c r="Y1800" s="175"/>
      <c r="Z1800" s="175"/>
      <c r="AA1800" s="175"/>
      <c r="AB1800" s="175"/>
      <c r="AC1800" s="175"/>
      <c r="AD1800" s="175"/>
      <c r="AE1800" s="175"/>
      <c r="AF1800" s="175"/>
      <c r="AG1800" s="175"/>
    </row>
    <row r="1801" spans="1:33" ht="18" customHeight="1">
      <c r="A1801" s="647" t="str">
        <f t="shared" si="166"/>
        <v>平成21</v>
      </c>
      <c r="B1801" s="552">
        <f t="shared" si="163"/>
        <v>32</v>
      </c>
      <c r="C1801" s="648" t="s">
        <v>3983</v>
      </c>
      <c r="D1801" s="648">
        <f t="shared" si="164"/>
        <v>40052</v>
      </c>
      <c r="E1801" s="654">
        <v>4</v>
      </c>
      <c r="F1801" s="650" t="s">
        <v>3984</v>
      </c>
      <c r="G1801" s="650" t="s">
        <v>3829</v>
      </c>
      <c r="H1801" s="650" t="s">
        <v>2920</v>
      </c>
      <c r="I1801" s="176"/>
      <c r="J1801" s="665">
        <v>2</v>
      </c>
      <c r="K1801" s="669">
        <v>12</v>
      </c>
      <c r="L1801" s="669">
        <v>80</v>
      </c>
      <c r="M1801" s="176">
        <f t="shared" si="167"/>
        <v>320</v>
      </c>
      <c r="N1801" s="1104"/>
      <c r="O1801" s="1129" t="str">
        <f t="shared" si="165"/>
        <v/>
      </c>
      <c r="P1801" s="175"/>
      <c r="Q1801" s="175"/>
      <c r="R1801" s="175"/>
      <c r="S1801" s="175"/>
      <c r="T1801" s="175"/>
      <c r="U1801" s="175"/>
      <c r="V1801" s="175"/>
      <c r="W1801" s="175"/>
      <c r="X1801" s="175"/>
      <c r="Y1801" s="175"/>
      <c r="Z1801" s="175"/>
      <c r="AA1801" s="175"/>
      <c r="AB1801" s="175"/>
      <c r="AC1801" s="175"/>
      <c r="AD1801" s="175"/>
      <c r="AE1801" s="175"/>
      <c r="AF1801" s="175"/>
      <c r="AG1801" s="175"/>
    </row>
    <row r="1802" spans="1:33" ht="18" customHeight="1">
      <c r="A1802" s="647" t="str">
        <f t="shared" si="166"/>
        <v>平成21</v>
      </c>
      <c r="B1802" s="552">
        <f t="shared" si="163"/>
        <v>105</v>
      </c>
      <c r="C1802" s="648" t="s">
        <v>3985</v>
      </c>
      <c r="D1802" s="648" t="str">
        <f t="shared" si="164"/>
        <v/>
      </c>
      <c r="E1802" s="654">
        <v>1</v>
      </c>
      <c r="F1802" s="651" t="s">
        <v>3986</v>
      </c>
      <c r="G1802" s="650" t="s">
        <v>445</v>
      </c>
      <c r="H1802" s="650" t="s">
        <v>3585</v>
      </c>
      <c r="I1802" s="176"/>
      <c r="J1802" s="665">
        <v>2</v>
      </c>
      <c r="K1802" s="669">
        <v>1</v>
      </c>
      <c r="L1802" s="669">
        <v>18</v>
      </c>
      <c r="M1802" s="176">
        <f t="shared" si="167"/>
        <v>18</v>
      </c>
      <c r="N1802" s="1104"/>
      <c r="O1802" s="1129" t="str">
        <f t="shared" si="165"/>
        <v/>
      </c>
      <c r="P1802" s="175"/>
      <c r="Q1802" s="175"/>
      <c r="R1802" s="175"/>
      <c r="S1802" s="175"/>
      <c r="T1802" s="175"/>
      <c r="U1802" s="175"/>
      <c r="V1802" s="175"/>
      <c r="W1802" s="175"/>
      <c r="X1802" s="175"/>
      <c r="Y1802" s="175"/>
      <c r="Z1802" s="175"/>
      <c r="AA1802" s="175"/>
      <c r="AB1802" s="175"/>
      <c r="AC1802" s="175"/>
      <c r="AD1802" s="175"/>
      <c r="AE1802" s="175"/>
      <c r="AF1802" s="175"/>
      <c r="AG1802" s="175"/>
    </row>
    <row r="1803" spans="1:33" ht="18" customHeight="1">
      <c r="A1803" s="647" t="str">
        <f t="shared" si="166"/>
        <v>平成21</v>
      </c>
      <c r="B1803" s="552">
        <f t="shared" si="163"/>
        <v>95</v>
      </c>
      <c r="C1803" s="648" t="s">
        <v>3987</v>
      </c>
      <c r="D1803" s="648" t="str">
        <f t="shared" si="164"/>
        <v/>
      </c>
      <c r="E1803" s="654">
        <v>1</v>
      </c>
      <c r="F1803" s="650" t="s">
        <v>3988</v>
      </c>
      <c r="G1803" s="650" t="s">
        <v>3989</v>
      </c>
      <c r="H1803" s="650" t="s">
        <v>3624</v>
      </c>
      <c r="I1803" s="176"/>
      <c r="J1803" s="665">
        <v>2</v>
      </c>
      <c r="K1803" s="669">
        <v>2</v>
      </c>
      <c r="L1803" s="669">
        <v>54</v>
      </c>
      <c r="M1803" s="176">
        <f t="shared" si="167"/>
        <v>54</v>
      </c>
      <c r="N1803" s="1104"/>
      <c r="O1803" s="1129" t="str">
        <f t="shared" si="165"/>
        <v/>
      </c>
      <c r="P1803" s="175"/>
      <c r="Q1803" s="175"/>
      <c r="R1803" s="175"/>
      <c r="S1803" s="175"/>
      <c r="T1803" s="175"/>
      <c r="U1803" s="175"/>
      <c r="V1803" s="175"/>
      <c r="W1803" s="175"/>
      <c r="X1803" s="175"/>
      <c r="Y1803" s="175"/>
      <c r="Z1803" s="175"/>
      <c r="AA1803" s="175"/>
      <c r="AB1803" s="175"/>
      <c r="AC1803" s="175"/>
      <c r="AD1803" s="175"/>
      <c r="AE1803" s="175"/>
      <c r="AF1803" s="175"/>
      <c r="AG1803" s="175"/>
    </row>
    <row r="1804" spans="1:33" ht="18" customHeight="1">
      <c r="A1804" s="647" t="str">
        <f t="shared" si="166"/>
        <v>平成21</v>
      </c>
      <c r="B1804" s="552">
        <f t="shared" si="163"/>
        <v>39</v>
      </c>
      <c r="C1804" s="648" t="s">
        <v>3990</v>
      </c>
      <c r="D1804" s="648" t="str">
        <f t="shared" si="164"/>
        <v/>
      </c>
      <c r="E1804" s="654">
        <v>1</v>
      </c>
      <c r="F1804" s="650" t="s">
        <v>3991</v>
      </c>
      <c r="G1804" s="650" t="s">
        <v>3134</v>
      </c>
      <c r="H1804" s="650" t="s">
        <v>3538</v>
      </c>
      <c r="I1804" s="176"/>
      <c r="J1804" s="665">
        <v>2</v>
      </c>
      <c r="K1804" s="669">
        <v>9</v>
      </c>
      <c r="L1804" s="669">
        <v>35</v>
      </c>
      <c r="M1804" s="176">
        <f t="shared" si="167"/>
        <v>35</v>
      </c>
      <c r="N1804" s="1104"/>
      <c r="O1804" s="1129" t="str">
        <f t="shared" si="165"/>
        <v/>
      </c>
      <c r="P1804" s="175"/>
      <c r="Q1804" s="175"/>
      <c r="R1804" s="175"/>
      <c r="S1804" s="175"/>
      <c r="T1804" s="175"/>
      <c r="U1804" s="175"/>
      <c r="V1804" s="175"/>
      <c r="W1804" s="175"/>
      <c r="X1804" s="175"/>
      <c r="Y1804" s="175"/>
      <c r="Z1804" s="175"/>
      <c r="AA1804" s="175"/>
      <c r="AB1804" s="175"/>
      <c r="AC1804" s="175"/>
      <c r="AD1804" s="175"/>
      <c r="AE1804" s="175"/>
      <c r="AF1804" s="175"/>
      <c r="AG1804" s="175"/>
    </row>
    <row r="1805" spans="1:33" ht="18" customHeight="1">
      <c r="A1805" s="647" t="str">
        <f t="shared" si="166"/>
        <v>平成21</v>
      </c>
      <c r="B1805" s="552">
        <f t="shared" si="163"/>
        <v>95</v>
      </c>
      <c r="C1805" s="648" t="s">
        <v>3992</v>
      </c>
      <c r="D1805" s="648" t="str">
        <f t="shared" si="164"/>
        <v/>
      </c>
      <c r="E1805" s="654">
        <v>1</v>
      </c>
      <c r="F1805" s="651" t="s">
        <v>3993</v>
      </c>
      <c r="G1805" s="650" t="s">
        <v>445</v>
      </c>
      <c r="H1805" s="650" t="s">
        <v>3585</v>
      </c>
      <c r="I1805" s="176"/>
      <c r="J1805" s="665">
        <v>2</v>
      </c>
      <c r="K1805" s="669">
        <v>2</v>
      </c>
      <c r="L1805" s="669">
        <v>33</v>
      </c>
      <c r="M1805" s="176">
        <f t="shared" si="167"/>
        <v>33</v>
      </c>
      <c r="N1805" s="1104"/>
      <c r="O1805" s="1129" t="str">
        <f t="shared" si="165"/>
        <v/>
      </c>
      <c r="P1805" s="175"/>
      <c r="Q1805" s="175"/>
      <c r="R1805" s="175"/>
      <c r="S1805" s="175"/>
      <c r="T1805" s="175"/>
      <c r="U1805" s="175"/>
      <c r="V1805" s="175"/>
      <c r="W1805" s="175"/>
      <c r="X1805" s="175"/>
      <c r="Y1805" s="175"/>
      <c r="Z1805" s="175"/>
      <c r="AA1805" s="175"/>
      <c r="AB1805" s="175"/>
      <c r="AC1805" s="175"/>
      <c r="AD1805" s="175"/>
      <c r="AE1805" s="175"/>
      <c r="AF1805" s="175"/>
      <c r="AG1805" s="175"/>
    </row>
    <row r="1806" spans="1:33" ht="18" customHeight="1">
      <c r="A1806" s="647" t="str">
        <f t="shared" si="166"/>
        <v>平成21</v>
      </c>
      <c r="B1806" s="552">
        <f t="shared" si="163"/>
        <v>89</v>
      </c>
      <c r="C1806" s="648" t="s">
        <v>3857</v>
      </c>
      <c r="D1806" s="648" t="str">
        <f t="shared" si="164"/>
        <v/>
      </c>
      <c r="E1806" s="654">
        <v>1</v>
      </c>
      <c r="F1806" s="650" t="s">
        <v>3994</v>
      </c>
      <c r="G1806" s="650" t="s">
        <v>3995</v>
      </c>
      <c r="H1806" s="650" t="s">
        <v>3509</v>
      </c>
      <c r="I1806" s="176"/>
      <c r="J1806" s="665">
        <v>2</v>
      </c>
      <c r="K1806" s="669">
        <v>3</v>
      </c>
      <c r="L1806" s="669">
        <v>14</v>
      </c>
      <c r="M1806" s="176">
        <f t="shared" si="167"/>
        <v>14</v>
      </c>
      <c r="N1806" s="1104"/>
      <c r="O1806" s="1129" t="str">
        <f t="shared" si="165"/>
        <v/>
      </c>
      <c r="P1806" s="175"/>
      <c r="Q1806" s="175"/>
      <c r="R1806" s="175"/>
      <c r="S1806" s="175"/>
      <c r="T1806" s="175"/>
      <c r="U1806" s="175"/>
      <c r="V1806" s="175"/>
      <c r="W1806" s="175"/>
      <c r="X1806" s="175"/>
      <c r="Y1806" s="175"/>
      <c r="Z1806" s="175"/>
      <c r="AA1806" s="175"/>
      <c r="AB1806" s="175"/>
      <c r="AC1806" s="175"/>
      <c r="AD1806" s="175"/>
      <c r="AE1806" s="175"/>
      <c r="AF1806" s="175"/>
      <c r="AG1806" s="175"/>
    </row>
    <row r="1807" spans="1:33" ht="18" customHeight="1">
      <c r="A1807" s="647" t="str">
        <f t="shared" si="166"/>
        <v>平成21</v>
      </c>
      <c r="B1807" s="552">
        <f t="shared" si="163"/>
        <v>105</v>
      </c>
      <c r="C1807" s="648" t="s">
        <v>3996</v>
      </c>
      <c r="D1807" s="648" t="str">
        <f t="shared" si="164"/>
        <v/>
      </c>
      <c r="E1807" s="654">
        <v>1</v>
      </c>
      <c r="F1807" s="650" t="s">
        <v>3997</v>
      </c>
      <c r="G1807" s="650" t="s">
        <v>468</v>
      </c>
      <c r="H1807" s="650" t="s">
        <v>3527</v>
      </c>
      <c r="I1807" s="176"/>
      <c r="J1807" s="665">
        <v>2</v>
      </c>
      <c r="K1807" s="669">
        <v>1</v>
      </c>
      <c r="L1807" s="669">
        <v>20</v>
      </c>
      <c r="M1807" s="176">
        <f t="shared" si="167"/>
        <v>20</v>
      </c>
      <c r="N1807" s="1104"/>
      <c r="O1807" s="1129" t="str">
        <f t="shared" si="165"/>
        <v/>
      </c>
      <c r="P1807" s="175"/>
      <c r="Q1807" s="175"/>
      <c r="R1807" s="175"/>
      <c r="S1807" s="175"/>
      <c r="T1807" s="175"/>
      <c r="U1807" s="175"/>
      <c r="V1807" s="175"/>
      <c r="W1807" s="175"/>
      <c r="X1807" s="175"/>
      <c r="Y1807" s="175"/>
      <c r="Z1807" s="175"/>
      <c r="AA1807" s="175"/>
      <c r="AB1807" s="175"/>
      <c r="AC1807" s="175"/>
      <c r="AD1807" s="175"/>
      <c r="AE1807" s="175"/>
      <c r="AF1807" s="175"/>
      <c r="AG1807" s="175"/>
    </row>
    <row r="1808" spans="1:33" ht="18" customHeight="1">
      <c r="A1808" s="647" t="str">
        <f t="shared" si="166"/>
        <v>平成21</v>
      </c>
      <c r="B1808" s="552">
        <f t="shared" si="163"/>
        <v>71</v>
      </c>
      <c r="C1808" s="648" t="s">
        <v>3998</v>
      </c>
      <c r="D1808" s="648" t="str">
        <f t="shared" si="164"/>
        <v/>
      </c>
      <c r="E1808" s="654">
        <v>1</v>
      </c>
      <c r="F1808" s="650" t="s">
        <v>3999</v>
      </c>
      <c r="G1808" s="650" t="s">
        <v>2915</v>
      </c>
      <c r="H1808" s="650" t="s">
        <v>3538</v>
      </c>
      <c r="I1808" s="176"/>
      <c r="J1808" s="665">
        <v>2</v>
      </c>
      <c r="K1808" s="669">
        <v>5</v>
      </c>
      <c r="L1808" s="669">
        <v>67</v>
      </c>
      <c r="M1808" s="176">
        <f t="shared" si="167"/>
        <v>67</v>
      </c>
      <c r="N1808" s="1104"/>
      <c r="O1808" s="1129" t="str">
        <f t="shared" si="165"/>
        <v/>
      </c>
      <c r="P1808" s="175"/>
      <c r="Q1808" s="175"/>
      <c r="R1808" s="175"/>
      <c r="S1808" s="175"/>
      <c r="T1808" s="175"/>
      <c r="U1808" s="175"/>
      <c r="V1808" s="175"/>
      <c r="W1808" s="175"/>
      <c r="X1808" s="175"/>
      <c r="Y1808" s="175"/>
      <c r="Z1808" s="175"/>
      <c r="AA1808" s="175"/>
      <c r="AB1808" s="175"/>
      <c r="AC1808" s="175"/>
      <c r="AD1808" s="175"/>
      <c r="AE1808" s="175"/>
      <c r="AF1808" s="175"/>
      <c r="AG1808" s="175"/>
    </row>
    <row r="1809" spans="1:33" ht="18" customHeight="1">
      <c r="A1809" s="647" t="str">
        <f t="shared" si="166"/>
        <v>平成21</v>
      </c>
      <c r="B1809" s="552">
        <f t="shared" si="163"/>
        <v>71</v>
      </c>
      <c r="C1809" s="648" t="s">
        <v>4000</v>
      </c>
      <c r="D1809" s="648" t="str">
        <f t="shared" si="164"/>
        <v/>
      </c>
      <c r="E1809" s="654">
        <v>1</v>
      </c>
      <c r="F1809" s="650" t="s">
        <v>4001</v>
      </c>
      <c r="G1809" s="650" t="s">
        <v>3134</v>
      </c>
      <c r="H1809" s="650" t="s">
        <v>3624</v>
      </c>
      <c r="I1809" s="176"/>
      <c r="J1809" s="665">
        <v>2</v>
      </c>
      <c r="K1809" s="669">
        <v>5</v>
      </c>
      <c r="L1809" s="669">
        <v>82</v>
      </c>
      <c r="M1809" s="176">
        <f t="shared" si="167"/>
        <v>82</v>
      </c>
      <c r="N1809" s="1104"/>
      <c r="O1809" s="1129" t="str">
        <f t="shared" si="165"/>
        <v/>
      </c>
      <c r="P1809" s="175"/>
      <c r="Q1809" s="175"/>
      <c r="R1809" s="175"/>
      <c r="S1809" s="175"/>
      <c r="T1809" s="175"/>
      <c r="U1809" s="175"/>
      <c r="V1809" s="175"/>
      <c r="W1809" s="175"/>
      <c r="X1809" s="175"/>
      <c r="Y1809" s="175"/>
      <c r="Z1809" s="175"/>
      <c r="AA1809" s="175"/>
      <c r="AB1809" s="175"/>
      <c r="AC1809" s="175"/>
      <c r="AD1809" s="175"/>
      <c r="AE1809" s="175"/>
      <c r="AF1809" s="175"/>
      <c r="AG1809" s="175"/>
    </row>
    <row r="1810" spans="1:33" ht="18" customHeight="1">
      <c r="A1810" s="647" t="str">
        <f t="shared" si="166"/>
        <v>平成21</v>
      </c>
      <c r="B1810" s="552">
        <f t="shared" si="163"/>
        <v>55</v>
      </c>
      <c r="C1810" s="648" t="s">
        <v>4002</v>
      </c>
      <c r="D1810" s="648" t="str">
        <f t="shared" si="164"/>
        <v/>
      </c>
      <c r="E1810" s="654">
        <v>1</v>
      </c>
      <c r="F1810" s="651" t="s">
        <v>4003</v>
      </c>
      <c r="G1810" s="650" t="s">
        <v>4004</v>
      </c>
      <c r="H1810" s="650" t="s">
        <v>3585</v>
      </c>
      <c r="I1810" s="176"/>
      <c r="J1810" s="665">
        <v>2</v>
      </c>
      <c r="K1810" s="669">
        <v>6</v>
      </c>
      <c r="L1810" s="669">
        <v>49</v>
      </c>
      <c r="M1810" s="176">
        <f t="shared" si="167"/>
        <v>49</v>
      </c>
      <c r="N1810" s="1104"/>
      <c r="O1810" s="1129" t="str">
        <f t="shared" si="165"/>
        <v/>
      </c>
      <c r="P1810" s="175"/>
      <c r="Q1810" s="175"/>
      <c r="R1810" s="175"/>
      <c r="S1810" s="175"/>
      <c r="T1810" s="175"/>
      <c r="U1810" s="175"/>
      <c r="V1810" s="175"/>
      <c r="W1810" s="175"/>
      <c r="X1810" s="175"/>
      <c r="Y1810" s="175"/>
      <c r="Z1810" s="175"/>
      <c r="AA1810" s="175"/>
      <c r="AB1810" s="175"/>
      <c r="AC1810" s="175"/>
      <c r="AD1810" s="175"/>
      <c r="AE1810" s="175"/>
      <c r="AF1810" s="175"/>
      <c r="AG1810" s="175"/>
    </row>
    <row r="1811" spans="1:33" ht="18" customHeight="1">
      <c r="A1811" s="647" t="str">
        <f t="shared" si="166"/>
        <v>平成21</v>
      </c>
      <c r="B1811" s="552">
        <f t="shared" si="163"/>
        <v>55</v>
      </c>
      <c r="C1811" s="648" t="s">
        <v>4005</v>
      </c>
      <c r="D1811" s="648" t="str">
        <f t="shared" si="164"/>
        <v/>
      </c>
      <c r="E1811" s="654">
        <v>1</v>
      </c>
      <c r="F1811" s="650" t="s">
        <v>4006</v>
      </c>
      <c r="G1811" s="650" t="s">
        <v>3134</v>
      </c>
      <c r="H1811" s="650" t="s">
        <v>3624</v>
      </c>
      <c r="I1811" s="176"/>
      <c r="J1811" s="665">
        <v>2</v>
      </c>
      <c r="K1811" s="669">
        <v>6</v>
      </c>
      <c r="L1811" s="669">
        <v>70</v>
      </c>
      <c r="M1811" s="176">
        <f t="shared" si="167"/>
        <v>70</v>
      </c>
      <c r="N1811" s="1104"/>
      <c r="O1811" s="1129" t="str">
        <f t="shared" si="165"/>
        <v/>
      </c>
      <c r="P1811" s="175"/>
      <c r="Q1811" s="175"/>
      <c r="R1811" s="175"/>
      <c r="S1811" s="175"/>
      <c r="T1811" s="175"/>
      <c r="U1811" s="175"/>
      <c r="V1811" s="175"/>
      <c r="W1811" s="175"/>
      <c r="X1811" s="175"/>
      <c r="Y1811" s="175"/>
      <c r="Z1811" s="175"/>
      <c r="AA1811" s="175"/>
      <c r="AB1811" s="175"/>
      <c r="AC1811" s="175"/>
      <c r="AD1811" s="175"/>
      <c r="AE1811" s="175"/>
      <c r="AF1811" s="175"/>
      <c r="AG1811" s="175"/>
    </row>
    <row r="1812" spans="1:33" ht="18" customHeight="1">
      <c r="A1812" s="647" t="str">
        <f t="shared" si="166"/>
        <v>平成21</v>
      </c>
      <c r="B1812" s="552">
        <f t="shared" si="163"/>
        <v>71</v>
      </c>
      <c r="C1812" s="648" t="s">
        <v>4007</v>
      </c>
      <c r="D1812" s="648" t="str">
        <f t="shared" si="164"/>
        <v/>
      </c>
      <c r="E1812" s="654">
        <v>1</v>
      </c>
      <c r="F1812" s="650" t="s">
        <v>4008</v>
      </c>
      <c r="G1812" s="650" t="s">
        <v>3134</v>
      </c>
      <c r="H1812" s="650" t="s">
        <v>4009</v>
      </c>
      <c r="I1812" s="176"/>
      <c r="J1812" s="665">
        <v>2</v>
      </c>
      <c r="K1812" s="669">
        <v>5</v>
      </c>
      <c r="L1812" s="669">
        <v>107</v>
      </c>
      <c r="M1812" s="176">
        <f t="shared" si="167"/>
        <v>107</v>
      </c>
      <c r="N1812" s="1104"/>
      <c r="O1812" s="1129" t="str">
        <f t="shared" si="165"/>
        <v/>
      </c>
      <c r="P1812" s="175"/>
      <c r="Q1812" s="175"/>
      <c r="R1812" s="175"/>
      <c r="S1812" s="175"/>
      <c r="T1812" s="175"/>
      <c r="U1812" s="175"/>
      <c r="V1812" s="175"/>
      <c r="W1812" s="175"/>
      <c r="X1812" s="175"/>
      <c r="Y1812" s="175"/>
      <c r="Z1812" s="175"/>
      <c r="AA1812" s="175"/>
      <c r="AB1812" s="175"/>
      <c r="AC1812" s="175"/>
      <c r="AD1812" s="175"/>
      <c r="AE1812" s="175"/>
      <c r="AF1812" s="175"/>
      <c r="AG1812" s="175"/>
    </row>
    <row r="1813" spans="1:33" ht="18" customHeight="1">
      <c r="A1813" s="647" t="str">
        <f t="shared" si="166"/>
        <v>平成21</v>
      </c>
      <c r="B1813" s="552">
        <f t="shared" si="163"/>
        <v>36</v>
      </c>
      <c r="C1813" s="648" t="s">
        <v>4010</v>
      </c>
      <c r="D1813" s="648" t="str">
        <f t="shared" si="164"/>
        <v/>
      </c>
      <c r="E1813" s="654">
        <v>1</v>
      </c>
      <c r="F1813" s="650" t="s">
        <v>4011</v>
      </c>
      <c r="G1813" s="650" t="s">
        <v>3134</v>
      </c>
      <c r="H1813" s="650" t="s">
        <v>3703</v>
      </c>
      <c r="I1813" s="176"/>
      <c r="J1813" s="665">
        <v>2</v>
      </c>
      <c r="K1813" s="669">
        <v>10</v>
      </c>
      <c r="L1813" s="669">
        <v>44</v>
      </c>
      <c r="M1813" s="176">
        <f t="shared" si="167"/>
        <v>44</v>
      </c>
      <c r="N1813" s="1104"/>
      <c r="O1813" s="1129" t="str">
        <f t="shared" si="165"/>
        <v/>
      </c>
      <c r="P1813" s="175"/>
      <c r="Q1813" s="175"/>
      <c r="R1813" s="175"/>
      <c r="S1813" s="175"/>
      <c r="T1813" s="175"/>
      <c r="U1813" s="175"/>
      <c r="V1813" s="175"/>
      <c r="W1813" s="175"/>
      <c r="X1813" s="175"/>
      <c r="Y1813" s="175"/>
      <c r="Z1813" s="175"/>
      <c r="AA1813" s="175"/>
      <c r="AB1813" s="175"/>
      <c r="AC1813" s="175"/>
      <c r="AD1813" s="175"/>
      <c r="AE1813" s="175"/>
      <c r="AF1813" s="175"/>
      <c r="AG1813" s="175"/>
    </row>
    <row r="1814" spans="1:33" ht="18" customHeight="1">
      <c r="A1814" s="647" t="str">
        <f t="shared" si="166"/>
        <v>平成21</v>
      </c>
      <c r="B1814" s="552">
        <f t="shared" si="163"/>
        <v>71</v>
      </c>
      <c r="C1814" s="648" t="s">
        <v>4012</v>
      </c>
      <c r="D1814" s="648" t="str">
        <f t="shared" si="164"/>
        <v/>
      </c>
      <c r="E1814" s="654">
        <v>1</v>
      </c>
      <c r="F1814" s="650" t="s">
        <v>4013</v>
      </c>
      <c r="G1814" s="650" t="s">
        <v>4014</v>
      </c>
      <c r="H1814" s="650" t="s">
        <v>3624</v>
      </c>
      <c r="I1814" s="176"/>
      <c r="J1814" s="665">
        <v>2</v>
      </c>
      <c r="K1814" s="669">
        <v>5</v>
      </c>
      <c r="L1814" s="669">
        <v>84</v>
      </c>
      <c r="M1814" s="176">
        <f t="shared" si="167"/>
        <v>84</v>
      </c>
      <c r="N1814" s="1104"/>
      <c r="O1814" s="1129" t="str">
        <f t="shared" si="165"/>
        <v/>
      </c>
      <c r="P1814" s="175"/>
      <c r="Q1814" s="175"/>
      <c r="R1814" s="175"/>
      <c r="S1814" s="175"/>
      <c r="T1814" s="175"/>
      <c r="U1814" s="175"/>
      <c r="V1814" s="175"/>
      <c r="W1814" s="175"/>
      <c r="X1814" s="175"/>
      <c r="Y1814" s="175"/>
      <c r="Z1814" s="175"/>
      <c r="AA1814" s="175"/>
      <c r="AB1814" s="175"/>
      <c r="AC1814" s="175"/>
      <c r="AD1814" s="175"/>
      <c r="AE1814" s="175"/>
      <c r="AF1814" s="175"/>
      <c r="AG1814" s="175"/>
    </row>
    <row r="1815" spans="1:33" ht="18" customHeight="1">
      <c r="A1815" s="647" t="str">
        <f t="shared" si="166"/>
        <v>平成21</v>
      </c>
      <c r="B1815" s="552">
        <f t="shared" si="163"/>
        <v>81</v>
      </c>
      <c r="C1815" s="648" t="s">
        <v>4012</v>
      </c>
      <c r="D1815" s="648" t="str">
        <f t="shared" si="164"/>
        <v/>
      </c>
      <c r="E1815" s="654">
        <v>1</v>
      </c>
      <c r="F1815" s="650" t="s">
        <v>4015</v>
      </c>
      <c r="G1815" s="650" t="s">
        <v>2915</v>
      </c>
      <c r="H1815" s="650" t="s">
        <v>3512</v>
      </c>
      <c r="I1815" s="176"/>
      <c r="J1815" s="665">
        <v>2</v>
      </c>
      <c r="K1815" s="669">
        <v>4</v>
      </c>
      <c r="L1815" s="669">
        <v>141</v>
      </c>
      <c r="M1815" s="176">
        <f t="shared" si="167"/>
        <v>141</v>
      </c>
      <c r="N1815" s="1104"/>
      <c r="O1815" s="1129" t="str">
        <f t="shared" si="165"/>
        <v/>
      </c>
      <c r="P1815" s="175"/>
      <c r="Q1815" s="175"/>
      <c r="R1815" s="175"/>
      <c r="S1815" s="175"/>
      <c r="T1815" s="175"/>
      <c r="U1815" s="175"/>
      <c r="V1815" s="175"/>
      <c r="W1815" s="175"/>
      <c r="X1815" s="175"/>
      <c r="Y1815" s="175"/>
      <c r="Z1815" s="175"/>
      <c r="AA1815" s="175"/>
      <c r="AB1815" s="175"/>
      <c r="AC1815" s="175"/>
      <c r="AD1815" s="175"/>
      <c r="AE1815" s="175"/>
      <c r="AF1815" s="175"/>
      <c r="AG1815" s="175"/>
    </row>
    <row r="1816" spans="1:33" ht="18" customHeight="1">
      <c r="A1816" s="647" t="str">
        <f t="shared" si="166"/>
        <v>平成21</v>
      </c>
      <c r="B1816" s="552">
        <f t="shared" si="163"/>
        <v>45</v>
      </c>
      <c r="C1816" s="648" t="s">
        <v>4016</v>
      </c>
      <c r="D1816" s="648" t="str">
        <f t="shared" si="164"/>
        <v/>
      </c>
      <c r="E1816" s="654">
        <v>1</v>
      </c>
      <c r="F1816" s="650" t="s">
        <v>4017</v>
      </c>
      <c r="G1816" s="650" t="s">
        <v>2915</v>
      </c>
      <c r="H1816" s="650" t="s">
        <v>3538</v>
      </c>
      <c r="I1816" s="176"/>
      <c r="J1816" s="665">
        <v>2</v>
      </c>
      <c r="K1816" s="669">
        <v>7</v>
      </c>
      <c r="L1816" s="669">
        <v>166</v>
      </c>
      <c r="M1816" s="176">
        <f t="shared" si="167"/>
        <v>166</v>
      </c>
      <c r="N1816" s="1104"/>
      <c r="O1816" s="1129" t="str">
        <f t="shared" si="165"/>
        <v/>
      </c>
      <c r="P1816" s="175"/>
      <c r="Q1816" s="175"/>
      <c r="R1816" s="175"/>
      <c r="S1816" s="175"/>
      <c r="T1816" s="175"/>
      <c r="U1816" s="175"/>
      <c r="V1816" s="175"/>
      <c r="W1816" s="175"/>
      <c r="X1816" s="175"/>
      <c r="Y1816" s="175"/>
      <c r="Z1816" s="175"/>
      <c r="AA1816" s="175"/>
      <c r="AB1816" s="175"/>
      <c r="AC1816" s="175"/>
      <c r="AD1816" s="175"/>
      <c r="AE1816" s="175"/>
      <c r="AF1816" s="175"/>
      <c r="AG1816" s="175"/>
    </row>
    <row r="1817" spans="1:33" ht="18" customHeight="1">
      <c r="A1817" s="647" t="str">
        <f t="shared" si="166"/>
        <v>平成21</v>
      </c>
      <c r="B1817" s="552">
        <f t="shared" si="163"/>
        <v>55</v>
      </c>
      <c r="C1817" s="648" t="s">
        <v>4018</v>
      </c>
      <c r="D1817" s="648" t="str">
        <f t="shared" si="164"/>
        <v/>
      </c>
      <c r="E1817" s="654">
        <v>1</v>
      </c>
      <c r="F1817" s="650" t="s">
        <v>4019</v>
      </c>
      <c r="G1817" s="650" t="s">
        <v>3134</v>
      </c>
      <c r="H1817" s="651" t="s">
        <v>3538</v>
      </c>
      <c r="I1817" s="176"/>
      <c r="J1817" s="665">
        <v>2</v>
      </c>
      <c r="K1817" s="669">
        <v>6</v>
      </c>
      <c r="L1817" s="669">
        <v>53</v>
      </c>
      <c r="M1817" s="176">
        <f t="shared" si="167"/>
        <v>53</v>
      </c>
      <c r="N1817" s="1104"/>
      <c r="O1817" s="1129" t="str">
        <f t="shared" si="165"/>
        <v/>
      </c>
      <c r="P1817" s="175"/>
      <c r="Q1817" s="175"/>
      <c r="R1817" s="175"/>
      <c r="S1817" s="175"/>
      <c r="T1817" s="175"/>
      <c r="U1817" s="175"/>
      <c r="V1817" s="175"/>
      <c r="W1817" s="175"/>
      <c r="X1817" s="175"/>
      <c r="Y1817" s="175"/>
      <c r="Z1817" s="175"/>
      <c r="AA1817" s="175"/>
      <c r="AB1817" s="175"/>
      <c r="AC1817" s="175"/>
      <c r="AD1817" s="175"/>
      <c r="AE1817" s="175"/>
      <c r="AF1817" s="175"/>
      <c r="AG1817" s="175"/>
    </row>
    <row r="1818" spans="1:33" ht="18" customHeight="1">
      <c r="A1818" s="647" t="str">
        <f t="shared" si="166"/>
        <v>平成21</v>
      </c>
      <c r="B1818" s="552">
        <f t="shared" si="163"/>
        <v>20</v>
      </c>
      <c r="C1818" s="648" t="s">
        <v>4020</v>
      </c>
      <c r="D1818" s="648" t="str">
        <f t="shared" si="164"/>
        <v/>
      </c>
      <c r="E1818" s="654">
        <v>1</v>
      </c>
      <c r="F1818" s="650" t="s">
        <v>4021</v>
      </c>
      <c r="G1818" s="650" t="s">
        <v>4022</v>
      </c>
      <c r="H1818" s="650" t="s">
        <v>3614</v>
      </c>
      <c r="I1818" s="176"/>
      <c r="J1818" s="665">
        <v>2</v>
      </c>
      <c r="K1818" s="669">
        <v>45</v>
      </c>
      <c r="L1818" s="669">
        <v>146</v>
      </c>
      <c r="M1818" s="176">
        <f t="shared" si="167"/>
        <v>146</v>
      </c>
      <c r="N1818" s="1104"/>
      <c r="O1818" s="1129" t="str">
        <f t="shared" si="165"/>
        <v/>
      </c>
      <c r="P1818" s="175"/>
      <c r="Q1818" s="175"/>
      <c r="R1818" s="175"/>
      <c r="S1818" s="175"/>
      <c r="T1818" s="175"/>
      <c r="U1818" s="175"/>
      <c r="V1818" s="175"/>
      <c r="W1818" s="175"/>
      <c r="X1818" s="175"/>
      <c r="Y1818" s="175"/>
      <c r="Z1818" s="175"/>
      <c r="AA1818" s="175"/>
      <c r="AB1818" s="175"/>
      <c r="AC1818" s="175"/>
      <c r="AD1818" s="175"/>
      <c r="AE1818" s="175"/>
      <c r="AF1818" s="175"/>
      <c r="AG1818" s="175"/>
    </row>
    <row r="1819" spans="1:33" ht="18" customHeight="1">
      <c r="A1819" s="647" t="str">
        <f t="shared" si="166"/>
        <v>平成21</v>
      </c>
      <c r="B1819" s="552">
        <f t="shared" si="163"/>
        <v>71</v>
      </c>
      <c r="C1819" s="648" t="s">
        <v>3884</v>
      </c>
      <c r="D1819" s="648" t="str">
        <f t="shared" si="164"/>
        <v/>
      </c>
      <c r="E1819" s="654">
        <v>1</v>
      </c>
      <c r="F1819" s="676" t="s">
        <v>4023</v>
      </c>
      <c r="G1819" s="650" t="s">
        <v>3134</v>
      </c>
      <c r="H1819" s="650" t="s">
        <v>3703</v>
      </c>
      <c r="I1819" s="176"/>
      <c r="J1819" s="665">
        <v>2</v>
      </c>
      <c r="K1819" s="669">
        <v>5</v>
      </c>
      <c r="L1819" s="669">
        <v>36</v>
      </c>
      <c r="M1819" s="176">
        <f t="shared" si="167"/>
        <v>36</v>
      </c>
      <c r="N1819" s="1104"/>
      <c r="O1819" s="1129" t="str">
        <f t="shared" si="165"/>
        <v/>
      </c>
      <c r="P1819" s="175"/>
      <c r="Q1819" s="175"/>
      <c r="R1819" s="175"/>
      <c r="S1819" s="175"/>
      <c r="T1819" s="175"/>
      <c r="U1819" s="175"/>
      <c r="V1819" s="175"/>
      <c r="W1819" s="175"/>
      <c r="X1819" s="175"/>
      <c r="Y1819" s="175"/>
      <c r="Z1819" s="175"/>
      <c r="AA1819" s="175"/>
      <c r="AB1819" s="175"/>
      <c r="AC1819" s="175"/>
      <c r="AD1819" s="175"/>
      <c r="AE1819" s="175"/>
      <c r="AF1819" s="175"/>
      <c r="AG1819" s="175"/>
    </row>
    <row r="1820" spans="1:33" ht="18" customHeight="1">
      <c r="A1820" s="647" t="str">
        <f t="shared" si="166"/>
        <v>平成21</v>
      </c>
      <c r="B1820" s="552">
        <f t="shared" si="163"/>
        <v>105</v>
      </c>
      <c r="C1820" s="648" t="s">
        <v>4024</v>
      </c>
      <c r="D1820" s="648" t="str">
        <f t="shared" si="164"/>
        <v/>
      </c>
      <c r="E1820" s="654">
        <v>1</v>
      </c>
      <c r="F1820" s="650" t="s">
        <v>4025</v>
      </c>
      <c r="G1820" s="650" t="s">
        <v>468</v>
      </c>
      <c r="H1820" s="650" t="s">
        <v>3527</v>
      </c>
      <c r="I1820" s="176"/>
      <c r="J1820" s="665">
        <v>2</v>
      </c>
      <c r="K1820" s="669">
        <v>1</v>
      </c>
      <c r="L1820" s="669">
        <v>25</v>
      </c>
      <c r="M1820" s="176">
        <f t="shared" si="167"/>
        <v>25</v>
      </c>
      <c r="N1820" s="1104"/>
      <c r="O1820" s="1129" t="str">
        <f t="shared" si="165"/>
        <v/>
      </c>
      <c r="P1820" s="175"/>
      <c r="Q1820" s="175"/>
      <c r="R1820" s="175"/>
      <c r="S1820" s="175"/>
      <c r="T1820" s="175"/>
      <c r="U1820" s="175"/>
      <c r="V1820" s="175"/>
      <c r="W1820" s="175"/>
      <c r="X1820" s="175"/>
      <c r="Y1820" s="175"/>
      <c r="Z1820" s="175"/>
      <c r="AA1820" s="175"/>
      <c r="AB1820" s="175"/>
      <c r="AC1820" s="175"/>
      <c r="AD1820" s="175"/>
      <c r="AE1820" s="175"/>
      <c r="AF1820" s="175"/>
      <c r="AG1820" s="175"/>
    </row>
    <row r="1821" spans="1:33" ht="18" customHeight="1">
      <c r="A1821" s="647" t="str">
        <f t="shared" si="166"/>
        <v>平成21</v>
      </c>
      <c r="B1821" s="552">
        <f t="shared" si="163"/>
        <v>34</v>
      </c>
      <c r="C1821" s="648" t="s">
        <v>4026</v>
      </c>
      <c r="D1821" s="648" t="str">
        <f t="shared" si="164"/>
        <v/>
      </c>
      <c r="E1821" s="654">
        <v>1</v>
      </c>
      <c r="F1821" s="650" t="s">
        <v>4027</v>
      </c>
      <c r="G1821" s="650" t="s">
        <v>2915</v>
      </c>
      <c r="H1821" s="650" t="s">
        <v>3512</v>
      </c>
      <c r="I1821" s="176"/>
      <c r="J1821" s="665">
        <v>2</v>
      </c>
      <c r="K1821" s="669">
        <v>11</v>
      </c>
      <c r="L1821" s="669">
        <v>112</v>
      </c>
      <c r="M1821" s="176">
        <f t="shared" si="167"/>
        <v>112</v>
      </c>
      <c r="N1821" s="1104"/>
      <c r="O1821" s="1129" t="str">
        <f t="shared" si="165"/>
        <v/>
      </c>
      <c r="P1821" s="175"/>
      <c r="Q1821" s="175"/>
      <c r="R1821" s="175"/>
      <c r="S1821" s="175"/>
      <c r="T1821" s="175"/>
      <c r="U1821" s="175"/>
      <c r="V1821" s="175"/>
      <c r="W1821" s="175"/>
      <c r="X1821" s="175"/>
      <c r="Y1821" s="175"/>
      <c r="Z1821" s="175"/>
      <c r="AA1821" s="175"/>
      <c r="AB1821" s="175"/>
      <c r="AC1821" s="175"/>
      <c r="AD1821" s="175"/>
      <c r="AE1821" s="175"/>
      <c r="AF1821" s="175"/>
      <c r="AG1821" s="175"/>
    </row>
    <row r="1822" spans="1:33" ht="18" customHeight="1">
      <c r="A1822" s="647" t="str">
        <f t="shared" si="166"/>
        <v>平成21</v>
      </c>
      <c r="B1822" s="552">
        <f t="shared" si="163"/>
        <v>71</v>
      </c>
      <c r="C1822" s="648" t="s">
        <v>4028</v>
      </c>
      <c r="D1822" s="648" t="str">
        <f t="shared" si="164"/>
        <v/>
      </c>
      <c r="E1822" s="654">
        <v>1</v>
      </c>
      <c r="F1822" s="650" t="s">
        <v>4029</v>
      </c>
      <c r="G1822" s="650" t="s">
        <v>4030</v>
      </c>
      <c r="H1822" s="650" t="s">
        <v>3538</v>
      </c>
      <c r="I1822" s="176"/>
      <c r="J1822" s="665">
        <v>2</v>
      </c>
      <c r="K1822" s="669">
        <v>5</v>
      </c>
      <c r="L1822" s="669">
        <v>61</v>
      </c>
      <c r="M1822" s="176">
        <f t="shared" si="167"/>
        <v>61</v>
      </c>
      <c r="N1822" s="1104"/>
      <c r="O1822" s="1129" t="str">
        <f t="shared" si="165"/>
        <v/>
      </c>
      <c r="P1822" s="175"/>
      <c r="Q1822" s="175"/>
      <c r="R1822" s="175"/>
      <c r="S1822" s="175"/>
      <c r="T1822" s="175"/>
      <c r="U1822" s="175"/>
      <c r="V1822" s="175"/>
      <c r="W1822" s="175"/>
      <c r="X1822" s="175"/>
      <c r="Y1822" s="175"/>
      <c r="Z1822" s="175"/>
      <c r="AA1822" s="175"/>
      <c r="AB1822" s="175"/>
      <c r="AC1822" s="175"/>
      <c r="AD1822" s="175"/>
      <c r="AE1822" s="175"/>
      <c r="AF1822" s="175"/>
      <c r="AG1822" s="175"/>
    </row>
    <row r="1823" spans="1:33" ht="18" customHeight="1">
      <c r="A1823" s="647" t="str">
        <f t="shared" si="166"/>
        <v>平成21</v>
      </c>
      <c r="B1823" s="552">
        <f t="shared" si="163"/>
        <v>105</v>
      </c>
      <c r="C1823" s="648" t="s">
        <v>3903</v>
      </c>
      <c r="D1823" s="648" t="str">
        <f t="shared" si="164"/>
        <v/>
      </c>
      <c r="E1823" s="654">
        <v>1</v>
      </c>
      <c r="F1823" s="650" t="s">
        <v>4031</v>
      </c>
      <c r="G1823" s="650"/>
      <c r="H1823" s="650" t="s">
        <v>3242</v>
      </c>
      <c r="I1823" s="176"/>
      <c r="J1823" s="665">
        <v>2</v>
      </c>
      <c r="K1823" s="669">
        <v>1</v>
      </c>
      <c r="L1823" s="669">
        <v>27</v>
      </c>
      <c r="M1823" s="176">
        <f t="shared" si="167"/>
        <v>27</v>
      </c>
      <c r="N1823" s="1104"/>
      <c r="O1823" s="1129" t="str">
        <f t="shared" si="165"/>
        <v/>
      </c>
      <c r="P1823" s="175"/>
      <c r="Q1823" s="175"/>
      <c r="R1823" s="175"/>
      <c r="S1823" s="175"/>
      <c r="T1823" s="175"/>
      <c r="U1823" s="175"/>
      <c r="V1823" s="175"/>
      <c r="W1823" s="175"/>
      <c r="X1823" s="175"/>
      <c r="Y1823" s="175"/>
      <c r="Z1823" s="175"/>
      <c r="AA1823" s="175"/>
      <c r="AB1823" s="175"/>
      <c r="AC1823" s="175"/>
      <c r="AD1823" s="175"/>
      <c r="AE1823" s="175"/>
      <c r="AF1823" s="175"/>
      <c r="AG1823" s="175"/>
    </row>
    <row r="1824" spans="1:33" ht="18" customHeight="1">
      <c r="A1824" s="647" t="str">
        <f t="shared" si="166"/>
        <v>平成21</v>
      </c>
      <c r="B1824" s="552">
        <f t="shared" si="163"/>
        <v>55</v>
      </c>
      <c r="C1824" s="648" t="s">
        <v>4032</v>
      </c>
      <c r="D1824" s="648" t="str">
        <f t="shared" si="164"/>
        <v/>
      </c>
      <c r="E1824" s="654">
        <v>1</v>
      </c>
      <c r="F1824" s="650" t="s">
        <v>4033</v>
      </c>
      <c r="G1824" s="650" t="s">
        <v>2915</v>
      </c>
      <c r="H1824" s="650" t="s">
        <v>3512</v>
      </c>
      <c r="I1824" s="176"/>
      <c r="J1824" s="665">
        <v>2</v>
      </c>
      <c r="K1824" s="669">
        <v>6</v>
      </c>
      <c r="L1824" s="669">
        <v>124</v>
      </c>
      <c r="M1824" s="176">
        <f t="shared" si="167"/>
        <v>124</v>
      </c>
      <c r="N1824" s="1104"/>
      <c r="O1824" s="1129" t="str">
        <f t="shared" si="165"/>
        <v/>
      </c>
      <c r="P1824" s="175"/>
      <c r="Q1824" s="175"/>
      <c r="R1824" s="175"/>
      <c r="S1824" s="175"/>
      <c r="T1824" s="175"/>
      <c r="U1824" s="175"/>
      <c r="V1824" s="175"/>
      <c r="W1824" s="175"/>
      <c r="X1824" s="175"/>
      <c r="Y1824" s="175"/>
      <c r="Z1824" s="175"/>
      <c r="AA1824" s="175"/>
      <c r="AB1824" s="175"/>
      <c r="AC1824" s="175"/>
      <c r="AD1824" s="175"/>
      <c r="AE1824" s="175"/>
      <c r="AF1824" s="175"/>
      <c r="AG1824" s="175"/>
    </row>
    <row r="1825" spans="1:33" ht="18" customHeight="1">
      <c r="A1825" s="647" t="str">
        <f t="shared" si="166"/>
        <v>平成21</v>
      </c>
      <c r="B1825" s="552">
        <f t="shared" si="163"/>
        <v>30</v>
      </c>
      <c r="C1825" s="648" t="s">
        <v>4034</v>
      </c>
      <c r="D1825" s="648">
        <f t="shared" si="164"/>
        <v>40162</v>
      </c>
      <c r="E1825" s="654">
        <v>2</v>
      </c>
      <c r="F1825" s="650" t="s">
        <v>4035</v>
      </c>
      <c r="G1825" s="650" t="s">
        <v>3134</v>
      </c>
      <c r="H1825" s="650" t="s">
        <v>2920</v>
      </c>
      <c r="I1825" s="176"/>
      <c r="J1825" s="665">
        <v>2</v>
      </c>
      <c r="K1825" s="669">
        <v>13</v>
      </c>
      <c r="L1825" s="669">
        <v>34</v>
      </c>
      <c r="M1825" s="176">
        <f t="shared" si="167"/>
        <v>68</v>
      </c>
      <c r="N1825" s="1104"/>
      <c r="O1825" s="1129" t="str">
        <f t="shared" si="165"/>
        <v/>
      </c>
      <c r="P1825" s="175"/>
      <c r="Q1825" s="175"/>
      <c r="R1825" s="175"/>
      <c r="S1825" s="175"/>
      <c r="T1825" s="175"/>
      <c r="U1825" s="175"/>
      <c r="V1825" s="175"/>
      <c r="W1825" s="175"/>
      <c r="X1825" s="175"/>
      <c r="Y1825" s="175"/>
      <c r="Z1825" s="175"/>
      <c r="AA1825" s="175"/>
      <c r="AB1825" s="175"/>
      <c r="AC1825" s="175"/>
      <c r="AD1825" s="175"/>
      <c r="AE1825" s="175"/>
      <c r="AF1825" s="175"/>
      <c r="AG1825" s="175"/>
    </row>
    <row r="1826" spans="1:33" ht="18" customHeight="1">
      <c r="A1826" s="647" t="str">
        <f t="shared" si="166"/>
        <v>平成21</v>
      </c>
      <c r="B1826" s="552">
        <f t="shared" si="163"/>
        <v>71</v>
      </c>
      <c r="C1826" s="648" t="s">
        <v>3918</v>
      </c>
      <c r="D1826" s="648" t="str">
        <f t="shared" si="164"/>
        <v/>
      </c>
      <c r="E1826" s="654">
        <v>1</v>
      </c>
      <c r="F1826" s="650" t="s">
        <v>4036</v>
      </c>
      <c r="G1826" s="650" t="s">
        <v>3134</v>
      </c>
      <c r="H1826" s="651" t="s">
        <v>3538</v>
      </c>
      <c r="I1826" s="176"/>
      <c r="J1826" s="665">
        <v>2</v>
      </c>
      <c r="K1826" s="669">
        <v>5</v>
      </c>
      <c r="L1826" s="669">
        <v>75</v>
      </c>
      <c r="M1826" s="176">
        <f t="shared" si="167"/>
        <v>75</v>
      </c>
      <c r="N1826" s="1104"/>
      <c r="O1826" s="1129" t="str">
        <f t="shared" si="165"/>
        <v/>
      </c>
      <c r="P1826" s="175"/>
      <c r="Q1826" s="175"/>
      <c r="R1826" s="175"/>
      <c r="S1826" s="175"/>
      <c r="T1826" s="175"/>
      <c r="U1826" s="175"/>
      <c r="V1826" s="175"/>
      <c r="W1826" s="175"/>
      <c r="X1826" s="175"/>
      <c r="Y1826" s="175"/>
      <c r="Z1826" s="175"/>
      <c r="AA1826" s="175"/>
      <c r="AB1826" s="175"/>
      <c r="AC1826" s="175"/>
      <c r="AD1826" s="175"/>
      <c r="AE1826" s="175"/>
      <c r="AF1826" s="175"/>
      <c r="AG1826" s="175"/>
    </row>
    <row r="1827" spans="1:33" ht="18" customHeight="1">
      <c r="A1827" s="647" t="str">
        <f t="shared" si="166"/>
        <v>平成21</v>
      </c>
      <c r="B1827" s="552">
        <f t="shared" si="163"/>
        <v>45</v>
      </c>
      <c r="C1827" s="648" t="s">
        <v>4037</v>
      </c>
      <c r="D1827" s="648" t="str">
        <f t="shared" si="164"/>
        <v/>
      </c>
      <c r="E1827" s="654">
        <v>1</v>
      </c>
      <c r="F1827" s="650" t="s">
        <v>4038</v>
      </c>
      <c r="G1827" s="650" t="s">
        <v>3134</v>
      </c>
      <c r="H1827" s="650" t="s">
        <v>2904</v>
      </c>
      <c r="I1827" s="176"/>
      <c r="J1827" s="665">
        <v>2</v>
      </c>
      <c r="K1827" s="669">
        <v>7</v>
      </c>
      <c r="L1827" s="669">
        <v>80</v>
      </c>
      <c r="M1827" s="176">
        <f t="shared" si="167"/>
        <v>80</v>
      </c>
      <c r="N1827" s="1104"/>
      <c r="O1827" s="1129" t="str">
        <f t="shared" si="165"/>
        <v/>
      </c>
      <c r="P1827" s="175"/>
      <c r="Q1827" s="175"/>
      <c r="R1827" s="175"/>
      <c r="S1827" s="175"/>
      <c r="T1827" s="175"/>
      <c r="U1827" s="175"/>
      <c r="V1827" s="175"/>
      <c r="W1827" s="175"/>
      <c r="X1827" s="175"/>
      <c r="Y1827" s="175"/>
      <c r="Z1827" s="175"/>
      <c r="AA1827" s="175"/>
      <c r="AB1827" s="175"/>
      <c r="AC1827" s="175"/>
      <c r="AD1827" s="175"/>
      <c r="AE1827" s="175"/>
      <c r="AF1827" s="175"/>
      <c r="AG1827" s="175"/>
    </row>
    <row r="1828" spans="1:33" ht="18" customHeight="1">
      <c r="A1828" s="647" t="str">
        <f t="shared" si="166"/>
        <v>平成21</v>
      </c>
      <c r="B1828" s="552">
        <f t="shared" si="163"/>
        <v>95</v>
      </c>
      <c r="C1828" s="648" t="s">
        <v>4039</v>
      </c>
      <c r="D1828" s="648" t="str">
        <f t="shared" si="164"/>
        <v/>
      </c>
      <c r="E1828" s="654">
        <v>1</v>
      </c>
      <c r="F1828" s="651" t="s">
        <v>4040</v>
      </c>
      <c r="G1828" s="650" t="s">
        <v>4041</v>
      </c>
      <c r="H1828" s="650" t="s">
        <v>3585</v>
      </c>
      <c r="I1828" s="176"/>
      <c r="J1828" s="665">
        <v>2</v>
      </c>
      <c r="K1828" s="669">
        <v>2</v>
      </c>
      <c r="L1828" s="669">
        <v>29</v>
      </c>
      <c r="M1828" s="176">
        <f t="shared" si="167"/>
        <v>29</v>
      </c>
      <c r="N1828" s="1104"/>
      <c r="O1828" s="1129" t="str">
        <f t="shared" si="165"/>
        <v/>
      </c>
      <c r="P1828" s="175"/>
      <c r="Q1828" s="175"/>
      <c r="R1828" s="175"/>
      <c r="S1828" s="175"/>
      <c r="T1828" s="175"/>
      <c r="U1828" s="175"/>
      <c r="V1828" s="175"/>
      <c r="W1828" s="175"/>
      <c r="X1828" s="175"/>
      <c r="Y1828" s="175"/>
      <c r="Z1828" s="175"/>
      <c r="AA1828" s="175"/>
      <c r="AB1828" s="175"/>
      <c r="AC1828" s="175"/>
      <c r="AD1828" s="175"/>
      <c r="AE1828" s="175"/>
      <c r="AF1828" s="175"/>
      <c r="AG1828" s="175"/>
    </row>
    <row r="1829" spans="1:33" ht="18" customHeight="1">
      <c r="A1829" s="647" t="str">
        <f t="shared" si="166"/>
        <v>平成21</v>
      </c>
      <c r="B1829" s="552">
        <f t="shared" si="163"/>
        <v>55</v>
      </c>
      <c r="C1829" s="648" t="s">
        <v>4042</v>
      </c>
      <c r="D1829" s="648" t="str">
        <f t="shared" si="164"/>
        <v/>
      </c>
      <c r="E1829" s="654">
        <v>1</v>
      </c>
      <c r="F1829" s="650" t="s">
        <v>4043</v>
      </c>
      <c r="G1829" s="650" t="s">
        <v>3134</v>
      </c>
      <c r="H1829" s="650" t="s">
        <v>3562</v>
      </c>
      <c r="I1829" s="176"/>
      <c r="J1829" s="665">
        <v>2</v>
      </c>
      <c r="K1829" s="669">
        <v>6</v>
      </c>
      <c r="L1829" s="669">
        <v>38</v>
      </c>
      <c r="M1829" s="176">
        <f t="shared" si="167"/>
        <v>38</v>
      </c>
      <c r="N1829" s="1104"/>
      <c r="O1829" s="1129" t="str">
        <f t="shared" si="165"/>
        <v/>
      </c>
      <c r="P1829" s="175"/>
      <c r="Q1829" s="175"/>
      <c r="R1829" s="175"/>
      <c r="S1829" s="175"/>
      <c r="T1829" s="175"/>
      <c r="U1829" s="175"/>
      <c r="V1829" s="175"/>
      <c r="W1829" s="175"/>
      <c r="X1829" s="175"/>
      <c r="Y1829" s="175"/>
      <c r="Z1829" s="175"/>
      <c r="AA1829" s="175"/>
      <c r="AB1829" s="175"/>
      <c r="AC1829" s="175"/>
      <c r="AD1829" s="175"/>
      <c r="AE1829" s="175"/>
      <c r="AF1829" s="175"/>
      <c r="AG1829" s="175"/>
    </row>
    <row r="1830" spans="1:33" ht="18" customHeight="1">
      <c r="A1830" s="647" t="str">
        <f t="shared" si="166"/>
        <v>平成21</v>
      </c>
      <c r="B1830" s="552">
        <f t="shared" si="163"/>
        <v>81</v>
      </c>
      <c r="C1830" s="648" t="s">
        <v>4044</v>
      </c>
      <c r="D1830" s="648" t="str">
        <f t="shared" si="164"/>
        <v/>
      </c>
      <c r="E1830" s="654">
        <v>1</v>
      </c>
      <c r="F1830" s="651" t="s">
        <v>4045</v>
      </c>
      <c r="G1830" s="650" t="s">
        <v>4046</v>
      </c>
      <c r="H1830" s="650" t="s">
        <v>3585</v>
      </c>
      <c r="I1830" s="176"/>
      <c r="J1830" s="665">
        <v>2</v>
      </c>
      <c r="K1830" s="669">
        <v>4</v>
      </c>
      <c r="L1830" s="669">
        <v>23</v>
      </c>
      <c r="M1830" s="176">
        <f t="shared" si="167"/>
        <v>23</v>
      </c>
      <c r="N1830" s="1104"/>
      <c r="O1830" s="1129" t="str">
        <f t="shared" si="165"/>
        <v/>
      </c>
      <c r="P1830" s="175"/>
      <c r="Q1830" s="175"/>
      <c r="R1830" s="175"/>
      <c r="S1830" s="175"/>
      <c r="T1830" s="175"/>
      <c r="U1830" s="175"/>
      <c r="V1830" s="175"/>
      <c r="W1830" s="175"/>
      <c r="X1830" s="175"/>
      <c r="Y1830" s="175"/>
      <c r="Z1830" s="175"/>
      <c r="AA1830" s="175"/>
      <c r="AB1830" s="175"/>
      <c r="AC1830" s="175"/>
      <c r="AD1830" s="175"/>
      <c r="AE1830" s="175"/>
      <c r="AF1830" s="175"/>
      <c r="AG1830" s="175"/>
    </row>
    <row r="1831" spans="1:33" ht="18" customHeight="1">
      <c r="A1831" s="647" t="str">
        <f t="shared" si="166"/>
        <v>平成21</v>
      </c>
      <c r="B1831" s="552">
        <f t="shared" si="163"/>
        <v>71</v>
      </c>
      <c r="C1831" s="648" t="s">
        <v>3924</v>
      </c>
      <c r="D1831" s="648" t="str">
        <f t="shared" si="164"/>
        <v/>
      </c>
      <c r="E1831" s="654">
        <v>1</v>
      </c>
      <c r="F1831" s="650" t="s">
        <v>4047</v>
      </c>
      <c r="G1831" s="650" t="s">
        <v>3143</v>
      </c>
      <c r="H1831" s="650" t="s">
        <v>3242</v>
      </c>
      <c r="I1831" s="176"/>
      <c r="J1831" s="665">
        <v>2</v>
      </c>
      <c r="K1831" s="669">
        <v>5</v>
      </c>
      <c r="L1831" s="669">
        <v>28</v>
      </c>
      <c r="M1831" s="176">
        <f t="shared" si="167"/>
        <v>28</v>
      </c>
      <c r="N1831" s="1104"/>
      <c r="O1831" s="1129" t="str">
        <f t="shared" si="165"/>
        <v/>
      </c>
      <c r="P1831" s="175"/>
      <c r="Q1831" s="175"/>
      <c r="R1831" s="175"/>
      <c r="S1831" s="175"/>
      <c r="T1831" s="175"/>
      <c r="U1831" s="175"/>
      <c r="V1831" s="175"/>
      <c r="W1831" s="175"/>
      <c r="X1831" s="175"/>
      <c r="Y1831" s="175"/>
      <c r="Z1831" s="175"/>
      <c r="AA1831" s="175"/>
      <c r="AB1831" s="175"/>
      <c r="AC1831" s="175"/>
      <c r="AD1831" s="175"/>
      <c r="AE1831" s="175"/>
      <c r="AF1831" s="175"/>
      <c r="AG1831" s="175"/>
    </row>
    <row r="1832" spans="1:33" ht="18" customHeight="1">
      <c r="A1832" s="647" t="str">
        <f t="shared" si="166"/>
        <v>平成21</v>
      </c>
      <c r="B1832" s="552">
        <f t="shared" si="163"/>
        <v>42</v>
      </c>
      <c r="C1832" s="648" t="s">
        <v>3926</v>
      </c>
      <c r="D1832" s="648">
        <f t="shared" si="164"/>
        <v>40197</v>
      </c>
      <c r="E1832" s="654">
        <v>2</v>
      </c>
      <c r="F1832" s="651" t="s">
        <v>4048</v>
      </c>
      <c r="G1832" s="650" t="s">
        <v>4049</v>
      </c>
      <c r="H1832" s="650" t="s">
        <v>3585</v>
      </c>
      <c r="I1832" s="176"/>
      <c r="J1832" s="665">
        <v>2</v>
      </c>
      <c r="K1832" s="669">
        <v>8</v>
      </c>
      <c r="L1832" s="669">
        <v>68</v>
      </c>
      <c r="M1832" s="176">
        <f t="shared" si="167"/>
        <v>136</v>
      </c>
      <c r="N1832" s="1104"/>
      <c r="O1832" s="1129" t="str">
        <f t="shared" si="165"/>
        <v/>
      </c>
      <c r="P1832" s="175"/>
      <c r="Q1832" s="175"/>
      <c r="R1832" s="175"/>
      <c r="S1832" s="175"/>
      <c r="T1832" s="175"/>
      <c r="U1832" s="175"/>
      <c r="V1832" s="175"/>
      <c r="W1832" s="175"/>
      <c r="X1832" s="175"/>
      <c r="Y1832" s="175"/>
      <c r="Z1832" s="175"/>
      <c r="AA1832" s="175"/>
      <c r="AB1832" s="175"/>
      <c r="AC1832" s="175"/>
      <c r="AD1832" s="175"/>
      <c r="AE1832" s="175"/>
      <c r="AF1832" s="175"/>
      <c r="AG1832" s="175"/>
    </row>
    <row r="1833" spans="1:33" ht="18" customHeight="1">
      <c r="A1833" s="647" t="str">
        <f t="shared" si="166"/>
        <v>平成21</v>
      </c>
      <c r="B1833" s="552">
        <f t="shared" si="163"/>
        <v>55</v>
      </c>
      <c r="C1833" s="648" t="s">
        <v>4050</v>
      </c>
      <c r="D1833" s="648" t="str">
        <f t="shared" si="164"/>
        <v/>
      </c>
      <c r="E1833" s="654">
        <v>1</v>
      </c>
      <c r="F1833" s="650" t="s">
        <v>4051</v>
      </c>
      <c r="G1833" s="650" t="s">
        <v>3134</v>
      </c>
      <c r="H1833" s="650" t="s">
        <v>2920</v>
      </c>
      <c r="I1833" s="176"/>
      <c r="J1833" s="665">
        <v>2</v>
      </c>
      <c r="K1833" s="669">
        <v>6</v>
      </c>
      <c r="L1833" s="669">
        <v>87</v>
      </c>
      <c r="M1833" s="176">
        <f t="shared" si="167"/>
        <v>87</v>
      </c>
      <c r="N1833" s="1104"/>
      <c r="O1833" s="1129" t="str">
        <f t="shared" si="165"/>
        <v/>
      </c>
      <c r="P1833" s="175"/>
      <c r="Q1833" s="175"/>
      <c r="R1833" s="175"/>
      <c r="S1833" s="175"/>
      <c r="T1833" s="175"/>
      <c r="U1833" s="175"/>
      <c r="V1833" s="175"/>
      <c r="W1833" s="175"/>
      <c r="X1833" s="175"/>
      <c r="Y1833" s="175"/>
      <c r="Z1833" s="175"/>
      <c r="AA1833" s="175"/>
      <c r="AB1833" s="175"/>
      <c r="AC1833" s="175"/>
      <c r="AD1833" s="175"/>
      <c r="AE1833" s="175"/>
      <c r="AF1833" s="175"/>
      <c r="AG1833" s="175"/>
    </row>
    <row r="1834" spans="1:33" ht="18" customHeight="1">
      <c r="A1834" s="647" t="str">
        <f t="shared" si="166"/>
        <v>平成21</v>
      </c>
      <c r="B1834" s="552">
        <f t="shared" si="163"/>
        <v>95</v>
      </c>
      <c r="C1834" s="648" t="s">
        <v>4052</v>
      </c>
      <c r="D1834" s="648" t="str">
        <f t="shared" si="164"/>
        <v/>
      </c>
      <c r="E1834" s="654">
        <v>1</v>
      </c>
      <c r="F1834" s="651" t="s">
        <v>4053</v>
      </c>
      <c r="G1834" s="650" t="s">
        <v>4054</v>
      </c>
      <c r="H1834" s="650" t="s">
        <v>3585</v>
      </c>
      <c r="I1834" s="176"/>
      <c r="J1834" s="665">
        <v>2</v>
      </c>
      <c r="K1834" s="669">
        <v>2</v>
      </c>
      <c r="L1834" s="669">
        <v>50</v>
      </c>
      <c r="M1834" s="176">
        <f t="shared" si="167"/>
        <v>50</v>
      </c>
      <c r="N1834" s="1104"/>
      <c r="O1834" s="1129" t="str">
        <f t="shared" si="165"/>
        <v/>
      </c>
      <c r="P1834" s="175"/>
      <c r="Q1834" s="175"/>
      <c r="R1834" s="175"/>
      <c r="S1834" s="175"/>
      <c r="T1834" s="175"/>
      <c r="U1834" s="175"/>
      <c r="V1834" s="175"/>
      <c r="W1834" s="175"/>
      <c r="X1834" s="175"/>
      <c r="Y1834" s="175"/>
      <c r="Z1834" s="175"/>
      <c r="AA1834" s="175"/>
      <c r="AB1834" s="175"/>
      <c r="AC1834" s="175"/>
      <c r="AD1834" s="175"/>
      <c r="AE1834" s="175"/>
      <c r="AF1834" s="175"/>
      <c r="AG1834" s="175"/>
    </row>
    <row r="1835" spans="1:33" ht="18" customHeight="1">
      <c r="A1835" s="647" t="str">
        <f t="shared" si="166"/>
        <v>平成21</v>
      </c>
      <c r="B1835" s="552">
        <f t="shared" si="163"/>
        <v>16</v>
      </c>
      <c r="C1835" s="648" t="s">
        <v>4055</v>
      </c>
      <c r="D1835" s="648" t="str">
        <f t="shared" si="164"/>
        <v/>
      </c>
      <c r="E1835" s="654">
        <v>1</v>
      </c>
      <c r="F1835" s="676" t="s">
        <v>4056</v>
      </c>
      <c r="G1835" s="650" t="s">
        <v>3134</v>
      </c>
      <c r="H1835" s="650" t="s">
        <v>3562</v>
      </c>
      <c r="I1835" s="176"/>
      <c r="J1835" s="665">
        <v>2</v>
      </c>
      <c r="K1835" s="669">
        <v>56</v>
      </c>
      <c r="L1835" s="669">
        <v>104</v>
      </c>
      <c r="M1835" s="176">
        <f t="shared" si="167"/>
        <v>104</v>
      </c>
      <c r="N1835" s="1104"/>
      <c r="O1835" s="1129" t="str">
        <f t="shared" si="165"/>
        <v/>
      </c>
      <c r="P1835" s="175"/>
      <c r="Q1835" s="175"/>
      <c r="R1835" s="175"/>
      <c r="S1835" s="175"/>
      <c r="T1835" s="175"/>
      <c r="U1835" s="175"/>
      <c r="V1835" s="175"/>
      <c r="W1835" s="175"/>
      <c r="X1835" s="175"/>
      <c r="Y1835" s="175"/>
      <c r="Z1835" s="175"/>
      <c r="AA1835" s="175"/>
      <c r="AB1835" s="175"/>
      <c r="AC1835" s="175"/>
      <c r="AD1835" s="175"/>
      <c r="AE1835" s="175"/>
      <c r="AF1835" s="175"/>
      <c r="AG1835" s="175"/>
    </row>
    <row r="1836" spans="1:33" ht="18" customHeight="1">
      <c r="A1836" s="647" t="str">
        <f t="shared" si="166"/>
        <v>平成21</v>
      </c>
      <c r="B1836" s="552">
        <f t="shared" si="163"/>
        <v>45</v>
      </c>
      <c r="C1836" s="648" t="s">
        <v>4057</v>
      </c>
      <c r="D1836" s="648" t="str">
        <f t="shared" si="164"/>
        <v/>
      </c>
      <c r="E1836" s="654">
        <v>1</v>
      </c>
      <c r="F1836" s="650" t="s">
        <v>4058</v>
      </c>
      <c r="G1836" s="650" t="s">
        <v>2915</v>
      </c>
      <c r="H1836" s="650" t="s">
        <v>3512</v>
      </c>
      <c r="I1836" s="176"/>
      <c r="J1836" s="665">
        <v>2</v>
      </c>
      <c r="K1836" s="669">
        <v>7</v>
      </c>
      <c r="L1836" s="669">
        <v>118</v>
      </c>
      <c r="M1836" s="176">
        <f t="shared" si="167"/>
        <v>118</v>
      </c>
      <c r="N1836" s="1104"/>
      <c r="O1836" s="1129" t="str">
        <f t="shared" si="165"/>
        <v/>
      </c>
      <c r="P1836" s="175"/>
      <c r="Q1836" s="175"/>
      <c r="R1836" s="175"/>
      <c r="S1836" s="175"/>
      <c r="T1836" s="175"/>
      <c r="U1836" s="175"/>
      <c r="V1836" s="175"/>
      <c r="W1836" s="175"/>
      <c r="X1836" s="175"/>
      <c r="Y1836" s="175"/>
      <c r="Z1836" s="175"/>
      <c r="AA1836" s="175"/>
      <c r="AB1836" s="175"/>
      <c r="AC1836" s="175"/>
      <c r="AD1836" s="175"/>
      <c r="AE1836" s="175"/>
      <c r="AF1836" s="175"/>
      <c r="AG1836" s="175"/>
    </row>
    <row r="1837" spans="1:33" ht="18" customHeight="1">
      <c r="A1837" s="647" t="str">
        <f t="shared" si="166"/>
        <v>平成21</v>
      </c>
      <c r="B1837" s="552">
        <f t="shared" si="163"/>
        <v>55</v>
      </c>
      <c r="C1837" s="648" t="s">
        <v>4059</v>
      </c>
      <c r="D1837" s="648" t="str">
        <f t="shared" si="164"/>
        <v/>
      </c>
      <c r="E1837" s="654">
        <v>1</v>
      </c>
      <c r="F1837" s="650" t="s">
        <v>4060</v>
      </c>
      <c r="G1837" s="650" t="s">
        <v>4022</v>
      </c>
      <c r="H1837" s="650" t="s">
        <v>3614</v>
      </c>
      <c r="I1837" s="176"/>
      <c r="J1837" s="665">
        <v>2</v>
      </c>
      <c r="K1837" s="669">
        <v>6</v>
      </c>
      <c r="L1837" s="669">
        <v>82</v>
      </c>
      <c r="M1837" s="176">
        <f t="shared" si="167"/>
        <v>82</v>
      </c>
      <c r="N1837" s="1104"/>
      <c r="O1837" s="1129" t="str">
        <f t="shared" si="165"/>
        <v/>
      </c>
      <c r="P1837" s="175"/>
      <c r="Q1837" s="175"/>
      <c r="R1837" s="175"/>
      <c r="S1837" s="175"/>
      <c r="T1837" s="175"/>
      <c r="U1837" s="175"/>
      <c r="V1837" s="175"/>
      <c r="W1837" s="175"/>
      <c r="X1837" s="175"/>
      <c r="Y1837" s="175"/>
      <c r="Z1837" s="175"/>
      <c r="AA1837" s="175"/>
      <c r="AB1837" s="175"/>
      <c r="AC1837" s="175"/>
      <c r="AD1837" s="175"/>
      <c r="AE1837" s="175"/>
      <c r="AF1837" s="175"/>
      <c r="AG1837" s="175"/>
    </row>
    <row r="1838" spans="1:33" ht="18" customHeight="1">
      <c r="A1838" s="647" t="str">
        <f t="shared" si="166"/>
        <v>平成21</v>
      </c>
      <c r="B1838" s="552">
        <f t="shared" si="163"/>
        <v>95</v>
      </c>
      <c r="C1838" s="648" t="s">
        <v>4061</v>
      </c>
      <c r="D1838" s="648" t="str">
        <f t="shared" si="164"/>
        <v/>
      </c>
      <c r="E1838" s="654">
        <v>1</v>
      </c>
      <c r="F1838" s="650" t="s">
        <v>4062</v>
      </c>
      <c r="G1838" s="650" t="s">
        <v>3134</v>
      </c>
      <c r="H1838" s="650" t="s">
        <v>3562</v>
      </c>
      <c r="I1838" s="176"/>
      <c r="J1838" s="665">
        <v>2</v>
      </c>
      <c r="K1838" s="669">
        <v>2</v>
      </c>
      <c r="L1838" s="669">
        <v>86</v>
      </c>
      <c r="M1838" s="176">
        <f t="shared" si="167"/>
        <v>86</v>
      </c>
      <c r="N1838" s="1104"/>
      <c r="O1838" s="1129" t="str">
        <f t="shared" si="165"/>
        <v/>
      </c>
      <c r="P1838" s="175"/>
      <c r="Q1838" s="175"/>
      <c r="R1838" s="175"/>
      <c r="S1838" s="175"/>
      <c r="T1838" s="175"/>
      <c r="U1838" s="175"/>
      <c r="V1838" s="175"/>
      <c r="W1838" s="175"/>
      <c r="X1838" s="175"/>
      <c r="Y1838" s="175"/>
      <c r="Z1838" s="175"/>
      <c r="AA1838" s="175"/>
      <c r="AB1838" s="175"/>
      <c r="AC1838" s="175"/>
      <c r="AD1838" s="175"/>
      <c r="AE1838" s="175"/>
      <c r="AF1838" s="175"/>
      <c r="AG1838" s="175"/>
    </row>
    <row r="1839" spans="1:33" ht="18" customHeight="1">
      <c r="A1839" s="647" t="str">
        <f t="shared" si="166"/>
        <v>平成21</v>
      </c>
      <c r="B1839" s="552">
        <f t="shared" si="163"/>
        <v>81</v>
      </c>
      <c r="C1839" s="648" t="s">
        <v>3942</v>
      </c>
      <c r="D1839" s="648" t="str">
        <f t="shared" si="164"/>
        <v/>
      </c>
      <c r="E1839" s="654">
        <v>1</v>
      </c>
      <c r="F1839" s="650" t="s">
        <v>4063</v>
      </c>
      <c r="G1839" s="650" t="s">
        <v>4064</v>
      </c>
      <c r="H1839" s="650" t="s">
        <v>3562</v>
      </c>
      <c r="I1839" s="176"/>
      <c r="J1839" s="665">
        <v>2</v>
      </c>
      <c r="K1839" s="669">
        <v>4</v>
      </c>
      <c r="L1839" s="669">
        <v>18</v>
      </c>
      <c r="M1839" s="176">
        <f t="shared" si="167"/>
        <v>18</v>
      </c>
      <c r="N1839" s="1104"/>
      <c r="O1839" s="1129" t="str">
        <f t="shared" si="165"/>
        <v/>
      </c>
      <c r="P1839" s="175"/>
      <c r="Q1839" s="175"/>
      <c r="R1839" s="175"/>
      <c r="S1839" s="175"/>
      <c r="T1839" s="175"/>
      <c r="U1839" s="175"/>
      <c r="V1839" s="175"/>
      <c r="W1839" s="175"/>
      <c r="X1839" s="175"/>
      <c r="Y1839" s="175"/>
      <c r="Z1839" s="175"/>
      <c r="AA1839" s="175"/>
      <c r="AB1839" s="175"/>
      <c r="AC1839" s="175"/>
      <c r="AD1839" s="175"/>
      <c r="AE1839" s="175"/>
      <c r="AF1839" s="175"/>
      <c r="AG1839" s="175"/>
    </row>
    <row r="1840" spans="1:33" ht="18" customHeight="1">
      <c r="A1840" s="647" t="str">
        <f t="shared" si="166"/>
        <v>平成21</v>
      </c>
      <c r="B1840" s="552">
        <f t="shared" si="163"/>
        <v>45</v>
      </c>
      <c r="C1840" s="648" t="s">
        <v>4065</v>
      </c>
      <c r="D1840" s="648" t="str">
        <f t="shared" si="164"/>
        <v/>
      </c>
      <c r="E1840" s="654">
        <v>1</v>
      </c>
      <c r="F1840" s="650" t="s">
        <v>4066</v>
      </c>
      <c r="G1840" s="650" t="s">
        <v>3134</v>
      </c>
      <c r="H1840" s="650" t="s">
        <v>4067</v>
      </c>
      <c r="I1840" s="176"/>
      <c r="J1840" s="665">
        <v>2</v>
      </c>
      <c r="K1840" s="669">
        <v>7</v>
      </c>
      <c r="L1840" s="669">
        <v>75</v>
      </c>
      <c r="M1840" s="176">
        <f t="shared" si="167"/>
        <v>75</v>
      </c>
      <c r="N1840" s="1104"/>
      <c r="O1840" s="1129" t="str">
        <f t="shared" si="165"/>
        <v/>
      </c>
      <c r="P1840" s="175"/>
      <c r="Q1840" s="175"/>
      <c r="R1840" s="175"/>
      <c r="S1840" s="175"/>
      <c r="T1840" s="175"/>
      <c r="U1840" s="175"/>
      <c r="V1840" s="175"/>
      <c r="W1840" s="175"/>
      <c r="X1840" s="175"/>
      <c r="Y1840" s="175"/>
      <c r="Z1840" s="175"/>
      <c r="AA1840" s="175"/>
      <c r="AB1840" s="175"/>
      <c r="AC1840" s="175"/>
      <c r="AD1840" s="175"/>
      <c r="AE1840" s="175"/>
      <c r="AF1840" s="175"/>
      <c r="AG1840" s="175"/>
    </row>
    <row r="1841" spans="1:33" ht="18" customHeight="1">
      <c r="A1841" s="647" t="str">
        <f t="shared" si="166"/>
        <v>平成21</v>
      </c>
      <c r="B1841" s="552">
        <f t="shared" si="163"/>
        <v>55</v>
      </c>
      <c r="C1841" s="648" t="s">
        <v>4068</v>
      </c>
      <c r="D1841" s="648" t="str">
        <f t="shared" si="164"/>
        <v/>
      </c>
      <c r="E1841" s="654">
        <v>1</v>
      </c>
      <c r="F1841" s="650" t="s">
        <v>4069</v>
      </c>
      <c r="G1841" s="650" t="s">
        <v>2872</v>
      </c>
      <c r="H1841" s="650" t="s">
        <v>3512</v>
      </c>
      <c r="I1841" s="176"/>
      <c r="J1841" s="665">
        <v>2</v>
      </c>
      <c r="K1841" s="669">
        <v>6</v>
      </c>
      <c r="L1841" s="669">
        <v>93</v>
      </c>
      <c r="M1841" s="176">
        <f t="shared" si="167"/>
        <v>93</v>
      </c>
      <c r="N1841" s="1104"/>
      <c r="O1841" s="1129" t="str">
        <f t="shared" si="165"/>
        <v/>
      </c>
      <c r="P1841" s="175"/>
      <c r="Q1841" s="175"/>
      <c r="R1841" s="175"/>
      <c r="S1841" s="175"/>
      <c r="T1841" s="175"/>
      <c r="U1841" s="175"/>
      <c r="V1841" s="175"/>
      <c r="W1841" s="175"/>
      <c r="X1841" s="175"/>
      <c r="Y1841" s="175"/>
      <c r="Z1841" s="175"/>
      <c r="AA1841" s="175"/>
      <c r="AB1841" s="175"/>
      <c r="AC1841" s="175"/>
      <c r="AD1841" s="175"/>
      <c r="AE1841" s="175"/>
      <c r="AF1841" s="175"/>
      <c r="AG1841" s="175"/>
    </row>
    <row r="1842" spans="1:33" ht="18" customHeight="1">
      <c r="A1842" s="647" t="str">
        <f t="shared" si="166"/>
        <v>平成21</v>
      </c>
      <c r="B1842" s="552">
        <f t="shared" si="163"/>
        <v>89</v>
      </c>
      <c r="C1842" s="648" t="s">
        <v>4068</v>
      </c>
      <c r="D1842" s="648" t="str">
        <f t="shared" si="164"/>
        <v/>
      </c>
      <c r="E1842" s="654">
        <v>1</v>
      </c>
      <c r="F1842" s="651" t="s">
        <v>1749</v>
      </c>
      <c r="G1842" s="650" t="s">
        <v>4070</v>
      </c>
      <c r="H1842" s="650" t="s">
        <v>3585</v>
      </c>
      <c r="I1842" s="176"/>
      <c r="J1842" s="665">
        <v>2</v>
      </c>
      <c r="K1842" s="669">
        <v>3</v>
      </c>
      <c r="L1842" s="669">
        <v>20</v>
      </c>
      <c r="M1842" s="176">
        <f t="shared" si="167"/>
        <v>20</v>
      </c>
      <c r="N1842" s="1104"/>
      <c r="O1842" s="1129" t="str">
        <f t="shared" si="165"/>
        <v/>
      </c>
      <c r="P1842" s="175"/>
      <c r="Q1842" s="175"/>
      <c r="R1842" s="175"/>
      <c r="S1842" s="175"/>
      <c r="T1842" s="175"/>
      <c r="U1842" s="175"/>
      <c r="V1842" s="175"/>
      <c r="W1842" s="175"/>
      <c r="X1842" s="175"/>
      <c r="Y1842" s="175"/>
      <c r="Z1842" s="175"/>
      <c r="AA1842" s="175"/>
      <c r="AB1842" s="175"/>
      <c r="AC1842" s="175"/>
      <c r="AD1842" s="175"/>
      <c r="AE1842" s="175"/>
      <c r="AF1842" s="175"/>
      <c r="AG1842" s="175"/>
    </row>
    <row r="1843" spans="1:33" ht="18" customHeight="1">
      <c r="A1843" s="647" t="str">
        <f t="shared" si="166"/>
        <v>平成21</v>
      </c>
      <c r="B1843" s="552">
        <f t="shared" si="163"/>
        <v>45</v>
      </c>
      <c r="C1843" s="648" t="s">
        <v>4071</v>
      </c>
      <c r="D1843" s="648" t="str">
        <f t="shared" si="164"/>
        <v/>
      </c>
      <c r="E1843" s="654">
        <v>1</v>
      </c>
      <c r="F1843" s="651" t="s">
        <v>4072</v>
      </c>
      <c r="G1843" s="651" t="s">
        <v>2915</v>
      </c>
      <c r="H1843" s="651" t="s">
        <v>3536</v>
      </c>
      <c r="I1843" s="176"/>
      <c r="J1843" s="665">
        <v>2</v>
      </c>
      <c r="K1843" s="651">
        <v>7</v>
      </c>
      <c r="L1843" s="651">
        <v>70</v>
      </c>
      <c r="M1843" s="176">
        <f t="shared" si="167"/>
        <v>70</v>
      </c>
      <c r="N1843" s="1104"/>
      <c r="O1843" s="1129" t="str">
        <f t="shared" si="165"/>
        <v/>
      </c>
      <c r="P1843" s="175"/>
      <c r="Q1843" s="175"/>
      <c r="R1843" s="175"/>
      <c r="S1843" s="175"/>
      <c r="T1843" s="175"/>
      <c r="U1843" s="175"/>
      <c r="V1843" s="175"/>
      <c r="W1843" s="175"/>
      <c r="X1843" s="175"/>
      <c r="Y1843" s="175"/>
      <c r="Z1843" s="175"/>
      <c r="AA1843" s="175"/>
      <c r="AB1843" s="175"/>
      <c r="AC1843" s="175"/>
      <c r="AD1843" s="175"/>
      <c r="AE1843" s="175"/>
      <c r="AF1843" s="175"/>
      <c r="AG1843" s="175"/>
    </row>
    <row r="1844" spans="1:33" ht="18" customHeight="1">
      <c r="A1844" s="647" t="str">
        <f t="shared" si="166"/>
        <v>平成22</v>
      </c>
      <c r="B1844" s="552">
        <f t="shared" si="163"/>
        <v>107</v>
      </c>
      <c r="C1844" s="648" t="s">
        <v>4073</v>
      </c>
      <c r="D1844" s="648" t="str">
        <f t="shared" si="164"/>
        <v/>
      </c>
      <c r="E1844" s="654">
        <v>1</v>
      </c>
      <c r="F1844" s="650" t="s">
        <v>4074</v>
      </c>
      <c r="G1844" s="650" t="s">
        <v>2915</v>
      </c>
      <c r="H1844" s="650" t="s">
        <v>3562</v>
      </c>
      <c r="I1844" s="677" t="s">
        <v>4075</v>
      </c>
      <c r="J1844" s="665">
        <v>1</v>
      </c>
      <c r="K1844" s="669">
        <v>2</v>
      </c>
      <c r="L1844" s="669">
        <v>55</v>
      </c>
      <c r="M1844" s="176">
        <f t="shared" si="167"/>
        <v>55</v>
      </c>
      <c r="N1844" s="1104"/>
      <c r="O1844" s="1129" t="str">
        <f t="shared" si="165"/>
        <v/>
      </c>
      <c r="P1844" s="175"/>
      <c r="Q1844" s="175"/>
      <c r="R1844" s="175"/>
      <c r="S1844" s="175"/>
      <c r="T1844" s="175"/>
      <c r="U1844" s="175"/>
      <c r="V1844" s="175"/>
      <c r="W1844" s="175"/>
      <c r="X1844" s="175"/>
      <c r="Y1844" s="175"/>
      <c r="Z1844" s="175"/>
      <c r="AA1844" s="175"/>
      <c r="AB1844" s="175"/>
      <c r="AC1844" s="175"/>
      <c r="AD1844" s="175"/>
      <c r="AE1844" s="175"/>
      <c r="AF1844" s="175"/>
      <c r="AG1844" s="175"/>
    </row>
    <row r="1845" spans="1:33" ht="18" customHeight="1">
      <c r="A1845" s="647" t="str">
        <f t="shared" si="166"/>
        <v>平成22</v>
      </c>
      <c r="B1845" s="552">
        <f t="shared" si="163"/>
        <v>100</v>
      </c>
      <c r="C1845" s="648" t="s">
        <v>4076</v>
      </c>
      <c r="D1845" s="648" t="str">
        <f t="shared" si="164"/>
        <v/>
      </c>
      <c r="E1845" s="654">
        <v>1</v>
      </c>
      <c r="F1845" s="650" t="s">
        <v>4077</v>
      </c>
      <c r="G1845" s="650" t="s">
        <v>4078</v>
      </c>
      <c r="H1845" s="650" t="s">
        <v>2665</v>
      </c>
      <c r="I1845" s="672" t="s">
        <v>4079</v>
      </c>
      <c r="J1845" s="665">
        <v>1</v>
      </c>
      <c r="K1845" s="669">
        <v>3</v>
      </c>
      <c r="L1845" s="669">
        <v>121</v>
      </c>
      <c r="M1845" s="176">
        <f t="shared" si="167"/>
        <v>121</v>
      </c>
      <c r="N1845" s="1104"/>
      <c r="O1845" s="1129" t="str">
        <f t="shared" si="165"/>
        <v/>
      </c>
      <c r="P1845" s="175"/>
      <c r="Q1845" s="175"/>
      <c r="R1845" s="175"/>
      <c r="S1845" s="175"/>
      <c r="T1845" s="175"/>
      <c r="U1845" s="175"/>
      <c r="V1845" s="175"/>
      <c r="W1845" s="175"/>
      <c r="X1845" s="175"/>
      <c r="Y1845" s="175"/>
      <c r="Z1845" s="175"/>
      <c r="AA1845" s="175"/>
      <c r="AB1845" s="175"/>
      <c r="AC1845" s="175"/>
      <c r="AD1845" s="175"/>
      <c r="AE1845" s="175"/>
      <c r="AF1845" s="175"/>
      <c r="AG1845" s="175"/>
    </row>
    <row r="1846" spans="1:33" ht="18" customHeight="1">
      <c r="A1846" s="647" t="str">
        <f t="shared" si="166"/>
        <v>平成22</v>
      </c>
      <c r="B1846" s="552">
        <f t="shared" si="163"/>
        <v>7</v>
      </c>
      <c r="C1846" s="648" t="s">
        <v>4080</v>
      </c>
      <c r="D1846" s="648">
        <f t="shared" si="164"/>
        <v>40293</v>
      </c>
      <c r="E1846" s="654">
        <v>2</v>
      </c>
      <c r="F1846" s="650" t="s">
        <v>4081</v>
      </c>
      <c r="G1846" s="650" t="s">
        <v>4082</v>
      </c>
      <c r="H1846" s="650" t="s">
        <v>2920</v>
      </c>
      <c r="I1846" s="677" t="s">
        <v>4083</v>
      </c>
      <c r="J1846" s="665">
        <v>1</v>
      </c>
      <c r="K1846" s="669">
        <v>126</v>
      </c>
      <c r="L1846" s="669">
        <v>257</v>
      </c>
      <c r="M1846" s="176">
        <f t="shared" si="167"/>
        <v>514</v>
      </c>
      <c r="N1846" s="1104"/>
      <c r="O1846" s="1129" t="str">
        <f t="shared" si="165"/>
        <v/>
      </c>
      <c r="P1846" s="175"/>
      <c r="Q1846" s="175"/>
      <c r="R1846" s="175"/>
      <c r="S1846" s="175"/>
      <c r="T1846" s="175"/>
      <c r="U1846" s="175"/>
      <c r="V1846" s="175"/>
      <c r="W1846" s="175"/>
      <c r="X1846" s="175"/>
      <c r="Y1846" s="175"/>
      <c r="Z1846" s="175"/>
      <c r="AA1846" s="175"/>
      <c r="AB1846" s="175"/>
      <c r="AC1846" s="175"/>
      <c r="AD1846" s="175"/>
      <c r="AE1846" s="175"/>
      <c r="AF1846" s="175"/>
      <c r="AG1846" s="175"/>
    </row>
    <row r="1847" spans="1:33" ht="18" customHeight="1">
      <c r="A1847" s="647" t="str">
        <f t="shared" si="166"/>
        <v>平成22</v>
      </c>
      <c r="B1847" s="552">
        <f t="shared" si="163"/>
        <v>116</v>
      </c>
      <c r="C1847" s="648" t="s">
        <v>4084</v>
      </c>
      <c r="D1847" s="648">
        <f t="shared" si="164"/>
        <v>40305</v>
      </c>
      <c r="E1847" s="654">
        <v>2</v>
      </c>
      <c r="F1847" s="650" t="s">
        <v>4085</v>
      </c>
      <c r="G1847" s="650" t="s">
        <v>4086</v>
      </c>
      <c r="H1847" s="650" t="s">
        <v>2922</v>
      </c>
      <c r="I1847" s="677" t="s">
        <v>4087</v>
      </c>
      <c r="J1847" s="665">
        <v>1</v>
      </c>
      <c r="K1847" s="669">
        <v>1</v>
      </c>
      <c r="L1847" s="669">
        <v>4</v>
      </c>
      <c r="M1847" s="176">
        <f t="shared" si="167"/>
        <v>8</v>
      </c>
      <c r="N1847" s="1104"/>
      <c r="O1847" s="1129" t="str">
        <f t="shared" si="165"/>
        <v/>
      </c>
      <c r="P1847" s="175"/>
      <c r="Q1847" s="175"/>
      <c r="R1847" s="175"/>
      <c r="S1847" s="175"/>
      <c r="T1847" s="175"/>
      <c r="U1847" s="175"/>
      <c r="V1847" s="175"/>
      <c r="W1847" s="175"/>
      <c r="X1847" s="175"/>
      <c r="Y1847" s="175"/>
      <c r="Z1847" s="175"/>
      <c r="AA1847" s="175"/>
      <c r="AB1847" s="175"/>
      <c r="AC1847" s="175"/>
      <c r="AD1847" s="175"/>
      <c r="AE1847" s="175"/>
      <c r="AF1847" s="175"/>
      <c r="AG1847" s="175"/>
    </row>
    <row r="1848" spans="1:33" ht="18" customHeight="1">
      <c r="A1848" s="647" t="str">
        <f t="shared" si="166"/>
        <v>平成22</v>
      </c>
      <c r="B1848" s="552">
        <f t="shared" si="163"/>
        <v>84</v>
      </c>
      <c r="C1848" s="648" t="s">
        <v>4088</v>
      </c>
      <c r="D1848" s="648" t="str">
        <f t="shared" si="164"/>
        <v/>
      </c>
      <c r="E1848" s="654">
        <v>1</v>
      </c>
      <c r="F1848" s="651" t="s">
        <v>4089</v>
      </c>
      <c r="G1848" s="650" t="s">
        <v>2859</v>
      </c>
      <c r="H1848" s="650" t="s">
        <v>3585</v>
      </c>
      <c r="I1848" s="677" t="s">
        <v>4083</v>
      </c>
      <c r="J1848" s="665">
        <v>1</v>
      </c>
      <c r="K1848" s="669">
        <v>4</v>
      </c>
      <c r="L1848" s="669">
        <v>130</v>
      </c>
      <c r="M1848" s="176">
        <f t="shared" si="167"/>
        <v>130</v>
      </c>
      <c r="N1848" s="1104"/>
      <c r="O1848" s="1129" t="str">
        <f t="shared" si="165"/>
        <v/>
      </c>
      <c r="P1848" s="175"/>
      <c r="Q1848" s="175"/>
      <c r="R1848" s="175"/>
      <c r="S1848" s="175"/>
      <c r="T1848" s="175"/>
      <c r="U1848" s="175"/>
      <c r="V1848" s="175"/>
      <c r="W1848" s="175"/>
      <c r="X1848" s="175"/>
      <c r="Y1848" s="175"/>
      <c r="Z1848" s="175"/>
      <c r="AA1848" s="175"/>
      <c r="AB1848" s="175"/>
      <c r="AC1848" s="175"/>
      <c r="AD1848" s="175"/>
      <c r="AE1848" s="175"/>
      <c r="AF1848" s="175"/>
      <c r="AG1848" s="175"/>
    </row>
    <row r="1849" spans="1:33" ht="18" customHeight="1">
      <c r="A1849" s="647" t="str">
        <f t="shared" si="166"/>
        <v>平成22</v>
      </c>
      <c r="B1849" s="552">
        <f t="shared" si="163"/>
        <v>116</v>
      </c>
      <c r="C1849" s="648" t="s">
        <v>4090</v>
      </c>
      <c r="D1849" s="648">
        <f t="shared" si="164"/>
        <v>40332</v>
      </c>
      <c r="E1849" s="654">
        <v>3</v>
      </c>
      <c r="F1849" s="650" t="s">
        <v>4091</v>
      </c>
      <c r="G1849" s="650" t="s">
        <v>4092</v>
      </c>
      <c r="H1849" s="650" t="s">
        <v>2922</v>
      </c>
      <c r="I1849" s="677" t="s">
        <v>4093</v>
      </c>
      <c r="J1849" s="665">
        <v>1</v>
      </c>
      <c r="K1849" s="669">
        <v>1</v>
      </c>
      <c r="L1849" s="669">
        <v>1</v>
      </c>
      <c r="M1849" s="176">
        <f t="shared" si="167"/>
        <v>3</v>
      </c>
      <c r="N1849" s="1104"/>
      <c r="O1849" s="1129" t="str">
        <f t="shared" si="165"/>
        <v/>
      </c>
      <c r="P1849" s="175"/>
      <c r="Q1849" s="175"/>
      <c r="R1849" s="175"/>
      <c r="S1849" s="175"/>
      <c r="T1849" s="175"/>
      <c r="U1849" s="175"/>
      <c r="V1849" s="175"/>
      <c r="W1849" s="175"/>
      <c r="X1849" s="175"/>
      <c r="Y1849" s="175"/>
      <c r="Z1849" s="175"/>
      <c r="AA1849" s="175"/>
      <c r="AB1849" s="175"/>
      <c r="AC1849" s="175"/>
      <c r="AD1849" s="175"/>
      <c r="AE1849" s="175"/>
      <c r="AF1849" s="175"/>
      <c r="AG1849" s="175"/>
    </row>
    <row r="1850" spans="1:33" ht="18" customHeight="1">
      <c r="A1850" s="647" t="str">
        <f t="shared" si="166"/>
        <v>平成22</v>
      </c>
      <c r="B1850" s="552">
        <f t="shared" si="163"/>
        <v>10</v>
      </c>
      <c r="C1850" s="648" t="s">
        <v>4094</v>
      </c>
      <c r="D1850" s="648">
        <f t="shared" si="164"/>
        <v>40333</v>
      </c>
      <c r="E1850" s="654">
        <v>2</v>
      </c>
      <c r="F1850" s="650" t="s">
        <v>4095</v>
      </c>
      <c r="G1850" s="650" t="s">
        <v>3532</v>
      </c>
      <c r="H1850" s="650" t="s">
        <v>3536</v>
      </c>
      <c r="I1850" s="677" t="s">
        <v>4096</v>
      </c>
      <c r="J1850" s="665">
        <v>1</v>
      </c>
      <c r="K1850" s="669">
        <v>94</v>
      </c>
      <c r="L1850" s="669">
        <v>409</v>
      </c>
      <c r="M1850" s="176">
        <f t="shared" si="167"/>
        <v>818</v>
      </c>
      <c r="N1850" s="1104"/>
      <c r="O1850" s="1129" t="str">
        <f t="shared" si="165"/>
        <v/>
      </c>
      <c r="P1850" s="175"/>
      <c r="Q1850" s="175"/>
      <c r="R1850" s="175"/>
      <c r="S1850" s="175"/>
      <c r="T1850" s="175"/>
      <c r="U1850" s="175"/>
      <c r="V1850" s="175"/>
      <c r="W1850" s="175"/>
      <c r="X1850" s="175"/>
      <c r="Y1850" s="175"/>
      <c r="Z1850" s="175"/>
      <c r="AA1850" s="175"/>
      <c r="AB1850" s="175"/>
      <c r="AC1850" s="175"/>
      <c r="AD1850" s="175"/>
      <c r="AE1850" s="175"/>
      <c r="AF1850" s="175"/>
      <c r="AG1850" s="175"/>
    </row>
    <row r="1851" spans="1:33" ht="18" customHeight="1">
      <c r="A1851" s="647" t="str">
        <f t="shared" si="166"/>
        <v>平成22</v>
      </c>
      <c r="B1851" s="552">
        <f t="shared" si="163"/>
        <v>1</v>
      </c>
      <c r="C1851" s="648" t="s">
        <v>4097</v>
      </c>
      <c r="D1851" s="648">
        <f t="shared" si="164"/>
        <v>40335</v>
      </c>
      <c r="E1851" s="654">
        <v>2</v>
      </c>
      <c r="F1851" s="650" t="s">
        <v>4098</v>
      </c>
      <c r="G1851" s="650" t="s">
        <v>341</v>
      </c>
      <c r="H1851" s="650" t="s">
        <v>3523</v>
      </c>
      <c r="I1851" s="677" t="s">
        <v>4099</v>
      </c>
      <c r="J1851" s="665">
        <v>1</v>
      </c>
      <c r="K1851" s="669">
        <v>421</v>
      </c>
      <c r="L1851" s="669">
        <v>901</v>
      </c>
      <c r="M1851" s="176">
        <f t="shared" si="167"/>
        <v>1802</v>
      </c>
      <c r="N1851" s="1104"/>
      <c r="O1851" s="1129" t="str">
        <f t="shared" si="165"/>
        <v/>
      </c>
      <c r="P1851" s="175"/>
      <c r="Q1851" s="175"/>
      <c r="R1851" s="175"/>
      <c r="S1851" s="175"/>
      <c r="T1851" s="175"/>
      <c r="U1851" s="175"/>
      <c r="V1851" s="175"/>
      <c r="W1851" s="175"/>
      <c r="X1851" s="175"/>
      <c r="Y1851" s="175"/>
      <c r="Z1851" s="175"/>
      <c r="AA1851" s="175"/>
      <c r="AB1851" s="175"/>
      <c r="AC1851" s="175"/>
      <c r="AD1851" s="175"/>
      <c r="AE1851" s="175"/>
      <c r="AF1851" s="175"/>
      <c r="AG1851" s="175"/>
    </row>
    <row r="1852" spans="1:33" ht="18" customHeight="1">
      <c r="A1852" s="647" t="str">
        <f t="shared" si="166"/>
        <v>平成22</v>
      </c>
      <c r="B1852" s="552">
        <f t="shared" si="163"/>
        <v>107</v>
      </c>
      <c r="C1852" s="648" t="s">
        <v>4100</v>
      </c>
      <c r="D1852" s="648" t="str">
        <f t="shared" si="164"/>
        <v/>
      </c>
      <c r="E1852" s="654">
        <v>1</v>
      </c>
      <c r="F1852" s="651" t="s">
        <v>4101</v>
      </c>
      <c r="G1852" s="650" t="s">
        <v>4102</v>
      </c>
      <c r="H1852" s="650" t="s">
        <v>3585</v>
      </c>
      <c r="I1852" s="677" t="s">
        <v>4083</v>
      </c>
      <c r="J1852" s="665">
        <v>1</v>
      </c>
      <c r="K1852" s="669">
        <v>2</v>
      </c>
      <c r="L1852" s="669">
        <v>24</v>
      </c>
      <c r="M1852" s="176">
        <f t="shared" si="167"/>
        <v>24</v>
      </c>
      <c r="N1852" s="1104"/>
      <c r="O1852" s="1129" t="str">
        <f t="shared" si="165"/>
        <v/>
      </c>
      <c r="P1852" s="175"/>
      <c r="Q1852" s="175"/>
      <c r="R1852" s="175"/>
      <c r="S1852" s="175"/>
      <c r="T1852" s="175"/>
      <c r="U1852" s="175"/>
      <c r="V1852" s="175"/>
      <c r="W1852" s="175"/>
      <c r="X1852" s="175"/>
      <c r="Y1852" s="175"/>
      <c r="Z1852" s="175"/>
      <c r="AA1852" s="175"/>
      <c r="AB1852" s="175"/>
      <c r="AC1852" s="175"/>
      <c r="AD1852" s="175"/>
      <c r="AE1852" s="175"/>
      <c r="AF1852" s="175"/>
      <c r="AG1852" s="175"/>
    </row>
    <row r="1853" spans="1:33" ht="18" customHeight="1">
      <c r="A1853" s="647" t="str">
        <f t="shared" si="166"/>
        <v>平成22</v>
      </c>
      <c r="B1853" s="552">
        <f t="shared" si="163"/>
        <v>17</v>
      </c>
      <c r="C1853" s="648" t="s">
        <v>4103</v>
      </c>
      <c r="D1853" s="648">
        <f t="shared" si="164"/>
        <v>40349</v>
      </c>
      <c r="E1853" s="654">
        <v>2</v>
      </c>
      <c r="F1853" s="650" t="s">
        <v>4104</v>
      </c>
      <c r="G1853" s="650" t="s">
        <v>4105</v>
      </c>
      <c r="H1853" s="650" t="s">
        <v>3557</v>
      </c>
      <c r="I1853" s="677" t="s">
        <v>4099</v>
      </c>
      <c r="J1853" s="665">
        <v>1</v>
      </c>
      <c r="K1853" s="669">
        <v>53</v>
      </c>
      <c r="L1853" s="669">
        <v>116</v>
      </c>
      <c r="M1853" s="176">
        <f t="shared" si="167"/>
        <v>232</v>
      </c>
      <c r="N1853" s="1104"/>
      <c r="O1853" s="1129" t="str">
        <f t="shared" si="165"/>
        <v/>
      </c>
      <c r="P1853" s="175"/>
      <c r="Q1853" s="175"/>
      <c r="R1853" s="175"/>
      <c r="S1853" s="175"/>
      <c r="T1853" s="175"/>
      <c r="U1853" s="175"/>
      <c r="V1853" s="175"/>
      <c r="W1853" s="175"/>
      <c r="X1853" s="175"/>
      <c r="Y1853" s="175"/>
      <c r="Z1853" s="175"/>
      <c r="AA1853" s="175"/>
      <c r="AB1853" s="175"/>
      <c r="AC1853" s="175"/>
      <c r="AD1853" s="175"/>
      <c r="AE1853" s="175"/>
      <c r="AF1853" s="175"/>
      <c r="AG1853" s="175"/>
    </row>
    <row r="1854" spans="1:33" ht="18" customHeight="1">
      <c r="A1854" s="647" t="str">
        <f t="shared" si="166"/>
        <v>平成22</v>
      </c>
      <c r="B1854" s="552">
        <f t="shared" si="163"/>
        <v>5</v>
      </c>
      <c r="C1854" s="648" t="s">
        <v>4106</v>
      </c>
      <c r="D1854" s="648">
        <f t="shared" si="164"/>
        <v>40354</v>
      </c>
      <c r="E1854" s="654">
        <v>2</v>
      </c>
      <c r="F1854" s="650" t="s">
        <v>4107</v>
      </c>
      <c r="G1854" s="650" t="s">
        <v>4108</v>
      </c>
      <c r="H1854" s="650" t="s">
        <v>3547</v>
      </c>
      <c r="I1854" s="677" t="s">
        <v>4096</v>
      </c>
      <c r="J1854" s="665">
        <v>1</v>
      </c>
      <c r="K1854" s="669">
        <v>209</v>
      </c>
      <c r="L1854" s="669">
        <v>413</v>
      </c>
      <c r="M1854" s="176">
        <f t="shared" si="167"/>
        <v>826</v>
      </c>
      <c r="N1854" s="1104"/>
      <c r="O1854" s="1129" t="str">
        <f t="shared" si="165"/>
        <v/>
      </c>
      <c r="P1854" s="175"/>
      <c r="Q1854" s="175"/>
      <c r="R1854" s="175"/>
      <c r="S1854" s="175"/>
      <c r="T1854" s="175"/>
      <c r="U1854" s="175"/>
      <c r="V1854" s="175"/>
      <c r="W1854" s="175"/>
      <c r="X1854" s="175"/>
      <c r="Y1854" s="175"/>
      <c r="Z1854" s="175"/>
      <c r="AA1854" s="175"/>
      <c r="AB1854" s="175"/>
      <c r="AC1854" s="175"/>
      <c r="AD1854" s="175"/>
      <c r="AE1854" s="175"/>
      <c r="AF1854" s="175"/>
      <c r="AG1854" s="175"/>
    </row>
    <row r="1855" spans="1:33" ht="18" customHeight="1">
      <c r="A1855" s="647" t="str">
        <f t="shared" si="166"/>
        <v>平成22</v>
      </c>
      <c r="B1855" s="552">
        <f t="shared" si="163"/>
        <v>84</v>
      </c>
      <c r="C1855" s="648" t="s">
        <v>4109</v>
      </c>
      <c r="D1855" s="648" t="str">
        <f t="shared" si="164"/>
        <v/>
      </c>
      <c r="E1855" s="654">
        <v>1</v>
      </c>
      <c r="F1855" s="651" t="s">
        <v>4110</v>
      </c>
      <c r="G1855" s="650" t="s">
        <v>3134</v>
      </c>
      <c r="H1855" s="650" t="s">
        <v>3614</v>
      </c>
      <c r="I1855" s="677" t="s">
        <v>4075</v>
      </c>
      <c r="J1855" s="665">
        <v>1</v>
      </c>
      <c r="K1855" s="669">
        <v>4</v>
      </c>
      <c r="L1855" s="669">
        <v>93</v>
      </c>
      <c r="M1855" s="176">
        <f t="shared" si="167"/>
        <v>93</v>
      </c>
      <c r="N1855" s="1104"/>
      <c r="O1855" s="1129" t="str">
        <f t="shared" si="165"/>
        <v/>
      </c>
      <c r="P1855" s="175"/>
      <c r="Q1855" s="175"/>
      <c r="R1855" s="175"/>
      <c r="S1855" s="175"/>
      <c r="T1855" s="175"/>
      <c r="U1855" s="175"/>
      <c r="V1855" s="175"/>
      <c r="W1855" s="175"/>
      <c r="X1855" s="175"/>
      <c r="Y1855" s="175"/>
      <c r="Z1855" s="175"/>
      <c r="AA1855" s="175"/>
      <c r="AB1855" s="175"/>
      <c r="AC1855" s="175"/>
      <c r="AD1855" s="175"/>
      <c r="AE1855" s="175"/>
      <c r="AF1855" s="175"/>
      <c r="AG1855" s="175"/>
    </row>
    <row r="1856" spans="1:33" ht="18" customHeight="1">
      <c r="A1856" s="647" t="str">
        <f t="shared" si="166"/>
        <v>平成22</v>
      </c>
      <c r="B1856" s="552">
        <f t="shared" si="163"/>
        <v>116</v>
      </c>
      <c r="C1856" s="648" t="s">
        <v>4111</v>
      </c>
      <c r="D1856" s="648" t="str">
        <f t="shared" si="164"/>
        <v/>
      </c>
      <c r="E1856" s="654">
        <v>1</v>
      </c>
      <c r="F1856" s="650" t="s">
        <v>4112</v>
      </c>
      <c r="G1856" s="650" t="s">
        <v>2787</v>
      </c>
      <c r="H1856" s="650" t="s">
        <v>3650</v>
      </c>
      <c r="I1856" s="677" t="s">
        <v>4083</v>
      </c>
      <c r="J1856" s="665">
        <v>1</v>
      </c>
      <c r="K1856" s="669">
        <v>1</v>
      </c>
      <c r="L1856" s="669">
        <v>28</v>
      </c>
      <c r="M1856" s="176">
        <f t="shared" si="167"/>
        <v>28</v>
      </c>
      <c r="N1856" s="1104"/>
      <c r="O1856" s="1129" t="str">
        <f t="shared" si="165"/>
        <v/>
      </c>
      <c r="P1856" s="175"/>
      <c r="Q1856" s="175"/>
      <c r="R1856" s="175"/>
      <c r="S1856" s="175"/>
      <c r="T1856" s="175"/>
      <c r="U1856" s="175"/>
      <c r="V1856" s="175"/>
      <c r="W1856" s="175"/>
      <c r="X1856" s="175"/>
      <c r="Y1856" s="175"/>
      <c r="Z1856" s="175"/>
      <c r="AA1856" s="175"/>
      <c r="AB1856" s="175"/>
      <c r="AC1856" s="175"/>
      <c r="AD1856" s="175"/>
      <c r="AE1856" s="175"/>
      <c r="AF1856" s="175"/>
      <c r="AG1856" s="175"/>
    </row>
    <row r="1857" spans="1:33" ht="18" customHeight="1">
      <c r="A1857" s="647" t="str">
        <f t="shared" si="166"/>
        <v>平成22</v>
      </c>
      <c r="B1857" s="552">
        <f t="shared" si="163"/>
        <v>100</v>
      </c>
      <c r="C1857" s="648" t="s">
        <v>4113</v>
      </c>
      <c r="D1857" s="648" t="str">
        <f t="shared" si="164"/>
        <v/>
      </c>
      <c r="E1857" s="654">
        <v>1</v>
      </c>
      <c r="F1857" s="650" t="s">
        <v>4114</v>
      </c>
      <c r="G1857" s="650" t="s">
        <v>2915</v>
      </c>
      <c r="H1857" s="650" t="s">
        <v>4115</v>
      </c>
      <c r="I1857" s="677" t="s">
        <v>4116</v>
      </c>
      <c r="J1857" s="665">
        <v>1</v>
      </c>
      <c r="K1857" s="669">
        <v>3</v>
      </c>
      <c r="L1857" s="669">
        <v>87</v>
      </c>
      <c r="M1857" s="176">
        <f t="shared" si="167"/>
        <v>87</v>
      </c>
      <c r="N1857" s="1104"/>
      <c r="O1857" s="1129" t="str">
        <f t="shared" si="165"/>
        <v/>
      </c>
      <c r="P1857" s="175"/>
      <c r="Q1857" s="175"/>
      <c r="R1857" s="175"/>
      <c r="S1857" s="175"/>
      <c r="T1857" s="175"/>
      <c r="U1857" s="175"/>
      <c r="V1857" s="175"/>
      <c r="W1857" s="175"/>
      <c r="X1857" s="175"/>
      <c r="Y1857" s="175"/>
      <c r="Z1857" s="175"/>
      <c r="AA1857" s="175"/>
      <c r="AB1857" s="175"/>
      <c r="AC1857" s="175"/>
      <c r="AD1857" s="175"/>
      <c r="AE1857" s="175"/>
      <c r="AF1857" s="175"/>
      <c r="AG1857" s="175"/>
    </row>
    <row r="1858" spans="1:33" ht="18" customHeight="1">
      <c r="A1858" s="647" t="str">
        <f t="shared" si="166"/>
        <v>平成22</v>
      </c>
      <c r="B1858" s="552">
        <f t="shared" si="163"/>
        <v>28</v>
      </c>
      <c r="C1858" s="648" t="s">
        <v>4117</v>
      </c>
      <c r="D1858" s="648">
        <f t="shared" si="164"/>
        <v>40374</v>
      </c>
      <c r="E1858" s="654">
        <v>2</v>
      </c>
      <c r="F1858" s="650" t="s">
        <v>4118</v>
      </c>
      <c r="G1858" s="650" t="s">
        <v>3829</v>
      </c>
      <c r="H1858" s="650" t="s">
        <v>2920</v>
      </c>
      <c r="I1858" s="677" t="s">
        <v>4083</v>
      </c>
      <c r="J1858" s="665">
        <v>1</v>
      </c>
      <c r="K1858" s="669">
        <v>19</v>
      </c>
      <c r="L1858" s="669">
        <v>65</v>
      </c>
      <c r="M1858" s="176">
        <f t="shared" si="167"/>
        <v>130</v>
      </c>
      <c r="N1858" s="1104"/>
      <c r="O1858" s="1129" t="str">
        <f t="shared" si="165"/>
        <v/>
      </c>
      <c r="P1858" s="175"/>
      <c r="Q1858" s="175"/>
      <c r="R1858" s="175"/>
      <c r="S1858" s="175"/>
      <c r="T1858" s="175"/>
      <c r="U1858" s="175"/>
      <c r="V1858" s="175"/>
      <c r="W1858" s="175"/>
      <c r="X1858" s="175"/>
      <c r="Y1858" s="175"/>
      <c r="Z1858" s="175"/>
      <c r="AA1858" s="175"/>
      <c r="AB1858" s="175"/>
      <c r="AC1858" s="175"/>
      <c r="AD1858" s="175"/>
      <c r="AE1858" s="175"/>
      <c r="AF1858" s="175"/>
      <c r="AG1858" s="175"/>
    </row>
    <row r="1859" spans="1:33" ht="18" customHeight="1">
      <c r="A1859" s="647" t="str">
        <f t="shared" si="166"/>
        <v>平成22</v>
      </c>
      <c r="B1859" s="552">
        <f t="shared" si="163"/>
        <v>76</v>
      </c>
      <c r="C1859" s="648" t="s">
        <v>4119</v>
      </c>
      <c r="D1859" s="648" t="str">
        <f t="shared" si="164"/>
        <v/>
      </c>
      <c r="E1859" s="654">
        <v>1</v>
      </c>
      <c r="F1859" s="650" t="s">
        <v>4120</v>
      </c>
      <c r="G1859" s="650" t="s">
        <v>4121</v>
      </c>
      <c r="H1859" s="650" t="s">
        <v>3251</v>
      </c>
      <c r="I1859" s="677" t="s">
        <v>4093</v>
      </c>
      <c r="J1859" s="665">
        <v>1</v>
      </c>
      <c r="K1859" s="669">
        <v>5</v>
      </c>
      <c r="L1859" s="669">
        <v>301</v>
      </c>
      <c r="M1859" s="176">
        <f t="shared" si="167"/>
        <v>301</v>
      </c>
      <c r="N1859" s="1104"/>
      <c r="O1859" s="1129" t="str">
        <f t="shared" si="165"/>
        <v/>
      </c>
      <c r="P1859" s="175"/>
      <c r="Q1859" s="175"/>
      <c r="R1859" s="175"/>
      <c r="S1859" s="175"/>
      <c r="T1859" s="175"/>
      <c r="U1859" s="175"/>
      <c r="V1859" s="175"/>
      <c r="W1859" s="175"/>
      <c r="X1859" s="175"/>
      <c r="Y1859" s="175"/>
      <c r="Z1859" s="175"/>
      <c r="AA1859" s="175"/>
      <c r="AB1859" s="175"/>
      <c r="AC1859" s="175"/>
      <c r="AD1859" s="175"/>
      <c r="AE1859" s="175"/>
      <c r="AF1859" s="175"/>
      <c r="AG1859" s="175"/>
    </row>
    <row r="1860" spans="1:33" ht="18" customHeight="1">
      <c r="A1860" s="647" t="str">
        <f t="shared" si="166"/>
        <v>平成22</v>
      </c>
      <c r="B1860" s="552">
        <f t="shared" ref="B1860:B1923" si="168">IF(ISBLANK(K1860),"-",COUNTIFS($K:$K,"&gt;"&amp;K1860,A:A,A1860)+1)</f>
        <v>116</v>
      </c>
      <c r="C1860" s="648" t="s">
        <v>4122</v>
      </c>
      <c r="D1860" s="648">
        <f t="shared" ref="D1860:D1923" si="169">IF(E1860=1,"",C1860+E1860-1)</f>
        <v>40388</v>
      </c>
      <c r="E1860" s="654">
        <v>3</v>
      </c>
      <c r="F1860" s="650" t="s">
        <v>4123</v>
      </c>
      <c r="G1860" s="650" t="s">
        <v>4092</v>
      </c>
      <c r="H1860" s="650" t="s">
        <v>2922</v>
      </c>
      <c r="I1860" s="677" t="s">
        <v>4093</v>
      </c>
      <c r="J1860" s="665">
        <v>1</v>
      </c>
      <c r="K1860" s="669">
        <v>1</v>
      </c>
      <c r="L1860" s="669">
        <v>10</v>
      </c>
      <c r="M1860" s="176">
        <f t="shared" si="167"/>
        <v>30</v>
      </c>
      <c r="N1860" s="1104"/>
      <c r="O1860" s="1129" t="str">
        <f t="shared" ref="O1860:O1923" si="170">IF(COUNTIF(G1860,"*オンライン*"),"●","")</f>
        <v/>
      </c>
      <c r="P1860" s="175"/>
      <c r="Q1860" s="175"/>
      <c r="R1860" s="175"/>
      <c r="S1860" s="175"/>
      <c r="T1860" s="175"/>
      <c r="U1860" s="175"/>
      <c r="V1860" s="175"/>
      <c r="W1860" s="175"/>
      <c r="X1860" s="175"/>
      <c r="Y1860" s="175"/>
      <c r="Z1860" s="175"/>
      <c r="AA1860" s="175"/>
      <c r="AB1860" s="175"/>
      <c r="AC1860" s="175"/>
      <c r="AD1860" s="175"/>
      <c r="AE1860" s="175"/>
      <c r="AF1860" s="175"/>
      <c r="AG1860" s="175"/>
    </row>
    <row r="1861" spans="1:33" ht="18" customHeight="1">
      <c r="A1861" s="647" t="str">
        <f t="shared" ref="A1861:A1924" si="171">TEXT(EDATE(C1861,-3),"ggge")</f>
        <v>平成22</v>
      </c>
      <c r="B1861" s="552">
        <f t="shared" si="168"/>
        <v>76</v>
      </c>
      <c r="C1861" s="648" t="s">
        <v>4124</v>
      </c>
      <c r="D1861" s="648" t="str">
        <f t="shared" si="169"/>
        <v/>
      </c>
      <c r="E1861" s="654">
        <v>1</v>
      </c>
      <c r="F1861" s="650" t="s">
        <v>4125</v>
      </c>
      <c r="G1861" s="650" t="s">
        <v>3519</v>
      </c>
      <c r="H1861" s="650" t="s">
        <v>3509</v>
      </c>
      <c r="I1861" s="677" t="s">
        <v>4093</v>
      </c>
      <c r="J1861" s="665">
        <v>1</v>
      </c>
      <c r="K1861" s="669">
        <v>5</v>
      </c>
      <c r="L1861" s="669">
        <v>85</v>
      </c>
      <c r="M1861" s="176">
        <f t="shared" ref="M1861:M1924" si="172">E1861*L1861</f>
        <v>85</v>
      </c>
      <c r="N1861" s="1104"/>
      <c r="O1861" s="1129" t="str">
        <f t="shared" si="170"/>
        <v/>
      </c>
      <c r="P1861" s="175"/>
      <c r="Q1861" s="175"/>
      <c r="R1861" s="175"/>
      <c r="S1861" s="175"/>
      <c r="T1861" s="175"/>
      <c r="U1861" s="175"/>
      <c r="V1861" s="175"/>
      <c r="W1861" s="175"/>
      <c r="X1861" s="175"/>
      <c r="Y1861" s="175"/>
      <c r="Z1861" s="175"/>
      <c r="AA1861" s="175"/>
      <c r="AB1861" s="175"/>
      <c r="AC1861" s="175"/>
      <c r="AD1861" s="175"/>
      <c r="AE1861" s="175"/>
      <c r="AF1861" s="175"/>
      <c r="AG1861" s="175"/>
    </row>
    <row r="1862" spans="1:33" ht="18" customHeight="1">
      <c r="A1862" s="647" t="str">
        <f t="shared" si="171"/>
        <v>平成22</v>
      </c>
      <c r="B1862" s="552">
        <f t="shared" si="168"/>
        <v>64</v>
      </c>
      <c r="C1862" s="648" t="s">
        <v>4126</v>
      </c>
      <c r="D1862" s="648" t="str">
        <f t="shared" si="169"/>
        <v/>
      </c>
      <c r="E1862" s="654">
        <v>1</v>
      </c>
      <c r="F1862" s="650" t="s">
        <v>4127</v>
      </c>
      <c r="G1862" s="650" t="s">
        <v>3519</v>
      </c>
      <c r="H1862" s="650" t="s">
        <v>3509</v>
      </c>
      <c r="I1862" s="677" t="s">
        <v>4093</v>
      </c>
      <c r="J1862" s="665">
        <v>1</v>
      </c>
      <c r="K1862" s="669">
        <v>6</v>
      </c>
      <c r="L1862" s="669">
        <v>100</v>
      </c>
      <c r="M1862" s="176">
        <f t="shared" si="172"/>
        <v>100</v>
      </c>
      <c r="N1862" s="1104"/>
      <c r="O1862" s="1129" t="str">
        <f t="shared" si="170"/>
        <v/>
      </c>
      <c r="P1862" s="175"/>
      <c r="Q1862" s="175"/>
      <c r="R1862" s="175"/>
      <c r="S1862" s="175"/>
      <c r="T1862" s="175"/>
      <c r="U1862" s="175"/>
      <c r="V1862" s="175"/>
      <c r="W1862" s="175"/>
      <c r="X1862" s="175"/>
      <c r="Y1862" s="175"/>
      <c r="Z1862" s="175"/>
      <c r="AA1862" s="175"/>
      <c r="AB1862" s="175"/>
      <c r="AC1862" s="175"/>
      <c r="AD1862" s="175"/>
      <c r="AE1862" s="175"/>
      <c r="AF1862" s="175"/>
      <c r="AG1862" s="175"/>
    </row>
    <row r="1863" spans="1:33" ht="18" customHeight="1">
      <c r="A1863" s="647" t="str">
        <f t="shared" si="171"/>
        <v>平成22</v>
      </c>
      <c r="B1863" s="552">
        <f t="shared" si="168"/>
        <v>48</v>
      </c>
      <c r="C1863" s="648" t="s">
        <v>4128</v>
      </c>
      <c r="D1863" s="648" t="str">
        <f t="shared" si="169"/>
        <v/>
      </c>
      <c r="E1863" s="654">
        <v>1</v>
      </c>
      <c r="F1863" s="650" t="s">
        <v>4129</v>
      </c>
      <c r="G1863" s="650" t="s">
        <v>2221</v>
      </c>
      <c r="H1863" s="650" t="s">
        <v>3538</v>
      </c>
      <c r="I1863" s="677" t="s">
        <v>4130</v>
      </c>
      <c r="J1863" s="665">
        <v>1</v>
      </c>
      <c r="K1863" s="669">
        <v>7</v>
      </c>
      <c r="L1863" s="669">
        <f>95+35</f>
        <v>130</v>
      </c>
      <c r="M1863" s="176">
        <f t="shared" si="172"/>
        <v>130</v>
      </c>
      <c r="N1863" s="1104"/>
      <c r="O1863" s="1129" t="str">
        <f t="shared" si="170"/>
        <v/>
      </c>
      <c r="P1863" s="175"/>
      <c r="Q1863" s="175"/>
      <c r="R1863" s="175"/>
      <c r="S1863" s="175"/>
      <c r="T1863" s="175"/>
      <c r="U1863" s="175"/>
      <c r="V1863" s="175"/>
      <c r="W1863" s="175"/>
      <c r="X1863" s="175"/>
      <c r="Y1863" s="175"/>
      <c r="Z1863" s="175"/>
      <c r="AA1863" s="175"/>
      <c r="AB1863" s="175"/>
      <c r="AC1863" s="175"/>
      <c r="AD1863" s="175"/>
      <c r="AE1863" s="175"/>
      <c r="AF1863" s="175"/>
      <c r="AG1863" s="175"/>
    </row>
    <row r="1864" spans="1:33" ht="18" customHeight="1">
      <c r="A1864" s="647" t="str">
        <f t="shared" si="171"/>
        <v>平成22</v>
      </c>
      <c r="B1864" s="552">
        <f t="shared" si="168"/>
        <v>116</v>
      </c>
      <c r="C1864" s="648" t="s">
        <v>4131</v>
      </c>
      <c r="D1864" s="648" t="str">
        <f t="shared" si="169"/>
        <v/>
      </c>
      <c r="E1864" s="654">
        <v>1</v>
      </c>
      <c r="F1864" s="650" t="s">
        <v>4132</v>
      </c>
      <c r="G1864" s="650" t="s">
        <v>4133</v>
      </c>
      <c r="H1864" s="650" t="s">
        <v>3571</v>
      </c>
      <c r="I1864" s="677" t="s">
        <v>4116</v>
      </c>
      <c r="J1864" s="665">
        <v>1</v>
      </c>
      <c r="K1864" s="669">
        <v>1</v>
      </c>
      <c r="L1864" s="669">
        <v>20</v>
      </c>
      <c r="M1864" s="176">
        <f t="shared" si="172"/>
        <v>20</v>
      </c>
      <c r="N1864" s="1104"/>
      <c r="O1864" s="1129" t="str">
        <f t="shared" si="170"/>
        <v/>
      </c>
      <c r="P1864" s="175"/>
      <c r="Q1864" s="175"/>
      <c r="R1864" s="175"/>
      <c r="S1864" s="175"/>
      <c r="T1864" s="175"/>
      <c r="U1864" s="175"/>
      <c r="V1864" s="175"/>
      <c r="W1864" s="175"/>
      <c r="X1864" s="175"/>
      <c r="Y1864" s="175"/>
      <c r="Z1864" s="175"/>
      <c r="AA1864" s="175"/>
      <c r="AB1864" s="175"/>
      <c r="AC1864" s="175"/>
      <c r="AD1864" s="175"/>
      <c r="AE1864" s="175"/>
      <c r="AF1864" s="175"/>
      <c r="AG1864" s="175"/>
    </row>
    <row r="1865" spans="1:33" ht="18" customHeight="1">
      <c r="A1865" s="647" t="str">
        <f t="shared" si="171"/>
        <v>平成22</v>
      </c>
      <c r="B1865" s="552">
        <f t="shared" si="168"/>
        <v>116</v>
      </c>
      <c r="C1865" s="648" t="s">
        <v>4134</v>
      </c>
      <c r="D1865" s="648">
        <f t="shared" si="169"/>
        <v>40402</v>
      </c>
      <c r="E1865" s="654">
        <v>3</v>
      </c>
      <c r="F1865" s="650" t="s">
        <v>4135</v>
      </c>
      <c r="G1865" s="650" t="s">
        <v>4092</v>
      </c>
      <c r="H1865" s="650" t="s">
        <v>2922</v>
      </c>
      <c r="I1865" s="677" t="s">
        <v>4093</v>
      </c>
      <c r="J1865" s="665">
        <v>1</v>
      </c>
      <c r="K1865" s="669">
        <v>1</v>
      </c>
      <c r="L1865" s="669">
        <v>7</v>
      </c>
      <c r="M1865" s="176">
        <f t="shared" si="172"/>
        <v>21</v>
      </c>
      <c r="N1865" s="1104"/>
      <c r="O1865" s="1129" t="str">
        <f t="shared" si="170"/>
        <v/>
      </c>
      <c r="P1865" s="175"/>
      <c r="Q1865" s="175"/>
      <c r="R1865" s="175"/>
      <c r="S1865" s="175"/>
      <c r="T1865" s="175"/>
      <c r="U1865" s="175"/>
      <c r="V1865" s="175"/>
      <c r="W1865" s="175"/>
      <c r="X1865" s="175"/>
      <c r="Y1865" s="175"/>
      <c r="Z1865" s="175"/>
      <c r="AA1865" s="175"/>
      <c r="AB1865" s="175"/>
      <c r="AC1865" s="175"/>
      <c r="AD1865" s="175"/>
      <c r="AE1865" s="175"/>
      <c r="AF1865" s="175"/>
      <c r="AG1865" s="175"/>
    </row>
    <row r="1866" spans="1:33" ht="18" customHeight="1">
      <c r="A1866" s="647" t="str">
        <f t="shared" si="171"/>
        <v>平成22</v>
      </c>
      <c r="B1866" s="552">
        <f t="shared" si="168"/>
        <v>84</v>
      </c>
      <c r="C1866" s="648" t="s">
        <v>4136</v>
      </c>
      <c r="D1866" s="648" t="str">
        <f t="shared" si="169"/>
        <v/>
      </c>
      <c r="E1866" s="654">
        <v>1</v>
      </c>
      <c r="F1866" s="650" t="s">
        <v>4137</v>
      </c>
      <c r="G1866" s="650" t="s">
        <v>3134</v>
      </c>
      <c r="H1866" s="650" t="s">
        <v>3231</v>
      </c>
      <c r="I1866" s="677" t="s">
        <v>4116</v>
      </c>
      <c r="J1866" s="665">
        <v>1</v>
      </c>
      <c r="K1866" s="669">
        <v>4</v>
      </c>
      <c r="L1866" s="669">
        <v>39</v>
      </c>
      <c r="M1866" s="176">
        <f t="shared" si="172"/>
        <v>39</v>
      </c>
      <c r="N1866" s="1104"/>
      <c r="O1866" s="1129" t="str">
        <f t="shared" si="170"/>
        <v/>
      </c>
      <c r="P1866" s="175"/>
      <c r="Q1866" s="175"/>
      <c r="R1866" s="175"/>
      <c r="S1866" s="175"/>
      <c r="T1866" s="175"/>
      <c r="U1866" s="175"/>
      <c r="V1866" s="175"/>
      <c r="W1866" s="175"/>
      <c r="X1866" s="175"/>
      <c r="Y1866" s="175"/>
      <c r="Z1866" s="175"/>
      <c r="AA1866" s="175"/>
      <c r="AB1866" s="175"/>
      <c r="AC1866" s="175"/>
      <c r="AD1866" s="175"/>
      <c r="AE1866" s="175"/>
      <c r="AF1866" s="175"/>
      <c r="AG1866" s="175"/>
    </row>
    <row r="1867" spans="1:33" ht="18" customHeight="1">
      <c r="A1867" s="647" t="str">
        <f t="shared" si="171"/>
        <v>平成22</v>
      </c>
      <c r="B1867" s="552">
        <f t="shared" si="168"/>
        <v>26</v>
      </c>
      <c r="C1867" s="648" t="s">
        <v>4138</v>
      </c>
      <c r="D1867" s="648">
        <f t="shared" si="169"/>
        <v>40417</v>
      </c>
      <c r="E1867" s="664">
        <v>2</v>
      </c>
      <c r="F1867" s="650" t="s">
        <v>4139</v>
      </c>
      <c r="G1867" s="650" t="s">
        <v>2915</v>
      </c>
      <c r="H1867" s="650" t="s">
        <v>4067</v>
      </c>
      <c r="I1867" s="677" t="s">
        <v>4075</v>
      </c>
      <c r="J1867" s="665">
        <v>1</v>
      </c>
      <c r="K1867" s="651">
        <v>22</v>
      </c>
      <c r="L1867" s="651">
        <v>60</v>
      </c>
      <c r="M1867" s="176">
        <f t="shared" si="172"/>
        <v>120</v>
      </c>
      <c r="N1867" s="1104"/>
      <c r="O1867" s="1129" t="str">
        <f t="shared" si="170"/>
        <v/>
      </c>
      <c r="P1867" s="175"/>
      <c r="Q1867" s="175"/>
      <c r="R1867" s="175"/>
      <c r="S1867" s="175"/>
      <c r="T1867" s="175"/>
      <c r="U1867" s="175"/>
      <c r="V1867" s="175"/>
      <c r="W1867" s="175"/>
      <c r="X1867" s="175"/>
      <c r="Y1867" s="175"/>
      <c r="Z1867" s="175"/>
      <c r="AA1867" s="175"/>
      <c r="AB1867" s="175"/>
      <c r="AC1867" s="175"/>
      <c r="AD1867" s="175"/>
      <c r="AE1867" s="175"/>
      <c r="AF1867" s="175"/>
      <c r="AG1867" s="175"/>
    </row>
    <row r="1868" spans="1:33" ht="18" customHeight="1">
      <c r="A1868" s="647" t="str">
        <f t="shared" si="171"/>
        <v>平成22</v>
      </c>
      <c r="B1868" s="552">
        <f t="shared" si="168"/>
        <v>11</v>
      </c>
      <c r="C1868" s="648" t="s">
        <v>4140</v>
      </c>
      <c r="D1868" s="648">
        <f t="shared" si="169"/>
        <v>40418</v>
      </c>
      <c r="E1868" s="654">
        <v>2</v>
      </c>
      <c r="F1868" s="650" t="s">
        <v>4141</v>
      </c>
      <c r="G1868" s="650" t="s">
        <v>4142</v>
      </c>
      <c r="H1868" s="650" t="s">
        <v>2963</v>
      </c>
      <c r="I1868" s="677" t="s">
        <v>4130</v>
      </c>
      <c r="J1868" s="665">
        <v>1</v>
      </c>
      <c r="K1868" s="669">
        <v>76</v>
      </c>
      <c r="L1868" s="669">
        <v>70</v>
      </c>
      <c r="M1868" s="176">
        <f t="shared" si="172"/>
        <v>140</v>
      </c>
      <c r="N1868" s="1104"/>
      <c r="O1868" s="1129" t="str">
        <f t="shared" si="170"/>
        <v/>
      </c>
      <c r="P1868" s="175"/>
      <c r="Q1868" s="175"/>
      <c r="R1868" s="175"/>
      <c r="S1868" s="175"/>
      <c r="T1868" s="175"/>
      <c r="U1868" s="175"/>
      <c r="V1868" s="175"/>
      <c r="W1868" s="175"/>
      <c r="X1868" s="175"/>
      <c r="Y1868" s="175"/>
      <c r="Z1868" s="175"/>
      <c r="AA1868" s="175"/>
      <c r="AB1868" s="175"/>
      <c r="AC1868" s="175"/>
      <c r="AD1868" s="175"/>
      <c r="AE1868" s="175"/>
      <c r="AF1868" s="175"/>
      <c r="AG1868" s="175"/>
    </row>
    <row r="1869" spans="1:33" ht="18" customHeight="1">
      <c r="A1869" s="647" t="str">
        <f t="shared" si="171"/>
        <v>平成22</v>
      </c>
      <c r="B1869" s="552">
        <f t="shared" si="168"/>
        <v>35</v>
      </c>
      <c r="C1869" s="648" t="s">
        <v>4143</v>
      </c>
      <c r="D1869" s="648" t="str">
        <f t="shared" si="169"/>
        <v/>
      </c>
      <c r="E1869" s="654">
        <v>1</v>
      </c>
      <c r="F1869" s="650" t="s">
        <v>4144</v>
      </c>
      <c r="G1869" s="650" t="s">
        <v>4142</v>
      </c>
      <c r="H1869" s="650" t="s">
        <v>2963</v>
      </c>
      <c r="I1869" s="677" t="s">
        <v>4130</v>
      </c>
      <c r="J1869" s="665">
        <v>1</v>
      </c>
      <c r="K1869" s="669">
        <v>9</v>
      </c>
      <c r="L1869" s="669">
        <v>104</v>
      </c>
      <c r="M1869" s="176">
        <f t="shared" si="172"/>
        <v>104</v>
      </c>
      <c r="N1869" s="1104"/>
      <c r="O1869" s="1129" t="str">
        <f t="shared" si="170"/>
        <v/>
      </c>
      <c r="P1869" s="175"/>
      <c r="Q1869" s="175"/>
      <c r="R1869" s="175"/>
      <c r="S1869" s="175"/>
      <c r="T1869" s="175"/>
      <c r="U1869" s="175"/>
      <c r="V1869" s="175"/>
      <c r="W1869" s="175"/>
      <c r="X1869" s="175"/>
      <c r="Y1869" s="175"/>
      <c r="Z1869" s="175"/>
      <c r="AA1869" s="175"/>
      <c r="AB1869" s="175"/>
      <c r="AC1869" s="175"/>
      <c r="AD1869" s="175"/>
      <c r="AE1869" s="175"/>
      <c r="AF1869" s="175"/>
      <c r="AG1869" s="175"/>
    </row>
    <row r="1870" spans="1:33" ht="18" customHeight="1">
      <c r="A1870" s="647" t="str">
        <f t="shared" si="171"/>
        <v>平成22</v>
      </c>
      <c r="B1870" s="552">
        <f t="shared" si="168"/>
        <v>29</v>
      </c>
      <c r="C1870" s="648" t="s">
        <v>4143</v>
      </c>
      <c r="D1870" s="648" t="str">
        <f t="shared" si="169"/>
        <v/>
      </c>
      <c r="E1870" s="654">
        <v>1</v>
      </c>
      <c r="F1870" s="650" t="s">
        <v>4145</v>
      </c>
      <c r="G1870" s="650" t="s">
        <v>4146</v>
      </c>
      <c r="H1870" s="650" t="s">
        <v>3624</v>
      </c>
      <c r="I1870" s="677" t="s">
        <v>4093</v>
      </c>
      <c r="J1870" s="665">
        <v>1</v>
      </c>
      <c r="K1870" s="669">
        <v>18</v>
      </c>
      <c r="L1870" s="669">
        <v>52</v>
      </c>
      <c r="M1870" s="176">
        <f t="shared" si="172"/>
        <v>52</v>
      </c>
      <c r="N1870" s="1104"/>
      <c r="O1870" s="1129" t="str">
        <f t="shared" si="170"/>
        <v/>
      </c>
      <c r="P1870" s="175"/>
      <c r="Q1870" s="175"/>
      <c r="R1870" s="175"/>
      <c r="S1870" s="175"/>
      <c r="T1870" s="175"/>
      <c r="U1870" s="175"/>
      <c r="V1870" s="175"/>
      <c r="W1870" s="175"/>
      <c r="X1870" s="175"/>
      <c r="Y1870" s="175"/>
      <c r="Z1870" s="175"/>
      <c r="AA1870" s="175"/>
      <c r="AB1870" s="175"/>
      <c r="AC1870" s="175"/>
      <c r="AD1870" s="175"/>
      <c r="AE1870" s="175"/>
      <c r="AF1870" s="175"/>
      <c r="AG1870" s="175"/>
    </row>
    <row r="1871" spans="1:33" ht="18" customHeight="1">
      <c r="A1871" s="647" t="str">
        <f t="shared" si="171"/>
        <v>平成22</v>
      </c>
      <c r="B1871" s="552">
        <f t="shared" si="168"/>
        <v>9</v>
      </c>
      <c r="C1871" s="648" t="s">
        <v>4147</v>
      </c>
      <c r="D1871" s="648" t="str">
        <f t="shared" si="169"/>
        <v/>
      </c>
      <c r="E1871" s="654">
        <v>1</v>
      </c>
      <c r="F1871" s="650" t="s">
        <v>4148</v>
      </c>
      <c r="G1871" s="650" t="s">
        <v>372</v>
      </c>
      <c r="H1871" s="650" t="s">
        <v>3585</v>
      </c>
      <c r="I1871" s="677" t="s">
        <v>4083</v>
      </c>
      <c r="J1871" s="665">
        <v>1</v>
      </c>
      <c r="K1871" s="669">
        <v>113</v>
      </c>
      <c r="L1871" s="669">
        <v>162</v>
      </c>
      <c r="M1871" s="176">
        <f t="shared" si="172"/>
        <v>162</v>
      </c>
      <c r="N1871" s="1104"/>
      <c r="O1871" s="1129" t="str">
        <f t="shared" si="170"/>
        <v/>
      </c>
      <c r="P1871" s="175"/>
      <c r="Q1871" s="175"/>
      <c r="R1871" s="175"/>
      <c r="S1871" s="175"/>
      <c r="T1871" s="175"/>
      <c r="U1871" s="175"/>
      <c r="V1871" s="175"/>
      <c r="W1871" s="175"/>
      <c r="X1871" s="175"/>
      <c r="Y1871" s="175"/>
      <c r="Z1871" s="175"/>
      <c r="AA1871" s="175"/>
      <c r="AB1871" s="175"/>
      <c r="AC1871" s="175"/>
      <c r="AD1871" s="175"/>
      <c r="AE1871" s="175"/>
      <c r="AF1871" s="175"/>
      <c r="AG1871" s="175"/>
    </row>
    <row r="1872" spans="1:33" ht="18" customHeight="1">
      <c r="A1872" s="647" t="str">
        <f t="shared" si="171"/>
        <v>平成22</v>
      </c>
      <c r="B1872" s="552">
        <f t="shared" si="168"/>
        <v>18</v>
      </c>
      <c r="C1872" s="648" t="s">
        <v>4149</v>
      </c>
      <c r="D1872" s="648" t="str">
        <f t="shared" si="169"/>
        <v/>
      </c>
      <c r="E1872" s="654">
        <v>1</v>
      </c>
      <c r="F1872" s="650" t="s">
        <v>4150</v>
      </c>
      <c r="G1872" s="650" t="s">
        <v>428</v>
      </c>
      <c r="H1872" s="650" t="s">
        <v>3937</v>
      </c>
      <c r="I1872" s="677" t="s">
        <v>4075</v>
      </c>
      <c r="J1872" s="665">
        <v>1</v>
      </c>
      <c r="K1872" s="669">
        <v>48</v>
      </c>
      <c r="L1872" s="669">
        <v>130</v>
      </c>
      <c r="M1872" s="176">
        <f t="shared" si="172"/>
        <v>130</v>
      </c>
      <c r="N1872" s="1104"/>
      <c r="O1872" s="1129" t="str">
        <f t="shared" si="170"/>
        <v/>
      </c>
      <c r="P1872" s="175"/>
      <c r="Q1872" s="175"/>
      <c r="R1872" s="175"/>
      <c r="S1872" s="175"/>
      <c r="T1872" s="175"/>
      <c r="U1872" s="175"/>
      <c r="V1872" s="175"/>
      <c r="W1872" s="175"/>
      <c r="X1872" s="175"/>
      <c r="Y1872" s="175"/>
      <c r="Z1872" s="175"/>
      <c r="AA1872" s="175"/>
      <c r="AB1872" s="175"/>
      <c r="AC1872" s="175"/>
      <c r="AD1872" s="175"/>
      <c r="AE1872" s="175"/>
      <c r="AF1872" s="175"/>
      <c r="AG1872" s="175"/>
    </row>
    <row r="1873" spans="1:33" ht="18" customHeight="1">
      <c r="A1873" s="647" t="str">
        <f t="shared" si="171"/>
        <v>平成22</v>
      </c>
      <c r="B1873" s="552">
        <f t="shared" si="168"/>
        <v>35</v>
      </c>
      <c r="C1873" s="648" t="s">
        <v>4151</v>
      </c>
      <c r="D1873" s="648">
        <f t="shared" si="169"/>
        <v>40435</v>
      </c>
      <c r="E1873" s="654">
        <v>2</v>
      </c>
      <c r="F1873" s="650" t="s">
        <v>4152</v>
      </c>
      <c r="G1873" s="650" t="s">
        <v>3675</v>
      </c>
      <c r="H1873" s="650" t="s">
        <v>3562</v>
      </c>
      <c r="I1873" s="677" t="s">
        <v>4075</v>
      </c>
      <c r="J1873" s="665">
        <v>1</v>
      </c>
      <c r="K1873" s="669">
        <v>9</v>
      </c>
      <c r="L1873" s="669">
        <v>39</v>
      </c>
      <c r="M1873" s="176">
        <f t="shared" si="172"/>
        <v>78</v>
      </c>
      <c r="N1873" s="1104"/>
      <c r="O1873" s="1129" t="str">
        <f t="shared" si="170"/>
        <v/>
      </c>
      <c r="P1873" s="175"/>
      <c r="Q1873" s="175"/>
      <c r="R1873" s="175"/>
      <c r="S1873" s="175"/>
      <c r="T1873" s="175"/>
      <c r="U1873" s="175"/>
      <c r="V1873" s="175"/>
      <c r="W1873" s="175"/>
      <c r="X1873" s="175"/>
      <c r="Y1873" s="175"/>
      <c r="Z1873" s="175"/>
      <c r="AA1873" s="175"/>
      <c r="AB1873" s="175"/>
      <c r="AC1873" s="175"/>
      <c r="AD1873" s="175"/>
      <c r="AE1873" s="175"/>
      <c r="AF1873" s="175"/>
      <c r="AG1873" s="175"/>
    </row>
    <row r="1874" spans="1:33" ht="18" customHeight="1">
      <c r="A1874" s="647" t="str">
        <f t="shared" si="171"/>
        <v>平成22</v>
      </c>
      <c r="B1874" s="552">
        <f t="shared" si="168"/>
        <v>116</v>
      </c>
      <c r="C1874" s="648" t="s">
        <v>4153</v>
      </c>
      <c r="D1874" s="648" t="str">
        <f t="shared" si="169"/>
        <v/>
      </c>
      <c r="E1874" s="654">
        <v>1</v>
      </c>
      <c r="F1874" s="650" t="s">
        <v>4154</v>
      </c>
      <c r="G1874" s="650" t="s">
        <v>4155</v>
      </c>
      <c r="H1874" s="650" t="s">
        <v>2922</v>
      </c>
      <c r="I1874" s="677" t="s">
        <v>4093</v>
      </c>
      <c r="J1874" s="665">
        <v>1</v>
      </c>
      <c r="K1874" s="669">
        <v>1</v>
      </c>
      <c r="L1874" s="669">
        <v>553</v>
      </c>
      <c r="M1874" s="176">
        <f t="shared" si="172"/>
        <v>553</v>
      </c>
      <c r="N1874" s="1104"/>
      <c r="O1874" s="1129" t="str">
        <f t="shared" si="170"/>
        <v/>
      </c>
      <c r="P1874" s="175"/>
      <c r="Q1874" s="175"/>
      <c r="R1874" s="175"/>
      <c r="S1874" s="175"/>
      <c r="T1874" s="175"/>
      <c r="U1874" s="175"/>
      <c r="V1874" s="175"/>
      <c r="W1874" s="175"/>
      <c r="X1874" s="175"/>
      <c r="Y1874" s="175"/>
      <c r="Z1874" s="175"/>
      <c r="AA1874" s="175"/>
      <c r="AB1874" s="175"/>
      <c r="AC1874" s="175"/>
      <c r="AD1874" s="175"/>
      <c r="AE1874" s="175"/>
      <c r="AF1874" s="175"/>
      <c r="AG1874" s="175"/>
    </row>
    <row r="1875" spans="1:33" ht="18" customHeight="1">
      <c r="A1875" s="647" t="str">
        <f t="shared" si="171"/>
        <v>平成22</v>
      </c>
      <c r="B1875" s="552">
        <f t="shared" si="168"/>
        <v>116</v>
      </c>
      <c r="C1875" s="648" t="s">
        <v>4156</v>
      </c>
      <c r="D1875" s="648" t="str">
        <f t="shared" si="169"/>
        <v/>
      </c>
      <c r="E1875" s="654">
        <v>1</v>
      </c>
      <c r="F1875" s="650" t="s">
        <v>4157</v>
      </c>
      <c r="G1875" s="650" t="s">
        <v>3134</v>
      </c>
      <c r="H1875" s="650" t="s">
        <v>3562</v>
      </c>
      <c r="I1875" s="677" t="s">
        <v>4075</v>
      </c>
      <c r="J1875" s="665">
        <v>1</v>
      </c>
      <c r="K1875" s="669">
        <v>1</v>
      </c>
      <c r="L1875" s="669">
        <v>29</v>
      </c>
      <c r="M1875" s="176">
        <f t="shared" si="172"/>
        <v>29</v>
      </c>
      <c r="N1875" s="1104"/>
      <c r="O1875" s="1129" t="str">
        <f t="shared" si="170"/>
        <v/>
      </c>
      <c r="P1875" s="175"/>
      <c r="Q1875" s="175"/>
      <c r="R1875" s="175"/>
      <c r="S1875" s="175"/>
      <c r="T1875" s="175"/>
      <c r="U1875" s="175"/>
      <c r="V1875" s="175"/>
      <c r="W1875" s="175"/>
      <c r="X1875" s="175"/>
      <c r="Y1875" s="175"/>
      <c r="Z1875" s="175"/>
      <c r="AA1875" s="175"/>
      <c r="AB1875" s="175"/>
      <c r="AC1875" s="175"/>
      <c r="AD1875" s="175"/>
      <c r="AE1875" s="175"/>
      <c r="AF1875" s="175"/>
      <c r="AG1875" s="175"/>
    </row>
    <row r="1876" spans="1:33" ht="18" customHeight="1">
      <c r="A1876" s="647" t="str">
        <f t="shared" si="171"/>
        <v>平成22</v>
      </c>
      <c r="B1876" s="552">
        <f t="shared" si="168"/>
        <v>116</v>
      </c>
      <c r="C1876" s="648" t="s">
        <v>4158</v>
      </c>
      <c r="D1876" s="648" t="str">
        <f t="shared" si="169"/>
        <v/>
      </c>
      <c r="E1876" s="654">
        <v>1</v>
      </c>
      <c r="F1876" s="650" t="s">
        <v>4159</v>
      </c>
      <c r="G1876" s="650" t="s">
        <v>4092</v>
      </c>
      <c r="H1876" s="650" t="s">
        <v>2922</v>
      </c>
      <c r="I1876" s="677" t="s">
        <v>4093</v>
      </c>
      <c r="J1876" s="665">
        <v>1</v>
      </c>
      <c r="K1876" s="669">
        <v>1</v>
      </c>
      <c r="L1876" s="669">
        <v>3</v>
      </c>
      <c r="M1876" s="176">
        <f t="shared" si="172"/>
        <v>3</v>
      </c>
      <c r="N1876" s="1104"/>
      <c r="O1876" s="1129" t="str">
        <f t="shared" si="170"/>
        <v/>
      </c>
      <c r="P1876" s="175"/>
      <c r="Q1876" s="175"/>
      <c r="R1876" s="175"/>
      <c r="S1876" s="175"/>
      <c r="T1876" s="175"/>
      <c r="U1876" s="175"/>
      <c r="V1876" s="175"/>
      <c r="W1876" s="175"/>
      <c r="X1876" s="175"/>
      <c r="Y1876" s="175"/>
      <c r="Z1876" s="175"/>
      <c r="AA1876" s="175"/>
      <c r="AB1876" s="175"/>
      <c r="AC1876" s="175"/>
      <c r="AD1876" s="175"/>
      <c r="AE1876" s="175"/>
      <c r="AF1876" s="175"/>
      <c r="AG1876" s="175"/>
    </row>
    <row r="1877" spans="1:33" ht="18" customHeight="1">
      <c r="A1877" s="647" t="str">
        <f t="shared" si="171"/>
        <v>平成22</v>
      </c>
      <c r="B1877" s="552">
        <f t="shared" si="168"/>
        <v>16</v>
      </c>
      <c r="C1877" s="648" t="s">
        <v>4160</v>
      </c>
      <c r="D1877" s="648">
        <f t="shared" si="169"/>
        <v>40473</v>
      </c>
      <c r="E1877" s="654">
        <v>2</v>
      </c>
      <c r="F1877" s="650" t="s">
        <v>4161</v>
      </c>
      <c r="G1877" s="650" t="s">
        <v>3134</v>
      </c>
      <c r="H1877" s="650" t="s">
        <v>3605</v>
      </c>
      <c r="I1877" s="677" t="s">
        <v>4075</v>
      </c>
      <c r="J1877" s="665">
        <v>1</v>
      </c>
      <c r="K1877" s="669">
        <v>54</v>
      </c>
      <c r="L1877" s="669">
        <v>167</v>
      </c>
      <c r="M1877" s="176">
        <f t="shared" si="172"/>
        <v>334</v>
      </c>
      <c r="N1877" s="1104"/>
      <c r="O1877" s="1129" t="str">
        <f t="shared" si="170"/>
        <v/>
      </c>
      <c r="P1877" s="175"/>
      <c r="Q1877" s="175"/>
      <c r="R1877" s="175"/>
      <c r="S1877" s="175"/>
      <c r="T1877" s="175"/>
      <c r="U1877" s="175"/>
      <c r="V1877" s="175"/>
      <c r="W1877" s="175"/>
      <c r="X1877" s="175"/>
      <c r="Y1877" s="175"/>
      <c r="Z1877" s="175"/>
      <c r="AA1877" s="175"/>
      <c r="AB1877" s="175"/>
      <c r="AC1877" s="175"/>
      <c r="AD1877" s="175"/>
      <c r="AE1877" s="175"/>
      <c r="AF1877" s="175"/>
      <c r="AG1877" s="175"/>
    </row>
    <row r="1878" spans="1:33" ht="18" customHeight="1">
      <c r="A1878" s="647" t="str">
        <f t="shared" si="171"/>
        <v>平成22</v>
      </c>
      <c r="B1878" s="552">
        <f t="shared" si="168"/>
        <v>8</v>
      </c>
      <c r="C1878" s="648" t="s">
        <v>4162</v>
      </c>
      <c r="D1878" s="648">
        <f t="shared" si="169"/>
        <v>40475</v>
      </c>
      <c r="E1878" s="654">
        <v>2</v>
      </c>
      <c r="F1878" s="650" t="s">
        <v>4163</v>
      </c>
      <c r="G1878" s="650" t="s">
        <v>4164</v>
      </c>
      <c r="H1878" s="650" t="s">
        <v>3527</v>
      </c>
      <c r="I1878" s="677" t="s">
        <v>4130</v>
      </c>
      <c r="J1878" s="665">
        <v>1</v>
      </c>
      <c r="K1878" s="669">
        <f>48+69</f>
        <v>117</v>
      </c>
      <c r="L1878" s="669">
        <v>183</v>
      </c>
      <c r="M1878" s="176">
        <f t="shared" si="172"/>
        <v>366</v>
      </c>
      <c r="N1878" s="1104"/>
      <c r="O1878" s="1129" t="str">
        <f t="shared" si="170"/>
        <v/>
      </c>
      <c r="P1878" s="175"/>
      <c r="Q1878" s="175"/>
      <c r="R1878" s="175"/>
      <c r="S1878" s="175"/>
      <c r="T1878" s="175"/>
      <c r="U1878" s="175"/>
      <c r="V1878" s="175"/>
      <c r="W1878" s="175"/>
      <c r="X1878" s="175"/>
      <c r="Y1878" s="175"/>
      <c r="Z1878" s="175"/>
      <c r="AA1878" s="175"/>
      <c r="AB1878" s="175"/>
      <c r="AC1878" s="175"/>
      <c r="AD1878" s="175"/>
      <c r="AE1878" s="175"/>
      <c r="AF1878" s="175"/>
      <c r="AG1878" s="175"/>
    </row>
    <row r="1879" spans="1:33" ht="18" customHeight="1">
      <c r="A1879" s="647" t="str">
        <f t="shared" si="171"/>
        <v>平成22</v>
      </c>
      <c r="B1879" s="552">
        <f t="shared" si="168"/>
        <v>116</v>
      </c>
      <c r="C1879" s="648" t="s">
        <v>4165</v>
      </c>
      <c r="D1879" s="648" t="str">
        <f t="shared" si="169"/>
        <v/>
      </c>
      <c r="E1879" s="654">
        <v>1</v>
      </c>
      <c r="F1879" s="650" t="s">
        <v>4166</v>
      </c>
      <c r="G1879" s="650" t="s">
        <v>4092</v>
      </c>
      <c r="H1879" s="650" t="s">
        <v>2922</v>
      </c>
      <c r="I1879" s="677" t="s">
        <v>4093</v>
      </c>
      <c r="J1879" s="665">
        <v>1</v>
      </c>
      <c r="K1879" s="669">
        <v>1</v>
      </c>
      <c r="L1879" s="669">
        <v>4</v>
      </c>
      <c r="M1879" s="176">
        <f t="shared" si="172"/>
        <v>4</v>
      </c>
      <c r="N1879" s="1104"/>
      <c r="O1879" s="1129" t="str">
        <f t="shared" si="170"/>
        <v/>
      </c>
      <c r="P1879" s="175"/>
      <c r="Q1879" s="175"/>
      <c r="R1879" s="175"/>
      <c r="S1879" s="175"/>
      <c r="T1879" s="175"/>
      <c r="U1879" s="175"/>
      <c r="V1879" s="175"/>
      <c r="W1879" s="175"/>
      <c r="X1879" s="175"/>
      <c r="Y1879" s="175"/>
      <c r="Z1879" s="175"/>
      <c r="AA1879" s="175"/>
      <c r="AB1879" s="175"/>
      <c r="AC1879" s="175"/>
      <c r="AD1879" s="175"/>
      <c r="AE1879" s="175"/>
      <c r="AF1879" s="175"/>
      <c r="AG1879" s="175"/>
    </row>
    <row r="1880" spans="1:33" ht="18" customHeight="1">
      <c r="A1880" s="647" t="str">
        <f t="shared" si="171"/>
        <v>平成22</v>
      </c>
      <c r="B1880" s="552">
        <f t="shared" si="168"/>
        <v>116</v>
      </c>
      <c r="C1880" s="648" t="s">
        <v>4167</v>
      </c>
      <c r="D1880" s="648" t="str">
        <f t="shared" si="169"/>
        <v/>
      </c>
      <c r="E1880" s="654">
        <v>1</v>
      </c>
      <c r="F1880" s="650" t="s">
        <v>4168</v>
      </c>
      <c r="G1880" s="650" t="s">
        <v>3519</v>
      </c>
      <c r="H1880" s="650" t="s">
        <v>3562</v>
      </c>
      <c r="I1880" s="677" t="s">
        <v>4075</v>
      </c>
      <c r="J1880" s="665">
        <v>1</v>
      </c>
      <c r="K1880" s="669">
        <v>1</v>
      </c>
      <c r="L1880" s="669">
        <v>24</v>
      </c>
      <c r="M1880" s="176">
        <f t="shared" si="172"/>
        <v>24</v>
      </c>
      <c r="N1880" s="1104"/>
      <c r="O1880" s="1129" t="str">
        <f t="shared" si="170"/>
        <v/>
      </c>
      <c r="P1880" s="175"/>
      <c r="Q1880" s="175"/>
      <c r="R1880" s="175"/>
      <c r="S1880" s="175"/>
      <c r="T1880" s="175"/>
      <c r="U1880" s="175"/>
      <c r="V1880" s="175"/>
      <c r="W1880" s="175"/>
      <c r="X1880" s="175"/>
      <c r="Y1880" s="175"/>
      <c r="Z1880" s="175"/>
      <c r="AA1880" s="175"/>
      <c r="AB1880" s="175"/>
      <c r="AC1880" s="175"/>
      <c r="AD1880" s="175"/>
      <c r="AE1880" s="175"/>
      <c r="AF1880" s="175"/>
      <c r="AG1880" s="175"/>
    </row>
    <row r="1881" spans="1:33" ht="18" customHeight="1">
      <c r="A1881" s="647" t="str">
        <f t="shared" si="171"/>
        <v>平成22</v>
      </c>
      <c r="B1881" s="552">
        <f t="shared" si="168"/>
        <v>116</v>
      </c>
      <c r="C1881" s="648" t="s">
        <v>4169</v>
      </c>
      <c r="D1881" s="648" t="str">
        <f t="shared" si="169"/>
        <v/>
      </c>
      <c r="E1881" s="654">
        <v>1</v>
      </c>
      <c r="F1881" s="650" t="s">
        <v>4170</v>
      </c>
      <c r="G1881" s="650" t="s">
        <v>4092</v>
      </c>
      <c r="H1881" s="650" t="s">
        <v>2922</v>
      </c>
      <c r="I1881" s="677" t="s">
        <v>4093</v>
      </c>
      <c r="J1881" s="665">
        <v>1</v>
      </c>
      <c r="K1881" s="669">
        <v>1</v>
      </c>
      <c r="L1881" s="669">
        <v>2</v>
      </c>
      <c r="M1881" s="176">
        <f t="shared" si="172"/>
        <v>2</v>
      </c>
      <c r="N1881" s="1104"/>
      <c r="O1881" s="1129" t="str">
        <f t="shared" si="170"/>
        <v/>
      </c>
      <c r="P1881" s="175"/>
      <c r="Q1881" s="175"/>
      <c r="R1881" s="175"/>
      <c r="S1881" s="175"/>
      <c r="T1881" s="175"/>
      <c r="U1881" s="175"/>
      <c r="V1881" s="175"/>
      <c r="W1881" s="175"/>
      <c r="X1881" s="175"/>
      <c r="Y1881" s="175"/>
      <c r="Z1881" s="175"/>
      <c r="AA1881" s="175"/>
      <c r="AB1881" s="175"/>
      <c r="AC1881" s="175"/>
      <c r="AD1881" s="175"/>
      <c r="AE1881" s="175"/>
      <c r="AF1881" s="175"/>
      <c r="AG1881" s="175"/>
    </row>
    <row r="1882" spans="1:33" ht="18" customHeight="1">
      <c r="A1882" s="647" t="str">
        <f t="shared" si="171"/>
        <v>平成22</v>
      </c>
      <c r="B1882" s="552">
        <f t="shared" si="168"/>
        <v>84</v>
      </c>
      <c r="C1882" s="648" t="s">
        <v>4171</v>
      </c>
      <c r="D1882" s="648" t="str">
        <f t="shared" si="169"/>
        <v/>
      </c>
      <c r="E1882" s="654">
        <v>1</v>
      </c>
      <c r="F1882" s="650" t="s">
        <v>4172</v>
      </c>
      <c r="G1882" s="650" t="s">
        <v>2915</v>
      </c>
      <c r="H1882" s="650" t="s">
        <v>3335</v>
      </c>
      <c r="I1882" s="677" t="s">
        <v>4116</v>
      </c>
      <c r="J1882" s="665">
        <v>1</v>
      </c>
      <c r="K1882" s="669">
        <v>4</v>
      </c>
      <c r="L1882" s="669">
        <v>110</v>
      </c>
      <c r="M1882" s="176">
        <f t="shared" si="172"/>
        <v>110</v>
      </c>
      <c r="N1882" s="1104"/>
      <c r="O1882" s="1129" t="str">
        <f t="shared" si="170"/>
        <v/>
      </c>
      <c r="P1882" s="175"/>
      <c r="Q1882" s="175"/>
      <c r="R1882" s="175"/>
      <c r="S1882" s="175"/>
      <c r="T1882" s="175"/>
      <c r="U1882" s="175"/>
      <c r="V1882" s="175"/>
      <c r="W1882" s="175"/>
      <c r="X1882" s="175"/>
      <c r="Y1882" s="175"/>
      <c r="Z1882" s="175"/>
      <c r="AA1882" s="175"/>
      <c r="AB1882" s="175"/>
      <c r="AC1882" s="175"/>
      <c r="AD1882" s="175"/>
      <c r="AE1882" s="175"/>
      <c r="AF1882" s="175"/>
      <c r="AG1882" s="175"/>
    </row>
    <row r="1883" spans="1:33" ht="18" customHeight="1">
      <c r="A1883" s="647" t="str">
        <f t="shared" si="171"/>
        <v>平成22</v>
      </c>
      <c r="B1883" s="552">
        <f t="shared" si="168"/>
        <v>24</v>
      </c>
      <c r="C1883" s="648" t="s">
        <v>4173</v>
      </c>
      <c r="D1883" s="648" t="str">
        <f t="shared" si="169"/>
        <v/>
      </c>
      <c r="E1883" s="651">
        <v>1</v>
      </c>
      <c r="F1883" s="651" t="s">
        <v>4174</v>
      </c>
      <c r="G1883" s="650" t="s">
        <v>2915</v>
      </c>
      <c r="H1883" s="650" t="s">
        <v>3562</v>
      </c>
      <c r="I1883" s="677" t="s">
        <v>4075</v>
      </c>
      <c r="J1883" s="665">
        <v>1</v>
      </c>
      <c r="K1883" s="651">
        <v>29</v>
      </c>
      <c r="L1883" s="651">
        <v>96</v>
      </c>
      <c r="M1883" s="176">
        <f t="shared" si="172"/>
        <v>96</v>
      </c>
      <c r="N1883" s="1104"/>
      <c r="O1883" s="1129" t="str">
        <f t="shared" si="170"/>
        <v/>
      </c>
      <c r="P1883" s="175"/>
      <c r="Q1883" s="175"/>
      <c r="R1883" s="175"/>
      <c r="S1883" s="175"/>
      <c r="T1883" s="175"/>
      <c r="U1883" s="175"/>
      <c r="V1883" s="175"/>
      <c r="W1883" s="175"/>
      <c r="X1883" s="175"/>
      <c r="Y1883" s="175"/>
      <c r="Z1883" s="175"/>
      <c r="AA1883" s="175"/>
      <c r="AB1883" s="175"/>
      <c r="AC1883" s="175"/>
      <c r="AD1883" s="175"/>
      <c r="AE1883" s="175"/>
      <c r="AF1883" s="175"/>
      <c r="AG1883" s="175"/>
    </row>
    <row r="1884" spans="1:33" ht="18" customHeight="1">
      <c r="A1884" s="647" t="str">
        <f t="shared" si="171"/>
        <v>平成22</v>
      </c>
      <c r="B1884" s="552">
        <f t="shared" si="168"/>
        <v>116</v>
      </c>
      <c r="C1884" s="648" t="s">
        <v>4175</v>
      </c>
      <c r="D1884" s="648" t="str">
        <f t="shared" si="169"/>
        <v/>
      </c>
      <c r="E1884" s="654">
        <v>1</v>
      </c>
      <c r="F1884" s="650" t="s">
        <v>4176</v>
      </c>
      <c r="G1884" s="650" t="s">
        <v>4092</v>
      </c>
      <c r="H1884" s="650" t="s">
        <v>2922</v>
      </c>
      <c r="I1884" s="677" t="s">
        <v>4093</v>
      </c>
      <c r="J1884" s="665">
        <v>1</v>
      </c>
      <c r="K1884" s="669">
        <v>1</v>
      </c>
      <c r="L1884" s="669">
        <v>1</v>
      </c>
      <c r="M1884" s="176">
        <f t="shared" si="172"/>
        <v>1</v>
      </c>
      <c r="N1884" s="1104"/>
      <c r="O1884" s="1129" t="str">
        <f t="shared" si="170"/>
        <v/>
      </c>
      <c r="P1884" s="175"/>
      <c r="Q1884" s="175"/>
      <c r="R1884" s="175"/>
      <c r="S1884" s="175"/>
      <c r="T1884" s="175"/>
      <c r="U1884" s="175"/>
      <c r="V1884" s="175"/>
      <c r="W1884" s="175"/>
      <c r="X1884" s="175"/>
      <c r="Y1884" s="175"/>
      <c r="Z1884" s="175"/>
      <c r="AA1884" s="175"/>
      <c r="AB1884" s="175"/>
      <c r="AC1884" s="175"/>
      <c r="AD1884" s="175"/>
      <c r="AE1884" s="175"/>
      <c r="AF1884" s="175"/>
      <c r="AG1884" s="175"/>
    </row>
    <row r="1885" spans="1:33" ht="18" customHeight="1">
      <c r="A1885" s="647" t="str">
        <f t="shared" si="171"/>
        <v>平成22</v>
      </c>
      <c r="B1885" s="552">
        <f t="shared" si="168"/>
        <v>3</v>
      </c>
      <c r="C1885" s="648" t="s">
        <v>4177</v>
      </c>
      <c r="D1885" s="648">
        <f t="shared" si="169"/>
        <v>40494</v>
      </c>
      <c r="E1885" s="654">
        <v>3</v>
      </c>
      <c r="F1885" s="650" t="s">
        <v>4178</v>
      </c>
      <c r="G1885" s="650" t="s">
        <v>4179</v>
      </c>
      <c r="H1885" s="650" t="s">
        <v>3611</v>
      </c>
      <c r="I1885" s="677" t="s">
        <v>4096</v>
      </c>
      <c r="J1885" s="665">
        <v>1</v>
      </c>
      <c r="K1885" s="669">
        <v>291</v>
      </c>
      <c r="L1885" s="669">
        <v>648</v>
      </c>
      <c r="M1885" s="176">
        <f t="shared" si="172"/>
        <v>1944</v>
      </c>
      <c r="N1885" s="1104"/>
      <c r="O1885" s="1129" t="str">
        <f t="shared" si="170"/>
        <v/>
      </c>
      <c r="P1885" s="175"/>
      <c r="Q1885" s="175"/>
      <c r="R1885" s="175"/>
      <c r="S1885" s="175"/>
      <c r="T1885" s="175"/>
      <c r="U1885" s="175"/>
      <c r="V1885" s="175"/>
      <c r="W1885" s="175"/>
      <c r="X1885" s="175"/>
      <c r="Y1885" s="175"/>
      <c r="Z1885" s="175"/>
      <c r="AA1885" s="175"/>
      <c r="AB1885" s="175"/>
      <c r="AC1885" s="175"/>
      <c r="AD1885" s="175"/>
      <c r="AE1885" s="175"/>
      <c r="AF1885" s="175"/>
      <c r="AG1885" s="175"/>
    </row>
    <row r="1886" spans="1:33" ht="18" customHeight="1">
      <c r="A1886" s="647" t="str">
        <f t="shared" si="171"/>
        <v>平成22</v>
      </c>
      <c r="B1886" s="552">
        <f t="shared" si="168"/>
        <v>41</v>
      </c>
      <c r="C1886" s="648" t="s">
        <v>4180</v>
      </c>
      <c r="D1886" s="648" t="str">
        <f t="shared" si="169"/>
        <v/>
      </c>
      <c r="E1886" s="654">
        <v>1</v>
      </c>
      <c r="F1886" s="650" t="s">
        <v>4181</v>
      </c>
      <c r="G1886" s="650" t="s">
        <v>4182</v>
      </c>
      <c r="H1886" s="650" t="s">
        <v>3251</v>
      </c>
      <c r="I1886" s="677" t="s">
        <v>4093</v>
      </c>
      <c r="J1886" s="665">
        <v>1</v>
      </c>
      <c r="K1886" s="669">
        <v>8</v>
      </c>
      <c r="L1886" s="669">
        <v>290</v>
      </c>
      <c r="M1886" s="176">
        <f t="shared" si="172"/>
        <v>290</v>
      </c>
      <c r="N1886" s="1104"/>
      <c r="O1886" s="1129" t="str">
        <f t="shared" si="170"/>
        <v/>
      </c>
      <c r="P1886" s="175"/>
      <c r="Q1886" s="175"/>
      <c r="R1886" s="175"/>
      <c r="S1886" s="175"/>
      <c r="T1886" s="175"/>
      <c r="U1886" s="175"/>
      <c r="V1886" s="175"/>
      <c r="W1886" s="175"/>
      <c r="X1886" s="175"/>
      <c r="Y1886" s="175"/>
      <c r="Z1886" s="175"/>
      <c r="AA1886" s="175"/>
      <c r="AB1886" s="175"/>
      <c r="AC1886" s="175"/>
      <c r="AD1886" s="175"/>
      <c r="AE1886" s="175"/>
      <c r="AF1886" s="175"/>
      <c r="AG1886" s="175"/>
    </row>
    <row r="1887" spans="1:33" ht="18" customHeight="1">
      <c r="A1887" s="647" t="str">
        <f t="shared" si="171"/>
        <v>平成22</v>
      </c>
      <c r="B1887" s="552">
        <f t="shared" si="168"/>
        <v>6</v>
      </c>
      <c r="C1887" s="648" t="s">
        <v>4183</v>
      </c>
      <c r="D1887" s="648">
        <f t="shared" si="169"/>
        <v>40496</v>
      </c>
      <c r="E1887" s="654">
        <v>3</v>
      </c>
      <c r="F1887" s="650" t="s">
        <v>4184</v>
      </c>
      <c r="G1887" s="650" t="s">
        <v>3502</v>
      </c>
      <c r="H1887" s="650" t="s">
        <v>3242</v>
      </c>
      <c r="I1887" s="677" t="s">
        <v>4130</v>
      </c>
      <c r="J1887" s="665">
        <v>1</v>
      </c>
      <c r="K1887" s="669">
        <f>87+85+8</f>
        <v>180</v>
      </c>
      <c r="L1887" s="669">
        <v>287</v>
      </c>
      <c r="M1887" s="176">
        <f t="shared" si="172"/>
        <v>861</v>
      </c>
      <c r="N1887" s="1104"/>
      <c r="O1887" s="1129" t="str">
        <f t="shared" si="170"/>
        <v/>
      </c>
      <c r="P1887" s="175"/>
      <c r="Q1887" s="175"/>
      <c r="R1887" s="175"/>
      <c r="S1887" s="175"/>
      <c r="T1887" s="175"/>
      <c r="U1887" s="175"/>
      <c r="V1887" s="175"/>
      <c r="W1887" s="175"/>
      <c r="X1887" s="175"/>
      <c r="Y1887" s="175"/>
      <c r="Z1887" s="175"/>
      <c r="AA1887" s="175"/>
      <c r="AB1887" s="175"/>
      <c r="AC1887" s="175"/>
      <c r="AD1887" s="175"/>
      <c r="AE1887" s="175"/>
      <c r="AF1887" s="175"/>
      <c r="AG1887" s="175"/>
    </row>
    <row r="1888" spans="1:33" ht="18" customHeight="1">
      <c r="A1888" s="647" t="str">
        <f t="shared" si="171"/>
        <v>平成22</v>
      </c>
      <c r="B1888" s="552">
        <f t="shared" si="168"/>
        <v>20</v>
      </c>
      <c r="C1888" s="648" t="s">
        <v>4185</v>
      </c>
      <c r="D1888" s="648" t="str">
        <f t="shared" si="169"/>
        <v/>
      </c>
      <c r="E1888" s="654">
        <v>1</v>
      </c>
      <c r="F1888" s="650" t="s">
        <v>4186</v>
      </c>
      <c r="G1888" s="650" t="s">
        <v>4022</v>
      </c>
      <c r="H1888" s="650" t="s">
        <v>3614</v>
      </c>
      <c r="I1888" s="677" t="s">
        <v>4075</v>
      </c>
      <c r="J1888" s="665">
        <v>1</v>
      </c>
      <c r="K1888" s="669">
        <v>40</v>
      </c>
      <c r="L1888" s="669">
        <v>174</v>
      </c>
      <c r="M1888" s="176">
        <f t="shared" si="172"/>
        <v>174</v>
      </c>
      <c r="N1888" s="1104"/>
      <c r="O1888" s="1129" t="str">
        <f t="shared" si="170"/>
        <v/>
      </c>
      <c r="P1888" s="175"/>
      <c r="Q1888" s="175"/>
      <c r="R1888" s="175"/>
      <c r="S1888" s="175"/>
      <c r="T1888" s="175"/>
      <c r="U1888" s="175"/>
      <c r="V1888" s="175"/>
      <c r="W1888" s="175"/>
      <c r="X1888" s="175"/>
      <c r="Y1888" s="175"/>
      <c r="Z1888" s="175"/>
      <c r="AA1888" s="175"/>
      <c r="AB1888" s="175"/>
      <c r="AC1888" s="175"/>
      <c r="AD1888" s="175"/>
      <c r="AE1888" s="175"/>
      <c r="AF1888" s="175"/>
      <c r="AG1888" s="175"/>
    </row>
    <row r="1889" spans="1:33" ht="18" customHeight="1">
      <c r="A1889" s="647" t="str">
        <f t="shared" si="171"/>
        <v>平成22</v>
      </c>
      <c r="B1889" s="552">
        <f t="shared" si="168"/>
        <v>2</v>
      </c>
      <c r="C1889" s="648" t="s">
        <v>4187</v>
      </c>
      <c r="D1889" s="648">
        <f t="shared" si="169"/>
        <v>40505</v>
      </c>
      <c r="E1889" s="654">
        <v>3</v>
      </c>
      <c r="F1889" s="650" t="s">
        <v>4188</v>
      </c>
      <c r="G1889" s="650" t="s">
        <v>4189</v>
      </c>
      <c r="H1889" s="650" t="s">
        <v>3523</v>
      </c>
      <c r="I1889" s="677" t="s">
        <v>4099</v>
      </c>
      <c r="J1889" s="665">
        <v>1</v>
      </c>
      <c r="K1889" s="669">
        <v>331</v>
      </c>
      <c r="L1889" s="669">
        <v>694</v>
      </c>
      <c r="M1889" s="176">
        <f t="shared" si="172"/>
        <v>2082</v>
      </c>
      <c r="N1889" s="1104"/>
      <c r="O1889" s="1129" t="str">
        <f t="shared" si="170"/>
        <v/>
      </c>
      <c r="P1889" s="175"/>
      <c r="Q1889" s="175"/>
      <c r="R1889" s="175"/>
      <c r="S1889" s="175"/>
      <c r="T1889" s="175"/>
      <c r="U1889" s="175"/>
      <c r="V1889" s="175"/>
      <c r="W1889" s="175"/>
      <c r="X1889" s="175"/>
      <c r="Y1889" s="175"/>
      <c r="Z1889" s="175"/>
      <c r="AA1889" s="175"/>
      <c r="AB1889" s="175"/>
      <c r="AC1889" s="175"/>
      <c r="AD1889" s="175"/>
      <c r="AE1889" s="175"/>
      <c r="AF1889" s="175"/>
      <c r="AG1889" s="175"/>
    </row>
    <row r="1890" spans="1:33" ht="18" customHeight="1">
      <c r="A1890" s="647" t="str">
        <f t="shared" si="171"/>
        <v>平成22</v>
      </c>
      <c r="B1890" s="552">
        <f t="shared" si="168"/>
        <v>13</v>
      </c>
      <c r="C1890" s="648" t="s">
        <v>4190</v>
      </c>
      <c r="D1890" s="648">
        <f t="shared" si="169"/>
        <v>40508</v>
      </c>
      <c r="E1890" s="654">
        <v>2</v>
      </c>
      <c r="F1890" s="650" t="s">
        <v>4191</v>
      </c>
      <c r="G1890" s="650" t="s">
        <v>3895</v>
      </c>
      <c r="H1890" s="650" t="s">
        <v>3624</v>
      </c>
      <c r="I1890" s="677" t="s">
        <v>4093</v>
      </c>
      <c r="J1890" s="665">
        <v>1</v>
      </c>
      <c r="K1890" s="669">
        <v>72</v>
      </c>
      <c r="L1890" s="669">
        <v>187</v>
      </c>
      <c r="M1890" s="176">
        <f t="shared" si="172"/>
        <v>374</v>
      </c>
      <c r="N1890" s="1104"/>
      <c r="O1890" s="1129" t="str">
        <f t="shared" si="170"/>
        <v/>
      </c>
      <c r="P1890" s="175"/>
      <c r="Q1890" s="175"/>
      <c r="R1890" s="175"/>
      <c r="S1890" s="175"/>
      <c r="T1890" s="175"/>
      <c r="U1890" s="175"/>
      <c r="V1890" s="175"/>
      <c r="W1890" s="175"/>
      <c r="X1890" s="175"/>
      <c r="Y1890" s="175"/>
      <c r="Z1890" s="175"/>
      <c r="AA1890" s="175"/>
      <c r="AB1890" s="175"/>
      <c r="AC1890" s="175"/>
      <c r="AD1890" s="175"/>
      <c r="AE1890" s="175"/>
      <c r="AF1890" s="175"/>
      <c r="AG1890" s="175"/>
    </row>
    <row r="1891" spans="1:33" ht="18" customHeight="1">
      <c r="A1891" s="647" t="str">
        <f t="shared" si="171"/>
        <v>平成22</v>
      </c>
      <c r="B1891" s="552">
        <f t="shared" si="168"/>
        <v>21</v>
      </c>
      <c r="C1891" s="648" t="s">
        <v>4192</v>
      </c>
      <c r="D1891" s="648" t="str">
        <f t="shared" si="169"/>
        <v/>
      </c>
      <c r="E1891" s="654">
        <v>1</v>
      </c>
      <c r="F1891" s="650" t="s">
        <v>4193</v>
      </c>
      <c r="G1891" s="650" t="s">
        <v>4194</v>
      </c>
      <c r="H1891" s="650" t="s">
        <v>2999</v>
      </c>
      <c r="I1891" s="677" t="s">
        <v>4096</v>
      </c>
      <c r="J1891" s="665">
        <v>1</v>
      </c>
      <c r="K1891" s="669">
        <v>39</v>
      </c>
      <c r="L1891" s="669">
        <v>72</v>
      </c>
      <c r="M1891" s="176">
        <f t="shared" si="172"/>
        <v>72</v>
      </c>
      <c r="N1891" s="1104"/>
      <c r="O1891" s="1129" t="str">
        <f t="shared" si="170"/>
        <v/>
      </c>
      <c r="P1891" s="175"/>
      <c r="Q1891" s="175"/>
      <c r="R1891" s="175"/>
      <c r="S1891" s="175"/>
      <c r="T1891" s="175"/>
      <c r="U1891" s="175"/>
      <c r="V1891" s="175"/>
      <c r="W1891" s="175"/>
      <c r="X1891" s="175"/>
      <c r="Y1891" s="175"/>
      <c r="Z1891" s="175"/>
      <c r="AA1891" s="175"/>
      <c r="AB1891" s="175"/>
      <c r="AC1891" s="175"/>
      <c r="AD1891" s="175"/>
      <c r="AE1891" s="175"/>
      <c r="AF1891" s="175"/>
      <c r="AG1891" s="175"/>
    </row>
    <row r="1892" spans="1:33" ht="18" customHeight="1">
      <c r="A1892" s="647" t="str">
        <f t="shared" si="171"/>
        <v>平成22</v>
      </c>
      <c r="B1892" s="552">
        <f t="shared" si="168"/>
        <v>116</v>
      </c>
      <c r="C1892" s="648" t="s">
        <v>4192</v>
      </c>
      <c r="D1892" s="648" t="str">
        <f t="shared" si="169"/>
        <v/>
      </c>
      <c r="E1892" s="654">
        <v>1</v>
      </c>
      <c r="F1892" s="650" t="s">
        <v>4195</v>
      </c>
      <c r="G1892" s="650" t="s">
        <v>4092</v>
      </c>
      <c r="H1892" s="650" t="s">
        <v>2922</v>
      </c>
      <c r="I1892" s="677" t="s">
        <v>4093</v>
      </c>
      <c r="J1892" s="665">
        <v>1</v>
      </c>
      <c r="K1892" s="669">
        <v>1</v>
      </c>
      <c r="L1892" s="669">
        <v>1</v>
      </c>
      <c r="M1892" s="176">
        <f t="shared" si="172"/>
        <v>1</v>
      </c>
      <c r="N1892" s="1104"/>
      <c r="O1892" s="1129" t="str">
        <f t="shared" si="170"/>
        <v/>
      </c>
      <c r="P1892" s="175"/>
      <c r="Q1892" s="175"/>
      <c r="R1892" s="175"/>
      <c r="S1892" s="175"/>
      <c r="T1892" s="175"/>
      <c r="U1892" s="175"/>
      <c r="V1892" s="175"/>
      <c r="W1892" s="175"/>
      <c r="X1892" s="175"/>
      <c r="Y1892" s="175"/>
      <c r="Z1892" s="175"/>
      <c r="AA1892" s="175"/>
      <c r="AB1892" s="175"/>
      <c r="AC1892" s="175"/>
      <c r="AD1892" s="175"/>
      <c r="AE1892" s="175"/>
      <c r="AF1892" s="175"/>
      <c r="AG1892" s="175"/>
    </row>
    <row r="1893" spans="1:33" ht="18" customHeight="1">
      <c r="A1893" s="647" t="str">
        <f t="shared" si="171"/>
        <v>平成22</v>
      </c>
      <c r="B1893" s="552">
        <f t="shared" si="168"/>
        <v>107</v>
      </c>
      <c r="C1893" s="648" t="s">
        <v>4196</v>
      </c>
      <c r="D1893" s="648" t="str">
        <f t="shared" si="169"/>
        <v/>
      </c>
      <c r="E1893" s="654">
        <v>1</v>
      </c>
      <c r="F1893" s="650" t="s">
        <v>4197</v>
      </c>
      <c r="G1893" s="650" t="s">
        <v>4198</v>
      </c>
      <c r="H1893" s="650" t="s">
        <v>3937</v>
      </c>
      <c r="I1893" s="677" t="s">
        <v>4075</v>
      </c>
      <c r="J1893" s="665">
        <v>1</v>
      </c>
      <c r="K1893" s="669">
        <v>2</v>
      </c>
      <c r="L1893" s="669">
        <v>26</v>
      </c>
      <c r="M1893" s="176">
        <f t="shared" si="172"/>
        <v>26</v>
      </c>
      <c r="N1893" s="1104"/>
      <c r="O1893" s="1129" t="str">
        <f t="shared" si="170"/>
        <v/>
      </c>
      <c r="P1893" s="175"/>
      <c r="Q1893" s="175"/>
      <c r="R1893" s="175"/>
      <c r="S1893" s="175"/>
      <c r="T1893" s="175"/>
      <c r="U1893" s="175"/>
      <c r="V1893" s="175"/>
      <c r="W1893" s="175"/>
      <c r="X1893" s="175"/>
      <c r="Y1893" s="175"/>
      <c r="Z1893" s="175"/>
      <c r="AA1893" s="175"/>
      <c r="AB1893" s="175"/>
      <c r="AC1893" s="175"/>
      <c r="AD1893" s="175"/>
      <c r="AE1893" s="175"/>
      <c r="AF1893" s="175"/>
      <c r="AG1893" s="175"/>
    </row>
    <row r="1894" spans="1:33" ht="18" customHeight="1">
      <c r="A1894" s="647" t="str">
        <f t="shared" si="171"/>
        <v>平成22</v>
      </c>
      <c r="B1894" s="552">
        <f t="shared" si="168"/>
        <v>107</v>
      </c>
      <c r="C1894" s="648" t="s">
        <v>4199</v>
      </c>
      <c r="D1894" s="648" t="str">
        <f t="shared" si="169"/>
        <v/>
      </c>
      <c r="E1894" s="651">
        <v>1</v>
      </c>
      <c r="F1894" s="650" t="s">
        <v>4200</v>
      </c>
      <c r="G1894" s="650" t="s">
        <v>3326</v>
      </c>
      <c r="H1894" s="650" t="s">
        <v>3562</v>
      </c>
      <c r="I1894" s="677" t="s">
        <v>4075</v>
      </c>
      <c r="J1894" s="665">
        <v>1</v>
      </c>
      <c r="K1894" s="651">
        <v>2</v>
      </c>
      <c r="L1894" s="651">
        <v>44</v>
      </c>
      <c r="M1894" s="176">
        <f t="shared" si="172"/>
        <v>44</v>
      </c>
      <c r="N1894" s="1104"/>
      <c r="O1894" s="1129" t="str">
        <f t="shared" si="170"/>
        <v/>
      </c>
      <c r="P1894" s="175"/>
      <c r="Q1894" s="175"/>
      <c r="R1894" s="175"/>
      <c r="S1894" s="175"/>
      <c r="T1894" s="175"/>
      <c r="U1894" s="175"/>
      <c r="V1894" s="175"/>
      <c r="W1894" s="175"/>
      <c r="X1894" s="175"/>
      <c r="Y1894" s="175"/>
      <c r="Z1894" s="175"/>
      <c r="AA1894" s="175"/>
      <c r="AB1894" s="175"/>
      <c r="AC1894" s="175"/>
      <c r="AD1894" s="175"/>
      <c r="AE1894" s="175"/>
      <c r="AF1894" s="175"/>
      <c r="AG1894" s="175"/>
    </row>
    <row r="1895" spans="1:33" ht="18" customHeight="1">
      <c r="A1895" s="647" t="str">
        <f t="shared" si="171"/>
        <v>平成22</v>
      </c>
      <c r="B1895" s="552">
        <f t="shared" si="168"/>
        <v>76</v>
      </c>
      <c r="C1895" s="648" t="s">
        <v>4201</v>
      </c>
      <c r="D1895" s="648" t="str">
        <f t="shared" si="169"/>
        <v/>
      </c>
      <c r="E1895" s="654">
        <v>1</v>
      </c>
      <c r="F1895" s="650" t="s">
        <v>4202</v>
      </c>
      <c r="G1895" s="650" t="s">
        <v>4203</v>
      </c>
      <c r="H1895" s="650" t="s">
        <v>3562</v>
      </c>
      <c r="I1895" s="677" t="s">
        <v>4075</v>
      </c>
      <c r="J1895" s="665">
        <v>1</v>
      </c>
      <c r="K1895" s="651">
        <v>5</v>
      </c>
      <c r="L1895" s="669">
        <v>176</v>
      </c>
      <c r="M1895" s="176">
        <f t="shared" si="172"/>
        <v>176</v>
      </c>
      <c r="N1895" s="1104"/>
      <c r="O1895" s="1129" t="str">
        <f t="shared" si="170"/>
        <v/>
      </c>
      <c r="P1895" s="175"/>
      <c r="Q1895" s="175"/>
      <c r="R1895" s="175"/>
      <c r="S1895" s="175"/>
      <c r="T1895" s="175"/>
      <c r="U1895" s="175"/>
      <c r="V1895" s="175"/>
      <c r="W1895" s="175"/>
      <c r="X1895" s="175"/>
      <c r="Y1895" s="175"/>
      <c r="Z1895" s="175"/>
      <c r="AA1895" s="175"/>
      <c r="AB1895" s="175"/>
      <c r="AC1895" s="175"/>
      <c r="AD1895" s="175"/>
      <c r="AE1895" s="175"/>
      <c r="AF1895" s="175"/>
      <c r="AG1895" s="175"/>
    </row>
    <row r="1896" spans="1:33" ht="18" customHeight="1">
      <c r="A1896" s="647" t="str">
        <f t="shared" si="171"/>
        <v>平成22</v>
      </c>
      <c r="B1896" s="552">
        <f t="shared" si="168"/>
        <v>64</v>
      </c>
      <c r="C1896" s="648" t="s">
        <v>4204</v>
      </c>
      <c r="D1896" s="648" t="str">
        <f t="shared" si="169"/>
        <v/>
      </c>
      <c r="E1896" s="654">
        <v>1</v>
      </c>
      <c r="F1896" s="650" t="s">
        <v>3643</v>
      </c>
      <c r="G1896" s="650" t="s">
        <v>3134</v>
      </c>
      <c r="H1896" s="650" t="s">
        <v>3533</v>
      </c>
      <c r="I1896" s="677" t="s">
        <v>4205</v>
      </c>
      <c r="J1896" s="665">
        <v>1</v>
      </c>
      <c r="K1896" s="669">
        <v>6</v>
      </c>
      <c r="L1896" s="669">
        <v>46</v>
      </c>
      <c r="M1896" s="176">
        <f t="shared" si="172"/>
        <v>46</v>
      </c>
      <c r="N1896" s="1104"/>
      <c r="O1896" s="1129" t="str">
        <f t="shared" si="170"/>
        <v/>
      </c>
      <c r="P1896" s="175"/>
      <c r="Q1896" s="175"/>
      <c r="R1896" s="175"/>
      <c r="S1896" s="175"/>
      <c r="T1896" s="175"/>
      <c r="U1896" s="175"/>
      <c r="V1896" s="175"/>
      <c r="W1896" s="175"/>
      <c r="X1896" s="175"/>
      <c r="Y1896" s="175"/>
      <c r="Z1896" s="175"/>
      <c r="AA1896" s="175"/>
      <c r="AB1896" s="175"/>
      <c r="AC1896" s="175"/>
      <c r="AD1896" s="175"/>
      <c r="AE1896" s="175"/>
      <c r="AF1896" s="175"/>
      <c r="AG1896" s="175"/>
    </row>
    <row r="1897" spans="1:33" ht="18" customHeight="1">
      <c r="A1897" s="647" t="str">
        <f t="shared" si="171"/>
        <v>平成22</v>
      </c>
      <c r="B1897" s="552">
        <f t="shared" si="168"/>
        <v>48</v>
      </c>
      <c r="C1897" s="648" t="s">
        <v>4206</v>
      </c>
      <c r="D1897" s="648" t="str">
        <f t="shared" si="169"/>
        <v/>
      </c>
      <c r="E1897" s="654">
        <v>1</v>
      </c>
      <c r="F1897" s="650" t="s">
        <v>4207</v>
      </c>
      <c r="G1897" s="650" t="s">
        <v>3134</v>
      </c>
      <c r="H1897" s="650" t="s">
        <v>3562</v>
      </c>
      <c r="I1897" s="677" t="s">
        <v>4075</v>
      </c>
      <c r="J1897" s="665">
        <v>1</v>
      </c>
      <c r="K1897" s="669">
        <v>7</v>
      </c>
      <c r="L1897" s="669">
        <v>28</v>
      </c>
      <c r="M1897" s="176">
        <f t="shared" si="172"/>
        <v>28</v>
      </c>
      <c r="N1897" s="1104"/>
      <c r="O1897" s="1129" t="str">
        <f t="shared" si="170"/>
        <v/>
      </c>
      <c r="P1897" s="175"/>
      <c r="Q1897" s="175"/>
      <c r="R1897" s="175"/>
      <c r="S1897" s="175"/>
      <c r="T1897" s="175"/>
      <c r="U1897" s="175"/>
      <c r="V1897" s="175"/>
      <c r="W1897" s="175"/>
      <c r="X1897" s="175"/>
      <c r="Y1897" s="175"/>
      <c r="Z1897" s="175"/>
      <c r="AA1897" s="175"/>
      <c r="AB1897" s="175"/>
      <c r="AC1897" s="175"/>
      <c r="AD1897" s="175"/>
      <c r="AE1897" s="175"/>
      <c r="AF1897" s="175"/>
      <c r="AG1897" s="175"/>
    </row>
    <row r="1898" spans="1:33" ht="18" customHeight="1">
      <c r="A1898" s="647" t="str">
        <f t="shared" si="171"/>
        <v>平成22</v>
      </c>
      <c r="B1898" s="552">
        <f t="shared" si="168"/>
        <v>14</v>
      </c>
      <c r="C1898" s="648" t="s">
        <v>4208</v>
      </c>
      <c r="D1898" s="648">
        <f t="shared" si="169"/>
        <v>40522</v>
      </c>
      <c r="E1898" s="654">
        <v>2</v>
      </c>
      <c r="F1898" s="650" t="s">
        <v>4209</v>
      </c>
      <c r="G1898" s="650" t="s">
        <v>3974</v>
      </c>
      <c r="H1898" s="650" t="s">
        <v>2920</v>
      </c>
      <c r="I1898" s="677" t="s">
        <v>4083</v>
      </c>
      <c r="J1898" s="665">
        <v>1</v>
      </c>
      <c r="K1898" s="669">
        <v>59</v>
      </c>
      <c r="L1898" s="669">
        <v>85</v>
      </c>
      <c r="M1898" s="176">
        <f t="shared" si="172"/>
        <v>170</v>
      </c>
      <c r="N1898" s="1104"/>
      <c r="O1898" s="1129" t="str">
        <f t="shared" si="170"/>
        <v/>
      </c>
      <c r="P1898" s="175"/>
      <c r="Q1898" s="175"/>
      <c r="R1898" s="175"/>
      <c r="S1898" s="175"/>
      <c r="T1898" s="175"/>
      <c r="U1898" s="175"/>
      <c r="V1898" s="175"/>
      <c r="W1898" s="175"/>
      <c r="X1898" s="175"/>
      <c r="Y1898" s="175"/>
      <c r="Z1898" s="175"/>
      <c r="AA1898" s="175"/>
      <c r="AB1898" s="175"/>
      <c r="AC1898" s="175"/>
      <c r="AD1898" s="175"/>
      <c r="AE1898" s="175"/>
      <c r="AF1898" s="175"/>
      <c r="AG1898" s="175"/>
    </row>
    <row r="1899" spans="1:33" ht="18" customHeight="1">
      <c r="A1899" s="647" t="str">
        <f t="shared" si="171"/>
        <v>平成22</v>
      </c>
      <c r="B1899" s="552">
        <f t="shared" si="168"/>
        <v>25</v>
      </c>
      <c r="C1899" s="648" t="s">
        <v>4208</v>
      </c>
      <c r="D1899" s="648" t="str">
        <f t="shared" si="169"/>
        <v/>
      </c>
      <c r="E1899" s="654">
        <v>1</v>
      </c>
      <c r="F1899" s="650" t="s">
        <v>4210</v>
      </c>
      <c r="G1899" s="650" t="s">
        <v>4211</v>
      </c>
      <c r="H1899" s="650" t="s">
        <v>3562</v>
      </c>
      <c r="I1899" s="677" t="s">
        <v>4075</v>
      </c>
      <c r="J1899" s="665">
        <v>1</v>
      </c>
      <c r="K1899" s="669">
        <v>23</v>
      </c>
      <c r="L1899" s="669">
        <v>69</v>
      </c>
      <c r="M1899" s="176">
        <f t="shared" si="172"/>
        <v>69</v>
      </c>
      <c r="N1899" s="1104"/>
      <c r="O1899" s="1129" t="str">
        <f t="shared" si="170"/>
        <v/>
      </c>
      <c r="P1899" s="175"/>
      <c r="Q1899" s="175"/>
      <c r="R1899" s="175"/>
      <c r="S1899" s="175"/>
      <c r="T1899" s="175"/>
      <c r="U1899" s="175"/>
      <c r="V1899" s="175"/>
      <c r="W1899" s="175"/>
      <c r="X1899" s="175"/>
      <c r="Y1899" s="175"/>
      <c r="Z1899" s="175"/>
      <c r="AA1899" s="175"/>
      <c r="AB1899" s="175"/>
      <c r="AC1899" s="175"/>
      <c r="AD1899" s="175"/>
      <c r="AE1899" s="175"/>
      <c r="AF1899" s="175"/>
      <c r="AG1899" s="175"/>
    </row>
    <row r="1900" spans="1:33" ht="18" customHeight="1">
      <c r="A1900" s="647" t="str">
        <f t="shared" si="171"/>
        <v>平成22</v>
      </c>
      <c r="B1900" s="552">
        <f t="shared" si="168"/>
        <v>76</v>
      </c>
      <c r="C1900" s="648" t="s">
        <v>4212</v>
      </c>
      <c r="D1900" s="648" t="str">
        <f t="shared" si="169"/>
        <v/>
      </c>
      <c r="E1900" s="654">
        <v>1</v>
      </c>
      <c r="F1900" s="650" t="s">
        <v>4213</v>
      </c>
      <c r="G1900" s="650" t="s">
        <v>1966</v>
      </c>
      <c r="H1900" s="650" t="s">
        <v>3520</v>
      </c>
      <c r="I1900" s="677" t="s">
        <v>4099</v>
      </c>
      <c r="J1900" s="665">
        <v>1</v>
      </c>
      <c r="K1900" s="669">
        <v>5</v>
      </c>
      <c r="L1900" s="669">
        <v>455</v>
      </c>
      <c r="M1900" s="176">
        <f t="shared" si="172"/>
        <v>455</v>
      </c>
      <c r="N1900" s="1104"/>
      <c r="O1900" s="1129" t="str">
        <f t="shared" si="170"/>
        <v/>
      </c>
      <c r="P1900" s="175"/>
      <c r="Q1900" s="175"/>
      <c r="R1900" s="175"/>
      <c r="S1900" s="175"/>
      <c r="T1900" s="175"/>
      <c r="U1900" s="175"/>
      <c r="V1900" s="175"/>
      <c r="W1900" s="175"/>
      <c r="X1900" s="175"/>
      <c r="Y1900" s="175"/>
      <c r="Z1900" s="175"/>
      <c r="AA1900" s="175"/>
      <c r="AB1900" s="175"/>
      <c r="AC1900" s="175"/>
      <c r="AD1900" s="175"/>
      <c r="AE1900" s="175"/>
      <c r="AF1900" s="175"/>
      <c r="AG1900" s="175"/>
    </row>
    <row r="1901" spans="1:33" ht="18" customHeight="1">
      <c r="A1901" s="647" t="str">
        <f t="shared" si="171"/>
        <v>平成22</v>
      </c>
      <c r="B1901" s="552">
        <f t="shared" si="168"/>
        <v>23</v>
      </c>
      <c r="C1901" s="648" t="s">
        <v>4212</v>
      </c>
      <c r="D1901" s="648" t="str">
        <f t="shared" si="169"/>
        <v/>
      </c>
      <c r="E1901" s="654">
        <v>1</v>
      </c>
      <c r="F1901" s="650" t="s">
        <v>4214</v>
      </c>
      <c r="G1901" s="650" t="s">
        <v>3915</v>
      </c>
      <c r="H1901" s="650" t="s">
        <v>4115</v>
      </c>
      <c r="I1901" s="677" t="s">
        <v>4116</v>
      </c>
      <c r="J1901" s="665">
        <v>1</v>
      </c>
      <c r="K1901" s="669">
        <v>30</v>
      </c>
      <c r="L1901" s="669">
        <v>121</v>
      </c>
      <c r="M1901" s="176">
        <f t="shared" si="172"/>
        <v>121</v>
      </c>
      <c r="N1901" s="1104"/>
      <c r="O1901" s="1129" t="str">
        <f t="shared" si="170"/>
        <v/>
      </c>
      <c r="P1901" s="175"/>
      <c r="Q1901" s="175"/>
      <c r="R1901" s="175"/>
      <c r="S1901" s="175"/>
      <c r="T1901" s="175"/>
      <c r="U1901" s="175"/>
      <c r="V1901" s="175"/>
      <c r="W1901" s="175"/>
      <c r="X1901" s="175"/>
      <c r="Y1901" s="175"/>
      <c r="Z1901" s="175"/>
      <c r="AA1901" s="175"/>
      <c r="AB1901" s="175"/>
      <c r="AC1901" s="175"/>
      <c r="AD1901" s="175"/>
      <c r="AE1901" s="175"/>
      <c r="AF1901" s="175"/>
      <c r="AG1901" s="175"/>
    </row>
    <row r="1902" spans="1:33" ht="18" customHeight="1">
      <c r="A1902" s="647" t="str">
        <f t="shared" si="171"/>
        <v>平成22</v>
      </c>
      <c r="B1902" s="552">
        <f t="shared" si="168"/>
        <v>15</v>
      </c>
      <c r="C1902" s="648" t="s">
        <v>4215</v>
      </c>
      <c r="D1902" s="648">
        <f t="shared" si="169"/>
        <v>40524</v>
      </c>
      <c r="E1902" s="654">
        <v>2</v>
      </c>
      <c r="F1902" s="650" t="s">
        <v>4216</v>
      </c>
      <c r="G1902" s="650" t="s">
        <v>1966</v>
      </c>
      <c r="H1902" s="650" t="s">
        <v>3520</v>
      </c>
      <c r="I1902" s="677" t="s">
        <v>4099</v>
      </c>
      <c r="J1902" s="665">
        <v>1</v>
      </c>
      <c r="K1902" s="669">
        <v>58</v>
      </c>
      <c r="L1902" s="669">
        <v>246</v>
      </c>
      <c r="M1902" s="176">
        <f t="shared" si="172"/>
        <v>492</v>
      </c>
      <c r="N1902" s="1104"/>
      <c r="O1902" s="1129" t="str">
        <f t="shared" si="170"/>
        <v/>
      </c>
      <c r="P1902" s="175"/>
      <c r="Q1902" s="175"/>
      <c r="R1902" s="175"/>
      <c r="S1902" s="175"/>
      <c r="T1902" s="175"/>
      <c r="U1902" s="175"/>
      <c r="V1902" s="175"/>
      <c r="W1902" s="175"/>
      <c r="X1902" s="175"/>
      <c r="Y1902" s="175"/>
      <c r="Z1902" s="175"/>
      <c r="AA1902" s="175"/>
      <c r="AB1902" s="175"/>
      <c r="AC1902" s="175"/>
      <c r="AD1902" s="175"/>
      <c r="AE1902" s="175"/>
      <c r="AF1902" s="175"/>
      <c r="AG1902" s="175"/>
    </row>
    <row r="1903" spans="1:33" ht="18" customHeight="1">
      <c r="A1903" s="647" t="str">
        <f t="shared" si="171"/>
        <v>平成22</v>
      </c>
      <c r="B1903" s="552">
        <f t="shared" si="168"/>
        <v>116</v>
      </c>
      <c r="C1903" s="648" t="s">
        <v>4217</v>
      </c>
      <c r="D1903" s="648" t="str">
        <f t="shared" si="169"/>
        <v/>
      </c>
      <c r="E1903" s="654">
        <v>1</v>
      </c>
      <c r="F1903" s="650" t="s">
        <v>4218</v>
      </c>
      <c r="G1903" s="650" t="s">
        <v>4092</v>
      </c>
      <c r="H1903" s="650" t="s">
        <v>2922</v>
      </c>
      <c r="I1903" s="677" t="s">
        <v>4093</v>
      </c>
      <c r="J1903" s="665">
        <v>1</v>
      </c>
      <c r="K1903" s="669">
        <v>1</v>
      </c>
      <c r="L1903" s="669">
        <v>1</v>
      </c>
      <c r="M1903" s="176">
        <f t="shared" si="172"/>
        <v>1</v>
      </c>
      <c r="N1903" s="1104"/>
      <c r="O1903" s="1129" t="str">
        <f t="shared" si="170"/>
        <v/>
      </c>
      <c r="P1903" s="175"/>
      <c r="Q1903" s="175"/>
      <c r="R1903" s="175"/>
      <c r="S1903" s="175"/>
      <c r="T1903" s="175"/>
      <c r="U1903" s="175"/>
      <c r="V1903" s="175"/>
      <c r="W1903" s="175"/>
      <c r="X1903" s="175"/>
      <c r="Y1903" s="175"/>
      <c r="Z1903" s="175"/>
      <c r="AA1903" s="175"/>
      <c r="AB1903" s="175"/>
      <c r="AC1903" s="175"/>
      <c r="AD1903" s="175"/>
      <c r="AE1903" s="175"/>
      <c r="AF1903" s="175"/>
      <c r="AG1903" s="175"/>
    </row>
    <row r="1904" spans="1:33" ht="18" customHeight="1">
      <c r="A1904" s="647" t="str">
        <f t="shared" si="171"/>
        <v>平成22</v>
      </c>
      <c r="B1904" s="552">
        <f t="shared" si="168"/>
        <v>64</v>
      </c>
      <c r="C1904" s="648" t="s">
        <v>4217</v>
      </c>
      <c r="D1904" s="648" t="str">
        <f t="shared" si="169"/>
        <v/>
      </c>
      <c r="E1904" s="654">
        <v>1</v>
      </c>
      <c r="F1904" s="650" t="s">
        <v>4219</v>
      </c>
      <c r="G1904" s="650" t="s">
        <v>2915</v>
      </c>
      <c r="H1904" s="650" t="s">
        <v>3527</v>
      </c>
      <c r="I1904" s="677" t="s">
        <v>4130</v>
      </c>
      <c r="J1904" s="665">
        <v>1</v>
      </c>
      <c r="K1904" s="669">
        <v>6</v>
      </c>
      <c r="L1904" s="669">
        <v>71</v>
      </c>
      <c r="M1904" s="176">
        <f t="shared" si="172"/>
        <v>71</v>
      </c>
      <c r="N1904" s="1104"/>
      <c r="O1904" s="1129" t="str">
        <f t="shared" si="170"/>
        <v/>
      </c>
      <c r="P1904" s="175"/>
      <c r="Q1904" s="175"/>
      <c r="R1904" s="175"/>
      <c r="S1904" s="175"/>
      <c r="T1904" s="175"/>
      <c r="U1904" s="175"/>
      <c r="V1904" s="175"/>
      <c r="W1904" s="175"/>
      <c r="X1904" s="175"/>
      <c r="Y1904" s="175"/>
      <c r="Z1904" s="175"/>
      <c r="AA1904" s="175"/>
      <c r="AB1904" s="175"/>
      <c r="AC1904" s="175"/>
      <c r="AD1904" s="175"/>
      <c r="AE1904" s="175"/>
      <c r="AF1904" s="175"/>
      <c r="AG1904" s="175"/>
    </row>
    <row r="1905" spans="1:33" ht="18" customHeight="1">
      <c r="A1905" s="647" t="str">
        <f t="shared" si="171"/>
        <v>平成22</v>
      </c>
      <c r="B1905" s="552">
        <f t="shared" si="168"/>
        <v>107</v>
      </c>
      <c r="C1905" s="648" t="s">
        <v>4220</v>
      </c>
      <c r="D1905" s="648" t="str">
        <f t="shared" si="169"/>
        <v/>
      </c>
      <c r="E1905" s="654">
        <v>1</v>
      </c>
      <c r="F1905" s="650" t="s">
        <v>4221</v>
      </c>
      <c r="G1905" s="650" t="s">
        <v>4222</v>
      </c>
      <c r="H1905" s="650" t="s">
        <v>3251</v>
      </c>
      <c r="I1905" s="677" t="s">
        <v>4093</v>
      </c>
      <c r="J1905" s="665">
        <v>1</v>
      </c>
      <c r="K1905" s="669">
        <v>2</v>
      </c>
      <c r="L1905" s="669">
        <v>219</v>
      </c>
      <c r="M1905" s="176">
        <f t="shared" si="172"/>
        <v>219</v>
      </c>
      <c r="N1905" s="1104"/>
      <c r="O1905" s="1129" t="str">
        <f t="shared" si="170"/>
        <v/>
      </c>
      <c r="P1905" s="175"/>
      <c r="Q1905" s="175"/>
      <c r="R1905" s="175"/>
      <c r="S1905" s="175"/>
      <c r="T1905" s="175"/>
      <c r="U1905" s="175"/>
      <c r="V1905" s="175"/>
      <c r="W1905" s="175"/>
      <c r="X1905" s="175"/>
      <c r="Y1905" s="175"/>
      <c r="Z1905" s="175"/>
      <c r="AA1905" s="175"/>
      <c r="AB1905" s="175"/>
      <c r="AC1905" s="175"/>
      <c r="AD1905" s="175"/>
      <c r="AE1905" s="175"/>
      <c r="AF1905" s="175"/>
      <c r="AG1905" s="175"/>
    </row>
    <row r="1906" spans="1:33" ht="18" customHeight="1">
      <c r="A1906" s="647" t="str">
        <f t="shared" si="171"/>
        <v>平成22</v>
      </c>
      <c r="B1906" s="552">
        <f t="shared" si="168"/>
        <v>64</v>
      </c>
      <c r="C1906" s="648" t="s">
        <v>4223</v>
      </c>
      <c r="D1906" s="648" t="str">
        <f t="shared" si="169"/>
        <v/>
      </c>
      <c r="E1906" s="654">
        <v>1</v>
      </c>
      <c r="F1906" s="650" t="s">
        <v>3631</v>
      </c>
      <c r="G1906" s="650" t="s">
        <v>4224</v>
      </c>
      <c r="H1906" s="650" t="s">
        <v>3536</v>
      </c>
      <c r="I1906" s="677" t="s">
        <v>4225</v>
      </c>
      <c r="J1906" s="665">
        <v>1</v>
      </c>
      <c r="K1906" s="669">
        <v>6</v>
      </c>
      <c r="L1906" s="669">
        <v>119</v>
      </c>
      <c r="M1906" s="176">
        <f t="shared" si="172"/>
        <v>119</v>
      </c>
      <c r="N1906" s="1104"/>
      <c r="O1906" s="1129" t="str">
        <f t="shared" si="170"/>
        <v/>
      </c>
      <c r="P1906" s="175"/>
      <c r="Q1906" s="175"/>
      <c r="R1906" s="175"/>
      <c r="S1906" s="175"/>
      <c r="T1906" s="175"/>
      <c r="U1906" s="175"/>
      <c r="V1906" s="175"/>
      <c r="W1906" s="175"/>
      <c r="X1906" s="175"/>
      <c r="Y1906" s="175"/>
      <c r="Z1906" s="175"/>
      <c r="AA1906" s="175"/>
      <c r="AB1906" s="175"/>
      <c r="AC1906" s="175"/>
      <c r="AD1906" s="175"/>
      <c r="AE1906" s="175"/>
      <c r="AF1906" s="175"/>
      <c r="AG1906" s="175"/>
    </row>
    <row r="1907" spans="1:33" ht="18" customHeight="1">
      <c r="A1907" s="647" t="str">
        <f t="shared" si="171"/>
        <v>平成22</v>
      </c>
      <c r="B1907" s="552">
        <f t="shared" si="168"/>
        <v>19</v>
      </c>
      <c r="C1907" s="648" t="s">
        <v>4223</v>
      </c>
      <c r="D1907" s="648" t="str">
        <f t="shared" si="169"/>
        <v/>
      </c>
      <c r="E1907" s="654">
        <v>1</v>
      </c>
      <c r="F1907" s="650" t="s">
        <v>4226</v>
      </c>
      <c r="G1907" s="650" t="s">
        <v>4227</v>
      </c>
      <c r="H1907" s="650" t="s">
        <v>3509</v>
      </c>
      <c r="I1907" s="677" t="s">
        <v>4093</v>
      </c>
      <c r="J1907" s="665">
        <v>1</v>
      </c>
      <c r="K1907" s="669">
        <v>43</v>
      </c>
      <c r="L1907" s="669">
        <v>102</v>
      </c>
      <c r="M1907" s="176">
        <f t="shared" si="172"/>
        <v>102</v>
      </c>
      <c r="N1907" s="1104"/>
      <c r="O1907" s="1129" t="str">
        <f t="shared" si="170"/>
        <v/>
      </c>
      <c r="P1907" s="175"/>
      <c r="Q1907" s="175"/>
      <c r="R1907" s="175"/>
      <c r="S1907" s="175"/>
      <c r="T1907" s="175"/>
      <c r="U1907" s="175"/>
      <c r="V1907" s="175"/>
      <c r="W1907" s="175"/>
      <c r="X1907" s="175"/>
      <c r="Y1907" s="175"/>
      <c r="Z1907" s="175"/>
      <c r="AA1907" s="175"/>
      <c r="AB1907" s="175"/>
      <c r="AC1907" s="175"/>
      <c r="AD1907" s="175"/>
      <c r="AE1907" s="175"/>
      <c r="AF1907" s="175"/>
      <c r="AG1907" s="175"/>
    </row>
    <row r="1908" spans="1:33" ht="18" customHeight="1">
      <c r="A1908" s="647" t="str">
        <f t="shared" si="171"/>
        <v>平成22</v>
      </c>
      <c r="B1908" s="552">
        <f t="shared" si="168"/>
        <v>100</v>
      </c>
      <c r="C1908" s="648" t="s">
        <v>4228</v>
      </c>
      <c r="D1908" s="648" t="str">
        <f t="shared" si="169"/>
        <v/>
      </c>
      <c r="E1908" s="654">
        <v>1</v>
      </c>
      <c r="F1908" s="651" t="s">
        <v>4229</v>
      </c>
      <c r="G1908" s="650" t="s">
        <v>4230</v>
      </c>
      <c r="H1908" s="650" t="s">
        <v>3585</v>
      </c>
      <c r="I1908" s="677" t="s">
        <v>4083</v>
      </c>
      <c r="J1908" s="665">
        <v>1</v>
      </c>
      <c r="K1908" s="669">
        <v>3</v>
      </c>
      <c r="L1908" s="669">
        <v>20</v>
      </c>
      <c r="M1908" s="176">
        <f t="shared" si="172"/>
        <v>20</v>
      </c>
      <c r="N1908" s="1104"/>
      <c r="O1908" s="1129" t="str">
        <f t="shared" si="170"/>
        <v/>
      </c>
      <c r="P1908" s="175"/>
      <c r="Q1908" s="175"/>
      <c r="R1908" s="175"/>
      <c r="S1908" s="175"/>
      <c r="T1908" s="175"/>
      <c r="U1908" s="175"/>
      <c r="V1908" s="175"/>
      <c r="W1908" s="175"/>
      <c r="X1908" s="175"/>
      <c r="Y1908" s="175"/>
      <c r="Z1908" s="175"/>
      <c r="AA1908" s="175"/>
      <c r="AB1908" s="175"/>
      <c r="AC1908" s="175"/>
      <c r="AD1908" s="175"/>
      <c r="AE1908" s="175"/>
      <c r="AF1908" s="175"/>
      <c r="AG1908" s="175"/>
    </row>
    <row r="1909" spans="1:33" ht="18" customHeight="1">
      <c r="A1909" s="647" t="str">
        <f t="shared" si="171"/>
        <v>平成22</v>
      </c>
      <c r="B1909" s="552">
        <f t="shared" si="168"/>
        <v>116</v>
      </c>
      <c r="C1909" s="648" t="s">
        <v>4231</v>
      </c>
      <c r="D1909" s="648" t="str">
        <f t="shared" si="169"/>
        <v/>
      </c>
      <c r="E1909" s="654">
        <v>1</v>
      </c>
      <c r="F1909" s="650" t="s">
        <v>4232</v>
      </c>
      <c r="G1909" s="650" t="s">
        <v>4092</v>
      </c>
      <c r="H1909" s="650" t="s">
        <v>2922</v>
      </c>
      <c r="I1909" s="677" t="s">
        <v>4093</v>
      </c>
      <c r="J1909" s="665">
        <v>1</v>
      </c>
      <c r="K1909" s="669">
        <v>1</v>
      </c>
      <c r="L1909" s="669">
        <v>1</v>
      </c>
      <c r="M1909" s="176">
        <f t="shared" si="172"/>
        <v>1</v>
      </c>
      <c r="N1909" s="1104"/>
      <c r="O1909" s="1129" t="str">
        <f t="shared" si="170"/>
        <v/>
      </c>
      <c r="P1909" s="175"/>
      <c r="Q1909" s="175"/>
      <c r="R1909" s="175"/>
      <c r="S1909" s="175"/>
      <c r="T1909" s="175"/>
      <c r="U1909" s="175"/>
      <c r="V1909" s="175"/>
      <c r="W1909" s="175"/>
      <c r="X1909" s="175"/>
      <c r="Y1909" s="175"/>
      <c r="Z1909" s="175"/>
      <c r="AA1909" s="175"/>
      <c r="AB1909" s="175"/>
      <c r="AC1909" s="175"/>
      <c r="AD1909" s="175"/>
      <c r="AE1909" s="175"/>
      <c r="AF1909" s="175"/>
      <c r="AG1909" s="175"/>
    </row>
    <row r="1910" spans="1:33" ht="18" customHeight="1">
      <c r="A1910" s="647" t="str">
        <f t="shared" si="171"/>
        <v>平成22</v>
      </c>
      <c r="B1910" s="552">
        <f t="shared" si="168"/>
        <v>11</v>
      </c>
      <c r="C1910" s="648" t="s">
        <v>4233</v>
      </c>
      <c r="D1910" s="648">
        <f t="shared" si="169"/>
        <v>40557</v>
      </c>
      <c r="E1910" s="654">
        <v>2</v>
      </c>
      <c r="F1910" s="650" t="s">
        <v>4234</v>
      </c>
      <c r="G1910" s="650" t="s">
        <v>4235</v>
      </c>
      <c r="H1910" s="650" t="s">
        <v>3650</v>
      </c>
      <c r="I1910" s="677" t="s">
        <v>4083</v>
      </c>
      <c r="J1910" s="665">
        <v>1</v>
      </c>
      <c r="K1910" s="669">
        <v>76</v>
      </c>
      <c r="L1910" s="669">
        <v>172</v>
      </c>
      <c r="M1910" s="176">
        <f t="shared" si="172"/>
        <v>344</v>
      </c>
      <c r="N1910" s="1104"/>
      <c r="O1910" s="1129" t="str">
        <f t="shared" si="170"/>
        <v/>
      </c>
      <c r="P1910" s="175"/>
      <c r="Q1910" s="175"/>
      <c r="R1910" s="175"/>
      <c r="S1910" s="175"/>
      <c r="T1910" s="175"/>
      <c r="U1910" s="175"/>
      <c r="V1910" s="175"/>
      <c r="W1910" s="175"/>
      <c r="X1910" s="175"/>
      <c r="Y1910" s="175"/>
      <c r="Z1910" s="175"/>
      <c r="AA1910" s="175"/>
      <c r="AB1910" s="175"/>
      <c r="AC1910" s="175"/>
      <c r="AD1910" s="175"/>
      <c r="AE1910" s="175"/>
      <c r="AF1910" s="175"/>
      <c r="AG1910" s="175"/>
    </row>
    <row r="1911" spans="1:33" ht="18" customHeight="1">
      <c r="A1911" s="647" t="str">
        <f t="shared" si="171"/>
        <v>平成22</v>
      </c>
      <c r="B1911" s="552">
        <f t="shared" si="168"/>
        <v>22</v>
      </c>
      <c r="C1911" s="648" t="s">
        <v>4236</v>
      </c>
      <c r="D1911" s="648">
        <f t="shared" si="169"/>
        <v>40561</v>
      </c>
      <c r="E1911" s="654">
        <v>2</v>
      </c>
      <c r="F1911" s="650" t="s">
        <v>4237</v>
      </c>
      <c r="G1911" s="650" t="s">
        <v>4238</v>
      </c>
      <c r="H1911" s="650" t="s">
        <v>3571</v>
      </c>
      <c r="I1911" s="677" t="s">
        <v>4116</v>
      </c>
      <c r="J1911" s="665">
        <v>1</v>
      </c>
      <c r="K1911" s="669">
        <v>36</v>
      </c>
      <c r="L1911" s="669">
        <v>350</v>
      </c>
      <c r="M1911" s="176">
        <f t="shared" si="172"/>
        <v>700</v>
      </c>
      <c r="N1911" s="1104"/>
      <c r="O1911" s="1129" t="str">
        <f t="shared" si="170"/>
        <v/>
      </c>
      <c r="P1911" s="175"/>
      <c r="Q1911" s="175"/>
      <c r="R1911" s="175"/>
      <c r="S1911" s="175"/>
      <c r="T1911" s="175"/>
      <c r="U1911" s="175"/>
      <c r="V1911" s="175"/>
      <c r="W1911" s="175"/>
      <c r="X1911" s="175"/>
      <c r="Y1911" s="175"/>
      <c r="Z1911" s="175"/>
      <c r="AA1911" s="175"/>
      <c r="AB1911" s="175"/>
      <c r="AC1911" s="175"/>
      <c r="AD1911" s="175"/>
      <c r="AE1911" s="175"/>
      <c r="AF1911" s="175"/>
      <c r="AG1911" s="175"/>
    </row>
    <row r="1912" spans="1:33" ht="18" customHeight="1">
      <c r="A1912" s="647" t="str">
        <f t="shared" si="171"/>
        <v>平成22</v>
      </c>
      <c r="B1912" s="552">
        <f t="shared" si="168"/>
        <v>116</v>
      </c>
      <c r="C1912" s="648" t="s">
        <v>4236</v>
      </c>
      <c r="D1912" s="648" t="str">
        <f t="shared" si="169"/>
        <v/>
      </c>
      <c r="E1912" s="654">
        <v>1</v>
      </c>
      <c r="F1912" s="650" t="s">
        <v>4239</v>
      </c>
      <c r="G1912" s="650" t="s">
        <v>4092</v>
      </c>
      <c r="H1912" s="650" t="s">
        <v>2922</v>
      </c>
      <c r="I1912" s="677" t="s">
        <v>4093</v>
      </c>
      <c r="J1912" s="665">
        <v>1</v>
      </c>
      <c r="K1912" s="669">
        <v>1</v>
      </c>
      <c r="L1912" s="669">
        <v>1</v>
      </c>
      <c r="M1912" s="176">
        <f t="shared" si="172"/>
        <v>1</v>
      </c>
      <c r="N1912" s="1104"/>
      <c r="O1912" s="1129" t="str">
        <f t="shared" si="170"/>
        <v/>
      </c>
      <c r="P1912" s="175"/>
      <c r="Q1912" s="175"/>
      <c r="R1912" s="175"/>
      <c r="S1912" s="175"/>
      <c r="T1912" s="175"/>
      <c r="U1912" s="175"/>
      <c r="V1912" s="175"/>
      <c r="W1912" s="175"/>
      <c r="X1912" s="175"/>
      <c r="Y1912" s="175"/>
      <c r="Z1912" s="175"/>
      <c r="AA1912" s="175"/>
      <c r="AB1912" s="175"/>
      <c r="AC1912" s="175"/>
      <c r="AD1912" s="175"/>
      <c r="AE1912" s="175"/>
      <c r="AF1912" s="175"/>
      <c r="AG1912" s="175"/>
    </row>
    <row r="1913" spans="1:33" ht="18" customHeight="1">
      <c r="A1913" s="647" t="str">
        <f t="shared" si="171"/>
        <v>平成22</v>
      </c>
      <c r="B1913" s="552">
        <f t="shared" si="168"/>
        <v>116</v>
      </c>
      <c r="C1913" s="648" t="s">
        <v>4240</v>
      </c>
      <c r="D1913" s="648" t="str">
        <f t="shared" si="169"/>
        <v/>
      </c>
      <c r="E1913" s="654">
        <v>1</v>
      </c>
      <c r="F1913" s="650" t="s">
        <v>4241</v>
      </c>
      <c r="G1913" s="650" t="s">
        <v>4092</v>
      </c>
      <c r="H1913" s="650" t="s">
        <v>2922</v>
      </c>
      <c r="I1913" s="677" t="s">
        <v>4093</v>
      </c>
      <c r="J1913" s="665">
        <v>1</v>
      </c>
      <c r="K1913" s="669">
        <v>1</v>
      </c>
      <c r="L1913" s="669">
        <v>3</v>
      </c>
      <c r="M1913" s="176">
        <f t="shared" si="172"/>
        <v>3</v>
      </c>
      <c r="N1913" s="1104"/>
      <c r="O1913" s="1129" t="str">
        <f t="shared" si="170"/>
        <v/>
      </c>
      <c r="P1913" s="175"/>
      <c r="Q1913" s="175"/>
      <c r="R1913" s="175"/>
      <c r="S1913" s="175"/>
      <c r="T1913" s="175"/>
      <c r="U1913" s="175"/>
      <c r="V1913" s="175"/>
      <c r="W1913" s="175"/>
      <c r="X1913" s="175"/>
      <c r="Y1913" s="175"/>
      <c r="Z1913" s="175"/>
      <c r="AA1913" s="175"/>
      <c r="AB1913" s="175"/>
      <c r="AC1913" s="175"/>
      <c r="AD1913" s="175"/>
      <c r="AE1913" s="175"/>
      <c r="AF1913" s="175"/>
      <c r="AG1913" s="175"/>
    </row>
    <row r="1914" spans="1:33" ht="18" customHeight="1">
      <c r="A1914" s="647" t="str">
        <f t="shared" si="171"/>
        <v>平成22</v>
      </c>
      <c r="B1914" s="552">
        <f t="shared" si="168"/>
        <v>116</v>
      </c>
      <c r="C1914" s="648" t="s">
        <v>4242</v>
      </c>
      <c r="D1914" s="648" t="str">
        <f t="shared" si="169"/>
        <v/>
      </c>
      <c r="E1914" s="654">
        <v>1</v>
      </c>
      <c r="F1914" s="650" t="s">
        <v>4243</v>
      </c>
      <c r="G1914" s="650" t="s">
        <v>4092</v>
      </c>
      <c r="H1914" s="650" t="s">
        <v>2922</v>
      </c>
      <c r="I1914" s="677" t="s">
        <v>4093</v>
      </c>
      <c r="J1914" s="665">
        <v>1</v>
      </c>
      <c r="K1914" s="669">
        <v>1</v>
      </c>
      <c r="L1914" s="669">
        <v>1</v>
      </c>
      <c r="M1914" s="176">
        <f t="shared" si="172"/>
        <v>1</v>
      </c>
      <c r="N1914" s="1104"/>
      <c r="O1914" s="1129" t="str">
        <f t="shared" si="170"/>
        <v/>
      </c>
      <c r="P1914" s="175"/>
      <c r="Q1914" s="175"/>
      <c r="R1914" s="175"/>
      <c r="S1914" s="175"/>
      <c r="T1914" s="175"/>
      <c r="U1914" s="175"/>
      <c r="V1914" s="175"/>
      <c r="W1914" s="175"/>
      <c r="X1914" s="175"/>
      <c r="Y1914" s="175"/>
      <c r="Z1914" s="175"/>
      <c r="AA1914" s="175"/>
      <c r="AB1914" s="175"/>
      <c r="AC1914" s="175"/>
      <c r="AD1914" s="175"/>
      <c r="AE1914" s="175"/>
      <c r="AF1914" s="175"/>
      <c r="AG1914" s="175"/>
    </row>
    <row r="1915" spans="1:33" ht="18" customHeight="1">
      <c r="A1915" s="647" t="str">
        <f t="shared" si="171"/>
        <v>平成22</v>
      </c>
      <c r="B1915" s="552">
        <f t="shared" si="168"/>
        <v>32</v>
      </c>
      <c r="C1915" s="648" t="s">
        <v>4244</v>
      </c>
      <c r="D1915" s="648" t="str">
        <f t="shared" si="169"/>
        <v/>
      </c>
      <c r="E1915" s="654">
        <v>1</v>
      </c>
      <c r="F1915" s="650" t="s">
        <v>4245</v>
      </c>
      <c r="G1915" s="650" t="s">
        <v>3519</v>
      </c>
      <c r="H1915" s="650" t="s">
        <v>3520</v>
      </c>
      <c r="I1915" s="677" t="s">
        <v>4099</v>
      </c>
      <c r="J1915" s="665">
        <v>1</v>
      </c>
      <c r="K1915" s="669">
        <v>11</v>
      </c>
      <c r="L1915" s="669">
        <v>148</v>
      </c>
      <c r="M1915" s="176">
        <f t="shared" si="172"/>
        <v>148</v>
      </c>
      <c r="N1915" s="1104"/>
      <c r="O1915" s="1129" t="str">
        <f t="shared" si="170"/>
        <v/>
      </c>
      <c r="P1915" s="175"/>
      <c r="Q1915" s="175"/>
      <c r="R1915" s="175"/>
      <c r="S1915" s="175"/>
      <c r="T1915" s="175"/>
      <c r="U1915" s="175"/>
      <c r="V1915" s="175"/>
      <c r="W1915" s="175"/>
      <c r="X1915" s="175"/>
      <c r="Y1915" s="175"/>
      <c r="Z1915" s="175"/>
      <c r="AA1915" s="175"/>
      <c r="AB1915" s="175"/>
      <c r="AC1915" s="175"/>
      <c r="AD1915" s="175"/>
      <c r="AE1915" s="175"/>
      <c r="AF1915" s="175"/>
      <c r="AG1915" s="175"/>
    </row>
    <row r="1916" spans="1:33" ht="18" customHeight="1">
      <c r="A1916" s="647" t="str">
        <f t="shared" si="171"/>
        <v>平成22</v>
      </c>
      <c r="B1916" s="552">
        <f t="shared" si="168"/>
        <v>116</v>
      </c>
      <c r="C1916" s="648" t="s">
        <v>4246</v>
      </c>
      <c r="D1916" s="648" t="str">
        <f t="shared" si="169"/>
        <v/>
      </c>
      <c r="E1916" s="654">
        <v>1</v>
      </c>
      <c r="F1916" s="650" t="s">
        <v>4247</v>
      </c>
      <c r="G1916" s="650" t="s">
        <v>4092</v>
      </c>
      <c r="H1916" s="650" t="s">
        <v>2922</v>
      </c>
      <c r="I1916" s="677" t="s">
        <v>4093</v>
      </c>
      <c r="J1916" s="665">
        <v>1</v>
      </c>
      <c r="K1916" s="669">
        <v>1</v>
      </c>
      <c r="L1916" s="669">
        <v>1</v>
      </c>
      <c r="M1916" s="176">
        <f t="shared" si="172"/>
        <v>1</v>
      </c>
      <c r="N1916" s="1104"/>
      <c r="O1916" s="1129" t="str">
        <f t="shared" si="170"/>
        <v/>
      </c>
      <c r="P1916" s="175"/>
      <c r="Q1916" s="175"/>
      <c r="R1916" s="175"/>
      <c r="S1916" s="175"/>
      <c r="T1916" s="175"/>
      <c r="U1916" s="175"/>
      <c r="V1916" s="175"/>
      <c r="W1916" s="175"/>
      <c r="X1916" s="175"/>
      <c r="Y1916" s="175"/>
      <c r="Z1916" s="175"/>
      <c r="AA1916" s="175"/>
      <c r="AB1916" s="175"/>
      <c r="AC1916" s="175"/>
      <c r="AD1916" s="175"/>
      <c r="AE1916" s="175"/>
      <c r="AF1916" s="175"/>
      <c r="AG1916" s="175"/>
    </row>
    <row r="1917" spans="1:33" ht="18" customHeight="1">
      <c r="A1917" s="647" t="str">
        <f t="shared" si="171"/>
        <v>平成22</v>
      </c>
      <c r="B1917" s="552">
        <f t="shared" si="168"/>
        <v>116</v>
      </c>
      <c r="C1917" s="648" t="s">
        <v>4248</v>
      </c>
      <c r="D1917" s="648" t="str">
        <f t="shared" si="169"/>
        <v/>
      </c>
      <c r="E1917" s="654">
        <v>1</v>
      </c>
      <c r="F1917" s="650" t="s">
        <v>4249</v>
      </c>
      <c r="G1917" s="650" t="s">
        <v>4092</v>
      </c>
      <c r="H1917" s="650" t="s">
        <v>2922</v>
      </c>
      <c r="I1917" s="677" t="s">
        <v>4093</v>
      </c>
      <c r="J1917" s="665">
        <v>1</v>
      </c>
      <c r="K1917" s="669">
        <v>1</v>
      </c>
      <c r="L1917" s="669">
        <v>1</v>
      </c>
      <c r="M1917" s="176">
        <f t="shared" si="172"/>
        <v>1</v>
      </c>
      <c r="N1917" s="1104"/>
      <c r="O1917" s="1129" t="str">
        <f t="shared" si="170"/>
        <v/>
      </c>
      <c r="P1917" s="175"/>
      <c r="Q1917" s="175"/>
      <c r="R1917" s="175"/>
      <c r="S1917" s="175"/>
      <c r="T1917" s="175"/>
      <c r="U1917" s="175"/>
      <c r="V1917" s="175"/>
      <c r="W1917" s="175"/>
      <c r="X1917" s="175"/>
      <c r="Y1917" s="175"/>
      <c r="Z1917" s="175"/>
      <c r="AA1917" s="175"/>
      <c r="AB1917" s="175"/>
      <c r="AC1917" s="175"/>
      <c r="AD1917" s="175"/>
      <c r="AE1917" s="175"/>
      <c r="AF1917" s="175"/>
      <c r="AG1917" s="175"/>
    </row>
    <row r="1918" spans="1:33" ht="18" customHeight="1">
      <c r="A1918" s="647" t="str">
        <f t="shared" si="171"/>
        <v>平成22</v>
      </c>
      <c r="B1918" s="552">
        <f t="shared" si="168"/>
        <v>116</v>
      </c>
      <c r="C1918" s="648" t="s">
        <v>4250</v>
      </c>
      <c r="D1918" s="648" t="str">
        <f t="shared" si="169"/>
        <v/>
      </c>
      <c r="E1918" s="654">
        <v>1</v>
      </c>
      <c r="F1918" s="650" t="s">
        <v>4251</v>
      </c>
      <c r="G1918" s="650" t="s">
        <v>4092</v>
      </c>
      <c r="H1918" s="650" t="s">
        <v>2922</v>
      </c>
      <c r="I1918" s="677" t="s">
        <v>4093</v>
      </c>
      <c r="J1918" s="665">
        <v>1</v>
      </c>
      <c r="K1918" s="669">
        <v>1</v>
      </c>
      <c r="L1918" s="669">
        <v>1</v>
      </c>
      <c r="M1918" s="176">
        <f t="shared" si="172"/>
        <v>1</v>
      </c>
      <c r="N1918" s="1104"/>
      <c r="O1918" s="1129" t="str">
        <f t="shared" si="170"/>
        <v/>
      </c>
      <c r="P1918" s="175"/>
      <c r="Q1918" s="175"/>
      <c r="R1918" s="175"/>
      <c r="S1918" s="175"/>
      <c r="T1918" s="175"/>
      <c r="U1918" s="175"/>
      <c r="V1918" s="175"/>
      <c r="W1918" s="175"/>
      <c r="X1918" s="175"/>
      <c r="Y1918" s="175"/>
      <c r="Z1918" s="175"/>
      <c r="AA1918" s="175"/>
      <c r="AB1918" s="175"/>
      <c r="AC1918" s="175"/>
      <c r="AD1918" s="175"/>
      <c r="AE1918" s="175"/>
      <c r="AF1918" s="175"/>
      <c r="AG1918" s="175"/>
    </row>
    <row r="1919" spans="1:33" ht="18" customHeight="1">
      <c r="A1919" s="647" t="str">
        <f t="shared" si="171"/>
        <v>平成22</v>
      </c>
      <c r="B1919" s="552">
        <f t="shared" si="168"/>
        <v>116</v>
      </c>
      <c r="C1919" s="648" t="s">
        <v>4252</v>
      </c>
      <c r="D1919" s="648" t="str">
        <f t="shared" si="169"/>
        <v/>
      </c>
      <c r="E1919" s="654">
        <v>1</v>
      </c>
      <c r="F1919" s="650" t="s">
        <v>4253</v>
      </c>
      <c r="G1919" s="650" t="s">
        <v>4086</v>
      </c>
      <c r="H1919" s="650" t="s">
        <v>2922</v>
      </c>
      <c r="I1919" s="677" t="s">
        <v>4093</v>
      </c>
      <c r="J1919" s="665">
        <v>1</v>
      </c>
      <c r="K1919" s="669">
        <v>1</v>
      </c>
      <c r="L1919" s="669">
        <v>1</v>
      </c>
      <c r="M1919" s="176">
        <f t="shared" si="172"/>
        <v>1</v>
      </c>
      <c r="N1919" s="1104"/>
      <c r="O1919" s="1129" t="str">
        <f t="shared" si="170"/>
        <v/>
      </c>
      <c r="P1919" s="175"/>
      <c r="Q1919" s="175"/>
      <c r="R1919" s="175"/>
      <c r="S1919" s="175"/>
      <c r="T1919" s="175"/>
      <c r="U1919" s="175"/>
      <c r="V1919" s="175"/>
      <c r="W1919" s="175"/>
      <c r="X1919" s="175"/>
      <c r="Y1919" s="175"/>
      <c r="Z1919" s="175"/>
      <c r="AA1919" s="175"/>
      <c r="AB1919" s="175"/>
      <c r="AC1919" s="175"/>
      <c r="AD1919" s="175"/>
      <c r="AE1919" s="175"/>
      <c r="AF1919" s="175"/>
      <c r="AG1919" s="175"/>
    </row>
    <row r="1920" spans="1:33" ht="18" customHeight="1">
      <c r="A1920" s="647" t="str">
        <f t="shared" si="171"/>
        <v>平成22</v>
      </c>
      <c r="B1920" s="552">
        <f t="shared" si="168"/>
        <v>4</v>
      </c>
      <c r="C1920" s="648" t="s">
        <v>4254</v>
      </c>
      <c r="D1920" s="648">
        <f t="shared" si="169"/>
        <v>40612</v>
      </c>
      <c r="E1920" s="654">
        <v>3</v>
      </c>
      <c r="F1920" s="650" t="s">
        <v>4255</v>
      </c>
      <c r="G1920" s="650" t="s">
        <v>4256</v>
      </c>
      <c r="H1920" s="650" t="s">
        <v>3536</v>
      </c>
      <c r="I1920" s="672" t="s">
        <v>4096</v>
      </c>
      <c r="J1920" s="665">
        <v>1</v>
      </c>
      <c r="K1920" s="669">
        <v>283</v>
      </c>
      <c r="L1920" s="669">
        <v>535</v>
      </c>
      <c r="M1920" s="176">
        <f t="shared" si="172"/>
        <v>1605</v>
      </c>
      <c r="N1920" s="1104"/>
      <c r="O1920" s="1129" t="str">
        <f t="shared" si="170"/>
        <v/>
      </c>
      <c r="P1920" s="175"/>
      <c r="Q1920" s="175"/>
      <c r="R1920" s="175"/>
      <c r="S1920" s="175"/>
      <c r="T1920" s="175"/>
      <c r="U1920" s="175"/>
      <c r="V1920" s="175"/>
      <c r="W1920" s="175"/>
      <c r="X1920" s="175"/>
      <c r="Y1920" s="175"/>
      <c r="Z1920" s="175"/>
      <c r="AA1920" s="175"/>
      <c r="AB1920" s="175"/>
      <c r="AC1920" s="175"/>
      <c r="AD1920" s="175"/>
      <c r="AE1920" s="175"/>
      <c r="AF1920" s="175"/>
      <c r="AG1920" s="175"/>
    </row>
    <row r="1921" spans="1:33" ht="18" customHeight="1">
      <c r="A1921" s="647" t="str">
        <f t="shared" si="171"/>
        <v>平成22</v>
      </c>
      <c r="B1921" s="552">
        <f t="shared" si="168"/>
        <v>84</v>
      </c>
      <c r="C1921" s="648" t="s">
        <v>4257</v>
      </c>
      <c r="D1921" s="648" t="str">
        <f t="shared" si="169"/>
        <v/>
      </c>
      <c r="E1921" s="654">
        <v>1</v>
      </c>
      <c r="F1921" s="650" t="s">
        <v>4258</v>
      </c>
      <c r="G1921" s="650" t="s">
        <v>4259</v>
      </c>
      <c r="H1921" s="650" t="s">
        <v>3231</v>
      </c>
      <c r="I1921" s="677" t="s">
        <v>4116</v>
      </c>
      <c r="J1921" s="665">
        <v>1</v>
      </c>
      <c r="K1921" s="669">
        <v>4</v>
      </c>
      <c r="L1921" s="669">
        <v>30</v>
      </c>
      <c r="M1921" s="176">
        <f t="shared" si="172"/>
        <v>30</v>
      </c>
      <c r="N1921" s="1104"/>
      <c r="O1921" s="1129" t="str">
        <f t="shared" si="170"/>
        <v/>
      </c>
      <c r="P1921" s="175"/>
      <c r="Q1921" s="175"/>
      <c r="R1921" s="175"/>
      <c r="S1921" s="175"/>
      <c r="T1921" s="175"/>
      <c r="U1921" s="175"/>
      <c r="V1921" s="175"/>
      <c r="W1921" s="175"/>
      <c r="X1921" s="175"/>
      <c r="Y1921" s="175"/>
      <c r="Z1921" s="175"/>
      <c r="AA1921" s="175"/>
      <c r="AB1921" s="175"/>
      <c r="AC1921" s="175"/>
      <c r="AD1921" s="175"/>
      <c r="AE1921" s="175"/>
      <c r="AF1921" s="175"/>
      <c r="AG1921" s="175"/>
    </row>
    <row r="1922" spans="1:33" ht="18" customHeight="1">
      <c r="A1922" s="647" t="str">
        <f t="shared" si="171"/>
        <v>平成22</v>
      </c>
      <c r="B1922" s="552">
        <f t="shared" si="168"/>
        <v>116</v>
      </c>
      <c r="C1922" s="648" t="s">
        <v>4260</v>
      </c>
      <c r="D1922" s="648" t="str">
        <f t="shared" si="169"/>
        <v/>
      </c>
      <c r="E1922" s="654">
        <v>1</v>
      </c>
      <c r="F1922" s="650" t="s">
        <v>4261</v>
      </c>
      <c r="G1922" s="650" t="s">
        <v>4086</v>
      </c>
      <c r="H1922" s="650" t="s">
        <v>2922</v>
      </c>
      <c r="I1922" s="677" t="s">
        <v>4093</v>
      </c>
      <c r="J1922" s="665">
        <v>1</v>
      </c>
      <c r="K1922" s="669">
        <v>1</v>
      </c>
      <c r="L1922" s="669">
        <v>2</v>
      </c>
      <c r="M1922" s="176">
        <f t="shared" si="172"/>
        <v>2</v>
      </c>
      <c r="N1922" s="1104"/>
      <c r="O1922" s="1129" t="str">
        <f t="shared" si="170"/>
        <v/>
      </c>
      <c r="P1922" s="175"/>
      <c r="Q1922" s="175"/>
      <c r="R1922" s="175"/>
      <c r="S1922" s="175"/>
      <c r="T1922" s="175"/>
      <c r="U1922" s="175"/>
      <c r="V1922" s="175"/>
      <c r="W1922" s="175"/>
      <c r="X1922" s="175"/>
      <c r="Y1922" s="175"/>
      <c r="Z1922" s="175"/>
      <c r="AA1922" s="175"/>
      <c r="AB1922" s="175"/>
      <c r="AC1922" s="175"/>
      <c r="AD1922" s="175"/>
      <c r="AE1922" s="175"/>
      <c r="AF1922" s="175"/>
      <c r="AG1922" s="175"/>
    </row>
    <row r="1923" spans="1:33" ht="18" customHeight="1">
      <c r="A1923" s="647" t="str">
        <f t="shared" si="171"/>
        <v>平成22</v>
      </c>
      <c r="B1923" s="552">
        <f t="shared" si="168"/>
        <v>64</v>
      </c>
      <c r="C1923" s="648" t="s">
        <v>4076</v>
      </c>
      <c r="D1923" s="648" t="str">
        <f t="shared" si="169"/>
        <v/>
      </c>
      <c r="E1923" s="654">
        <v>1</v>
      </c>
      <c r="F1923" s="650" t="s">
        <v>4038</v>
      </c>
      <c r="G1923" s="650" t="s">
        <v>4262</v>
      </c>
      <c r="H1923" s="650" t="s">
        <v>2904</v>
      </c>
      <c r="I1923" s="677" t="s">
        <v>4087</v>
      </c>
      <c r="J1923" s="665">
        <v>2</v>
      </c>
      <c r="K1923" s="656">
        <v>6</v>
      </c>
      <c r="L1923" s="656">
        <v>62</v>
      </c>
      <c r="M1923" s="176">
        <f t="shared" si="172"/>
        <v>62</v>
      </c>
      <c r="N1923" s="1104"/>
      <c r="O1923" s="1129" t="str">
        <f t="shared" si="170"/>
        <v/>
      </c>
      <c r="P1923" s="175"/>
      <c r="Q1923" s="175"/>
      <c r="R1923" s="175"/>
      <c r="S1923" s="175"/>
      <c r="T1923" s="175"/>
      <c r="U1923" s="175"/>
      <c r="V1923" s="175"/>
      <c r="W1923" s="175"/>
      <c r="X1923" s="175"/>
      <c r="Y1923" s="175"/>
      <c r="Z1923" s="175"/>
      <c r="AA1923" s="175"/>
      <c r="AB1923" s="175"/>
      <c r="AC1923" s="175"/>
      <c r="AD1923" s="175"/>
      <c r="AE1923" s="175"/>
      <c r="AF1923" s="175"/>
      <c r="AG1923" s="175"/>
    </row>
    <row r="1924" spans="1:33" ht="18" customHeight="1">
      <c r="A1924" s="647" t="str">
        <f t="shared" si="171"/>
        <v>平成22</v>
      </c>
      <c r="B1924" s="552">
        <f t="shared" ref="B1924:B1987" si="173">IF(ISBLANK(K1924),"-",COUNTIFS($K:$K,"&gt;"&amp;K1924,A:A,A1924)+1)</f>
        <v>41</v>
      </c>
      <c r="C1924" s="648" t="s">
        <v>4076</v>
      </c>
      <c r="D1924" s="648" t="str">
        <f t="shared" ref="D1924:D1987" si="174">IF(E1924=1,"",C1924+E1924-1)</f>
        <v/>
      </c>
      <c r="E1924" s="654">
        <v>1</v>
      </c>
      <c r="F1924" s="650" t="s">
        <v>4263</v>
      </c>
      <c r="G1924" s="650" t="s">
        <v>2915</v>
      </c>
      <c r="H1924" s="650" t="s">
        <v>3523</v>
      </c>
      <c r="I1924" s="677" t="s">
        <v>4099</v>
      </c>
      <c r="J1924" s="665">
        <v>2</v>
      </c>
      <c r="K1924" s="669">
        <v>8</v>
      </c>
      <c r="L1924" s="669">
        <v>103</v>
      </c>
      <c r="M1924" s="176">
        <f t="shared" si="172"/>
        <v>103</v>
      </c>
      <c r="N1924" s="1104"/>
      <c r="O1924" s="1129" t="str">
        <f t="shared" ref="O1924:O1987" si="175">IF(COUNTIF(G1924,"*オンライン*"),"●","")</f>
        <v/>
      </c>
      <c r="P1924" s="175"/>
      <c r="Q1924" s="175"/>
      <c r="R1924" s="175"/>
      <c r="S1924" s="175"/>
      <c r="T1924" s="175"/>
      <c r="U1924" s="175"/>
      <c r="V1924" s="175"/>
      <c r="W1924" s="175"/>
      <c r="X1924" s="175"/>
      <c r="Y1924" s="175"/>
      <c r="Z1924" s="175"/>
      <c r="AA1924" s="175"/>
      <c r="AB1924" s="175"/>
      <c r="AC1924" s="175"/>
      <c r="AD1924" s="175"/>
      <c r="AE1924" s="175"/>
      <c r="AF1924" s="175"/>
      <c r="AG1924" s="175"/>
    </row>
    <row r="1925" spans="1:33" ht="18" customHeight="1">
      <c r="A1925" s="647" t="str">
        <f t="shared" ref="A1925:A1988" si="176">TEXT(EDATE(C1925,-3),"ggge")</f>
        <v>平成22</v>
      </c>
      <c r="B1925" s="552">
        <f t="shared" si="173"/>
        <v>33</v>
      </c>
      <c r="C1925" s="648" t="s">
        <v>4264</v>
      </c>
      <c r="D1925" s="648" t="str">
        <f t="shared" si="174"/>
        <v/>
      </c>
      <c r="E1925" s="654">
        <v>1</v>
      </c>
      <c r="F1925" s="650" t="s">
        <v>4265</v>
      </c>
      <c r="G1925" s="650" t="s">
        <v>2915</v>
      </c>
      <c r="H1925" s="650" t="s">
        <v>3536</v>
      </c>
      <c r="I1925" s="677" t="s">
        <v>4225</v>
      </c>
      <c r="J1925" s="665">
        <v>2</v>
      </c>
      <c r="K1925" s="669">
        <v>10</v>
      </c>
      <c r="L1925" s="669">
        <v>114</v>
      </c>
      <c r="M1925" s="176">
        <f t="shared" ref="M1925:M1988" si="177">E1925*L1925</f>
        <v>114</v>
      </c>
      <c r="N1925" s="1104"/>
      <c r="O1925" s="1129" t="str">
        <f t="shared" si="175"/>
        <v/>
      </c>
      <c r="P1925" s="175"/>
      <c r="Q1925" s="175"/>
      <c r="R1925" s="175"/>
      <c r="S1925" s="175"/>
      <c r="T1925" s="175"/>
      <c r="U1925" s="175"/>
      <c r="V1925" s="175"/>
      <c r="W1925" s="175"/>
      <c r="X1925" s="175"/>
      <c r="Y1925" s="175"/>
      <c r="Z1925" s="175"/>
      <c r="AA1925" s="175"/>
      <c r="AB1925" s="175"/>
      <c r="AC1925" s="175"/>
      <c r="AD1925" s="175"/>
      <c r="AE1925" s="175"/>
      <c r="AF1925" s="175"/>
      <c r="AG1925" s="175"/>
    </row>
    <row r="1926" spans="1:33" ht="18" customHeight="1">
      <c r="A1926" s="647" t="str">
        <f t="shared" si="176"/>
        <v>平成22</v>
      </c>
      <c r="B1926" s="552">
        <f t="shared" si="173"/>
        <v>84</v>
      </c>
      <c r="C1926" s="648" t="s">
        <v>4266</v>
      </c>
      <c r="D1926" s="648" t="str">
        <f t="shared" si="174"/>
        <v/>
      </c>
      <c r="E1926" s="654">
        <v>1</v>
      </c>
      <c r="F1926" s="650" t="s">
        <v>4267</v>
      </c>
      <c r="G1926" s="650" t="s">
        <v>3577</v>
      </c>
      <c r="H1926" s="650" t="s">
        <v>3242</v>
      </c>
      <c r="I1926" s="677" t="s">
        <v>4268</v>
      </c>
      <c r="J1926" s="665">
        <v>2</v>
      </c>
      <c r="K1926" s="669">
        <v>4</v>
      </c>
      <c r="L1926" s="669">
        <v>46</v>
      </c>
      <c r="M1926" s="176">
        <f t="shared" si="177"/>
        <v>46</v>
      </c>
      <c r="N1926" s="1104"/>
      <c r="O1926" s="1129" t="str">
        <f t="shared" si="175"/>
        <v/>
      </c>
      <c r="P1926" s="175"/>
      <c r="Q1926" s="175"/>
      <c r="R1926" s="175"/>
      <c r="S1926" s="175"/>
      <c r="T1926" s="175"/>
      <c r="U1926" s="175"/>
      <c r="V1926" s="175"/>
      <c r="W1926" s="175"/>
      <c r="X1926" s="175"/>
      <c r="Y1926" s="175"/>
      <c r="Z1926" s="175"/>
      <c r="AA1926" s="175"/>
      <c r="AB1926" s="175"/>
      <c r="AC1926" s="175"/>
      <c r="AD1926" s="175"/>
      <c r="AE1926" s="175"/>
      <c r="AF1926" s="175"/>
      <c r="AG1926" s="175"/>
    </row>
    <row r="1927" spans="1:33" ht="18" customHeight="1">
      <c r="A1927" s="647" t="str">
        <f t="shared" si="176"/>
        <v>平成22</v>
      </c>
      <c r="B1927" s="552">
        <f t="shared" si="173"/>
        <v>84</v>
      </c>
      <c r="C1927" s="648" t="s">
        <v>4266</v>
      </c>
      <c r="D1927" s="648" t="str">
        <f t="shared" si="174"/>
        <v/>
      </c>
      <c r="E1927" s="654">
        <v>1</v>
      </c>
      <c r="F1927" s="650" t="s">
        <v>4269</v>
      </c>
      <c r="G1927" s="650" t="s">
        <v>4270</v>
      </c>
      <c r="H1927" s="650" t="s">
        <v>3533</v>
      </c>
      <c r="I1927" s="677" t="s">
        <v>4205</v>
      </c>
      <c r="J1927" s="665">
        <v>2</v>
      </c>
      <c r="K1927" s="669">
        <v>4</v>
      </c>
      <c r="L1927" s="669">
        <v>98</v>
      </c>
      <c r="M1927" s="176">
        <f t="shared" si="177"/>
        <v>98</v>
      </c>
      <c r="N1927" s="1104"/>
      <c r="O1927" s="1129" t="str">
        <f t="shared" si="175"/>
        <v/>
      </c>
      <c r="P1927" s="175"/>
      <c r="Q1927" s="175"/>
      <c r="R1927" s="175"/>
      <c r="S1927" s="175"/>
      <c r="T1927" s="175"/>
      <c r="U1927" s="175"/>
      <c r="V1927" s="175"/>
      <c r="W1927" s="175"/>
      <c r="X1927" s="175"/>
      <c r="Y1927" s="175"/>
      <c r="Z1927" s="175"/>
      <c r="AA1927" s="175"/>
      <c r="AB1927" s="175"/>
      <c r="AC1927" s="175"/>
      <c r="AD1927" s="175"/>
      <c r="AE1927" s="175"/>
      <c r="AF1927" s="175"/>
      <c r="AG1927" s="175"/>
    </row>
    <row r="1928" spans="1:33" ht="18" customHeight="1">
      <c r="A1928" s="647" t="str">
        <f t="shared" si="176"/>
        <v>平成22</v>
      </c>
      <c r="B1928" s="552">
        <f t="shared" si="173"/>
        <v>41</v>
      </c>
      <c r="C1928" s="648" t="s">
        <v>4271</v>
      </c>
      <c r="D1928" s="648" t="str">
        <f t="shared" si="174"/>
        <v/>
      </c>
      <c r="E1928" s="654">
        <v>1</v>
      </c>
      <c r="F1928" s="650" t="s">
        <v>4272</v>
      </c>
      <c r="G1928" s="650" t="s">
        <v>2015</v>
      </c>
      <c r="H1928" s="650" t="s">
        <v>3523</v>
      </c>
      <c r="I1928" s="677" t="s">
        <v>4099</v>
      </c>
      <c r="J1928" s="665">
        <v>2</v>
      </c>
      <c r="K1928" s="669">
        <v>8</v>
      </c>
      <c r="L1928" s="669">
        <v>122</v>
      </c>
      <c r="M1928" s="176">
        <f t="shared" si="177"/>
        <v>122</v>
      </c>
      <c r="N1928" s="1104"/>
      <c r="O1928" s="1129" t="str">
        <f t="shared" si="175"/>
        <v/>
      </c>
      <c r="P1928" s="175"/>
      <c r="Q1928" s="175"/>
      <c r="R1928" s="175"/>
      <c r="S1928" s="175"/>
      <c r="T1928" s="175"/>
      <c r="U1928" s="175"/>
      <c r="V1928" s="175"/>
      <c r="W1928" s="175"/>
      <c r="X1928" s="175"/>
      <c r="Y1928" s="175"/>
      <c r="Z1928" s="175"/>
      <c r="AA1928" s="175"/>
      <c r="AB1928" s="175"/>
      <c r="AC1928" s="175"/>
      <c r="AD1928" s="175"/>
      <c r="AE1928" s="175"/>
      <c r="AF1928" s="175"/>
      <c r="AG1928" s="175"/>
    </row>
    <row r="1929" spans="1:33" ht="18" customHeight="1">
      <c r="A1929" s="647" t="str">
        <f t="shared" si="176"/>
        <v>平成22</v>
      </c>
      <c r="B1929" s="552">
        <f t="shared" si="173"/>
        <v>107</v>
      </c>
      <c r="C1929" s="648" t="s">
        <v>4273</v>
      </c>
      <c r="D1929" s="648" t="str">
        <f t="shared" si="174"/>
        <v/>
      </c>
      <c r="E1929" s="654">
        <v>1</v>
      </c>
      <c r="F1929" s="650" t="s">
        <v>4274</v>
      </c>
      <c r="G1929" s="650" t="s">
        <v>3134</v>
      </c>
      <c r="H1929" s="650" t="s">
        <v>3624</v>
      </c>
      <c r="I1929" s="677" t="s">
        <v>4087</v>
      </c>
      <c r="J1929" s="665">
        <v>2</v>
      </c>
      <c r="K1929" s="669">
        <v>2</v>
      </c>
      <c r="L1929" s="669">
        <v>39</v>
      </c>
      <c r="M1929" s="176">
        <f t="shared" si="177"/>
        <v>39</v>
      </c>
      <c r="N1929" s="1104"/>
      <c r="O1929" s="1129" t="str">
        <f t="shared" si="175"/>
        <v/>
      </c>
      <c r="P1929" s="175"/>
      <c r="Q1929" s="175"/>
      <c r="R1929" s="175"/>
      <c r="S1929" s="175"/>
      <c r="T1929" s="175"/>
      <c r="U1929" s="175"/>
      <c r="V1929" s="175"/>
      <c r="W1929" s="175"/>
      <c r="X1929" s="175"/>
      <c r="Y1929" s="175"/>
      <c r="Z1929" s="175"/>
      <c r="AA1929" s="175"/>
      <c r="AB1929" s="175"/>
      <c r="AC1929" s="175"/>
      <c r="AD1929" s="175"/>
      <c r="AE1929" s="175"/>
      <c r="AF1929" s="175"/>
      <c r="AG1929" s="175"/>
    </row>
    <row r="1930" spans="1:33" ht="18" customHeight="1">
      <c r="A1930" s="647" t="str">
        <f t="shared" si="176"/>
        <v>平成22</v>
      </c>
      <c r="B1930" s="552">
        <f t="shared" si="173"/>
        <v>31</v>
      </c>
      <c r="C1930" s="648" t="s">
        <v>4275</v>
      </c>
      <c r="D1930" s="648" t="str">
        <f t="shared" si="174"/>
        <v/>
      </c>
      <c r="E1930" s="654">
        <v>1</v>
      </c>
      <c r="F1930" s="650" t="s">
        <v>4276</v>
      </c>
      <c r="G1930" s="650" t="s">
        <v>2872</v>
      </c>
      <c r="H1930" s="650" t="s">
        <v>2904</v>
      </c>
      <c r="I1930" s="677" t="s">
        <v>4087</v>
      </c>
      <c r="J1930" s="665">
        <v>2</v>
      </c>
      <c r="K1930" s="669">
        <v>12</v>
      </c>
      <c r="L1930" s="669">
        <v>110</v>
      </c>
      <c r="M1930" s="176">
        <f t="shared" si="177"/>
        <v>110</v>
      </c>
      <c r="N1930" s="1104"/>
      <c r="O1930" s="1129" t="str">
        <f t="shared" si="175"/>
        <v/>
      </c>
      <c r="P1930" s="175"/>
      <c r="Q1930" s="175"/>
      <c r="R1930" s="175"/>
      <c r="S1930" s="175"/>
      <c r="T1930" s="175"/>
      <c r="U1930" s="175"/>
      <c r="V1930" s="175"/>
      <c r="W1930" s="175"/>
      <c r="X1930" s="175"/>
      <c r="Y1930" s="175"/>
      <c r="Z1930" s="175"/>
      <c r="AA1930" s="175"/>
      <c r="AB1930" s="175"/>
      <c r="AC1930" s="175"/>
      <c r="AD1930" s="175"/>
      <c r="AE1930" s="175"/>
      <c r="AF1930" s="175"/>
      <c r="AG1930" s="175"/>
    </row>
    <row r="1931" spans="1:33" ht="18" customHeight="1">
      <c r="A1931" s="647" t="str">
        <f t="shared" si="176"/>
        <v>平成22</v>
      </c>
      <c r="B1931" s="552">
        <f t="shared" si="173"/>
        <v>84</v>
      </c>
      <c r="C1931" s="648" t="s">
        <v>4277</v>
      </c>
      <c r="D1931" s="648" t="str">
        <f t="shared" si="174"/>
        <v/>
      </c>
      <c r="E1931" s="654">
        <v>1</v>
      </c>
      <c r="F1931" s="650" t="s">
        <v>4278</v>
      </c>
      <c r="G1931" s="650" t="s">
        <v>3134</v>
      </c>
      <c r="H1931" s="650" t="s">
        <v>3231</v>
      </c>
      <c r="I1931" s="677" t="s">
        <v>4116</v>
      </c>
      <c r="J1931" s="665">
        <v>2</v>
      </c>
      <c r="K1931" s="669">
        <v>4</v>
      </c>
      <c r="L1931" s="669">
        <v>117</v>
      </c>
      <c r="M1931" s="176">
        <f t="shared" si="177"/>
        <v>117</v>
      </c>
      <c r="N1931" s="1104"/>
      <c r="O1931" s="1129" t="str">
        <f t="shared" si="175"/>
        <v/>
      </c>
      <c r="P1931" s="175"/>
      <c r="Q1931" s="175"/>
      <c r="R1931" s="175"/>
      <c r="S1931" s="175"/>
      <c r="T1931" s="175"/>
      <c r="U1931" s="175"/>
      <c r="V1931" s="175"/>
      <c r="W1931" s="175"/>
      <c r="X1931" s="175"/>
      <c r="Y1931" s="175"/>
      <c r="Z1931" s="175"/>
      <c r="AA1931" s="175"/>
      <c r="AB1931" s="175"/>
      <c r="AC1931" s="175"/>
      <c r="AD1931" s="175"/>
      <c r="AE1931" s="175"/>
      <c r="AF1931" s="175"/>
      <c r="AG1931" s="175"/>
    </row>
    <row r="1932" spans="1:33" ht="18" customHeight="1">
      <c r="A1932" s="647" t="str">
        <f t="shared" si="176"/>
        <v>平成22</v>
      </c>
      <c r="B1932" s="552">
        <f t="shared" si="173"/>
        <v>48</v>
      </c>
      <c r="C1932" s="648" t="s">
        <v>4279</v>
      </c>
      <c r="D1932" s="648" t="str">
        <f t="shared" si="174"/>
        <v/>
      </c>
      <c r="E1932" s="654">
        <v>1</v>
      </c>
      <c r="F1932" s="650" t="s">
        <v>4280</v>
      </c>
      <c r="G1932" s="650" t="s">
        <v>4281</v>
      </c>
      <c r="H1932" s="650" t="s">
        <v>2999</v>
      </c>
      <c r="I1932" s="677" t="s">
        <v>4096</v>
      </c>
      <c r="J1932" s="665">
        <v>2</v>
      </c>
      <c r="K1932" s="669">
        <v>7</v>
      </c>
      <c r="L1932" s="669">
        <v>321</v>
      </c>
      <c r="M1932" s="176">
        <f t="shared" si="177"/>
        <v>321</v>
      </c>
      <c r="N1932" s="1104"/>
      <c r="O1932" s="1129" t="str">
        <f t="shared" si="175"/>
        <v/>
      </c>
      <c r="P1932" s="175"/>
      <c r="Q1932" s="175"/>
      <c r="R1932" s="175"/>
      <c r="S1932" s="175"/>
      <c r="T1932" s="175"/>
      <c r="U1932" s="175"/>
      <c r="V1932" s="175"/>
      <c r="W1932" s="175"/>
      <c r="X1932" s="175"/>
      <c r="Y1932" s="175"/>
      <c r="Z1932" s="175"/>
      <c r="AA1932" s="175"/>
      <c r="AB1932" s="175"/>
      <c r="AC1932" s="175"/>
      <c r="AD1932" s="175"/>
      <c r="AE1932" s="175"/>
      <c r="AF1932" s="175"/>
      <c r="AG1932" s="175"/>
    </row>
    <row r="1933" spans="1:33" ht="18" customHeight="1">
      <c r="A1933" s="647" t="str">
        <f t="shared" si="176"/>
        <v>平成22</v>
      </c>
      <c r="B1933" s="552">
        <f t="shared" si="173"/>
        <v>35</v>
      </c>
      <c r="C1933" s="648" t="s">
        <v>4282</v>
      </c>
      <c r="D1933" s="648" t="str">
        <f t="shared" si="174"/>
        <v/>
      </c>
      <c r="E1933" s="654">
        <v>1</v>
      </c>
      <c r="F1933" s="650" t="s">
        <v>4283</v>
      </c>
      <c r="G1933" s="650" t="s">
        <v>2915</v>
      </c>
      <c r="H1933" s="650" t="s">
        <v>2954</v>
      </c>
      <c r="I1933" s="677" t="s">
        <v>4099</v>
      </c>
      <c r="J1933" s="665">
        <v>2</v>
      </c>
      <c r="K1933" s="669">
        <v>9</v>
      </c>
      <c r="L1933" s="669">
        <v>49</v>
      </c>
      <c r="M1933" s="176">
        <f t="shared" si="177"/>
        <v>49</v>
      </c>
      <c r="N1933" s="1104"/>
      <c r="O1933" s="1129" t="str">
        <f t="shared" si="175"/>
        <v/>
      </c>
      <c r="P1933" s="175"/>
      <c r="Q1933" s="175"/>
      <c r="R1933" s="175"/>
      <c r="S1933" s="175"/>
      <c r="T1933" s="175"/>
      <c r="U1933" s="175"/>
      <c r="V1933" s="175"/>
      <c r="W1933" s="175"/>
      <c r="X1933" s="175"/>
      <c r="Y1933" s="175"/>
      <c r="Z1933" s="175"/>
      <c r="AA1933" s="175"/>
      <c r="AB1933" s="175"/>
      <c r="AC1933" s="175"/>
      <c r="AD1933" s="175"/>
      <c r="AE1933" s="175"/>
      <c r="AF1933" s="175"/>
      <c r="AG1933" s="175"/>
    </row>
    <row r="1934" spans="1:33" ht="18" customHeight="1">
      <c r="A1934" s="647" t="str">
        <f t="shared" si="176"/>
        <v>平成22</v>
      </c>
      <c r="B1934" s="552">
        <f t="shared" si="173"/>
        <v>48</v>
      </c>
      <c r="C1934" s="648" t="s">
        <v>4284</v>
      </c>
      <c r="D1934" s="648" t="str">
        <f t="shared" si="174"/>
        <v/>
      </c>
      <c r="E1934" s="654">
        <v>1</v>
      </c>
      <c r="F1934" s="650" t="s">
        <v>4285</v>
      </c>
      <c r="G1934" s="650" t="s">
        <v>4286</v>
      </c>
      <c r="H1934" s="650" t="s">
        <v>3106</v>
      </c>
      <c r="I1934" s="677" t="s">
        <v>4079</v>
      </c>
      <c r="J1934" s="665">
        <v>2</v>
      </c>
      <c r="K1934" s="669">
        <v>7</v>
      </c>
      <c r="L1934" s="669">
        <v>109</v>
      </c>
      <c r="M1934" s="176">
        <f t="shared" si="177"/>
        <v>109</v>
      </c>
      <c r="N1934" s="1104"/>
      <c r="O1934" s="1129" t="str">
        <f t="shared" si="175"/>
        <v/>
      </c>
      <c r="P1934" s="175"/>
      <c r="Q1934" s="175"/>
      <c r="R1934" s="175"/>
      <c r="S1934" s="175"/>
      <c r="T1934" s="175"/>
      <c r="U1934" s="175"/>
      <c r="V1934" s="175"/>
      <c r="W1934" s="175"/>
      <c r="X1934" s="175"/>
      <c r="Y1934" s="175"/>
      <c r="Z1934" s="175"/>
      <c r="AA1934" s="175"/>
      <c r="AB1934" s="175"/>
      <c r="AC1934" s="175"/>
      <c r="AD1934" s="175"/>
      <c r="AE1934" s="175"/>
      <c r="AF1934" s="175"/>
      <c r="AG1934" s="175"/>
    </row>
    <row r="1935" spans="1:33" ht="18" customHeight="1">
      <c r="A1935" s="647" t="str">
        <f t="shared" si="176"/>
        <v>平成22</v>
      </c>
      <c r="B1935" s="552">
        <f t="shared" si="173"/>
        <v>27</v>
      </c>
      <c r="C1935" s="648" t="s">
        <v>4284</v>
      </c>
      <c r="D1935" s="648">
        <f t="shared" si="174"/>
        <v>40351</v>
      </c>
      <c r="E1935" s="654">
        <v>2</v>
      </c>
      <c r="F1935" s="650" t="s">
        <v>4287</v>
      </c>
      <c r="G1935" s="650" t="s">
        <v>4288</v>
      </c>
      <c r="H1935" s="650" t="s">
        <v>2954</v>
      </c>
      <c r="I1935" s="677" t="s">
        <v>4099</v>
      </c>
      <c r="J1935" s="665">
        <v>2</v>
      </c>
      <c r="K1935" s="669">
        <v>21</v>
      </c>
      <c r="L1935" s="669">
        <v>458</v>
      </c>
      <c r="M1935" s="176">
        <f t="shared" si="177"/>
        <v>916</v>
      </c>
      <c r="N1935" s="1104"/>
      <c r="O1935" s="1129" t="str">
        <f t="shared" si="175"/>
        <v/>
      </c>
      <c r="P1935" s="175"/>
      <c r="Q1935" s="175"/>
      <c r="R1935" s="175"/>
      <c r="S1935" s="175"/>
      <c r="T1935" s="175"/>
      <c r="U1935" s="175"/>
      <c r="V1935" s="175"/>
      <c r="W1935" s="175"/>
      <c r="X1935" s="175"/>
      <c r="Y1935" s="175"/>
      <c r="Z1935" s="175"/>
      <c r="AA1935" s="175"/>
      <c r="AB1935" s="175"/>
      <c r="AC1935" s="175"/>
      <c r="AD1935" s="175"/>
      <c r="AE1935" s="175"/>
      <c r="AF1935" s="175"/>
      <c r="AG1935" s="175"/>
    </row>
    <row r="1936" spans="1:33" ht="18" customHeight="1">
      <c r="A1936" s="647" t="str">
        <f t="shared" si="176"/>
        <v>平成22</v>
      </c>
      <c r="B1936" s="552">
        <f t="shared" si="173"/>
        <v>48</v>
      </c>
      <c r="C1936" s="648" t="s">
        <v>4289</v>
      </c>
      <c r="D1936" s="648" t="str">
        <f t="shared" si="174"/>
        <v/>
      </c>
      <c r="E1936" s="654">
        <v>1</v>
      </c>
      <c r="F1936" s="650" t="s">
        <v>4290</v>
      </c>
      <c r="G1936" s="650" t="s">
        <v>4291</v>
      </c>
      <c r="H1936" s="650" t="s">
        <v>3562</v>
      </c>
      <c r="I1936" s="677" t="s">
        <v>4075</v>
      </c>
      <c r="J1936" s="665">
        <v>2</v>
      </c>
      <c r="K1936" s="669">
        <v>7</v>
      </c>
      <c r="L1936" s="669">
        <v>90</v>
      </c>
      <c r="M1936" s="176">
        <f t="shared" si="177"/>
        <v>90</v>
      </c>
      <c r="N1936" s="1104"/>
      <c r="O1936" s="1129" t="str">
        <f t="shared" si="175"/>
        <v/>
      </c>
      <c r="P1936" s="175"/>
      <c r="Q1936" s="175"/>
      <c r="R1936" s="175"/>
      <c r="S1936" s="175"/>
      <c r="T1936" s="175"/>
      <c r="U1936" s="175"/>
      <c r="V1936" s="175"/>
      <c r="W1936" s="175"/>
      <c r="X1936" s="175"/>
      <c r="Y1936" s="175"/>
      <c r="Z1936" s="175"/>
      <c r="AA1936" s="175"/>
      <c r="AB1936" s="175"/>
      <c r="AC1936" s="175"/>
      <c r="AD1936" s="175"/>
      <c r="AE1936" s="175"/>
      <c r="AF1936" s="175"/>
      <c r="AG1936" s="175"/>
    </row>
    <row r="1937" spans="1:33" ht="18" customHeight="1">
      <c r="A1937" s="647" t="str">
        <f t="shared" si="176"/>
        <v>平成22</v>
      </c>
      <c r="B1937" s="552">
        <f t="shared" si="173"/>
        <v>107</v>
      </c>
      <c r="C1937" s="648" t="s">
        <v>4119</v>
      </c>
      <c r="D1937" s="648" t="str">
        <f t="shared" si="174"/>
        <v/>
      </c>
      <c r="E1937" s="654">
        <v>1</v>
      </c>
      <c r="F1937" s="650" t="s">
        <v>4292</v>
      </c>
      <c r="G1937" s="650" t="s">
        <v>4293</v>
      </c>
      <c r="H1937" s="650" t="s">
        <v>1854</v>
      </c>
      <c r="I1937" s="677" t="s">
        <v>4130</v>
      </c>
      <c r="J1937" s="665">
        <v>2</v>
      </c>
      <c r="K1937" s="669">
        <v>2</v>
      </c>
      <c r="L1937" s="669">
        <v>195</v>
      </c>
      <c r="M1937" s="176">
        <f t="shared" si="177"/>
        <v>195</v>
      </c>
      <c r="N1937" s="1104"/>
      <c r="O1937" s="1129" t="str">
        <f t="shared" si="175"/>
        <v/>
      </c>
      <c r="P1937" s="175"/>
      <c r="Q1937" s="175"/>
      <c r="R1937" s="175"/>
      <c r="S1937" s="175"/>
      <c r="T1937" s="175"/>
      <c r="U1937" s="175"/>
      <c r="V1937" s="175"/>
      <c r="W1937" s="175"/>
      <c r="X1937" s="175"/>
      <c r="Y1937" s="175"/>
      <c r="Z1937" s="175"/>
      <c r="AA1937" s="175"/>
      <c r="AB1937" s="175"/>
      <c r="AC1937" s="175"/>
      <c r="AD1937" s="175"/>
      <c r="AE1937" s="175"/>
      <c r="AF1937" s="175"/>
      <c r="AG1937" s="175"/>
    </row>
    <row r="1938" spans="1:33" ht="18" customHeight="1">
      <c r="A1938" s="647" t="str">
        <f t="shared" si="176"/>
        <v>平成22</v>
      </c>
      <c r="B1938" s="552">
        <f t="shared" si="173"/>
        <v>64</v>
      </c>
      <c r="C1938" s="648" t="s">
        <v>4294</v>
      </c>
      <c r="D1938" s="648" t="str">
        <f t="shared" si="174"/>
        <v/>
      </c>
      <c r="E1938" s="654">
        <v>1</v>
      </c>
      <c r="F1938" s="650" t="s">
        <v>4295</v>
      </c>
      <c r="G1938" s="650" t="s">
        <v>4296</v>
      </c>
      <c r="H1938" s="650" t="s">
        <v>3251</v>
      </c>
      <c r="I1938" s="677" t="s">
        <v>4093</v>
      </c>
      <c r="J1938" s="665">
        <v>2</v>
      </c>
      <c r="K1938" s="669">
        <v>6</v>
      </c>
      <c r="L1938" s="669">
        <v>70</v>
      </c>
      <c r="M1938" s="176">
        <f t="shared" si="177"/>
        <v>70</v>
      </c>
      <c r="N1938" s="1104"/>
      <c r="O1938" s="1129" t="str">
        <f t="shared" si="175"/>
        <v/>
      </c>
      <c r="P1938" s="175"/>
      <c r="Q1938" s="175"/>
      <c r="R1938" s="175"/>
      <c r="S1938" s="175"/>
      <c r="T1938" s="175"/>
      <c r="U1938" s="175"/>
      <c r="V1938" s="175"/>
      <c r="W1938" s="175"/>
      <c r="X1938" s="175"/>
      <c r="Y1938" s="175"/>
      <c r="Z1938" s="175"/>
      <c r="AA1938" s="175"/>
      <c r="AB1938" s="175"/>
      <c r="AC1938" s="175"/>
      <c r="AD1938" s="175"/>
      <c r="AE1938" s="175"/>
      <c r="AF1938" s="175"/>
      <c r="AG1938" s="175"/>
    </row>
    <row r="1939" spans="1:33" ht="18" customHeight="1">
      <c r="A1939" s="647" t="str">
        <f t="shared" si="176"/>
        <v>平成22</v>
      </c>
      <c r="B1939" s="552">
        <f t="shared" si="173"/>
        <v>84</v>
      </c>
      <c r="C1939" s="648" t="s">
        <v>4297</v>
      </c>
      <c r="D1939" s="648" t="str">
        <f t="shared" si="174"/>
        <v/>
      </c>
      <c r="E1939" s="654">
        <v>1</v>
      </c>
      <c r="F1939" s="650" t="s">
        <v>4298</v>
      </c>
      <c r="G1939" s="650" t="s">
        <v>3134</v>
      </c>
      <c r="H1939" s="650" t="s">
        <v>3533</v>
      </c>
      <c r="I1939" s="677" t="s">
        <v>4205</v>
      </c>
      <c r="J1939" s="665">
        <v>2</v>
      </c>
      <c r="K1939" s="669">
        <v>4</v>
      </c>
      <c r="L1939" s="669">
        <v>80</v>
      </c>
      <c r="M1939" s="176">
        <f t="shared" si="177"/>
        <v>80</v>
      </c>
      <c r="N1939" s="1104"/>
      <c r="O1939" s="1129" t="str">
        <f t="shared" si="175"/>
        <v/>
      </c>
      <c r="P1939" s="175"/>
      <c r="Q1939" s="175"/>
      <c r="R1939" s="175"/>
      <c r="S1939" s="175"/>
      <c r="T1939" s="175"/>
      <c r="U1939" s="175"/>
      <c r="V1939" s="175"/>
      <c r="W1939" s="175"/>
      <c r="X1939" s="175"/>
      <c r="Y1939" s="175"/>
      <c r="Z1939" s="175"/>
      <c r="AA1939" s="175"/>
      <c r="AB1939" s="175"/>
      <c r="AC1939" s="175"/>
      <c r="AD1939" s="175"/>
      <c r="AE1939" s="175"/>
      <c r="AF1939" s="175"/>
      <c r="AG1939" s="175"/>
    </row>
    <row r="1940" spans="1:33" ht="18" customHeight="1">
      <c r="A1940" s="647" t="str">
        <f t="shared" si="176"/>
        <v>平成22</v>
      </c>
      <c r="B1940" s="552">
        <f t="shared" si="173"/>
        <v>116</v>
      </c>
      <c r="C1940" s="648" t="s">
        <v>4124</v>
      </c>
      <c r="D1940" s="648" t="str">
        <f t="shared" si="174"/>
        <v/>
      </c>
      <c r="E1940" s="654">
        <v>1</v>
      </c>
      <c r="F1940" s="650" t="s">
        <v>4299</v>
      </c>
      <c r="G1940" s="650" t="s">
        <v>4300</v>
      </c>
      <c r="H1940" s="650" t="s">
        <v>2954</v>
      </c>
      <c r="I1940" s="677" t="s">
        <v>4099</v>
      </c>
      <c r="J1940" s="665">
        <v>2</v>
      </c>
      <c r="K1940" s="669">
        <v>1</v>
      </c>
      <c r="L1940" s="669">
        <v>21</v>
      </c>
      <c r="M1940" s="176">
        <f t="shared" si="177"/>
        <v>21</v>
      </c>
      <c r="N1940" s="1104"/>
      <c r="O1940" s="1129" t="str">
        <f t="shared" si="175"/>
        <v/>
      </c>
      <c r="P1940" s="175"/>
      <c r="Q1940" s="175"/>
      <c r="R1940" s="175"/>
      <c r="S1940" s="175"/>
      <c r="T1940" s="175"/>
      <c r="U1940" s="175"/>
      <c r="V1940" s="175"/>
      <c r="W1940" s="175"/>
      <c r="X1940" s="175"/>
      <c r="Y1940" s="175"/>
      <c r="Z1940" s="175"/>
      <c r="AA1940" s="175"/>
      <c r="AB1940" s="175"/>
      <c r="AC1940" s="175"/>
      <c r="AD1940" s="175"/>
      <c r="AE1940" s="175"/>
      <c r="AF1940" s="175"/>
      <c r="AG1940" s="175"/>
    </row>
    <row r="1941" spans="1:33" ht="18" customHeight="1">
      <c r="A1941" s="647" t="str">
        <f t="shared" si="176"/>
        <v>平成22</v>
      </c>
      <c r="B1941" s="552">
        <f t="shared" si="173"/>
        <v>84</v>
      </c>
      <c r="C1941" s="648" t="s">
        <v>4126</v>
      </c>
      <c r="D1941" s="648" t="str">
        <f t="shared" si="174"/>
        <v/>
      </c>
      <c r="E1941" s="654">
        <v>1</v>
      </c>
      <c r="F1941" s="650" t="s">
        <v>4301</v>
      </c>
      <c r="G1941" s="650" t="s">
        <v>4302</v>
      </c>
      <c r="H1941" s="650" t="s">
        <v>2954</v>
      </c>
      <c r="I1941" s="677" t="s">
        <v>4099</v>
      </c>
      <c r="J1941" s="665">
        <v>2</v>
      </c>
      <c r="K1941" s="669">
        <v>4</v>
      </c>
      <c r="L1941" s="669">
        <v>38</v>
      </c>
      <c r="M1941" s="176">
        <f t="shared" si="177"/>
        <v>38</v>
      </c>
      <c r="N1941" s="1104"/>
      <c r="O1941" s="1129" t="str">
        <f t="shared" si="175"/>
        <v/>
      </c>
      <c r="P1941" s="175"/>
      <c r="Q1941" s="175"/>
      <c r="R1941" s="175"/>
      <c r="S1941" s="175"/>
      <c r="T1941" s="175"/>
      <c r="U1941" s="175"/>
      <c r="V1941" s="175"/>
      <c r="W1941" s="175"/>
      <c r="X1941" s="175"/>
      <c r="Y1941" s="175"/>
      <c r="Z1941" s="175"/>
      <c r="AA1941" s="175"/>
      <c r="AB1941" s="175"/>
      <c r="AC1941" s="175"/>
      <c r="AD1941" s="175"/>
      <c r="AE1941" s="175"/>
      <c r="AF1941" s="175"/>
      <c r="AG1941" s="175"/>
    </row>
    <row r="1942" spans="1:33" ht="18" customHeight="1">
      <c r="A1942" s="647" t="str">
        <f t="shared" si="176"/>
        <v>平成22</v>
      </c>
      <c r="B1942" s="552">
        <f t="shared" si="173"/>
        <v>64</v>
      </c>
      <c r="C1942" s="648" t="s">
        <v>4128</v>
      </c>
      <c r="D1942" s="648" t="str">
        <f t="shared" si="174"/>
        <v/>
      </c>
      <c r="E1942" s="654">
        <v>1</v>
      </c>
      <c r="F1942" s="651" t="s">
        <v>4303</v>
      </c>
      <c r="G1942" s="650" t="s">
        <v>4304</v>
      </c>
      <c r="H1942" s="650" t="s">
        <v>3585</v>
      </c>
      <c r="I1942" s="677" t="s">
        <v>4083</v>
      </c>
      <c r="J1942" s="665">
        <v>2</v>
      </c>
      <c r="K1942" s="669">
        <v>6</v>
      </c>
      <c r="L1942" s="669">
        <v>80</v>
      </c>
      <c r="M1942" s="176">
        <f t="shared" si="177"/>
        <v>80</v>
      </c>
      <c r="N1942" s="1104"/>
      <c r="O1942" s="1129" t="str">
        <f t="shared" si="175"/>
        <v/>
      </c>
      <c r="P1942" s="175"/>
      <c r="Q1942" s="175"/>
      <c r="R1942" s="175"/>
      <c r="S1942" s="175"/>
      <c r="T1942" s="175"/>
      <c r="U1942" s="175"/>
      <c r="V1942" s="175"/>
      <c r="W1942" s="175"/>
      <c r="X1942" s="175"/>
      <c r="Y1942" s="175"/>
      <c r="Z1942" s="175"/>
      <c r="AA1942" s="175"/>
      <c r="AB1942" s="175"/>
      <c r="AC1942" s="175"/>
      <c r="AD1942" s="175"/>
      <c r="AE1942" s="175"/>
      <c r="AF1942" s="175"/>
      <c r="AG1942" s="175"/>
    </row>
    <row r="1943" spans="1:33" ht="18" customHeight="1">
      <c r="A1943" s="647" t="str">
        <f t="shared" si="176"/>
        <v>平成22</v>
      </c>
      <c r="B1943" s="552">
        <f t="shared" si="173"/>
        <v>116</v>
      </c>
      <c r="C1943" s="648" t="s">
        <v>4305</v>
      </c>
      <c r="D1943" s="648" t="str">
        <f t="shared" si="174"/>
        <v/>
      </c>
      <c r="E1943" s="654">
        <v>1</v>
      </c>
      <c r="F1943" s="650" t="s">
        <v>4306</v>
      </c>
      <c r="G1943" s="650" t="s">
        <v>4307</v>
      </c>
      <c r="H1943" s="650" t="s">
        <v>1854</v>
      </c>
      <c r="I1943" s="677" t="s">
        <v>4130</v>
      </c>
      <c r="J1943" s="665">
        <v>2</v>
      </c>
      <c r="K1943" s="669">
        <v>1</v>
      </c>
      <c r="L1943" s="669">
        <v>24</v>
      </c>
      <c r="M1943" s="176">
        <f t="shared" si="177"/>
        <v>24</v>
      </c>
      <c r="N1943" s="1104"/>
      <c r="O1943" s="1129" t="str">
        <f t="shared" si="175"/>
        <v/>
      </c>
      <c r="P1943" s="175"/>
      <c r="Q1943" s="175"/>
      <c r="R1943" s="175"/>
      <c r="S1943" s="175"/>
      <c r="T1943" s="175"/>
      <c r="U1943" s="175"/>
      <c r="V1943" s="175"/>
      <c r="W1943" s="175"/>
      <c r="X1943" s="175"/>
      <c r="Y1943" s="175"/>
      <c r="Z1943" s="175"/>
      <c r="AA1943" s="175"/>
      <c r="AB1943" s="175"/>
      <c r="AC1943" s="175"/>
      <c r="AD1943" s="175"/>
      <c r="AE1943" s="175"/>
      <c r="AF1943" s="175"/>
      <c r="AG1943" s="175"/>
    </row>
    <row r="1944" spans="1:33" ht="18" customHeight="1">
      <c r="A1944" s="647" t="str">
        <f t="shared" si="176"/>
        <v>平成22</v>
      </c>
      <c r="B1944" s="552">
        <f t="shared" si="173"/>
        <v>84</v>
      </c>
      <c r="C1944" s="648" t="s">
        <v>4308</v>
      </c>
      <c r="D1944" s="648" t="str">
        <f t="shared" si="174"/>
        <v/>
      </c>
      <c r="E1944" s="654">
        <v>1</v>
      </c>
      <c r="F1944" s="650" t="s">
        <v>4278</v>
      </c>
      <c r="G1944" s="650" t="s">
        <v>2872</v>
      </c>
      <c r="H1944" s="650" t="s">
        <v>3231</v>
      </c>
      <c r="I1944" s="677" t="s">
        <v>4116</v>
      </c>
      <c r="J1944" s="665">
        <v>2</v>
      </c>
      <c r="K1944" s="669">
        <v>4</v>
      </c>
      <c r="L1944" s="669">
        <v>47</v>
      </c>
      <c r="M1944" s="176">
        <f t="shared" si="177"/>
        <v>47</v>
      </c>
      <c r="N1944" s="1104"/>
      <c r="O1944" s="1129" t="str">
        <f t="shared" si="175"/>
        <v/>
      </c>
      <c r="P1944" s="175"/>
      <c r="Q1944" s="175"/>
      <c r="R1944" s="175"/>
      <c r="S1944" s="175"/>
      <c r="T1944" s="175"/>
      <c r="U1944" s="175"/>
      <c r="V1944" s="175"/>
      <c r="W1944" s="175"/>
      <c r="X1944" s="175"/>
      <c r="Y1944" s="175"/>
      <c r="Z1944" s="175"/>
      <c r="AA1944" s="175"/>
      <c r="AB1944" s="175"/>
      <c r="AC1944" s="175"/>
      <c r="AD1944" s="175"/>
      <c r="AE1944" s="175"/>
      <c r="AF1944" s="175"/>
      <c r="AG1944" s="175"/>
    </row>
    <row r="1945" spans="1:33" ht="18" customHeight="1">
      <c r="A1945" s="647" t="str">
        <f t="shared" si="176"/>
        <v>平成22</v>
      </c>
      <c r="B1945" s="552">
        <f t="shared" si="173"/>
        <v>84</v>
      </c>
      <c r="C1945" s="648" t="s">
        <v>4309</v>
      </c>
      <c r="D1945" s="648" t="str">
        <f t="shared" si="174"/>
        <v/>
      </c>
      <c r="E1945" s="654">
        <v>1</v>
      </c>
      <c r="F1945" s="650" t="s">
        <v>4310</v>
      </c>
      <c r="G1945" s="650" t="s">
        <v>2915</v>
      </c>
      <c r="H1945" s="650" t="s">
        <v>3624</v>
      </c>
      <c r="I1945" s="677" t="s">
        <v>4093</v>
      </c>
      <c r="J1945" s="665">
        <v>2</v>
      </c>
      <c r="K1945" s="669">
        <v>4</v>
      </c>
      <c r="L1945" s="669">
        <v>88</v>
      </c>
      <c r="M1945" s="176">
        <f t="shared" si="177"/>
        <v>88</v>
      </c>
      <c r="N1945" s="1104"/>
      <c r="O1945" s="1129" t="str">
        <f t="shared" si="175"/>
        <v/>
      </c>
      <c r="P1945" s="175"/>
      <c r="Q1945" s="175"/>
      <c r="R1945" s="175"/>
      <c r="S1945" s="175"/>
      <c r="T1945" s="175"/>
      <c r="U1945" s="175"/>
      <c r="V1945" s="175"/>
      <c r="W1945" s="175"/>
      <c r="X1945" s="175"/>
      <c r="Y1945" s="175"/>
      <c r="Z1945" s="175"/>
      <c r="AA1945" s="175"/>
      <c r="AB1945" s="175"/>
      <c r="AC1945" s="175"/>
      <c r="AD1945" s="175"/>
      <c r="AE1945" s="175"/>
      <c r="AF1945" s="175"/>
      <c r="AG1945" s="175"/>
    </row>
    <row r="1946" spans="1:33" ht="18" customHeight="1">
      <c r="A1946" s="647" t="str">
        <f t="shared" si="176"/>
        <v>平成22</v>
      </c>
      <c r="B1946" s="552">
        <f t="shared" si="173"/>
        <v>84</v>
      </c>
      <c r="C1946" s="648" t="s">
        <v>4311</v>
      </c>
      <c r="D1946" s="648" t="str">
        <f t="shared" si="174"/>
        <v/>
      </c>
      <c r="E1946" s="654">
        <v>1</v>
      </c>
      <c r="F1946" s="650" t="s">
        <v>4312</v>
      </c>
      <c r="G1946" s="650" t="s">
        <v>2915</v>
      </c>
      <c r="H1946" s="650" t="s">
        <v>3242</v>
      </c>
      <c r="I1946" s="677" t="s">
        <v>4130</v>
      </c>
      <c r="J1946" s="665">
        <v>2</v>
      </c>
      <c r="K1946" s="669">
        <v>4</v>
      </c>
      <c r="L1946" s="669">
        <v>93</v>
      </c>
      <c r="M1946" s="176">
        <f t="shared" si="177"/>
        <v>93</v>
      </c>
      <c r="N1946" s="1104"/>
      <c r="O1946" s="1129" t="str">
        <f t="shared" si="175"/>
        <v/>
      </c>
      <c r="P1946" s="175"/>
      <c r="Q1946" s="175"/>
      <c r="R1946" s="175"/>
      <c r="S1946" s="175"/>
      <c r="T1946" s="175"/>
      <c r="U1946" s="175"/>
      <c r="V1946" s="175"/>
      <c r="W1946" s="175"/>
      <c r="X1946" s="175"/>
      <c r="Y1946" s="175"/>
      <c r="Z1946" s="175"/>
      <c r="AA1946" s="175"/>
      <c r="AB1946" s="175"/>
      <c r="AC1946" s="175"/>
      <c r="AD1946" s="175"/>
      <c r="AE1946" s="175"/>
      <c r="AF1946" s="175"/>
      <c r="AG1946" s="175"/>
    </row>
    <row r="1947" spans="1:33" ht="18" customHeight="1">
      <c r="A1947" s="647" t="str">
        <f t="shared" si="176"/>
        <v>平成22</v>
      </c>
      <c r="B1947" s="552">
        <f t="shared" si="173"/>
        <v>100</v>
      </c>
      <c r="C1947" s="648" t="s">
        <v>4313</v>
      </c>
      <c r="D1947" s="648" t="str">
        <f t="shared" si="174"/>
        <v/>
      </c>
      <c r="E1947" s="654">
        <v>1</v>
      </c>
      <c r="F1947" s="650" t="s">
        <v>4314</v>
      </c>
      <c r="G1947" s="650" t="s">
        <v>4315</v>
      </c>
      <c r="H1947" s="650" t="s">
        <v>3231</v>
      </c>
      <c r="I1947" s="677" t="s">
        <v>4116</v>
      </c>
      <c r="J1947" s="665">
        <v>2</v>
      </c>
      <c r="K1947" s="669">
        <v>3</v>
      </c>
      <c r="L1947" s="669">
        <v>89</v>
      </c>
      <c r="M1947" s="176">
        <f t="shared" si="177"/>
        <v>89</v>
      </c>
      <c r="N1947" s="1104"/>
      <c r="O1947" s="1129" t="str">
        <f t="shared" si="175"/>
        <v/>
      </c>
      <c r="P1947" s="175"/>
      <c r="Q1947" s="175"/>
      <c r="R1947" s="175"/>
      <c r="S1947" s="175"/>
      <c r="T1947" s="175"/>
      <c r="U1947" s="175"/>
      <c r="V1947" s="175"/>
      <c r="W1947" s="175"/>
      <c r="X1947" s="175"/>
      <c r="Y1947" s="175"/>
      <c r="Z1947" s="175"/>
      <c r="AA1947" s="175"/>
      <c r="AB1947" s="175"/>
      <c r="AC1947" s="175"/>
      <c r="AD1947" s="175"/>
      <c r="AE1947" s="175"/>
      <c r="AF1947" s="175"/>
      <c r="AG1947" s="175"/>
    </row>
    <row r="1948" spans="1:33" ht="18" customHeight="1">
      <c r="A1948" s="647" t="str">
        <f t="shared" si="176"/>
        <v>平成22</v>
      </c>
      <c r="B1948" s="552">
        <f t="shared" si="173"/>
        <v>84</v>
      </c>
      <c r="C1948" s="648" t="s">
        <v>4316</v>
      </c>
      <c r="D1948" s="648" t="str">
        <f t="shared" si="174"/>
        <v/>
      </c>
      <c r="E1948" s="654">
        <v>1</v>
      </c>
      <c r="F1948" s="650" t="s">
        <v>4317</v>
      </c>
      <c r="G1948" s="650" t="s">
        <v>4318</v>
      </c>
      <c r="H1948" s="650" t="s">
        <v>3231</v>
      </c>
      <c r="I1948" s="677" t="s">
        <v>4116</v>
      </c>
      <c r="J1948" s="665">
        <v>2</v>
      </c>
      <c r="K1948" s="669">
        <v>4</v>
      </c>
      <c r="L1948" s="669">
        <v>126</v>
      </c>
      <c r="M1948" s="176">
        <f t="shared" si="177"/>
        <v>126</v>
      </c>
      <c r="N1948" s="1104"/>
      <c r="O1948" s="1129" t="str">
        <f t="shared" si="175"/>
        <v/>
      </c>
      <c r="P1948" s="175"/>
      <c r="Q1948" s="175"/>
      <c r="R1948" s="175"/>
      <c r="S1948" s="175"/>
      <c r="T1948" s="175"/>
      <c r="U1948" s="175"/>
      <c r="V1948" s="175"/>
      <c r="W1948" s="175"/>
      <c r="X1948" s="175"/>
      <c r="Y1948" s="175"/>
      <c r="Z1948" s="175"/>
      <c r="AA1948" s="175"/>
      <c r="AB1948" s="175"/>
      <c r="AC1948" s="175"/>
      <c r="AD1948" s="175"/>
      <c r="AE1948" s="175"/>
      <c r="AF1948" s="175"/>
      <c r="AG1948" s="175"/>
    </row>
    <row r="1949" spans="1:33" ht="18" customHeight="1">
      <c r="A1949" s="647" t="str">
        <f t="shared" si="176"/>
        <v>平成22</v>
      </c>
      <c r="B1949" s="552">
        <f t="shared" si="173"/>
        <v>107</v>
      </c>
      <c r="C1949" s="648" t="s">
        <v>4319</v>
      </c>
      <c r="D1949" s="648" t="str">
        <f t="shared" si="174"/>
        <v/>
      </c>
      <c r="E1949" s="654">
        <v>1</v>
      </c>
      <c r="F1949" s="650" t="s">
        <v>3988</v>
      </c>
      <c r="G1949" s="650" t="s">
        <v>4320</v>
      </c>
      <c r="H1949" s="650" t="s">
        <v>3624</v>
      </c>
      <c r="I1949" s="677" t="s">
        <v>4093</v>
      </c>
      <c r="J1949" s="665">
        <v>2</v>
      </c>
      <c r="K1949" s="669">
        <v>2</v>
      </c>
      <c r="L1949" s="669">
        <v>62</v>
      </c>
      <c r="M1949" s="176">
        <f t="shared" si="177"/>
        <v>62</v>
      </c>
      <c r="N1949" s="1104"/>
      <c r="O1949" s="1129" t="str">
        <f t="shared" si="175"/>
        <v/>
      </c>
      <c r="P1949" s="175"/>
      <c r="Q1949" s="175"/>
      <c r="R1949" s="175"/>
      <c r="S1949" s="175"/>
      <c r="T1949" s="175"/>
      <c r="U1949" s="175"/>
      <c r="V1949" s="175"/>
      <c r="W1949" s="175"/>
      <c r="X1949" s="175"/>
      <c r="Y1949" s="175"/>
      <c r="Z1949" s="175"/>
      <c r="AA1949" s="175"/>
      <c r="AB1949" s="175"/>
      <c r="AC1949" s="175"/>
      <c r="AD1949" s="175"/>
      <c r="AE1949" s="175"/>
      <c r="AF1949" s="175"/>
      <c r="AG1949" s="175"/>
    </row>
    <row r="1950" spans="1:33" ht="18" customHeight="1">
      <c r="A1950" s="647" t="str">
        <f t="shared" si="176"/>
        <v>平成22</v>
      </c>
      <c r="B1950" s="552">
        <f t="shared" si="173"/>
        <v>48</v>
      </c>
      <c r="C1950" s="648" t="s">
        <v>4321</v>
      </c>
      <c r="D1950" s="648" t="str">
        <f t="shared" si="174"/>
        <v/>
      </c>
      <c r="E1950" s="654">
        <v>1</v>
      </c>
      <c r="F1950" s="650" t="s">
        <v>4322</v>
      </c>
      <c r="G1950" s="650" t="s">
        <v>1599</v>
      </c>
      <c r="H1950" s="650" t="s">
        <v>2920</v>
      </c>
      <c r="I1950" s="677" t="s">
        <v>4083</v>
      </c>
      <c r="J1950" s="665">
        <v>2</v>
      </c>
      <c r="K1950" s="669">
        <v>7</v>
      </c>
      <c r="L1950" s="669">
        <v>272</v>
      </c>
      <c r="M1950" s="176">
        <f t="shared" si="177"/>
        <v>272</v>
      </c>
      <c r="N1950" s="1104"/>
      <c r="O1950" s="1129" t="str">
        <f t="shared" si="175"/>
        <v/>
      </c>
      <c r="P1950" s="175"/>
      <c r="Q1950" s="175"/>
      <c r="R1950" s="175"/>
      <c r="S1950" s="175"/>
      <c r="T1950" s="175"/>
      <c r="U1950" s="175"/>
      <c r="V1950" s="175"/>
      <c r="W1950" s="175"/>
      <c r="X1950" s="175"/>
      <c r="Y1950" s="175"/>
      <c r="Z1950" s="175"/>
      <c r="AA1950" s="175"/>
      <c r="AB1950" s="175"/>
      <c r="AC1950" s="175"/>
      <c r="AD1950" s="175"/>
      <c r="AE1950" s="175"/>
      <c r="AF1950" s="175"/>
      <c r="AG1950" s="175"/>
    </row>
    <row r="1951" spans="1:33" ht="18" customHeight="1">
      <c r="A1951" s="647" t="str">
        <f t="shared" si="176"/>
        <v>平成22</v>
      </c>
      <c r="B1951" s="552">
        <f t="shared" si="173"/>
        <v>30</v>
      </c>
      <c r="C1951" s="648" t="s">
        <v>4151</v>
      </c>
      <c r="D1951" s="648">
        <f t="shared" si="174"/>
        <v>40437</v>
      </c>
      <c r="E1951" s="654">
        <v>4</v>
      </c>
      <c r="F1951" s="650" t="s">
        <v>4323</v>
      </c>
      <c r="G1951" s="650" t="s">
        <v>4324</v>
      </c>
      <c r="H1951" s="650" t="s">
        <v>2920</v>
      </c>
      <c r="I1951" s="677" t="s">
        <v>4083</v>
      </c>
      <c r="J1951" s="665">
        <v>2</v>
      </c>
      <c r="K1951" s="669">
        <v>15</v>
      </c>
      <c r="L1951" s="669">
        <v>11</v>
      </c>
      <c r="M1951" s="176">
        <f t="shared" si="177"/>
        <v>44</v>
      </c>
      <c r="N1951" s="1104"/>
      <c r="O1951" s="1129" t="str">
        <f t="shared" si="175"/>
        <v/>
      </c>
      <c r="P1951" s="175"/>
      <c r="Q1951" s="175"/>
      <c r="R1951" s="175"/>
      <c r="S1951" s="175"/>
      <c r="T1951" s="175"/>
      <c r="U1951" s="175"/>
      <c r="V1951" s="175"/>
      <c r="W1951" s="175"/>
      <c r="X1951" s="175"/>
      <c r="Y1951" s="175"/>
      <c r="Z1951" s="175"/>
      <c r="AA1951" s="175"/>
      <c r="AB1951" s="175"/>
      <c r="AC1951" s="175"/>
      <c r="AD1951" s="175"/>
      <c r="AE1951" s="175"/>
      <c r="AF1951" s="175"/>
      <c r="AG1951" s="175"/>
    </row>
    <row r="1952" spans="1:33" ht="18" customHeight="1">
      <c r="A1952" s="647" t="str">
        <f t="shared" si="176"/>
        <v>平成22</v>
      </c>
      <c r="B1952" s="552">
        <f t="shared" si="173"/>
        <v>64</v>
      </c>
      <c r="C1952" s="648" t="s">
        <v>4325</v>
      </c>
      <c r="D1952" s="648" t="str">
        <f t="shared" si="174"/>
        <v/>
      </c>
      <c r="E1952" s="654">
        <v>1</v>
      </c>
      <c r="F1952" s="651" t="s">
        <v>4326</v>
      </c>
      <c r="G1952" s="650" t="s">
        <v>4327</v>
      </c>
      <c r="H1952" s="650" t="s">
        <v>3585</v>
      </c>
      <c r="I1952" s="677" t="s">
        <v>4083</v>
      </c>
      <c r="J1952" s="665">
        <v>2</v>
      </c>
      <c r="K1952" s="669">
        <v>6</v>
      </c>
      <c r="L1952" s="669">
        <v>71</v>
      </c>
      <c r="M1952" s="176">
        <f t="shared" si="177"/>
        <v>71</v>
      </c>
      <c r="N1952" s="1104"/>
      <c r="O1952" s="1129" t="str">
        <f t="shared" si="175"/>
        <v/>
      </c>
      <c r="P1952" s="175"/>
      <c r="Q1952" s="175"/>
      <c r="R1952" s="175"/>
      <c r="S1952" s="175"/>
      <c r="T1952" s="175"/>
      <c r="U1952" s="175"/>
      <c r="V1952" s="175"/>
      <c r="W1952" s="175"/>
      <c r="X1952" s="175"/>
      <c r="Y1952" s="175"/>
      <c r="Z1952" s="175"/>
      <c r="AA1952" s="175"/>
      <c r="AB1952" s="175"/>
      <c r="AC1952" s="175"/>
      <c r="AD1952" s="175"/>
      <c r="AE1952" s="175"/>
      <c r="AF1952" s="175"/>
      <c r="AG1952" s="175"/>
    </row>
    <row r="1953" spans="1:33" ht="18" customHeight="1">
      <c r="A1953" s="647" t="str">
        <f t="shared" si="176"/>
        <v>平成22</v>
      </c>
      <c r="B1953" s="552">
        <f t="shared" si="173"/>
        <v>48</v>
      </c>
      <c r="C1953" s="648" t="s">
        <v>4328</v>
      </c>
      <c r="D1953" s="648" t="str">
        <f t="shared" si="174"/>
        <v/>
      </c>
      <c r="E1953" s="654">
        <v>1</v>
      </c>
      <c r="F1953" s="650" t="s">
        <v>4329</v>
      </c>
      <c r="G1953" s="650" t="s">
        <v>4330</v>
      </c>
      <c r="H1953" s="650" t="s">
        <v>2920</v>
      </c>
      <c r="I1953" s="677" t="s">
        <v>4083</v>
      </c>
      <c r="J1953" s="665">
        <v>2</v>
      </c>
      <c r="K1953" s="669">
        <v>7</v>
      </c>
      <c r="L1953" s="669">
        <v>136</v>
      </c>
      <c r="M1953" s="176">
        <f t="shared" si="177"/>
        <v>136</v>
      </c>
      <c r="N1953" s="1104"/>
      <c r="O1953" s="1129" t="str">
        <f t="shared" si="175"/>
        <v/>
      </c>
      <c r="P1953" s="175"/>
      <c r="Q1953" s="175"/>
      <c r="R1953" s="175"/>
      <c r="S1953" s="175"/>
      <c r="T1953" s="175"/>
      <c r="U1953" s="175"/>
      <c r="V1953" s="175"/>
      <c r="W1953" s="175"/>
      <c r="X1953" s="175"/>
      <c r="Y1953" s="175"/>
      <c r="Z1953" s="175"/>
      <c r="AA1953" s="175"/>
      <c r="AB1953" s="175"/>
      <c r="AC1953" s="175"/>
      <c r="AD1953" s="175"/>
      <c r="AE1953" s="175"/>
      <c r="AF1953" s="175"/>
      <c r="AG1953" s="175"/>
    </row>
    <row r="1954" spans="1:33" ht="18" customHeight="1">
      <c r="A1954" s="647" t="str">
        <f t="shared" si="176"/>
        <v>平成22</v>
      </c>
      <c r="B1954" s="552">
        <f t="shared" si="173"/>
        <v>41</v>
      </c>
      <c r="C1954" s="648" t="s">
        <v>4331</v>
      </c>
      <c r="D1954" s="648" t="str">
        <f t="shared" si="174"/>
        <v/>
      </c>
      <c r="E1954" s="654">
        <v>1</v>
      </c>
      <c r="F1954" s="650" t="s">
        <v>3697</v>
      </c>
      <c r="G1954" s="650" t="s">
        <v>4332</v>
      </c>
      <c r="H1954" s="650" t="s">
        <v>3538</v>
      </c>
      <c r="I1954" s="677" t="s">
        <v>4130</v>
      </c>
      <c r="J1954" s="665">
        <v>2</v>
      </c>
      <c r="K1954" s="669">
        <v>8</v>
      </c>
      <c r="L1954" s="669">
        <f>111+18</f>
        <v>129</v>
      </c>
      <c r="M1954" s="176">
        <f t="shared" si="177"/>
        <v>129</v>
      </c>
      <c r="N1954" s="1104"/>
      <c r="O1954" s="1129" t="str">
        <f t="shared" si="175"/>
        <v/>
      </c>
      <c r="P1954" s="175"/>
      <c r="Q1954" s="175"/>
      <c r="R1954" s="175"/>
      <c r="S1954" s="175"/>
      <c r="T1954" s="175"/>
      <c r="U1954" s="175"/>
      <c r="V1954" s="175"/>
      <c r="W1954" s="175"/>
      <c r="X1954" s="175"/>
      <c r="Y1954" s="175"/>
      <c r="Z1954" s="175"/>
      <c r="AA1954" s="175"/>
      <c r="AB1954" s="175"/>
      <c r="AC1954" s="175"/>
      <c r="AD1954" s="175"/>
      <c r="AE1954" s="175"/>
      <c r="AF1954" s="175"/>
      <c r="AG1954" s="175"/>
    </row>
    <row r="1955" spans="1:33" ht="18" customHeight="1">
      <c r="A1955" s="647" t="str">
        <f t="shared" si="176"/>
        <v>平成22</v>
      </c>
      <c r="B1955" s="552">
        <f t="shared" si="173"/>
        <v>76</v>
      </c>
      <c r="C1955" s="648" t="s">
        <v>4333</v>
      </c>
      <c r="D1955" s="648" t="str">
        <f t="shared" si="174"/>
        <v/>
      </c>
      <c r="E1955" s="654">
        <v>1</v>
      </c>
      <c r="F1955" s="650" t="s">
        <v>4334</v>
      </c>
      <c r="G1955" s="650" t="s">
        <v>4335</v>
      </c>
      <c r="H1955" s="650" t="s">
        <v>3242</v>
      </c>
      <c r="I1955" s="677" t="s">
        <v>4130</v>
      </c>
      <c r="J1955" s="665">
        <v>2</v>
      </c>
      <c r="K1955" s="669">
        <v>5</v>
      </c>
      <c r="L1955" s="669">
        <v>68</v>
      </c>
      <c r="M1955" s="176">
        <f t="shared" si="177"/>
        <v>68</v>
      </c>
      <c r="N1955" s="1104"/>
      <c r="O1955" s="1129" t="str">
        <f t="shared" si="175"/>
        <v/>
      </c>
      <c r="P1955" s="175"/>
      <c r="Q1955" s="175"/>
      <c r="R1955" s="175"/>
      <c r="S1955" s="175"/>
      <c r="T1955" s="175"/>
      <c r="U1955" s="175"/>
      <c r="V1955" s="175"/>
      <c r="W1955" s="175"/>
      <c r="X1955" s="175"/>
      <c r="Y1955" s="175"/>
      <c r="Z1955" s="175"/>
      <c r="AA1955" s="175"/>
      <c r="AB1955" s="175"/>
      <c r="AC1955" s="175"/>
      <c r="AD1955" s="175"/>
      <c r="AE1955" s="175"/>
      <c r="AF1955" s="175"/>
      <c r="AG1955" s="175"/>
    </row>
    <row r="1956" spans="1:33" ht="18" customHeight="1">
      <c r="A1956" s="647" t="str">
        <f t="shared" si="176"/>
        <v>平成22</v>
      </c>
      <c r="B1956" s="552">
        <f t="shared" si="173"/>
        <v>100</v>
      </c>
      <c r="C1956" s="648" t="s">
        <v>4336</v>
      </c>
      <c r="D1956" s="648" t="str">
        <f t="shared" si="174"/>
        <v/>
      </c>
      <c r="E1956" s="654">
        <v>1</v>
      </c>
      <c r="F1956" s="650" t="s">
        <v>4337</v>
      </c>
      <c r="G1956" s="650" t="s">
        <v>2787</v>
      </c>
      <c r="H1956" s="650" t="s">
        <v>2954</v>
      </c>
      <c r="I1956" s="677" t="s">
        <v>4099</v>
      </c>
      <c r="J1956" s="665">
        <v>2</v>
      </c>
      <c r="K1956" s="669">
        <v>3</v>
      </c>
      <c r="L1956" s="669">
        <v>32</v>
      </c>
      <c r="M1956" s="176">
        <f t="shared" si="177"/>
        <v>32</v>
      </c>
      <c r="N1956" s="1104"/>
      <c r="O1956" s="1129" t="str">
        <f t="shared" si="175"/>
        <v/>
      </c>
      <c r="P1956" s="175"/>
      <c r="Q1956" s="175"/>
      <c r="R1956" s="175"/>
      <c r="S1956" s="175"/>
      <c r="T1956" s="175"/>
      <c r="U1956" s="175"/>
      <c r="V1956" s="175"/>
      <c r="W1956" s="175"/>
      <c r="X1956" s="175"/>
      <c r="Y1956" s="175"/>
      <c r="Z1956" s="175"/>
      <c r="AA1956" s="175"/>
      <c r="AB1956" s="175"/>
      <c r="AC1956" s="175"/>
      <c r="AD1956" s="175"/>
      <c r="AE1956" s="175"/>
      <c r="AF1956" s="175"/>
      <c r="AG1956" s="175"/>
    </row>
    <row r="1957" spans="1:33" ht="18" customHeight="1">
      <c r="A1957" s="647" t="str">
        <f t="shared" si="176"/>
        <v>平成22</v>
      </c>
      <c r="B1957" s="552">
        <f t="shared" si="173"/>
        <v>41</v>
      </c>
      <c r="C1957" s="648" t="s">
        <v>4338</v>
      </c>
      <c r="D1957" s="648" t="str">
        <f t="shared" si="174"/>
        <v/>
      </c>
      <c r="E1957" s="654">
        <v>1</v>
      </c>
      <c r="F1957" s="650" t="s">
        <v>4339</v>
      </c>
      <c r="G1957" s="650" t="s">
        <v>2787</v>
      </c>
      <c r="H1957" s="650" t="s">
        <v>2954</v>
      </c>
      <c r="I1957" s="677" t="s">
        <v>4099</v>
      </c>
      <c r="J1957" s="665">
        <v>2</v>
      </c>
      <c r="K1957" s="669">
        <v>8</v>
      </c>
      <c r="L1957" s="669">
        <v>92</v>
      </c>
      <c r="M1957" s="176">
        <f t="shared" si="177"/>
        <v>92</v>
      </c>
      <c r="N1957" s="1104"/>
      <c r="O1957" s="1129" t="str">
        <f t="shared" si="175"/>
        <v/>
      </c>
      <c r="P1957" s="175"/>
      <c r="Q1957" s="175"/>
      <c r="R1957" s="175"/>
      <c r="S1957" s="175"/>
      <c r="T1957" s="175"/>
      <c r="U1957" s="175"/>
      <c r="V1957" s="175"/>
      <c r="W1957" s="175"/>
      <c r="X1957" s="175"/>
      <c r="Y1957" s="175"/>
      <c r="Z1957" s="175"/>
      <c r="AA1957" s="175"/>
      <c r="AB1957" s="175"/>
      <c r="AC1957" s="175"/>
      <c r="AD1957" s="175"/>
      <c r="AE1957" s="175"/>
      <c r="AF1957" s="175"/>
      <c r="AG1957" s="175"/>
    </row>
    <row r="1958" spans="1:33" ht="18" customHeight="1">
      <c r="A1958" s="647" t="str">
        <f t="shared" si="176"/>
        <v>平成22</v>
      </c>
      <c r="B1958" s="552">
        <f t="shared" si="173"/>
        <v>41</v>
      </c>
      <c r="C1958" s="648" t="s">
        <v>4165</v>
      </c>
      <c r="D1958" s="648">
        <f t="shared" si="174"/>
        <v>40477</v>
      </c>
      <c r="E1958" s="654">
        <v>2</v>
      </c>
      <c r="F1958" s="650" t="s">
        <v>4340</v>
      </c>
      <c r="G1958" s="650" t="s">
        <v>2787</v>
      </c>
      <c r="H1958" s="650" t="s">
        <v>2920</v>
      </c>
      <c r="I1958" s="672" t="s">
        <v>4083</v>
      </c>
      <c r="J1958" s="665">
        <v>2</v>
      </c>
      <c r="K1958" s="669">
        <v>8</v>
      </c>
      <c r="L1958" s="669">
        <v>36</v>
      </c>
      <c r="M1958" s="176">
        <f t="shared" si="177"/>
        <v>72</v>
      </c>
      <c r="N1958" s="1104"/>
      <c r="O1958" s="1129" t="str">
        <f t="shared" si="175"/>
        <v/>
      </c>
      <c r="P1958" s="175"/>
      <c r="Q1958" s="175"/>
      <c r="R1958" s="175"/>
      <c r="S1958" s="175"/>
      <c r="T1958" s="175"/>
      <c r="U1958" s="175"/>
      <c r="V1958" s="175"/>
      <c r="W1958" s="175"/>
      <c r="X1958" s="175"/>
      <c r="Y1958" s="175"/>
      <c r="Z1958" s="175"/>
      <c r="AA1958" s="175"/>
      <c r="AB1958" s="175"/>
      <c r="AC1958" s="175"/>
      <c r="AD1958" s="175"/>
      <c r="AE1958" s="175"/>
      <c r="AF1958" s="175"/>
      <c r="AG1958" s="175"/>
    </row>
    <row r="1959" spans="1:33" ht="18" customHeight="1">
      <c r="A1959" s="647" t="str">
        <f t="shared" si="176"/>
        <v>平成22</v>
      </c>
      <c r="B1959" s="552">
        <f t="shared" si="173"/>
        <v>64</v>
      </c>
      <c r="C1959" s="648" t="s">
        <v>4341</v>
      </c>
      <c r="D1959" s="648" t="str">
        <f t="shared" si="174"/>
        <v/>
      </c>
      <c r="E1959" s="654">
        <v>1</v>
      </c>
      <c r="F1959" s="650" t="s">
        <v>4342</v>
      </c>
      <c r="G1959" s="650" t="s">
        <v>2915</v>
      </c>
      <c r="H1959" s="650" t="s">
        <v>3937</v>
      </c>
      <c r="I1959" s="677" t="s">
        <v>4075</v>
      </c>
      <c r="J1959" s="665">
        <v>2</v>
      </c>
      <c r="K1959" s="669">
        <v>6</v>
      </c>
      <c r="L1959" s="669">
        <v>80</v>
      </c>
      <c r="M1959" s="176">
        <f t="shared" si="177"/>
        <v>80</v>
      </c>
      <c r="N1959" s="1104"/>
      <c r="O1959" s="1129" t="str">
        <f t="shared" si="175"/>
        <v/>
      </c>
      <c r="P1959" s="175"/>
      <c r="Q1959" s="175"/>
      <c r="R1959" s="175"/>
      <c r="S1959" s="175"/>
      <c r="T1959" s="175"/>
      <c r="U1959" s="175"/>
      <c r="V1959" s="175"/>
      <c r="W1959" s="175"/>
      <c r="X1959" s="175"/>
      <c r="Y1959" s="175"/>
      <c r="Z1959" s="175"/>
      <c r="AA1959" s="175"/>
      <c r="AB1959" s="175"/>
      <c r="AC1959" s="175"/>
      <c r="AD1959" s="175"/>
      <c r="AE1959" s="175"/>
      <c r="AF1959" s="175"/>
      <c r="AG1959" s="175"/>
    </row>
    <row r="1960" spans="1:33" ht="18" customHeight="1">
      <c r="A1960" s="647" t="str">
        <f t="shared" si="176"/>
        <v>平成22</v>
      </c>
      <c r="B1960" s="552">
        <f t="shared" si="173"/>
        <v>35</v>
      </c>
      <c r="C1960" s="648" t="s">
        <v>4175</v>
      </c>
      <c r="D1960" s="648" t="str">
        <f t="shared" si="174"/>
        <v/>
      </c>
      <c r="E1960" s="654">
        <v>1</v>
      </c>
      <c r="F1960" s="650" t="s">
        <v>4343</v>
      </c>
      <c r="G1960" s="650" t="s">
        <v>4344</v>
      </c>
      <c r="H1960" s="650" t="s">
        <v>2954</v>
      </c>
      <c r="I1960" s="677" t="s">
        <v>4099</v>
      </c>
      <c r="J1960" s="665">
        <v>2</v>
      </c>
      <c r="K1960" s="669">
        <v>9</v>
      </c>
      <c r="L1960" s="669">
        <v>38</v>
      </c>
      <c r="M1960" s="176">
        <f t="shared" si="177"/>
        <v>38</v>
      </c>
      <c r="N1960" s="1104"/>
      <c r="O1960" s="1129" t="str">
        <f t="shared" si="175"/>
        <v/>
      </c>
      <c r="P1960" s="175"/>
      <c r="Q1960" s="175"/>
      <c r="R1960" s="175"/>
      <c r="S1960" s="175"/>
      <c r="T1960" s="175"/>
      <c r="U1960" s="175"/>
      <c r="V1960" s="175"/>
      <c r="W1960" s="175"/>
      <c r="X1960" s="175"/>
      <c r="Y1960" s="175"/>
      <c r="Z1960" s="175"/>
      <c r="AA1960" s="175"/>
      <c r="AB1960" s="175"/>
      <c r="AC1960" s="175"/>
      <c r="AD1960" s="175"/>
      <c r="AE1960" s="175"/>
      <c r="AF1960" s="175"/>
      <c r="AG1960" s="175"/>
    </row>
    <row r="1961" spans="1:33" ht="18" customHeight="1">
      <c r="A1961" s="647" t="str">
        <f t="shared" si="176"/>
        <v>平成22</v>
      </c>
      <c r="B1961" s="552">
        <f t="shared" si="173"/>
        <v>48</v>
      </c>
      <c r="C1961" s="648" t="s">
        <v>4177</v>
      </c>
      <c r="D1961" s="648" t="str">
        <f t="shared" si="174"/>
        <v/>
      </c>
      <c r="E1961" s="654">
        <v>1</v>
      </c>
      <c r="F1961" s="650" t="s">
        <v>4345</v>
      </c>
      <c r="G1961" s="650" t="s">
        <v>3134</v>
      </c>
      <c r="H1961" s="650" t="s">
        <v>3231</v>
      </c>
      <c r="I1961" s="677" t="s">
        <v>4116</v>
      </c>
      <c r="J1961" s="665">
        <v>2</v>
      </c>
      <c r="K1961" s="669">
        <v>7</v>
      </c>
      <c r="L1961" s="669">
        <v>103</v>
      </c>
      <c r="M1961" s="176">
        <f t="shared" si="177"/>
        <v>103</v>
      </c>
      <c r="N1961" s="1104"/>
      <c r="O1961" s="1129" t="str">
        <f t="shared" si="175"/>
        <v/>
      </c>
      <c r="P1961" s="175"/>
      <c r="Q1961" s="175"/>
      <c r="R1961" s="175"/>
      <c r="S1961" s="175"/>
      <c r="T1961" s="175"/>
      <c r="U1961" s="175"/>
      <c r="V1961" s="175"/>
      <c r="W1961" s="175"/>
      <c r="X1961" s="175"/>
      <c r="Y1961" s="175"/>
      <c r="Z1961" s="175"/>
      <c r="AA1961" s="175"/>
      <c r="AB1961" s="175"/>
      <c r="AC1961" s="175"/>
      <c r="AD1961" s="175"/>
      <c r="AE1961" s="175"/>
      <c r="AF1961" s="175"/>
      <c r="AG1961" s="175"/>
    </row>
    <row r="1962" spans="1:33" ht="18" customHeight="1">
      <c r="A1962" s="647" t="str">
        <f t="shared" si="176"/>
        <v>平成22</v>
      </c>
      <c r="B1962" s="552">
        <f t="shared" si="173"/>
        <v>48</v>
      </c>
      <c r="C1962" s="648" t="s">
        <v>4183</v>
      </c>
      <c r="D1962" s="648" t="str">
        <f t="shared" si="174"/>
        <v/>
      </c>
      <c r="E1962" s="654">
        <v>1</v>
      </c>
      <c r="F1962" s="650" t="s">
        <v>4346</v>
      </c>
      <c r="G1962" s="650" t="s">
        <v>3134</v>
      </c>
      <c r="H1962" s="651" t="s">
        <v>3538</v>
      </c>
      <c r="I1962" s="677" t="s">
        <v>4130</v>
      </c>
      <c r="J1962" s="665">
        <v>2</v>
      </c>
      <c r="K1962" s="669">
        <v>7</v>
      </c>
      <c r="L1962" s="669">
        <v>53</v>
      </c>
      <c r="M1962" s="176">
        <f t="shared" si="177"/>
        <v>53</v>
      </c>
      <c r="N1962" s="1104"/>
      <c r="O1962" s="1129" t="str">
        <f t="shared" si="175"/>
        <v/>
      </c>
      <c r="P1962" s="175"/>
      <c r="Q1962" s="175"/>
      <c r="R1962" s="175"/>
      <c r="S1962" s="175"/>
      <c r="T1962" s="175"/>
      <c r="U1962" s="175"/>
      <c r="V1962" s="175"/>
      <c r="W1962" s="175"/>
      <c r="X1962" s="175"/>
      <c r="Y1962" s="175"/>
      <c r="Z1962" s="175"/>
      <c r="AA1962" s="175"/>
      <c r="AB1962" s="175"/>
      <c r="AC1962" s="175"/>
      <c r="AD1962" s="175"/>
      <c r="AE1962" s="175"/>
      <c r="AF1962" s="175"/>
      <c r="AG1962" s="175"/>
    </row>
    <row r="1963" spans="1:33" ht="18" customHeight="1">
      <c r="A1963" s="647" t="str">
        <f t="shared" si="176"/>
        <v>平成22</v>
      </c>
      <c r="B1963" s="552">
        <f t="shared" si="173"/>
        <v>84</v>
      </c>
      <c r="C1963" s="648" t="s">
        <v>4347</v>
      </c>
      <c r="D1963" s="648" t="str">
        <f t="shared" si="174"/>
        <v/>
      </c>
      <c r="E1963" s="654">
        <v>1</v>
      </c>
      <c r="F1963" s="650" t="s">
        <v>4348</v>
      </c>
      <c r="G1963" s="650" t="s">
        <v>3134</v>
      </c>
      <c r="H1963" s="650" t="s">
        <v>3533</v>
      </c>
      <c r="I1963" s="677" t="s">
        <v>4205</v>
      </c>
      <c r="J1963" s="665">
        <v>2</v>
      </c>
      <c r="K1963" s="669">
        <v>4</v>
      </c>
      <c r="L1963" s="669">
        <v>51</v>
      </c>
      <c r="M1963" s="176">
        <f t="shared" si="177"/>
        <v>51</v>
      </c>
      <c r="N1963" s="1104"/>
      <c r="O1963" s="1129" t="str">
        <f t="shared" si="175"/>
        <v/>
      </c>
      <c r="P1963" s="175"/>
      <c r="Q1963" s="175"/>
      <c r="R1963" s="175"/>
      <c r="S1963" s="175"/>
      <c r="T1963" s="175"/>
      <c r="U1963" s="175"/>
      <c r="V1963" s="175"/>
      <c r="W1963" s="175"/>
      <c r="X1963" s="175"/>
      <c r="Y1963" s="175"/>
      <c r="Z1963" s="175"/>
      <c r="AA1963" s="175"/>
      <c r="AB1963" s="175"/>
      <c r="AC1963" s="175"/>
      <c r="AD1963" s="175"/>
      <c r="AE1963" s="175"/>
      <c r="AF1963" s="175"/>
      <c r="AG1963" s="175"/>
    </row>
    <row r="1964" spans="1:33" ht="18" customHeight="1">
      <c r="A1964" s="647" t="str">
        <f t="shared" si="176"/>
        <v>平成22</v>
      </c>
      <c r="B1964" s="552">
        <f t="shared" si="173"/>
        <v>48</v>
      </c>
      <c r="C1964" s="648" t="s">
        <v>4196</v>
      </c>
      <c r="D1964" s="648" t="str">
        <f t="shared" si="174"/>
        <v/>
      </c>
      <c r="E1964" s="654">
        <v>1</v>
      </c>
      <c r="F1964" s="650" t="s">
        <v>4349</v>
      </c>
      <c r="G1964" s="650" t="s">
        <v>2787</v>
      </c>
      <c r="H1964" s="650" t="s">
        <v>2920</v>
      </c>
      <c r="I1964" s="677" t="s">
        <v>4083</v>
      </c>
      <c r="J1964" s="665">
        <v>2</v>
      </c>
      <c r="K1964" s="669">
        <v>7</v>
      </c>
      <c r="L1964" s="669">
        <v>56</v>
      </c>
      <c r="M1964" s="176">
        <f t="shared" si="177"/>
        <v>56</v>
      </c>
      <c r="N1964" s="1104"/>
      <c r="O1964" s="1129" t="str">
        <f t="shared" si="175"/>
        <v/>
      </c>
      <c r="P1964" s="175"/>
      <c r="Q1964" s="175"/>
      <c r="R1964" s="175"/>
      <c r="S1964" s="175"/>
      <c r="T1964" s="175"/>
      <c r="U1964" s="175"/>
      <c r="V1964" s="175"/>
      <c r="W1964" s="175"/>
      <c r="X1964" s="175"/>
      <c r="Y1964" s="175"/>
      <c r="Z1964" s="175"/>
      <c r="AA1964" s="175"/>
      <c r="AB1964" s="175"/>
      <c r="AC1964" s="175"/>
      <c r="AD1964" s="175"/>
      <c r="AE1964" s="175"/>
      <c r="AF1964" s="175"/>
      <c r="AG1964" s="175"/>
    </row>
    <row r="1965" spans="1:33" ht="18" customHeight="1">
      <c r="A1965" s="647" t="str">
        <f t="shared" si="176"/>
        <v>平成22</v>
      </c>
      <c r="B1965" s="552">
        <f t="shared" si="173"/>
        <v>64</v>
      </c>
      <c r="C1965" s="648" t="s">
        <v>4350</v>
      </c>
      <c r="D1965" s="648" t="str">
        <f t="shared" si="174"/>
        <v/>
      </c>
      <c r="E1965" s="654">
        <v>1</v>
      </c>
      <c r="F1965" s="650" t="s">
        <v>4351</v>
      </c>
      <c r="G1965" s="650" t="s">
        <v>3134</v>
      </c>
      <c r="H1965" s="651" t="s">
        <v>3538</v>
      </c>
      <c r="I1965" s="677" t="s">
        <v>4130</v>
      </c>
      <c r="J1965" s="665">
        <v>2</v>
      </c>
      <c r="K1965" s="669">
        <v>6</v>
      </c>
      <c r="L1965" s="669">
        <v>21</v>
      </c>
      <c r="M1965" s="176">
        <f t="shared" si="177"/>
        <v>21</v>
      </c>
      <c r="N1965" s="1104"/>
      <c r="O1965" s="1129" t="str">
        <f t="shared" si="175"/>
        <v/>
      </c>
      <c r="P1965" s="175"/>
      <c r="Q1965" s="175"/>
      <c r="R1965" s="175"/>
      <c r="S1965" s="175"/>
      <c r="T1965" s="175"/>
      <c r="U1965" s="175"/>
      <c r="V1965" s="175"/>
      <c r="W1965" s="175"/>
      <c r="X1965" s="175"/>
      <c r="Y1965" s="175"/>
      <c r="Z1965" s="175"/>
      <c r="AA1965" s="175"/>
      <c r="AB1965" s="175"/>
      <c r="AC1965" s="175"/>
      <c r="AD1965" s="175"/>
      <c r="AE1965" s="175"/>
      <c r="AF1965" s="175"/>
      <c r="AG1965" s="175"/>
    </row>
    <row r="1966" spans="1:33" ht="18" customHeight="1">
      <c r="A1966" s="647" t="str">
        <f t="shared" si="176"/>
        <v>平成22</v>
      </c>
      <c r="B1966" s="552">
        <f t="shared" si="173"/>
        <v>48</v>
      </c>
      <c r="C1966" s="648" t="s">
        <v>4350</v>
      </c>
      <c r="D1966" s="648" t="str">
        <f t="shared" si="174"/>
        <v/>
      </c>
      <c r="E1966" s="654">
        <v>1</v>
      </c>
      <c r="F1966" s="650" t="s">
        <v>4352</v>
      </c>
      <c r="G1966" s="650" t="s">
        <v>4078</v>
      </c>
      <c r="H1966" s="650" t="s">
        <v>3231</v>
      </c>
      <c r="I1966" s="677" t="s">
        <v>4116</v>
      </c>
      <c r="J1966" s="665">
        <v>2</v>
      </c>
      <c r="K1966" s="669">
        <v>7</v>
      </c>
      <c r="L1966" s="669">
        <v>109</v>
      </c>
      <c r="M1966" s="176">
        <f t="shared" si="177"/>
        <v>109</v>
      </c>
      <c r="N1966" s="1104"/>
      <c r="O1966" s="1129" t="str">
        <f t="shared" si="175"/>
        <v/>
      </c>
      <c r="P1966" s="175"/>
      <c r="Q1966" s="175"/>
      <c r="R1966" s="175"/>
      <c r="S1966" s="175"/>
      <c r="T1966" s="175"/>
      <c r="U1966" s="175"/>
      <c r="V1966" s="175"/>
      <c r="W1966" s="175"/>
      <c r="X1966" s="175"/>
      <c r="Y1966" s="175"/>
      <c r="Z1966" s="175"/>
      <c r="AA1966" s="175"/>
      <c r="AB1966" s="175"/>
      <c r="AC1966" s="175"/>
      <c r="AD1966" s="175"/>
      <c r="AE1966" s="175"/>
      <c r="AF1966" s="175"/>
      <c r="AG1966" s="175"/>
    </row>
    <row r="1967" spans="1:33" ht="18" customHeight="1">
      <c r="A1967" s="647" t="str">
        <f t="shared" si="176"/>
        <v>平成22</v>
      </c>
      <c r="B1967" s="552">
        <f t="shared" si="173"/>
        <v>64</v>
      </c>
      <c r="C1967" s="648" t="s">
        <v>4353</v>
      </c>
      <c r="D1967" s="648" t="str">
        <f t="shared" si="174"/>
        <v/>
      </c>
      <c r="E1967" s="654">
        <v>1</v>
      </c>
      <c r="F1967" s="650" t="s">
        <v>4354</v>
      </c>
      <c r="G1967" s="650" t="s">
        <v>2915</v>
      </c>
      <c r="H1967" s="650" t="s">
        <v>2904</v>
      </c>
      <c r="I1967" s="677" t="s">
        <v>4093</v>
      </c>
      <c r="J1967" s="665">
        <v>2</v>
      </c>
      <c r="K1967" s="669">
        <v>6</v>
      </c>
      <c r="L1967" s="669">
        <v>49</v>
      </c>
      <c r="M1967" s="176">
        <f t="shared" si="177"/>
        <v>49</v>
      </c>
      <c r="N1967" s="1104"/>
      <c r="O1967" s="1129" t="str">
        <f t="shared" si="175"/>
        <v/>
      </c>
      <c r="P1967" s="175"/>
      <c r="Q1967" s="175"/>
      <c r="R1967" s="175"/>
      <c r="S1967" s="175"/>
      <c r="T1967" s="175"/>
      <c r="U1967" s="175"/>
      <c r="V1967" s="175"/>
      <c r="W1967" s="175"/>
      <c r="X1967" s="175"/>
      <c r="Y1967" s="175"/>
      <c r="Z1967" s="175"/>
      <c r="AA1967" s="175"/>
      <c r="AB1967" s="175"/>
      <c r="AC1967" s="175"/>
      <c r="AD1967" s="175"/>
      <c r="AE1967" s="175"/>
      <c r="AF1967" s="175"/>
      <c r="AG1967" s="175"/>
    </row>
    <row r="1968" spans="1:33" ht="18" customHeight="1">
      <c r="A1968" s="647" t="str">
        <f t="shared" si="176"/>
        <v>平成22</v>
      </c>
      <c r="B1968" s="552">
        <f t="shared" si="173"/>
        <v>48</v>
      </c>
      <c r="C1968" s="648" t="s">
        <v>4208</v>
      </c>
      <c r="D1968" s="648" t="str">
        <f t="shared" si="174"/>
        <v/>
      </c>
      <c r="E1968" s="654">
        <v>1</v>
      </c>
      <c r="F1968" s="650" t="s">
        <v>4355</v>
      </c>
      <c r="G1968" s="650" t="s">
        <v>2383</v>
      </c>
      <c r="H1968" s="650" t="s">
        <v>3231</v>
      </c>
      <c r="I1968" s="677" t="s">
        <v>4116</v>
      </c>
      <c r="J1968" s="665">
        <v>2</v>
      </c>
      <c r="K1968" s="669">
        <v>7</v>
      </c>
      <c r="L1968" s="669">
        <v>52</v>
      </c>
      <c r="M1968" s="176">
        <f t="shared" si="177"/>
        <v>52</v>
      </c>
      <c r="N1968" s="1104"/>
      <c r="O1968" s="1129" t="str">
        <f t="shared" si="175"/>
        <v/>
      </c>
      <c r="P1968" s="175"/>
      <c r="Q1968" s="175"/>
      <c r="R1968" s="175"/>
      <c r="S1968" s="175"/>
      <c r="T1968" s="175"/>
      <c r="U1968" s="175"/>
      <c r="V1968" s="175"/>
      <c r="W1968" s="175"/>
      <c r="X1968" s="175"/>
      <c r="Y1968" s="175"/>
      <c r="Z1968" s="175"/>
      <c r="AA1968" s="175"/>
      <c r="AB1968" s="175"/>
      <c r="AC1968" s="175"/>
      <c r="AD1968" s="175"/>
      <c r="AE1968" s="175"/>
      <c r="AF1968" s="175"/>
      <c r="AG1968" s="175"/>
    </row>
    <row r="1969" spans="1:33" ht="18" customHeight="1">
      <c r="A1969" s="647" t="str">
        <f t="shared" si="176"/>
        <v>平成22</v>
      </c>
      <c r="B1969" s="552">
        <f t="shared" si="173"/>
        <v>100</v>
      </c>
      <c r="C1969" s="648" t="s">
        <v>4215</v>
      </c>
      <c r="D1969" s="648" t="str">
        <f t="shared" si="174"/>
        <v/>
      </c>
      <c r="E1969" s="654">
        <v>1</v>
      </c>
      <c r="F1969" s="650" t="s">
        <v>4356</v>
      </c>
      <c r="G1969" s="650" t="s">
        <v>4357</v>
      </c>
      <c r="H1969" s="650" t="s">
        <v>3527</v>
      </c>
      <c r="I1969" s="677" t="s">
        <v>4130</v>
      </c>
      <c r="J1969" s="665">
        <v>2</v>
      </c>
      <c r="K1969" s="669">
        <v>3</v>
      </c>
      <c r="L1969" s="669">
        <v>23</v>
      </c>
      <c r="M1969" s="176">
        <f t="shared" si="177"/>
        <v>23</v>
      </c>
      <c r="N1969" s="1104"/>
      <c r="O1969" s="1129" t="str">
        <f t="shared" si="175"/>
        <v/>
      </c>
      <c r="P1969" s="175"/>
      <c r="Q1969" s="175"/>
      <c r="R1969" s="175"/>
      <c r="S1969" s="175"/>
      <c r="T1969" s="175"/>
      <c r="U1969" s="175"/>
      <c r="V1969" s="175"/>
      <c r="W1969" s="175"/>
      <c r="X1969" s="175"/>
      <c r="Y1969" s="175"/>
      <c r="Z1969" s="175"/>
      <c r="AA1969" s="175"/>
      <c r="AB1969" s="175"/>
      <c r="AC1969" s="175"/>
      <c r="AD1969" s="175"/>
      <c r="AE1969" s="175"/>
      <c r="AF1969" s="175"/>
      <c r="AG1969" s="175"/>
    </row>
    <row r="1970" spans="1:33" ht="18" customHeight="1">
      <c r="A1970" s="647" t="str">
        <f t="shared" si="176"/>
        <v>平成22</v>
      </c>
      <c r="B1970" s="552">
        <f t="shared" si="173"/>
        <v>48</v>
      </c>
      <c r="C1970" s="648" t="s">
        <v>4217</v>
      </c>
      <c r="D1970" s="648" t="str">
        <f t="shared" si="174"/>
        <v/>
      </c>
      <c r="E1970" s="654">
        <v>1</v>
      </c>
      <c r="F1970" s="650" t="s">
        <v>4358</v>
      </c>
      <c r="G1970" s="650" t="s">
        <v>4359</v>
      </c>
      <c r="H1970" s="650" t="s">
        <v>3106</v>
      </c>
      <c r="I1970" s="677" t="s">
        <v>4079</v>
      </c>
      <c r="J1970" s="665">
        <v>2</v>
      </c>
      <c r="K1970" s="669">
        <v>7</v>
      </c>
      <c r="L1970" s="669">
        <v>70</v>
      </c>
      <c r="M1970" s="176">
        <f t="shared" si="177"/>
        <v>70</v>
      </c>
      <c r="N1970" s="1104"/>
      <c r="O1970" s="1129" t="str">
        <f t="shared" si="175"/>
        <v/>
      </c>
      <c r="P1970" s="175"/>
      <c r="Q1970" s="175"/>
      <c r="R1970" s="175"/>
      <c r="S1970" s="175"/>
      <c r="T1970" s="175"/>
      <c r="U1970" s="175"/>
      <c r="V1970" s="175"/>
      <c r="W1970" s="175"/>
      <c r="X1970" s="175"/>
      <c r="Y1970" s="175"/>
      <c r="Z1970" s="175"/>
      <c r="AA1970" s="175"/>
      <c r="AB1970" s="175"/>
      <c r="AC1970" s="175"/>
      <c r="AD1970" s="175"/>
      <c r="AE1970" s="175"/>
      <c r="AF1970" s="175"/>
      <c r="AG1970" s="175"/>
    </row>
    <row r="1971" spans="1:33" ht="18" customHeight="1">
      <c r="A1971" s="647" t="str">
        <f t="shared" si="176"/>
        <v>平成22</v>
      </c>
      <c r="B1971" s="552">
        <f t="shared" si="173"/>
        <v>76</v>
      </c>
      <c r="C1971" s="648" t="s">
        <v>4231</v>
      </c>
      <c r="D1971" s="648" t="str">
        <f t="shared" si="174"/>
        <v/>
      </c>
      <c r="E1971" s="654">
        <v>1</v>
      </c>
      <c r="F1971" s="651" t="s">
        <v>4360</v>
      </c>
      <c r="G1971" s="650" t="s">
        <v>4361</v>
      </c>
      <c r="H1971" s="650" t="s">
        <v>3585</v>
      </c>
      <c r="I1971" s="677" t="s">
        <v>4083</v>
      </c>
      <c r="J1971" s="665">
        <v>2</v>
      </c>
      <c r="K1971" s="669">
        <v>5</v>
      </c>
      <c r="L1971" s="669">
        <v>64</v>
      </c>
      <c r="M1971" s="176">
        <f t="shared" si="177"/>
        <v>64</v>
      </c>
      <c r="N1971" s="1104"/>
      <c r="O1971" s="1129" t="str">
        <f t="shared" si="175"/>
        <v/>
      </c>
      <c r="P1971" s="175"/>
      <c r="Q1971" s="175"/>
      <c r="R1971" s="175"/>
      <c r="S1971" s="175"/>
      <c r="T1971" s="175"/>
      <c r="U1971" s="175"/>
      <c r="V1971" s="175"/>
      <c r="W1971" s="175"/>
      <c r="X1971" s="175"/>
      <c r="Y1971" s="175"/>
      <c r="Z1971" s="175"/>
      <c r="AA1971" s="175"/>
      <c r="AB1971" s="175"/>
      <c r="AC1971" s="175"/>
      <c r="AD1971" s="175"/>
      <c r="AE1971" s="175"/>
      <c r="AF1971" s="175"/>
      <c r="AG1971" s="175"/>
    </row>
    <row r="1972" spans="1:33" ht="18" customHeight="1">
      <c r="A1972" s="647" t="str">
        <f t="shared" si="176"/>
        <v>平成22</v>
      </c>
      <c r="B1972" s="552">
        <f t="shared" si="173"/>
        <v>41</v>
      </c>
      <c r="C1972" s="648" t="s">
        <v>4362</v>
      </c>
      <c r="D1972" s="648" t="str">
        <f t="shared" si="174"/>
        <v/>
      </c>
      <c r="E1972" s="654">
        <v>1</v>
      </c>
      <c r="F1972" s="650" t="s">
        <v>4363</v>
      </c>
      <c r="G1972" s="650" t="s">
        <v>3134</v>
      </c>
      <c r="H1972" s="651" t="s">
        <v>3538</v>
      </c>
      <c r="I1972" s="677" t="s">
        <v>4130</v>
      </c>
      <c r="J1972" s="665">
        <v>2</v>
      </c>
      <c r="K1972" s="669">
        <v>8</v>
      </c>
      <c r="L1972" s="669">
        <v>78</v>
      </c>
      <c r="M1972" s="176">
        <f t="shared" si="177"/>
        <v>78</v>
      </c>
      <c r="N1972" s="1104"/>
      <c r="O1972" s="1129" t="str">
        <f t="shared" si="175"/>
        <v/>
      </c>
      <c r="P1972" s="175"/>
      <c r="Q1972" s="175"/>
      <c r="R1972" s="175"/>
      <c r="S1972" s="175"/>
      <c r="T1972" s="175"/>
      <c r="U1972" s="175"/>
      <c r="V1972" s="175"/>
      <c r="W1972" s="175"/>
      <c r="X1972" s="175"/>
      <c r="Y1972" s="175"/>
      <c r="Z1972" s="175"/>
      <c r="AA1972" s="175"/>
      <c r="AB1972" s="175"/>
      <c r="AC1972" s="175"/>
      <c r="AD1972" s="175"/>
      <c r="AE1972" s="175"/>
      <c r="AF1972" s="175"/>
      <c r="AG1972" s="175"/>
    </row>
    <row r="1973" spans="1:33" ht="18" customHeight="1">
      <c r="A1973" s="647" t="str">
        <f t="shared" si="176"/>
        <v>平成22</v>
      </c>
      <c r="B1973" s="552">
        <f t="shared" si="173"/>
        <v>35</v>
      </c>
      <c r="C1973" s="648" t="s">
        <v>4364</v>
      </c>
      <c r="D1973" s="648" t="str">
        <f t="shared" si="174"/>
        <v/>
      </c>
      <c r="E1973" s="654">
        <v>1</v>
      </c>
      <c r="F1973" s="650" t="s">
        <v>4365</v>
      </c>
      <c r="G1973" s="650" t="s">
        <v>4366</v>
      </c>
      <c r="H1973" s="650" t="s">
        <v>2920</v>
      </c>
      <c r="I1973" s="677" t="s">
        <v>4083</v>
      </c>
      <c r="J1973" s="665">
        <v>2</v>
      </c>
      <c r="K1973" s="669">
        <v>9</v>
      </c>
      <c r="L1973" s="669">
        <v>120</v>
      </c>
      <c r="M1973" s="176">
        <f t="shared" si="177"/>
        <v>120</v>
      </c>
      <c r="N1973" s="1104"/>
      <c r="O1973" s="1129" t="str">
        <f t="shared" si="175"/>
        <v/>
      </c>
      <c r="P1973" s="175"/>
      <c r="Q1973" s="175"/>
      <c r="R1973" s="175"/>
      <c r="S1973" s="175"/>
      <c r="T1973" s="175"/>
      <c r="U1973" s="175"/>
      <c r="V1973" s="175"/>
      <c r="W1973" s="175"/>
      <c r="X1973" s="175"/>
      <c r="Y1973" s="175"/>
      <c r="Z1973" s="175"/>
      <c r="AA1973" s="175"/>
      <c r="AB1973" s="175"/>
      <c r="AC1973" s="175"/>
      <c r="AD1973" s="175"/>
      <c r="AE1973" s="175"/>
      <c r="AF1973" s="175"/>
      <c r="AG1973" s="175"/>
    </row>
    <row r="1974" spans="1:33" ht="18" customHeight="1">
      <c r="A1974" s="647" t="str">
        <f t="shared" si="176"/>
        <v>平成22</v>
      </c>
      <c r="B1974" s="552">
        <f t="shared" si="173"/>
        <v>33</v>
      </c>
      <c r="C1974" s="648" t="s">
        <v>4367</v>
      </c>
      <c r="D1974" s="648" t="str">
        <f t="shared" si="174"/>
        <v/>
      </c>
      <c r="E1974" s="654">
        <v>1</v>
      </c>
      <c r="F1974" s="650" t="s">
        <v>4368</v>
      </c>
      <c r="G1974" s="650" t="s">
        <v>2859</v>
      </c>
      <c r="H1974" s="650" t="s">
        <v>2920</v>
      </c>
      <c r="I1974" s="677" t="s">
        <v>4083</v>
      </c>
      <c r="J1974" s="665">
        <v>2</v>
      </c>
      <c r="K1974" s="669">
        <v>10</v>
      </c>
      <c r="L1974" s="669">
        <v>82</v>
      </c>
      <c r="M1974" s="176">
        <f t="shared" si="177"/>
        <v>82</v>
      </c>
      <c r="N1974" s="1104"/>
      <c r="O1974" s="1129" t="str">
        <f t="shared" si="175"/>
        <v/>
      </c>
      <c r="P1974" s="175"/>
      <c r="Q1974" s="175"/>
      <c r="R1974" s="175"/>
      <c r="S1974" s="175"/>
      <c r="T1974" s="175"/>
      <c r="U1974" s="175"/>
      <c r="V1974" s="175"/>
      <c r="W1974" s="175"/>
      <c r="X1974" s="175"/>
      <c r="Y1974" s="175"/>
      <c r="Z1974" s="175"/>
      <c r="AA1974" s="175"/>
      <c r="AB1974" s="175"/>
      <c r="AC1974" s="175"/>
      <c r="AD1974" s="175"/>
      <c r="AE1974" s="175"/>
      <c r="AF1974" s="175"/>
      <c r="AG1974" s="175"/>
    </row>
    <row r="1975" spans="1:33" ht="18" customHeight="1">
      <c r="A1975" s="647" t="str">
        <f t="shared" si="176"/>
        <v>平成22</v>
      </c>
      <c r="B1975" s="552">
        <f t="shared" si="173"/>
        <v>76</v>
      </c>
      <c r="C1975" s="648" t="s">
        <v>4369</v>
      </c>
      <c r="D1975" s="648" t="str">
        <f t="shared" si="174"/>
        <v/>
      </c>
      <c r="E1975" s="654">
        <v>1</v>
      </c>
      <c r="F1975" s="676" t="s">
        <v>4370</v>
      </c>
      <c r="G1975" s="650" t="s">
        <v>3134</v>
      </c>
      <c r="H1975" s="650" t="s">
        <v>3703</v>
      </c>
      <c r="I1975" s="677" t="s">
        <v>4099</v>
      </c>
      <c r="J1975" s="665">
        <v>2</v>
      </c>
      <c r="K1975" s="669">
        <v>5</v>
      </c>
      <c r="L1975" s="669">
        <v>90</v>
      </c>
      <c r="M1975" s="176">
        <f t="shared" si="177"/>
        <v>90</v>
      </c>
      <c r="N1975" s="1104"/>
      <c r="O1975" s="1129" t="str">
        <f t="shared" si="175"/>
        <v/>
      </c>
      <c r="P1975" s="175"/>
      <c r="Q1975" s="175"/>
      <c r="R1975" s="175"/>
      <c r="S1975" s="175"/>
      <c r="T1975" s="175"/>
      <c r="U1975" s="175"/>
      <c r="V1975" s="175"/>
      <c r="W1975" s="175"/>
      <c r="X1975" s="175"/>
      <c r="Y1975" s="175"/>
      <c r="Z1975" s="175"/>
      <c r="AA1975" s="175"/>
      <c r="AB1975" s="175"/>
      <c r="AC1975" s="175"/>
      <c r="AD1975" s="175"/>
      <c r="AE1975" s="175"/>
      <c r="AF1975" s="175"/>
      <c r="AG1975" s="175"/>
    </row>
    <row r="1976" spans="1:33" ht="18" customHeight="1">
      <c r="A1976" s="647" t="str">
        <f t="shared" si="176"/>
        <v>平成22</v>
      </c>
      <c r="B1976" s="552">
        <f t="shared" si="173"/>
        <v>35</v>
      </c>
      <c r="C1976" s="648" t="s">
        <v>4371</v>
      </c>
      <c r="D1976" s="648" t="str">
        <f t="shared" si="174"/>
        <v/>
      </c>
      <c r="E1976" s="654">
        <v>1</v>
      </c>
      <c r="F1976" s="650" t="s">
        <v>4372</v>
      </c>
      <c r="G1976" s="650" t="s">
        <v>2915</v>
      </c>
      <c r="H1976" s="650" t="s">
        <v>2904</v>
      </c>
      <c r="I1976" s="677" t="s">
        <v>4093</v>
      </c>
      <c r="J1976" s="665">
        <v>2</v>
      </c>
      <c r="K1976" s="656">
        <v>9</v>
      </c>
      <c r="L1976" s="669">
        <v>72</v>
      </c>
      <c r="M1976" s="176">
        <f t="shared" si="177"/>
        <v>72</v>
      </c>
      <c r="N1976" s="1104"/>
      <c r="O1976" s="1129" t="str">
        <f t="shared" si="175"/>
        <v/>
      </c>
      <c r="P1976" s="175"/>
      <c r="Q1976" s="175"/>
      <c r="R1976" s="175"/>
      <c r="S1976" s="175"/>
      <c r="T1976" s="175"/>
      <c r="U1976" s="175"/>
      <c r="V1976" s="175"/>
      <c r="W1976" s="175"/>
      <c r="X1976" s="175"/>
      <c r="Y1976" s="175"/>
      <c r="Z1976" s="175"/>
      <c r="AA1976" s="175"/>
      <c r="AB1976" s="175"/>
      <c r="AC1976" s="175"/>
      <c r="AD1976" s="175"/>
      <c r="AE1976" s="175"/>
      <c r="AF1976" s="175"/>
      <c r="AG1976" s="175"/>
    </row>
    <row r="1977" spans="1:33" ht="18" customHeight="1">
      <c r="A1977" s="647" t="str">
        <f t="shared" si="176"/>
        <v>平成22</v>
      </c>
      <c r="B1977" s="552">
        <f t="shared" si="173"/>
        <v>76</v>
      </c>
      <c r="C1977" s="648" t="s">
        <v>4373</v>
      </c>
      <c r="D1977" s="648" t="str">
        <f t="shared" si="174"/>
        <v/>
      </c>
      <c r="E1977" s="654">
        <v>1</v>
      </c>
      <c r="F1977" s="650" t="s">
        <v>4374</v>
      </c>
      <c r="G1977" s="650" t="s">
        <v>3134</v>
      </c>
      <c r="H1977" s="650" t="s">
        <v>3562</v>
      </c>
      <c r="I1977" s="677" t="s">
        <v>4075</v>
      </c>
      <c r="J1977" s="665">
        <v>2</v>
      </c>
      <c r="K1977" s="669">
        <v>5</v>
      </c>
      <c r="L1977" s="669">
        <v>48</v>
      </c>
      <c r="M1977" s="176">
        <f t="shared" si="177"/>
        <v>48</v>
      </c>
      <c r="N1977" s="1104"/>
      <c r="O1977" s="1129" t="str">
        <f t="shared" si="175"/>
        <v/>
      </c>
      <c r="P1977" s="175"/>
      <c r="Q1977" s="175"/>
      <c r="R1977" s="175"/>
      <c r="S1977" s="175"/>
      <c r="T1977" s="175"/>
      <c r="U1977" s="175"/>
      <c r="V1977" s="175"/>
      <c r="W1977" s="175"/>
      <c r="X1977" s="175"/>
      <c r="Y1977" s="175"/>
      <c r="Z1977" s="175"/>
      <c r="AA1977" s="175"/>
      <c r="AB1977" s="175"/>
      <c r="AC1977" s="175"/>
      <c r="AD1977" s="175"/>
      <c r="AE1977" s="175"/>
      <c r="AF1977" s="175"/>
      <c r="AG1977" s="175"/>
    </row>
    <row r="1978" spans="1:33" ht="18" customHeight="1">
      <c r="A1978" s="647" t="str">
        <f t="shared" si="176"/>
        <v>平成22</v>
      </c>
      <c r="B1978" s="552">
        <f t="shared" si="173"/>
        <v>48</v>
      </c>
      <c r="C1978" s="648" t="s">
        <v>4375</v>
      </c>
      <c r="D1978" s="648" t="str">
        <f t="shared" si="174"/>
        <v/>
      </c>
      <c r="E1978" s="654">
        <v>1</v>
      </c>
      <c r="F1978" s="650" t="s">
        <v>4376</v>
      </c>
      <c r="G1978" s="650" t="s">
        <v>4377</v>
      </c>
      <c r="H1978" s="650" t="s">
        <v>3106</v>
      </c>
      <c r="I1978" s="677" t="s">
        <v>4079</v>
      </c>
      <c r="J1978" s="665">
        <v>2</v>
      </c>
      <c r="K1978" s="669">
        <v>7</v>
      </c>
      <c r="L1978" s="669">
        <v>29</v>
      </c>
      <c r="M1978" s="176">
        <f t="shared" si="177"/>
        <v>29</v>
      </c>
      <c r="N1978" s="1104"/>
      <c r="O1978" s="1129" t="str">
        <f t="shared" si="175"/>
        <v/>
      </c>
      <c r="P1978" s="175"/>
      <c r="Q1978" s="175"/>
      <c r="R1978" s="175"/>
      <c r="S1978" s="175"/>
      <c r="T1978" s="175"/>
      <c r="U1978" s="175"/>
      <c r="V1978" s="175"/>
      <c r="W1978" s="175"/>
      <c r="X1978" s="175"/>
      <c r="Y1978" s="175"/>
      <c r="Z1978" s="175"/>
      <c r="AA1978" s="175"/>
      <c r="AB1978" s="175"/>
      <c r="AC1978" s="175"/>
      <c r="AD1978" s="175"/>
      <c r="AE1978" s="175"/>
      <c r="AF1978" s="175"/>
      <c r="AG1978" s="175"/>
    </row>
    <row r="1979" spans="1:33" ht="18" customHeight="1">
      <c r="A1979" s="647" t="str">
        <f t="shared" si="176"/>
        <v>平成22</v>
      </c>
      <c r="B1979" s="552">
        <f t="shared" si="173"/>
        <v>107</v>
      </c>
      <c r="C1979" s="648" t="s">
        <v>4378</v>
      </c>
      <c r="D1979" s="648" t="str">
        <f t="shared" si="174"/>
        <v/>
      </c>
      <c r="E1979" s="654">
        <v>1</v>
      </c>
      <c r="F1979" s="650" t="s">
        <v>4060</v>
      </c>
      <c r="G1979" s="650" t="s">
        <v>2915</v>
      </c>
      <c r="H1979" s="650" t="s">
        <v>3614</v>
      </c>
      <c r="I1979" s="677" t="s">
        <v>4075</v>
      </c>
      <c r="J1979" s="665">
        <v>2</v>
      </c>
      <c r="K1979" s="669">
        <v>2</v>
      </c>
      <c r="L1979" s="669">
        <v>92</v>
      </c>
      <c r="M1979" s="176">
        <f t="shared" si="177"/>
        <v>92</v>
      </c>
      <c r="N1979" s="1104"/>
      <c r="O1979" s="1129" t="str">
        <f t="shared" si="175"/>
        <v/>
      </c>
      <c r="P1979" s="175"/>
      <c r="Q1979" s="175"/>
      <c r="R1979" s="175"/>
      <c r="S1979" s="175"/>
      <c r="T1979" s="175"/>
      <c r="U1979" s="175"/>
      <c r="V1979" s="175"/>
      <c r="W1979" s="175"/>
      <c r="X1979" s="175"/>
      <c r="Y1979" s="175"/>
      <c r="Z1979" s="175"/>
      <c r="AA1979" s="175"/>
      <c r="AB1979" s="175"/>
      <c r="AC1979" s="175"/>
      <c r="AD1979" s="175"/>
      <c r="AE1979" s="175"/>
      <c r="AF1979" s="175"/>
      <c r="AG1979" s="175"/>
    </row>
    <row r="1980" spans="1:33" ht="18" customHeight="1">
      <c r="A1980" s="647" t="str">
        <f t="shared" si="176"/>
        <v>平成22</v>
      </c>
      <c r="B1980" s="552">
        <f t="shared" si="173"/>
        <v>64</v>
      </c>
      <c r="C1980" s="648" t="s">
        <v>4379</v>
      </c>
      <c r="D1980" s="648" t="str">
        <f t="shared" si="174"/>
        <v/>
      </c>
      <c r="E1980" s="654">
        <v>1</v>
      </c>
      <c r="F1980" s="650" t="s">
        <v>4043</v>
      </c>
      <c r="G1980" s="650" t="s">
        <v>3134</v>
      </c>
      <c r="H1980" s="650" t="s">
        <v>3562</v>
      </c>
      <c r="I1980" s="677" t="s">
        <v>4075</v>
      </c>
      <c r="J1980" s="665">
        <v>2</v>
      </c>
      <c r="K1980" s="669">
        <v>6</v>
      </c>
      <c r="L1980" s="669">
        <v>37</v>
      </c>
      <c r="M1980" s="176">
        <f t="shared" si="177"/>
        <v>37</v>
      </c>
      <c r="N1980" s="1104"/>
      <c r="O1980" s="1129" t="str">
        <f t="shared" si="175"/>
        <v/>
      </c>
      <c r="P1980" s="175"/>
      <c r="Q1980" s="175"/>
      <c r="R1980" s="175"/>
      <c r="S1980" s="175"/>
      <c r="T1980" s="175"/>
      <c r="U1980" s="175"/>
      <c r="V1980" s="175"/>
      <c r="W1980" s="175"/>
      <c r="X1980" s="175"/>
      <c r="Y1980" s="175"/>
      <c r="Z1980" s="175"/>
      <c r="AA1980" s="175"/>
      <c r="AB1980" s="175"/>
      <c r="AC1980" s="175"/>
      <c r="AD1980" s="175"/>
      <c r="AE1980" s="175"/>
      <c r="AF1980" s="175"/>
      <c r="AG1980" s="175"/>
    </row>
    <row r="1981" spans="1:33" ht="18" customHeight="1">
      <c r="A1981" s="647" t="str">
        <f t="shared" si="176"/>
        <v>平成22</v>
      </c>
      <c r="B1981" s="552">
        <f t="shared" si="173"/>
        <v>48</v>
      </c>
      <c r="C1981" s="648" t="s">
        <v>4380</v>
      </c>
      <c r="D1981" s="648" t="str">
        <f t="shared" si="174"/>
        <v/>
      </c>
      <c r="E1981" s="654">
        <v>1</v>
      </c>
      <c r="F1981" s="650" t="s">
        <v>4381</v>
      </c>
      <c r="G1981" s="650" t="s">
        <v>4382</v>
      </c>
      <c r="H1981" s="650" t="s">
        <v>3106</v>
      </c>
      <c r="I1981" s="677" t="s">
        <v>4079</v>
      </c>
      <c r="J1981" s="665">
        <v>2</v>
      </c>
      <c r="K1981" s="669">
        <v>7</v>
      </c>
      <c r="L1981" s="669">
        <v>78</v>
      </c>
      <c r="M1981" s="176">
        <f t="shared" si="177"/>
        <v>78</v>
      </c>
      <c r="N1981" s="1104"/>
      <c r="O1981" s="1129" t="str">
        <f t="shared" si="175"/>
        <v/>
      </c>
      <c r="P1981" s="175"/>
      <c r="Q1981" s="175"/>
      <c r="R1981" s="175"/>
      <c r="S1981" s="175"/>
      <c r="T1981" s="175"/>
      <c r="U1981" s="175"/>
      <c r="V1981" s="175"/>
      <c r="W1981" s="175"/>
      <c r="X1981" s="175"/>
      <c r="Y1981" s="175"/>
      <c r="Z1981" s="175"/>
      <c r="AA1981" s="175"/>
      <c r="AB1981" s="175"/>
      <c r="AC1981" s="175"/>
      <c r="AD1981" s="175"/>
      <c r="AE1981" s="175"/>
      <c r="AF1981" s="175"/>
      <c r="AG1981" s="175"/>
    </row>
    <row r="1982" spans="1:33" ht="18" customHeight="1">
      <c r="A1982" s="647" t="str">
        <f t="shared" si="176"/>
        <v>平成22</v>
      </c>
      <c r="B1982" s="552">
        <f t="shared" si="173"/>
        <v>100</v>
      </c>
      <c r="C1982" s="648" t="s">
        <v>4380</v>
      </c>
      <c r="D1982" s="648" t="str">
        <f t="shared" si="174"/>
        <v/>
      </c>
      <c r="E1982" s="654">
        <v>1</v>
      </c>
      <c r="F1982" s="651" t="s">
        <v>4383</v>
      </c>
      <c r="G1982" s="650" t="s">
        <v>3134</v>
      </c>
      <c r="H1982" s="650" t="s">
        <v>3562</v>
      </c>
      <c r="I1982" s="677" t="s">
        <v>4075</v>
      </c>
      <c r="J1982" s="665">
        <v>2</v>
      </c>
      <c r="K1982" s="669">
        <v>3</v>
      </c>
      <c r="L1982" s="669">
        <v>141</v>
      </c>
      <c r="M1982" s="176">
        <f t="shared" si="177"/>
        <v>141</v>
      </c>
      <c r="N1982" s="1104"/>
      <c r="O1982" s="1129" t="str">
        <f t="shared" si="175"/>
        <v/>
      </c>
      <c r="P1982" s="175"/>
      <c r="Q1982" s="175"/>
      <c r="R1982" s="175"/>
      <c r="S1982" s="175"/>
      <c r="T1982" s="175"/>
      <c r="U1982" s="175"/>
      <c r="V1982" s="175"/>
      <c r="W1982" s="175"/>
      <c r="X1982" s="175"/>
      <c r="Y1982" s="175"/>
      <c r="Z1982" s="175"/>
      <c r="AA1982" s="175"/>
      <c r="AB1982" s="175"/>
      <c r="AC1982" s="175"/>
      <c r="AD1982" s="175"/>
      <c r="AE1982" s="175"/>
      <c r="AF1982" s="175"/>
      <c r="AG1982" s="175"/>
    </row>
    <row r="1983" spans="1:33" ht="18" customHeight="1">
      <c r="A1983" s="647" t="str">
        <f t="shared" si="176"/>
        <v>平成22</v>
      </c>
      <c r="B1983" s="552">
        <f t="shared" si="173"/>
        <v>84</v>
      </c>
      <c r="C1983" s="648" t="s">
        <v>4252</v>
      </c>
      <c r="D1983" s="648" t="str">
        <f t="shared" si="174"/>
        <v/>
      </c>
      <c r="E1983" s="654">
        <v>1</v>
      </c>
      <c r="F1983" s="650" t="s">
        <v>4384</v>
      </c>
      <c r="G1983" s="650" t="s">
        <v>4385</v>
      </c>
      <c r="H1983" s="650" t="s">
        <v>3533</v>
      </c>
      <c r="I1983" s="677" t="s">
        <v>4225</v>
      </c>
      <c r="J1983" s="665">
        <v>2</v>
      </c>
      <c r="K1983" s="669">
        <v>4</v>
      </c>
      <c r="L1983" s="669">
        <v>40</v>
      </c>
      <c r="M1983" s="176">
        <f t="shared" si="177"/>
        <v>40</v>
      </c>
      <c r="N1983" s="1104"/>
      <c r="O1983" s="1129" t="str">
        <f t="shared" si="175"/>
        <v/>
      </c>
      <c r="P1983" s="175"/>
      <c r="Q1983" s="175"/>
      <c r="R1983" s="175"/>
      <c r="S1983" s="175"/>
      <c r="T1983" s="175"/>
      <c r="U1983" s="175"/>
      <c r="V1983" s="175"/>
      <c r="W1983" s="175"/>
      <c r="X1983" s="175"/>
      <c r="Y1983" s="175"/>
      <c r="Z1983" s="175"/>
      <c r="AA1983" s="175"/>
      <c r="AB1983" s="175"/>
      <c r="AC1983" s="175"/>
      <c r="AD1983" s="175"/>
      <c r="AE1983" s="175"/>
      <c r="AF1983" s="175"/>
      <c r="AG1983" s="175"/>
    </row>
    <row r="1984" spans="1:33" ht="18" customHeight="1">
      <c r="A1984" s="647" t="str">
        <f t="shared" si="176"/>
        <v>平成22</v>
      </c>
      <c r="B1984" s="552">
        <f t="shared" si="173"/>
        <v>48</v>
      </c>
      <c r="C1984" s="648" t="s">
        <v>4386</v>
      </c>
      <c r="D1984" s="648" t="str">
        <f t="shared" si="174"/>
        <v/>
      </c>
      <c r="E1984" s="654">
        <v>1</v>
      </c>
      <c r="F1984" s="650" t="s">
        <v>4387</v>
      </c>
      <c r="G1984" s="650" t="s">
        <v>4388</v>
      </c>
      <c r="H1984" s="650" t="s">
        <v>3106</v>
      </c>
      <c r="I1984" s="677" t="s">
        <v>4079</v>
      </c>
      <c r="J1984" s="665">
        <v>2</v>
      </c>
      <c r="K1984" s="669">
        <v>7</v>
      </c>
      <c r="L1984" s="669">
        <v>39</v>
      </c>
      <c r="M1984" s="176">
        <f t="shared" si="177"/>
        <v>39</v>
      </c>
      <c r="N1984" s="1104"/>
      <c r="O1984" s="1129" t="str">
        <f t="shared" si="175"/>
        <v/>
      </c>
      <c r="P1984" s="175"/>
      <c r="Q1984" s="175"/>
      <c r="R1984" s="175"/>
      <c r="S1984" s="175"/>
      <c r="T1984" s="175"/>
      <c r="U1984" s="175"/>
      <c r="V1984" s="175"/>
      <c r="W1984" s="175"/>
      <c r="X1984" s="175"/>
      <c r="Y1984" s="175"/>
      <c r="Z1984" s="175"/>
      <c r="AA1984" s="175"/>
      <c r="AB1984" s="175"/>
      <c r="AC1984" s="175"/>
      <c r="AD1984" s="175"/>
      <c r="AE1984" s="175"/>
      <c r="AF1984" s="175"/>
      <c r="AG1984" s="175"/>
    </row>
    <row r="1985" spans="1:33" ht="18" customHeight="1">
      <c r="A1985" s="647" t="str">
        <f t="shared" si="176"/>
        <v>平成23</v>
      </c>
      <c r="B1985" s="552">
        <f t="shared" si="173"/>
        <v>12</v>
      </c>
      <c r="C1985" s="648" t="s">
        <v>4389</v>
      </c>
      <c r="D1985" s="648">
        <f t="shared" si="174"/>
        <v>40748</v>
      </c>
      <c r="E1985" s="654">
        <v>2</v>
      </c>
      <c r="F1985" s="650" t="s">
        <v>4390</v>
      </c>
      <c r="G1985" s="650" t="s">
        <v>3532</v>
      </c>
      <c r="H1985" s="650" t="s">
        <v>3536</v>
      </c>
      <c r="I1985" s="677" t="s">
        <v>4096</v>
      </c>
      <c r="J1985" s="665">
        <v>1</v>
      </c>
      <c r="K1985" s="669">
        <v>97</v>
      </c>
      <c r="L1985" s="669">
        <v>353</v>
      </c>
      <c r="M1985" s="176">
        <f t="shared" si="177"/>
        <v>706</v>
      </c>
      <c r="N1985" s="1104"/>
      <c r="O1985" s="1129" t="str">
        <f t="shared" si="175"/>
        <v/>
      </c>
      <c r="P1985" s="175"/>
      <c r="Q1985" s="175"/>
      <c r="R1985" s="175"/>
      <c r="S1985" s="175"/>
      <c r="T1985" s="175"/>
      <c r="U1985" s="175"/>
      <c r="V1985" s="175"/>
      <c r="W1985" s="175"/>
      <c r="X1985" s="175"/>
      <c r="Y1985" s="175"/>
      <c r="Z1985" s="175"/>
      <c r="AA1985" s="175"/>
      <c r="AB1985" s="175"/>
      <c r="AC1985" s="175"/>
      <c r="AD1985" s="175"/>
      <c r="AE1985" s="175"/>
      <c r="AF1985" s="175"/>
      <c r="AG1985" s="175"/>
    </row>
    <row r="1986" spans="1:33" ht="18" customHeight="1">
      <c r="A1986" s="647" t="str">
        <f t="shared" si="176"/>
        <v>平成23</v>
      </c>
      <c r="B1986" s="552">
        <f t="shared" si="173"/>
        <v>5</v>
      </c>
      <c r="C1986" s="648" t="s">
        <v>4391</v>
      </c>
      <c r="D1986" s="648">
        <f t="shared" si="174"/>
        <v>40725</v>
      </c>
      <c r="E1986" s="654">
        <v>2</v>
      </c>
      <c r="F1986" s="650" t="s">
        <v>4392</v>
      </c>
      <c r="G1986" s="650" t="s">
        <v>4393</v>
      </c>
      <c r="H1986" s="650" t="s">
        <v>3547</v>
      </c>
      <c r="I1986" s="677" t="s">
        <v>4096</v>
      </c>
      <c r="J1986" s="665">
        <v>1</v>
      </c>
      <c r="K1986" s="669">
        <v>210</v>
      </c>
      <c r="L1986" s="669">
        <v>385</v>
      </c>
      <c r="M1986" s="176">
        <f t="shared" si="177"/>
        <v>770</v>
      </c>
      <c r="N1986" s="1104"/>
      <c r="O1986" s="1129" t="str">
        <f t="shared" si="175"/>
        <v/>
      </c>
      <c r="P1986" s="175"/>
      <c r="Q1986" s="175"/>
      <c r="R1986" s="175"/>
      <c r="S1986" s="175"/>
      <c r="T1986" s="175"/>
      <c r="U1986" s="175"/>
      <c r="V1986" s="175"/>
      <c r="W1986" s="175"/>
      <c r="X1986" s="175"/>
      <c r="Y1986" s="175"/>
      <c r="Z1986" s="175"/>
      <c r="AA1986" s="175"/>
      <c r="AB1986" s="175"/>
      <c r="AC1986" s="175"/>
      <c r="AD1986" s="175"/>
      <c r="AE1986" s="175"/>
      <c r="AF1986" s="175"/>
      <c r="AG1986" s="175"/>
    </row>
    <row r="1987" spans="1:33" ht="18" customHeight="1">
      <c r="A1987" s="647" t="str">
        <f t="shared" si="176"/>
        <v>平成23</v>
      </c>
      <c r="B1987" s="552">
        <f t="shared" si="173"/>
        <v>29</v>
      </c>
      <c r="C1987" s="648" t="s">
        <v>4394</v>
      </c>
      <c r="D1987" s="648">
        <f t="shared" si="174"/>
        <v>40733</v>
      </c>
      <c r="E1987" s="654">
        <v>3</v>
      </c>
      <c r="F1987" s="650" t="s">
        <v>4395</v>
      </c>
      <c r="G1987" s="650" t="s">
        <v>4396</v>
      </c>
      <c r="H1987" s="650" t="s">
        <v>3536</v>
      </c>
      <c r="I1987" s="677" t="s">
        <v>4096</v>
      </c>
      <c r="J1987" s="665">
        <v>1</v>
      </c>
      <c r="K1987" s="669">
        <v>24</v>
      </c>
      <c r="L1987" s="669">
        <v>38</v>
      </c>
      <c r="M1987" s="176">
        <f t="shared" si="177"/>
        <v>114</v>
      </c>
      <c r="N1987" s="1104"/>
      <c r="O1987" s="1129" t="str">
        <f t="shared" si="175"/>
        <v/>
      </c>
      <c r="P1987" s="175"/>
      <c r="Q1987" s="175"/>
      <c r="R1987" s="175"/>
      <c r="S1987" s="175"/>
      <c r="T1987" s="175"/>
      <c r="U1987" s="175"/>
      <c r="V1987" s="175"/>
      <c r="W1987" s="175"/>
      <c r="X1987" s="175"/>
      <c r="Y1987" s="175"/>
      <c r="Z1987" s="175"/>
      <c r="AA1987" s="175"/>
      <c r="AB1987" s="175"/>
      <c r="AC1987" s="175"/>
      <c r="AD1987" s="175"/>
      <c r="AE1987" s="175"/>
      <c r="AF1987" s="175"/>
      <c r="AG1987" s="175"/>
    </row>
    <row r="1988" spans="1:33" ht="18" customHeight="1">
      <c r="A1988" s="647" t="str">
        <f t="shared" si="176"/>
        <v>平成23</v>
      </c>
      <c r="B1988" s="552">
        <f t="shared" ref="B1988:B2051" si="178">IF(ISBLANK(K1988),"-",COUNTIFS($K:$K,"&gt;"&amp;K1988,A:A,A1988)+1)</f>
        <v>33</v>
      </c>
      <c r="C1988" s="648" t="s">
        <v>4397</v>
      </c>
      <c r="D1988" s="648">
        <f t="shared" ref="D1988:D2051" si="179">IF(E1988=1,"",C1988+E1988-1)</f>
        <v>40785</v>
      </c>
      <c r="E1988" s="654">
        <v>2</v>
      </c>
      <c r="F1988" s="650" t="s">
        <v>4398</v>
      </c>
      <c r="G1988" s="650" t="s">
        <v>4399</v>
      </c>
      <c r="H1988" s="650" t="s">
        <v>3536</v>
      </c>
      <c r="I1988" s="677" t="s">
        <v>4096</v>
      </c>
      <c r="J1988" s="665">
        <v>1</v>
      </c>
      <c r="K1988" s="669">
        <v>16</v>
      </c>
      <c r="L1988" s="669">
        <v>138</v>
      </c>
      <c r="M1988" s="176">
        <f t="shared" si="177"/>
        <v>276</v>
      </c>
      <c r="N1988" s="1104"/>
      <c r="O1988" s="1129" t="str">
        <f t="shared" ref="O1988:O2051" si="180">IF(COUNTIF(G1988,"*オンライン*"),"●","")</f>
        <v/>
      </c>
      <c r="P1988" s="175"/>
      <c r="Q1988" s="175"/>
      <c r="R1988" s="175"/>
      <c r="S1988" s="175"/>
      <c r="T1988" s="175"/>
      <c r="U1988" s="175"/>
      <c r="V1988" s="175"/>
      <c r="W1988" s="175"/>
      <c r="X1988" s="175"/>
      <c r="Y1988" s="175"/>
      <c r="Z1988" s="175"/>
      <c r="AA1988" s="175"/>
      <c r="AB1988" s="175"/>
      <c r="AC1988" s="175"/>
      <c r="AD1988" s="175"/>
      <c r="AE1988" s="175"/>
      <c r="AF1988" s="175"/>
      <c r="AG1988" s="175"/>
    </row>
    <row r="1989" spans="1:33" ht="18" customHeight="1">
      <c r="A1989" s="647" t="str">
        <f t="shared" ref="A1989:A2052" si="181">TEXT(EDATE(C1989,-3),"ggge")</f>
        <v>平成23</v>
      </c>
      <c r="B1989" s="552">
        <f t="shared" si="178"/>
        <v>4</v>
      </c>
      <c r="C1989" s="648" t="s">
        <v>4400</v>
      </c>
      <c r="D1989" s="648">
        <f t="shared" si="179"/>
        <v>40858</v>
      </c>
      <c r="E1989" s="654">
        <v>3</v>
      </c>
      <c r="F1989" s="650" t="s">
        <v>4401</v>
      </c>
      <c r="G1989" s="650" t="s">
        <v>4402</v>
      </c>
      <c r="H1989" s="650" t="s">
        <v>3611</v>
      </c>
      <c r="I1989" s="677" t="s">
        <v>4096</v>
      </c>
      <c r="J1989" s="665">
        <v>1</v>
      </c>
      <c r="K1989" s="669">
        <v>279</v>
      </c>
      <c r="L1989" s="669">
        <v>677</v>
      </c>
      <c r="M1989" s="176">
        <f t="shared" ref="M1989:M2052" si="182">E1989*L1989</f>
        <v>2031</v>
      </c>
      <c r="N1989" s="1104"/>
      <c r="O1989" s="1129" t="str">
        <f t="shared" si="180"/>
        <v/>
      </c>
      <c r="P1989" s="175"/>
      <c r="Q1989" s="175"/>
      <c r="R1989" s="175"/>
      <c r="S1989" s="175"/>
      <c r="T1989" s="175"/>
      <c r="U1989" s="175"/>
      <c r="V1989" s="175"/>
      <c r="W1989" s="175"/>
      <c r="X1989" s="175"/>
      <c r="Y1989" s="175"/>
      <c r="Z1989" s="175"/>
      <c r="AA1989" s="175"/>
      <c r="AB1989" s="175"/>
      <c r="AC1989" s="175"/>
      <c r="AD1989" s="175"/>
      <c r="AE1989" s="175"/>
      <c r="AF1989" s="175"/>
      <c r="AG1989" s="175"/>
    </row>
    <row r="1990" spans="1:33" ht="18" customHeight="1">
      <c r="A1990" s="647" t="str">
        <f t="shared" si="181"/>
        <v>平成23</v>
      </c>
      <c r="B1990" s="552">
        <f t="shared" si="178"/>
        <v>26</v>
      </c>
      <c r="C1990" s="648" t="s">
        <v>4403</v>
      </c>
      <c r="D1990" s="648" t="str">
        <f t="shared" si="179"/>
        <v/>
      </c>
      <c r="E1990" s="654">
        <v>1</v>
      </c>
      <c r="F1990" s="650" t="s">
        <v>4404</v>
      </c>
      <c r="G1990" s="650" t="s">
        <v>4194</v>
      </c>
      <c r="H1990" s="650" t="s">
        <v>2999</v>
      </c>
      <c r="I1990" s="677" t="s">
        <v>4096</v>
      </c>
      <c r="J1990" s="665">
        <v>1</v>
      </c>
      <c r="K1990" s="669">
        <v>31</v>
      </c>
      <c r="L1990" s="669">
        <v>62</v>
      </c>
      <c r="M1990" s="176">
        <f t="shared" si="182"/>
        <v>62</v>
      </c>
      <c r="N1990" s="1104"/>
      <c r="O1990" s="1129" t="str">
        <f t="shared" si="180"/>
        <v/>
      </c>
      <c r="P1990" s="175"/>
      <c r="Q1990" s="175"/>
      <c r="R1990" s="175"/>
      <c r="S1990" s="175"/>
      <c r="T1990" s="175"/>
      <c r="U1990" s="175"/>
      <c r="V1990" s="175"/>
      <c r="W1990" s="175"/>
      <c r="X1990" s="175"/>
      <c r="Y1990" s="175"/>
      <c r="Z1990" s="175"/>
      <c r="AA1990" s="175"/>
      <c r="AB1990" s="175"/>
      <c r="AC1990" s="175"/>
      <c r="AD1990" s="175"/>
      <c r="AE1990" s="175"/>
      <c r="AF1990" s="175"/>
      <c r="AG1990" s="175"/>
    </row>
    <row r="1991" spans="1:33" ht="18" customHeight="1">
      <c r="A1991" s="647" t="str">
        <f t="shared" si="181"/>
        <v>平成23</v>
      </c>
      <c r="B1991" s="552">
        <f t="shared" si="178"/>
        <v>3</v>
      </c>
      <c r="C1991" s="648" t="s">
        <v>4405</v>
      </c>
      <c r="D1991" s="648">
        <f t="shared" si="179"/>
        <v>40976</v>
      </c>
      <c r="E1991" s="654">
        <v>3</v>
      </c>
      <c r="F1991" s="650" t="s">
        <v>4406</v>
      </c>
      <c r="G1991" s="650" t="s">
        <v>4407</v>
      </c>
      <c r="H1991" s="650" t="s">
        <v>3536</v>
      </c>
      <c r="I1991" s="672" t="s">
        <v>4096</v>
      </c>
      <c r="J1991" s="665">
        <v>1</v>
      </c>
      <c r="K1991" s="669">
        <v>301</v>
      </c>
      <c r="L1991" s="669">
        <v>478</v>
      </c>
      <c r="M1991" s="176">
        <f t="shared" si="182"/>
        <v>1434</v>
      </c>
      <c r="N1991" s="1104"/>
      <c r="O1991" s="1129" t="str">
        <f t="shared" si="180"/>
        <v/>
      </c>
      <c r="P1991" s="175"/>
      <c r="Q1991" s="175"/>
      <c r="R1991" s="175"/>
      <c r="S1991" s="175"/>
      <c r="T1991" s="175"/>
      <c r="U1991" s="175"/>
      <c r="V1991" s="175"/>
      <c r="W1991" s="175"/>
      <c r="X1991" s="175"/>
      <c r="Y1991" s="175"/>
      <c r="Z1991" s="175"/>
      <c r="AA1991" s="175"/>
      <c r="AB1991" s="175"/>
      <c r="AC1991" s="175"/>
      <c r="AD1991" s="175"/>
      <c r="AE1991" s="175"/>
      <c r="AF1991" s="175"/>
      <c r="AG1991" s="175"/>
    </row>
    <row r="1992" spans="1:33" ht="18" customHeight="1">
      <c r="A1992" s="647" t="str">
        <f t="shared" si="181"/>
        <v>平成23</v>
      </c>
      <c r="B1992" s="552">
        <f t="shared" si="178"/>
        <v>87</v>
      </c>
      <c r="C1992" s="648" t="s">
        <v>4408</v>
      </c>
      <c r="D1992" s="648" t="str">
        <f t="shared" si="179"/>
        <v/>
      </c>
      <c r="E1992" s="654">
        <v>1</v>
      </c>
      <c r="F1992" s="650" t="s">
        <v>4409</v>
      </c>
      <c r="G1992" s="650" t="s">
        <v>4410</v>
      </c>
      <c r="H1992" s="650" t="s">
        <v>3536</v>
      </c>
      <c r="I1992" s="672" t="s">
        <v>4225</v>
      </c>
      <c r="J1992" s="665">
        <v>1</v>
      </c>
      <c r="K1992" s="669">
        <v>2</v>
      </c>
      <c r="L1992" s="669">
        <v>140</v>
      </c>
      <c r="M1992" s="176">
        <f t="shared" si="182"/>
        <v>140</v>
      </c>
      <c r="N1992" s="1104"/>
      <c r="O1992" s="1129" t="str">
        <f t="shared" si="180"/>
        <v/>
      </c>
      <c r="P1992" s="175"/>
      <c r="Q1992" s="175"/>
      <c r="R1992" s="175"/>
      <c r="S1992" s="175"/>
      <c r="T1992" s="175"/>
      <c r="U1992" s="175"/>
      <c r="V1992" s="175"/>
      <c r="W1992" s="175"/>
      <c r="X1992" s="175"/>
      <c r="Y1992" s="175"/>
      <c r="Z1992" s="175"/>
      <c r="AA1992" s="175"/>
      <c r="AB1992" s="175"/>
      <c r="AC1992" s="175"/>
      <c r="AD1992" s="175"/>
      <c r="AE1992" s="175"/>
      <c r="AF1992" s="175"/>
      <c r="AG1992" s="175"/>
    </row>
    <row r="1993" spans="1:33" ht="18" customHeight="1">
      <c r="A1993" s="647" t="str">
        <f t="shared" si="181"/>
        <v>平成23</v>
      </c>
      <c r="B1993" s="552">
        <f t="shared" si="178"/>
        <v>49</v>
      </c>
      <c r="C1993" s="648" t="s">
        <v>4411</v>
      </c>
      <c r="D1993" s="648" t="str">
        <f t="shared" si="179"/>
        <v/>
      </c>
      <c r="E1993" s="654">
        <v>1</v>
      </c>
      <c r="F1993" s="650" t="s">
        <v>3643</v>
      </c>
      <c r="G1993" s="650" t="s">
        <v>2915</v>
      </c>
      <c r="H1993" s="650" t="s">
        <v>3536</v>
      </c>
      <c r="I1993" s="677" t="s">
        <v>4225</v>
      </c>
      <c r="J1993" s="665">
        <v>1</v>
      </c>
      <c r="K1993" s="669">
        <v>6</v>
      </c>
      <c r="L1993" s="669">
        <v>67</v>
      </c>
      <c r="M1993" s="176">
        <f t="shared" si="182"/>
        <v>67</v>
      </c>
      <c r="N1993" s="1104"/>
      <c r="O1993" s="1129" t="str">
        <f t="shared" si="180"/>
        <v/>
      </c>
      <c r="P1993" s="175"/>
      <c r="Q1993" s="175"/>
      <c r="R1993" s="175"/>
      <c r="S1993" s="175"/>
      <c r="T1993" s="175"/>
      <c r="U1993" s="175"/>
      <c r="V1993" s="175"/>
      <c r="W1993" s="175"/>
      <c r="X1993" s="175"/>
      <c r="Y1993" s="175"/>
      <c r="Z1993" s="175"/>
      <c r="AA1993" s="175"/>
      <c r="AB1993" s="175"/>
      <c r="AC1993" s="175"/>
      <c r="AD1993" s="175"/>
      <c r="AE1993" s="175"/>
      <c r="AF1993" s="175"/>
      <c r="AG1993" s="175"/>
    </row>
    <row r="1994" spans="1:33" ht="18" customHeight="1">
      <c r="A1994" s="647" t="str">
        <f t="shared" si="181"/>
        <v>平成23</v>
      </c>
      <c r="B1994" s="552">
        <f t="shared" si="178"/>
        <v>46</v>
      </c>
      <c r="C1994" s="648" t="s">
        <v>4412</v>
      </c>
      <c r="D1994" s="648" t="str">
        <f t="shared" si="179"/>
        <v/>
      </c>
      <c r="E1994" s="654">
        <v>1</v>
      </c>
      <c r="F1994" s="650" t="s">
        <v>4413</v>
      </c>
      <c r="G1994" s="650" t="s">
        <v>2915</v>
      </c>
      <c r="H1994" s="650" t="s">
        <v>3536</v>
      </c>
      <c r="I1994" s="677" t="s">
        <v>4225</v>
      </c>
      <c r="J1994" s="665">
        <v>1</v>
      </c>
      <c r="K1994" s="669">
        <v>7</v>
      </c>
      <c r="L1994" s="669">
        <v>101</v>
      </c>
      <c r="M1994" s="176">
        <f t="shared" si="182"/>
        <v>101</v>
      </c>
      <c r="N1994" s="1104"/>
      <c r="O1994" s="1129" t="str">
        <f t="shared" si="180"/>
        <v/>
      </c>
      <c r="P1994" s="175"/>
      <c r="Q1994" s="175"/>
      <c r="R1994" s="175"/>
      <c r="S1994" s="175"/>
      <c r="T1994" s="175"/>
      <c r="U1994" s="175"/>
      <c r="V1994" s="175"/>
      <c r="W1994" s="175"/>
      <c r="X1994" s="175"/>
      <c r="Y1994" s="175"/>
      <c r="Z1994" s="175"/>
      <c r="AA1994" s="175"/>
      <c r="AB1994" s="175"/>
      <c r="AC1994" s="175"/>
      <c r="AD1994" s="175"/>
      <c r="AE1994" s="175"/>
      <c r="AF1994" s="175"/>
      <c r="AG1994" s="175"/>
    </row>
    <row r="1995" spans="1:33" ht="18" customHeight="1">
      <c r="A1995" s="647" t="str">
        <f t="shared" si="181"/>
        <v>平成23</v>
      </c>
      <c r="B1995" s="552">
        <f t="shared" si="178"/>
        <v>62</v>
      </c>
      <c r="C1995" s="648" t="s">
        <v>4414</v>
      </c>
      <c r="D1995" s="648" t="str">
        <f t="shared" si="179"/>
        <v/>
      </c>
      <c r="E1995" s="654">
        <v>1</v>
      </c>
      <c r="F1995" s="650" t="s">
        <v>3976</v>
      </c>
      <c r="G1995" s="650" t="s">
        <v>3134</v>
      </c>
      <c r="H1995" s="650" t="s">
        <v>3562</v>
      </c>
      <c r="I1995" s="677" t="s">
        <v>4075</v>
      </c>
      <c r="J1995" s="665">
        <v>2</v>
      </c>
      <c r="K1995" s="669">
        <v>5</v>
      </c>
      <c r="L1995" s="669">
        <v>61</v>
      </c>
      <c r="M1995" s="176">
        <f t="shared" si="182"/>
        <v>61</v>
      </c>
      <c r="N1995" s="1104"/>
      <c r="O1995" s="1129" t="str">
        <f t="shared" si="180"/>
        <v/>
      </c>
      <c r="P1995" s="175"/>
      <c r="Q1995" s="175"/>
      <c r="R1995" s="175"/>
      <c r="S1995" s="175"/>
      <c r="T1995" s="175"/>
      <c r="U1995" s="175"/>
      <c r="V1995" s="175"/>
      <c r="W1995" s="175"/>
      <c r="X1995" s="175"/>
      <c r="Y1995" s="175"/>
      <c r="Z1995" s="175"/>
      <c r="AA1995" s="175"/>
      <c r="AB1995" s="175"/>
      <c r="AC1995" s="175"/>
      <c r="AD1995" s="175"/>
      <c r="AE1995" s="175"/>
      <c r="AF1995" s="175"/>
      <c r="AG1995" s="175"/>
    </row>
    <row r="1996" spans="1:33" ht="18" customHeight="1">
      <c r="A1996" s="647" t="str">
        <f t="shared" si="181"/>
        <v>平成23</v>
      </c>
      <c r="B1996" s="552">
        <f t="shared" si="178"/>
        <v>14</v>
      </c>
      <c r="C1996" s="648" t="s">
        <v>4415</v>
      </c>
      <c r="D1996" s="648">
        <f t="shared" si="179"/>
        <v>40753</v>
      </c>
      <c r="E1996" s="654">
        <v>2</v>
      </c>
      <c r="F1996" s="651" t="s">
        <v>4416</v>
      </c>
      <c r="G1996" s="650" t="s">
        <v>4417</v>
      </c>
      <c r="H1996" s="650" t="s">
        <v>3562</v>
      </c>
      <c r="I1996" s="677" t="s">
        <v>4075</v>
      </c>
      <c r="J1996" s="665">
        <v>1</v>
      </c>
      <c r="K1996" s="669">
        <v>74</v>
      </c>
      <c r="L1996" s="669">
        <v>139</v>
      </c>
      <c r="M1996" s="176">
        <f t="shared" si="182"/>
        <v>278</v>
      </c>
      <c r="N1996" s="1104"/>
      <c r="O1996" s="1129" t="str">
        <f t="shared" si="180"/>
        <v/>
      </c>
      <c r="P1996" s="175"/>
      <c r="Q1996" s="175"/>
      <c r="R1996" s="175"/>
      <c r="S1996" s="175"/>
      <c r="T1996" s="175"/>
      <c r="U1996" s="175"/>
      <c r="V1996" s="175"/>
      <c r="W1996" s="175"/>
      <c r="X1996" s="175"/>
      <c r="Y1996" s="175"/>
      <c r="Z1996" s="175"/>
      <c r="AA1996" s="175"/>
      <c r="AB1996" s="175"/>
      <c r="AC1996" s="175"/>
      <c r="AD1996" s="175"/>
      <c r="AE1996" s="175"/>
      <c r="AF1996" s="175"/>
      <c r="AG1996" s="175"/>
    </row>
    <row r="1997" spans="1:33" ht="18" customHeight="1">
      <c r="A1997" s="647" t="str">
        <f t="shared" si="181"/>
        <v>平成23</v>
      </c>
      <c r="B1997" s="552">
        <f t="shared" si="178"/>
        <v>25</v>
      </c>
      <c r="C1997" s="648" t="s">
        <v>4418</v>
      </c>
      <c r="D1997" s="648">
        <f t="shared" si="179"/>
        <v>40780</v>
      </c>
      <c r="E1997" s="654">
        <v>2</v>
      </c>
      <c r="F1997" s="651" t="s">
        <v>4419</v>
      </c>
      <c r="G1997" s="650" t="s">
        <v>4420</v>
      </c>
      <c r="H1997" s="650" t="s">
        <v>4067</v>
      </c>
      <c r="I1997" s="677" t="s">
        <v>4075</v>
      </c>
      <c r="J1997" s="665">
        <v>1</v>
      </c>
      <c r="K1997" s="669">
        <v>32</v>
      </c>
      <c r="L1997" s="669">
        <v>82</v>
      </c>
      <c r="M1997" s="176">
        <f t="shared" si="182"/>
        <v>164</v>
      </c>
      <c r="N1997" s="1104"/>
      <c r="O1997" s="1129" t="str">
        <f t="shared" si="180"/>
        <v/>
      </c>
      <c r="P1997" s="175"/>
      <c r="Q1997" s="175"/>
      <c r="R1997" s="175"/>
      <c r="S1997" s="175"/>
      <c r="T1997" s="175"/>
      <c r="U1997" s="175"/>
      <c r="V1997" s="175"/>
      <c r="W1997" s="175"/>
      <c r="X1997" s="175"/>
      <c r="Y1997" s="175"/>
      <c r="Z1997" s="175"/>
      <c r="AA1997" s="175"/>
      <c r="AB1997" s="175"/>
      <c r="AC1997" s="175"/>
      <c r="AD1997" s="175"/>
      <c r="AE1997" s="175"/>
      <c r="AF1997" s="175"/>
      <c r="AG1997" s="175"/>
    </row>
    <row r="1998" spans="1:33" ht="18" customHeight="1">
      <c r="A1998" s="647" t="str">
        <f t="shared" si="181"/>
        <v>平成23</v>
      </c>
      <c r="B1998" s="552">
        <f t="shared" si="178"/>
        <v>38</v>
      </c>
      <c r="C1998" s="648" t="s">
        <v>4421</v>
      </c>
      <c r="D1998" s="648" t="str">
        <f t="shared" si="179"/>
        <v/>
      </c>
      <c r="E1998" s="654">
        <v>1</v>
      </c>
      <c r="F1998" s="650" t="s">
        <v>4422</v>
      </c>
      <c r="G1998" s="650" t="s">
        <v>4423</v>
      </c>
      <c r="H1998" s="650" t="s">
        <v>3562</v>
      </c>
      <c r="I1998" s="677" t="s">
        <v>4075</v>
      </c>
      <c r="J1998" s="665">
        <v>2</v>
      </c>
      <c r="K1998" s="669">
        <v>9</v>
      </c>
      <c r="L1998" s="669">
        <v>89</v>
      </c>
      <c r="M1998" s="176">
        <f t="shared" si="182"/>
        <v>89</v>
      </c>
      <c r="N1998" s="1104"/>
      <c r="O1998" s="1129" t="str">
        <f t="shared" si="180"/>
        <v/>
      </c>
      <c r="P1998" s="175"/>
      <c r="Q1998" s="175"/>
      <c r="R1998" s="175"/>
      <c r="S1998" s="175"/>
      <c r="T1998" s="175"/>
      <c r="U1998" s="175"/>
      <c r="V1998" s="175"/>
      <c r="W1998" s="175"/>
      <c r="X1998" s="175"/>
      <c r="Y1998" s="175"/>
      <c r="Z1998" s="175"/>
      <c r="AA1998" s="175"/>
      <c r="AB1998" s="175"/>
      <c r="AC1998" s="175"/>
      <c r="AD1998" s="175"/>
      <c r="AE1998" s="175"/>
      <c r="AF1998" s="175"/>
      <c r="AG1998" s="175"/>
    </row>
    <row r="1999" spans="1:33" ht="18" customHeight="1">
      <c r="A1999" s="647" t="str">
        <f t="shared" si="181"/>
        <v>平成23</v>
      </c>
      <c r="B1999" s="552">
        <f t="shared" si="178"/>
        <v>38</v>
      </c>
      <c r="C1999" s="648" t="s">
        <v>4424</v>
      </c>
      <c r="D1999" s="648" t="str">
        <f t="shared" si="179"/>
        <v/>
      </c>
      <c r="E1999" s="654">
        <v>1</v>
      </c>
      <c r="F1999" s="650" t="s">
        <v>4425</v>
      </c>
      <c r="G1999" s="650" t="s">
        <v>3134</v>
      </c>
      <c r="H1999" s="650" t="s">
        <v>3562</v>
      </c>
      <c r="I1999" s="677" t="s">
        <v>4075</v>
      </c>
      <c r="J1999" s="665">
        <v>2</v>
      </c>
      <c r="K1999" s="669">
        <v>9</v>
      </c>
      <c r="L1999" s="669">
        <v>44</v>
      </c>
      <c r="M1999" s="176">
        <f t="shared" si="182"/>
        <v>44</v>
      </c>
      <c r="N1999" s="1104"/>
      <c r="O1999" s="1129" t="str">
        <f t="shared" si="180"/>
        <v/>
      </c>
      <c r="P1999" s="175"/>
      <c r="Q1999" s="175"/>
      <c r="R1999" s="175"/>
      <c r="S1999" s="175"/>
      <c r="T1999" s="175"/>
      <c r="U1999" s="175"/>
      <c r="V1999" s="175"/>
      <c r="W1999" s="175"/>
      <c r="X1999" s="175"/>
      <c r="Y1999" s="175"/>
      <c r="Z1999" s="175"/>
      <c r="AA1999" s="175"/>
      <c r="AB1999" s="175"/>
      <c r="AC1999" s="175"/>
      <c r="AD1999" s="175"/>
      <c r="AE1999" s="175"/>
      <c r="AF1999" s="175"/>
      <c r="AG1999" s="175"/>
    </row>
    <row r="2000" spans="1:33" ht="18" customHeight="1">
      <c r="A2000" s="647" t="str">
        <f t="shared" si="181"/>
        <v>平成23</v>
      </c>
      <c r="B2000" s="552">
        <f t="shared" si="178"/>
        <v>18</v>
      </c>
      <c r="C2000" s="648" t="s">
        <v>4426</v>
      </c>
      <c r="D2000" s="648">
        <f t="shared" si="179"/>
        <v>40816</v>
      </c>
      <c r="E2000" s="654">
        <v>2</v>
      </c>
      <c r="F2000" s="650" t="s">
        <v>4427</v>
      </c>
      <c r="G2000" s="650" t="s">
        <v>3134</v>
      </c>
      <c r="H2000" s="650" t="s">
        <v>3605</v>
      </c>
      <c r="I2000" s="677" t="s">
        <v>4075</v>
      </c>
      <c r="J2000" s="665">
        <v>1</v>
      </c>
      <c r="K2000" s="669">
        <v>57</v>
      </c>
      <c r="L2000" s="669">
        <v>164</v>
      </c>
      <c r="M2000" s="176">
        <f t="shared" si="182"/>
        <v>328</v>
      </c>
      <c r="N2000" s="1104"/>
      <c r="O2000" s="1129" t="str">
        <f t="shared" si="180"/>
        <v/>
      </c>
      <c r="P2000" s="175"/>
      <c r="Q2000" s="175"/>
      <c r="R2000" s="175"/>
      <c r="S2000" s="175"/>
      <c r="T2000" s="175"/>
      <c r="U2000" s="175"/>
      <c r="V2000" s="175"/>
      <c r="W2000" s="175"/>
      <c r="X2000" s="175"/>
      <c r="Y2000" s="175"/>
      <c r="Z2000" s="175"/>
      <c r="AA2000" s="175"/>
      <c r="AB2000" s="175"/>
      <c r="AC2000" s="175"/>
      <c r="AD2000" s="175"/>
      <c r="AE2000" s="175"/>
      <c r="AF2000" s="175"/>
      <c r="AG2000" s="175"/>
    </row>
    <row r="2001" spans="1:33" ht="18" customHeight="1">
      <c r="A2001" s="647" t="str">
        <f t="shared" si="181"/>
        <v>平成23</v>
      </c>
      <c r="B2001" s="552">
        <f t="shared" si="178"/>
        <v>87</v>
      </c>
      <c r="C2001" s="648" t="s">
        <v>4428</v>
      </c>
      <c r="D2001" s="648" t="str">
        <f t="shared" si="179"/>
        <v/>
      </c>
      <c r="E2001" s="654">
        <v>1</v>
      </c>
      <c r="F2001" s="650" t="s">
        <v>4429</v>
      </c>
      <c r="G2001" s="650" t="s">
        <v>4430</v>
      </c>
      <c r="H2001" s="650" t="s">
        <v>3937</v>
      </c>
      <c r="I2001" s="677" t="s">
        <v>4075</v>
      </c>
      <c r="J2001" s="665">
        <v>1</v>
      </c>
      <c r="K2001" s="669">
        <v>2</v>
      </c>
      <c r="L2001" s="669">
        <v>49</v>
      </c>
      <c r="M2001" s="176">
        <f t="shared" si="182"/>
        <v>49</v>
      </c>
      <c r="N2001" s="1104"/>
      <c r="O2001" s="1129" t="str">
        <f t="shared" si="180"/>
        <v/>
      </c>
      <c r="P2001" s="175"/>
      <c r="Q2001" s="175"/>
      <c r="R2001" s="175"/>
      <c r="S2001" s="175"/>
      <c r="T2001" s="175"/>
      <c r="U2001" s="175"/>
      <c r="V2001" s="175"/>
      <c r="W2001" s="175"/>
      <c r="X2001" s="175"/>
      <c r="Y2001" s="175"/>
      <c r="Z2001" s="175"/>
      <c r="AA2001" s="175"/>
      <c r="AB2001" s="175"/>
      <c r="AC2001" s="175"/>
      <c r="AD2001" s="175"/>
      <c r="AE2001" s="175"/>
      <c r="AF2001" s="175"/>
      <c r="AG2001" s="175"/>
    </row>
    <row r="2002" spans="1:33" ht="18" customHeight="1">
      <c r="A2002" s="647" t="str">
        <f t="shared" si="181"/>
        <v>平成23</v>
      </c>
      <c r="B2002" s="552" t="str">
        <f t="shared" si="178"/>
        <v>-</v>
      </c>
      <c r="C2002" s="648" t="s">
        <v>4428</v>
      </c>
      <c r="D2002" s="648" t="str">
        <f t="shared" si="179"/>
        <v/>
      </c>
      <c r="E2002" s="654">
        <v>1</v>
      </c>
      <c r="F2002" s="650" t="s">
        <v>4431</v>
      </c>
      <c r="G2002" s="650" t="s">
        <v>2915</v>
      </c>
      <c r="H2002" s="650" t="s">
        <v>3937</v>
      </c>
      <c r="I2002" s="677" t="s">
        <v>4075</v>
      </c>
      <c r="J2002" s="665">
        <v>1</v>
      </c>
      <c r="K2002" s="669"/>
      <c r="L2002" s="669"/>
      <c r="M2002" s="176">
        <f t="shared" si="182"/>
        <v>0</v>
      </c>
      <c r="N2002" s="1104"/>
      <c r="O2002" s="1129" t="str">
        <f t="shared" si="180"/>
        <v/>
      </c>
      <c r="P2002" s="175"/>
      <c r="Q2002" s="175"/>
      <c r="R2002" s="175"/>
      <c r="S2002" s="175"/>
      <c r="T2002" s="175"/>
      <c r="U2002" s="175"/>
      <c r="V2002" s="175"/>
      <c r="W2002" s="175"/>
      <c r="X2002" s="175"/>
      <c r="Y2002" s="175"/>
      <c r="Z2002" s="175"/>
      <c r="AA2002" s="175"/>
      <c r="AB2002" s="175"/>
      <c r="AC2002" s="175"/>
      <c r="AD2002" s="175"/>
      <c r="AE2002" s="175"/>
      <c r="AF2002" s="175"/>
      <c r="AG2002" s="175"/>
    </row>
    <row r="2003" spans="1:33" ht="18" customHeight="1">
      <c r="A2003" s="647" t="str">
        <f t="shared" si="181"/>
        <v>平成23</v>
      </c>
      <c r="B2003" s="552">
        <f t="shared" si="178"/>
        <v>20</v>
      </c>
      <c r="C2003" s="648" t="s">
        <v>4428</v>
      </c>
      <c r="D2003" s="648">
        <f t="shared" si="179"/>
        <v>40823</v>
      </c>
      <c r="E2003" s="654">
        <v>2</v>
      </c>
      <c r="F2003" s="650" t="s">
        <v>4432</v>
      </c>
      <c r="G2003" s="650" t="s">
        <v>4433</v>
      </c>
      <c r="H2003" s="650" t="s">
        <v>3562</v>
      </c>
      <c r="I2003" s="677" t="s">
        <v>4075</v>
      </c>
      <c r="J2003" s="665">
        <v>1</v>
      </c>
      <c r="K2003" s="669">
        <v>50</v>
      </c>
      <c r="L2003" s="669">
        <v>59</v>
      </c>
      <c r="M2003" s="176">
        <f t="shared" si="182"/>
        <v>118</v>
      </c>
      <c r="N2003" s="1104"/>
      <c r="O2003" s="1129" t="str">
        <f t="shared" si="180"/>
        <v/>
      </c>
      <c r="P2003" s="175"/>
      <c r="Q2003" s="175"/>
      <c r="R2003" s="175"/>
      <c r="S2003" s="175"/>
      <c r="T2003" s="175"/>
      <c r="U2003" s="175"/>
      <c r="V2003" s="175"/>
      <c r="W2003" s="175"/>
      <c r="X2003" s="175"/>
      <c r="Y2003" s="175"/>
      <c r="Z2003" s="175"/>
      <c r="AA2003" s="175"/>
      <c r="AB2003" s="175"/>
      <c r="AC2003" s="175"/>
      <c r="AD2003" s="175"/>
      <c r="AE2003" s="175"/>
      <c r="AF2003" s="175"/>
      <c r="AG2003" s="175"/>
    </row>
    <row r="2004" spans="1:33" ht="18" customHeight="1">
      <c r="A2004" s="647" t="str">
        <f t="shared" si="181"/>
        <v>平成23</v>
      </c>
      <c r="B2004" s="552">
        <f t="shared" si="178"/>
        <v>38</v>
      </c>
      <c r="C2004" s="648" t="s">
        <v>4434</v>
      </c>
      <c r="D2004" s="648" t="str">
        <f t="shared" si="179"/>
        <v/>
      </c>
      <c r="E2004" s="654">
        <v>1</v>
      </c>
      <c r="F2004" s="650" t="s">
        <v>4435</v>
      </c>
      <c r="G2004" s="650" t="s">
        <v>4436</v>
      </c>
      <c r="H2004" s="650" t="s">
        <v>3562</v>
      </c>
      <c r="I2004" s="677" t="s">
        <v>4075</v>
      </c>
      <c r="J2004" s="665">
        <v>2</v>
      </c>
      <c r="K2004" s="669">
        <v>9</v>
      </c>
      <c r="L2004" s="669">
        <v>26</v>
      </c>
      <c r="M2004" s="176">
        <f t="shared" si="182"/>
        <v>26</v>
      </c>
      <c r="N2004" s="1104"/>
      <c r="O2004" s="1129" t="str">
        <f t="shared" si="180"/>
        <v/>
      </c>
      <c r="P2004" s="175"/>
      <c r="Q2004" s="175"/>
      <c r="R2004" s="175"/>
      <c r="S2004" s="175"/>
      <c r="T2004" s="175"/>
      <c r="U2004" s="175"/>
      <c r="V2004" s="175"/>
      <c r="W2004" s="175"/>
      <c r="X2004" s="175"/>
      <c r="Y2004" s="175"/>
      <c r="Z2004" s="175"/>
      <c r="AA2004" s="175"/>
      <c r="AB2004" s="175"/>
      <c r="AC2004" s="175"/>
      <c r="AD2004" s="175"/>
      <c r="AE2004" s="175"/>
      <c r="AF2004" s="175"/>
      <c r="AG2004" s="175"/>
    </row>
    <row r="2005" spans="1:33" ht="18" customHeight="1">
      <c r="A2005" s="647" t="str">
        <f t="shared" si="181"/>
        <v>平成23</v>
      </c>
      <c r="B2005" s="552">
        <f t="shared" si="178"/>
        <v>46</v>
      </c>
      <c r="C2005" s="648" t="s">
        <v>4437</v>
      </c>
      <c r="D2005" s="648" t="str">
        <f t="shared" si="179"/>
        <v/>
      </c>
      <c r="E2005" s="654">
        <v>1</v>
      </c>
      <c r="F2005" s="650" t="s">
        <v>4043</v>
      </c>
      <c r="G2005" s="650" t="s">
        <v>3134</v>
      </c>
      <c r="H2005" s="650" t="s">
        <v>3562</v>
      </c>
      <c r="I2005" s="677" t="s">
        <v>4075</v>
      </c>
      <c r="J2005" s="665">
        <v>2</v>
      </c>
      <c r="K2005" s="669">
        <v>7</v>
      </c>
      <c r="L2005" s="669">
        <v>31</v>
      </c>
      <c r="M2005" s="176">
        <f t="shared" si="182"/>
        <v>31</v>
      </c>
      <c r="N2005" s="1104"/>
      <c r="O2005" s="1129" t="str">
        <f t="shared" si="180"/>
        <v/>
      </c>
      <c r="P2005" s="175"/>
      <c r="Q2005" s="175"/>
      <c r="R2005" s="175"/>
      <c r="S2005" s="175"/>
      <c r="T2005" s="175"/>
      <c r="U2005" s="175"/>
      <c r="V2005" s="175"/>
      <c r="W2005" s="175"/>
      <c r="X2005" s="175"/>
      <c r="Y2005" s="175"/>
      <c r="Z2005" s="175"/>
      <c r="AA2005" s="175"/>
      <c r="AB2005" s="175"/>
      <c r="AC2005" s="175"/>
      <c r="AD2005" s="175"/>
      <c r="AE2005" s="175"/>
      <c r="AF2005" s="175"/>
      <c r="AG2005" s="175"/>
    </row>
    <row r="2006" spans="1:33" ht="18" customHeight="1">
      <c r="A2006" s="647" t="str">
        <f t="shared" si="181"/>
        <v>平成23</v>
      </c>
      <c r="B2006" s="552">
        <f t="shared" si="178"/>
        <v>79</v>
      </c>
      <c r="C2006" s="648" t="s">
        <v>4400</v>
      </c>
      <c r="D2006" s="648" t="str">
        <f t="shared" si="179"/>
        <v/>
      </c>
      <c r="E2006" s="654">
        <v>1</v>
      </c>
      <c r="F2006" s="650" t="s">
        <v>4438</v>
      </c>
      <c r="G2006" s="650" t="s">
        <v>4439</v>
      </c>
      <c r="H2006" s="650" t="s">
        <v>4067</v>
      </c>
      <c r="I2006" s="677" t="s">
        <v>4075</v>
      </c>
      <c r="J2006" s="665">
        <v>2</v>
      </c>
      <c r="K2006" s="669">
        <v>3</v>
      </c>
      <c r="L2006" s="669">
        <v>46</v>
      </c>
      <c r="M2006" s="176">
        <f t="shared" si="182"/>
        <v>46</v>
      </c>
      <c r="N2006" s="1104"/>
      <c r="O2006" s="1129" t="str">
        <f t="shared" si="180"/>
        <v/>
      </c>
      <c r="P2006" s="175"/>
      <c r="Q2006" s="175"/>
      <c r="R2006" s="175"/>
      <c r="S2006" s="175"/>
      <c r="T2006" s="175"/>
      <c r="U2006" s="175"/>
      <c r="V2006" s="175"/>
      <c r="W2006" s="175"/>
      <c r="X2006" s="175"/>
      <c r="Y2006" s="175"/>
      <c r="Z2006" s="175"/>
      <c r="AA2006" s="175"/>
      <c r="AB2006" s="175"/>
      <c r="AC2006" s="175"/>
      <c r="AD2006" s="175"/>
      <c r="AE2006" s="175"/>
      <c r="AF2006" s="175"/>
      <c r="AG2006" s="175"/>
    </row>
    <row r="2007" spans="1:33" ht="18" customHeight="1">
      <c r="A2007" s="647" t="str">
        <f t="shared" si="181"/>
        <v>平成23</v>
      </c>
      <c r="B2007" s="552">
        <f t="shared" si="178"/>
        <v>34</v>
      </c>
      <c r="C2007" s="648" t="s">
        <v>4440</v>
      </c>
      <c r="D2007" s="648" t="str">
        <f t="shared" si="179"/>
        <v/>
      </c>
      <c r="E2007" s="654">
        <v>1</v>
      </c>
      <c r="F2007" s="650" t="s">
        <v>4441</v>
      </c>
      <c r="G2007" s="650" t="s">
        <v>3134</v>
      </c>
      <c r="H2007" s="650" t="s">
        <v>3562</v>
      </c>
      <c r="I2007" s="677" t="s">
        <v>4075</v>
      </c>
      <c r="J2007" s="665">
        <v>2</v>
      </c>
      <c r="K2007" s="669">
        <v>13</v>
      </c>
      <c r="L2007" s="669">
        <v>88</v>
      </c>
      <c r="M2007" s="176">
        <f t="shared" si="182"/>
        <v>88</v>
      </c>
      <c r="N2007" s="1104"/>
      <c r="O2007" s="1129" t="str">
        <f t="shared" si="180"/>
        <v/>
      </c>
      <c r="P2007" s="175"/>
      <c r="Q2007" s="175"/>
      <c r="R2007" s="175"/>
      <c r="S2007" s="175"/>
      <c r="T2007" s="175"/>
      <c r="U2007" s="175"/>
      <c r="V2007" s="175"/>
      <c r="W2007" s="175"/>
      <c r="X2007" s="175"/>
      <c r="Y2007" s="175"/>
      <c r="Z2007" s="175"/>
      <c r="AA2007" s="175"/>
      <c r="AB2007" s="175"/>
      <c r="AC2007" s="175"/>
      <c r="AD2007" s="175"/>
      <c r="AE2007" s="175"/>
      <c r="AF2007" s="175"/>
      <c r="AG2007" s="175"/>
    </row>
    <row r="2008" spans="1:33" ht="18" customHeight="1">
      <c r="A2008" s="647" t="str">
        <f t="shared" si="181"/>
        <v>平成23</v>
      </c>
      <c r="B2008" s="552">
        <f t="shared" si="178"/>
        <v>23</v>
      </c>
      <c r="C2008" s="648" t="s">
        <v>4442</v>
      </c>
      <c r="D2008" s="648" t="str">
        <f t="shared" si="179"/>
        <v/>
      </c>
      <c r="E2008" s="654">
        <v>1</v>
      </c>
      <c r="F2008" s="650" t="s">
        <v>4443</v>
      </c>
      <c r="G2008" s="650" t="s">
        <v>4444</v>
      </c>
      <c r="H2008" s="650" t="s">
        <v>3614</v>
      </c>
      <c r="I2008" s="677" t="s">
        <v>4075</v>
      </c>
      <c r="J2008" s="665">
        <v>1</v>
      </c>
      <c r="K2008" s="669">
        <v>41</v>
      </c>
      <c r="L2008" s="669">
        <v>201</v>
      </c>
      <c r="M2008" s="176">
        <f t="shared" si="182"/>
        <v>201</v>
      </c>
      <c r="N2008" s="1104"/>
      <c r="O2008" s="1129" t="str">
        <f t="shared" si="180"/>
        <v/>
      </c>
      <c r="P2008" s="175"/>
      <c r="Q2008" s="175"/>
      <c r="R2008" s="175"/>
      <c r="S2008" s="175"/>
      <c r="T2008" s="175"/>
      <c r="U2008" s="175"/>
      <c r="V2008" s="175"/>
      <c r="W2008" s="175"/>
      <c r="X2008" s="175"/>
      <c r="Y2008" s="175"/>
      <c r="Z2008" s="175"/>
      <c r="AA2008" s="175"/>
      <c r="AB2008" s="175"/>
      <c r="AC2008" s="175"/>
      <c r="AD2008" s="175"/>
      <c r="AE2008" s="175"/>
      <c r="AF2008" s="175"/>
      <c r="AG2008" s="175"/>
    </row>
    <row r="2009" spans="1:33" ht="18" customHeight="1">
      <c r="A2009" s="647" t="str">
        <f t="shared" si="181"/>
        <v>平成23</v>
      </c>
      <c r="B2009" s="552">
        <f t="shared" si="178"/>
        <v>7</v>
      </c>
      <c r="C2009" s="648" t="s">
        <v>4445</v>
      </c>
      <c r="D2009" s="648">
        <f t="shared" si="179"/>
        <v>40866</v>
      </c>
      <c r="E2009" s="654">
        <v>3</v>
      </c>
      <c r="F2009" s="651" t="s">
        <v>4446</v>
      </c>
      <c r="G2009" s="650" t="s">
        <v>4447</v>
      </c>
      <c r="H2009" s="650" t="s">
        <v>3562</v>
      </c>
      <c r="I2009" s="677" t="s">
        <v>4075</v>
      </c>
      <c r="J2009" s="665">
        <v>1</v>
      </c>
      <c r="K2009" s="669">
        <v>172</v>
      </c>
      <c r="L2009" s="669">
        <v>253</v>
      </c>
      <c r="M2009" s="176">
        <f t="shared" si="182"/>
        <v>759</v>
      </c>
      <c r="N2009" s="1104"/>
      <c r="O2009" s="1129" t="str">
        <f t="shared" si="180"/>
        <v/>
      </c>
      <c r="P2009" s="175"/>
      <c r="Q2009" s="175"/>
      <c r="R2009" s="175"/>
      <c r="S2009" s="175"/>
      <c r="T2009" s="175"/>
      <c r="U2009" s="175"/>
      <c r="V2009" s="175"/>
      <c r="W2009" s="175"/>
      <c r="X2009" s="175"/>
      <c r="Y2009" s="175"/>
      <c r="Z2009" s="175"/>
      <c r="AA2009" s="175"/>
      <c r="AB2009" s="175"/>
      <c r="AC2009" s="175"/>
      <c r="AD2009" s="175"/>
      <c r="AE2009" s="175"/>
      <c r="AF2009" s="175"/>
      <c r="AG2009" s="175"/>
    </row>
    <row r="2010" spans="1:33" ht="18" customHeight="1">
      <c r="A2010" s="647" t="str">
        <f t="shared" si="181"/>
        <v>平成23</v>
      </c>
      <c r="B2010" s="552">
        <f t="shared" si="178"/>
        <v>32</v>
      </c>
      <c r="C2010" s="648" t="s">
        <v>4448</v>
      </c>
      <c r="D2010" s="648" t="str">
        <f t="shared" si="179"/>
        <v/>
      </c>
      <c r="E2010" s="654">
        <v>1</v>
      </c>
      <c r="F2010" s="650" t="s">
        <v>4449</v>
      </c>
      <c r="G2010" s="650" t="s">
        <v>3134</v>
      </c>
      <c r="H2010" s="650" t="s">
        <v>3562</v>
      </c>
      <c r="I2010" s="677" t="s">
        <v>4075</v>
      </c>
      <c r="J2010" s="665">
        <v>1</v>
      </c>
      <c r="K2010" s="651">
        <v>23</v>
      </c>
      <c r="L2010" s="651">
        <v>61</v>
      </c>
      <c r="M2010" s="176">
        <f t="shared" si="182"/>
        <v>61</v>
      </c>
      <c r="N2010" s="1104"/>
      <c r="O2010" s="1129" t="str">
        <f t="shared" si="180"/>
        <v/>
      </c>
      <c r="P2010" s="175"/>
      <c r="Q2010" s="175"/>
      <c r="R2010" s="175"/>
      <c r="S2010" s="175"/>
      <c r="T2010" s="175"/>
      <c r="U2010" s="175"/>
      <c r="V2010" s="175"/>
      <c r="W2010" s="175"/>
      <c r="X2010" s="175"/>
      <c r="Y2010" s="175"/>
      <c r="Z2010" s="175"/>
      <c r="AA2010" s="175"/>
      <c r="AB2010" s="175"/>
      <c r="AC2010" s="175"/>
      <c r="AD2010" s="175"/>
      <c r="AE2010" s="175"/>
      <c r="AF2010" s="175"/>
      <c r="AG2010" s="175"/>
    </row>
    <row r="2011" spans="1:33" ht="18" customHeight="1">
      <c r="A2011" s="647" t="str">
        <f t="shared" si="181"/>
        <v>平成23</v>
      </c>
      <c r="B2011" s="552">
        <f t="shared" si="178"/>
        <v>97</v>
      </c>
      <c r="C2011" s="648" t="s">
        <v>4411</v>
      </c>
      <c r="D2011" s="648" t="str">
        <f t="shared" si="179"/>
        <v/>
      </c>
      <c r="E2011" s="654">
        <v>1</v>
      </c>
      <c r="F2011" s="650" t="s">
        <v>4450</v>
      </c>
      <c r="G2011" s="650" t="s">
        <v>4430</v>
      </c>
      <c r="H2011" s="650" t="s">
        <v>3562</v>
      </c>
      <c r="I2011" s="677" t="s">
        <v>4075</v>
      </c>
      <c r="J2011" s="665">
        <v>1</v>
      </c>
      <c r="K2011" s="669">
        <v>1</v>
      </c>
      <c r="L2011" s="669">
        <v>19</v>
      </c>
      <c r="M2011" s="176">
        <f t="shared" si="182"/>
        <v>19</v>
      </c>
      <c r="N2011" s="1104"/>
      <c r="O2011" s="1129" t="str">
        <f t="shared" si="180"/>
        <v/>
      </c>
      <c r="P2011" s="175"/>
      <c r="Q2011" s="175"/>
      <c r="R2011" s="175"/>
      <c r="S2011" s="175"/>
      <c r="T2011" s="175"/>
      <c r="U2011" s="175"/>
      <c r="V2011" s="175"/>
      <c r="W2011" s="175"/>
      <c r="X2011" s="175"/>
      <c r="Y2011" s="175"/>
      <c r="Z2011" s="175"/>
      <c r="AA2011" s="175"/>
      <c r="AB2011" s="175"/>
      <c r="AC2011" s="175"/>
      <c r="AD2011" s="175"/>
      <c r="AE2011" s="175"/>
      <c r="AF2011" s="175"/>
      <c r="AG2011" s="175"/>
    </row>
    <row r="2012" spans="1:33" ht="18" customHeight="1">
      <c r="A2012" s="647" t="str">
        <f t="shared" si="181"/>
        <v>平成23</v>
      </c>
      <c r="B2012" s="552">
        <f t="shared" si="178"/>
        <v>87</v>
      </c>
      <c r="C2012" s="648" t="s">
        <v>4451</v>
      </c>
      <c r="D2012" s="648" t="str">
        <f t="shared" si="179"/>
        <v/>
      </c>
      <c r="E2012" s="654">
        <v>1</v>
      </c>
      <c r="F2012" s="650" t="s">
        <v>4452</v>
      </c>
      <c r="G2012" s="650" t="s">
        <v>2915</v>
      </c>
      <c r="H2012" s="650" t="s">
        <v>3562</v>
      </c>
      <c r="I2012" s="677" t="s">
        <v>4075</v>
      </c>
      <c r="J2012" s="665">
        <v>1</v>
      </c>
      <c r="K2012" s="669">
        <v>2</v>
      </c>
      <c r="L2012" s="669">
        <v>50</v>
      </c>
      <c r="M2012" s="176">
        <f t="shared" si="182"/>
        <v>50</v>
      </c>
      <c r="N2012" s="1104"/>
      <c r="O2012" s="1129" t="str">
        <f t="shared" si="180"/>
        <v/>
      </c>
      <c r="P2012" s="175"/>
      <c r="Q2012" s="175"/>
      <c r="R2012" s="175"/>
      <c r="S2012" s="175"/>
      <c r="T2012" s="175"/>
      <c r="U2012" s="175"/>
      <c r="V2012" s="175"/>
      <c r="W2012" s="175"/>
      <c r="X2012" s="175"/>
      <c r="Y2012" s="175"/>
      <c r="Z2012" s="175"/>
      <c r="AA2012" s="175"/>
      <c r="AB2012" s="175"/>
      <c r="AC2012" s="175"/>
      <c r="AD2012" s="175"/>
      <c r="AE2012" s="175"/>
      <c r="AF2012" s="175"/>
      <c r="AG2012" s="175"/>
    </row>
    <row r="2013" spans="1:33" ht="18" customHeight="1">
      <c r="A2013" s="647" t="str">
        <f t="shared" si="181"/>
        <v>平成23</v>
      </c>
      <c r="B2013" s="552">
        <f t="shared" si="178"/>
        <v>79</v>
      </c>
      <c r="C2013" s="648" t="s">
        <v>4453</v>
      </c>
      <c r="D2013" s="648" t="str">
        <f t="shared" si="179"/>
        <v/>
      </c>
      <c r="E2013" s="654">
        <v>1</v>
      </c>
      <c r="F2013" s="650" t="s">
        <v>4454</v>
      </c>
      <c r="G2013" s="650" t="s">
        <v>4430</v>
      </c>
      <c r="H2013" s="650" t="s">
        <v>3605</v>
      </c>
      <c r="I2013" s="677" t="s">
        <v>4075</v>
      </c>
      <c r="J2013" s="665">
        <v>2</v>
      </c>
      <c r="K2013" s="669">
        <v>3</v>
      </c>
      <c r="L2013" s="669">
        <v>52</v>
      </c>
      <c r="M2013" s="176">
        <f t="shared" si="182"/>
        <v>52</v>
      </c>
      <c r="N2013" s="1104"/>
      <c r="O2013" s="1129" t="str">
        <f t="shared" si="180"/>
        <v/>
      </c>
      <c r="P2013" s="175"/>
      <c r="Q2013" s="175"/>
      <c r="R2013" s="175"/>
      <c r="S2013" s="175"/>
      <c r="T2013" s="175"/>
      <c r="U2013" s="175"/>
      <c r="V2013" s="175"/>
      <c r="W2013" s="175"/>
      <c r="X2013" s="175"/>
      <c r="Y2013" s="175"/>
      <c r="Z2013" s="175"/>
      <c r="AA2013" s="175"/>
      <c r="AB2013" s="175"/>
      <c r="AC2013" s="175"/>
      <c r="AD2013" s="175"/>
      <c r="AE2013" s="175"/>
      <c r="AF2013" s="175"/>
      <c r="AG2013" s="175"/>
    </row>
    <row r="2014" spans="1:33" ht="18" customHeight="1">
      <c r="A2014" s="647" t="str">
        <f t="shared" si="181"/>
        <v>平成23</v>
      </c>
      <c r="B2014" s="552">
        <f t="shared" si="178"/>
        <v>49</v>
      </c>
      <c r="C2014" s="648" t="s">
        <v>4455</v>
      </c>
      <c r="D2014" s="648" t="str">
        <f t="shared" si="179"/>
        <v/>
      </c>
      <c r="E2014" s="654">
        <v>1</v>
      </c>
      <c r="F2014" s="650" t="s">
        <v>4456</v>
      </c>
      <c r="G2014" s="650" t="s">
        <v>2915</v>
      </c>
      <c r="H2014" s="650" t="s">
        <v>4067</v>
      </c>
      <c r="I2014" s="677" t="s">
        <v>4075</v>
      </c>
      <c r="J2014" s="665">
        <v>1</v>
      </c>
      <c r="K2014" s="669">
        <v>6</v>
      </c>
      <c r="L2014" s="669">
        <v>80</v>
      </c>
      <c r="M2014" s="176">
        <f t="shared" si="182"/>
        <v>80</v>
      </c>
      <c r="N2014" s="1104"/>
      <c r="O2014" s="1129" t="str">
        <f t="shared" si="180"/>
        <v/>
      </c>
      <c r="P2014" s="175"/>
      <c r="Q2014" s="175"/>
      <c r="R2014" s="175"/>
      <c r="S2014" s="175"/>
      <c r="T2014" s="175"/>
      <c r="U2014" s="175"/>
      <c r="V2014" s="175"/>
      <c r="W2014" s="175"/>
      <c r="X2014" s="175"/>
      <c r="Y2014" s="175"/>
      <c r="Z2014" s="175"/>
      <c r="AA2014" s="175"/>
      <c r="AB2014" s="175"/>
      <c r="AC2014" s="175"/>
      <c r="AD2014" s="175"/>
      <c r="AE2014" s="175"/>
      <c r="AF2014" s="175"/>
      <c r="AG2014" s="175"/>
    </row>
    <row r="2015" spans="1:33" ht="18" customHeight="1">
      <c r="A2015" s="647" t="str">
        <f t="shared" si="181"/>
        <v>平成23</v>
      </c>
      <c r="B2015" s="552">
        <f t="shared" si="178"/>
        <v>38</v>
      </c>
      <c r="C2015" s="648" t="s">
        <v>4457</v>
      </c>
      <c r="D2015" s="648" t="str">
        <f t="shared" si="179"/>
        <v/>
      </c>
      <c r="E2015" s="654">
        <v>1</v>
      </c>
      <c r="F2015" s="650" t="s">
        <v>4458</v>
      </c>
      <c r="G2015" s="650" t="s">
        <v>2915</v>
      </c>
      <c r="H2015" s="650" t="s">
        <v>3937</v>
      </c>
      <c r="I2015" s="677" t="s">
        <v>4075</v>
      </c>
      <c r="J2015" s="665">
        <v>2</v>
      </c>
      <c r="K2015" s="669">
        <v>9</v>
      </c>
      <c r="L2015" s="669">
        <v>79</v>
      </c>
      <c r="M2015" s="176">
        <f t="shared" si="182"/>
        <v>79</v>
      </c>
      <c r="N2015" s="1104"/>
      <c r="O2015" s="1129" t="str">
        <f t="shared" si="180"/>
        <v/>
      </c>
      <c r="P2015" s="175"/>
      <c r="Q2015" s="175"/>
      <c r="R2015" s="175"/>
      <c r="S2015" s="175"/>
      <c r="T2015" s="175"/>
      <c r="U2015" s="175"/>
      <c r="V2015" s="175"/>
      <c r="W2015" s="175"/>
      <c r="X2015" s="175"/>
      <c r="Y2015" s="175"/>
      <c r="Z2015" s="175"/>
      <c r="AA2015" s="175"/>
      <c r="AB2015" s="175"/>
      <c r="AC2015" s="175"/>
      <c r="AD2015" s="175"/>
      <c r="AE2015" s="175"/>
      <c r="AF2015" s="175"/>
      <c r="AG2015" s="175"/>
    </row>
    <row r="2016" spans="1:33" ht="18" customHeight="1">
      <c r="A2016" s="647" t="str">
        <f t="shared" si="181"/>
        <v>平成23</v>
      </c>
      <c r="B2016" s="552">
        <f t="shared" si="178"/>
        <v>79</v>
      </c>
      <c r="C2016" s="648" t="s">
        <v>4459</v>
      </c>
      <c r="D2016" s="648" t="str">
        <f t="shared" si="179"/>
        <v/>
      </c>
      <c r="E2016" s="654">
        <v>1</v>
      </c>
      <c r="F2016" s="650" t="s">
        <v>4460</v>
      </c>
      <c r="G2016" s="676" t="s">
        <v>4461</v>
      </c>
      <c r="H2016" s="650" t="s">
        <v>3605</v>
      </c>
      <c r="I2016" s="677" t="s">
        <v>4075</v>
      </c>
      <c r="J2016" s="665">
        <v>2</v>
      </c>
      <c r="K2016" s="669">
        <v>3</v>
      </c>
      <c r="L2016" s="669">
        <v>27</v>
      </c>
      <c r="M2016" s="176">
        <f t="shared" si="182"/>
        <v>27</v>
      </c>
      <c r="N2016" s="1104"/>
      <c r="O2016" s="1129" t="str">
        <f t="shared" si="180"/>
        <v/>
      </c>
      <c r="P2016" s="175"/>
      <c r="Q2016" s="175"/>
      <c r="R2016" s="175"/>
      <c r="S2016" s="175"/>
      <c r="T2016" s="175"/>
      <c r="U2016" s="175"/>
      <c r="V2016" s="175"/>
      <c r="W2016" s="175"/>
      <c r="X2016" s="175"/>
      <c r="Y2016" s="175"/>
      <c r="Z2016" s="175"/>
      <c r="AA2016" s="175"/>
      <c r="AB2016" s="175"/>
      <c r="AC2016" s="175"/>
      <c r="AD2016" s="175"/>
      <c r="AE2016" s="175"/>
      <c r="AF2016" s="175"/>
      <c r="AG2016" s="175"/>
    </row>
    <row r="2017" spans="1:33" ht="18" customHeight="1">
      <c r="A2017" s="647" t="str">
        <f t="shared" si="181"/>
        <v>平成23</v>
      </c>
      <c r="B2017" s="552">
        <f t="shared" si="178"/>
        <v>49</v>
      </c>
      <c r="C2017" s="648" t="s">
        <v>4462</v>
      </c>
      <c r="D2017" s="648" t="str">
        <f t="shared" si="179"/>
        <v/>
      </c>
      <c r="E2017" s="654">
        <v>1</v>
      </c>
      <c r="F2017" s="650" t="s">
        <v>4463</v>
      </c>
      <c r="G2017" s="650" t="s">
        <v>4464</v>
      </c>
      <c r="H2017" s="650" t="s">
        <v>3538</v>
      </c>
      <c r="I2017" s="677" t="s">
        <v>4465</v>
      </c>
      <c r="J2017" s="665">
        <v>2</v>
      </c>
      <c r="K2017" s="669">
        <v>6</v>
      </c>
      <c r="L2017" s="669">
        <v>115</v>
      </c>
      <c r="M2017" s="176">
        <f t="shared" si="182"/>
        <v>115</v>
      </c>
      <c r="N2017" s="1104"/>
      <c r="O2017" s="1129" t="str">
        <f t="shared" si="180"/>
        <v/>
      </c>
      <c r="P2017" s="175"/>
      <c r="Q2017" s="175"/>
      <c r="R2017" s="175"/>
      <c r="S2017" s="175"/>
      <c r="T2017" s="175"/>
      <c r="U2017" s="175"/>
      <c r="V2017" s="175"/>
      <c r="W2017" s="175"/>
      <c r="X2017" s="175"/>
      <c r="Y2017" s="175"/>
      <c r="Z2017" s="175"/>
      <c r="AA2017" s="175"/>
      <c r="AB2017" s="175"/>
      <c r="AC2017" s="175"/>
      <c r="AD2017" s="175"/>
      <c r="AE2017" s="175"/>
      <c r="AF2017" s="175"/>
      <c r="AG2017" s="175"/>
    </row>
    <row r="2018" spans="1:33" ht="18" customHeight="1">
      <c r="A2018" s="647" t="str">
        <f t="shared" si="181"/>
        <v>平成23</v>
      </c>
      <c r="B2018" s="552">
        <f t="shared" si="178"/>
        <v>49</v>
      </c>
      <c r="C2018" s="648" t="s">
        <v>4466</v>
      </c>
      <c r="D2018" s="648" t="str">
        <f t="shared" si="179"/>
        <v/>
      </c>
      <c r="E2018" s="654">
        <v>1</v>
      </c>
      <c r="F2018" s="650" t="s">
        <v>4467</v>
      </c>
      <c r="G2018" s="650" t="s">
        <v>2915</v>
      </c>
      <c r="H2018" s="650" t="s">
        <v>3538</v>
      </c>
      <c r="I2018" s="677" t="s">
        <v>4465</v>
      </c>
      <c r="J2018" s="665">
        <v>2</v>
      </c>
      <c r="K2018" s="669">
        <v>6</v>
      </c>
      <c r="L2018" s="669">
        <v>116</v>
      </c>
      <c r="M2018" s="176">
        <f t="shared" si="182"/>
        <v>116</v>
      </c>
      <c r="N2018" s="1104"/>
      <c r="O2018" s="1129" t="str">
        <f t="shared" si="180"/>
        <v/>
      </c>
      <c r="P2018" s="175"/>
      <c r="Q2018" s="175"/>
      <c r="R2018" s="175"/>
      <c r="S2018" s="175"/>
      <c r="T2018" s="175"/>
      <c r="U2018" s="175"/>
      <c r="V2018" s="175"/>
      <c r="W2018" s="175"/>
      <c r="X2018" s="175"/>
      <c r="Y2018" s="175"/>
      <c r="Z2018" s="175"/>
      <c r="AA2018" s="175"/>
      <c r="AB2018" s="175"/>
      <c r="AC2018" s="175"/>
      <c r="AD2018" s="175"/>
      <c r="AE2018" s="175"/>
      <c r="AF2018" s="175"/>
      <c r="AG2018" s="175"/>
    </row>
    <row r="2019" spans="1:33" ht="18" customHeight="1">
      <c r="A2019" s="647" t="str">
        <f t="shared" si="181"/>
        <v>平成23</v>
      </c>
      <c r="B2019" s="552">
        <f t="shared" si="178"/>
        <v>62</v>
      </c>
      <c r="C2019" s="648" t="s">
        <v>4468</v>
      </c>
      <c r="D2019" s="648" t="str">
        <f t="shared" si="179"/>
        <v/>
      </c>
      <c r="E2019" s="654">
        <v>1</v>
      </c>
      <c r="F2019" s="650" t="s">
        <v>4469</v>
      </c>
      <c r="G2019" s="650" t="s">
        <v>2221</v>
      </c>
      <c r="H2019" s="650" t="s">
        <v>3538</v>
      </c>
      <c r="I2019" s="677" t="s">
        <v>4465</v>
      </c>
      <c r="J2019" s="665">
        <v>1</v>
      </c>
      <c r="K2019" s="669">
        <v>5</v>
      </c>
      <c r="L2019" s="669">
        <v>81</v>
      </c>
      <c r="M2019" s="176">
        <f t="shared" si="182"/>
        <v>81</v>
      </c>
      <c r="N2019" s="1104"/>
      <c r="O2019" s="1129" t="str">
        <f t="shared" si="180"/>
        <v/>
      </c>
      <c r="P2019" s="175"/>
      <c r="Q2019" s="175"/>
      <c r="R2019" s="175"/>
      <c r="S2019" s="175"/>
      <c r="T2019" s="175"/>
      <c r="U2019" s="175"/>
      <c r="V2019" s="175"/>
      <c r="W2019" s="175"/>
      <c r="X2019" s="175"/>
      <c r="Y2019" s="175"/>
      <c r="Z2019" s="175"/>
      <c r="AA2019" s="175"/>
      <c r="AB2019" s="175"/>
      <c r="AC2019" s="175"/>
      <c r="AD2019" s="175"/>
      <c r="AE2019" s="175"/>
      <c r="AF2019" s="175"/>
      <c r="AG2019" s="175"/>
    </row>
    <row r="2020" spans="1:33" ht="18" customHeight="1">
      <c r="A2020" s="647" t="str">
        <f t="shared" si="181"/>
        <v>平成23</v>
      </c>
      <c r="B2020" s="552">
        <f t="shared" si="178"/>
        <v>16</v>
      </c>
      <c r="C2020" s="648" t="s">
        <v>4470</v>
      </c>
      <c r="D2020" s="648">
        <f t="shared" si="179"/>
        <v>40802</v>
      </c>
      <c r="E2020" s="654">
        <v>2</v>
      </c>
      <c r="F2020" s="650" t="s">
        <v>4471</v>
      </c>
      <c r="G2020" s="650" t="s">
        <v>4472</v>
      </c>
      <c r="H2020" s="650" t="s">
        <v>2963</v>
      </c>
      <c r="I2020" s="677" t="s">
        <v>4465</v>
      </c>
      <c r="J2020" s="665">
        <v>1</v>
      </c>
      <c r="K2020" s="669">
        <v>62</v>
      </c>
      <c r="L2020" s="669">
        <v>101</v>
      </c>
      <c r="M2020" s="176">
        <f t="shared" si="182"/>
        <v>202</v>
      </c>
      <c r="N2020" s="1104"/>
      <c r="O2020" s="1129" t="str">
        <f t="shared" si="180"/>
        <v/>
      </c>
      <c r="P2020" s="175"/>
      <c r="Q2020" s="175"/>
      <c r="R2020" s="175"/>
      <c r="S2020" s="175"/>
      <c r="T2020" s="175"/>
      <c r="U2020" s="175"/>
      <c r="V2020" s="175"/>
      <c r="W2020" s="175"/>
      <c r="X2020" s="175"/>
      <c r="Y2020" s="175"/>
      <c r="Z2020" s="175"/>
      <c r="AA2020" s="175"/>
      <c r="AB2020" s="175"/>
      <c r="AC2020" s="175"/>
      <c r="AD2020" s="175"/>
      <c r="AE2020" s="175"/>
      <c r="AF2020" s="175"/>
      <c r="AG2020" s="175"/>
    </row>
    <row r="2021" spans="1:33" ht="18" customHeight="1">
      <c r="A2021" s="647" t="str">
        <f t="shared" si="181"/>
        <v>平成23</v>
      </c>
      <c r="B2021" s="552">
        <f t="shared" si="178"/>
        <v>97</v>
      </c>
      <c r="C2021" s="648" t="s">
        <v>4421</v>
      </c>
      <c r="D2021" s="648" t="str">
        <f t="shared" si="179"/>
        <v/>
      </c>
      <c r="E2021" s="654">
        <v>1</v>
      </c>
      <c r="F2021" s="650" t="s">
        <v>4473</v>
      </c>
      <c r="G2021" s="650" t="s">
        <v>4472</v>
      </c>
      <c r="H2021" s="650" t="s">
        <v>2963</v>
      </c>
      <c r="I2021" s="677" t="s">
        <v>4465</v>
      </c>
      <c r="J2021" s="665">
        <v>1</v>
      </c>
      <c r="K2021" s="669">
        <v>1</v>
      </c>
      <c r="L2021" s="669">
        <v>50</v>
      </c>
      <c r="M2021" s="176">
        <f t="shared" si="182"/>
        <v>50</v>
      </c>
      <c r="N2021" s="1104"/>
      <c r="O2021" s="1129" t="str">
        <f t="shared" si="180"/>
        <v/>
      </c>
      <c r="P2021" s="175"/>
      <c r="Q2021" s="175"/>
      <c r="R2021" s="175"/>
      <c r="S2021" s="175"/>
      <c r="T2021" s="175"/>
      <c r="U2021" s="175"/>
      <c r="V2021" s="175"/>
      <c r="W2021" s="175"/>
      <c r="X2021" s="175"/>
      <c r="Y2021" s="175"/>
      <c r="Z2021" s="175"/>
      <c r="AA2021" s="175"/>
      <c r="AB2021" s="175"/>
      <c r="AC2021" s="175"/>
      <c r="AD2021" s="175"/>
      <c r="AE2021" s="175"/>
      <c r="AF2021" s="175"/>
      <c r="AG2021" s="175"/>
    </row>
    <row r="2022" spans="1:33" ht="18" customHeight="1">
      <c r="A2022" s="647" t="str">
        <f t="shared" si="181"/>
        <v>平成23</v>
      </c>
      <c r="B2022" s="552">
        <f t="shared" si="178"/>
        <v>28</v>
      </c>
      <c r="C2022" s="648" t="s">
        <v>4474</v>
      </c>
      <c r="D2022" s="648">
        <f t="shared" si="179"/>
        <v>40808</v>
      </c>
      <c r="E2022" s="654">
        <v>2</v>
      </c>
      <c r="F2022" s="650" t="s">
        <v>4475</v>
      </c>
      <c r="G2022" s="650" t="s">
        <v>2915</v>
      </c>
      <c r="H2022" s="650" t="s">
        <v>3538</v>
      </c>
      <c r="I2022" s="677" t="s">
        <v>4465</v>
      </c>
      <c r="J2022" s="665">
        <v>1</v>
      </c>
      <c r="K2022" s="669">
        <v>27</v>
      </c>
      <c r="L2022" s="669">
        <v>73</v>
      </c>
      <c r="M2022" s="176">
        <f t="shared" si="182"/>
        <v>146</v>
      </c>
      <c r="N2022" s="1104"/>
      <c r="O2022" s="1129" t="str">
        <f t="shared" si="180"/>
        <v/>
      </c>
      <c r="P2022" s="175"/>
      <c r="Q2022" s="175"/>
      <c r="R2022" s="175"/>
      <c r="S2022" s="175"/>
      <c r="T2022" s="175"/>
      <c r="U2022" s="175"/>
      <c r="V2022" s="175"/>
      <c r="W2022" s="175"/>
      <c r="X2022" s="175"/>
      <c r="Y2022" s="175"/>
      <c r="Z2022" s="175"/>
      <c r="AA2022" s="175"/>
      <c r="AB2022" s="175"/>
      <c r="AC2022" s="175"/>
      <c r="AD2022" s="175"/>
      <c r="AE2022" s="175"/>
      <c r="AF2022" s="175"/>
      <c r="AG2022" s="175"/>
    </row>
    <row r="2023" spans="1:33" ht="18" customHeight="1">
      <c r="A2023" s="647" t="str">
        <f t="shared" si="181"/>
        <v>平成23</v>
      </c>
      <c r="B2023" s="552">
        <f t="shared" si="178"/>
        <v>87</v>
      </c>
      <c r="C2023" s="648" t="s">
        <v>4476</v>
      </c>
      <c r="D2023" s="648" t="str">
        <f t="shared" si="179"/>
        <v/>
      </c>
      <c r="E2023" s="654">
        <v>1</v>
      </c>
      <c r="F2023" s="650" t="s">
        <v>4477</v>
      </c>
      <c r="G2023" s="650" t="s">
        <v>2915</v>
      </c>
      <c r="H2023" s="650" t="s">
        <v>3538</v>
      </c>
      <c r="I2023" s="677" t="s">
        <v>4465</v>
      </c>
      <c r="J2023" s="665">
        <v>1</v>
      </c>
      <c r="K2023" s="669">
        <v>2</v>
      </c>
      <c r="L2023" s="669">
        <v>112</v>
      </c>
      <c r="M2023" s="176">
        <f t="shared" si="182"/>
        <v>112</v>
      </c>
      <c r="N2023" s="1104"/>
      <c r="O2023" s="1129" t="str">
        <f t="shared" si="180"/>
        <v/>
      </c>
      <c r="P2023" s="175"/>
      <c r="Q2023" s="175"/>
      <c r="R2023" s="175"/>
      <c r="S2023" s="175"/>
      <c r="T2023" s="175"/>
      <c r="U2023" s="175"/>
      <c r="V2023" s="175"/>
      <c r="W2023" s="175"/>
      <c r="X2023" s="175"/>
      <c r="Y2023" s="175"/>
      <c r="Z2023" s="175"/>
      <c r="AA2023" s="175"/>
      <c r="AB2023" s="175"/>
      <c r="AC2023" s="175"/>
      <c r="AD2023" s="175"/>
      <c r="AE2023" s="175"/>
      <c r="AF2023" s="175"/>
      <c r="AG2023" s="175"/>
    </row>
    <row r="2024" spans="1:33" ht="18" customHeight="1">
      <c r="A2024" s="647" t="str">
        <f t="shared" si="181"/>
        <v>平成23</v>
      </c>
      <c r="B2024" s="552">
        <f t="shared" si="178"/>
        <v>10</v>
      </c>
      <c r="C2024" s="648" t="s">
        <v>4478</v>
      </c>
      <c r="D2024" s="648">
        <f t="shared" si="179"/>
        <v>40839</v>
      </c>
      <c r="E2024" s="654">
        <v>2</v>
      </c>
      <c r="F2024" s="650" t="s">
        <v>4479</v>
      </c>
      <c r="G2024" s="650" t="s">
        <v>4480</v>
      </c>
      <c r="H2024" s="650" t="s">
        <v>3527</v>
      </c>
      <c r="I2024" s="677" t="s">
        <v>4465</v>
      </c>
      <c r="J2024" s="665">
        <v>1</v>
      </c>
      <c r="K2024" s="669">
        <v>115</v>
      </c>
      <c r="L2024" s="669">
        <v>167</v>
      </c>
      <c r="M2024" s="176">
        <f t="shared" si="182"/>
        <v>334</v>
      </c>
      <c r="N2024" s="1104"/>
      <c r="O2024" s="1129" t="str">
        <f t="shared" si="180"/>
        <v/>
      </c>
      <c r="P2024" s="175"/>
      <c r="Q2024" s="175"/>
      <c r="R2024" s="175"/>
      <c r="S2024" s="175"/>
      <c r="T2024" s="175"/>
      <c r="U2024" s="175"/>
      <c r="V2024" s="175"/>
      <c r="W2024" s="175"/>
      <c r="X2024" s="175"/>
      <c r="Y2024" s="175"/>
      <c r="Z2024" s="175"/>
      <c r="AA2024" s="175"/>
      <c r="AB2024" s="175"/>
      <c r="AC2024" s="175"/>
      <c r="AD2024" s="175"/>
      <c r="AE2024" s="175"/>
      <c r="AF2024" s="175"/>
      <c r="AG2024" s="175"/>
    </row>
    <row r="2025" spans="1:33" ht="18" customHeight="1">
      <c r="A2025" s="647" t="str">
        <f t="shared" si="181"/>
        <v>平成23</v>
      </c>
      <c r="B2025" s="552">
        <f t="shared" si="178"/>
        <v>62</v>
      </c>
      <c r="C2025" s="648" t="s">
        <v>4481</v>
      </c>
      <c r="D2025" s="648" t="str">
        <f t="shared" si="179"/>
        <v/>
      </c>
      <c r="E2025" s="654">
        <v>1</v>
      </c>
      <c r="F2025" s="650" t="s">
        <v>4482</v>
      </c>
      <c r="G2025" s="650" t="s">
        <v>2915</v>
      </c>
      <c r="H2025" s="650" t="s">
        <v>3538</v>
      </c>
      <c r="I2025" s="677" t="s">
        <v>4465</v>
      </c>
      <c r="J2025" s="665">
        <v>2</v>
      </c>
      <c r="K2025" s="669">
        <v>5</v>
      </c>
      <c r="L2025" s="669">
        <v>40</v>
      </c>
      <c r="M2025" s="176">
        <f t="shared" si="182"/>
        <v>40</v>
      </c>
      <c r="N2025" s="1104"/>
      <c r="O2025" s="1129" t="str">
        <f t="shared" si="180"/>
        <v/>
      </c>
      <c r="P2025" s="175"/>
      <c r="Q2025" s="175"/>
      <c r="R2025" s="175"/>
      <c r="S2025" s="175"/>
      <c r="T2025" s="175"/>
      <c r="U2025" s="175"/>
      <c r="V2025" s="175"/>
      <c r="W2025" s="175"/>
      <c r="X2025" s="175"/>
      <c r="Y2025" s="175"/>
      <c r="Z2025" s="175"/>
      <c r="AA2025" s="175"/>
      <c r="AB2025" s="175"/>
      <c r="AC2025" s="175"/>
      <c r="AD2025" s="175"/>
      <c r="AE2025" s="175"/>
      <c r="AF2025" s="175"/>
      <c r="AG2025" s="175"/>
    </row>
    <row r="2026" spans="1:33" ht="18" customHeight="1">
      <c r="A2026" s="647" t="str">
        <f t="shared" si="181"/>
        <v>平成23</v>
      </c>
      <c r="B2026" s="552">
        <f t="shared" si="178"/>
        <v>6</v>
      </c>
      <c r="C2026" s="648" t="s">
        <v>4483</v>
      </c>
      <c r="D2026" s="648">
        <f t="shared" si="179"/>
        <v>40874</v>
      </c>
      <c r="E2026" s="654">
        <v>3</v>
      </c>
      <c r="F2026" s="650" t="s">
        <v>4484</v>
      </c>
      <c r="G2026" s="650" t="s">
        <v>4485</v>
      </c>
      <c r="H2026" s="650" t="s">
        <v>3242</v>
      </c>
      <c r="I2026" s="677" t="s">
        <v>4465</v>
      </c>
      <c r="J2026" s="665">
        <v>1</v>
      </c>
      <c r="K2026" s="669">
        <v>173</v>
      </c>
      <c r="L2026" s="669">
        <v>296</v>
      </c>
      <c r="M2026" s="176">
        <f t="shared" si="182"/>
        <v>888</v>
      </c>
      <c r="N2026" s="1104"/>
      <c r="O2026" s="1129" t="str">
        <f t="shared" si="180"/>
        <v/>
      </c>
      <c r="P2026" s="175"/>
      <c r="Q2026" s="175"/>
      <c r="R2026" s="175"/>
      <c r="S2026" s="175"/>
      <c r="T2026" s="175"/>
      <c r="U2026" s="175"/>
      <c r="V2026" s="175"/>
      <c r="W2026" s="175"/>
      <c r="X2026" s="175"/>
      <c r="Y2026" s="175"/>
      <c r="Z2026" s="175"/>
      <c r="AA2026" s="175"/>
      <c r="AB2026" s="175"/>
      <c r="AC2026" s="175"/>
      <c r="AD2026" s="175"/>
      <c r="AE2026" s="175"/>
      <c r="AF2026" s="175"/>
      <c r="AG2026" s="175"/>
    </row>
    <row r="2027" spans="1:33" ht="18" customHeight="1">
      <c r="A2027" s="647" t="str">
        <f t="shared" si="181"/>
        <v>平成23</v>
      </c>
      <c r="B2027" s="552">
        <f t="shared" si="178"/>
        <v>62</v>
      </c>
      <c r="C2027" s="648" t="s">
        <v>4486</v>
      </c>
      <c r="D2027" s="648" t="str">
        <f t="shared" si="179"/>
        <v/>
      </c>
      <c r="E2027" s="654">
        <v>1</v>
      </c>
      <c r="F2027" s="650" t="s">
        <v>4487</v>
      </c>
      <c r="G2027" s="650" t="s">
        <v>2915</v>
      </c>
      <c r="H2027" s="650" t="s">
        <v>3538</v>
      </c>
      <c r="I2027" s="677" t="s">
        <v>4465</v>
      </c>
      <c r="J2027" s="665">
        <v>2</v>
      </c>
      <c r="K2027" s="669">
        <v>5</v>
      </c>
      <c r="L2027" s="669">
        <v>62</v>
      </c>
      <c r="M2027" s="176">
        <f t="shared" si="182"/>
        <v>62</v>
      </c>
      <c r="N2027" s="1104"/>
      <c r="O2027" s="1129" t="str">
        <f t="shared" si="180"/>
        <v/>
      </c>
      <c r="P2027" s="175"/>
      <c r="Q2027" s="175"/>
      <c r="R2027" s="175"/>
      <c r="S2027" s="175"/>
      <c r="T2027" s="175"/>
      <c r="U2027" s="175"/>
      <c r="V2027" s="175"/>
      <c r="W2027" s="175"/>
      <c r="X2027" s="175"/>
      <c r="Y2027" s="175"/>
      <c r="Z2027" s="175"/>
      <c r="AA2027" s="175"/>
      <c r="AB2027" s="175"/>
      <c r="AC2027" s="175"/>
      <c r="AD2027" s="175"/>
      <c r="AE2027" s="175"/>
      <c r="AF2027" s="175"/>
      <c r="AG2027" s="175"/>
    </row>
    <row r="2028" spans="1:33" ht="18" customHeight="1">
      <c r="A2028" s="647" t="str">
        <f t="shared" si="181"/>
        <v>平成23</v>
      </c>
      <c r="B2028" s="552">
        <f t="shared" si="178"/>
        <v>49</v>
      </c>
      <c r="C2028" s="648" t="s">
        <v>4488</v>
      </c>
      <c r="D2028" s="648" t="str">
        <f t="shared" si="179"/>
        <v/>
      </c>
      <c r="E2028" s="654">
        <v>1</v>
      </c>
      <c r="F2028" s="650" t="s">
        <v>4489</v>
      </c>
      <c r="G2028" s="650" t="s">
        <v>2915</v>
      </c>
      <c r="H2028" s="650" t="s">
        <v>3527</v>
      </c>
      <c r="I2028" s="677" t="s">
        <v>4465</v>
      </c>
      <c r="J2028" s="665">
        <v>1</v>
      </c>
      <c r="K2028" s="669">
        <v>6</v>
      </c>
      <c r="L2028" s="669">
        <v>69</v>
      </c>
      <c r="M2028" s="176">
        <f t="shared" si="182"/>
        <v>69</v>
      </c>
      <c r="N2028" s="1104"/>
      <c r="O2028" s="1129" t="str">
        <f t="shared" si="180"/>
        <v/>
      </c>
      <c r="P2028" s="175"/>
      <c r="Q2028" s="175"/>
      <c r="R2028" s="175"/>
      <c r="S2028" s="175"/>
      <c r="T2028" s="175"/>
      <c r="U2028" s="175"/>
      <c r="V2028" s="175"/>
      <c r="W2028" s="175"/>
      <c r="X2028" s="175"/>
      <c r="Y2028" s="175"/>
      <c r="Z2028" s="175"/>
      <c r="AA2028" s="175"/>
      <c r="AB2028" s="175"/>
      <c r="AC2028" s="175"/>
      <c r="AD2028" s="175"/>
      <c r="AE2028" s="175"/>
      <c r="AF2028" s="175"/>
      <c r="AG2028" s="175"/>
    </row>
    <row r="2029" spans="1:33" ht="18" customHeight="1">
      <c r="A2029" s="647" t="str">
        <f t="shared" si="181"/>
        <v>平成23</v>
      </c>
      <c r="B2029" s="552">
        <f t="shared" si="178"/>
        <v>62</v>
      </c>
      <c r="C2029" s="648" t="s">
        <v>4490</v>
      </c>
      <c r="D2029" s="648" t="str">
        <f t="shared" si="179"/>
        <v/>
      </c>
      <c r="E2029" s="654">
        <v>1</v>
      </c>
      <c r="F2029" s="650" t="s">
        <v>4491</v>
      </c>
      <c r="G2029" s="650" t="s">
        <v>2915</v>
      </c>
      <c r="H2029" s="650" t="s">
        <v>3538</v>
      </c>
      <c r="I2029" s="677" t="s">
        <v>4465</v>
      </c>
      <c r="J2029" s="665">
        <v>1</v>
      </c>
      <c r="K2029" s="669">
        <v>5</v>
      </c>
      <c r="L2029" s="669">
        <v>90</v>
      </c>
      <c r="M2029" s="176">
        <f t="shared" si="182"/>
        <v>90</v>
      </c>
      <c r="N2029" s="1104"/>
      <c r="O2029" s="1129" t="str">
        <f t="shared" si="180"/>
        <v/>
      </c>
      <c r="P2029" s="175"/>
      <c r="Q2029" s="175"/>
      <c r="R2029" s="175"/>
      <c r="S2029" s="175"/>
      <c r="T2029" s="175"/>
      <c r="U2029" s="175"/>
      <c r="V2029" s="175"/>
      <c r="W2029" s="175"/>
      <c r="X2029" s="175"/>
      <c r="Y2029" s="175"/>
      <c r="Z2029" s="175"/>
      <c r="AA2029" s="175"/>
      <c r="AB2029" s="175"/>
      <c r="AC2029" s="175"/>
      <c r="AD2029" s="175"/>
      <c r="AE2029" s="175"/>
      <c r="AF2029" s="175"/>
      <c r="AG2029" s="175"/>
    </row>
    <row r="2030" spans="1:33" ht="18" customHeight="1">
      <c r="A2030" s="647" t="str">
        <f t="shared" si="181"/>
        <v>平成23</v>
      </c>
      <c r="B2030" s="552">
        <f t="shared" si="178"/>
        <v>62</v>
      </c>
      <c r="C2030" s="648" t="s">
        <v>4492</v>
      </c>
      <c r="D2030" s="648" t="str">
        <f t="shared" si="179"/>
        <v/>
      </c>
      <c r="E2030" s="654">
        <v>1</v>
      </c>
      <c r="F2030" s="650" t="s">
        <v>4493</v>
      </c>
      <c r="G2030" s="650" t="s">
        <v>2915</v>
      </c>
      <c r="H2030" s="650" t="s">
        <v>3242</v>
      </c>
      <c r="I2030" s="677" t="s">
        <v>4465</v>
      </c>
      <c r="J2030" s="665">
        <v>2</v>
      </c>
      <c r="K2030" s="669">
        <v>5</v>
      </c>
      <c r="L2030" s="669">
        <v>43</v>
      </c>
      <c r="M2030" s="176">
        <f t="shared" si="182"/>
        <v>43</v>
      </c>
      <c r="N2030" s="1104"/>
      <c r="O2030" s="1129" t="str">
        <f t="shared" si="180"/>
        <v/>
      </c>
      <c r="P2030" s="175"/>
      <c r="Q2030" s="175"/>
      <c r="R2030" s="175"/>
      <c r="S2030" s="175"/>
      <c r="T2030" s="175"/>
      <c r="U2030" s="175"/>
      <c r="V2030" s="175"/>
      <c r="W2030" s="175"/>
      <c r="X2030" s="175"/>
      <c r="Y2030" s="175"/>
      <c r="Z2030" s="175"/>
      <c r="AA2030" s="175"/>
      <c r="AB2030" s="175"/>
      <c r="AC2030" s="175"/>
      <c r="AD2030" s="175"/>
      <c r="AE2030" s="175"/>
      <c r="AF2030" s="175"/>
      <c r="AG2030" s="175"/>
    </row>
    <row r="2031" spans="1:33" ht="18" customHeight="1">
      <c r="A2031" s="647" t="str">
        <f t="shared" si="181"/>
        <v>平成23</v>
      </c>
      <c r="B2031" s="552">
        <f t="shared" si="178"/>
        <v>62</v>
      </c>
      <c r="C2031" s="648" t="s">
        <v>4494</v>
      </c>
      <c r="D2031" s="648" t="str">
        <f t="shared" si="179"/>
        <v/>
      </c>
      <c r="E2031" s="654">
        <v>1</v>
      </c>
      <c r="F2031" s="650" t="s">
        <v>4495</v>
      </c>
      <c r="G2031" s="650" t="s">
        <v>372</v>
      </c>
      <c r="H2031" s="650" t="s">
        <v>3527</v>
      </c>
      <c r="I2031" s="677" t="s">
        <v>4465</v>
      </c>
      <c r="J2031" s="665">
        <v>1</v>
      </c>
      <c r="K2031" s="669">
        <v>5</v>
      </c>
      <c r="L2031" s="669">
        <v>14</v>
      </c>
      <c r="M2031" s="176">
        <f t="shared" si="182"/>
        <v>14</v>
      </c>
      <c r="N2031" s="1104"/>
      <c r="O2031" s="1129" t="str">
        <f t="shared" si="180"/>
        <v/>
      </c>
      <c r="P2031" s="175"/>
      <c r="Q2031" s="175"/>
      <c r="R2031" s="175"/>
      <c r="S2031" s="175"/>
      <c r="T2031" s="175"/>
      <c r="U2031" s="175"/>
      <c r="V2031" s="175"/>
      <c r="W2031" s="175"/>
      <c r="X2031" s="175"/>
      <c r="Y2031" s="175"/>
      <c r="Z2031" s="175"/>
      <c r="AA2031" s="175"/>
      <c r="AB2031" s="175"/>
      <c r="AC2031" s="175"/>
      <c r="AD2031" s="175"/>
      <c r="AE2031" s="175"/>
      <c r="AF2031" s="175"/>
      <c r="AG2031" s="175"/>
    </row>
    <row r="2032" spans="1:33" ht="18" customHeight="1">
      <c r="A2032" s="647" t="str">
        <f t="shared" si="181"/>
        <v>平成23</v>
      </c>
      <c r="B2032" s="552">
        <f t="shared" si="178"/>
        <v>97</v>
      </c>
      <c r="C2032" s="648" t="s">
        <v>4496</v>
      </c>
      <c r="D2032" s="648" t="str">
        <f t="shared" si="179"/>
        <v/>
      </c>
      <c r="E2032" s="654">
        <v>1</v>
      </c>
      <c r="F2032" s="650" t="s">
        <v>4497</v>
      </c>
      <c r="G2032" s="650" t="s">
        <v>4086</v>
      </c>
      <c r="H2032" s="650" t="s">
        <v>2922</v>
      </c>
      <c r="I2032" s="677" t="s">
        <v>4093</v>
      </c>
      <c r="J2032" s="665">
        <v>1</v>
      </c>
      <c r="K2032" s="669">
        <v>1</v>
      </c>
      <c r="L2032" s="669">
        <v>1</v>
      </c>
      <c r="M2032" s="176">
        <f t="shared" si="182"/>
        <v>1</v>
      </c>
      <c r="N2032" s="1104"/>
      <c r="O2032" s="1129" t="str">
        <f t="shared" si="180"/>
        <v/>
      </c>
      <c r="P2032" s="175"/>
      <c r="Q2032" s="175"/>
      <c r="R2032" s="175"/>
      <c r="S2032" s="175"/>
      <c r="T2032" s="175"/>
      <c r="U2032" s="175"/>
      <c r="V2032" s="175"/>
      <c r="W2032" s="175"/>
      <c r="X2032" s="175"/>
      <c r="Y2032" s="175"/>
      <c r="Z2032" s="175"/>
      <c r="AA2032" s="175"/>
      <c r="AB2032" s="175"/>
      <c r="AC2032" s="175"/>
      <c r="AD2032" s="175"/>
      <c r="AE2032" s="175"/>
      <c r="AF2032" s="175"/>
      <c r="AG2032" s="175"/>
    </row>
    <row r="2033" spans="1:33" ht="18" customHeight="1">
      <c r="A2033" s="647" t="str">
        <f t="shared" si="181"/>
        <v>平成23</v>
      </c>
      <c r="B2033" s="552">
        <f t="shared" si="178"/>
        <v>97</v>
      </c>
      <c r="C2033" s="648" t="s">
        <v>4498</v>
      </c>
      <c r="D2033" s="648" t="str">
        <f t="shared" si="179"/>
        <v/>
      </c>
      <c r="E2033" s="654">
        <v>1</v>
      </c>
      <c r="F2033" s="650" t="s">
        <v>4499</v>
      </c>
      <c r="G2033" s="650" t="s">
        <v>4086</v>
      </c>
      <c r="H2033" s="650" t="s">
        <v>2922</v>
      </c>
      <c r="I2033" s="677" t="s">
        <v>4093</v>
      </c>
      <c r="J2033" s="665">
        <v>1</v>
      </c>
      <c r="K2033" s="669">
        <v>1</v>
      </c>
      <c r="L2033" s="669">
        <v>3</v>
      </c>
      <c r="M2033" s="176">
        <f t="shared" si="182"/>
        <v>3</v>
      </c>
      <c r="N2033" s="1104"/>
      <c r="O2033" s="1129" t="str">
        <f t="shared" si="180"/>
        <v/>
      </c>
      <c r="P2033" s="175"/>
      <c r="Q2033" s="175"/>
      <c r="R2033" s="175"/>
      <c r="S2033" s="175"/>
      <c r="T2033" s="175"/>
      <c r="U2033" s="175"/>
      <c r="V2033" s="175"/>
      <c r="W2033" s="175"/>
      <c r="X2033" s="175"/>
      <c r="Y2033" s="175"/>
      <c r="Z2033" s="175"/>
      <c r="AA2033" s="175"/>
      <c r="AB2033" s="175"/>
      <c r="AC2033" s="175"/>
      <c r="AD2033" s="175"/>
      <c r="AE2033" s="175"/>
      <c r="AF2033" s="175"/>
      <c r="AG2033" s="175"/>
    </row>
    <row r="2034" spans="1:33" ht="18" customHeight="1">
      <c r="A2034" s="647" t="str">
        <f t="shared" si="181"/>
        <v>平成23</v>
      </c>
      <c r="B2034" s="552">
        <f t="shared" si="178"/>
        <v>97</v>
      </c>
      <c r="C2034" s="648" t="s">
        <v>4500</v>
      </c>
      <c r="D2034" s="648" t="str">
        <f t="shared" si="179"/>
        <v/>
      </c>
      <c r="E2034" s="654">
        <v>1</v>
      </c>
      <c r="F2034" s="650" t="s">
        <v>4501</v>
      </c>
      <c r="G2034" s="650" t="s">
        <v>4086</v>
      </c>
      <c r="H2034" s="650" t="s">
        <v>2922</v>
      </c>
      <c r="I2034" s="677" t="s">
        <v>4093</v>
      </c>
      <c r="J2034" s="665">
        <v>1</v>
      </c>
      <c r="K2034" s="669">
        <v>1</v>
      </c>
      <c r="L2034" s="669">
        <v>1</v>
      </c>
      <c r="M2034" s="176">
        <f t="shared" si="182"/>
        <v>1</v>
      </c>
      <c r="N2034" s="1104"/>
      <c r="O2034" s="1129" t="str">
        <f t="shared" si="180"/>
        <v/>
      </c>
      <c r="P2034" s="175"/>
      <c r="Q2034" s="175"/>
      <c r="R2034" s="175"/>
      <c r="S2034" s="175"/>
      <c r="T2034" s="175"/>
      <c r="U2034" s="175"/>
      <c r="V2034" s="175"/>
      <c r="W2034" s="175"/>
      <c r="X2034" s="175"/>
      <c r="Y2034" s="175"/>
      <c r="Z2034" s="175"/>
      <c r="AA2034" s="175"/>
      <c r="AB2034" s="175"/>
      <c r="AC2034" s="175"/>
      <c r="AD2034" s="175"/>
      <c r="AE2034" s="175"/>
      <c r="AF2034" s="175"/>
      <c r="AG2034" s="175"/>
    </row>
    <row r="2035" spans="1:33" ht="18" customHeight="1">
      <c r="A2035" s="647" t="str">
        <f t="shared" si="181"/>
        <v>平成23</v>
      </c>
      <c r="B2035" s="552">
        <f t="shared" si="178"/>
        <v>97</v>
      </c>
      <c r="C2035" s="648" t="s">
        <v>4502</v>
      </c>
      <c r="D2035" s="648" t="str">
        <f t="shared" si="179"/>
        <v/>
      </c>
      <c r="E2035" s="654">
        <v>1</v>
      </c>
      <c r="F2035" s="650" t="s">
        <v>4503</v>
      </c>
      <c r="G2035" s="650" t="s">
        <v>4086</v>
      </c>
      <c r="H2035" s="650" t="s">
        <v>2922</v>
      </c>
      <c r="I2035" s="677" t="s">
        <v>4093</v>
      </c>
      <c r="J2035" s="665">
        <v>1</v>
      </c>
      <c r="K2035" s="669">
        <v>1</v>
      </c>
      <c r="L2035" s="669">
        <v>2</v>
      </c>
      <c r="M2035" s="176">
        <f t="shared" si="182"/>
        <v>2</v>
      </c>
      <c r="N2035" s="1104"/>
      <c r="O2035" s="1129" t="str">
        <f t="shared" si="180"/>
        <v/>
      </c>
      <c r="P2035" s="175"/>
      <c r="Q2035" s="175"/>
      <c r="R2035" s="175"/>
      <c r="S2035" s="175"/>
      <c r="T2035" s="175"/>
      <c r="U2035" s="175"/>
      <c r="V2035" s="175"/>
      <c r="W2035" s="175"/>
      <c r="X2035" s="175"/>
      <c r="Y2035" s="175"/>
      <c r="Z2035" s="175"/>
      <c r="AA2035" s="175"/>
      <c r="AB2035" s="175"/>
      <c r="AC2035" s="175"/>
      <c r="AD2035" s="175"/>
      <c r="AE2035" s="175"/>
      <c r="AF2035" s="175"/>
      <c r="AG2035" s="175"/>
    </row>
    <row r="2036" spans="1:33" ht="18" customHeight="1">
      <c r="A2036" s="647" t="str">
        <f t="shared" si="181"/>
        <v>平成23</v>
      </c>
      <c r="B2036" s="552">
        <f t="shared" si="178"/>
        <v>97</v>
      </c>
      <c r="C2036" s="648" t="s">
        <v>4504</v>
      </c>
      <c r="D2036" s="648" t="str">
        <f t="shared" si="179"/>
        <v/>
      </c>
      <c r="E2036" s="654">
        <v>1</v>
      </c>
      <c r="F2036" s="650" t="s">
        <v>4505</v>
      </c>
      <c r="G2036" s="650" t="s">
        <v>4086</v>
      </c>
      <c r="H2036" s="650" t="s">
        <v>2922</v>
      </c>
      <c r="I2036" s="677" t="s">
        <v>4093</v>
      </c>
      <c r="J2036" s="665">
        <v>1</v>
      </c>
      <c r="K2036" s="669">
        <v>1</v>
      </c>
      <c r="L2036" s="669">
        <v>2</v>
      </c>
      <c r="M2036" s="176">
        <f t="shared" si="182"/>
        <v>2</v>
      </c>
      <c r="N2036" s="1104"/>
      <c r="O2036" s="1129" t="str">
        <f t="shared" si="180"/>
        <v/>
      </c>
      <c r="P2036" s="175"/>
      <c r="Q2036" s="175"/>
      <c r="R2036" s="175"/>
      <c r="S2036" s="175"/>
      <c r="T2036" s="175"/>
      <c r="U2036" s="175"/>
      <c r="V2036" s="175"/>
      <c r="W2036" s="175"/>
      <c r="X2036" s="175"/>
      <c r="Y2036" s="175"/>
      <c r="Z2036" s="175"/>
      <c r="AA2036" s="175"/>
      <c r="AB2036" s="175"/>
      <c r="AC2036" s="175"/>
      <c r="AD2036" s="175"/>
      <c r="AE2036" s="175"/>
      <c r="AF2036" s="175"/>
      <c r="AG2036" s="175"/>
    </row>
    <row r="2037" spans="1:33" ht="18" customHeight="1">
      <c r="A2037" s="647" t="str">
        <f t="shared" si="181"/>
        <v>平成23</v>
      </c>
      <c r="B2037" s="552">
        <f t="shared" si="178"/>
        <v>79</v>
      </c>
      <c r="C2037" s="648" t="s">
        <v>4504</v>
      </c>
      <c r="D2037" s="648" t="str">
        <f t="shared" si="179"/>
        <v/>
      </c>
      <c r="E2037" s="654">
        <v>1</v>
      </c>
      <c r="F2037" s="650" t="s">
        <v>4506</v>
      </c>
      <c r="G2037" s="650" t="s">
        <v>4507</v>
      </c>
      <c r="H2037" s="650" t="s">
        <v>3509</v>
      </c>
      <c r="I2037" s="677" t="s">
        <v>4093</v>
      </c>
      <c r="J2037" s="665">
        <v>1</v>
      </c>
      <c r="K2037" s="669">
        <v>3</v>
      </c>
      <c r="L2037" s="669">
        <v>164</v>
      </c>
      <c r="M2037" s="176">
        <f t="shared" si="182"/>
        <v>164</v>
      </c>
      <c r="N2037" s="1104"/>
      <c r="O2037" s="1129" t="str">
        <f t="shared" si="180"/>
        <v/>
      </c>
      <c r="P2037" s="175"/>
      <c r="Q2037" s="175"/>
      <c r="R2037" s="175"/>
      <c r="S2037" s="175"/>
      <c r="T2037" s="175"/>
      <c r="U2037" s="175"/>
      <c r="V2037" s="175"/>
      <c r="W2037" s="175"/>
      <c r="X2037" s="175"/>
      <c r="Y2037" s="175"/>
      <c r="Z2037" s="175"/>
      <c r="AA2037" s="175"/>
      <c r="AB2037" s="175"/>
      <c r="AC2037" s="175"/>
      <c r="AD2037" s="175"/>
      <c r="AE2037" s="175"/>
      <c r="AF2037" s="175"/>
      <c r="AG2037" s="175"/>
    </row>
    <row r="2038" spans="1:33" ht="18" customHeight="1">
      <c r="A2038" s="647" t="str">
        <f t="shared" si="181"/>
        <v>平成23</v>
      </c>
      <c r="B2038" s="552">
        <f t="shared" si="178"/>
        <v>49</v>
      </c>
      <c r="C2038" s="648" t="s">
        <v>4391</v>
      </c>
      <c r="D2038" s="648" t="str">
        <f t="shared" si="179"/>
        <v/>
      </c>
      <c r="E2038" s="654">
        <v>1</v>
      </c>
      <c r="F2038" s="650" t="s">
        <v>4508</v>
      </c>
      <c r="G2038" s="650" t="s">
        <v>2915</v>
      </c>
      <c r="H2038" s="650" t="s">
        <v>3624</v>
      </c>
      <c r="I2038" s="677" t="s">
        <v>4093</v>
      </c>
      <c r="J2038" s="665">
        <v>1</v>
      </c>
      <c r="K2038" s="669">
        <v>6</v>
      </c>
      <c r="L2038" s="669">
        <v>65</v>
      </c>
      <c r="M2038" s="176">
        <f t="shared" si="182"/>
        <v>65</v>
      </c>
      <c r="N2038" s="1104"/>
      <c r="O2038" s="1129" t="str">
        <f t="shared" si="180"/>
        <v/>
      </c>
      <c r="P2038" s="175"/>
      <c r="Q2038" s="175"/>
      <c r="R2038" s="175"/>
      <c r="S2038" s="175"/>
      <c r="T2038" s="175"/>
      <c r="U2038" s="175"/>
      <c r="V2038" s="175"/>
      <c r="W2038" s="175"/>
      <c r="X2038" s="175"/>
      <c r="Y2038" s="175"/>
      <c r="Z2038" s="175"/>
      <c r="AA2038" s="175"/>
      <c r="AB2038" s="175"/>
      <c r="AC2038" s="175"/>
      <c r="AD2038" s="175"/>
      <c r="AE2038" s="175"/>
      <c r="AF2038" s="175"/>
      <c r="AG2038" s="175"/>
    </row>
    <row r="2039" spans="1:33" ht="18" customHeight="1">
      <c r="A2039" s="647" t="str">
        <f t="shared" si="181"/>
        <v>平成23</v>
      </c>
      <c r="B2039" s="552">
        <f t="shared" si="178"/>
        <v>97</v>
      </c>
      <c r="C2039" s="648" t="s">
        <v>4509</v>
      </c>
      <c r="D2039" s="648" t="str">
        <f t="shared" si="179"/>
        <v/>
      </c>
      <c r="E2039" s="654">
        <v>1</v>
      </c>
      <c r="F2039" s="650" t="s">
        <v>4510</v>
      </c>
      <c r="G2039" s="650" t="s">
        <v>4086</v>
      </c>
      <c r="H2039" s="650" t="s">
        <v>2922</v>
      </c>
      <c r="I2039" s="677" t="s">
        <v>4093</v>
      </c>
      <c r="J2039" s="665">
        <v>1</v>
      </c>
      <c r="K2039" s="669">
        <v>1</v>
      </c>
      <c r="L2039" s="669">
        <v>1</v>
      </c>
      <c r="M2039" s="176">
        <f t="shared" si="182"/>
        <v>1</v>
      </c>
      <c r="N2039" s="1104"/>
      <c r="O2039" s="1129" t="str">
        <f t="shared" si="180"/>
        <v/>
      </c>
      <c r="P2039" s="175"/>
      <c r="Q2039" s="175"/>
      <c r="R2039" s="175"/>
      <c r="S2039" s="175"/>
      <c r="T2039" s="175"/>
      <c r="U2039" s="175"/>
      <c r="V2039" s="175"/>
      <c r="W2039" s="175"/>
      <c r="X2039" s="175"/>
      <c r="Y2039" s="175"/>
      <c r="Z2039" s="175"/>
      <c r="AA2039" s="175"/>
      <c r="AB2039" s="175"/>
      <c r="AC2039" s="175"/>
      <c r="AD2039" s="175"/>
      <c r="AE2039" s="175"/>
      <c r="AF2039" s="175"/>
      <c r="AG2039" s="175"/>
    </row>
    <row r="2040" spans="1:33" ht="18" customHeight="1">
      <c r="A2040" s="647" t="str">
        <f t="shared" si="181"/>
        <v>平成23</v>
      </c>
      <c r="B2040" s="552">
        <f t="shared" si="178"/>
        <v>97</v>
      </c>
      <c r="C2040" s="648" t="s">
        <v>4511</v>
      </c>
      <c r="D2040" s="648" t="str">
        <f t="shared" si="179"/>
        <v/>
      </c>
      <c r="E2040" s="654">
        <v>1</v>
      </c>
      <c r="F2040" s="650" t="s">
        <v>4512</v>
      </c>
      <c r="G2040" s="650" t="s">
        <v>4513</v>
      </c>
      <c r="H2040" s="650" t="s">
        <v>2922</v>
      </c>
      <c r="I2040" s="677" t="s">
        <v>4093</v>
      </c>
      <c r="J2040" s="665">
        <v>1</v>
      </c>
      <c r="K2040" s="669">
        <v>1</v>
      </c>
      <c r="L2040" s="669">
        <v>4</v>
      </c>
      <c r="M2040" s="176">
        <f t="shared" si="182"/>
        <v>4</v>
      </c>
      <c r="N2040" s="1104"/>
      <c r="O2040" s="1129" t="str">
        <f t="shared" si="180"/>
        <v/>
      </c>
      <c r="P2040" s="175"/>
      <c r="Q2040" s="175"/>
      <c r="R2040" s="175"/>
      <c r="S2040" s="175"/>
      <c r="T2040" s="175"/>
      <c r="U2040" s="175"/>
      <c r="V2040" s="175"/>
      <c r="W2040" s="175"/>
      <c r="X2040" s="175"/>
      <c r="Y2040" s="175"/>
      <c r="Z2040" s="175"/>
      <c r="AA2040" s="175"/>
      <c r="AB2040" s="175"/>
      <c r="AC2040" s="175"/>
      <c r="AD2040" s="175"/>
      <c r="AE2040" s="175"/>
      <c r="AF2040" s="175"/>
      <c r="AG2040" s="175"/>
    </row>
    <row r="2041" spans="1:33" ht="18" customHeight="1">
      <c r="A2041" s="647" t="str">
        <f t="shared" si="181"/>
        <v>平成23</v>
      </c>
      <c r="B2041" s="552">
        <f t="shared" si="178"/>
        <v>97</v>
      </c>
      <c r="C2041" s="648" t="s">
        <v>4514</v>
      </c>
      <c r="D2041" s="648" t="str">
        <f t="shared" si="179"/>
        <v/>
      </c>
      <c r="E2041" s="654">
        <v>1</v>
      </c>
      <c r="F2041" s="650" t="s">
        <v>4515</v>
      </c>
      <c r="G2041" s="650" t="s">
        <v>4516</v>
      </c>
      <c r="H2041" s="650" t="s">
        <v>2922</v>
      </c>
      <c r="I2041" s="677" t="s">
        <v>4093</v>
      </c>
      <c r="J2041" s="665">
        <v>1</v>
      </c>
      <c r="K2041" s="669">
        <v>1</v>
      </c>
      <c r="L2041" s="669">
        <v>3</v>
      </c>
      <c r="M2041" s="176">
        <f t="shared" si="182"/>
        <v>3</v>
      </c>
      <c r="N2041" s="1104"/>
      <c r="O2041" s="1129" t="str">
        <f t="shared" si="180"/>
        <v/>
      </c>
      <c r="P2041" s="175"/>
      <c r="Q2041" s="175"/>
      <c r="R2041" s="175"/>
      <c r="S2041" s="175"/>
      <c r="T2041" s="175"/>
      <c r="U2041" s="175"/>
      <c r="V2041" s="175"/>
      <c r="W2041" s="175"/>
      <c r="X2041" s="175"/>
      <c r="Y2041" s="175"/>
      <c r="Z2041" s="175"/>
      <c r="AA2041" s="175"/>
      <c r="AB2041" s="175"/>
      <c r="AC2041" s="175"/>
      <c r="AD2041" s="175"/>
      <c r="AE2041" s="175"/>
      <c r="AF2041" s="175"/>
      <c r="AG2041" s="175"/>
    </row>
    <row r="2042" spans="1:33" ht="18" customHeight="1">
      <c r="A2042" s="647" t="str">
        <f t="shared" si="181"/>
        <v>平成23</v>
      </c>
      <c r="B2042" s="552">
        <f t="shared" si="178"/>
        <v>97</v>
      </c>
      <c r="C2042" s="648" t="s">
        <v>4517</v>
      </c>
      <c r="D2042" s="648" t="str">
        <f t="shared" si="179"/>
        <v/>
      </c>
      <c r="E2042" s="654">
        <v>1</v>
      </c>
      <c r="F2042" s="650" t="s">
        <v>4518</v>
      </c>
      <c r="G2042" s="650" t="s">
        <v>4086</v>
      </c>
      <c r="H2042" s="650" t="s">
        <v>2922</v>
      </c>
      <c r="I2042" s="677" t="s">
        <v>4093</v>
      </c>
      <c r="J2042" s="665">
        <v>1</v>
      </c>
      <c r="K2042" s="669">
        <v>1</v>
      </c>
      <c r="L2042" s="669">
        <v>2</v>
      </c>
      <c r="M2042" s="176">
        <f t="shared" si="182"/>
        <v>2</v>
      </c>
      <c r="N2042" s="1104"/>
      <c r="O2042" s="1129" t="str">
        <f t="shared" si="180"/>
        <v/>
      </c>
      <c r="P2042" s="175"/>
      <c r="Q2042" s="175"/>
      <c r="R2042" s="175"/>
      <c r="S2042" s="175"/>
      <c r="T2042" s="175"/>
      <c r="U2042" s="175"/>
      <c r="V2042" s="175"/>
      <c r="W2042" s="175"/>
      <c r="X2042" s="175"/>
      <c r="Y2042" s="175"/>
      <c r="Z2042" s="175"/>
      <c r="AA2042" s="175"/>
      <c r="AB2042" s="175"/>
      <c r="AC2042" s="175"/>
      <c r="AD2042" s="175"/>
      <c r="AE2042" s="175"/>
      <c r="AF2042" s="175"/>
      <c r="AG2042" s="175"/>
    </row>
    <row r="2043" spans="1:33" ht="18" customHeight="1">
      <c r="A2043" s="647" t="str">
        <f t="shared" si="181"/>
        <v>平成23</v>
      </c>
      <c r="B2043" s="552">
        <f t="shared" si="178"/>
        <v>36</v>
      </c>
      <c r="C2043" s="648" t="s">
        <v>4519</v>
      </c>
      <c r="D2043" s="648" t="str">
        <f t="shared" si="179"/>
        <v/>
      </c>
      <c r="E2043" s="654">
        <v>1</v>
      </c>
      <c r="F2043" s="650" t="s">
        <v>4520</v>
      </c>
      <c r="G2043" s="650" t="s">
        <v>2915</v>
      </c>
      <c r="H2043" s="650" t="s">
        <v>3251</v>
      </c>
      <c r="I2043" s="677" t="s">
        <v>4093</v>
      </c>
      <c r="J2043" s="665">
        <v>1</v>
      </c>
      <c r="K2043" s="669">
        <v>10</v>
      </c>
      <c r="L2043" s="669">
        <v>165</v>
      </c>
      <c r="M2043" s="176">
        <f t="shared" si="182"/>
        <v>165</v>
      </c>
      <c r="N2043" s="1104"/>
      <c r="O2043" s="1129" t="str">
        <f t="shared" si="180"/>
        <v/>
      </c>
      <c r="P2043" s="175"/>
      <c r="Q2043" s="175"/>
      <c r="R2043" s="175"/>
      <c r="S2043" s="175"/>
      <c r="T2043" s="175"/>
      <c r="U2043" s="175"/>
      <c r="V2043" s="175"/>
      <c r="W2043" s="175"/>
      <c r="X2043" s="175"/>
      <c r="Y2043" s="175"/>
      <c r="Z2043" s="175"/>
      <c r="AA2043" s="175"/>
      <c r="AB2043" s="175"/>
      <c r="AC2043" s="175"/>
      <c r="AD2043" s="175"/>
      <c r="AE2043" s="175"/>
      <c r="AF2043" s="175"/>
      <c r="AG2043" s="175"/>
    </row>
    <row r="2044" spans="1:33" ht="18" customHeight="1">
      <c r="A2044" s="647" t="str">
        <f t="shared" si="181"/>
        <v>平成23</v>
      </c>
      <c r="B2044" s="552">
        <f t="shared" si="178"/>
        <v>79</v>
      </c>
      <c r="C2044" s="648" t="s">
        <v>4521</v>
      </c>
      <c r="D2044" s="648" t="str">
        <f t="shared" si="179"/>
        <v/>
      </c>
      <c r="E2044" s="654">
        <v>1</v>
      </c>
      <c r="F2044" s="650" t="s">
        <v>4522</v>
      </c>
      <c r="G2044" s="650" t="s">
        <v>4523</v>
      </c>
      <c r="H2044" s="650" t="s">
        <v>3624</v>
      </c>
      <c r="I2044" s="677" t="s">
        <v>4093</v>
      </c>
      <c r="J2044" s="665">
        <v>1</v>
      </c>
      <c r="K2044" s="669">
        <v>3</v>
      </c>
      <c r="L2044" s="669">
        <v>49</v>
      </c>
      <c r="M2044" s="176">
        <f t="shared" si="182"/>
        <v>49</v>
      </c>
      <c r="N2044" s="1104"/>
      <c r="O2044" s="1129" t="str">
        <f t="shared" si="180"/>
        <v/>
      </c>
      <c r="P2044" s="175"/>
      <c r="Q2044" s="175"/>
      <c r="R2044" s="175"/>
      <c r="S2044" s="175"/>
      <c r="T2044" s="175"/>
      <c r="U2044" s="175"/>
      <c r="V2044" s="175"/>
      <c r="W2044" s="175"/>
      <c r="X2044" s="175"/>
      <c r="Y2044" s="175"/>
      <c r="Z2044" s="175"/>
      <c r="AA2044" s="175"/>
      <c r="AB2044" s="175"/>
      <c r="AC2044" s="175"/>
      <c r="AD2044" s="175"/>
      <c r="AE2044" s="175"/>
      <c r="AF2044" s="175"/>
      <c r="AG2044" s="175"/>
    </row>
    <row r="2045" spans="1:33" ht="18" customHeight="1">
      <c r="A2045" s="647" t="str">
        <f t="shared" si="181"/>
        <v>平成23</v>
      </c>
      <c r="B2045" s="552">
        <f t="shared" si="178"/>
        <v>73</v>
      </c>
      <c r="C2045" s="648" t="s">
        <v>4524</v>
      </c>
      <c r="D2045" s="648" t="str">
        <f t="shared" si="179"/>
        <v/>
      </c>
      <c r="E2045" s="654">
        <v>1</v>
      </c>
      <c r="F2045" s="650" t="s">
        <v>4525</v>
      </c>
      <c r="G2045" s="650" t="s">
        <v>4526</v>
      </c>
      <c r="H2045" s="650" t="s">
        <v>2922</v>
      </c>
      <c r="I2045" s="677" t="s">
        <v>4093</v>
      </c>
      <c r="J2045" s="665">
        <v>1</v>
      </c>
      <c r="K2045" s="651">
        <v>4</v>
      </c>
      <c r="L2045" s="651">
        <v>900</v>
      </c>
      <c r="M2045" s="176">
        <f t="shared" si="182"/>
        <v>900</v>
      </c>
      <c r="N2045" s="1104"/>
      <c r="O2045" s="1129" t="str">
        <f t="shared" si="180"/>
        <v/>
      </c>
      <c r="P2045" s="175"/>
      <c r="Q2045" s="175"/>
      <c r="R2045" s="175"/>
      <c r="S2045" s="175"/>
      <c r="T2045" s="175"/>
      <c r="U2045" s="175"/>
      <c r="V2045" s="175"/>
      <c r="W2045" s="175"/>
      <c r="X2045" s="175"/>
      <c r="Y2045" s="175"/>
      <c r="Z2045" s="175"/>
      <c r="AA2045" s="175"/>
      <c r="AB2045" s="175"/>
      <c r="AC2045" s="175"/>
      <c r="AD2045" s="175"/>
      <c r="AE2045" s="175"/>
      <c r="AF2045" s="175"/>
      <c r="AG2045" s="175"/>
    </row>
    <row r="2046" spans="1:33" ht="18" customHeight="1">
      <c r="A2046" s="647" t="str">
        <f t="shared" si="181"/>
        <v>平成23</v>
      </c>
      <c r="B2046" s="552">
        <f t="shared" si="178"/>
        <v>19</v>
      </c>
      <c r="C2046" s="648" t="s">
        <v>4527</v>
      </c>
      <c r="D2046" s="648">
        <f t="shared" si="179"/>
        <v>40858</v>
      </c>
      <c r="E2046" s="654">
        <v>2</v>
      </c>
      <c r="F2046" s="650" t="s">
        <v>4528</v>
      </c>
      <c r="G2046" s="650" t="s">
        <v>3604</v>
      </c>
      <c r="H2046" s="650" t="s">
        <v>4529</v>
      </c>
      <c r="I2046" s="677" t="s">
        <v>4093</v>
      </c>
      <c r="J2046" s="665">
        <v>1</v>
      </c>
      <c r="K2046" s="669">
        <v>56</v>
      </c>
      <c r="L2046" s="669">
        <v>152</v>
      </c>
      <c r="M2046" s="176">
        <f t="shared" si="182"/>
        <v>304</v>
      </c>
      <c r="N2046" s="1104"/>
      <c r="O2046" s="1129" t="str">
        <f t="shared" si="180"/>
        <v/>
      </c>
      <c r="P2046" s="175"/>
      <c r="Q2046" s="175"/>
      <c r="R2046" s="175"/>
      <c r="S2046" s="175"/>
      <c r="T2046" s="175"/>
      <c r="U2046" s="175"/>
      <c r="V2046" s="175"/>
      <c r="W2046" s="175"/>
      <c r="X2046" s="175"/>
      <c r="Y2046" s="175"/>
      <c r="Z2046" s="175"/>
      <c r="AA2046" s="175"/>
      <c r="AB2046" s="175"/>
      <c r="AC2046" s="175"/>
      <c r="AD2046" s="175"/>
      <c r="AE2046" s="175"/>
      <c r="AF2046" s="175"/>
      <c r="AG2046" s="175"/>
    </row>
    <row r="2047" spans="1:33" ht="18" customHeight="1">
      <c r="A2047" s="647" t="str">
        <f t="shared" si="181"/>
        <v>平成23</v>
      </c>
      <c r="B2047" s="552">
        <f t="shared" si="178"/>
        <v>43</v>
      </c>
      <c r="C2047" s="648" t="s">
        <v>4530</v>
      </c>
      <c r="D2047" s="648" t="str">
        <f t="shared" si="179"/>
        <v/>
      </c>
      <c r="E2047" s="654">
        <v>1</v>
      </c>
      <c r="F2047" s="650" t="s">
        <v>4531</v>
      </c>
      <c r="G2047" s="650" t="s">
        <v>2915</v>
      </c>
      <c r="H2047" s="650" t="s">
        <v>3251</v>
      </c>
      <c r="I2047" s="677" t="s">
        <v>4093</v>
      </c>
      <c r="J2047" s="665">
        <v>1</v>
      </c>
      <c r="K2047" s="669">
        <v>8</v>
      </c>
      <c r="L2047" s="669">
        <v>135</v>
      </c>
      <c r="M2047" s="176">
        <f t="shared" si="182"/>
        <v>135</v>
      </c>
      <c r="N2047" s="1104"/>
      <c r="O2047" s="1129" t="str">
        <f t="shared" si="180"/>
        <v/>
      </c>
      <c r="P2047" s="175"/>
      <c r="Q2047" s="175"/>
      <c r="R2047" s="175"/>
      <c r="S2047" s="175"/>
      <c r="T2047" s="175"/>
      <c r="U2047" s="175"/>
      <c r="V2047" s="175"/>
      <c r="W2047" s="175"/>
      <c r="X2047" s="175"/>
      <c r="Y2047" s="175"/>
      <c r="Z2047" s="175"/>
      <c r="AA2047" s="175"/>
      <c r="AB2047" s="175"/>
      <c r="AC2047" s="175"/>
      <c r="AD2047" s="175"/>
      <c r="AE2047" s="175"/>
      <c r="AF2047" s="175"/>
      <c r="AG2047" s="175"/>
    </row>
    <row r="2048" spans="1:33" ht="18" customHeight="1">
      <c r="A2048" s="647" t="str">
        <f t="shared" si="181"/>
        <v>平成23</v>
      </c>
      <c r="B2048" s="552">
        <f t="shared" si="178"/>
        <v>13</v>
      </c>
      <c r="C2048" s="648" t="s">
        <v>4532</v>
      </c>
      <c r="D2048" s="648">
        <f t="shared" si="179"/>
        <v>40872</v>
      </c>
      <c r="E2048" s="654">
        <v>2</v>
      </c>
      <c r="F2048" s="650" t="s">
        <v>4533</v>
      </c>
      <c r="G2048" s="650" t="s">
        <v>3895</v>
      </c>
      <c r="H2048" s="650" t="s">
        <v>3624</v>
      </c>
      <c r="I2048" s="677" t="s">
        <v>4093</v>
      </c>
      <c r="J2048" s="665">
        <v>1</v>
      </c>
      <c r="K2048" s="669">
        <v>82</v>
      </c>
      <c r="L2048" s="669">
        <v>201</v>
      </c>
      <c r="M2048" s="176">
        <f t="shared" si="182"/>
        <v>402</v>
      </c>
      <c r="N2048" s="1104"/>
      <c r="O2048" s="1129" t="str">
        <f t="shared" si="180"/>
        <v/>
      </c>
      <c r="P2048" s="175"/>
      <c r="Q2048" s="175"/>
      <c r="R2048" s="175"/>
      <c r="S2048" s="175"/>
      <c r="T2048" s="175"/>
      <c r="U2048" s="175"/>
      <c r="V2048" s="175"/>
      <c r="W2048" s="175"/>
      <c r="X2048" s="175"/>
      <c r="Y2048" s="175"/>
      <c r="Z2048" s="175"/>
      <c r="AA2048" s="175"/>
      <c r="AB2048" s="175"/>
      <c r="AC2048" s="175"/>
      <c r="AD2048" s="175"/>
      <c r="AE2048" s="175"/>
      <c r="AF2048" s="175"/>
      <c r="AG2048" s="175"/>
    </row>
    <row r="2049" spans="1:33" ht="18" customHeight="1">
      <c r="A2049" s="647" t="str">
        <f t="shared" si="181"/>
        <v>平成23</v>
      </c>
      <c r="B2049" s="552">
        <f t="shared" si="178"/>
        <v>97</v>
      </c>
      <c r="C2049" s="648" t="s">
        <v>4534</v>
      </c>
      <c r="D2049" s="648" t="str">
        <f t="shared" si="179"/>
        <v/>
      </c>
      <c r="E2049" s="654">
        <v>1</v>
      </c>
      <c r="F2049" s="650" t="s">
        <v>4535</v>
      </c>
      <c r="G2049" s="650" t="s">
        <v>4536</v>
      </c>
      <c r="H2049" s="650" t="s">
        <v>2922</v>
      </c>
      <c r="I2049" s="677" t="s">
        <v>4093</v>
      </c>
      <c r="J2049" s="665">
        <v>1</v>
      </c>
      <c r="K2049" s="669">
        <v>1</v>
      </c>
      <c r="L2049" s="669">
        <v>2</v>
      </c>
      <c r="M2049" s="176">
        <f t="shared" si="182"/>
        <v>2</v>
      </c>
      <c r="N2049" s="1104"/>
      <c r="O2049" s="1129" t="str">
        <f t="shared" si="180"/>
        <v/>
      </c>
      <c r="P2049" s="175"/>
      <c r="Q2049" s="175"/>
      <c r="R2049" s="175"/>
      <c r="S2049" s="175"/>
      <c r="T2049" s="175"/>
      <c r="U2049" s="175"/>
      <c r="V2049" s="175"/>
      <c r="W2049" s="175"/>
      <c r="X2049" s="175"/>
      <c r="Y2049" s="175"/>
      <c r="Z2049" s="175"/>
      <c r="AA2049" s="175"/>
      <c r="AB2049" s="175"/>
      <c r="AC2049" s="175"/>
      <c r="AD2049" s="175"/>
      <c r="AE2049" s="175"/>
      <c r="AF2049" s="175"/>
      <c r="AG2049" s="175"/>
    </row>
    <row r="2050" spans="1:33" ht="18" customHeight="1">
      <c r="A2050" s="647" t="str">
        <f t="shared" si="181"/>
        <v>平成23</v>
      </c>
      <c r="B2050" s="552">
        <f t="shared" si="178"/>
        <v>21</v>
      </c>
      <c r="C2050" s="648" t="s">
        <v>4412</v>
      </c>
      <c r="D2050" s="648" t="str">
        <f t="shared" si="179"/>
        <v/>
      </c>
      <c r="E2050" s="654">
        <v>1</v>
      </c>
      <c r="F2050" s="650" t="s">
        <v>4537</v>
      </c>
      <c r="G2050" s="650" t="s">
        <v>3895</v>
      </c>
      <c r="H2050" s="650" t="s">
        <v>3509</v>
      </c>
      <c r="I2050" s="677" t="s">
        <v>4093</v>
      </c>
      <c r="J2050" s="665">
        <v>1</v>
      </c>
      <c r="K2050" s="669">
        <v>46</v>
      </c>
      <c r="L2050" s="669">
        <v>115</v>
      </c>
      <c r="M2050" s="176">
        <f t="shared" si="182"/>
        <v>115</v>
      </c>
      <c r="N2050" s="1104"/>
      <c r="O2050" s="1129" t="str">
        <f t="shared" si="180"/>
        <v/>
      </c>
      <c r="P2050" s="175"/>
      <c r="Q2050" s="175"/>
      <c r="R2050" s="175"/>
      <c r="S2050" s="175"/>
      <c r="T2050" s="175"/>
      <c r="U2050" s="175"/>
      <c r="V2050" s="175"/>
      <c r="W2050" s="175"/>
      <c r="X2050" s="175"/>
      <c r="Y2050" s="175"/>
      <c r="Z2050" s="175"/>
      <c r="AA2050" s="175"/>
      <c r="AB2050" s="175"/>
      <c r="AC2050" s="175"/>
      <c r="AD2050" s="175"/>
      <c r="AE2050" s="175"/>
      <c r="AF2050" s="175"/>
      <c r="AG2050" s="175"/>
    </row>
    <row r="2051" spans="1:33" ht="18" customHeight="1">
      <c r="A2051" s="647" t="str">
        <f t="shared" si="181"/>
        <v>平成23</v>
      </c>
      <c r="B2051" s="552">
        <f t="shared" si="178"/>
        <v>97</v>
      </c>
      <c r="C2051" s="648" t="s">
        <v>4486</v>
      </c>
      <c r="D2051" s="648" t="str">
        <f t="shared" si="179"/>
        <v/>
      </c>
      <c r="E2051" s="654">
        <v>1</v>
      </c>
      <c r="F2051" s="650" t="s">
        <v>4538</v>
      </c>
      <c r="G2051" s="650" t="s">
        <v>4536</v>
      </c>
      <c r="H2051" s="650" t="s">
        <v>2922</v>
      </c>
      <c r="I2051" s="677" t="s">
        <v>4093</v>
      </c>
      <c r="J2051" s="665">
        <v>1</v>
      </c>
      <c r="K2051" s="669">
        <v>1</v>
      </c>
      <c r="L2051" s="669">
        <v>1</v>
      </c>
      <c r="M2051" s="176">
        <f t="shared" si="182"/>
        <v>1</v>
      </c>
      <c r="N2051" s="1104"/>
      <c r="O2051" s="1129" t="str">
        <f t="shared" si="180"/>
        <v/>
      </c>
      <c r="P2051" s="175"/>
      <c r="Q2051" s="175"/>
      <c r="R2051" s="175"/>
      <c r="S2051" s="175"/>
      <c r="T2051" s="175"/>
      <c r="U2051" s="175"/>
      <c r="V2051" s="175"/>
      <c r="W2051" s="175"/>
      <c r="X2051" s="175"/>
      <c r="Y2051" s="175"/>
      <c r="Z2051" s="175"/>
      <c r="AA2051" s="175"/>
      <c r="AB2051" s="175"/>
      <c r="AC2051" s="175"/>
      <c r="AD2051" s="175"/>
      <c r="AE2051" s="175"/>
      <c r="AF2051" s="175"/>
      <c r="AG2051" s="175"/>
    </row>
    <row r="2052" spans="1:33" ht="18" customHeight="1">
      <c r="A2052" s="647" t="str">
        <f t="shared" si="181"/>
        <v>平成23</v>
      </c>
      <c r="B2052" s="552">
        <f t="shared" ref="B2052:B2115" si="183">IF(ISBLANK(K2052),"-",COUNTIFS($K:$K,"&gt;"&amp;K2052,A:A,A2052)+1)</f>
        <v>97</v>
      </c>
      <c r="C2052" s="648" t="s">
        <v>4539</v>
      </c>
      <c r="D2052" s="648" t="str">
        <f t="shared" ref="D2052:D2115" si="184">IF(E2052=1,"",C2052+E2052-1)</f>
        <v/>
      </c>
      <c r="E2052" s="654">
        <v>1</v>
      </c>
      <c r="F2052" s="650" t="s">
        <v>4540</v>
      </c>
      <c r="G2052" s="650" t="s">
        <v>4541</v>
      </c>
      <c r="H2052" s="650" t="s">
        <v>2922</v>
      </c>
      <c r="I2052" s="677" t="s">
        <v>4093</v>
      </c>
      <c r="J2052" s="665">
        <v>1</v>
      </c>
      <c r="K2052" s="669">
        <v>1</v>
      </c>
      <c r="L2052" s="669">
        <v>3</v>
      </c>
      <c r="M2052" s="176">
        <f t="shared" si="182"/>
        <v>3</v>
      </c>
      <c r="N2052" s="1104"/>
      <c r="O2052" s="1129" t="str">
        <f t="shared" ref="O2052:O2115" si="185">IF(COUNTIF(G2052,"*オンライン*"),"●","")</f>
        <v/>
      </c>
      <c r="P2052" s="175"/>
      <c r="Q2052" s="175"/>
      <c r="R2052" s="175"/>
      <c r="S2052" s="175"/>
      <c r="T2052" s="175"/>
      <c r="U2052" s="175"/>
      <c r="V2052" s="175"/>
      <c r="W2052" s="175"/>
      <c r="X2052" s="175"/>
      <c r="Y2052" s="175"/>
      <c r="Z2052" s="175"/>
      <c r="AA2052" s="175"/>
      <c r="AB2052" s="175"/>
      <c r="AC2052" s="175"/>
      <c r="AD2052" s="175"/>
      <c r="AE2052" s="175"/>
      <c r="AF2052" s="175"/>
      <c r="AG2052" s="175"/>
    </row>
    <row r="2053" spans="1:33" ht="18" customHeight="1">
      <c r="A2053" s="647" t="str">
        <f t="shared" ref="A2053:A2116" si="186">TEXT(EDATE(C2053,-3),"ggge")</f>
        <v>平成23</v>
      </c>
      <c r="B2053" s="552">
        <f t="shared" si="183"/>
        <v>97</v>
      </c>
      <c r="C2053" s="648" t="s">
        <v>4542</v>
      </c>
      <c r="D2053" s="648" t="str">
        <f t="shared" si="184"/>
        <v/>
      </c>
      <c r="E2053" s="654">
        <v>1</v>
      </c>
      <c r="F2053" s="650" t="s">
        <v>4543</v>
      </c>
      <c r="G2053" s="650" t="s">
        <v>4541</v>
      </c>
      <c r="H2053" s="650" t="s">
        <v>2922</v>
      </c>
      <c r="I2053" s="677" t="s">
        <v>4093</v>
      </c>
      <c r="J2053" s="665">
        <v>1</v>
      </c>
      <c r="K2053" s="669">
        <v>1</v>
      </c>
      <c r="L2053" s="669">
        <v>1</v>
      </c>
      <c r="M2053" s="176">
        <f t="shared" ref="M2053:M2116" si="187">E2053*L2053</f>
        <v>1</v>
      </c>
      <c r="N2053" s="1104"/>
      <c r="O2053" s="1129" t="str">
        <f t="shared" si="185"/>
        <v/>
      </c>
      <c r="P2053" s="175"/>
      <c r="Q2053" s="175"/>
      <c r="R2053" s="175"/>
      <c r="S2053" s="175"/>
      <c r="T2053" s="175"/>
      <c r="U2053" s="175"/>
      <c r="V2053" s="175"/>
      <c r="W2053" s="175"/>
      <c r="X2053" s="175"/>
      <c r="Y2053" s="175"/>
      <c r="Z2053" s="175"/>
      <c r="AA2053" s="175"/>
      <c r="AB2053" s="175"/>
      <c r="AC2053" s="175"/>
      <c r="AD2053" s="175"/>
      <c r="AE2053" s="175"/>
      <c r="AF2053" s="175"/>
      <c r="AG2053" s="175"/>
    </row>
    <row r="2054" spans="1:33" ht="18" customHeight="1">
      <c r="A2054" s="647" t="str">
        <f t="shared" si="186"/>
        <v>平成23</v>
      </c>
      <c r="B2054" s="552">
        <f t="shared" si="183"/>
        <v>97</v>
      </c>
      <c r="C2054" s="648" t="s">
        <v>4544</v>
      </c>
      <c r="D2054" s="648" t="str">
        <f t="shared" si="184"/>
        <v/>
      </c>
      <c r="E2054" s="654">
        <v>1</v>
      </c>
      <c r="F2054" s="650" t="s">
        <v>4545</v>
      </c>
      <c r="G2054" s="650" t="s">
        <v>4086</v>
      </c>
      <c r="H2054" s="650" t="s">
        <v>2922</v>
      </c>
      <c r="I2054" s="677" t="s">
        <v>4093</v>
      </c>
      <c r="J2054" s="665">
        <v>1</v>
      </c>
      <c r="K2054" s="669">
        <v>1</v>
      </c>
      <c r="L2054" s="669">
        <v>1</v>
      </c>
      <c r="M2054" s="176">
        <f t="shared" si="187"/>
        <v>1</v>
      </c>
      <c r="N2054" s="1104"/>
      <c r="O2054" s="1129" t="str">
        <f t="shared" si="185"/>
        <v/>
      </c>
      <c r="P2054" s="175"/>
      <c r="Q2054" s="175"/>
      <c r="R2054" s="175"/>
      <c r="S2054" s="175"/>
      <c r="T2054" s="175"/>
      <c r="U2054" s="175"/>
      <c r="V2054" s="175"/>
      <c r="W2054" s="175"/>
      <c r="X2054" s="175"/>
      <c r="Y2054" s="175"/>
      <c r="Z2054" s="175"/>
      <c r="AA2054" s="175"/>
      <c r="AB2054" s="175"/>
      <c r="AC2054" s="175"/>
      <c r="AD2054" s="175"/>
      <c r="AE2054" s="175"/>
      <c r="AF2054" s="175"/>
      <c r="AG2054" s="175"/>
    </row>
    <row r="2055" spans="1:33" ht="18" customHeight="1">
      <c r="A2055" s="647" t="str">
        <f t="shared" si="186"/>
        <v>平成23</v>
      </c>
      <c r="B2055" s="552">
        <f t="shared" si="183"/>
        <v>97</v>
      </c>
      <c r="C2055" s="648" t="s">
        <v>4453</v>
      </c>
      <c r="D2055" s="648" t="str">
        <f t="shared" si="184"/>
        <v/>
      </c>
      <c r="E2055" s="654">
        <v>1</v>
      </c>
      <c r="F2055" s="650" t="s">
        <v>4546</v>
      </c>
      <c r="G2055" s="650" t="s">
        <v>4541</v>
      </c>
      <c r="H2055" s="650" t="s">
        <v>2922</v>
      </c>
      <c r="I2055" s="677" t="s">
        <v>4093</v>
      </c>
      <c r="J2055" s="665">
        <v>1</v>
      </c>
      <c r="K2055" s="669">
        <v>1</v>
      </c>
      <c r="L2055" s="669">
        <v>1</v>
      </c>
      <c r="M2055" s="176">
        <f t="shared" si="187"/>
        <v>1</v>
      </c>
      <c r="N2055" s="1104"/>
      <c r="O2055" s="1129" t="str">
        <f t="shared" si="185"/>
        <v/>
      </c>
      <c r="P2055" s="175"/>
      <c r="Q2055" s="175"/>
      <c r="R2055" s="175"/>
      <c r="S2055" s="175"/>
      <c r="T2055" s="175"/>
      <c r="U2055" s="175"/>
      <c r="V2055" s="175"/>
      <c r="W2055" s="175"/>
      <c r="X2055" s="175"/>
      <c r="Y2055" s="175"/>
      <c r="Z2055" s="175"/>
      <c r="AA2055" s="175"/>
      <c r="AB2055" s="175"/>
      <c r="AC2055" s="175"/>
      <c r="AD2055" s="175"/>
      <c r="AE2055" s="175"/>
      <c r="AF2055" s="175"/>
      <c r="AG2055" s="175"/>
    </row>
    <row r="2056" spans="1:33" ht="18" customHeight="1">
      <c r="A2056" s="647" t="str">
        <f t="shared" si="186"/>
        <v>平成23</v>
      </c>
      <c r="B2056" s="552">
        <f t="shared" si="183"/>
        <v>97</v>
      </c>
      <c r="C2056" s="648" t="s">
        <v>4547</v>
      </c>
      <c r="D2056" s="648" t="str">
        <f t="shared" si="184"/>
        <v/>
      </c>
      <c r="E2056" s="654">
        <v>1</v>
      </c>
      <c r="F2056" s="650" t="s">
        <v>4548</v>
      </c>
      <c r="G2056" s="650" t="s">
        <v>4516</v>
      </c>
      <c r="H2056" s="650" t="s">
        <v>2922</v>
      </c>
      <c r="I2056" s="677" t="s">
        <v>4093</v>
      </c>
      <c r="J2056" s="665">
        <v>1</v>
      </c>
      <c r="K2056" s="669">
        <v>1</v>
      </c>
      <c r="L2056" s="669">
        <v>2</v>
      </c>
      <c r="M2056" s="176">
        <f t="shared" si="187"/>
        <v>2</v>
      </c>
      <c r="N2056" s="1104"/>
      <c r="O2056" s="1129" t="str">
        <f t="shared" si="185"/>
        <v/>
      </c>
      <c r="P2056" s="175"/>
      <c r="Q2056" s="175"/>
      <c r="R2056" s="175"/>
      <c r="S2056" s="175"/>
      <c r="T2056" s="175"/>
      <c r="U2056" s="175"/>
      <c r="V2056" s="175"/>
      <c r="W2056" s="175"/>
      <c r="X2056" s="175"/>
      <c r="Y2056" s="175"/>
      <c r="Z2056" s="175"/>
      <c r="AA2056" s="175"/>
      <c r="AB2056" s="175"/>
      <c r="AC2056" s="175"/>
      <c r="AD2056" s="175"/>
      <c r="AE2056" s="175"/>
      <c r="AF2056" s="175"/>
      <c r="AG2056" s="175"/>
    </row>
    <row r="2057" spans="1:33" ht="18" customHeight="1">
      <c r="A2057" s="647" t="str">
        <f t="shared" si="186"/>
        <v>平成23</v>
      </c>
      <c r="B2057" s="552">
        <f t="shared" si="183"/>
        <v>97</v>
      </c>
      <c r="C2057" s="648" t="s">
        <v>4549</v>
      </c>
      <c r="D2057" s="648" t="str">
        <f t="shared" si="184"/>
        <v/>
      </c>
      <c r="E2057" s="654">
        <v>1</v>
      </c>
      <c r="F2057" s="650" t="s">
        <v>4550</v>
      </c>
      <c r="G2057" s="650" t="s">
        <v>2915</v>
      </c>
      <c r="H2057" s="650" t="s">
        <v>3509</v>
      </c>
      <c r="I2057" s="672" t="s">
        <v>4093</v>
      </c>
      <c r="J2057" s="665">
        <v>1</v>
      </c>
      <c r="K2057" s="669">
        <v>1</v>
      </c>
      <c r="L2057" s="669">
        <v>63</v>
      </c>
      <c r="M2057" s="176">
        <f t="shared" si="187"/>
        <v>63</v>
      </c>
      <c r="N2057" s="1104"/>
      <c r="O2057" s="1129" t="str">
        <f t="shared" si="185"/>
        <v/>
      </c>
      <c r="P2057" s="175"/>
      <c r="Q2057" s="175"/>
      <c r="R2057" s="175"/>
      <c r="S2057" s="175"/>
      <c r="T2057" s="175"/>
      <c r="U2057" s="175"/>
      <c r="V2057" s="175"/>
      <c r="W2057" s="175"/>
      <c r="X2057" s="175"/>
      <c r="Y2057" s="175"/>
      <c r="Z2057" s="175"/>
      <c r="AA2057" s="175"/>
      <c r="AB2057" s="175"/>
      <c r="AC2057" s="175"/>
      <c r="AD2057" s="175"/>
      <c r="AE2057" s="175"/>
      <c r="AF2057" s="175"/>
      <c r="AG2057" s="175"/>
    </row>
    <row r="2058" spans="1:33" ht="18" customHeight="1">
      <c r="A2058" s="647" t="str">
        <f t="shared" si="186"/>
        <v>平成23</v>
      </c>
      <c r="B2058" s="552">
        <f t="shared" si="183"/>
        <v>97</v>
      </c>
      <c r="C2058" s="648" t="s">
        <v>4551</v>
      </c>
      <c r="D2058" s="648">
        <f t="shared" si="184"/>
        <v>40984</v>
      </c>
      <c r="E2058" s="654">
        <v>2</v>
      </c>
      <c r="F2058" s="650" t="s">
        <v>4552</v>
      </c>
      <c r="G2058" s="650" t="s">
        <v>4553</v>
      </c>
      <c r="H2058" s="650" t="s">
        <v>2922</v>
      </c>
      <c r="I2058" s="677" t="s">
        <v>4093</v>
      </c>
      <c r="J2058" s="665">
        <v>1</v>
      </c>
      <c r="K2058" s="669">
        <v>1</v>
      </c>
      <c r="L2058" s="669">
        <v>1</v>
      </c>
      <c r="M2058" s="176">
        <f t="shared" si="187"/>
        <v>2</v>
      </c>
      <c r="N2058" s="1104"/>
      <c r="O2058" s="1129" t="str">
        <f t="shared" si="185"/>
        <v/>
      </c>
      <c r="P2058" s="175"/>
      <c r="Q2058" s="175"/>
      <c r="R2058" s="175"/>
      <c r="S2058" s="175"/>
      <c r="T2058" s="175"/>
      <c r="U2058" s="175"/>
      <c r="V2058" s="175"/>
      <c r="W2058" s="175"/>
      <c r="X2058" s="175"/>
      <c r="Y2058" s="175"/>
      <c r="Z2058" s="175"/>
      <c r="AA2058" s="175"/>
      <c r="AB2058" s="175"/>
      <c r="AC2058" s="175"/>
      <c r="AD2058" s="175"/>
      <c r="AE2058" s="175"/>
      <c r="AF2058" s="175"/>
      <c r="AG2058" s="175"/>
    </row>
    <row r="2059" spans="1:33" ht="18" customHeight="1">
      <c r="A2059" s="647" t="str">
        <f t="shared" si="186"/>
        <v>平成23</v>
      </c>
      <c r="B2059" s="552">
        <f t="shared" si="183"/>
        <v>2</v>
      </c>
      <c r="C2059" s="648" t="s">
        <v>4554</v>
      </c>
      <c r="D2059" s="648">
        <f t="shared" si="184"/>
        <v>40692</v>
      </c>
      <c r="E2059" s="654">
        <v>2</v>
      </c>
      <c r="F2059" s="650" t="s">
        <v>4555</v>
      </c>
      <c r="G2059" s="650" t="s">
        <v>4556</v>
      </c>
      <c r="H2059" s="650" t="s">
        <v>3523</v>
      </c>
      <c r="I2059" s="677" t="s">
        <v>4099</v>
      </c>
      <c r="J2059" s="665">
        <v>1</v>
      </c>
      <c r="K2059" s="669">
        <v>397</v>
      </c>
      <c r="L2059" s="669">
        <v>897</v>
      </c>
      <c r="M2059" s="176">
        <f t="shared" si="187"/>
        <v>1794</v>
      </c>
      <c r="N2059" s="1104"/>
      <c r="O2059" s="1129" t="str">
        <f t="shared" si="185"/>
        <v/>
      </c>
      <c r="P2059" s="175"/>
      <c r="Q2059" s="175"/>
      <c r="R2059" s="175"/>
      <c r="S2059" s="175"/>
      <c r="T2059" s="175"/>
      <c r="U2059" s="175"/>
      <c r="V2059" s="175"/>
      <c r="W2059" s="175"/>
      <c r="X2059" s="175"/>
      <c r="Y2059" s="175"/>
      <c r="Z2059" s="175"/>
      <c r="AA2059" s="175"/>
      <c r="AB2059" s="175"/>
      <c r="AC2059" s="175"/>
      <c r="AD2059" s="175"/>
      <c r="AE2059" s="175"/>
      <c r="AF2059" s="175"/>
      <c r="AG2059" s="175"/>
    </row>
    <row r="2060" spans="1:33" ht="18" customHeight="1">
      <c r="A2060" s="647" t="str">
        <f t="shared" si="186"/>
        <v>平成23</v>
      </c>
      <c r="B2060" s="552">
        <f t="shared" si="183"/>
        <v>21</v>
      </c>
      <c r="C2060" s="648" t="s">
        <v>4557</v>
      </c>
      <c r="D2060" s="648">
        <f t="shared" si="184"/>
        <v>40714</v>
      </c>
      <c r="E2060" s="654">
        <v>2</v>
      </c>
      <c r="F2060" s="650" t="s">
        <v>4558</v>
      </c>
      <c r="G2060" s="650" t="s">
        <v>4559</v>
      </c>
      <c r="H2060" s="650" t="s">
        <v>3557</v>
      </c>
      <c r="I2060" s="677" t="s">
        <v>4099</v>
      </c>
      <c r="J2060" s="665">
        <v>1</v>
      </c>
      <c r="K2060" s="669">
        <v>46</v>
      </c>
      <c r="L2060" s="669">
        <v>113</v>
      </c>
      <c r="M2060" s="176">
        <f t="shared" si="187"/>
        <v>226</v>
      </c>
      <c r="N2060" s="1104"/>
      <c r="O2060" s="1129" t="str">
        <f t="shared" si="185"/>
        <v/>
      </c>
      <c r="P2060" s="175"/>
      <c r="Q2060" s="175"/>
      <c r="R2060" s="175"/>
      <c r="S2060" s="175"/>
      <c r="T2060" s="175"/>
      <c r="U2060" s="175"/>
      <c r="V2060" s="175"/>
      <c r="W2060" s="175"/>
      <c r="X2060" s="175"/>
      <c r="Y2060" s="175"/>
      <c r="Z2060" s="175"/>
      <c r="AA2060" s="175"/>
      <c r="AB2060" s="175"/>
      <c r="AC2060" s="175"/>
      <c r="AD2060" s="175"/>
      <c r="AE2060" s="175"/>
      <c r="AF2060" s="175"/>
      <c r="AG2060" s="175"/>
    </row>
    <row r="2061" spans="1:33" ht="18" customHeight="1">
      <c r="A2061" s="647" t="str">
        <f t="shared" si="186"/>
        <v>平成23</v>
      </c>
      <c r="B2061" s="552">
        <f t="shared" si="183"/>
        <v>62</v>
      </c>
      <c r="C2061" s="648" t="s">
        <v>4468</v>
      </c>
      <c r="D2061" s="648" t="str">
        <f t="shared" si="184"/>
        <v/>
      </c>
      <c r="E2061" s="654">
        <v>1</v>
      </c>
      <c r="F2061" s="650" t="s">
        <v>4560</v>
      </c>
      <c r="G2061" s="650" t="s">
        <v>3829</v>
      </c>
      <c r="H2061" s="650" t="s">
        <v>3520</v>
      </c>
      <c r="I2061" s="677" t="s">
        <v>4099</v>
      </c>
      <c r="J2061" s="665">
        <v>2</v>
      </c>
      <c r="K2061" s="669">
        <v>5</v>
      </c>
      <c r="L2061" s="669">
        <v>24</v>
      </c>
      <c r="M2061" s="176">
        <f t="shared" si="187"/>
        <v>24</v>
      </c>
      <c r="N2061" s="1104"/>
      <c r="O2061" s="1129" t="str">
        <f t="shared" si="185"/>
        <v/>
      </c>
      <c r="P2061" s="175"/>
      <c r="Q2061" s="175"/>
      <c r="R2061" s="175"/>
      <c r="S2061" s="175"/>
      <c r="T2061" s="175"/>
      <c r="U2061" s="175"/>
      <c r="V2061" s="175"/>
      <c r="W2061" s="175"/>
      <c r="X2061" s="175"/>
      <c r="Y2061" s="175"/>
      <c r="Z2061" s="175"/>
      <c r="AA2061" s="175"/>
      <c r="AB2061" s="175"/>
      <c r="AC2061" s="175"/>
      <c r="AD2061" s="175"/>
      <c r="AE2061" s="175"/>
      <c r="AF2061" s="175"/>
      <c r="AG2061" s="175"/>
    </row>
    <row r="2062" spans="1:33" ht="18" customHeight="1">
      <c r="A2062" s="647" t="str">
        <f t="shared" si="186"/>
        <v>平成23</v>
      </c>
      <c r="B2062" s="552">
        <f t="shared" si="183"/>
        <v>36</v>
      </c>
      <c r="C2062" s="648" t="s">
        <v>4437</v>
      </c>
      <c r="D2062" s="648" t="str">
        <f t="shared" si="184"/>
        <v/>
      </c>
      <c r="E2062" s="654">
        <v>1</v>
      </c>
      <c r="F2062" s="650" t="s">
        <v>4561</v>
      </c>
      <c r="G2062" s="650" t="s">
        <v>4562</v>
      </c>
      <c r="H2062" s="650" t="s">
        <v>4563</v>
      </c>
      <c r="I2062" s="677" t="s">
        <v>4099</v>
      </c>
      <c r="J2062" s="665">
        <v>2</v>
      </c>
      <c r="K2062" s="669">
        <v>10</v>
      </c>
      <c r="L2062" s="669">
        <v>102</v>
      </c>
      <c r="M2062" s="176">
        <f t="shared" si="187"/>
        <v>102</v>
      </c>
      <c r="N2062" s="1104"/>
      <c r="O2062" s="1129" t="str">
        <f t="shared" si="185"/>
        <v/>
      </c>
      <c r="P2062" s="175"/>
      <c r="Q2062" s="175"/>
      <c r="R2062" s="175"/>
      <c r="S2062" s="175"/>
      <c r="T2062" s="175"/>
      <c r="U2062" s="175"/>
      <c r="V2062" s="175"/>
      <c r="W2062" s="175"/>
      <c r="X2062" s="175"/>
      <c r="Y2062" s="175"/>
      <c r="Z2062" s="175"/>
      <c r="AA2062" s="175"/>
      <c r="AB2062" s="175"/>
      <c r="AC2062" s="175"/>
      <c r="AD2062" s="175"/>
      <c r="AE2062" s="175"/>
      <c r="AF2062" s="175"/>
      <c r="AG2062" s="175"/>
    </row>
    <row r="2063" spans="1:33" ht="18" customHeight="1">
      <c r="A2063" s="647" t="str">
        <f t="shared" si="186"/>
        <v>平成23</v>
      </c>
      <c r="B2063" s="552">
        <f t="shared" si="183"/>
        <v>62</v>
      </c>
      <c r="C2063" s="648" t="s">
        <v>4564</v>
      </c>
      <c r="D2063" s="648" t="str">
        <f t="shared" si="184"/>
        <v/>
      </c>
      <c r="E2063" s="654">
        <v>1</v>
      </c>
      <c r="F2063" s="650" t="s">
        <v>4565</v>
      </c>
      <c r="G2063" s="650" t="s">
        <v>2787</v>
      </c>
      <c r="H2063" s="650" t="s">
        <v>3520</v>
      </c>
      <c r="I2063" s="672" t="s">
        <v>4099</v>
      </c>
      <c r="J2063" s="665">
        <v>2</v>
      </c>
      <c r="K2063" s="669">
        <v>5</v>
      </c>
      <c r="L2063" s="669">
        <v>24</v>
      </c>
      <c r="M2063" s="176">
        <f t="shared" si="187"/>
        <v>24</v>
      </c>
      <c r="N2063" s="1104"/>
      <c r="O2063" s="1129" t="str">
        <f t="shared" si="185"/>
        <v/>
      </c>
      <c r="P2063" s="175"/>
      <c r="Q2063" s="175"/>
      <c r="R2063" s="175"/>
      <c r="S2063" s="175"/>
      <c r="T2063" s="175"/>
      <c r="U2063" s="175"/>
      <c r="V2063" s="175"/>
      <c r="W2063" s="175"/>
      <c r="X2063" s="175"/>
      <c r="Y2063" s="175"/>
      <c r="Z2063" s="175"/>
      <c r="AA2063" s="175"/>
      <c r="AB2063" s="175"/>
      <c r="AC2063" s="175"/>
      <c r="AD2063" s="175"/>
      <c r="AE2063" s="175"/>
      <c r="AF2063" s="175"/>
      <c r="AG2063" s="175"/>
    </row>
    <row r="2064" spans="1:33" ht="18" customHeight="1">
      <c r="A2064" s="647" t="str">
        <f t="shared" si="186"/>
        <v>平成23</v>
      </c>
      <c r="B2064" s="552">
        <f t="shared" si="183"/>
        <v>73</v>
      </c>
      <c r="C2064" s="648" t="s">
        <v>4530</v>
      </c>
      <c r="D2064" s="648" t="str">
        <f t="shared" si="184"/>
        <v/>
      </c>
      <c r="E2064" s="654">
        <v>1</v>
      </c>
      <c r="F2064" s="650" t="s">
        <v>4566</v>
      </c>
      <c r="G2064" s="650" t="s">
        <v>4567</v>
      </c>
      <c r="H2064" s="650" t="s">
        <v>3557</v>
      </c>
      <c r="I2064" s="677" t="s">
        <v>4099</v>
      </c>
      <c r="J2064" s="665">
        <v>2</v>
      </c>
      <c r="K2064" s="669">
        <v>4</v>
      </c>
      <c r="L2064" s="669">
        <v>31</v>
      </c>
      <c r="M2064" s="176">
        <f t="shared" si="187"/>
        <v>31</v>
      </c>
      <c r="N2064" s="1104"/>
      <c r="O2064" s="1129" t="str">
        <f t="shared" si="185"/>
        <v/>
      </c>
      <c r="P2064" s="175"/>
      <c r="Q2064" s="175"/>
      <c r="R2064" s="175"/>
      <c r="S2064" s="175"/>
      <c r="T2064" s="175"/>
      <c r="U2064" s="175"/>
      <c r="V2064" s="175"/>
      <c r="W2064" s="175"/>
      <c r="X2064" s="175"/>
      <c r="Y2064" s="175"/>
      <c r="Z2064" s="175"/>
      <c r="AA2064" s="175"/>
      <c r="AB2064" s="175"/>
      <c r="AC2064" s="175"/>
      <c r="AD2064" s="175"/>
      <c r="AE2064" s="175"/>
      <c r="AF2064" s="175"/>
      <c r="AG2064" s="175"/>
    </row>
    <row r="2065" spans="1:33" ht="18" customHeight="1">
      <c r="A2065" s="647" t="str">
        <f t="shared" si="186"/>
        <v>平成23</v>
      </c>
      <c r="B2065" s="552">
        <f t="shared" si="183"/>
        <v>1</v>
      </c>
      <c r="C2065" s="648" t="s">
        <v>4483</v>
      </c>
      <c r="D2065" s="648">
        <f t="shared" si="184"/>
        <v>40874</v>
      </c>
      <c r="E2065" s="654">
        <v>3</v>
      </c>
      <c r="F2065" s="650" t="s">
        <v>4568</v>
      </c>
      <c r="G2065" s="650" t="s">
        <v>4569</v>
      </c>
      <c r="H2065" s="650" t="s">
        <v>3523</v>
      </c>
      <c r="I2065" s="677" t="s">
        <v>4099</v>
      </c>
      <c r="J2065" s="665">
        <v>1</v>
      </c>
      <c r="K2065" s="669">
        <v>405</v>
      </c>
      <c r="L2065" s="669">
        <v>854</v>
      </c>
      <c r="M2065" s="176">
        <f t="shared" si="187"/>
        <v>2562</v>
      </c>
      <c r="N2065" s="1104"/>
      <c r="O2065" s="1129" t="str">
        <f t="shared" si="185"/>
        <v/>
      </c>
      <c r="P2065" s="175"/>
      <c r="Q2065" s="175"/>
      <c r="R2065" s="175"/>
      <c r="S2065" s="175"/>
      <c r="T2065" s="175"/>
      <c r="U2065" s="175"/>
      <c r="V2065" s="175"/>
      <c r="W2065" s="175"/>
      <c r="X2065" s="175"/>
      <c r="Y2065" s="175"/>
      <c r="Z2065" s="175"/>
      <c r="AA2065" s="175"/>
      <c r="AB2065" s="175"/>
      <c r="AC2065" s="175"/>
      <c r="AD2065" s="175"/>
      <c r="AE2065" s="175"/>
      <c r="AF2065" s="175"/>
      <c r="AG2065" s="175"/>
    </row>
    <row r="2066" spans="1:33" ht="18" customHeight="1">
      <c r="A2066" s="647" t="str">
        <f t="shared" si="186"/>
        <v>平成23</v>
      </c>
      <c r="B2066" s="552">
        <f t="shared" si="183"/>
        <v>62</v>
      </c>
      <c r="C2066" s="648" t="s">
        <v>4448</v>
      </c>
      <c r="D2066" s="648" t="str">
        <f t="shared" si="184"/>
        <v/>
      </c>
      <c r="E2066" s="654">
        <v>1</v>
      </c>
      <c r="F2066" s="650" t="s">
        <v>4570</v>
      </c>
      <c r="G2066" s="650" t="s">
        <v>4571</v>
      </c>
      <c r="H2066" s="650" t="s">
        <v>3520</v>
      </c>
      <c r="I2066" s="677" t="s">
        <v>4099</v>
      </c>
      <c r="J2066" s="665">
        <v>1</v>
      </c>
      <c r="K2066" s="669">
        <v>5</v>
      </c>
      <c r="L2066" s="669">
        <v>176</v>
      </c>
      <c r="M2066" s="176">
        <f t="shared" si="187"/>
        <v>176</v>
      </c>
      <c r="N2066" s="1104"/>
      <c r="O2066" s="1129" t="str">
        <f t="shared" si="185"/>
        <v/>
      </c>
      <c r="P2066" s="175"/>
      <c r="Q2066" s="175"/>
      <c r="R2066" s="175"/>
      <c r="S2066" s="175"/>
      <c r="T2066" s="175"/>
      <c r="U2066" s="175"/>
      <c r="V2066" s="175"/>
      <c r="W2066" s="175"/>
      <c r="X2066" s="175"/>
      <c r="Y2066" s="175"/>
      <c r="Z2066" s="175"/>
      <c r="AA2066" s="175"/>
      <c r="AB2066" s="175"/>
      <c r="AC2066" s="175"/>
      <c r="AD2066" s="175"/>
      <c r="AE2066" s="175"/>
      <c r="AF2066" s="175"/>
      <c r="AG2066" s="175"/>
    </row>
    <row r="2067" spans="1:33" ht="18" customHeight="1">
      <c r="A2067" s="647" t="str">
        <f t="shared" si="186"/>
        <v>平成23</v>
      </c>
      <c r="B2067" s="552">
        <f t="shared" si="183"/>
        <v>15</v>
      </c>
      <c r="C2067" s="648" t="s">
        <v>4572</v>
      </c>
      <c r="D2067" s="648">
        <f t="shared" si="184"/>
        <v>40881</v>
      </c>
      <c r="E2067" s="654">
        <v>2</v>
      </c>
      <c r="F2067" s="650" t="s">
        <v>4573</v>
      </c>
      <c r="G2067" s="650" t="s">
        <v>4571</v>
      </c>
      <c r="H2067" s="650" t="s">
        <v>3520</v>
      </c>
      <c r="I2067" s="677" t="s">
        <v>4099</v>
      </c>
      <c r="J2067" s="665">
        <v>1</v>
      </c>
      <c r="K2067" s="669">
        <v>65</v>
      </c>
      <c r="L2067" s="669">
        <v>177</v>
      </c>
      <c r="M2067" s="176">
        <f t="shared" si="187"/>
        <v>354</v>
      </c>
      <c r="N2067" s="1104"/>
      <c r="O2067" s="1129" t="str">
        <f t="shared" si="185"/>
        <v/>
      </c>
      <c r="P2067" s="175"/>
      <c r="Q2067" s="175"/>
      <c r="R2067" s="175"/>
      <c r="S2067" s="175"/>
      <c r="T2067" s="175"/>
      <c r="U2067" s="175"/>
      <c r="V2067" s="175"/>
      <c r="W2067" s="175"/>
      <c r="X2067" s="175"/>
      <c r="Y2067" s="175"/>
      <c r="Z2067" s="175"/>
      <c r="AA2067" s="175"/>
      <c r="AB2067" s="175"/>
      <c r="AC2067" s="175"/>
      <c r="AD2067" s="175"/>
      <c r="AE2067" s="175"/>
      <c r="AF2067" s="175"/>
      <c r="AG2067" s="175"/>
    </row>
    <row r="2068" spans="1:33" ht="18" customHeight="1">
      <c r="A2068" s="647" t="str">
        <f t="shared" si="186"/>
        <v>平成23</v>
      </c>
      <c r="B2068" s="552">
        <f t="shared" si="183"/>
        <v>62</v>
      </c>
      <c r="C2068" s="648" t="s">
        <v>4574</v>
      </c>
      <c r="D2068" s="648" t="str">
        <f t="shared" si="184"/>
        <v/>
      </c>
      <c r="E2068" s="654">
        <v>1</v>
      </c>
      <c r="F2068" s="650" t="s">
        <v>4575</v>
      </c>
      <c r="G2068" s="650" t="s">
        <v>4576</v>
      </c>
      <c r="H2068" s="650" t="s">
        <v>3520</v>
      </c>
      <c r="I2068" s="677" t="s">
        <v>4099</v>
      </c>
      <c r="J2068" s="665">
        <v>2</v>
      </c>
      <c r="K2068" s="669">
        <v>5</v>
      </c>
      <c r="L2068" s="669">
        <v>49</v>
      </c>
      <c r="M2068" s="176">
        <f t="shared" si="187"/>
        <v>49</v>
      </c>
      <c r="N2068" s="1104"/>
      <c r="O2068" s="1129" t="str">
        <f t="shared" si="185"/>
        <v/>
      </c>
      <c r="P2068" s="175"/>
      <c r="Q2068" s="175"/>
      <c r="R2068" s="175"/>
      <c r="S2068" s="175"/>
      <c r="T2068" s="175"/>
      <c r="U2068" s="175"/>
      <c r="V2068" s="175"/>
      <c r="W2068" s="175"/>
      <c r="X2068" s="175"/>
      <c r="Y2068" s="175"/>
      <c r="Z2068" s="175"/>
      <c r="AA2068" s="175"/>
      <c r="AB2068" s="175"/>
      <c r="AC2068" s="175"/>
      <c r="AD2068" s="175"/>
      <c r="AE2068" s="175"/>
      <c r="AF2068" s="175"/>
      <c r="AG2068" s="175"/>
    </row>
    <row r="2069" spans="1:33" ht="18" customHeight="1">
      <c r="A2069" s="647" t="str">
        <f t="shared" si="186"/>
        <v>平成23</v>
      </c>
      <c r="B2069" s="552">
        <f t="shared" si="183"/>
        <v>8</v>
      </c>
      <c r="C2069" s="648" t="s">
        <v>4534</v>
      </c>
      <c r="D2069" s="648">
        <f t="shared" si="184"/>
        <v>40892</v>
      </c>
      <c r="E2069" s="654">
        <v>3</v>
      </c>
      <c r="F2069" s="650" t="s">
        <v>4577</v>
      </c>
      <c r="G2069" s="650" t="s">
        <v>4578</v>
      </c>
      <c r="H2069" s="650" t="s">
        <v>4563</v>
      </c>
      <c r="I2069" s="677" t="s">
        <v>4099</v>
      </c>
      <c r="J2069" s="665">
        <v>1</v>
      </c>
      <c r="K2069" s="669">
        <v>171</v>
      </c>
      <c r="L2069" s="669">
        <v>469</v>
      </c>
      <c r="M2069" s="176">
        <f t="shared" si="187"/>
        <v>1407</v>
      </c>
      <c r="N2069" s="1104"/>
      <c r="O2069" s="1129" t="str">
        <f t="shared" si="185"/>
        <v/>
      </c>
      <c r="P2069" s="175"/>
      <c r="Q2069" s="175"/>
      <c r="R2069" s="175"/>
      <c r="S2069" s="175"/>
      <c r="T2069" s="175"/>
      <c r="U2069" s="175"/>
      <c r="V2069" s="175"/>
      <c r="W2069" s="175"/>
      <c r="X2069" s="175"/>
      <c r="Y2069" s="175"/>
      <c r="Z2069" s="175"/>
      <c r="AA2069" s="175"/>
      <c r="AB2069" s="175"/>
      <c r="AC2069" s="175"/>
      <c r="AD2069" s="175"/>
      <c r="AE2069" s="175"/>
      <c r="AF2069" s="175"/>
      <c r="AG2069" s="175"/>
    </row>
    <row r="2070" spans="1:33" ht="18" customHeight="1">
      <c r="A2070" s="647" t="str">
        <f t="shared" si="186"/>
        <v>平成23</v>
      </c>
      <c r="B2070" s="552">
        <f t="shared" si="183"/>
        <v>43</v>
      </c>
      <c r="C2070" s="648" t="s">
        <v>4579</v>
      </c>
      <c r="D2070" s="648" t="str">
        <f t="shared" si="184"/>
        <v/>
      </c>
      <c r="E2070" s="654">
        <v>1</v>
      </c>
      <c r="F2070" s="650" t="s">
        <v>4580</v>
      </c>
      <c r="G2070" s="650" t="s">
        <v>3134</v>
      </c>
      <c r="H2070" s="650" t="s">
        <v>3703</v>
      </c>
      <c r="I2070" s="677" t="s">
        <v>4099</v>
      </c>
      <c r="J2070" s="665">
        <v>2</v>
      </c>
      <c r="K2070" s="669">
        <v>8</v>
      </c>
      <c r="L2070" s="669">
        <v>32</v>
      </c>
      <c r="M2070" s="176">
        <f t="shared" si="187"/>
        <v>32</v>
      </c>
      <c r="N2070" s="1104"/>
      <c r="O2070" s="1129" t="str">
        <f t="shared" si="185"/>
        <v/>
      </c>
      <c r="P2070" s="175"/>
      <c r="Q2070" s="175"/>
      <c r="R2070" s="175"/>
      <c r="S2070" s="175"/>
      <c r="T2070" s="175"/>
      <c r="U2070" s="175"/>
      <c r="V2070" s="175"/>
      <c r="W2070" s="175"/>
      <c r="X2070" s="175"/>
      <c r="Y2070" s="175"/>
      <c r="Z2070" s="175"/>
      <c r="AA2070" s="175"/>
      <c r="AB2070" s="175"/>
      <c r="AC2070" s="175"/>
      <c r="AD2070" s="175"/>
      <c r="AE2070" s="175"/>
      <c r="AF2070" s="175"/>
      <c r="AG2070" s="175"/>
    </row>
    <row r="2071" spans="1:33" ht="18" customHeight="1">
      <c r="A2071" s="647" t="str">
        <f t="shared" si="186"/>
        <v>平成23</v>
      </c>
      <c r="B2071" s="552">
        <f t="shared" si="183"/>
        <v>49</v>
      </c>
      <c r="C2071" s="648" t="s">
        <v>4581</v>
      </c>
      <c r="D2071" s="648" t="str">
        <f t="shared" si="184"/>
        <v/>
      </c>
      <c r="E2071" s="654">
        <v>1</v>
      </c>
      <c r="F2071" s="650" t="s">
        <v>4582</v>
      </c>
      <c r="G2071" s="650" t="s">
        <v>3519</v>
      </c>
      <c r="H2071" s="650" t="s">
        <v>3520</v>
      </c>
      <c r="I2071" s="677" t="s">
        <v>4099</v>
      </c>
      <c r="J2071" s="665">
        <v>1</v>
      </c>
      <c r="K2071" s="669">
        <v>6</v>
      </c>
      <c r="L2071" s="669">
        <v>74</v>
      </c>
      <c r="M2071" s="176">
        <f t="shared" si="187"/>
        <v>74</v>
      </c>
      <c r="N2071" s="1104"/>
      <c r="O2071" s="1129" t="str">
        <f t="shared" si="185"/>
        <v/>
      </c>
      <c r="P2071" s="175"/>
      <c r="Q2071" s="175"/>
      <c r="R2071" s="175"/>
      <c r="S2071" s="175"/>
      <c r="T2071" s="175"/>
      <c r="U2071" s="175"/>
      <c r="V2071" s="175"/>
      <c r="W2071" s="175"/>
      <c r="X2071" s="175"/>
      <c r="Y2071" s="175"/>
      <c r="Z2071" s="175"/>
      <c r="AA2071" s="175"/>
      <c r="AB2071" s="175"/>
      <c r="AC2071" s="175"/>
      <c r="AD2071" s="175"/>
      <c r="AE2071" s="175"/>
      <c r="AF2071" s="175"/>
      <c r="AG2071" s="175"/>
    </row>
    <row r="2072" spans="1:33" ht="18" customHeight="1">
      <c r="A2072" s="647" t="str">
        <f t="shared" si="186"/>
        <v>平成23</v>
      </c>
      <c r="B2072" s="552">
        <f t="shared" si="183"/>
        <v>43</v>
      </c>
      <c r="C2072" s="648" t="s">
        <v>4583</v>
      </c>
      <c r="D2072" s="648" t="str">
        <f t="shared" si="184"/>
        <v/>
      </c>
      <c r="E2072" s="654">
        <v>1</v>
      </c>
      <c r="F2072" s="650" t="s">
        <v>4584</v>
      </c>
      <c r="G2072" s="650" t="s">
        <v>3134</v>
      </c>
      <c r="H2072" s="650" t="s">
        <v>3523</v>
      </c>
      <c r="I2072" s="677" t="s">
        <v>4099</v>
      </c>
      <c r="J2072" s="665">
        <v>2</v>
      </c>
      <c r="K2072" s="669">
        <v>8</v>
      </c>
      <c r="L2072" s="669">
        <v>49</v>
      </c>
      <c r="M2072" s="176">
        <f t="shared" si="187"/>
        <v>49</v>
      </c>
      <c r="N2072" s="1104"/>
      <c r="O2072" s="1129" t="str">
        <f t="shared" si="185"/>
        <v/>
      </c>
      <c r="P2072" s="175"/>
      <c r="Q2072" s="175"/>
      <c r="R2072" s="175"/>
      <c r="S2072" s="175"/>
      <c r="T2072" s="175"/>
      <c r="U2072" s="175"/>
      <c r="V2072" s="175"/>
      <c r="W2072" s="175"/>
      <c r="X2072" s="175"/>
      <c r="Y2072" s="175"/>
      <c r="Z2072" s="175"/>
      <c r="AA2072" s="175"/>
      <c r="AB2072" s="175"/>
      <c r="AC2072" s="175"/>
      <c r="AD2072" s="175"/>
      <c r="AE2072" s="175"/>
      <c r="AF2072" s="175"/>
      <c r="AG2072" s="175"/>
    </row>
    <row r="2073" spans="1:33" ht="18" customHeight="1">
      <c r="A2073" s="647" t="str">
        <f t="shared" si="186"/>
        <v>平成23</v>
      </c>
      <c r="B2073" s="552">
        <f t="shared" si="183"/>
        <v>17</v>
      </c>
      <c r="C2073" s="648" t="s">
        <v>4585</v>
      </c>
      <c r="D2073" s="648">
        <f t="shared" si="184"/>
        <v>40921</v>
      </c>
      <c r="E2073" s="654">
        <v>2</v>
      </c>
      <c r="F2073" s="650" t="s">
        <v>4586</v>
      </c>
      <c r="G2073" s="650" t="s">
        <v>4587</v>
      </c>
      <c r="H2073" s="650" t="s">
        <v>3650</v>
      </c>
      <c r="I2073" s="677" t="s">
        <v>4083</v>
      </c>
      <c r="J2073" s="665">
        <v>1</v>
      </c>
      <c r="K2073" s="669">
        <v>58</v>
      </c>
      <c r="L2073" s="669">
        <v>151</v>
      </c>
      <c r="M2073" s="176">
        <f t="shared" si="187"/>
        <v>302</v>
      </c>
      <c r="N2073" s="1104"/>
      <c r="O2073" s="1129" t="str">
        <f t="shared" si="185"/>
        <v/>
      </c>
      <c r="P2073" s="175"/>
      <c r="Q2073" s="175"/>
      <c r="R2073" s="175"/>
      <c r="S2073" s="175"/>
      <c r="T2073" s="175"/>
      <c r="U2073" s="175"/>
      <c r="V2073" s="175"/>
      <c r="W2073" s="175"/>
      <c r="X2073" s="175"/>
      <c r="Y2073" s="175"/>
      <c r="Z2073" s="175"/>
      <c r="AA2073" s="175"/>
      <c r="AB2073" s="175"/>
      <c r="AC2073" s="175"/>
      <c r="AD2073" s="175"/>
      <c r="AE2073" s="175"/>
      <c r="AF2073" s="175"/>
      <c r="AG2073" s="175"/>
    </row>
    <row r="2074" spans="1:33" ht="18" customHeight="1">
      <c r="A2074" s="647" t="str">
        <f t="shared" si="186"/>
        <v>平成23</v>
      </c>
      <c r="B2074" s="552">
        <f t="shared" si="183"/>
        <v>87</v>
      </c>
      <c r="C2074" s="648" t="s">
        <v>4539</v>
      </c>
      <c r="D2074" s="648" t="str">
        <f t="shared" si="184"/>
        <v/>
      </c>
      <c r="E2074" s="654">
        <v>1</v>
      </c>
      <c r="F2074" s="651" t="s">
        <v>4588</v>
      </c>
      <c r="G2074" s="650" t="s">
        <v>2915</v>
      </c>
      <c r="H2074" s="650" t="s">
        <v>3585</v>
      </c>
      <c r="I2074" s="677" t="s">
        <v>4083</v>
      </c>
      <c r="J2074" s="665">
        <v>1</v>
      </c>
      <c r="K2074" s="669">
        <v>2</v>
      </c>
      <c r="L2074" s="669">
        <v>89</v>
      </c>
      <c r="M2074" s="176">
        <f t="shared" si="187"/>
        <v>89</v>
      </c>
      <c r="N2074" s="1104"/>
      <c r="O2074" s="1129" t="str">
        <f t="shared" si="185"/>
        <v/>
      </c>
      <c r="P2074" s="175"/>
      <c r="Q2074" s="175"/>
      <c r="R2074" s="175"/>
      <c r="S2074" s="175"/>
      <c r="T2074" s="175"/>
      <c r="U2074" s="175"/>
      <c r="V2074" s="175"/>
      <c r="W2074" s="175"/>
      <c r="X2074" s="175"/>
      <c r="Y2074" s="175"/>
      <c r="Z2074" s="175"/>
      <c r="AA2074" s="175"/>
      <c r="AB2074" s="175"/>
      <c r="AC2074" s="175"/>
      <c r="AD2074" s="175"/>
      <c r="AE2074" s="175"/>
      <c r="AF2074" s="175"/>
      <c r="AG2074" s="175"/>
    </row>
    <row r="2075" spans="1:33" ht="18" customHeight="1">
      <c r="A2075" s="647" t="str">
        <f t="shared" si="186"/>
        <v>平成23</v>
      </c>
      <c r="B2075" s="552">
        <f t="shared" si="183"/>
        <v>79</v>
      </c>
      <c r="C2075" s="648" t="s">
        <v>4589</v>
      </c>
      <c r="D2075" s="648" t="str">
        <f t="shared" si="184"/>
        <v/>
      </c>
      <c r="E2075" s="654">
        <v>1</v>
      </c>
      <c r="F2075" s="651" t="s">
        <v>4590</v>
      </c>
      <c r="G2075" s="650" t="s">
        <v>4591</v>
      </c>
      <c r="H2075" s="650" t="s">
        <v>3585</v>
      </c>
      <c r="I2075" s="677" t="s">
        <v>4083</v>
      </c>
      <c r="J2075" s="665">
        <v>1</v>
      </c>
      <c r="K2075" s="669">
        <v>3</v>
      </c>
      <c r="L2075" s="669">
        <v>38</v>
      </c>
      <c r="M2075" s="176">
        <f t="shared" si="187"/>
        <v>38</v>
      </c>
      <c r="N2075" s="1104"/>
      <c r="O2075" s="1129" t="str">
        <f t="shared" si="185"/>
        <v/>
      </c>
      <c r="P2075" s="175"/>
      <c r="Q2075" s="175"/>
      <c r="R2075" s="175"/>
      <c r="S2075" s="175"/>
      <c r="T2075" s="175"/>
      <c r="U2075" s="175"/>
      <c r="V2075" s="175"/>
      <c r="W2075" s="175"/>
      <c r="X2075" s="175"/>
      <c r="Y2075" s="175"/>
      <c r="Z2075" s="175"/>
      <c r="AA2075" s="175"/>
      <c r="AB2075" s="175"/>
      <c r="AC2075" s="175"/>
      <c r="AD2075" s="175"/>
      <c r="AE2075" s="175"/>
      <c r="AF2075" s="175"/>
      <c r="AG2075" s="175"/>
    </row>
    <row r="2076" spans="1:33" ht="18" customHeight="1">
      <c r="A2076" s="647" t="str">
        <f t="shared" si="186"/>
        <v>平成23</v>
      </c>
      <c r="B2076" s="552">
        <f t="shared" si="183"/>
        <v>9</v>
      </c>
      <c r="C2076" s="648" t="s">
        <v>4592</v>
      </c>
      <c r="D2076" s="648">
        <f t="shared" si="184"/>
        <v>40655</v>
      </c>
      <c r="E2076" s="654">
        <v>2</v>
      </c>
      <c r="F2076" s="650" t="s">
        <v>4593</v>
      </c>
      <c r="G2076" s="650" t="s">
        <v>4594</v>
      </c>
      <c r="H2076" s="650" t="s">
        <v>2920</v>
      </c>
      <c r="I2076" s="677" t="s">
        <v>4083</v>
      </c>
      <c r="J2076" s="665">
        <v>1</v>
      </c>
      <c r="K2076" s="669">
        <v>126</v>
      </c>
      <c r="L2076" s="669">
        <v>249</v>
      </c>
      <c r="M2076" s="176">
        <f t="shared" si="187"/>
        <v>498</v>
      </c>
      <c r="N2076" s="1104"/>
      <c r="O2076" s="1129" t="str">
        <f t="shared" si="185"/>
        <v/>
      </c>
      <c r="P2076" s="175"/>
      <c r="Q2076" s="175"/>
      <c r="R2076" s="175"/>
      <c r="S2076" s="175"/>
      <c r="T2076" s="175"/>
      <c r="U2076" s="175"/>
      <c r="V2076" s="175"/>
      <c r="W2076" s="175"/>
      <c r="X2076" s="175"/>
      <c r="Y2076" s="175"/>
      <c r="Z2076" s="175"/>
      <c r="AA2076" s="175"/>
      <c r="AB2076" s="175"/>
      <c r="AC2076" s="175"/>
      <c r="AD2076" s="175"/>
      <c r="AE2076" s="175"/>
      <c r="AF2076" s="175"/>
      <c r="AG2076" s="175"/>
    </row>
    <row r="2077" spans="1:33" ht="18" customHeight="1">
      <c r="A2077" s="647" t="str">
        <f t="shared" si="186"/>
        <v>平成23</v>
      </c>
      <c r="B2077" s="552">
        <f t="shared" si="183"/>
        <v>27</v>
      </c>
      <c r="C2077" s="648" t="s">
        <v>4595</v>
      </c>
      <c r="D2077" s="648">
        <f t="shared" si="184"/>
        <v>40738</v>
      </c>
      <c r="E2077" s="654">
        <v>2</v>
      </c>
      <c r="F2077" s="650" t="s">
        <v>4596</v>
      </c>
      <c r="G2077" s="650" t="s">
        <v>3829</v>
      </c>
      <c r="H2077" s="650" t="s">
        <v>2920</v>
      </c>
      <c r="I2077" s="677" t="s">
        <v>4083</v>
      </c>
      <c r="J2077" s="665">
        <v>1</v>
      </c>
      <c r="K2077" s="669">
        <v>29</v>
      </c>
      <c r="L2077" s="669">
        <v>76</v>
      </c>
      <c r="M2077" s="176">
        <f t="shared" si="187"/>
        <v>152</v>
      </c>
      <c r="N2077" s="1104"/>
      <c r="O2077" s="1129" t="str">
        <f t="shared" si="185"/>
        <v/>
      </c>
      <c r="P2077" s="175"/>
      <c r="Q2077" s="175"/>
      <c r="R2077" s="175"/>
      <c r="S2077" s="175"/>
      <c r="T2077" s="175"/>
      <c r="U2077" s="175"/>
      <c r="V2077" s="175"/>
      <c r="W2077" s="175"/>
      <c r="X2077" s="175"/>
      <c r="Y2077" s="175"/>
      <c r="Z2077" s="175"/>
      <c r="AA2077" s="175"/>
      <c r="AB2077" s="175"/>
      <c r="AC2077" s="175"/>
      <c r="AD2077" s="175"/>
      <c r="AE2077" s="175"/>
      <c r="AF2077" s="175"/>
      <c r="AG2077" s="175"/>
    </row>
    <row r="2078" spans="1:33" ht="18" customHeight="1">
      <c r="A2078" s="647" t="str">
        <f t="shared" si="186"/>
        <v>平成23</v>
      </c>
      <c r="B2078" s="552">
        <f t="shared" si="183"/>
        <v>11</v>
      </c>
      <c r="C2078" s="648" t="s">
        <v>4597</v>
      </c>
      <c r="D2078" s="648" t="str">
        <f t="shared" si="184"/>
        <v/>
      </c>
      <c r="E2078" s="654">
        <v>1</v>
      </c>
      <c r="F2078" s="650" t="s">
        <v>4598</v>
      </c>
      <c r="G2078" s="650" t="s">
        <v>462</v>
      </c>
      <c r="H2078" s="650" t="s">
        <v>3585</v>
      </c>
      <c r="I2078" s="677" t="s">
        <v>4083</v>
      </c>
      <c r="J2078" s="665">
        <v>1</v>
      </c>
      <c r="K2078" s="669">
        <v>98</v>
      </c>
      <c r="L2078" s="669">
        <v>160</v>
      </c>
      <c r="M2078" s="176">
        <f t="shared" si="187"/>
        <v>160</v>
      </c>
      <c r="N2078" s="1104"/>
      <c r="O2078" s="1129" t="str">
        <f t="shared" si="185"/>
        <v/>
      </c>
      <c r="P2078" s="175"/>
      <c r="Q2078" s="175"/>
      <c r="R2078" s="175"/>
      <c r="S2078" s="175"/>
      <c r="T2078" s="175"/>
      <c r="U2078" s="175"/>
      <c r="V2078" s="175"/>
      <c r="W2078" s="175"/>
      <c r="X2078" s="175"/>
      <c r="Y2078" s="175"/>
      <c r="Z2078" s="175"/>
      <c r="AA2078" s="175"/>
      <c r="AB2078" s="175"/>
      <c r="AC2078" s="175"/>
      <c r="AD2078" s="175"/>
      <c r="AE2078" s="175"/>
      <c r="AF2078" s="175"/>
      <c r="AG2078" s="175"/>
    </row>
    <row r="2079" spans="1:33" ht="18" customHeight="1">
      <c r="A2079" s="647" t="str">
        <f t="shared" si="186"/>
        <v>平成23</v>
      </c>
      <c r="B2079" s="552">
        <f t="shared" si="183"/>
        <v>87</v>
      </c>
      <c r="C2079" s="648" t="s">
        <v>4470</v>
      </c>
      <c r="D2079" s="648" t="str">
        <f t="shared" si="184"/>
        <v/>
      </c>
      <c r="E2079" s="654">
        <v>1</v>
      </c>
      <c r="F2079" s="651" t="s">
        <v>4599</v>
      </c>
      <c r="G2079" s="650" t="s">
        <v>4600</v>
      </c>
      <c r="H2079" s="650" t="s">
        <v>3585</v>
      </c>
      <c r="I2079" s="677" t="s">
        <v>4083</v>
      </c>
      <c r="J2079" s="665">
        <v>1</v>
      </c>
      <c r="K2079" s="669">
        <v>2</v>
      </c>
      <c r="L2079" s="669">
        <v>41</v>
      </c>
      <c r="M2079" s="176">
        <f t="shared" si="187"/>
        <v>41</v>
      </c>
      <c r="N2079" s="1104"/>
      <c r="O2079" s="1129" t="str">
        <f t="shared" si="185"/>
        <v/>
      </c>
      <c r="P2079" s="175"/>
      <c r="Q2079" s="175"/>
      <c r="R2079" s="175"/>
      <c r="S2079" s="175"/>
      <c r="T2079" s="175"/>
      <c r="U2079" s="175"/>
      <c r="V2079" s="175"/>
      <c r="W2079" s="175"/>
      <c r="X2079" s="175"/>
      <c r="Y2079" s="175"/>
      <c r="Z2079" s="175"/>
      <c r="AA2079" s="175"/>
      <c r="AB2079" s="175"/>
      <c r="AC2079" s="175"/>
      <c r="AD2079" s="175"/>
      <c r="AE2079" s="175"/>
      <c r="AF2079" s="175"/>
      <c r="AG2079" s="175"/>
    </row>
    <row r="2080" spans="1:33" ht="18" customHeight="1">
      <c r="A2080" s="647" t="str">
        <f t="shared" si="186"/>
        <v>平成23</v>
      </c>
      <c r="B2080" s="552">
        <f t="shared" si="183"/>
        <v>87</v>
      </c>
      <c r="C2080" s="648" t="s">
        <v>4601</v>
      </c>
      <c r="D2080" s="648" t="str">
        <f t="shared" si="184"/>
        <v/>
      </c>
      <c r="E2080" s="654">
        <v>1</v>
      </c>
      <c r="F2080" s="650" t="s">
        <v>4602</v>
      </c>
      <c r="G2080" s="650" t="s">
        <v>3134</v>
      </c>
      <c r="H2080" s="650" t="s">
        <v>3024</v>
      </c>
      <c r="I2080" s="677" t="s">
        <v>4083</v>
      </c>
      <c r="J2080" s="665">
        <v>1</v>
      </c>
      <c r="K2080" s="651">
        <v>2</v>
      </c>
      <c r="L2080" s="651">
        <v>103</v>
      </c>
      <c r="M2080" s="176">
        <f t="shared" si="187"/>
        <v>103</v>
      </c>
      <c r="N2080" s="1104"/>
      <c r="O2080" s="1129" t="str">
        <f t="shared" si="185"/>
        <v/>
      </c>
      <c r="P2080" s="175"/>
      <c r="Q2080" s="175"/>
      <c r="R2080" s="175"/>
      <c r="S2080" s="175"/>
      <c r="T2080" s="175"/>
      <c r="U2080" s="175"/>
      <c r="V2080" s="175"/>
      <c r="W2080" s="175"/>
      <c r="X2080" s="175"/>
      <c r="Y2080" s="175"/>
      <c r="Z2080" s="175"/>
      <c r="AA2080" s="175"/>
      <c r="AB2080" s="175"/>
      <c r="AC2080" s="175"/>
      <c r="AD2080" s="175"/>
      <c r="AE2080" s="175"/>
      <c r="AF2080" s="175"/>
      <c r="AG2080" s="175"/>
    </row>
    <row r="2081" spans="1:33" ht="18" customHeight="1">
      <c r="A2081" s="647" t="str">
        <f t="shared" si="186"/>
        <v>平成23</v>
      </c>
      <c r="B2081" s="552">
        <f t="shared" si="183"/>
        <v>87</v>
      </c>
      <c r="C2081" s="648" t="s">
        <v>4603</v>
      </c>
      <c r="D2081" s="648" t="str">
        <f t="shared" si="184"/>
        <v/>
      </c>
      <c r="E2081" s="654">
        <v>1</v>
      </c>
      <c r="F2081" s="651" t="s">
        <v>4599</v>
      </c>
      <c r="G2081" s="650" t="s">
        <v>4604</v>
      </c>
      <c r="H2081" s="650" t="s">
        <v>3585</v>
      </c>
      <c r="I2081" s="677" t="s">
        <v>4083</v>
      </c>
      <c r="J2081" s="665">
        <v>1</v>
      </c>
      <c r="K2081" s="669">
        <v>2</v>
      </c>
      <c r="L2081" s="669">
        <v>24</v>
      </c>
      <c r="M2081" s="176">
        <f t="shared" si="187"/>
        <v>24</v>
      </c>
      <c r="N2081" s="1104"/>
      <c r="O2081" s="1129" t="str">
        <f t="shared" si="185"/>
        <v/>
      </c>
      <c r="P2081" s="175"/>
      <c r="Q2081" s="175"/>
      <c r="R2081" s="175"/>
      <c r="S2081" s="175"/>
      <c r="T2081" s="175"/>
      <c r="U2081" s="175"/>
      <c r="V2081" s="175"/>
      <c r="W2081" s="175"/>
      <c r="X2081" s="175"/>
      <c r="Y2081" s="175"/>
      <c r="Z2081" s="175"/>
      <c r="AA2081" s="175"/>
      <c r="AB2081" s="175"/>
      <c r="AC2081" s="175"/>
      <c r="AD2081" s="175"/>
      <c r="AE2081" s="175"/>
      <c r="AF2081" s="175"/>
      <c r="AG2081" s="175"/>
    </row>
    <row r="2082" spans="1:33" ht="18" customHeight="1">
      <c r="A2082" s="647" t="str">
        <f t="shared" si="186"/>
        <v>平成23</v>
      </c>
      <c r="B2082" s="552">
        <f t="shared" si="183"/>
        <v>87</v>
      </c>
      <c r="C2082" s="648" t="s">
        <v>4448</v>
      </c>
      <c r="D2082" s="648" t="str">
        <f t="shared" si="184"/>
        <v/>
      </c>
      <c r="E2082" s="654">
        <v>1</v>
      </c>
      <c r="F2082" s="651" t="s">
        <v>4605</v>
      </c>
      <c r="G2082" s="650" t="s">
        <v>4606</v>
      </c>
      <c r="H2082" s="650" t="s">
        <v>3585</v>
      </c>
      <c r="I2082" s="677" t="s">
        <v>4083</v>
      </c>
      <c r="J2082" s="665">
        <v>1</v>
      </c>
      <c r="K2082" s="669">
        <v>2</v>
      </c>
      <c r="L2082" s="669">
        <v>25</v>
      </c>
      <c r="M2082" s="176">
        <f t="shared" si="187"/>
        <v>25</v>
      </c>
      <c r="N2082" s="1104"/>
      <c r="O2082" s="1129" t="str">
        <f t="shared" si="185"/>
        <v/>
      </c>
      <c r="P2082" s="175"/>
      <c r="Q2082" s="175"/>
      <c r="R2082" s="175"/>
      <c r="S2082" s="175"/>
      <c r="T2082" s="175"/>
      <c r="U2082" s="175"/>
      <c r="V2082" s="175"/>
      <c r="W2082" s="175"/>
      <c r="X2082" s="175"/>
      <c r="Y2082" s="175"/>
      <c r="Z2082" s="175"/>
      <c r="AA2082" s="175"/>
      <c r="AB2082" s="175"/>
      <c r="AC2082" s="175"/>
      <c r="AD2082" s="175"/>
      <c r="AE2082" s="175"/>
      <c r="AF2082" s="175"/>
      <c r="AG2082" s="175"/>
    </row>
    <row r="2083" spans="1:33" ht="18" customHeight="1">
      <c r="A2083" s="647" t="str">
        <f t="shared" si="186"/>
        <v>平成23</v>
      </c>
      <c r="B2083" s="552">
        <f t="shared" si="183"/>
        <v>49</v>
      </c>
      <c r="C2083" s="648" t="s">
        <v>4500</v>
      </c>
      <c r="D2083" s="648" t="str">
        <f t="shared" si="184"/>
        <v/>
      </c>
      <c r="E2083" s="654">
        <v>1</v>
      </c>
      <c r="F2083" s="651" t="s">
        <v>4607</v>
      </c>
      <c r="G2083" s="650" t="s">
        <v>4608</v>
      </c>
      <c r="H2083" s="650" t="s">
        <v>3585</v>
      </c>
      <c r="I2083" s="677" t="s">
        <v>4083</v>
      </c>
      <c r="J2083" s="665">
        <v>2</v>
      </c>
      <c r="K2083" s="669">
        <v>6</v>
      </c>
      <c r="L2083" s="669">
        <v>83</v>
      </c>
      <c r="M2083" s="176">
        <f t="shared" si="187"/>
        <v>83</v>
      </c>
      <c r="N2083" s="1104"/>
      <c r="O2083" s="1129" t="str">
        <f t="shared" si="185"/>
        <v/>
      </c>
      <c r="P2083" s="175"/>
      <c r="Q2083" s="175"/>
      <c r="R2083" s="175"/>
      <c r="S2083" s="175"/>
      <c r="T2083" s="175"/>
      <c r="U2083" s="175"/>
      <c r="V2083" s="175"/>
      <c r="W2083" s="175"/>
      <c r="X2083" s="175"/>
      <c r="Y2083" s="175"/>
      <c r="Z2083" s="175"/>
      <c r="AA2083" s="175"/>
      <c r="AB2083" s="175"/>
      <c r="AC2083" s="175"/>
      <c r="AD2083" s="175"/>
      <c r="AE2083" s="175"/>
      <c r="AF2083" s="175"/>
      <c r="AG2083" s="175"/>
    </row>
    <row r="2084" spans="1:33" ht="18" customHeight="1">
      <c r="A2084" s="647" t="str">
        <f t="shared" si="186"/>
        <v>平成23</v>
      </c>
      <c r="B2084" s="552">
        <f t="shared" si="183"/>
        <v>49</v>
      </c>
      <c r="C2084" s="648" t="s">
        <v>4609</v>
      </c>
      <c r="D2084" s="648" t="str">
        <f t="shared" si="184"/>
        <v/>
      </c>
      <c r="E2084" s="654">
        <v>1</v>
      </c>
      <c r="F2084" s="651" t="s">
        <v>4610</v>
      </c>
      <c r="G2084" s="650" t="s">
        <v>445</v>
      </c>
      <c r="H2084" s="650" t="s">
        <v>3585</v>
      </c>
      <c r="I2084" s="677" t="s">
        <v>4083</v>
      </c>
      <c r="J2084" s="665">
        <v>2</v>
      </c>
      <c r="K2084" s="669">
        <v>6</v>
      </c>
      <c r="L2084" s="669">
        <v>44</v>
      </c>
      <c r="M2084" s="176">
        <f t="shared" si="187"/>
        <v>44</v>
      </c>
      <c r="N2084" s="1104"/>
      <c r="O2084" s="1129" t="str">
        <f t="shared" si="185"/>
        <v/>
      </c>
      <c r="P2084" s="175"/>
      <c r="Q2084" s="175"/>
      <c r="R2084" s="175"/>
      <c r="S2084" s="175"/>
      <c r="T2084" s="175"/>
      <c r="U2084" s="175"/>
      <c r="V2084" s="175"/>
      <c r="W2084" s="175"/>
      <c r="X2084" s="175"/>
      <c r="Y2084" s="175"/>
      <c r="Z2084" s="175"/>
      <c r="AA2084" s="175"/>
      <c r="AB2084" s="175"/>
      <c r="AC2084" s="175"/>
      <c r="AD2084" s="175"/>
      <c r="AE2084" s="175"/>
      <c r="AF2084" s="175"/>
      <c r="AG2084" s="175"/>
    </row>
    <row r="2085" spans="1:33" ht="18" customHeight="1">
      <c r="A2085" s="647" t="str">
        <f t="shared" si="186"/>
        <v>平成23</v>
      </c>
      <c r="B2085" s="552">
        <f t="shared" si="183"/>
        <v>49</v>
      </c>
      <c r="C2085" s="648" t="s">
        <v>4611</v>
      </c>
      <c r="D2085" s="648" t="str">
        <f t="shared" si="184"/>
        <v/>
      </c>
      <c r="E2085" s="654">
        <v>1</v>
      </c>
      <c r="F2085" s="650" t="s">
        <v>4612</v>
      </c>
      <c r="G2085" s="650" t="s">
        <v>2787</v>
      </c>
      <c r="H2085" s="650" t="s">
        <v>2920</v>
      </c>
      <c r="I2085" s="677" t="s">
        <v>4083</v>
      </c>
      <c r="J2085" s="665">
        <v>2</v>
      </c>
      <c r="K2085" s="669">
        <v>6</v>
      </c>
      <c r="L2085" s="669">
        <v>36</v>
      </c>
      <c r="M2085" s="176">
        <f t="shared" si="187"/>
        <v>36</v>
      </c>
      <c r="N2085" s="1104"/>
      <c r="O2085" s="1129" t="str">
        <f t="shared" si="185"/>
        <v/>
      </c>
      <c r="P2085" s="175"/>
      <c r="Q2085" s="175"/>
      <c r="R2085" s="175"/>
      <c r="S2085" s="175"/>
      <c r="T2085" s="175"/>
      <c r="U2085" s="175"/>
      <c r="V2085" s="175"/>
      <c r="W2085" s="175"/>
      <c r="X2085" s="175"/>
      <c r="Y2085" s="175"/>
      <c r="Z2085" s="175"/>
      <c r="AA2085" s="175"/>
      <c r="AB2085" s="175"/>
      <c r="AC2085" s="175"/>
      <c r="AD2085" s="175"/>
      <c r="AE2085" s="175"/>
      <c r="AF2085" s="175"/>
      <c r="AG2085" s="175"/>
    </row>
    <row r="2086" spans="1:33" ht="18" customHeight="1">
      <c r="A2086" s="647" t="str">
        <f t="shared" si="186"/>
        <v>平成23</v>
      </c>
      <c r="B2086" s="552">
        <f t="shared" si="183"/>
        <v>38</v>
      </c>
      <c r="C2086" s="648" t="s">
        <v>4613</v>
      </c>
      <c r="D2086" s="648">
        <f t="shared" si="184"/>
        <v>40842</v>
      </c>
      <c r="E2086" s="654">
        <v>2</v>
      </c>
      <c r="F2086" s="650" t="s">
        <v>4614</v>
      </c>
      <c r="G2086" s="650" t="s">
        <v>2787</v>
      </c>
      <c r="H2086" s="650" t="s">
        <v>2920</v>
      </c>
      <c r="I2086" s="672" t="s">
        <v>4083</v>
      </c>
      <c r="J2086" s="665">
        <v>2</v>
      </c>
      <c r="K2086" s="669">
        <v>9</v>
      </c>
      <c r="L2086" s="669">
        <v>29</v>
      </c>
      <c r="M2086" s="176">
        <f t="shared" si="187"/>
        <v>58</v>
      </c>
      <c r="N2086" s="1104"/>
      <c r="O2086" s="1129" t="str">
        <f t="shared" si="185"/>
        <v/>
      </c>
      <c r="P2086" s="175"/>
      <c r="Q2086" s="175"/>
      <c r="R2086" s="175"/>
      <c r="S2086" s="175"/>
      <c r="T2086" s="175"/>
      <c r="U2086" s="175"/>
      <c r="V2086" s="175"/>
      <c r="W2086" s="175"/>
      <c r="X2086" s="175"/>
      <c r="Y2086" s="175"/>
      <c r="Z2086" s="175"/>
      <c r="AA2086" s="175"/>
      <c r="AB2086" s="175"/>
      <c r="AC2086" s="175"/>
      <c r="AD2086" s="175"/>
      <c r="AE2086" s="175"/>
      <c r="AF2086" s="175"/>
      <c r="AG2086" s="175"/>
    </row>
    <row r="2087" spans="1:33" ht="18" customHeight="1">
      <c r="A2087" s="647" t="str">
        <f t="shared" si="186"/>
        <v>平成23</v>
      </c>
      <c r="B2087" s="552">
        <f t="shared" si="183"/>
        <v>73</v>
      </c>
      <c r="C2087" s="648" t="s">
        <v>4615</v>
      </c>
      <c r="D2087" s="648" t="str">
        <f t="shared" si="184"/>
        <v/>
      </c>
      <c r="E2087" s="654">
        <v>1</v>
      </c>
      <c r="F2087" s="650" t="s">
        <v>4616</v>
      </c>
      <c r="G2087" s="650" t="s">
        <v>3134</v>
      </c>
      <c r="H2087" s="650" t="s">
        <v>3231</v>
      </c>
      <c r="I2087" s="677" t="s">
        <v>4116</v>
      </c>
      <c r="J2087" s="665">
        <v>1</v>
      </c>
      <c r="K2087" s="669">
        <v>4</v>
      </c>
      <c r="L2087" s="669">
        <v>79</v>
      </c>
      <c r="M2087" s="176">
        <f t="shared" si="187"/>
        <v>79</v>
      </c>
      <c r="N2087" s="1104"/>
      <c r="O2087" s="1129" t="str">
        <f t="shared" si="185"/>
        <v/>
      </c>
      <c r="P2087" s="175"/>
      <c r="Q2087" s="175"/>
      <c r="R2087" s="175"/>
      <c r="S2087" s="175"/>
      <c r="T2087" s="175"/>
      <c r="U2087" s="175"/>
      <c r="V2087" s="175"/>
      <c r="W2087" s="175"/>
      <c r="X2087" s="175"/>
      <c r="Y2087" s="175"/>
      <c r="Z2087" s="175"/>
      <c r="AA2087" s="175"/>
      <c r="AB2087" s="175"/>
      <c r="AC2087" s="175"/>
      <c r="AD2087" s="175"/>
      <c r="AE2087" s="175"/>
      <c r="AF2087" s="175"/>
      <c r="AG2087" s="175"/>
    </row>
    <row r="2088" spans="1:33" ht="18" customHeight="1">
      <c r="A2088" s="647" t="str">
        <f t="shared" si="186"/>
        <v>平成23</v>
      </c>
      <c r="B2088" s="552">
        <f t="shared" si="183"/>
        <v>73</v>
      </c>
      <c r="C2088" s="648" t="s">
        <v>4617</v>
      </c>
      <c r="D2088" s="648" t="str">
        <f t="shared" si="184"/>
        <v/>
      </c>
      <c r="E2088" s="654">
        <v>1</v>
      </c>
      <c r="F2088" s="650" t="s">
        <v>4618</v>
      </c>
      <c r="G2088" s="650" t="s">
        <v>3592</v>
      </c>
      <c r="H2088" s="650" t="s">
        <v>3553</v>
      </c>
      <c r="I2088" s="677" t="s">
        <v>4116</v>
      </c>
      <c r="J2088" s="665">
        <v>2</v>
      </c>
      <c r="K2088" s="669">
        <v>4</v>
      </c>
      <c r="L2088" s="669">
        <v>110</v>
      </c>
      <c r="M2088" s="176">
        <f t="shared" si="187"/>
        <v>110</v>
      </c>
      <c r="N2088" s="1104"/>
      <c r="O2088" s="1129" t="str">
        <f t="shared" si="185"/>
        <v/>
      </c>
      <c r="P2088" s="175"/>
      <c r="Q2088" s="175"/>
      <c r="R2088" s="175"/>
      <c r="S2088" s="175"/>
      <c r="T2088" s="175"/>
      <c r="U2088" s="175"/>
      <c r="V2088" s="175"/>
      <c r="W2088" s="175"/>
      <c r="X2088" s="175"/>
      <c r="Y2088" s="175"/>
      <c r="Z2088" s="175"/>
      <c r="AA2088" s="175"/>
      <c r="AB2088" s="175"/>
      <c r="AC2088" s="175"/>
      <c r="AD2088" s="175"/>
      <c r="AE2088" s="175"/>
      <c r="AF2088" s="175"/>
      <c r="AG2088" s="175"/>
    </row>
    <row r="2089" spans="1:33" ht="18" customHeight="1">
      <c r="A2089" s="647" t="str">
        <f t="shared" si="186"/>
        <v>平成23</v>
      </c>
      <c r="B2089" s="552">
        <f t="shared" si="183"/>
        <v>73</v>
      </c>
      <c r="C2089" s="648" t="s">
        <v>4619</v>
      </c>
      <c r="D2089" s="648" t="str">
        <f t="shared" si="184"/>
        <v/>
      </c>
      <c r="E2089" s="654">
        <v>1</v>
      </c>
      <c r="F2089" s="650" t="s">
        <v>4620</v>
      </c>
      <c r="G2089" s="650" t="s">
        <v>4621</v>
      </c>
      <c r="H2089" s="650" t="s">
        <v>3553</v>
      </c>
      <c r="I2089" s="677" t="s">
        <v>4116</v>
      </c>
      <c r="J2089" s="665">
        <v>2</v>
      </c>
      <c r="K2089" s="669">
        <v>4</v>
      </c>
      <c r="L2089" s="669">
        <v>16</v>
      </c>
      <c r="M2089" s="176">
        <f t="shared" si="187"/>
        <v>16</v>
      </c>
      <c r="N2089" s="1104"/>
      <c r="O2089" s="1129" t="str">
        <f t="shared" si="185"/>
        <v/>
      </c>
      <c r="P2089" s="175"/>
      <c r="Q2089" s="175"/>
      <c r="R2089" s="175"/>
      <c r="S2089" s="175"/>
      <c r="T2089" s="175"/>
      <c r="U2089" s="175"/>
      <c r="V2089" s="175"/>
      <c r="W2089" s="175"/>
      <c r="X2089" s="175"/>
      <c r="Y2089" s="175"/>
      <c r="Z2089" s="175"/>
      <c r="AA2089" s="175"/>
      <c r="AB2089" s="175"/>
      <c r="AC2089" s="175"/>
      <c r="AD2089" s="175"/>
      <c r="AE2089" s="175"/>
      <c r="AF2089" s="175"/>
      <c r="AG2089" s="175"/>
    </row>
    <row r="2090" spans="1:33" ht="18" customHeight="1">
      <c r="A2090" s="647" t="str">
        <f t="shared" si="186"/>
        <v>平成23</v>
      </c>
      <c r="B2090" s="552">
        <f t="shared" si="183"/>
        <v>49</v>
      </c>
      <c r="C2090" s="648" t="s">
        <v>4622</v>
      </c>
      <c r="D2090" s="648" t="str">
        <f t="shared" si="184"/>
        <v/>
      </c>
      <c r="E2090" s="654">
        <v>1</v>
      </c>
      <c r="F2090" s="650" t="s">
        <v>4623</v>
      </c>
      <c r="G2090" s="650"/>
      <c r="H2090" s="650" t="s">
        <v>3231</v>
      </c>
      <c r="I2090" s="677" t="s">
        <v>4116</v>
      </c>
      <c r="J2090" s="665">
        <v>1</v>
      </c>
      <c r="K2090" s="669">
        <v>6</v>
      </c>
      <c r="L2090" s="669">
        <v>62</v>
      </c>
      <c r="M2090" s="176">
        <f t="shared" si="187"/>
        <v>62</v>
      </c>
      <c r="N2090" s="1104"/>
      <c r="O2090" s="1129" t="str">
        <f t="shared" si="185"/>
        <v/>
      </c>
      <c r="P2090" s="175"/>
      <c r="Q2090" s="175"/>
      <c r="R2090" s="175"/>
      <c r="S2090" s="175"/>
      <c r="T2090" s="175"/>
      <c r="U2090" s="175"/>
      <c r="V2090" s="175"/>
      <c r="W2090" s="175"/>
      <c r="X2090" s="175"/>
      <c r="Y2090" s="175"/>
      <c r="Z2090" s="175"/>
      <c r="AA2090" s="175"/>
      <c r="AB2090" s="175"/>
      <c r="AC2090" s="175"/>
      <c r="AD2090" s="175"/>
      <c r="AE2090" s="175"/>
      <c r="AF2090" s="175"/>
      <c r="AG2090" s="175"/>
    </row>
    <row r="2091" spans="1:33" ht="18" customHeight="1">
      <c r="A2091" s="647" t="str">
        <f t="shared" si="186"/>
        <v>平成23</v>
      </c>
      <c r="B2091" s="552">
        <f t="shared" si="183"/>
        <v>73</v>
      </c>
      <c r="C2091" s="648" t="s">
        <v>4624</v>
      </c>
      <c r="D2091" s="648" t="str">
        <f t="shared" si="184"/>
        <v/>
      </c>
      <c r="E2091" s="654">
        <v>1</v>
      </c>
      <c r="F2091" s="650" t="s">
        <v>4625</v>
      </c>
      <c r="G2091" s="650" t="s">
        <v>4626</v>
      </c>
      <c r="H2091" s="650" t="s">
        <v>3553</v>
      </c>
      <c r="I2091" s="677" t="s">
        <v>4116</v>
      </c>
      <c r="J2091" s="665">
        <v>2</v>
      </c>
      <c r="K2091" s="669">
        <v>4</v>
      </c>
      <c r="L2091" s="669">
        <v>43</v>
      </c>
      <c r="M2091" s="176">
        <f t="shared" si="187"/>
        <v>43</v>
      </c>
      <c r="N2091" s="1104"/>
      <c r="O2091" s="1129" t="str">
        <f t="shared" si="185"/>
        <v/>
      </c>
      <c r="P2091" s="175"/>
      <c r="Q2091" s="175"/>
      <c r="R2091" s="175"/>
      <c r="S2091" s="175"/>
      <c r="T2091" s="175"/>
      <c r="U2091" s="175"/>
      <c r="V2091" s="175"/>
      <c r="W2091" s="175"/>
      <c r="X2091" s="175"/>
      <c r="Y2091" s="175"/>
      <c r="Z2091" s="175"/>
      <c r="AA2091" s="175"/>
      <c r="AB2091" s="175"/>
      <c r="AC2091" s="175"/>
      <c r="AD2091" s="175"/>
      <c r="AE2091" s="175"/>
      <c r="AF2091" s="175"/>
      <c r="AG2091" s="175"/>
    </row>
    <row r="2092" spans="1:33" ht="18" customHeight="1">
      <c r="A2092" s="647" t="str">
        <f t="shared" si="186"/>
        <v>平成23</v>
      </c>
      <c r="B2092" s="552">
        <f t="shared" si="183"/>
        <v>79</v>
      </c>
      <c r="C2092" s="648" t="s">
        <v>4627</v>
      </c>
      <c r="D2092" s="648" t="str">
        <f t="shared" si="184"/>
        <v/>
      </c>
      <c r="E2092" s="654">
        <v>1</v>
      </c>
      <c r="F2092" s="650" t="s">
        <v>4628</v>
      </c>
      <c r="G2092" s="650" t="s">
        <v>3134</v>
      </c>
      <c r="H2092" s="650" t="s">
        <v>3231</v>
      </c>
      <c r="I2092" s="677" t="s">
        <v>4116</v>
      </c>
      <c r="J2092" s="665">
        <v>1</v>
      </c>
      <c r="K2092" s="669">
        <v>3</v>
      </c>
      <c r="L2092" s="669">
        <v>106</v>
      </c>
      <c r="M2092" s="176">
        <f t="shared" si="187"/>
        <v>106</v>
      </c>
      <c r="N2092" s="1104"/>
      <c r="O2092" s="1129" t="str">
        <f t="shared" si="185"/>
        <v/>
      </c>
      <c r="P2092" s="175"/>
      <c r="Q2092" s="175"/>
      <c r="R2092" s="175"/>
      <c r="S2092" s="175"/>
      <c r="T2092" s="175"/>
      <c r="U2092" s="175"/>
      <c r="V2092" s="175"/>
      <c r="W2092" s="175"/>
      <c r="X2092" s="175"/>
      <c r="Y2092" s="175"/>
      <c r="Z2092" s="175"/>
      <c r="AA2092" s="175"/>
      <c r="AB2092" s="175"/>
      <c r="AC2092" s="175"/>
      <c r="AD2092" s="175"/>
      <c r="AE2092" s="175"/>
      <c r="AF2092" s="175"/>
      <c r="AG2092" s="175"/>
    </row>
    <row r="2093" spans="1:33" ht="18" customHeight="1">
      <c r="A2093" s="647" t="str">
        <f t="shared" si="186"/>
        <v>平成23</v>
      </c>
      <c r="B2093" s="552">
        <f t="shared" si="183"/>
        <v>35</v>
      </c>
      <c r="C2093" s="648" t="s">
        <v>4629</v>
      </c>
      <c r="D2093" s="648" t="str">
        <f t="shared" si="184"/>
        <v/>
      </c>
      <c r="E2093" s="654">
        <v>1</v>
      </c>
      <c r="F2093" s="650" t="s">
        <v>4630</v>
      </c>
      <c r="G2093" s="650" t="s">
        <v>2915</v>
      </c>
      <c r="H2093" s="650" t="s">
        <v>3553</v>
      </c>
      <c r="I2093" s="677" t="s">
        <v>4116</v>
      </c>
      <c r="J2093" s="665">
        <v>2</v>
      </c>
      <c r="K2093" s="669">
        <v>11</v>
      </c>
      <c r="L2093" s="669">
        <v>63</v>
      </c>
      <c r="M2093" s="176">
        <f t="shared" si="187"/>
        <v>63</v>
      </c>
      <c r="N2093" s="1104"/>
      <c r="O2093" s="1129" t="str">
        <f t="shared" si="185"/>
        <v/>
      </c>
      <c r="P2093" s="175"/>
      <c r="Q2093" s="175"/>
      <c r="R2093" s="175"/>
      <c r="S2093" s="175"/>
      <c r="T2093" s="175"/>
      <c r="U2093" s="175"/>
      <c r="V2093" s="175"/>
      <c r="W2093" s="175"/>
      <c r="X2093" s="175"/>
      <c r="Y2093" s="175"/>
      <c r="Z2093" s="175"/>
      <c r="AA2093" s="175"/>
      <c r="AB2093" s="175"/>
      <c r="AC2093" s="175"/>
      <c r="AD2093" s="175"/>
      <c r="AE2093" s="175"/>
      <c r="AF2093" s="175"/>
      <c r="AG2093" s="175"/>
    </row>
    <row r="2094" spans="1:33" ht="18" customHeight="1">
      <c r="A2094" s="647" t="str">
        <f t="shared" si="186"/>
        <v>平成23</v>
      </c>
      <c r="B2094" s="552">
        <f t="shared" si="183"/>
        <v>29</v>
      </c>
      <c r="C2094" s="648" t="s">
        <v>4631</v>
      </c>
      <c r="D2094" s="648">
        <f t="shared" si="184"/>
        <v>40886</v>
      </c>
      <c r="E2094" s="654">
        <v>2</v>
      </c>
      <c r="F2094" s="650" t="s">
        <v>4632</v>
      </c>
      <c r="G2094" s="650" t="s">
        <v>3915</v>
      </c>
      <c r="H2094" s="650" t="s">
        <v>4115</v>
      </c>
      <c r="I2094" s="677" t="s">
        <v>4116</v>
      </c>
      <c r="J2094" s="665">
        <v>1</v>
      </c>
      <c r="K2094" s="669">
        <v>24</v>
      </c>
      <c r="L2094" s="669">
        <v>182</v>
      </c>
      <c r="M2094" s="176">
        <f t="shared" si="187"/>
        <v>364</v>
      </c>
      <c r="N2094" s="1104"/>
      <c r="O2094" s="1129" t="str">
        <f t="shared" si="185"/>
        <v/>
      </c>
      <c r="P2094" s="175"/>
      <c r="Q2094" s="175"/>
      <c r="R2094" s="175"/>
      <c r="S2094" s="175"/>
      <c r="T2094" s="175"/>
      <c r="U2094" s="175"/>
      <c r="V2094" s="175"/>
      <c r="W2094" s="175"/>
      <c r="X2094" s="175"/>
      <c r="Y2094" s="175"/>
      <c r="Z2094" s="175"/>
      <c r="AA2094" s="175"/>
      <c r="AB2094" s="175"/>
      <c r="AC2094" s="175"/>
      <c r="AD2094" s="175"/>
      <c r="AE2094" s="175"/>
      <c r="AF2094" s="175"/>
      <c r="AG2094" s="175"/>
    </row>
    <row r="2095" spans="1:33" ht="18" customHeight="1">
      <c r="A2095" s="647" t="str">
        <f t="shared" si="186"/>
        <v>平成23</v>
      </c>
      <c r="B2095" s="552">
        <f t="shared" si="183"/>
        <v>24</v>
      </c>
      <c r="C2095" s="648" t="s">
        <v>4579</v>
      </c>
      <c r="D2095" s="648">
        <f t="shared" si="184"/>
        <v>40928</v>
      </c>
      <c r="E2095" s="654">
        <v>2</v>
      </c>
      <c r="F2095" s="650" t="s">
        <v>4633</v>
      </c>
      <c r="G2095" s="650" t="s">
        <v>4238</v>
      </c>
      <c r="H2095" s="650" t="s">
        <v>3571</v>
      </c>
      <c r="I2095" s="677" t="s">
        <v>4116</v>
      </c>
      <c r="J2095" s="665">
        <v>1</v>
      </c>
      <c r="K2095" s="669">
        <v>33</v>
      </c>
      <c r="L2095" s="669">
        <v>201</v>
      </c>
      <c r="M2095" s="176">
        <f t="shared" si="187"/>
        <v>402</v>
      </c>
      <c r="N2095" s="1104"/>
      <c r="O2095" s="1129" t="str">
        <f t="shared" si="185"/>
        <v/>
      </c>
      <c r="P2095" s="175"/>
      <c r="Q2095" s="175"/>
      <c r="R2095" s="175"/>
      <c r="S2095" s="175"/>
      <c r="T2095" s="175"/>
      <c r="U2095" s="175"/>
      <c r="V2095" s="175"/>
      <c r="W2095" s="175"/>
      <c r="X2095" s="175"/>
      <c r="Y2095" s="175"/>
      <c r="Z2095" s="175"/>
      <c r="AA2095" s="175"/>
      <c r="AB2095" s="175"/>
      <c r="AC2095" s="175"/>
      <c r="AD2095" s="175"/>
      <c r="AE2095" s="175"/>
      <c r="AF2095" s="175"/>
      <c r="AG2095" s="175"/>
    </row>
    <row r="2096" spans="1:33" ht="18" customHeight="1">
      <c r="A2096" s="647" t="str">
        <f t="shared" si="186"/>
        <v>平成23</v>
      </c>
      <c r="B2096" s="552">
        <f t="shared" si="183"/>
        <v>97</v>
      </c>
      <c r="C2096" s="648" t="s">
        <v>4634</v>
      </c>
      <c r="D2096" s="648" t="str">
        <f t="shared" si="184"/>
        <v/>
      </c>
      <c r="E2096" s="654">
        <v>1</v>
      </c>
      <c r="F2096" s="650" t="s">
        <v>4635</v>
      </c>
      <c r="G2096" s="650" t="s">
        <v>4636</v>
      </c>
      <c r="H2096" s="650" t="s">
        <v>3571</v>
      </c>
      <c r="I2096" s="677" t="s">
        <v>4116</v>
      </c>
      <c r="J2096" s="665">
        <v>1</v>
      </c>
      <c r="K2096" s="669">
        <v>1</v>
      </c>
      <c r="L2096" s="669">
        <v>18</v>
      </c>
      <c r="M2096" s="176">
        <f t="shared" si="187"/>
        <v>18</v>
      </c>
      <c r="N2096" s="1104"/>
      <c r="O2096" s="1129" t="str">
        <f t="shared" si="185"/>
        <v/>
      </c>
      <c r="P2096" s="175"/>
      <c r="Q2096" s="175"/>
      <c r="R2096" s="175"/>
      <c r="S2096" s="175"/>
      <c r="T2096" s="175"/>
      <c r="U2096" s="175"/>
      <c r="V2096" s="175"/>
      <c r="W2096" s="175"/>
      <c r="X2096" s="175"/>
      <c r="Y2096" s="175"/>
      <c r="Z2096" s="175"/>
      <c r="AA2096" s="175"/>
      <c r="AB2096" s="175"/>
      <c r="AC2096" s="175"/>
      <c r="AD2096" s="175"/>
      <c r="AE2096" s="175"/>
      <c r="AF2096" s="175"/>
      <c r="AG2096" s="175"/>
    </row>
    <row r="2097" spans="1:33" ht="18" customHeight="1">
      <c r="A2097" s="647" t="str">
        <f t="shared" si="186"/>
        <v>平成23</v>
      </c>
      <c r="B2097" s="552">
        <f t="shared" si="183"/>
        <v>97</v>
      </c>
      <c r="C2097" s="648" t="s">
        <v>4634</v>
      </c>
      <c r="D2097" s="648">
        <f t="shared" si="184"/>
        <v>40753</v>
      </c>
      <c r="E2097" s="654"/>
      <c r="F2097" s="650" t="s">
        <v>4637</v>
      </c>
      <c r="G2097" s="650" t="s">
        <v>4638</v>
      </c>
      <c r="H2097" s="650" t="s">
        <v>3571</v>
      </c>
      <c r="I2097" s="677" t="s">
        <v>4116</v>
      </c>
      <c r="J2097" s="665">
        <v>1</v>
      </c>
      <c r="K2097" s="669">
        <v>1</v>
      </c>
      <c r="L2097" s="669">
        <v>27</v>
      </c>
      <c r="M2097" s="176">
        <f t="shared" si="187"/>
        <v>0</v>
      </c>
      <c r="N2097" s="1104"/>
      <c r="O2097" s="1129" t="str">
        <f t="shared" si="185"/>
        <v/>
      </c>
      <c r="P2097" s="175"/>
      <c r="Q2097" s="175"/>
      <c r="R2097" s="175"/>
      <c r="S2097" s="175"/>
      <c r="T2097" s="175"/>
      <c r="U2097" s="175"/>
      <c r="V2097" s="175"/>
      <c r="W2097" s="175"/>
      <c r="X2097" s="175"/>
      <c r="Y2097" s="175"/>
      <c r="Z2097" s="175"/>
      <c r="AA2097" s="175"/>
      <c r="AB2097" s="175"/>
      <c r="AC2097" s="175"/>
      <c r="AD2097" s="175"/>
      <c r="AE2097" s="175"/>
      <c r="AF2097" s="175"/>
      <c r="AG2097" s="175"/>
    </row>
    <row r="2098" spans="1:33" ht="18" customHeight="1">
      <c r="A2098" s="647" t="str">
        <f t="shared" si="186"/>
        <v>平成23</v>
      </c>
      <c r="B2098" s="552">
        <f t="shared" si="183"/>
        <v>29</v>
      </c>
      <c r="C2098" s="648" t="s">
        <v>4474</v>
      </c>
      <c r="D2098" s="648">
        <f t="shared" si="184"/>
        <v>40808</v>
      </c>
      <c r="E2098" s="654">
        <v>2</v>
      </c>
      <c r="F2098" s="650" t="s">
        <v>4639</v>
      </c>
      <c r="G2098" s="650" t="s">
        <v>4640</v>
      </c>
      <c r="H2098" s="650" t="s">
        <v>3553</v>
      </c>
      <c r="I2098" s="677" t="s">
        <v>4116</v>
      </c>
      <c r="J2098" s="665">
        <v>2</v>
      </c>
      <c r="K2098" s="669">
        <v>24</v>
      </c>
      <c r="L2098" s="669">
        <v>67</v>
      </c>
      <c r="M2098" s="176">
        <f t="shared" si="187"/>
        <v>134</v>
      </c>
      <c r="N2098" s="1104"/>
      <c r="O2098" s="1129" t="str">
        <f t="shared" si="185"/>
        <v/>
      </c>
      <c r="P2098" s="175"/>
      <c r="Q2098" s="175"/>
      <c r="R2098" s="175"/>
      <c r="S2098" s="175"/>
      <c r="T2098" s="175"/>
      <c r="U2098" s="175"/>
      <c r="V2098" s="175"/>
      <c r="W2098" s="175"/>
      <c r="X2098" s="175"/>
      <c r="Y2098" s="175"/>
      <c r="Z2098" s="175"/>
      <c r="AA2098" s="175"/>
      <c r="AB2098" s="175"/>
      <c r="AC2098" s="175"/>
      <c r="AD2098" s="175"/>
      <c r="AE2098" s="175"/>
      <c r="AF2098" s="175"/>
      <c r="AG2098" s="175"/>
    </row>
    <row r="2099" spans="1:33" ht="18" customHeight="1">
      <c r="A2099" s="647" t="str">
        <f t="shared" si="186"/>
        <v>平成23</v>
      </c>
      <c r="B2099" s="552">
        <f t="shared" si="183"/>
        <v>46</v>
      </c>
      <c r="C2099" s="648" t="s">
        <v>4641</v>
      </c>
      <c r="D2099" s="648" t="str">
        <f t="shared" si="184"/>
        <v/>
      </c>
      <c r="E2099" s="654">
        <v>1</v>
      </c>
      <c r="F2099" s="650" t="s">
        <v>4642</v>
      </c>
      <c r="G2099" s="650" t="s">
        <v>2915</v>
      </c>
      <c r="H2099" s="650" t="s">
        <v>3553</v>
      </c>
      <c r="I2099" s="677" t="s">
        <v>4116</v>
      </c>
      <c r="J2099" s="665">
        <v>2</v>
      </c>
      <c r="K2099" s="669">
        <v>7</v>
      </c>
      <c r="L2099" s="669">
        <v>49</v>
      </c>
      <c r="M2099" s="176">
        <f t="shared" si="187"/>
        <v>49</v>
      </c>
      <c r="N2099" s="1104"/>
      <c r="O2099" s="1129" t="str">
        <f t="shared" si="185"/>
        <v/>
      </c>
      <c r="P2099" s="175"/>
      <c r="Q2099" s="175"/>
      <c r="R2099" s="175"/>
      <c r="S2099" s="175"/>
      <c r="T2099" s="175"/>
      <c r="U2099" s="175"/>
      <c r="V2099" s="175"/>
      <c r="W2099" s="175"/>
      <c r="X2099" s="175"/>
      <c r="Y2099" s="175"/>
      <c r="Z2099" s="175"/>
      <c r="AA2099" s="175"/>
      <c r="AB2099" s="175"/>
      <c r="AC2099" s="175"/>
      <c r="AD2099" s="175"/>
      <c r="AE2099" s="175"/>
      <c r="AF2099" s="175"/>
      <c r="AG2099" s="175"/>
    </row>
    <row r="2100" spans="1:33" ht="18" customHeight="1">
      <c r="A2100" s="647" t="str">
        <f t="shared" si="186"/>
        <v>平成23</v>
      </c>
      <c r="B2100" s="552">
        <f t="shared" si="183"/>
        <v>49</v>
      </c>
      <c r="C2100" s="648" t="s">
        <v>4494</v>
      </c>
      <c r="D2100" s="648" t="str">
        <f t="shared" si="184"/>
        <v/>
      </c>
      <c r="E2100" s="654">
        <v>1</v>
      </c>
      <c r="F2100" s="650" t="s">
        <v>3464</v>
      </c>
      <c r="G2100" s="650" t="s">
        <v>3134</v>
      </c>
      <c r="H2100" s="650" t="s">
        <v>3231</v>
      </c>
      <c r="I2100" s="677" t="s">
        <v>4116</v>
      </c>
      <c r="J2100" s="665">
        <v>2</v>
      </c>
      <c r="K2100" s="669">
        <v>6</v>
      </c>
      <c r="L2100" s="669">
        <v>51</v>
      </c>
      <c r="M2100" s="176">
        <f t="shared" si="187"/>
        <v>51</v>
      </c>
      <c r="N2100" s="1104"/>
      <c r="O2100" s="1129" t="str">
        <f t="shared" si="185"/>
        <v/>
      </c>
      <c r="P2100" s="175"/>
      <c r="Q2100" s="175"/>
      <c r="R2100" s="175"/>
      <c r="S2100" s="175"/>
      <c r="T2100" s="175"/>
      <c r="U2100" s="175"/>
      <c r="V2100" s="175"/>
      <c r="W2100" s="175"/>
      <c r="X2100" s="175"/>
      <c r="Y2100" s="175"/>
      <c r="Z2100" s="175"/>
      <c r="AA2100" s="175"/>
      <c r="AB2100" s="175"/>
      <c r="AC2100" s="175"/>
      <c r="AD2100" s="175"/>
      <c r="AE2100" s="175"/>
      <c r="AF2100" s="175"/>
      <c r="AG2100" s="175"/>
    </row>
    <row r="2101" spans="1:33" ht="18" customHeight="1">
      <c r="A2101" s="647" t="str">
        <f t="shared" si="186"/>
        <v>平成23</v>
      </c>
      <c r="B2101" s="552">
        <f t="shared" si="183"/>
        <v>87</v>
      </c>
      <c r="C2101" s="648" t="s">
        <v>4405</v>
      </c>
      <c r="D2101" s="648" t="str">
        <f t="shared" si="184"/>
        <v/>
      </c>
      <c r="E2101" s="654">
        <v>1</v>
      </c>
      <c r="F2101" s="650" t="s">
        <v>4643</v>
      </c>
      <c r="G2101" s="650" t="s">
        <v>4644</v>
      </c>
      <c r="H2101" s="650" t="s">
        <v>3533</v>
      </c>
      <c r="I2101" s="672" t="s">
        <v>4205</v>
      </c>
      <c r="J2101" s="665">
        <v>1</v>
      </c>
      <c r="K2101" s="669">
        <v>2</v>
      </c>
      <c r="L2101" s="669">
        <v>127</v>
      </c>
      <c r="M2101" s="176">
        <f t="shared" si="187"/>
        <v>127</v>
      </c>
      <c r="N2101" s="1104"/>
      <c r="O2101" s="1129" t="str">
        <f t="shared" si="185"/>
        <v/>
      </c>
      <c r="P2101" s="175"/>
      <c r="Q2101" s="175"/>
      <c r="R2101" s="175"/>
      <c r="S2101" s="175"/>
      <c r="T2101" s="175"/>
      <c r="U2101" s="175"/>
      <c r="V2101" s="175"/>
      <c r="W2101" s="175"/>
      <c r="X2101" s="175"/>
      <c r="Y2101" s="175"/>
      <c r="Z2101" s="175"/>
      <c r="AA2101" s="175"/>
      <c r="AB2101" s="175"/>
      <c r="AC2101" s="175"/>
      <c r="AD2101" s="175"/>
      <c r="AE2101" s="175"/>
      <c r="AF2101" s="175"/>
      <c r="AG2101" s="175"/>
    </row>
    <row r="2102" spans="1:33" ht="18" customHeight="1">
      <c r="A2102" s="647" t="str">
        <f t="shared" si="186"/>
        <v>平成23</v>
      </c>
      <c r="B2102" s="552">
        <f t="shared" si="183"/>
        <v>79</v>
      </c>
      <c r="C2102" s="648" t="s">
        <v>4405</v>
      </c>
      <c r="D2102" s="648" t="str">
        <f t="shared" si="184"/>
        <v/>
      </c>
      <c r="E2102" s="654">
        <v>1</v>
      </c>
      <c r="F2102" s="650" t="s">
        <v>4645</v>
      </c>
      <c r="G2102" s="650" t="s">
        <v>4644</v>
      </c>
      <c r="H2102" s="650" t="s">
        <v>3533</v>
      </c>
      <c r="I2102" s="672" t="s">
        <v>4205</v>
      </c>
      <c r="J2102" s="665">
        <v>1</v>
      </c>
      <c r="K2102" s="669">
        <v>3</v>
      </c>
      <c r="L2102" s="669">
        <v>164</v>
      </c>
      <c r="M2102" s="176">
        <f t="shared" si="187"/>
        <v>164</v>
      </c>
      <c r="N2102" s="1104"/>
      <c r="O2102" s="1129" t="str">
        <f t="shared" si="185"/>
        <v/>
      </c>
      <c r="P2102" s="175"/>
      <c r="Q2102" s="175"/>
      <c r="R2102" s="175"/>
      <c r="S2102" s="175"/>
      <c r="T2102" s="175"/>
      <c r="U2102" s="175"/>
      <c r="V2102" s="175"/>
      <c r="W2102" s="175"/>
      <c r="X2102" s="175"/>
      <c r="Y2102" s="175"/>
      <c r="Z2102" s="175"/>
      <c r="AA2102" s="175"/>
      <c r="AB2102" s="175"/>
      <c r="AC2102" s="175"/>
      <c r="AD2102" s="175"/>
      <c r="AE2102" s="175"/>
      <c r="AF2102" s="175"/>
      <c r="AG2102" s="175"/>
    </row>
    <row r="2103" spans="1:33" ht="18" customHeight="1">
      <c r="A2103" s="647" t="str">
        <f t="shared" si="186"/>
        <v>平成23</v>
      </c>
      <c r="B2103" s="552">
        <f t="shared" si="183"/>
        <v>97</v>
      </c>
      <c r="C2103" s="648" t="s">
        <v>4466</v>
      </c>
      <c r="D2103" s="648" t="str">
        <f t="shared" si="184"/>
        <v/>
      </c>
      <c r="E2103" s="654">
        <v>1</v>
      </c>
      <c r="F2103" s="650" t="s">
        <v>4646</v>
      </c>
      <c r="G2103" s="650" t="s">
        <v>4647</v>
      </c>
      <c r="H2103" s="650" t="s">
        <v>2751</v>
      </c>
      <c r="I2103" s="677" t="s">
        <v>4205</v>
      </c>
      <c r="J2103" s="665">
        <v>2</v>
      </c>
      <c r="K2103" s="669">
        <v>1</v>
      </c>
      <c r="L2103" s="669">
        <v>330</v>
      </c>
      <c r="M2103" s="176">
        <f t="shared" si="187"/>
        <v>330</v>
      </c>
      <c r="N2103" s="1104"/>
      <c r="O2103" s="1129" t="str">
        <f t="shared" si="185"/>
        <v/>
      </c>
      <c r="P2103" s="175"/>
      <c r="Q2103" s="175"/>
      <c r="R2103" s="175"/>
      <c r="S2103" s="175"/>
      <c r="T2103" s="175"/>
      <c r="U2103" s="175"/>
      <c r="V2103" s="175"/>
      <c r="W2103" s="175"/>
      <c r="X2103" s="175"/>
      <c r="Y2103" s="175"/>
      <c r="Z2103" s="175"/>
      <c r="AA2103" s="175"/>
      <c r="AB2103" s="175"/>
      <c r="AC2103" s="175"/>
      <c r="AD2103" s="175"/>
      <c r="AE2103" s="175"/>
      <c r="AF2103" s="175"/>
      <c r="AG2103" s="175"/>
    </row>
    <row r="2104" spans="1:33" ht="18" customHeight="1">
      <c r="A2104" s="647" t="str">
        <f t="shared" si="186"/>
        <v>平成23</v>
      </c>
      <c r="B2104" s="552">
        <f t="shared" si="183"/>
        <v>97</v>
      </c>
      <c r="C2104" s="648" t="s">
        <v>4468</v>
      </c>
      <c r="D2104" s="648" t="str">
        <f t="shared" si="184"/>
        <v/>
      </c>
      <c r="E2104" s="654">
        <v>1</v>
      </c>
      <c r="F2104" s="650" t="s">
        <v>4648</v>
      </c>
      <c r="G2104" s="650" t="s">
        <v>4649</v>
      </c>
      <c r="H2104" s="650" t="s">
        <v>2751</v>
      </c>
      <c r="I2104" s="677" t="s">
        <v>4079</v>
      </c>
      <c r="J2104" s="665">
        <v>2</v>
      </c>
      <c r="K2104" s="669">
        <v>1</v>
      </c>
      <c r="L2104" s="669">
        <v>18</v>
      </c>
      <c r="M2104" s="176">
        <f t="shared" si="187"/>
        <v>18</v>
      </c>
      <c r="N2104" s="1104"/>
      <c r="O2104" s="1129" t="str">
        <f t="shared" si="185"/>
        <v/>
      </c>
      <c r="P2104" s="175"/>
      <c r="Q2104" s="175"/>
      <c r="R2104" s="175"/>
      <c r="S2104" s="175"/>
      <c r="T2104" s="175"/>
      <c r="U2104" s="175"/>
      <c r="V2104" s="175"/>
      <c r="W2104" s="175"/>
      <c r="X2104" s="175"/>
      <c r="Y2104" s="175"/>
      <c r="Z2104" s="175"/>
      <c r="AA2104" s="175"/>
      <c r="AB2104" s="175"/>
      <c r="AC2104" s="175"/>
      <c r="AD2104" s="175"/>
      <c r="AE2104" s="175"/>
      <c r="AF2104" s="175"/>
      <c r="AG2104" s="175"/>
    </row>
    <row r="2105" spans="1:33" ht="18" customHeight="1">
      <c r="A2105" s="647" t="str">
        <f t="shared" si="186"/>
        <v>平成23</v>
      </c>
      <c r="B2105" s="552">
        <f t="shared" si="183"/>
        <v>97</v>
      </c>
      <c r="C2105" s="648" t="s">
        <v>4418</v>
      </c>
      <c r="D2105" s="648" t="str">
        <f t="shared" si="184"/>
        <v/>
      </c>
      <c r="E2105" s="654">
        <v>1</v>
      </c>
      <c r="F2105" s="650" t="s">
        <v>4650</v>
      </c>
      <c r="G2105" s="650" t="s">
        <v>4651</v>
      </c>
      <c r="H2105" s="650" t="s">
        <v>2751</v>
      </c>
      <c r="I2105" s="677" t="s">
        <v>4079</v>
      </c>
      <c r="J2105" s="665">
        <v>2</v>
      </c>
      <c r="K2105" s="669">
        <v>1</v>
      </c>
      <c r="L2105" s="669">
        <v>52</v>
      </c>
      <c r="M2105" s="176">
        <f t="shared" si="187"/>
        <v>52</v>
      </c>
      <c r="N2105" s="1104"/>
      <c r="O2105" s="1129" t="str">
        <f t="shared" si="185"/>
        <v/>
      </c>
      <c r="P2105" s="175"/>
      <c r="Q2105" s="175"/>
      <c r="R2105" s="175"/>
      <c r="S2105" s="175"/>
      <c r="T2105" s="175"/>
      <c r="U2105" s="175"/>
      <c r="V2105" s="175"/>
      <c r="W2105" s="175"/>
      <c r="X2105" s="175"/>
      <c r="Y2105" s="175"/>
      <c r="Z2105" s="175"/>
      <c r="AA2105" s="175"/>
      <c r="AB2105" s="175"/>
      <c r="AC2105" s="175"/>
      <c r="AD2105" s="175"/>
      <c r="AE2105" s="175"/>
      <c r="AF2105" s="175"/>
      <c r="AG2105" s="175"/>
    </row>
    <row r="2106" spans="1:33" ht="18" customHeight="1">
      <c r="A2106" s="647" t="str">
        <f t="shared" si="186"/>
        <v>平成23</v>
      </c>
      <c r="B2106" s="552">
        <f t="shared" si="183"/>
        <v>97</v>
      </c>
      <c r="C2106" s="648" t="s">
        <v>4641</v>
      </c>
      <c r="D2106" s="648" t="str">
        <f t="shared" si="184"/>
        <v/>
      </c>
      <c r="E2106" s="654">
        <v>1</v>
      </c>
      <c r="F2106" s="650" t="s">
        <v>4652</v>
      </c>
      <c r="G2106" s="650" t="s">
        <v>4653</v>
      </c>
      <c r="H2106" s="650" t="s">
        <v>2751</v>
      </c>
      <c r="I2106" s="677" t="s">
        <v>4079</v>
      </c>
      <c r="J2106" s="665">
        <v>2</v>
      </c>
      <c r="K2106" s="669">
        <v>1</v>
      </c>
      <c r="L2106" s="669">
        <v>30</v>
      </c>
      <c r="M2106" s="176">
        <f t="shared" si="187"/>
        <v>30</v>
      </c>
      <c r="N2106" s="1104"/>
      <c r="O2106" s="1129" t="str">
        <f t="shared" si="185"/>
        <v/>
      </c>
      <c r="P2106" s="175"/>
      <c r="Q2106" s="175"/>
      <c r="R2106" s="175"/>
      <c r="S2106" s="175"/>
      <c r="T2106" s="175"/>
      <c r="U2106" s="175"/>
      <c r="V2106" s="175"/>
      <c r="W2106" s="175"/>
      <c r="X2106" s="175"/>
      <c r="Y2106" s="175"/>
      <c r="Z2106" s="175"/>
      <c r="AA2106" s="175"/>
      <c r="AB2106" s="175"/>
      <c r="AC2106" s="175"/>
      <c r="AD2106" s="175"/>
      <c r="AE2106" s="175"/>
      <c r="AF2106" s="175"/>
      <c r="AG2106" s="175"/>
    </row>
    <row r="2107" spans="1:33" ht="18" customHeight="1">
      <c r="A2107" s="647" t="str">
        <f t="shared" si="186"/>
        <v>平成24</v>
      </c>
      <c r="B2107" s="552">
        <f t="shared" si="183"/>
        <v>126</v>
      </c>
      <c r="C2107" s="648" t="s">
        <v>4654</v>
      </c>
      <c r="D2107" s="648">
        <f t="shared" si="184"/>
        <v>41003</v>
      </c>
      <c r="E2107" s="654">
        <v>2</v>
      </c>
      <c r="F2107" s="650" t="s">
        <v>4655</v>
      </c>
      <c r="G2107" s="650" t="s">
        <v>4656</v>
      </c>
      <c r="H2107" s="650" t="s">
        <v>2922</v>
      </c>
      <c r="I2107" s="677" t="s">
        <v>4093</v>
      </c>
      <c r="J2107" s="669">
        <v>1</v>
      </c>
      <c r="K2107" s="669">
        <v>1</v>
      </c>
      <c r="L2107" s="669">
        <v>2</v>
      </c>
      <c r="M2107" s="176">
        <f t="shared" si="187"/>
        <v>4</v>
      </c>
      <c r="N2107" s="1104"/>
      <c r="O2107" s="1129" t="str">
        <f t="shared" si="185"/>
        <v/>
      </c>
      <c r="P2107" s="175"/>
      <c r="Q2107" s="175"/>
      <c r="R2107" s="175"/>
      <c r="S2107" s="175"/>
      <c r="T2107" s="175"/>
      <c r="U2107" s="175"/>
      <c r="V2107" s="175"/>
      <c r="W2107" s="175"/>
      <c r="X2107" s="175"/>
      <c r="Y2107" s="175"/>
      <c r="Z2107" s="175"/>
      <c r="AA2107" s="175"/>
      <c r="AB2107" s="175"/>
      <c r="AC2107" s="175"/>
      <c r="AD2107" s="175"/>
      <c r="AE2107" s="175"/>
      <c r="AF2107" s="175"/>
      <c r="AG2107" s="175"/>
    </row>
    <row r="2108" spans="1:33" ht="18" customHeight="1">
      <c r="A2108" s="647" t="str">
        <f t="shared" si="186"/>
        <v>平成24</v>
      </c>
      <c r="B2108" s="552">
        <f t="shared" si="183"/>
        <v>126</v>
      </c>
      <c r="C2108" s="648" t="s">
        <v>4657</v>
      </c>
      <c r="D2108" s="648">
        <f t="shared" si="184"/>
        <v>41010</v>
      </c>
      <c r="E2108" s="654">
        <v>2</v>
      </c>
      <c r="F2108" s="650" t="s">
        <v>4658</v>
      </c>
      <c r="G2108" s="650" t="s">
        <v>4659</v>
      </c>
      <c r="H2108" s="650" t="s">
        <v>2922</v>
      </c>
      <c r="I2108" s="677" t="s">
        <v>4093</v>
      </c>
      <c r="J2108" s="669">
        <v>1</v>
      </c>
      <c r="K2108" s="669">
        <v>1</v>
      </c>
      <c r="L2108" s="669">
        <v>1</v>
      </c>
      <c r="M2108" s="176">
        <f t="shared" si="187"/>
        <v>2</v>
      </c>
      <c r="N2108" s="1104"/>
      <c r="O2108" s="1129" t="str">
        <f t="shared" si="185"/>
        <v/>
      </c>
      <c r="P2108" s="175"/>
      <c r="Q2108" s="175"/>
      <c r="R2108" s="175"/>
      <c r="S2108" s="175"/>
      <c r="T2108" s="175"/>
      <c r="U2108" s="175"/>
      <c r="V2108" s="175"/>
      <c r="W2108" s="175"/>
      <c r="X2108" s="175"/>
      <c r="Y2108" s="175"/>
      <c r="Z2108" s="175"/>
      <c r="AA2108" s="175"/>
      <c r="AB2108" s="175"/>
      <c r="AC2108" s="175"/>
      <c r="AD2108" s="175"/>
      <c r="AE2108" s="175"/>
      <c r="AF2108" s="175"/>
      <c r="AG2108" s="175"/>
    </row>
    <row r="2109" spans="1:33" ht="18" customHeight="1">
      <c r="A2109" s="647" t="str">
        <f t="shared" si="186"/>
        <v>平成24</v>
      </c>
      <c r="B2109" s="552">
        <f t="shared" si="183"/>
        <v>126</v>
      </c>
      <c r="C2109" s="648" t="s">
        <v>4660</v>
      </c>
      <c r="D2109" s="648">
        <f t="shared" si="184"/>
        <v>41017</v>
      </c>
      <c r="E2109" s="654">
        <v>2</v>
      </c>
      <c r="F2109" s="650" t="s">
        <v>4661</v>
      </c>
      <c r="G2109" s="650" t="s">
        <v>4662</v>
      </c>
      <c r="H2109" s="650" t="s">
        <v>2922</v>
      </c>
      <c r="I2109" s="677" t="s">
        <v>4093</v>
      </c>
      <c r="J2109" s="669">
        <v>1</v>
      </c>
      <c r="K2109" s="669">
        <v>1</v>
      </c>
      <c r="L2109" s="669">
        <v>8</v>
      </c>
      <c r="M2109" s="176">
        <f t="shared" si="187"/>
        <v>16</v>
      </c>
      <c r="N2109" s="1104"/>
      <c r="O2109" s="1129" t="str">
        <f t="shared" si="185"/>
        <v/>
      </c>
      <c r="P2109" s="175"/>
      <c r="Q2109" s="175"/>
      <c r="R2109" s="175"/>
      <c r="S2109" s="175"/>
      <c r="T2109" s="175"/>
      <c r="U2109" s="175"/>
      <c r="V2109" s="175"/>
      <c r="W2109" s="175"/>
      <c r="X2109" s="175"/>
      <c r="Y2109" s="175"/>
      <c r="Z2109" s="175"/>
      <c r="AA2109" s="175"/>
      <c r="AB2109" s="175"/>
      <c r="AC2109" s="175"/>
      <c r="AD2109" s="175"/>
      <c r="AE2109" s="175"/>
      <c r="AF2109" s="175"/>
      <c r="AG2109" s="175"/>
    </row>
    <row r="2110" spans="1:33" ht="18" customHeight="1">
      <c r="A2110" s="647" t="str">
        <f t="shared" si="186"/>
        <v>平成24</v>
      </c>
      <c r="B2110" s="552">
        <f t="shared" si="183"/>
        <v>9</v>
      </c>
      <c r="C2110" s="648" t="s">
        <v>4663</v>
      </c>
      <c r="D2110" s="648">
        <f t="shared" si="184"/>
        <v>41014</v>
      </c>
      <c r="E2110" s="654">
        <v>2</v>
      </c>
      <c r="F2110" s="650" t="s">
        <v>4664</v>
      </c>
      <c r="G2110" s="650" t="s">
        <v>4665</v>
      </c>
      <c r="H2110" s="650" t="s">
        <v>2920</v>
      </c>
      <c r="I2110" s="677" t="s">
        <v>4083</v>
      </c>
      <c r="J2110" s="669">
        <v>1</v>
      </c>
      <c r="K2110" s="669">
        <v>114</v>
      </c>
      <c r="L2110" s="669">
        <v>208</v>
      </c>
      <c r="M2110" s="176">
        <f t="shared" si="187"/>
        <v>416</v>
      </c>
      <c r="N2110" s="1104"/>
      <c r="O2110" s="1129" t="str">
        <f t="shared" si="185"/>
        <v/>
      </c>
      <c r="P2110" s="175"/>
      <c r="Q2110" s="175"/>
      <c r="R2110" s="175"/>
      <c r="S2110" s="175"/>
      <c r="T2110" s="175"/>
      <c r="U2110" s="175"/>
      <c r="V2110" s="175"/>
      <c r="W2110" s="175"/>
      <c r="X2110" s="175"/>
      <c r="Y2110" s="175"/>
      <c r="Z2110" s="175"/>
      <c r="AA2110" s="175"/>
      <c r="AB2110" s="175"/>
      <c r="AC2110" s="175"/>
      <c r="AD2110" s="175"/>
      <c r="AE2110" s="175"/>
      <c r="AF2110" s="175"/>
      <c r="AG2110" s="175"/>
    </row>
    <row r="2111" spans="1:33" ht="18" customHeight="1">
      <c r="A2111" s="647" t="str">
        <f t="shared" si="186"/>
        <v>平成24</v>
      </c>
      <c r="B2111" s="552">
        <f t="shared" si="183"/>
        <v>126</v>
      </c>
      <c r="C2111" s="648" t="s">
        <v>4666</v>
      </c>
      <c r="D2111" s="648">
        <f t="shared" si="184"/>
        <v>41024</v>
      </c>
      <c r="E2111" s="654">
        <v>2</v>
      </c>
      <c r="F2111" s="650" t="s">
        <v>4667</v>
      </c>
      <c r="G2111" s="650" t="s">
        <v>4668</v>
      </c>
      <c r="H2111" s="650" t="s">
        <v>2922</v>
      </c>
      <c r="I2111" s="677" t="s">
        <v>4093</v>
      </c>
      <c r="J2111" s="669">
        <v>1</v>
      </c>
      <c r="K2111" s="669">
        <v>1</v>
      </c>
      <c r="L2111" s="669">
        <v>1</v>
      </c>
      <c r="M2111" s="176">
        <f t="shared" si="187"/>
        <v>2</v>
      </c>
      <c r="N2111" s="1104"/>
      <c r="O2111" s="1129" t="str">
        <f t="shared" si="185"/>
        <v/>
      </c>
      <c r="P2111" s="175"/>
      <c r="Q2111" s="175"/>
      <c r="R2111" s="175"/>
      <c r="S2111" s="175"/>
      <c r="T2111" s="175"/>
      <c r="U2111" s="175"/>
      <c r="V2111" s="175"/>
      <c r="W2111" s="175"/>
      <c r="X2111" s="175"/>
      <c r="Y2111" s="175"/>
      <c r="Z2111" s="175"/>
      <c r="AA2111" s="175"/>
      <c r="AB2111" s="175"/>
      <c r="AC2111" s="175"/>
      <c r="AD2111" s="175"/>
      <c r="AE2111" s="175"/>
      <c r="AF2111" s="175"/>
      <c r="AG2111" s="175"/>
    </row>
    <row r="2112" spans="1:33" ht="18" customHeight="1">
      <c r="A2112" s="647" t="str">
        <f t="shared" si="186"/>
        <v>平成24</v>
      </c>
      <c r="B2112" s="552">
        <f t="shared" si="183"/>
        <v>126</v>
      </c>
      <c r="C2112" s="648" t="s">
        <v>4669</v>
      </c>
      <c r="D2112" s="648" t="str">
        <f t="shared" si="184"/>
        <v/>
      </c>
      <c r="E2112" s="654">
        <v>1</v>
      </c>
      <c r="F2112" s="650" t="s">
        <v>4670</v>
      </c>
      <c r="G2112" s="650" t="s">
        <v>2915</v>
      </c>
      <c r="H2112" s="650" t="s">
        <v>3562</v>
      </c>
      <c r="I2112" s="677" t="s">
        <v>4075</v>
      </c>
      <c r="J2112" s="678">
        <v>1</v>
      </c>
      <c r="K2112" s="669">
        <v>1</v>
      </c>
      <c r="L2112" s="669">
        <v>51</v>
      </c>
      <c r="M2112" s="176">
        <f t="shared" si="187"/>
        <v>51</v>
      </c>
      <c r="N2112" s="1104"/>
      <c r="O2112" s="1129" t="str">
        <f t="shared" si="185"/>
        <v/>
      </c>
      <c r="P2112" s="175"/>
      <c r="Q2112" s="175"/>
      <c r="R2112" s="175"/>
      <c r="S2112" s="175"/>
      <c r="T2112" s="175"/>
      <c r="U2112" s="175"/>
      <c r="V2112" s="175"/>
      <c r="W2112" s="175"/>
      <c r="X2112" s="175"/>
      <c r="Y2112" s="175"/>
      <c r="Z2112" s="175"/>
      <c r="AA2112" s="175"/>
      <c r="AB2112" s="175"/>
      <c r="AC2112" s="175"/>
      <c r="AD2112" s="175"/>
      <c r="AE2112" s="175"/>
      <c r="AF2112" s="175"/>
      <c r="AG2112" s="175"/>
    </row>
    <row r="2113" spans="1:33" ht="18" customHeight="1">
      <c r="A2113" s="647" t="str">
        <f t="shared" si="186"/>
        <v>平成24</v>
      </c>
      <c r="B2113" s="552">
        <f t="shared" si="183"/>
        <v>126</v>
      </c>
      <c r="C2113" s="648" t="s">
        <v>4669</v>
      </c>
      <c r="D2113" s="648" t="str">
        <f t="shared" si="184"/>
        <v/>
      </c>
      <c r="E2113" s="654">
        <v>1</v>
      </c>
      <c r="F2113" s="676" t="s">
        <v>4646</v>
      </c>
      <c r="G2113" s="676" t="s">
        <v>4671</v>
      </c>
      <c r="H2113" s="650" t="s">
        <v>2999</v>
      </c>
      <c r="I2113" s="677" t="s">
        <v>4672</v>
      </c>
      <c r="J2113" s="678">
        <v>2</v>
      </c>
      <c r="K2113" s="669">
        <v>1</v>
      </c>
      <c r="L2113" s="669">
        <v>140</v>
      </c>
      <c r="M2113" s="176">
        <f t="shared" si="187"/>
        <v>140</v>
      </c>
      <c r="N2113" s="1104"/>
      <c r="O2113" s="1129" t="str">
        <f t="shared" si="185"/>
        <v/>
      </c>
      <c r="P2113" s="175"/>
      <c r="Q2113" s="175"/>
      <c r="R2113" s="175"/>
      <c r="S2113" s="175"/>
      <c r="T2113" s="175"/>
      <c r="U2113" s="175"/>
      <c r="V2113" s="175"/>
      <c r="W2113" s="175"/>
      <c r="X2113" s="175"/>
      <c r="Y2113" s="175"/>
      <c r="Z2113" s="175"/>
      <c r="AA2113" s="175"/>
      <c r="AB2113" s="175"/>
      <c r="AC2113" s="175"/>
      <c r="AD2113" s="175"/>
      <c r="AE2113" s="175"/>
      <c r="AF2113" s="175"/>
      <c r="AG2113" s="175"/>
    </row>
    <row r="2114" spans="1:33" ht="18" customHeight="1">
      <c r="A2114" s="647" t="str">
        <f t="shared" si="186"/>
        <v>平成24</v>
      </c>
      <c r="B2114" s="552">
        <f t="shared" si="183"/>
        <v>40</v>
      </c>
      <c r="C2114" s="648" t="s">
        <v>4673</v>
      </c>
      <c r="D2114" s="648" t="str">
        <f t="shared" si="184"/>
        <v/>
      </c>
      <c r="E2114" s="654">
        <v>1</v>
      </c>
      <c r="F2114" s="650" t="s">
        <v>4674</v>
      </c>
      <c r="G2114" s="650" t="s">
        <v>2915</v>
      </c>
      <c r="H2114" s="650" t="s">
        <v>3538</v>
      </c>
      <c r="I2114" s="677" t="s">
        <v>4465</v>
      </c>
      <c r="J2114" s="669">
        <v>1</v>
      </c>
      <c r="K2114" s="669">
        <v>11</v>
      </c>
      <c r="L2114" s="669">
        <v>36</v>
      </c>
      <c r="M2114" s="176">
        <f t="shared" si="187"/>
        <v>36</v>
      </c>
      <c r="N2114" s="1104"/>
      <c r="O2114" s="1129" t="str">
        <f t="shared" si="185"/>
        <v/>
      </c>
      <c r="P2114" s="175"/>
      <c r="Q2114" s="175"/>
      <c r="R2114" s="175"/>
      <c r="S2114" s="175"/>
      <c r="T2114" s="175"/>
      <c r="U2114" s="175"/>
      <c r="V2114" s="175"/>
      <c r="W2114" s="175"/>
      <c r="X2114" s="175"/>
      <c r="Y2114" s="175"/>
      <c r="Z2114" s="175"/>
      <c r="AA2114" s="175"/>
      <c r="AB2114" s="175"/>
      <c r="AC2114" s="175"/>
      <c r="AD2114" s="175"/>
      <c r="AE2114" s="175"/>
      <c r="AF2114" s="175"/>
      <c r="AG2114" s="175"/>
    </row>
    <row r="2115" spans="1:33" ht="18" customHeight="1">
      <c r="A2115" s="647" t="str">
        <f t="shared" si="186"/>
        <v>平成24</v>
      </c>
      <c r="B2115" s="552">
        <f t="shared" si="183"/>
        <v>126</v>
      </c>
      <c r="C2115" s="648" t="s">
        <v>4675</v>
      </c>
      <c r="D2115" s="648" t="str">
        <f t="shared" si="184"/>
        <v/>
      </c>
      <c r="E2115" s="654">
        <v>1</v>
      </c>
      <c r="F2115" s="650" t="s">
        <v>4676</v>
      </c>
      <c r="G2115" s="650" t="s">
        <v>4677</v>
      </c>
      <c r="H2115" s="650" t="s">
        <v>2922</v>
      </c>
      <c r="I2115" s="677" t="s">
        <v>4093</v>
      </c>
      <c r="J2115" s="669">
        <v>1</v>
      </c>
      <c r="K2115" s="669">
        <v>1</v>
      </c>
      <c r="L2115" s="669">
        <v>5</v>
      </c>
      <c r="M2115" s="176">
        <f t="shared" si="187"/>
        <v>5</v>
      </c>
      <c r="N2115" s="1104"/>
      <c r="O2115" s="1129" t="str">
        <f t="shared" si="185"/>
        <v/>
      </c>
      <c r="P2115" s="175"/>
      <c r="Q2115" s="175"/>
      <c r="R2115" s="175"/>
      <c r="S2115" s="175"/>
      <c r="T2115" s="175"/>
      <c r="U2115" s="175"/>
      <c r="V2115" s="175"/>
      <c r="W2115" s="175"/>
      <c r="X2115" s="175"/>
      <c r="Y2115" s="175"/>
      <c r="Z2115" s="175"/>
      <c r="AA2115" s="175"/>
      <c r="AB2115" s="175"/>
      <c r="AC2115" s="175"/>
      <c r="AD2115" s="175"/>
      <c r="AE2115" s="175"/>
      <c r="AF2115" s="175"/>
      <c r="AG2115" s="175"/>
    </row>
    <row r="2116" spans="1:33" ht="18" customHeight="1">
      <c r="A2116" s="647" t="str">
        <f t="shared" si="186"/>
        <v>平成24</v>
      </c>
      <c r="B2116" s="552">
        <f t="shared" ref="B2116:B2179" si="188">IF(ISBLANK(K2116),"-",COUNTIFS($K:$K,"&gt;"&amp;K2116,A:A,A2116)+1)</f>
        <v>126</v>
      </c>
      <c r="C2116" s="648" t="s">
        <v>4673</v>
      </c>
      <c r="D2116" s="648">
        <f t="shared" ref="D2116:D2179" si="189">IF(E2116=1,"",C2116+E2116-1)</f>
        <v>41045</v>
      </c>
      <c r="E2116" s="654">
        <v>2</v>
      </c>
      <c r="F2116" s="650" t="s">
        <v>4678</v>
      </c>
      <c r="G2116" s="650" t="s">
        <v>4662</v>
      </c>
      <c r="H2116" s="650" t="s">
        <v>2922</v>
      </c>
      <c r="I2116" s="677" t="s">
        <v>4093</v>
      </c>
      <c r="J2116" s="669">
        <v>1</v>
      </c>
      <c r="K2116" s="669">
        <v>1</v>
      </c>
      <c r="L2116" s="669">
        <v>3</v>
      </c>
      <c r="M2116" s="176">
        <f t="shared" si="187"/>
        <v>6</v>
      </c>
      <c r="N2116" s="1104"/>
      <c r="O2116" s="1129" t="str">
        <f t="shared" ref="O2116:O2179" si="190">IF(COUNTIF(G2116,"*オンライン*"),"●","")</f>
        <v/>
      </c>
      <c r="P2116" s="175"/>
      <c r="Q2116" s="175"/>
      <c r="R2116" s="175"/>
      <c r="S2116" s="175"/>
      <c r="T2116" s="175"/>
      <c r="U2116" s="175"/>
      <c r="V2116" s="175"/>
      <c r="W2116" s="175"/>
      <c r="X2116" s="175"/>
      <c r="Y2116" s="175"/>
      <c r="Z2116" s="175"/>
      <c r="AA2116" s="175"/>
      <c r="AB2116" s="175"/>
      <c r="AC2116" s="175"/>
      <c r="AD2116" s="175"/>
      <c r="AE2116" s="175"/>
      <c r="AF2116" s="175"/>
      <c r="AG2116" s="175"/>
    </row>
    <row r="2117" spans="1:33" ht="18" customHeight="1">
      <c r="A2117" s="647" t="str">
        <f t="shared" ref="A2117:A2180" si="191">TEXT(EDATE(C2117,-3),"ggge")</f>
        <v>平成24</v>
      </c>
      <c r="B2117" s="552">
        <f t="shared" si="188"/>
        <v>59</v>
      </c>
      <c r="C2117" s="648" t="s">
        <v>4679</v>
      </c>
      <c r="D2117" s="648" t="str">
        <f t="shared" si="189"/>
        <v/>
      </c>
      <c r="E2117" s="654">
        <v>1</v>
      </c>
      <c r="F2117" s="650" t="s">
        <v>4680</v>
      </c>
      <c r="G2117" s="650" t="s">
        <v>3604</v>
      </c>
      <c r="H2117" s="650" t="s">
        <v>3624</v>
      </c>
      <c r="I2117" s="677" t="s">
        <v>4093</v>
      </c>
      <c r="J2117" s="669">
        <v>1</v>
      </c>
      <c r="K2117" s="669">
        <v>7</v>
      </c>
      <c r="L2117" s="669">
        <v>145</v>
      </c>
      <c r="M2117" s="176">
        <f t="shared" ref="M2117:M2180" si="192">E2117*L2117</f>
        <v>145</v>
      </c>
      <c r="N2117" s="1104"/>
      <c r="O2117" s="1129" t="str">
        <f t="shared" si="190"/>
        <v/>
      </c>
      <c r="P2117" s="175"/>
      <c r="Q2117" s="175"/>
      <c r="R2117" s="175"/>
      <c r="S2117" s="175"/>
      <c r="T2117" s="175"/>
      <c r="U2117" s="175"/>
      <c r="V2117" s="175"/>
      <c r="W2117" s="175"/>
      <c r="X2117" s="175"/>
      <c r="Y2117" s="175"/>
      <c r="Z2117" s="175"/>
      <c r="AA2117" s="175"/>
      <c r="AB2117" s="175"/>
      <c r="AC2117" s="175"/>
      <c r="AD2117" s="175"/>
      <c r="AE2117" s="175"/>
      <c r="AF2117" s="175"/>
      <c r="AG2117" s="175"/>
    </row>
    <row r="2118" spans="1:33" ht="18" customHeight="1">
      <c r="A2118" s="647" t="str">
        <f t="shared" si="191"/>
        <v>平成24</v>
      </c>
      <c r="B2118" s="552">
        <f t="shared" si="188"/>
        <v>28</v>
      </c>
      <c r="C2118" s="648" t="s">
        <v>4681</v>
      </c>
      <c r="D2118" s="648" t="str">
        <f t="shared" si="189"/>
        <v/>
      </c>
      <c r="E2118" s="654">
        <v>1</v>
      </c>
      <c r="F2118" s="650" t="s">
        <v>4682</v>
      </c>
      <c r="G2118" s="650" t="s">
        <v>2915</v>
      </c>
      <c r="H2118" s="650" t="s">
        <v>3562</v>
      </c>
      <c r="I2118" s="677" t="s">
        <v>4075</v>
      </c>
      <c r="J2118" s="669">
        <v>1</v>
      </c>
      <c r="K2118" s="669">
        <v>20</v>
      </c>
      <c r="L2118" s="669">
        <v>79</v>
      </c>
      <c r="M2118" s="176">
        <f t="shared" si="192"/>
        <v>79</v>
      </c>
      <c r="N2118" s="1104"/>
      <c r="O2118" s="1129" t="str">
        <f t="shared" si="190"/>
        <v/>
      </c>
      <c r="P2118" s="175"/>
      <c r="Q2118" s="175"/>
      <c r="R2118" s="175"/>
      <c r="S2118" s="175"/>
      <c r="T2118" s="175"/>
      <c r="U2118" s="175"/>
      <c r="V2118" s="175"/>
      <c r="W2118" s="175"/>
      <c r="X2118" s="175"/>
      <c r="Y2118" s="175"/>
      <c r="Z2118" s="175"/>
      <c r="AA2118" s="175"/>
      <c r="AB2118" s="175"/>
      <c r="AC2118" s="175"/>
      <c r="AD2118" s="175"/>
      <c r="AE2118" s="175"/>
      <c r="AF2118" s="175"/>
      <c r="AG2118" s="175"/>
    </row>
    <row r="2119" spans="1:33" ht="18" customHeight="1">
      <c r="A2119" s="647" t="str">
        <f t="shared" si="191"/>
        <v>平成24</v>
      </c>
      <c r="B2119" s="552">
        <f t="shared" si="188"/>
        <v>100</v>
      </c>
      <c r="C2119" s="648" t="s">
        <v>4683</v>
      </c>
      <c r="D2119" s="648" t="str">
        <f t="shared" si="189"/>
        <v/>
      </c>
      <c r="E2119" s="654">
        <v>1</v>
      </c>
      <c r="F2119" s="650" t="s">
        <v>4684</v>
      </c>
      <c r="G2119" s="650" t="s">
        <v>2915</v>
      </c>
      <c r="H2119" s="650" t="s">
        <v>3512</v>
      </c>
      <c r="I2119" s="677" t="s">
        <v>4130</v>
      </c>
      <c r="J2119" s="669">
        <v>1</v>
      </c>
      <c r="K2119" s="669">
        <v>3</v>
      </c>
      <c r="L2119" s="669">
        <v>57</v>
      </c>
      <c r="M2119" s="176">
        <f t="shared" si="192"/>
        <v>57</v>
      </c>
      <c r="N2119" s="1104"/>
      <c r="O2119" s="1129" t="str">
        <f t="shared" si="190"/>
        <v/>
      </c>
      <c r="P2119" s="175"/>
      <c r="Q2119" s="175"/>
      <c r="R2119" s="175"/>
      <c r="S2119" s="175"/>
      <c r="T2119" s="175"/>
      <c r="U2119" s="175"/>
      <c r="V2119" s="175"/>
      <c r="W2119" s="175"/>
      <c r="X2119" s="175"/>
      <c r="Y2119" s="175"/>
      <c r="Z2119" s="175"/>
      <c r="AA2119" s="175"/>
      <c r="AB2119" s="175"/>
      <c r="AC2119" s="175"/>
      <c r="AD2119" s="175"/>
      <c r="AE2119" s="175"/>
      <c r="AF2119" s="175"/>
      <c r="AG2119" s="175"/>
    </row>
    <row r="2120" spans="1:33" ht="18" customHeight="1">
      <c r="A2120" s="647" t="str">
        <f t="shared" si="191"/>
        <v>平成24</v>
      </c>
      <c r="B2120" s="552">
        <f t="shared" si="188"/>
        <v>108</v>
      </c>
      <c r="C2120" s="648" t="s">
        <v>4685</v>
      </c>
      <c r="D2120" s="648" t="str">
        <f t="shared" si="189"/>
        <v/>
      </c>
      <c r="E2120" s="654">
        <v>1</v>
      </c>
      <c r="F2120" s="650" t="s">
        <v>4686</v>
      </c>
      <c r="G2120" s="650" t="s">
        <v>4687</v>
      </c>
      <c r="H2120" s="650" t="s">
        <v>2922</v>
      </c>
      <c r="I2120" s="677" t="s">
        <v>4093</v>
      </c>
      <c r="J2120" s="651">
        <v>1</v>
      </c>
      <c r="K2120" s="651">
        <v>2</v>
      </c>
      <c r="L2120" s="651">
        <v>17</v>
      </c>
      <c r="M2120" s="176">
        <f t="shared" si="192"/>
        <v>17</v>
      </c>
      <c r="N2120" s="1104"/>
      <c r="O2120" s="1129" t="str">
        <f t="shared" si="190"/>
        <v/>
      </c>
      <c r="P2120" s="175"/>
      <c r="Q2120" s="175"/>
      <c r="R2120" s="175"/>
      <c r="S2120" s="175"/>
      <c r="T2120" s="175"/>
      <c r="U2120" s="175"/>
      <c r="V2120" s="175"/>
      <c r="W2120" s="175"/>
      <c r="X2120" s="175"/>
      <c r="Y2120" s="175"/>
      <c r="Z2120" s="175"/>
      <c r="AA2120" s="175"/>
      <c r="AB2120" s="175"/>
      <c r="AC2120" s="175"/>
      <c r="AD2120" s="175"/>
      <c r="AE2120" s="175"/>
      <c r="AF2120" s="175"/>
      <c r="AG2120" s="175"/>
    </row>
    <row r="2121" spans="1:33" ht="18" customHeight="1">
      <c r="A2121" s="647" t="str">
        <f t="shared" si="191"/>
        <v>平成24</v>
      </c>
      <c r="B2121" s="552">
        <f t="shared" si="188"/>
        <v>108</v>
      </c>
      <c r="C2121" s="648" t="s">
        <v>4688</v>
      </c>
      <c r="D2121" s="648" t="str">
        <f t="shared" si="189"/>
        <v/>
      </c>
      <c r="E2121" s="654">
        <v>1</v>
      </c>
      <c r="F2121" s="651" t="s">
        <v>4689</v>
      </c>
      <c r="G2121" s="650" t="s">
        <v>3175</v>
      </c>
      <c r="H2121" s="650" t="s">
        <v>3585</v>
      </c>
      <c r="I2121" s="677" t="s">
        <v>4083</v>
      </c>
      <c r="J2121" s="669">
        <v>1</v>
      </c>
      <c r="K2121" s="669">
        <v>2</v>
      </c>
      <c r="L2121" s="669">
        <v>39</v>
      </c>
      <c r="M2121" s="176">
        <f t="shared" si="192"/>
        <v>39</v>
      </c>
      <c r="N2121" s="1104"/>
      <c r="O2121" s="1129" t="str">
        <f t="shared" si="190"/>
        <v/>
      </c>
      <c r="P2121" s="175"/>
      <c r="Q2121" s="175"/>
      <c r="R2121" s="175"/>
      <c r="S2121" s="175"/>
      <c r="T2121" s="175"/>
      <c r="U2121" s="175"/>
      <c r="V2121" s="175"/>
      <c r="W2121" s="175"/>
      <c r="X2121" s="175"/>
      <c r="Y2121" s="175"/>
      <c r="Z2121" s="175"/>
      <c r="AA2121" s="175"/>
      <c r="AB2121" s="175"/>
      <c r="AC2121" s="175"/>
      <c r="AD2121" s="175"/>
      <c r="AE2121" s="175"/>
      <c r="AF2121" s="175"/>
      <c r="AG2121" s="175"/>
    </row>
    <row r="2122" spans="1:33" ht="18" customHeight="1">
      <c r="A2122" s="647" t="str">
        <f t="shared" si="191"/>
        <v>平成24</v>
      </c>
      <c r="B2122" s="552">
        <f t="shared" si="188"/>
        <v>79</v>
      </c>
      <c r="C2122" s="648" t="s">
        <v>4690</v>
      </c>
      <c r="D2122" s="648" t="str">
        <f t="shared" si="189"/>
        <v/>
      </c>
      <c r="E2122" s="654">
        <v>1</v>
      </c>
      <c r="F2122" s="650" t="s">
        <v>4691</v>
      </c>
      <c r="G2122" s="650" t="s">
        <v>4687</v>
      </c>
      <c r="H2122" s="650" t="s">
        <v>3536</v>
      </c>
      <c r="I2122" s="677" t="s">
        <v>4096</v>
      </c>
      <c r="J2122" s="669">
        <v>2</v>
      </c>
      <c r="K2122" s="669">
        <v>5</v>
      </c>
      <c r="L2122" s="669">
        <v>78</v>
      </c>
      <c r="M2122" s="176">
        <f t="shared" si="192"/>
        <v>78</v>
      </c>
      <c r="N2122" s="1104"/>
      <c r="O2122" s="1129" t="str">
        <f t="shared" si="190"/>
        <v/>
      </c>
      <c r="P2122" s="175"/>
      <c r="Q2122" s="175"/>
      <c r="R2122" s="175"/>
      <c r="S2122" s="175"/>
      <c r="T2122" s="175"/>
      <c r="U2122" s="175"/>
      <c r="V2122" s="175"/>
      <c r="W2122" s="175"/>
      <c r="X2122" s="175"/>
      <c r="Y2122" s="175"/>
      <c r="Z2122" s="175"/>
      <c r="AA2122" s="175"/>
      <c r="AB2122" s="175"/>
      <c r="AC2122" s="175"/>
      <c r="AD2122" s="175"/>
      <c r="AE2122" s="175"/>
      <c r="AF2122" s="175"/>
      <c r="AG2122" s="175"/>
    </row>
    <row r="2123" spans="1:33" ht="18" customHeight="1">
      <c r="A2123" s="647" t="str">
        <f t="shared" si="191"/>
        <v>平成24</v>
      </c>
      <c r="B2123" s="552">
        <f t="shared" si="188"/>
        <v>27</v>
      </c>
      <c r="C2123" s="648" t="s">
        <v>4692</v>
      </c>
      <c r="D2123" s="648">
        <f t="shared" si="189"/>
        <v>41052</v>
      </c>
      <c r="E2123" s="654">
        <v>3</v>
      </c>
      <c r="F2123" s="650" t="s">
        <v>4693</v>
      </c>
      <c r="G2123" s="650" t="s">
        <v>4694</v>
      </c>
      <c r="H2123" s="650" t="s">
        <v>3533</v>
      </c>
      <c r="I2123" s="677" t="s">
        <v>4205</v>
      </c>
      <c r="J2123" s="669">
        <v>2</v>
      </c>
      <c r="K2123" s="669">
        <v>23</v>
      </c>
      <c r="L2123" s="669">
        <v>62</v>
      </c>
      <c r="M2123" s="176">
        <f t="shared" si="192"/>
        <v>186</v>
      </c>
      <c r="N2123" s="1104"/>
      <c r="O2123" s="1129" t="str">
        <f t="shared" si="190"/>
        <v/>
      </c>
      <c r="P2123" s="175"/>
      <c r="Q2123" s="175"/>
      <c r="R2123" s="175"/>
      <c r="S2123" s="175"/>
      <c r="T2123" s="175"/>
      <c r="U2123" s="175"/>
      <c r="V2123" s="175"/>
      <c r="W2123" s="175"/>
      <c r="X2123" s="175"/>
      <c r="Y2123" s="175"/>
      <c r="Z2123" s="175"/>
      <c r="AA2123" s="175"/>
      <c r="AB2123" s="175"/>
      <c r="AC2123" s="175"/>
      <c r="AD2123" s="175"/>
      <c r="AE2123" s="175"/>
      <c r="AF2123" s="175"/>
      <c r="AG2123" s="175"/>
    </row>
    <row r="2124" spans="1:33" ht="18" customHeight="1">
      <c r="A2124" s="647" t="str">
        <f t="shared" si="191"/>
        <v>平成24</v>
      </c>
      <c r="B2124" s="552">
        <f t="shared" si="188"/>
        <v>38</v>
      </c>
      <c r="C2124" s="648" t="s">
        <v>4690</v>
      </c>
      <c r="D2124" s="648" t="str">
        <f t="shared" si="189"/>
        <v/>
      </c>
      <c r="E2124" s="654">
        <v>1</v>
      </c>
      <c r="F2124" s="650" t="s">
        <v>4695</v>
      </c>
      <c r="G2124" s="650" t="s">
        <v>3134</v>
      </c>
      <c r="H2124" s="650" t="s">
        <v>3536</v>
      </c>
      <c r="I2124" s="677" t="s">
        <v>4096</v>
      </c>
      <c r="J2124" s="669">
        <v>2</v>
      </c>
      <c r="K2124" s="669">
        <v>12</v>
      </c>
      <c r="L2124" s="669">
        <v>128</v>
      </c>
      <c r="M2124" s="176">
        <f t="shared" si="192"/>
        <v>128</v>
      </c>
      <c r="N2124" s="1104"/>
      <c r="O2124" s="1129" t="str">
        <f t="shared" si="190"/>
        <v/>
      </c>
      <c r="P2124" s="175"/>
      <c r="Q2124" s="175"/>
      <c r="R2124" s="175"/>
      <c r="S2124" s="175"/>
      <c r="T2124" s="175"/>
      <c r="U2124" s="175"/>
      <c r="V2124" s="175"/>
      <c r="W2124" s="175"/>
      <c r="X2124" s="175"/>
      <c r="Y2124" s="175"/>
      <c r="Z2124" s="175"/>
      <c r="AA2124" s="175"/>
      <c r="AB2124" s="175"/>
      <c r="AC2124" s="175"/>
      <c r="AD2124" s="175"/>
      <c r="AE2124" s="175"/>
      <c r="AF2124" s="175"/>
      <c r="AG2124" s="175"/>
    </row>
    <row r="2125" spans="1:33" ht="18" customHeight="1">
      <c r="A2125" s="647" t="str">
        <f t="shared" si="191"/>
        <v>平成24</v>
      </c>
      <c r="B2125" s="552">
        <f t="shared" si="188"/>
        <v>69</v>
      </c>
      <c r="C2125" s="648" t="s">
        <v>4696</v>
      </c>
      <c r="D2125" s="648" t="str">
        <f t="shared" si="189"/>
        <v/>
      </c>
      <c r="E2125" s="654">
        <v>1</v>
      </c>
      <c r="F2125" s="679" t="s">
        <v>4697</v>
      </c>
      <c r="G2125" s="650" t="s">
        <v>3134</v>
      </c>
      <c r="H2125" s="679" t="s">
        <v>4529</v>
      </c>
      <c r="I2125" s="677" t="s">
        <v>4093</v>
      </c>
      <c r="J2125" s="678">
        <v>2</v>
      </c>
      <c r="K2125" s="669">
        <v>6</v>
      </c>
      <c r="L2125" s="669">
        <v>59</v>
      </c>
      <c r="M2125" s="176">
        <f t="shared" si="192"/>
        <v>59</v>
      </c>
      <c r="N2125" s="1104"/>
      <c r="O2125" s="1129" t="str">
        <f t="shared" si="190"/>
        <v/>
      </c>
      <c r="P2125" s="175"/>
      <c r="Q2125" s="175"/>
      <c r="R2125" s="175"/>
      <c r="S2125" s="175"/>
      <c r="T2125" s="175"/>
      <c r="U2125" s="175"/>
      <c r="V2125" s="175"/>
      <c r="W2125" s="175"/>
      <c r="X2125" s="175"/>
      <c r="Y2125" s="175"/>
      <c r="Z2125" s="175"/>
      <c r="AA2125" s="175"/>
      <c r="AB2125" s="175"/>
      <c r="AC2125" s="175"/>
      <c r="AD2125" s="175"/>
      <c r="AE2125" s="175"/>
      <c r="AF2125" s="175"/>
      <c r="AG2125" s="175"/>
    </row>
    <row r="2126" spans="1:33" ht="18" customHeight="1">
      <c r="A2126" s="647" t="str">
        <f t="shared" si="191"/>
        <v>平成24</v>
      </c>
      <c r="B2126" s="552">
        <f t="shared" si="188"/>
        <v>79</v>
      </c>
      <c r="C2126" s="648" t="s">
        <v>4698</v>
      </c>
      <c r="D2126" s="648" t="str">
        <f t="shared" si="189"/>
        <v/>
      </c>
      <c r="E2126" s="654">
        <v>1</v>
      </c>
      <c r="F2126" s="650" t="s">
        <v>4699</v>
      </c>
      <c r="G2126" s="650" t="s">
        <v>2915</v>
      </c>
      <c r="H2126" s="650" t="s">
        <v>3538</v>
      </c>
      <c r="I2126" s="677" t="s">
        <v>4465</v>
      </c>
      <c r="J2126" s="669">
        <v>2</v>
      </c>
      <c r="K2126" s="669">
        <v>5</v>
      </c>
      <c r="L2126" s="669">
        <v>89</v>
      </c>
      <c r="M2126" s="176">
        <f t="shared" si="192"/>
        <v>89</v>
      </c>
      <c r="N2126" s="1104"/>
      <c r="O2126" s="1129" t="str">
        <f t="shared" si="190"/>
        <v/>
      </c>
      <c r="P2126" s="175"/>
      <c r="Q2126" s="175"/>
      <c r="R2126" s="175"/>
      <c r="S2126" s="175"/>
      <c r="T2126" s="175"/>
      <c r="U2126" s="175"/>
      <c r="V2126" s="175"/>
      <c r="W2126" s="175"/>
      <c r="X2126" s="175"/>
      <c r="Y2126" s="175"/>
      <c r="Z2126" s="175"/>
      <c r="AA2126" s="175"/>
      <c r="AB2126" s="175"/>
      <c r="AC2126" s="175"/>
      <c r="AD2126" s="175"/>
      <c r="AE2126" s="175"/>
      <c r="AF2126" s="175"/>
      <c r="AG2126" s="175"/>
    </row>
    <row r="2127" spans="1:33" ht="18" customHeight="1">
      <c r="A2127" s="647" t="str">
        <f t="shared" si="191"/>
        <v>平成24</v>
      </c>
      <c r="B2127" s="552">
        <f t="shared" si="188"/>
        <v>69</v>
      </c>
      <c r="C2127" s="648" t="s">
        <v>4700</v>
      </c>
      <c r="D2127" s="648" t="str">
        <f t="shared" si="189"/>
        <v/>
      </c>
      <c r="E2127" s="654">
        <v>1</v>
      </c>
      <c r="F2127" s="651" t="s">
        <v>4701</v>
      </c>
      <c r="G2127" s="650" t="s">
        <v>3175</v>
      </c>
      <c r="H2127" s="650" t="s">
        <v>3585</v>
      </c>
      <c r="I2127" s="677" t="s">
        <v>4083</v>
      </c>
      <c r="J2127" s="669">
        <v>2</v>
      </c>
      <c r="K2127" s="669">
        <v>6</v>
      </c>
      <c r="L2127" s="669">
        <v>41</v>
      </c>
      <c r="M2127" s="176">
        <f t="shared" si="192"/>
        <v>41</v>
      </c>
      <c r="N2127" s="1104"/>
      <c r="O2127" s="1129" t="str">
        <f t="shared" si="190"/>
        <v/>
      </c>
      <c r="P2127" s="175"/>
      <c r="Q2127" s="175"/>
      <c r="R2127" s="175"/>
      <c r="S2127" s="175"/>
      <c r="T2127" s="175"/>
      <c r="U2127" s="175"/>
      <c r="V2127" s="175"/>
      <c r="W2127" s="175"/>
      <c r="X2127" s="175"/>
      <c r="Y2127" s="175"/>
      <c r="Z2127" s="175"/>
      <c r="AA2127" s="175"/>
      <c r="AB2127" s="175"/>
      <c r="AC2127" s="175"/>
      <c r="AD2127" s="175"/>
      <c r="AE2127" s="175"/>
      <c r="AF2127" s="175"/>
      <c r="AG2127" s="175"/>
    </row>
    <row r="2128" spans="1:33" ht="18" customHeight="1">
      <c r="A2128" s="647" t="str">
        <f t="shared" si="191"/>
        <v>平成24</v>
      </c>
      <c r="B2128" s="552">
        <f t="shared" si="188"/>
        <v>14</v>
      </c>
      <c r="C2128" s="648" t="s">
        <v>4702</v>
      </c>
      <c r="D2128" s="648">
        <f t="shared" si="189"/>
        <v>41116</v>
      </c>
      <c r="E2128" s="654">
        <v>2</v>
      </c>
      <c r="F2128" s="650" t="s">
        <v>4703</v>
      </c>
      <c r="G2128" s="650" t="s">
        <v>4704</v>
      </c>
      <c r="H2128" s="650" t="s">
        <v>3562</v>
      </c>
      <c r="I2128" s="677" t="s">
        <v>4075</v>
      </c>
      <c r="J2128" s="669">
        <v>1</v>
      </c>
      <c r="K2128" s="669">
        <v>66</v>
      </c>
      <c r="L2128" s="669">
        <v>138</v>
      </c>
      <c r="M2128" s="176">
        <f t="shared" si="192"/>
        <v>276</v>
      </c>
      <c r="N2128" s="1104"/>
      <c r="O2128" s="1129" t="str">
        <f t="shared" si="190"/>
        <v/>
      </c>
      <c r="P2128" s="175"/>
      <c r="Q2128" s="175"/>
      <c r="R2128" s="175"/>
      <c r="S2128" s="175"/>
      <c r="T2128" s="175"/>
      <c r="U2128" s="175"/>
      <c r="V2128" s="175"/>
      <c r="W2128" s="175"/>
      <c r="X2128" s="175"/>
      <c r="Y2128" s="175"/>
      <c r="Z2128" s="175"/>
      <c r="AA2128" s="175"/>
      <c r="AB2128" s="175"/>
      <c r="AC2128" s="175"/>
      <c r="AD2128" s="175"/>
      <c r="AE2128" s="175"/>
      <c r="AF2128" s="175"/>
      <c r="AG2128" s="175"/>
    </row>
    <row r="2129" spans="1:33" ht="18" customHeight="1">
      <c r="A2129" s="647" t="str">
        <f t="shared" si="191"/>
        <v>平成24</v>
      </c>
      <c r="B2129" s="552">
        <f t="shared" si="188"/>
        <v>1</v>
      </c>
      <c r="C2129" s="648" t="s">
        <v>4705</v>
      </c>
      <c r="D2129" s="648">
        <f t="shared" si="189"/>
        <v>41063</v>
      </c>
      <c r="E2129" s="654">
        <v>2</v>
      </c>
      <c r="F2129" s="650" t="s">
        <v>4706</v>
      </c>
      <c r="G2129" s="650" t="s">
        <v>1795</v>
      </c>
      <c r="H2129" s="650" t="s">
        <v>3523</v>
      </c>
      <c r="I2129" s="677" t="s">
        <v>4465</v>
      </c>
      <c r="J2129" s="669">
        <v>1</v>
      </c>
      <c r="K2129" s="669">
        <v>450</v>
      </c>
      <c r="L2129" s="669">
        <v>1028</v>
      </c>
      <c r="M2129" s="176">
        <f t="shared" si="192"/>
        <v>2056</v>
      </c>
      <c r="N2129" s="1104"/>
      <c r="O2129" s="1129" t="str">
        <f t="shared" si="190"/>
        <v/>
      </c>
      <c r="P2129" s="175"/>
      <c r="Q2129" s="175"/>
      <c r="R2129" s="175"/>
      <c r="S2129" s="175"/>
      <c r="T2129" s="175"/>
      <c r="U2129" s="175"/>
      <c r="V2129" s="175"/>
      <c r="W2129" s="175"/>
      <c r="X2129" s="175"/>
      <c r="Y2129" s="175"/>
      <c r="Z2129" s="175"/>
      <c r="AA2129" s="175"/>
      <c r="AB2129" s="175"/>
      <c r="AC2129" s="175"/>
      <c r="AD2129" s="175"/>
      <c r="AE2129" s="175"/>
      <c r="AF2129" s="175"/>
      <c r="AG2129" s="175"/>
    </row>
    <row r="2130" spans="1:33" ht="18" customHeight="1">
      <c r="A2130" s="647" t="str">
        <f t="shared" si="191"/>
        <v>平成24</v>
      </c>
      <c r="B2130" s="552">
        <f t="shared" si="188"/>
        <v>46</v>
      </c>
      <c r="C2130" s="648" t="s">
        <v>4707</v>
      </c>
      <c r="D2130" s="648" t="str">
        <f t="shared" si="189"/>
        <v/>
      </c>
      <c r="E2130" s="654">
        <v>1</v>
      </c>
      <c r="F2130" s="650" t="s">
        <v>4708</v>
      </c>
      <c r="G2130" s="650" t="s">
        <v>2915</v>
      </c>
      <c r="H2130" s="650" t="s">
        <v>3512</v>
      </c>
      <c r="I2130" s="677" t="s">
        <v>4130</v>
      </c>
      <c r="J2130" s="669">
        <v>1</v>
      </c>
      <c r="K2130" s="669">
        <v>9</v>
      </c>
      <c r="L2130" s="669">
        <v>63</v>
      </c>
      <c r="M2130" s="176">
        <f t="shared" si="192"/>
        <v>63</v>
      </c>
      <c r="N2130" s="1104"/>
      <c r="O2130" s="1129" t="str">
        <f t="shared" si="190"/>
        <v/>
      </c>
      <c r="P2130" s="175"/>
      <c r="Q2130" s="175"/>
      <c r="R2130" s="175"/>
      <c r="S2130" s="175"/>
      <c r="T2130" s="175"/>
      <c r="U2130" s="175"/>
      <c r="V2130" s="175"/>
      <c r="W2130" s="175"/>
      <c r="X2130" s="175"/>
      <c r="Y2130" s="175"/>
      <c r="Z2130" s="175"/>
      <c r="AA2130" s="175"/>
      <c r="AB2130" s="175"/>
      <c r="AC2130" s="175"/>
      <c r="AD2130" s="175"/>
      <c r="AE2130" s="175"/>
      <c r="AF2130" s="175"/>
      <c r="AG2130" s="175"/>
    </row>
    <row r="2131" spans="1:33" ht="18" customHeight="1">
      <c r="A2131" s="647" t="str">
        <f t="shared" si="191"/>
        <v>平成24</v>
      </c>
      <c r="B2131" s="552">
        <f t="shared" si="188"/>
        <v>126</v>
      </c>
      <c r="C2131" s="648" t="s">
        <v>4709</v>
      </c>
      <c r="D2131" s="648" t="str">
        <f t="shared" si="189"/>
        <v/>
      </c>
      <c r="E2131" s="654">
        <v>1</v>
      </c>
      <c r="F2131" s="650" t="s">
        <v>4710</v>
      </c>
      <c r="G2131" s="650" t="s">
        <v>4677</v>
      </c>
      <c r="H2131" s="650" t="s">
        <v>2922</v>
      </c>
      <c r="I2131" s="677" t="s">
        <v>4093</v>
      </c>
      <c r="J2131" s="669">
        <v>1</v>
      </c>
      <c r="K2131" s="669">
        <v>1</v>
      </c>
      <c r="L2131" s="669">
        <v>2</v>
      </c>
      <c r="M2131" s="176">
        <f t="shared" si="192"/>
        <v>2</v>
      </c>
      <c r="N2131" s="1104"/>
      <c r="O2131" s="1129" t="str">
        <f t="shared" si="190"/>
        <v/>
      </c>
      <c r="P2131" s="175"/>
      <c r="Q2131" s="175"/>
      <c r="R2131" s="175"/>
      <c r="S2131" s="175"/>
      <c r="T2131" s="175"/>
      <c r="U2131" s="175"/>
      <c r="V2131" s="175"/>
      <c r="W2131" s="175"/>
      <c r="X2131" s="175"/>
      <c r="Y2131" s="175"/>
      <c r="Z2131" s="175"/>
      <c r="AA2131" s="175"/>
      <c r="AB2131" s="175"/>
      <c r="AC2131" s="175"/>
      <c r="AD2131" s="175"/>
      <c r="AE2131" s="175"/>
      <c r="AF2131" s="175"/>
      <c r="AG2131" s="175"/>
    </row>
    <row r="2132" spans="1:33" ht="18" customHeight="1">
      <c r="A2132" s="647" t="str">
        <f t="shared" si="191"/>
        <v>平成24</v>
      </c>
      <c r="B2132" s="552">
        <f t="shared" si="188"/>
        <v>46</v>
      </c>
      <c r="C2132" s="648" t="s">
        <v>4711</v>
      </c>
      <c r="D2132" s="648" t="str">
        <f t="shared" si="189"/>
        <v/>
      </c>
      <c r="E2132" s="654">
        <v>1</v>
      </c>
      <c r="F2132" s="650" t="s">
        <v>4708</v>
      </c>
      <c r="G2132" s="650" t="s">
        <v>2915</v>
      </c>
      <c r="H2132" s="650" t="s">
        <v>3512</v>
      </c>
      <c r="I2132" s="677" t="s">
        <v>4130</v>
      </c>
      <c r="J2132" s="669">
        <v>1</v>
      </c>
      <c r="K2132" s="669">
        <v>9</v>
      </c>
      <c r="L2132" s="669">
        <v>63</v>
      </c>
      <c r="M2132" s="176">
        <f t="shared" si="192"/>
        <v>63</v>
      </c>
      <c r="N2132" s="1104"/>
      <c r="O2132" s="1129" t="str">
        <f t="shared" si="190"/>
        <v/>
      </c>
      <c r="P2132" s="175"/>
      <c r="Q2132" s="175"/>
      <c r="R2132" s="175"/>
      <c r="S2132" s="175"/>
      <c r="T2132" s="175"/>
      <c r="U2132" s="175"/>
      <c r="V2132" s="175"/>
      <c r="W2132" s="175"/>
      <c r="X2132" s="175"/>
      <c r="Y2132" s="175"/>
      <c r="Z2132" s="175"/>
      <c r="AA2132" s="175"/>
      <c r="AB2132" s="175"/>
      <c r="AC2132" s="175"/>
      <c r="AD2132" s="175"/>
      <c r="AE2132" s="175"/>
      <c r="AF2132" s="175"/>
      <c r="AG2132" s="175"/>
    </row>
    <row r="2133" spans="1:33" ht="18" customHeight="1">
      <c r="A2133" s="647" t="str">
        <f t="shared" si="191"/>
        <v>平成24</v>
      </c>
      <c r="B2133" s="552">
        <f t="shared" si="188"/>
        <v>126</v>
      </c>
      <c r="C2133" s="648" t="s">
        <v>4712</v>
      </c>
      <c r="D2133" s="648">
        <f t="shared" si="189"/>
        <v>41075</v>
      </c>
      <c r="E2133" s="654">
        <v>2</v>
      </c>
      <c r="F2133" s="650" t="s">
        <v>4713</v>
      </c>
      <c r="G2133" s="650" t="s">
        <v>4714</v>
      </c>
      <c r="H2133" s="650" t="s">
        <v>2922</v>
      </c>
      <c r="I2133" s="677" t="s">
        <v>4093</v>
      </c>
      <c r="J2133" s="669">
        <v>1</v>
      </c>
      <c r="K2133" s="669">
        <v>1</v>
      </c>
      <c r="L2133" s="669">
        <v>5</v>
      </c>
      <c r="M2133" s="176">
        <f t="shared" si="192"/>
        <v>10</v>
      </c>
      <c r="N2133" s="1104"/>
      <c r="O2133" s="1129" t="str">
        <f t="shared" si="190"/>
        <v/>
      </c>
      <c r="P2133" s="175"/>
      <c r="Q2133" s="175"/>
      <c r="R2133" s="175"/>
      <c r="S2133" s="175"/>
      <c r="T2133" s="175"/>
      <c r="U2133" s="175"/>
      <c r="V2133" s="175"/>
      <c r="W2133" s="175"/>
      <c r="X2133" s="175"/>
      <c r="Y2133" s="175"/>
      <c r="Z2133" s="175"/>
      <c r="AA2133" s="175"/>
      <c r="AB2133" s="175"/>
      <c r="AC2133" s="175"/>
      <c r="AD2133" s="175"/>
      <c r="AE2133" s="175"/>
      <c r="AF2133" s="175"/>
      <c r="AG2133" s="175"/>
    </row>
    <row r="2134" spans="1:33" ht="18" customHeight="1">
      <c r="A2134" s="647" t="str">
        <f t="shared" si="191"/>
        <v>平成24</v>
      </c>
      <c r="B2134" s="552">
        <f t="shared" si="188"/>
        <v>10</v>
      </c>
      <c r="C2134" s="648" t="s">
        <v>4715</v>
      </c>
      <c r="D2134" s="648">
        <f t="shared" si="189"/>
        <v>41082</v>
      </c>
      <c r="E2134" s="654">
        <v>2</v>
      </c>
      <c r="F2134" s="650" t="s">
        <v>4716</v>
      </c>
      <c r="G2134" s="650" t="s">
        <v>3532</v>
      </c>
      <c r="H2134" s="650" t="s">
        <v>3536</v>
      </c>
      <c r="I2134" s="677" t="s">
        <v>4096</v>
      </c>
      <c r="J2134" s="669">
        <v>1</v>
      </c>
      <c r="K2134" s="669">
        <v>104</v>
      </c>
      <c r="L2134" s="669">
        <v>390</v>
      </c>
      <c r="M2134" s="176">
        <f t="shared" si="192"/>
        <v>780</v>
      </c>
      <c r="N2134" s="1104"/>
      <c r="O2134" s="1129" t="str">
        <f t="shared" si="190"/>
        <v/>
      </c>
      <c r="P2134" s="175"/>
      <c r="Q2134" s="175"/>
      <c r="R2134" s="175"/>
      <c r="S2134" s="175"/>
      <c r="T2134" s="175"/>
      <c r="U2134" s="175"/>
      <c r="V2134" s="175"/>
      <c r="W2134" s="175"/>
      <c r="X2134" s="175"/>
      <c r="Y2134" s="175"/>
      <c r="Z2134" s="175"/>
      <c r="AA2134" s="175"/>
      <c r="AB2134" s="175"/>
      <c r="AC2134" s="175"/>
      <c r="AD2134" s="175"/>
      <c r="AE2134" s="175"/>
      <c r="AF2134" s="175"/>
      <c r="AG2134" s="175"/>
    </row>
    <row r="2135" spans="1:33" ht="18" customHeight="1">
      <c r="A2135" s="647" t="str">
        <f t="shared" si="191"/>
        <v>平成24</v>
      </c>
      <c r="B2135" s="552">
        <f t="shared" si="188"/>
        <v>17</v>
      </c>
      <c r="C2135" s="648" t="s">
        <v>4717</v>
      </c>
      <c r="D2135" s="648">
        <f t="shared" si="189"/>
        <v>41077</v>
      </c>
      <c r="E2135" s="654">
        <v>2</v>
      </c>
      <c r="F2135" s="650" t="s">
        <v>4718</v>
      </c>
      <c r="G2135" s="650" t="s">
        <v>4719</v>
      </c>
      <c r="H2135" s="650" t="s">
        <v>3557</v>
      </c>
      <c r="I2135" s="677" t="s">
        <v>4093</v>
      </c>
      <c r="J2135" s="669">
        <v>1</v>
      </c>
      <c r="K2135" s="669">
        <v>55</v>
      </c>
      <c r="L2135" s="669">
        <v>151</v>
      </c>
      <c r="M2135" s="176">
        <f t="shared" si="192"/>
        <v>302</v>
      </c>
      <c r="N2135" s="1104"/>
      <c r="O2135" s="1129" t="str">
        <f t="shared" si="190"/>
        <v/>
      </c>
      <c r="P2135" s="175"/>
      <c r="Q2135" s="175"/>
      <c r="R2135" s="175"/>
      <c r="S2135" s="175"/>
      <c r="T2135" s="175"/>
      <c r="U2135" s="175"/>
      <c r="V2135" s="175"/>
      <c r="W2135" s="175"/>
      <c r="X2135" s="175"/>
      <c r="Y2135" s="175"/>
      <c r="Z2135" s="175"/>
      <c r="AA2135" s="175"/>
      <c r="AB2135" s="175"/>
      <c r="AC2135" s="175"/>
      <c r="AD2135" s="175"/>
      <c r="AE2135" s="175"/>
      <c r="AF2135" s="175"/>
      <c r="AG2135" s="175"/>
    </row>
    <row r="2136" spans="1:33" ht="18" customHeight="1">
      <c r="A2136" s="647" t="str">
        <f t="shared" si="191"/>
        <v>平成24</v>
      </c>
      <c r="B2136" s="552">
        <f t="shared" si="188"/>
        <v>18</v>
      </c>
      <c r="C2136" s="648" t="s">
        <v>4715</v>
      </c>
      <c r="D2136" s="648">
        <f t="shared" si="189"/>
        <v>41082</v>
      </c>
      <c r="E2136" s="654">
        <v>2</v>
      </c>
      <c r="F2136" s="650" t="s">
        <v>4720</v>
      </c>
      <c r="G2136" s="650" t="s">
        <v>4721</v>
      </c>
      <c r="H2136" s="650" t="s">
        <v>3538</v>
      </c>
      <c r="I2136" s="677" t="s">
        <v>4465</v>
      </c>
      <c r="J2136" s="669">
        <v>1</v>
      </c>
      <c r="K2136" s="669">
        <v>53</v>
      </c>
      <c r="L2136" s="669">
        <v>180</v>
      </c>
      <c r="M2136" s="176">
        <f t="shared" si="192"/>
        <v>360</v>
      </c>
      <c r="N2136" s="1104"/>
      <c r="O2136" s="1129" t="str">
        <f t="shared" si="190"/>
        <v/>
      </c>
      <c r="P2136" s="175"/>
      <c r="Q2136" s="175"/>
      <c r="R2136" s="175"/>
      <c r="S2136" s="175"/>
      <c r="T2136" s="175"/>
      <c r="U2136" s="175"/>
      <c r="V2136" s="175"/>
      <c r="W2136" s="175"/>
      <c r="X2136" s="175"/>
      <c r="Y2136" s="175"/>
      <c r="Z2136" s="175"/>
      <c r="AA2136" s="175"/>
      <c r="AB2136" s="175"/>
      <c r="AC2136" s="175"/>
      <c r="AD2136" s="175"/>
      <c r="AE2136" s="175"/>
      <c r="AF2136" s="175"/>
      <c r="AG2136" s="175"/>
    </row>
    <row r="2137" spans="1:33" ht="18" customHeight="1">
      <c r="A2137" s="647" t="str">
        <f t="shared" si="191"/>
        <v>平成24</v>
      </c>
      <c r="B2137" s="552">
        <f t="shared" si="188"/>
        <v>126</v>
      </c>
      <c r="C2137" s="648" t="s">
        <v>4715</v>
      </c>
      <c r="D2137" s="648">
        <f t="shared" si="189"/>
        <v>41082</v>
      </c>
      <c r="E2137" s="654">
        <v>2</v>
      </c>
      <c r="F2137" s="650" t="s">
        <v>4722</v>
      </c>
      <c r="G2137" s="650" t="s">
        <v>4659</v>
      </c>
      <c r="H2137" s="650" t="s">
        <v>2922</v>
      </c>
      <c r="I2137" s="677" t="s">
        <v>4093</v>
      </c>
      <c r="J2137" s="669">
        <v>1</v>
      </c>
      <c r="K2137" s="669">
        <v>1</v>
      </c>
      <c r="L2137" s="669">
        <v>2</v>
      </c>
      <c r="M2137" s="176">
        <f t="shared" si="192"/>
        <v>4</v>
      </c>
      <c r="N2137" s="1104"/>
      <c r="O2137" s="1129" t="str">
        <f t="shared" si="190"/>
        <v/>
      </c>
      <c r="P2137" s="175"/>
      <c r="Q2137" s="175"/>
      <c r="R2137" s="175"/>
      <c r="S2137" s="175"/>
      <c r="T2137" s="175"/>
      <c r="U2137" s="175"/>
      <c r="V2137" s="175"/>
      <c r="W2137" s="175"/>
      <c r="X2137" s="175"/>
      <c r="Y2137" s="175"/>
      <c r="Z2137" s="175"/>
      <c r="AA2137" s="175"/>
      <c r="AB2137" s="175"/>
      <c r="AC2137" s="175"/>
      <c r="AD2137" s="175"/>
      <c r="AE2137" s="175"/>
      <c r="AF2137" s="175"/>
      <c r="AG2137" s="175"/>
    </row>
    <row r="2138" spans="1:33" ht="18" customHeight="1">
      <c r="A2138" s="647" t="str">
        <f t="shared" si="191"/>
        <v>平成24</v>
      </c>
      <c r="B2138" s="552">
        <f t="shared" si="188"/>
        <v>46</v>
      </c>
      <c r="C2138" s="648" t="s">
        <v>4723</v>
      </c>
      <c r="D2138" s="648" t="str">
        <f t="shared" si="189"/>
        <v/>
      </c>
      <c r="E2138" s="654">
        <v>1</v>
      </c>
      <c r="F2138" s="650" t="s">
        <v>4724</v>
      </c>
      <c r="G2138" s="650" t="s">
        <v>3011</v>
      </c>
      <c r="H2138" s="650" t="s">
        <v>3512</v>
      </c>
      <c r="I2138" s="677" t="s">
        <v>4130</v>
      </c>
      <c r="J2138" s="669">
        <v>1</v>
      </c>
      <c r="K2138" s="669">
        <v>9</v>
      </c>
      <c r="L2138" s="669">
        <v>118</v>
      </c>
      <c r="M2138" s="176">
        <f t="shared" si="192"/>
        <v>118</v>
      </c>
      <c r="N2138" s="1104"/>
      <c r="O2138" s="1129" t="str">
        <f t="shared" si="190"/>
        <v/>
      </c>
      <c r="P2138" s="175"/>
      <c r="Q2138" s="175"/>
      <c r="R2138" s="175"/>
      <c r="S2138" s="175"/>
      <c r="T2138" s="175"/>
      <c r="U2138" s="175"/>
      <c r="V2138" s="175"/>
      <c r="W2138" s="175"/>
      <c r="X2138" s="175"/>
      <c r="Y2138" s="175"/>
      <c r="Z2138" s="175"/>
      <c r="AA2138" s="175"/>
      <c r="AB2138" s="175"/>
      <c r="AC2138" s="175"/>
      <c r="AD2138" s="175"/>
      <c r="AE2138" s="175"/>
      <c r="AF2138" s="175"/>
      <c r="AG2138" s="175"/>
    </row>
    <row r="2139" spans="1:33" ht="18" customHeight="1">
      <c r="A2139" s="647" t="str">
        <f t="shared" si="191"/>
        <v>平成24</v>
      </c>
      <c r="B2139" s="552">
        <f t="shared" si="188"/>
        <v>40</v>
      </c>
      <c r="C2139" s="648" t="s">
        <v>4723</v>
      </c>
      <c r="D2139" s="648" t="str">
        <f t="shared" si="189"/>
        <v/>
      </c>
      <c r="E2139" s="654">
        <v>1</v>
      </c>
      <c r="F2139" s="679" t="s">
        <v>4725</v>
      </c>
      <c r="G2139" s="650" t="s">
        <v>3134</v>
      </c>
      <c r="H2139" s="679" t="s">
        <v>4529</v>
      </c>
      <c r="I2139" s="677" t="s">
        <v>4093</v>
      </c>
      <c r="J2139" s="678">
        <v>2</v>
      </c>
      <c r="K2139" s="669">
        <v>11</v>
      </c>
      <c r="L2139" s="669">
        <v>106</v>
      </c>
      <c r="M2139" s="176">
        <f t="shared" si="192"/>
        <v>106</v>
      </c>
      <c r="N2139" s="1104"/>
      <c r="O2139" s="1129" t="str">
        <f t="shared" si="190"/>
        <v/>
      </c>
      <c r="P2139" s="175"/>
      <c r="Q2139" s="175"/>
      <c r="R2139" s="175"/>
      <c r="S2139" s="175"/>
      <c r="T2139" s="175"/>
      <c r="U2139" s="175"/>
      <c r="V2139" s="175"/>
      <c r="W2139" s="175"/>
      <c r="X2139" s="175"/>
      <c r="Y2139" s="175"/>
      <c r="Z2139" s="175"/>
      <c r="AA2139" s="175"/>
      <c r="AB2139" s="175"/>
      <c r="AC2139" s="175"/>
      <c r="AD2139" s="175"/>
      <c r="AE2139" s="175"/>
      <c r="AF2139" s="175"/>
      <c r="AG2139" s="175"/>
    </row>
    <row r="2140" spans="1:33" ht="18" customHeight="1">
      <c r="A2140" s="647" t="str">
        <f t="shared" si="191"/>
        <v>平成24</v>
      </c>
      <c r="B2140" s="552">
        <f t="shared" si="188"/>
        <v>69</v>
      </c>
      <c r="C2140" s="648" t="s">
        <v>4726</v>
      </c>
      <c r="D2140" s="648" t="str">
        <f t="shared" si="189"/>
        <v/>
      </c>
      <c r="E2140" s="654">
        <v>1</v>
      </c>
      <c r="F2140" s="650" t="s">
        <v>4727</v>
      </c>
      <c r="G2140" s="650" t="s">
        <v>2915</v>
      </c>
      <c r="H2140" s="650" t="s">
        <v>3512</v>
      </c>
      <c r="I2140" s="677" t="s">
        <v>4130</v>
      </c>
      <c r="J2140" s="669">
        <v>1</v>
      </c>
      <c r="K2140" s="669">
        <v>6</v>
      </c>
      <c r="L2140" s="669">
        <v>88</v>
      </c>
      <c r="M2140" s="176">
        <f t="shared" si="192"/>
        <v>88</v>
      </c>
      <c r="N2140" s="1104"/>
      <c r="O2140" s="1129" t="str">
        <f t="shared" si="190"/>
        <v/>
      </c>
      <c r="P2140" s="175"/>
      <c r="Q2140" s="175"/>
      <c r="R2140" s="175"/>
      <c r="S2140" s="175"/>
      <c r="T2140" s="175"/>
      <c r="U2140" s="175"/>
      <c r="V2140" s="175"/>
      <c r="W2140" s="175"/>
      <c r="X2140" s="175"/>
      <c r="Y2140" s="175"/>
      <c r="Z2140" s="175"/>
      <c r="AA2140" s="175"/>
      <c r="AB2140" s="175"/>
      <c r="AC2140" s="175"/>
      <c r="AD2140" s="175"/>
      <c r="AE2140" s="175"/>
      <c r="AF2140" s="175"/>
      <c r="AG2140" s="175"/>
    </row>
    <row r="2141" spans="1:33" ht="18" customHeight="1">
      <c r="A2141" s="647" t="str">
        <f t="shared" si="191"/>
        <v>平成24</v>
      </c>
      <c r="B2141" s="552">
        <f t="shared" si="188"/>
        <v>79</v>
      </c>
      <c r="C2141" s="648" t="s">
        <v>4726</v>
      </c>
      <c r="D2141" s="648" t="str">
        <f t="shared" si="189"/>
        <v/>
      </c>
      <c r="E2141" s="654">
        <v>1</v>
      </c>
      <c r="F2141" s="650" t="s">
        <v>4728</v>
      </c>
      <c r="G2141" s="650" t="s">
        <v>4729</v>
      </c>
      <c r="H2141" s="650" t="s">
        <v>3538</v>
      </c>
      <c r="I2141" s="677" t="s">
        <v>4465</v>
      </c>
      <c r="J2141" s="669">
        <v>2</v>
      </c>
      <c r="K2141" s="669">
        <v>5</v>
      </c>
      <c r="L2141" s="669">
        <v>107</v>
      </c>
      <c r="M2141" s="176">
        <f t="shared" si="192"/>
        <v>107</v>
      </c>
      <c r="N2141" s="1104"/>
      <c r="O2141" s="1129" t="str">
        <f t="shared" si="190"/>
        <v/>
      </c>
      <c r="P2141" s="175"/>
      <c r="Q2141" s="175"/>
      <c r="R2141" s="175"/>
      <c r="S2141" s="175"/>
      <c r="T2141" s="175"/>
      <c r="U2141" s="175"/>
      <c r="V2141" s="175"/>
      <c r="W2141" s="175"/>
      <c r="X2141" s="175"/>
      <c r="Y2141" s="175"/>
      <c r="Z2141" s="175"/>
      <c r="AA2141" s="175"/>
      <c r="AB2141" s="175"/>
      <c r="AC2141" s="175"/>
      <c r="AD2141" s="175"/>
      <c r="AE2141" s="175"/>
      <c r="AF2141" s="175"/>
      <c r="AG2141" s="175"/>
    </row>
    <row r="2142" spans="1:33" ht="18" customHeight="1">
      <c r="A2142" s="647" t="str">
        <f t="shared" si="191"/>
        <v>平成24</v>
      </c>
      <c r="B2142" s="552">
        <f t="shared" si="188"/>
        <v>126</v>
      </c>
      <c r="C2142" s="648" t="s">
        <v>4730</v>
      </c>
      <c r="D2142" s="648">
        <f t="shared" si="189"/>
        <v>41089</v>
      </c>
      <c r="E2142" s="654">
        <v>2</v>
      </c>
      <c r="F2142" s="650" t="s">
        <v>4731</v>
      </c>
      <c r="G2142" s="650" t="s">
        <v>4668</v>
      </c>
      <c r="H2142" s="650" t="s">
        <v>2922</v>
      </c>
      <c r="I2142" s="677" t="s">
        <v>4093</v>
      </c>
      <c r="J2142" s="669">
        <v>1</v>
      </c>
      <c r="K2142" s="669">
        <v>1</v>
      </c>
      <c r="L2142" s="669">
        <v>1</v>
      </c>
      <c r="M2142" s="176">
        <f t="shared" si="192"/>
        <v>2</v>
      </c>
      <c r="N2142" s="1104"/>
      <c r="O2142" s="1129" t="str">
        <f t="shared" si="190"/>
        <v/>
      </c>
      <c r="P2142" s="175"/>
      <c r="Q2142" s="175"/>
      <c r="R2142" s="175"/>
      <c r="S2142" s="175"/>
      <c r="T2142" s="175"/>
      <c r="U2142" s="175"/>
      <c r="V2142" s="175"/>
      <c r="W2142" s="175"/>
      <c r="X2142" s="175"/>
      <c r="Y2142" s="175"/>
      <c r="Z2142" s="175"/>
      <c r="AA2142" s="175"/>
      <c r="AB2142" s="175"/>
      <c r="AC2142" s="175"/>
      <c r="AD2142" s="175"/>
      <c r="AE2142" s="175"/>
      <c r="AF2142" s="175"/>
      <c r="AG2142" s="175"/>
    </row>
    <row r="2143" spans="1:33" ht="18" customHeight="1">
      <c r="A2143" s="647" t="str">
        <f t="shared" si="191"/>
        <v>平成24</v>
      </c>
      <c r="B2143" s="552">
        <f t="shared" si="188"/>
        <v>79</v>
      </c>
      <c r="C2143" s="648" t="s">
        <v>4726</v>
      </c>
      <c r="D2143" s="648" t="str">
        <f t="shared" si="189"/>
        <v/>
      </c>
      <c r="E2143" s="654">
        <v>1</v>
      </c>
      <c r="F2143" s="650" t="s">
        <v>4732</v>
      </c>
      <c r="G2143" s="650" t="s">
        <v>4733</v>
      </c>
      <c r="H2143" s="650" t="s">
        <v>3263</v>
      </c>
      <c r="I2143" s="677" t="s">
        <v>4205</v>
      </c>
      <c r="J2143" s="669">
        <v>1</v>
      </c>
      <c r="K2143" s="669">
        <v>5</v>
      </c>
      <c r="L2143" s="669">
        <v>128</v>
      </c>
      <c r="M2143" s="176">
        <f t="shared" si="192"/>
        <v>128</v>
      </c>
      <c r="N2143" s="1104"/>
      <c r="O2143" s="1129" t="str">
        <f t="shared" si="190"/>
        <v/>
      </c>
      <c r="P2143" s="175"/>
      <c r="Q2143" s="175"/>
      <c r="R2143" s="175"/>
      <c r="S2143" s="175"/>
      <c r="T2143" s="175"/>
      <c r="U2143" s="175"/>
      <c r="V2143" s="175"/>
      <c r="W2143" s="175"/>
      <c r="X2143" s="175"/>
      <c r="Y2143" s="175"/>
      <c r="Z2143" s="175"/>
      <c r="AA2143" s="175"/>
      <c r="AB2143" s="175"/>
      <c r="AC2143" s="175"/>
      <c r="AD2143" s="175"/>
      <c r="AE2143" s="175"/>
      <c r="AF2143" s="175"/>
      <c r="AG2143" s="175"/>
    </row>
    <row r="2144" spans="1:33" ht="18" customHeight="1">
      <c r="A2144" s="647" t="str">
        <f t="shared" si="191"/>
        <v>平成24</v>
      </c>
      <c r="B2144" s="552">
        <f t="shared" si="188"/>
        <v>5</v>
      </c>
      <c r="C2144" s="648" t="s">
        <v>4734</v>
      </c>
      <c r="D2144" s="648">
        <f t="shared" si="189"/>
        <v>41088</v>
      </c>
      <c r="E2144" s="654">
        <v>2</v>
      </c>
      <c r="F2144" s="650" t="s">
        <v>4392</v>
      </c>
      <c r="G2144" s="650" t="s">
        <v>4733</v>
      </c>
      <c r="H2144" s="650" t="s">
        <v>3547</v>
      </c>
      <c r="I2144" s="677" t="s">
        <v>4096</v>
      </c>
      <c r="J2144" s="669">
        <v>1</v>
      </c>
      <c r="K2144" s="669">
        <v>215</v>
      </c>
      <c r="L2144" s="669">
        <v>444</v>
      </c>
      <c r="M2144" s="176">
        <f t="shared" si="192"/>
        <v>888</v>
      </c>
      <c r="N2144" s="1104"/>
      <c r="O2144" s="1129" t="str">
        <f t="shared" si="190"/>
        <v/>
      </c>
      <c r="P2144" s="175"/>
      <c r="Q2144" s="175"/>
      <c r="R2144" s="175"/>
      <c r="S2144" s="175"/>
      <c r="T2144" s="175"/>
      <c r="U2144" s="175"/>
      <c r="V2144" s="175"/>
      <c r="W2144" s="175"/>
      <c r="X2144" s="175"/>
      <c r="Y2144" s="175"/>
      <c r="Z2144" s="175"/>
      <c r="AA2144" s="175"/>
      <c r="AB2144" s="175"/>
      <c r="AC2144" s="175"/>
      <c r="AD2144" s="175"/>
      <c r="AE2144" s="175"/>
      <c r="AF2144" s="175"/>
      <c r="AG2144" s="175"/>
    </row>
    <row r="2145" spans="1:33" ht="18" customHeight="1">
      <c r="A2145" s="647" t="str">
        <f t="shared" si="191"/>
        <v>平成24</v>
      </c>
      <c r="B2145" s="552">
        <f t="shared" si="188"/>
        <v>79</v>
      </c>
      <c r="C2145" s="648" t="s">
        <v>4735</v>
      </c>
      <c r="D2145" s="648" t="str">
        <f t="shared" si="189"/>
        <v/>
      </c>
      <c r="E2145" s="654">
        <v>1</v>
      </c>
      <c r="F2145" s="679" t="s">
        <v>4736</v>
      </c>
      <c r="G2145" s="650" t="s">
        <v>4737</v>
      </c>
      <c r="H2145" s="679" t="s">
        <v>4529</v>
      </c>
      <c r="I2145" s="677" t="s">
        <v>4093</v>
      </c>
      <c r="J2145" s="678">
        <v>2</v>
      </c>
      <c r="K2145" s="669">
        <v>5</v>
      </c>
      <c r="L2145" s="669">
        <v>65</v>
      </c>
      <c r="M2145" s="176">
        <f t="shared" si="192"/>
        <v>65</v>
      </c>
      <c r="N2145" s="1104"/>
      <c r="O2145" s="1129" t="str">
        <f t="shared" si="190"/>
        <v/>
      </c>
      <c r="P2145" s="175"/>
      <c r="Q2145" s="175"/>
      <c r="R2145" s="175"/>
      <c r="S2145" s="175"/>
      <c r="T2145" s="175"/>
      <c r="U2145" s="175"/>
      <c r="V2145" s="175"/>
      <c r="W2145" s="175"/>
      <c r="X2145" s="175"/>
      <c r="Y2145" s="175"/>
      <c r="Z2145" s="175"/>
      <c r="AA2145" s="175"/>
      <c r="AB2145" s="175"/>
      <c r="AC2145" s="175"/>
      <c r="AD2145" s="175"/>
      <c r="AE2145" s="175"/>
      <c r="AF2145" s="175"/>
      <c r="AG2145" s="175"/>
    </row>
    <row r="2146" spans="1:33" ht="18" customHeight="1">
      <c r="A2146" s="647" t="str">
        <f t="shared" si="191"/>
        <v>平成24</v>
      </c>
      <c r="B2146" s="552">
        <f t="shared" si="188"/>
        <v>69</v>
      </c>
      <c r="C2146" s="648" t="s">
        <v>4738</v>
      </c>
      <c r="D2146" s="648" t="str">
        <f t="shared" si="189"/>
        <v/>
      </c>
      <c r="E2146" s="654">
        <v>1</v>
      </c>
      <c r="F2146" s="651" t="s">
        <v>4739</v>
      </c>
      <c r="G2146" s="650" t="s">
        <v>4740</v>
      </c>
      <c r="H2146" s="650" t="s">
        <v>3585</v>
      </c>
      <c r="I2146" s="677" t="s">
        <v>4083</v>
      </c>
      <c r="J2146" s="669">
        <v>2</v>
      </c>
      <c r="K2146" s="669">
        <v>6</v>
      </c>
      <c r="L2146" s="669">
        <v>40</v>
      </c>
      <c r="M2146" s="176">
        <f t="shared" si="192"/>
        <v>40</v>
      </c>
      <c r="N2146" s="1104"/>
      <c r="O2146" s="1129" t="str">
        <f t="shared" si="190"/>
        <v/>
      </c>
      <c r="P2146" s="175"/>
      <c r="Q2146" s="175"/>
      <c r="R2146" s="175"/>
      <c r="S2146" s="175"/>
      <c r="T2146" s="175"/>
      <c r="U2146" s="175"/>
      <c r="V2146" s="175"/>
      <c r="W2146" s="175"/>
      <c r="X2146" s="175"/>
      <c r="Y2146" s="175"/>
      <c r="Z2146" s="175"/>
      <c r="AA2146" s="175"/>
      <c r="AB2146" s="175"/>
      <c r="AC2146" s="175"/>
      <c r="AD2146" s="175"/>
      <c r="AE2146" s="175"/>
      <c r="AF2146" s="175"/>
      <c r="AG2146" s="175"/>
    </row>
    <row r="2147" spans="1:33" ht="18" customHeight="1">
      <c r="A2147" s="647" t="str">
        <f t="shared" si="191"/>
        <v>平成24</v>
      </c>
      <c r="B2147" s="552">
        <f t="shared" si="188"/>
        <v>46</v>
      </c>
      <c r="C2147" s="648" t="s">
        <v>4741</v>
      </c>
      <c r="D2147" s="648" t="str">
        <f t="shared" si="189"/>
        <v/>
      </c>
      <c r="E2147" s="654">
        <v>1</v>
      </c>
      <c r="F2147" s="650" t="s">
        <v>4742</v>
      </c>
      <c r="G2147" s="650" t="s">
        <v>2915</v>
      </c>
      <c r="H2147" s="650" t="s">
        <v>3624</v>
      </c>
      <c r="I2147" s="677" t="s">
        <v>4093</v>
      </c>
      <c r="J2147" s="669">
        <v>2</v>
      </c>
      <c r="K2147" s="669">
        <v>9</v>
      </c>
      <c r="L2147" s="669">
        <v>102</v>
      </c>
      <c r="M2147" s="176">
        <f t="shared" si="192"/>
        <v>102</v>
      </c>
      <c r="N2147" s="1104"/>
      <c r="O2147" s="1129" t="str">
        <f t="shared" si="190"/>
        <v/>
      </c>
      <c r="P2147" s="175"/>
      <c r="Q2147" s="175"/>
      <c r="R2147" s="175"/>
      <c r="S2147" s="175"/>
      <c r="T2147" s="175"/>
      <c r="U2147" s="175"/>
      <c r="V2147" s="175"/>
      <c r="W2147" s="175"/>
      <c r="X2147" s="175"/>
      <c r="Y2147" s="175"/>
      <c r="Z2147" s="175"/>
      <c r="AA2147" s="175"/>
      <c r="AB2147" s="175"/>
      <c r="AC2147" s="175"/>
      <c r="AD2147" s="175"/>
      <c r="AE2147" s="175"/>
      <c r="AF2147" s="175"/>
      <c r="AG2147" s="175"/>
    </row>
    <row r="2148" spans="1:33" ht="18" customHeight="1">
      <c r="A2148" s="647" t="str">
        <f t="shared" si="191"/>
        <v>平成24</v>
      </c>
      <c r="B2148" s="552">
        <f t="shared" si="188"/>
        <v>126</v>
      </c>
      <c r="C2148" s="648" t="s">
        <v>4743</v>
      </c>
      <c r="D2148" s="648" t="str">
        <f t="shared" si="189"/>
        <v/>
      </c>
      <c r="E2148" s="654">
        <v>1</v>
      </c>
      <c r="F2148" s="650" t="s">
        <v>4744</v>
      </c>
      <c r="G2148" s="650" t="s">
        <v>4677</v>
      </c>
      <c r="H2148" s="650" t="s">
        <v>2922</v>
      </c>
      <c r="I2148" s="677" t="s">
        <v>4093</v>
      </c>
      <c r="J2148" s="669">
        <v>1</v>
      </c>
      <c r="K2148" s="669">
        <v>1</v>
      </c>
      <c r="L2148" s="669">
        <v>4</v>
      </c>
      <c r="M2148" s="176">
        <f t="shared" si="192"/>
        <v>4</v>
      </c>
      <c r="N2148" s="1104"/>
      <c r="O2148" s="1129" t="str">
        <f t="shared" si="190"/>
        <v/>
      </c>
      <c r="P2148" s="175"/>
      <c r="Q2148" s="175"/>
      <c r="R2148" s="175"/>
      <c r="S2148" s="175"/>
      <c r="T2148" s="175"/>
      <c r="U2148" s="175"/>
      <c r="V2148" s="175"/>
      <c r="W2148" s="175"/>
      <c r="X2148" s="175"/>
      <c r="Y2148" s="175"/>
      <c r="Z2148" s="175"/>
      <c r="AA2148" s="175"/>
      <c r="AB2148" s="175"/>
      <c r="AC2148" s="175"/>
      <c r="AD2148" s="175"/>
      <c r="AE2148" s="175"/>
      <c r="AF2148" s="175"/>
      <c r="AG2148" s="175"/>
    </row>
    <row r="2149" spans="1:33" ht="18" customHeight="1">
      <c r="A2149" s="647" t="str">
        <f t="shared" si="191"/>
        <v>平成24</v>
      </c>
      <c r="B2149" s="552">
        <f t="shared" si="188"/>
        <v>22</v>
      </c>
      <c r="C2149" s="648" t="s">
        <v>4745</v>
      </c>
      <c r="D2149" s="648">
        <f t="shared" si="189"/>
        <v>41102</v>
      </c>
      <c r="E2149" s="654">
        <v>2</v>
      </c>
      <c r="F2149" s="650" t="s">
        <v>4746</v>
      </c>
      <c r="G2149" s="650" t="s">
        <v>3829</v>
      </c>
      <c r="H2149" s="650" t="s">
        <v>2920</v>
      </c>
      <c r="I2149" s="677" t="s">
        <v>4083</v>
      </c>
      <c r="J2149" s="669">
        <v>1</v>
      </c>
      <c r="K2149" s="669">
        <v>30</v>
      </c>
      <c r="L2149" s="669">
        <v>91</v>
      </c>
      <c r="M2149" s="176">
        <f t="shared" si="192"/>
        <v>182</v>
      </c>
      <c r="N2149" s="1104"/>
      <c r="O2149" s="1129" t="str">
        <f t="shared" si="190"/>
        <v/>
      </c>
      <c r="P2149" s="175"/>
      <c r="Q2149" s="175"/>
      <c r="R2149" s="175"/>
      <c r="S2149" s="175"/>
      <c r="T2149" s="175"/>
      <c r="U2149" s="175"/>
      <c r="V2149" s="175"/>
      <c r="W2149" s="175"/>
      <c r="X2149" s="175"/>
      <c r="Y2149" s="175"/>
      <c r="Z2149" s="175"/>
      <c r="AA2149" s="175"/>
      <c r="AB2149" s="175"/>
      <c r="AC2149" s="175"/>
      <c r="AD2149" s="175"/>
      <c r="AE2149" s="175"/>
      <c r="AF2149" s="175"/>
      <c r="AG2149" s="175"/>
    </row>
    <row r="2150" spans="1:33" ht="18" customHeight="1">
      <c r="A2150" s="647" t="str">
        <f t="shared" si="191"/>
        <v>平成24</v>
      </c>
      <c r="B2150" s="552">
        <f t="shared" si="188"/>
        <v>126</v>
      </c>
      <c r="C2150" s="648" t="s">
        <v>4745</v>
      </c>
      <c r="D2150" s="648">
        <f t="shared" si="189"/>
        <v>41102</v>
      </c>
      <c r="E2150" s="654">
        <v>2</v>
      </c>
      <c r="F2150" s="650" t="s">
        <v>4747</v>
      </c>
      <c r="G2150" s="650" t="s">
        <v>4668</v>
      </c>
      <c r="H2150" s="650" t="s">
        <v>2922</v>
      </c>
      <c r="I2150" s="677" t="s">
        <v>4093</v>
      </c>
      <c r="J2150" s="669">
        <v>1</v>
      </c>
      <c r="K2150" s="669">
        <v>1</v>
      </c>
      <c r="L2150" s="669">
        <v>4</v>
      </c>
      <c r="M2150" s="176">
        <f t="shared" si="192"/>
        <v>8</v>
      </c>
      <c r="N2150" s="1104"/>
      <c r="O2150" s="1129" t="str">
        <f t="shared" si="190"/>
        <v/>
      </c>
      <c r="P2150" s="175"/>
      <c r="Q2150" s="175"/>
      <c r="R2150" s="175"/>
      <c r="S2150" s="175"/>
      <c r="T2150" s="175"/>
      <c r="U2150" s="175"/>
      <c r="V2150" s="175"/>
      <c r="W2150" s="175"/>
      <c r="X2150" s="175"/>
      <c r="Y2150" s="175"/>
      <c r="Z2150" s="175"/>
      <c r="AA2150" s="175"/>
      <c r="AB2150" s="175"/>
      <c r="AC2150" s="175"/>
      <c r="AD2150" s="175"/>
      <c r="AE2150" s="175"/>
      <c r="AF2150" s="175"/>
      <c r="AG2150" s="175"/>
    </row>
    <row r="2151" spans="1:33" ht="18" customHeight="1">
      <c r="A2151" s="647" t="str">
        <f t="shared" si="191"/>
        <v>平成24</v>
      </c>
      <c r="B2151" s="552">
        <f t="shared" si="188"/>
        <v>59</v>
      </c>
      <c r="C2151" s="648" t="s">
        <v>4748</v>
      </c>
      <c r="D2151" s="648" t="str">
        <f t="shared" si="189"/>
        <v/>
      </c>
      <c r="E2151" s="654">
        <v>1</v>
      </c>
      <c r="F2151" s="650" t="s">
        <v>4749</v>
      </c>
      <c r="G2151" s="650" t="s">
        <v>4750</v>
      </c>
      <c r="H2151" s="650" t="s">
        <v>3512</v>
      </c>
      <c r="I2151" s="677" t="s">
        <v>4130</v>
      </c>
      <c r="J2151" s="669">
        <v>1</v>
      </c>
      <c r="K2151" s="669">
        <v>7</v>
      </c>
      <c r="L2151" s="669">
        <v>164</v>
      </c>
      <c r="M2151" s="176">
        <f t="shared" si="192"/>
        <v>164</v>
      </c>
      <c r="N2151" s="1104"/>
      <c r="O2151" s="1129" t="str">
        <f t="shared" si="190"/>
        <v/>
      </c>
      <c r="P2151" s="175"/>
      <c r="Q2151" s="175"/>
      <c r="R2151" s="175"/>
      <c r="S2151" s="175"/>
      <c r="T2151" s="175"/>
      <c r="U2151" s="175"/>
      <c r="V2151" s="175"/>
      <c r="W2151" s="175"/>
      <c r="X2151" s="175"/>
      <c r="Y2151" s="175"/>
      <c r="Z2151" s="175"/>
      <c r="AA2151" s="175"/>
      <c r="AB2151" s="175"/>
      <c r="AC2151" s="175"/>
      <c r="AD2151" s="175"/>
      <c r="AE2151" s="175"/>
      <c r="AF2151" s="175"/>
      <c r="AG2151" s="175"/>
    </row>
    <row r="2152" spans="1:33" ht="18" customHeight="1">
      <c r="A2152" s="647" t="str">
        <f t="shared" si="191"/>
        <v>平成24</v>
      </c>
      <c r="B2152" s="552">
        <f t="shared" si="188"/>
        <v>46</v>
      </c>
      <c r="C2152" s="648" t="s">
        <v>4748</v>
      </c>
      <c r="D2152" s="648" t="str">
        <f t="shared" si="189"/>
        <v/>
      </c>
      <c r="E2152" s="654">
        <v>1</v>
      </c>
      <c r="F2152" s="650" t="s">
        <v>4751</v>
      </c>
      <c r="G2152" s="650" t="s">
        <v>3011</v>
      </c>
      <c r="H2152" s="650" t="s">
        <v>3624</v>
      </c>
      <c r="I2152" s="677" t="s">
        <v>4093</v>
      </c>
      <c r="J2152" s="669">
        <v>2</v>
      </c>
      <c r="K2152" s="669">
        <v>9</v>
      </c>
      <c r="L2152" s="669">
        <v>89</v>
      </c>
      <c r="M2152" s="176">
        <f t="shared" si="192"/>
        <v>89</v>
      </c>
      <c r="N2152" s="1104"/>
      <c r="O2152" s="1129" t="str">
        <f t="shared" si="190"/>
        <v/>
      </c>
      <c r="P2152" s="175"/>
      <c r="Q2152" s="175"/>
      <c r="R2152" s="175"/>
      <c r="S2152" s="175"/>
      <c r="T2152" s="175"/>
      <c r="U2152" s="175"/>
      <c r="V2152" s="175"/>
      <c r="W2152" s="175"/>
      <c r="X2152" s="175"/>
      <c r="Y2152" s="175"/>
      <c r="Z2152" s="175"/>
      <c r="AA2152" s="175"/>
      <c r="AB2152" s="175"/>
      <c r="AC2152" s="175"/>
      <c r="AD2152" s="175"/>
      <c r="AE2152" s="175"/>
      <c r="AF2152" s="175"/>
      <c r="AG2152" s="175"/>
    </row>
    <row r="2153" spans="1:33" ht="18" customHeight="1">
      <c r="A2153" s="647" t="str">
        <f t="shared" si="191"/>
        <v>平成24</v>
      </c>
      <c r="B2153" s="552">
        <f t="shared" si="188"/>
        <v>126</v>
      </c>
      <c r="C2153" s="648" t="s">
        <v>4752</v>
      </c>
      <c r="D2153" s="648">
        <f t="shared" si="189"/>
        <v>41109</v>
      </c>
      <c r="E2153" s="654">
        <v>2</v>
      </c>
      <c r="F2153" s="650" t="s">
        <v>4753</v>
      </c>
      <c r="G2153" s="650" t="s">
        <v>4656</v>
      </c>
      <c r="H2153" s="650" t="s">
        <v>2922</v>
      </c>
      <c r="I2153" s="677" t="s">
        <v>4093</v>
      </c>
      <c r="J2153" s="669">
        <v>1</v>
      </c>
      <c r="K2153" s="669">
        <v>1</v>
      </c>
      <c r="L2153" s="669">
        <v>4</v>
      </c>
      <c r="M2153" s="176">
        <f t="shared" si="192"/>
        <v>8</v>
      </c>
      <c r="N2153" s="1104"/>
      <c r="O2153" s="1129" t="str">
        <f t="shared" si="190"/>
        <v/>
      </c>
      <c r="P2153" s="175"/>
      <c r="Q2153" s="175"/>
      <c r="R2153" s="175"/>
      <c r="S2153" s="175"/>
      <c r="T2153" s="175"/>
      <c r="U2153" s="175"/>
      <c r="V2153" s="175"/>
      <c r="W2153" s="175"/>
      <c r="X2153" s="175"/>
      <c r="Y2153" s="175"/>
      <c r="Z2153" s="175"/>
      <c r="AA2153" s="175"/>
      <c r="AB2153" s="175"/>
      <c r="AC2153" s="175"/>
      <c r="AD2153" s="175"/>
      <c r="AE2153" s="175"/>
      <c r="AF2153" s="175"/>
      <c r="AG2153" s="175"/>
    </row>
    <row r="2154" spans="1:33" ht="18" customHeight="1">
      <c r="A2154" s="647" t="str">
        <f t="shared" si="191"/>
        <v>平成24</v>
      </c>
      <c r="B2154" s="552">
        <f t="shared" si="188"/>
        <v>26</v>
      </c>
      <c r="C2154" s="648" t="s">
        <v>4754</v>
      </c>
      <c r="D2154" s="648" t="str">
        <f t="shared" si="189"/>
        <v/>
      </c>
      <c r="E2154" s="654">
        <v>1</v>
      </c>
      <c r="F2154" s="650" t="s">
        <v>4755</v>
      </c>
      <c r="G2154" s="650" t="s">
        <v>4756</v>
      </c>
      <c r="H2154" s="650" t="s">
        <v>3512</v>
      </c>
      <c r="I2154" s="677" t="s">
        <v>4130</v>
      </c>
      <c r="J2154" s="669">
        <v>2</v>
      </c>
      <c r="K2154" s="669">
        <v>25</v>
      </c>
      <c r="L2154" s="669">
        <v>129</v>
      </c>
      <c r="M2154" s="176">
        <f t="shared" si="192"/>
        <v>129</v>
      </c>
      <c r="N2154" s="1104"/>
      <c r="O2154" s="1129" t="str">
        <f t="shared" si="190"/>
        <v/>
      </c>
      <c r="P2154" s="175"/>
      <c r="Q2154" s="175"/>
      <c r="R2154" s="175"/>
      <c r="S2154" s="175"/>
      <c r="T2154" s="175"/>
      <c r="U2154" s="175"/>
      <c r="V2154" s="175"/>
      <c r="W2154" s="175"/>
      <c r="X2154" s="175"/>
      <c r="Y2154" s="175"/>
      <c r="Z2154" s="175"/>
      <c r="AA2154" s="175"/>
      <c r="AB2154" s="175"/>
      <c r="AC2154" s="175"/>
      <c r="AD2154" s="175"/>
      <c r="AE2154" s="175"/>
      <c r="AF2154" s="175"/>
      <c r="AG2154" s="175"/>
    </row>
    <row r="2155" spans="1:33" ht="18" customHeight="1">
      <c r="A2155" s="647" t="str">
        <f t="shared" si="191"/>
        <v>平成24</v>
      </c>
      <c r="B2155" s="552">
        <f t="shared" si="188"/>
        <v>31</v>
      </c>
      <c r="C2155" s="648" t="s">
        <v>4757</v>
      </c>
      <c r="D2155" s="648" t="str">
        <f t="shared" si="189"/>
        <v/>
      </c>
      <c r="E2155" s="654">
        <v>1</v>
      </c>
      <c r="F2155" s="650" t="s">
        <v>4758</v>
      </c>
      <c r="G2155" s="650" t="s">
        <v>2915</v>
      </c>
      <c r="H2155" s="650" t="s">
        <v>3512</v>
      </c>
      <c r="I2155" s="677" t="s">
        <v>4130</v>
      </c>
      <c r="J2155" s="669">
        <v>1</v>
      </c>
      <c r="K2155" s="669">
        <v>18</v>
      </c>
      <c r="L2155" s="669">
        <v>79</v>
      </c>
      <c r="M2155" s="176">
        <f t="shared" si="192"/>
        <v>79</v>
      </c>
      <c r="N2155" s="1104"/>
      <c r="O2155" s="1129" t="str">
        <f t="shared" si="190"/>
        <v/>
      </c>
      <c r="P2155" s="175"/>
      <c r="Q2155" s="175"/>
      <c r="R2155" s="175"/>
      <c r="S2155" s="175"/>
      <c r="T2155" s="175"/>
      <c r="U2155" s="175"/>
      <c r="V2155" s="175"/>
      <c r="W2155" s="175"/>
      <c r="X2155" s="175"/>
      <c r="Y2155" s="175"/>
      <c r="Z2155" s="175"/>
      <c r="AA2155" s="175"/>
      <c r="AB2155" s="175"/>
      <c r="AC2155" s="175"/>
      <c r="AD2155" s="175"/>
      <c r="AE2155" s="175"/>
      <c r="AF2155" s="175"/>
      <c r="AG2155" s="175"/>
    </row>
    <row r="2156" spans="1:33" ht="18" customHeight="1">
      <c r="A2156" s="647" t="str">
        <f t="shared" si="191"/>
        <v>平成24</v>
      </c>
      <c r="B2156" s="552">
        <f t="shared" si="188"/>
        <v>126</v>
      </c>
      <c r="C2156" s="648" t="s">
        <v>4702</v>
      </c>
      <c r="D2156" s="648">
        <f t="shared" si="189"/>
        <v>41116</v>
      </c>
      <c r="E2156" s="654">
        <v>2</v>
      </c>
      <c r="F2156" s="650" t="s">
        <v>4759</v>
      </c>
      <c r="G2156" s="650" t="s">
        <v>4656</v>
      </c>
      <c r="H2156" s="650" t="s">
        <v>2922</v>
      </c>
      <c r="I2156" s="677" t="s">
        <v>4093</v>
      </c>
      <c r="J2156" s="669">
        <v>1</v>
      </c>
      <c r="K2156" s="669">
        <v>1</v>
      </c>
      <c r="L2156" s="669">
        <v>4</v>
      </c>
      <c r="M2156" s="176">
        <f t="shared" si="192"/>
        <v>8</v>
      </c>
      <c r="N2156" s="1104"/>
      <c r="O2156" s="1129" t="str">
        <f t="shared" si="190"/>
        <v/>
      </c>
      <c r="P2156" s="175"/>
      <c r="Q2156" s="175"/>
      <c r="R2156" s="175"/>
      <c r="S2156" s="175"/>
      <c r="T2156" s="175"/>
      <c r="U2156" s="175"/>
      <c r="V2156" s="175"/>
      <c r="W2156" s="175"/>
      <c r="X2156" s="175"/>
      <c r="Y2156" s="175"/>
      <c r="Z2156" s="175"/>
      <c r="AA2156" s="175"/>
      <c r="AB2156" s="175"/>
      <c r="AC2156" s="175"/>
      <c r="AD2156" s="175"/>
      <c r="AE2156" s="175"/>
      <c r="AF2156" s="175"/>
      <c r="AG2156" s="175"/>
    </row>
    <row r="2157" spans="1:33" ht="18" customHeight="1">
      <c r="A2157" s="647" t="str">
        <f t="shared" si="191"/>
        <v>平成24</v>
      </c>
      <c r="B2157" s="552">
        <f t="shared" si="188"/>
        <v>126</v>
      </c>
      <c r="C2157" s="648" t="s">
        <v>4760</v>
      </c>
      <c r="D2157" s="648" t="str">
        <f t="shared" si="189"/>
        <v/>
      </c>
      <c r="E2157" s="654">
        <v>1</v>
      </c>
      <c r="F2157" s="650" t="s">
        <v>4761</v>
      </c>
      <c r="G2157" s="650" t="s">
        <v>4762</v>
      </c>
      <c r="H2157" s="650" t="s">
        <v>3571</v>
      </c>
      <c r="I2157" s="677" t="s">
        <v>4465</v>
      </c>
      <c r="J2157" s="669">
        <v>1</v>
      </c>
      <c r="K2157" s="669">
        <v>1</v>
      </c>
      <c r="L2157" s="669">
        <v>16</v>
      </c>
      <c r="M2157" s="176">
        <f t="shared" si="192"/>
        <v>16</v>
      </c>
      <c r="N2157" s="1104"/>
      <c r="O2157" s="1129" t="str">
        <f t="shared" si="190"/>
        <v/>
      </c>
      <c r="P2157" s="175"/>
      <c r="Q2157" s="175"/>
      <c r="R2157" s="175"/>
      <c r="S2157" s="175"/>
      <c r="T2157" s="175"/>
      <c r="U2157" s="175"/>
      <c r="V2157" s="175"/>
      <c r="W2157" s="175"/>
      <c r="X2157" s="175"/>
      <c r="Y2157" s="175"/>
      <c r="Z2157" s="175"/>
      <c r="AA2157" s="175"/>
      <c r="AB2157" s="175"/>
      <c r="AC2157" s="175"/>
      <c r="AD2157" s="175"/>
      <c r="AE2157" s="175"/>
      <c r="AF2157" s="175"/>
      <c r="AG2157" s="175"/>
    </row>
    <row r="2158" spans="1:33" ht="18" customHeight="1">
      <c r="A2158" s="647" t="str">
        <f t="shared" si="191"/>
        <v>平成24</v>
      </c>
      <c r="B2158" s="552">
        <f t="shared" si="188"/>
        <v>126</v>
      </c>
      <c r="C2158" s="648" t="s">
        <v>4760</v>
      </c>
      <c r="D2158" s="648" t="str">
        <f t="shared" si="189"/>
        <v/>
      </c>
      <c r="E2158" s="654">
        <v>1</v>
      </c>
      <c r="F2158" s="650" t="s">
        <v>4763</v>
      </c>
      <c r="G2158" s="650" t="s">
        <v>4764</v>
      </c>
      <c r="H2158" s="650" t="s">
        <v>3571</v>
      </c>
      <c r="I2158" s="677" t="s">
        <v>4465</v>
      </c>
      <c r="J2158" s="669">
        <v>1</v>
      </c>
      <c r="K2158" s="669">
        <v>1</v>
      </c>
      <c r="L2158" s="669">
        <v>17</v>
      </c>
      <c r="M2158" s="176">
        <f t="shared" si="192"/>
        <v>17</v>
      </c>
      <c r="N2158" s="1104"/>
      <c r="O2158" s="1129" t="str">
        <f t="shared" si="190"/>
        <v/>
      </c>
      <c r="P2158" s="175"/>
      <c r="Q2158" s="175"/>
      <c r="R2158" s="175"/>
      <c r="S2158" s="175"/>
      <c r="T2158" s="175"/>
      <c r="U2158" s="175"/>
      <c r="V2158" s="175"/>
      <c r="W2158" s="175"/>
      <c r="X2158" s="175"/>
      <c r="Y2158" s="175"/>
      <c r="Z2158" s="175"/>
      <c r="AA2158" s="175"/>
      <c r="AB2158" s="175"/>
      <c r="AC2158" s="175"/>
      <c r="AD2158" s="175"/>
      <c r="AE2158" s="175"/>
      <c r="AF2158" s="175"/>
      <c r="AG2158" s="175"/>
    </row>
    <row r="2159" spans="1:33" ht="18" customHeight="1">
      <c r="A2159" s="647" t="str">
        <f t="shared" si="191"/>
        <v>平成24</v>
      </c>
      <c r="B2159" s="552">
        <f t="shared" si="188"/>
        <v>79</v>
      </c>
      <c r="C2159" s="648" t="s">
        <v>4765</v>
      </c>
      <c r="D2159" s="648" t="str">
        <f t="shared" si="189"/>
        <v/>
      </c>
      <c r="E2159" s="654">
        <v>1</v>
      </c>
      <c r="F2159" s="650" t="s">
        <v>3976</v>
      </c>
      <c r="G2159" s="650" t="s">
        <v>3134</v>
      </c>
      <c r="H2159" s="650" t="s">
        <v>3562</v>
      </c>
      <c r="I2159" s="677" t="s">
        <v>4075</v>
      </c>
      <c r="J2159" s="669">
        <v>2</v>
      </c>
      <c r="K2159" s="669">
        <v>5</v>
      </c>
      <c r="L2159" s="669">
        <v>65</v>
      </c>
      <c r="M2159" s="176">
        <f t="shared" si="192"/>
        <v>65</v>
      </c>
      <c r="N2159" s="1104"/>
      <c r="O2159" s="1129" t="str">
        <f t="shared" si="190"/>
        <v/>
      </c>
      <c r="P2159" s="175"/>
      <c r="Q2159" s="175"/>
      <c r="R2159" s="175"/>
      <c r="S2159" s="175"/>
      <c r="T2159" s="175"/>
      <c r="U2159" s="175"/>
      <c r="V2159" s="175"/>
      <c r="W2159" s="175"/>
      <c r="X2159" s="175"/>
      <c r="Y2159" s="175"/>
      <c r="Z2159" s="175"/>
      <c r="AA2159" s="175"/>
      <c r="AB2159" s="175"/>
      <c r="AC2159" s="175"/>
      <c r="AD2159" s="175"/>
      <c r="AE2159" s="175"/>
      <c r="AF2159" s="175"/>
      <c r="AG2159" s="175"/>
    </row>
    <row r="2160" spans="1:33" ht="18" customHeight="1">
      <c r="A2160" s="647" t="str">
        <f t="shared" si="191"/>
        <v>平成24</v>
      </c>
      <c r="B2160" s="552">
        <f t="shared" si="188"/>
        <v>14</v>
      </c>
      <c r="C2160" s="648" t="s">
        <v>4738</v>
      </c>
      <c r="D2160" s="648">
        <f t="shared" si="189"/>
        <v>41178</v>
      </c>
      <c r="E2160" s="654">
        <v>2</v>
      </c>
      <c r="F2160" s="650" t="s">
        <v>4766</v>
      </c>
      <c r="G2160" s="650" t="s">
        <v>4704</v>
      </c>
      <c r="H2160" s="650" t="s">
        <v>4767</v>
      </c>
      <c r="I2160" s="677" t="s">
        <v>4075</v>
      </c>
      <c r="J2160" s="669">
        <v>1</v>
      </c>
      <c r="K2160" s="669">
        <v>66</v>
      </c>
      <c r="L2160" s="669">
        <v>158</v>
      </c>
      <c r="M2160" s="176">
        <f t="shared" si="192"/>
        <v>316</v>
      </c>
      <c r="N2160" s="1104"/>
      <c r="O2160" s="1129" t="str">
        <f t="shared" si="190"/>
        <v/>
      </c>
      <c r="P2160" s="175"/>
      <c r="Q2160" s="175"/>
      <c r="R2160" s="175"/>
      <c r="S2160" s="175"/>
      <c r="T2160" s="175"/>
      <c r="U2160" s="175"/>
      <c r="V2160" s="175"/>
      <c r="W2160" s="175"/>
      <c r="X2160" s="175"/>
      <c r="Y2160" s="175"/>
      <c r="Z2160" s="175"/>
      <c r="AA2160" s="175"/>
      <c r="AB2160" s="175"/>
      <c r="AC2160" s="175"/>
      <c r="AD2160" s="175"/>
      <c r="AE2160" s="175"/>
      <c r="AF2160" s="175"/>
      <c r="AG2160" s="175"/>
    </row>
    <row r="2161" spans="1:33" ht="18" customHeight="1">
      <c r="A2161" s="647" t="str">
        <f t="shared" si="191"/>
        <v>平成24</v>
      </c>
      <c r="B2161" s="552">
        <f t="shared" si="188"/>
        <v>42</v>
      </c>
      <c r="C2161" s="648" t="s">
        <v>4768</v>
      </c>
      <c r="D2161" s="648" t="str">
        <f t="shared" si="189"/>
        <v/>
      </c>
      <c r="E2161" s="654">
        <v>1</v>
      </c>
      <c r="F2161" s="650" t="s">
        <v>4769</v>
      </c>
      <c r="G2161" s="650" t="s">
        <v>2221</v>
      </c>
      <c r="H2161" s="650" t="s">
        <v>3538</v>
      </c>
      <c r="I2161" s="677" t="s">
        <v>4465</v>
      </c>
      <c r="J2161" s="669">
        <v>1</v>
      </c>
      <c r="K2161" s="669">
        <v>10</v>
      </c>
      <c r="L2161" s="669">
        <v>95</v>
      </c>
      <c r="M2161" s="176">
        <f t="shared" si="192"/>
        <v>95</v>
      </c>
      <c r="N2161" s="1104"/>
      <c r="O2161" s="1129" t="str">
        <f t="shared" si="190"/>
        <v/>
      </c>
      <c r="P2161" s="175"/>
      <c r="Q2161" s="175"/>
      <c r="R2161" s="175"/>
      <c r="S2161" s="175"/>
      <c r="T2161" s="175"/>
      <c r="U2161" s="175"/>
      <c r="V2161" s="175"/>
      <c r="W2161" s="175"/>
      <c r="X2161" s="175"/>
      <c r="Y2161" s="175"/>
      <c r="Z2161" s="175"/>
      <c r="AA2161" s="175"/>
      <c r="AB2161" s="175"/>
      <c r="AC2161" s="175"/>
      <c r="AD2161" s="175"/>
      <c r="AE2161" s="175"/>
      <c r="AF2161" s="175"/>
      <c r="AG2161" s="175"/>
    </row>
    <row r="2162" spans="1:33" ht="18" customHeight="1">
      <c r="A2162" s="647" t="str">
        <f t="shared" si="191"/>
        <v>平成24</v>
      </c>
      <c r="B2162" s="552">
        <f t="shared" si="188"/>
        <v>126</v>
      </c>
      <c r="C2162" s="648" t="s">
        <v>4770</v>
      </c>
      <c r="D2162" s="648">
        <f t="shared" si="189"/>
        <v>41130</v>
      </c>
      <c r="E2162" s="654">
        <v>2</v>
      </c>
      <c r="F2162" s="650" t="s">
        <v>4771</v>
      </c>
      <c r="G2162" s="650" t="s">
        <v>4656</v>
      </c>
      <c r="H2162" s="650" t="s">
        <v>2922</v>
      </c>
      <c r="I2162" s="677" t="s">
        <v>4093</v>
      </c>
      <c r="J2162" s="669">
        <v>1</v>
      </c>
      <c r="K2162" s="669">
        <v>1</v>
      </c>
      <c r="L2162" s="669">
        <v>1</v>
      </c>
      <c r="M2162" s="176">
        <f t="shared" si="192"/>
        <v>2</v>
      </c>
      <c r="N2162" s="1104"/>
      <c r="O2162" s="1129" t="str">
        <f t="shared" si="190"/>
        <v/>
      </c>
      <c r="P2162" s="175"/>
      <c r="Q2162" s="175"/>
      <c r="R2162" s="175"/>
      <c r="S2162" s="175"/>
      <c r="T2162" s="175"/>
      <c r="U2162" s="175"/>
      <c r="V2162" s="175"/>
      <c r="W2162" s="175"/>
      <c r="X2162" s="175"/>
      <c r="Y2162" s="175"/>
      <c r="Z2162" s="175"/>
      <c r="AA2162" s="175"/>
      <c r="AB2162" s="175"/>
      <c r="AC2162" s="175"/>
      <c r="AD2162" s="175"/>
      <c r="AE2162" s="175"/>
      <c r="AF2162" s="175"/>
      <c r="AG2162" s="175"/>
    </row>
    <row r="2163" spans="1:33" ht="18" customHeight="1">
      <c r="A2163" s="647" t="str">
        <f t="shared" si="191"/>
        <v>平成24</v>
      </c>
      <c r="B2163" s="552">
        <f t="shared" si="188"/>
        <v>54</v>
      </c>
      <c r="C2163" s="648" t="s">
        <v>4772</v>
      </c>
      <c r="D2163" s="648" t="str">
        <f t="shared" si="189"/>
        <v/>
      </c>
      <c r="E2163" s="654">
        <v>1</v>
      </c>
      <c r="F2163" s="650" t="s">
        <v>4773</v>
      </c>
      <c r="G2163" s="650" t="s">
        <v>3134</v>
      </c>
      <c r="H2163" s="650" t="s">
        <v>3251</v>
      </c>
      <c r="I2163" s="677" t="s">
        <v>4093</v>
      </c>
      <c r="J2163" s="669">
        <v>1</v>
      </c>
      <c r="K2163" s="669">
        <v>8</v>
      </c>
      <c r="L2163" s="669">
        <v>114</v>
      </c>
      <c r="M2163" s="176">
        <f t="shared" si="192"/>
        <v>114</v>
      </c>
      <c r="N2163" s="1104"/>
      <c r="O2163" s="1129" t="str">
        <f t="shared" si="190"/>
        <v/>
      </c>
      <c r="P2163" s="175"/>
      <c r="Q2163" s="175"/>
      <c r="R2163" s="175"/>
      <c r="S2163" s="175"/>
      <c r="T2163" s="175"/>
      <c r="U2163" s="175"/>
      <c r="V2163" s="175"/>
      <c r="W2163" s="175"/>
      <c r="X2163" s="175"/>
      <c r="Y2163" s="175"/>
      <c r="Z2163" s="175"/>
      <c r="AA2163" s="175"/>
      <c r="AB2163" s="175"/>
      <c r="AC2163" s="175"/>
      <c r="AD2163" s="175"/>
      <c r="AE2163" s="175"/>
      <c r="AF2163" s="175"/>
      <c r="AG2163" s="175"/>
    </row>
    <row r="2164" spans="1:33" ht="18" customHeight="1">
      <c r="A2164" s="647" t="str">
        <f t="shared" si="191"/>
        <v>平成24</v>
      </c>
      <c r="B2164" s="552">
        <f t="shared" si="188"/>
        <v>126</v>
      </c>
      <c r="C2164" s="648" t="s">
        <v>4774</v>
      </c>
      <c r="D2164" s="648" t="str">
        <f t="shared" si="189"/>
        <v/>
      </c>
      <c r="E2164" s="654">
        <v>1</v>
      </c>
      <c r="F2164" s="650" t="s">
        <v>4775</v>
      </c>
      <c r="G2164" s="650" t="s">
        <v>4677</v>
      </c>
      <c r="H2164" s="650" t="s">
        <v>2922</v>
      </c>
      <c r="I2164" s="677" t="s">
        <v>4093</v>
      </c>
      <c r="J2164" s="669">
        <v>1</v>
      </c>
      <c r="K2164" s="669">
        <v>1</v>
      </c>
      <c r="L2164" s="669">
        <v>1</v>
      </c>
      <c r="M2164" s="176">
        <f t="shared" si="192"/>
        <v>1</v>
      </c>
      <c r="N2164" s="1104"/>
      <c r="O2164" s="1129" t="str">
        <f t="shared" si="190"/>
        <v/>
      </c>
      <c r="P2164" s="175"/>
      <c r="Q2164" s="175"/>
      <c r="R2164" s="175"/>
      <c r="S2164" s="175"/>
      <c r="T2164" s="175"/>
      <c r="U2164" s="175"/>
      <c r="V2164" s="175"/>
      <c r="W2164" s="175"/>
      <c r="X2164" s="175"/>
      <c r="Y2164" s="175"/>
      <c r="Z2164" s="175"/>
      <c r="AA2164" s="175"/>
      <c r="AB2164" s="175"/>
      <c r="AC2164" s="175"/>
      <c r="AD2164" s="175"/>
      <c r="AE2164" s="175"/>
      <c r="AF2164" s="175"/>
      <c r="AG2164" s="175"/>
    </row>
    <row r="2165" spans="1:33" ht="18" customHeight="1">
      <c r="A2165" s="647" t="str">
        <f t="shared" si="191"/>
        <v>平成24</v>
      </c>
      <c r="B2165" s="552">
        <f t="shared" si="188"/>
        <v>69</v>
      </c>
      <c r="C2165" s="648" t="s">
        <v>4776</v>
      </c>
      <c r="D2165" s="648" t="str">
        <f t="shared" si="189"/>
        <v/>
      </c>
      <c r="E2165" s="654">
        <v>1</v>
      </c>
      <c r="F2165" s="650" t="s">
        <v>4777</v>
      </c>
      <c r="G2165" s="650" t="s">
        <v>4778</v>
      </c>
      <c r="H2165" s="650" t="s">
        <v>3242</v>
      </c>
      <c r="I2165" s="677" t="s">
        <v>4465</v>
      </c>
      <c r="J2165" s="669">
        <v>2</v>
      </c>
      <c r="K2165" s="669">
        <v>6</v>
      </c>
      <c r="L2165" s="669">
        <v>21</v>
      </c>
      <c r="M2165" s="176">
        <f t="shared" si="192"/>
        <v>21</v>
      </c>
      <c r="N2165" s="1104"/>
      <c r="O2165" s="1129" t="str">
        <f t="shared" si="190"/>
        <v/>
      </c>
      <c r="P2165" s="175"/>
      <c r="Q2165" s="175"/>
      <c r="R2165" s="175"/>
      <c r="S2165" s="175"/>
      <c r="T2165" s="175"/>
      <c r="U2165" s="175"/>
      <c r="V2165" s="175"/>
      <c r="W2165" s="175"/>
      <c r="X2165" s="175"/>
      <c r="Y2165" s="175"/>
      <c r="Z2165" s="175"/>
      <c r="AA2165" s="175"/>
      <c r="AB2165" s="175"/>
      <c r="AC2165" s="175"/>
      <c r="AD2165" s="175"/>
      <c r="AE2165" s="175"/>
      <c r="AF2165" s="175"/>
      <c r="AG2165" s="175"/>
    </row>
    <row r="2166" spans="1:33" ht="18" customHeight="1">
      <c r="A2166" s="647" t="str">
        <f t="shared" si="191"/>
        <v>平成24</v>
      </c>
      <c r="B2166" s="552">
        <f t="shared" si="188"/>
        <v>126</v>
      </c>
      <c r="C2166" s="648" t="s">
        <v>4776</v>
      </c>
      <c r="D2166" s="648">
        <f t="shared" si="189"/>
        <v>41144</v>
      </c>
      <c r="E2166" s="654">
        <v>2</v>
      </c>
      <c r="F2166" s="650" t="s">
        <v>4779</v>
      </c>
      <c r="G2166" s="650" t="s">
        <v>4659</v>
      </c>
      <c r="H2166" s="650" t="s">
        <v>2922</v>
      </c>
      <c r="I2166" s="677" t="s">
        <v>4093</v>
      </c>
      <c r="J2166" s="669">
        <v>1</v>
      </c>
      <c r="K2166" s="669">
        <v>1</v>
      </c>
      <c r="L2166" s="669">
        <v>2</v>
      </c>
      <c r="M2166" s="176">
        <f t="shared" si="192"/>
        <v>4</v>
      </c>
      <c r="N2166" s="1104"/>
      <c r="O2166" s="1129" t="str">
        <f t="shared" si="190"/>
        <v/>
      </c>
      <c r="P2166" s="175"/>
      <c r="Q2166" s="175"/>
      <c r="R2166" s="175"/>
      <c r="S2166" s="175"/>
      <c r="T2166" s="175"/>
      <c r="U2166" s="175"/>
      <c r="V2166" s="175"/>
      <c r="W2166" s="175"/>
      <c r="X2166" s="175"/>
      <c r="Y2166" s="175"/>
      <c r="Z2166" s="175"/>
      <c r="AA2166" s="175"/>
      <c r="AB2166" s="175"/>
      <c r="AC2166" s="175"/>
      <c r="AD2166" s="175"/>
      <c r="AE2166" s="175"/>
      <c r="AF2166" s="175"/>
      <c r="AG2166" s="175"/>
    </row>
    <row r="2167" spans="1:33" ht="18" customHeight="1">
      <c r="A2167" s="647" t="str">
        <f t="shared" si="191"/>
        <v>平成24</v>
      </c>
      <c r="B2167" s="552">
        <f t="shared" si="188"/>
        <v>108</v>
      </c>
      <c r="C2167" s="648" t="s">
        <v>4780</v>
      </c>
      <c r="D2167" s="648" t="str">
        <f t="shared" si="189"/>
        <v/>
      </c>
      <c r="E2167" s="654">
        <v>1</v>
      </c>
      <c r="F2167" s="676" t="s">
        <v>4285</v>
      </c>
      <c r="G2167" s="676" t="s">
        <v>4651</v>
      </c>
      <c r="H2167" s="650" t="s">
        <v>2999</v>
      </c>
      <c r="I2167" s="677" t="s">
        <v>4672</v>
      </c>
      <c r="J2167" s="669">
        <v>2</v>
      </c>
      <c r="K2167" s="669">
        <v>2</v>
      </c>
      <c r="L2167" s="669">
        <v>50</v>
      </c>
      <c r="M2167" s="176">
        <f t="shared" si="192"/>
        <v>50</v>
      </c>
      <c r="N2167" s="1104"/>
      <c r="O2167" s="1129" t="str">
        <f t="shared" si="190"/>
        <v/>
      </c>
      <c r="P2167" s="175"/>
      <c r="Q2167" s="175"/>
      <c r="R2167" s="175"/>
      <c r="S2167" s="175"/>
      <c r="T2167" s="175"/>
      <c r="U2167" s="175"/>
      <c r="V2167" s="175"/>
      <c r="W2167" s="175"/>
      <c r="X2167" s="175"/>
      <c r="Y2167" s="175"/>
      <c r="Z2167" s="175"/>
      <c r="AA2167" s="175"/>
      <c r="AB2167" s="175"/>
      <c r="AC2167" s="175"/>
      <c r="AD2167" s="175"/>
      <c r="AE2167" s="175"/>
      <c r="AF2167" s="175"/>
      <c r="AG2167" s="175"/>
    </row>
    <row r="2168" spans="1:33" ht="18" customHeight="1">
      <c r="A2168" s="647" t="str">
        <f t="shared" si="191"/>
        <v>平成24</v>
      </c>
      <c r="B2168" s="552">
        <f t="shared" si="188"/>
        <v>108</v>
      </c>
      <c r="C2168" s="648" t="s">
        <v>4781</v>
      </c>
      <c r="D2168" s="648" t="str">
        <f t="shared" si="189"/>
        <v/>
      </c>
      <c r="E2168" s="654">
        <v>1</v>
      </c>
      <c r="F2168" s="650" t="s">
        <v>4782</v>
      </c>
      <c r="G2168" s="650" t="s">
        <v>2915</v>
      </c>
      <c r="H2168" s="650" t="s">
        <v>3562</v>
      </c>
      <c r="I2168" s="677" t="s">
        <v>4075</v>
      </c>
      <c r="J2168" s="678">
        <v>1</v>
      </c>
      <c r="K2168" s="669">
        <v>2</v>
      </c>
      <c r="L2168" s="669">
        <v>32</v>
      </c>
      <c r="M2168" s="176">
        <f t="shared" si="192"/>
        <v>32</v>
      </c>
      <c r="N2168" s="1104"/>
      <c r="O2168" s="1129" t="str">
        <f t="shared" si="190"/>
        <v/>
      </c>
      <c r="P2168" s="175"/>
      <c r="Q2168" s="175"/>
      <c r="R2168" s="175"/>
      <c r="S2168" s="175"/>
      <c r="T2168" s="175"/>
      <c r="U2168" s="175"/>
      <c r="V2168" s="175"/>
      <c r="W2168" s="175"/>
      <c r="X2168" s="175"/>
      <c r="Y2168" s="175"/>
      <c r="Z2168" s="175"/>
      <c r="AA2168" s="175"/>
      <c r="AB2168" s="175"/>
      <c r="AC2168" s="175"/>
      <c r="AD2168" s="175"/>
      <c r="AE2168" s="175"/>
      <c r="AF2168" s="175"/>
      <c r="AG2168" s="175"/>
    </row>
    <row r="2169" spans="1:33" ht="18" customHeight="1">
      <c r="A2169" s="647" t="str">
        <f t="shared" si="191"/>
        <v>平成24</v>
      </c>
      <c r="B2169" s="552">
        <f t="shared" si="188"/>
        <v>46</v>
      </c>
      <c r="C2169" s="648" t="s">
        <v>4783</v>
      </c>
      <c r="D2169" s="648">
        <f t="shared" si="189"/>
        <v>41149</v>
      </c>
      <c r="E2169" s="654">
        <v>2</v>
      </c>
      <c r="F2169" s="650" t="s">
        <v>4784</v>
      </c>
      <c r="G2169" s="650" t="s">
        <v>4785</v>
      </c>
      <c r="H2169" s="650" t="s">
        <v>3536</v>
      </c>
      <c r="I2169" s="677" t="s">
        <v>4096</v>
      </c>
      <c r="J2169" s="669">
        <v>1</v>
      </c>
      <c r="K2169" s="669">
        <v>9</v>
      </c>
      <c r="L2169" s="669">
        <v>134</v>
      </c>
      <c r="M2169" s="176">
        <f t="shared" si="192"/>
        <v>268</v>
      </c>
      <c r="N2169" s="1104"/>
      <c r="O2169" s="1129" t="str">
        <f t="shared" si="190"/>
        <v/>
      </c>
      <c r="P2169" s="175"/>
      <c r="Q2169" s="175"/>
      <c r="R2169" s="175"/>
      <c r="S2169" s="175"/>
      <c r="T2169" s="175"/>
      <c r="U2169" s="175"/>
      <c r="V2169" s="175"/>
      <c r="W2169" s="175"/>
      <c r="X2169" s="175"/>
      <c r="Y2169" s="175"/>
      <c r="Z2169" s="175"/>
      <c r="AA2169" s="175"/>
      <c r="AB2169" s="175"/>
      <c r="AC2169" s="175"/>
      <c r="AD2169" s="175"/>
      <c r="AE2169" s="175"/>
      <c r="AF2169" s="175"/>
      <c r="AG2169" s="175"/>
    </row>
    <row r="2170" spans="1:33" ht="18" customHeight="1">
      <c r="A2170" s="647" t="str">
        <f t="shared" si="191"/>
        <v>平成24</v>
      </c>
      <c r="B2170" s="552">
        <f t="shared" si="188"/>
        <v>54</v>
      </c>
      <c r="C2170" s="648" t="s">
        <v>4783</v>
      </c>
      <c r="D2170" s="648">
        <f t="shared" si="189"/>
        <v>41149</v>
      </c>
      <c r="E2170" s="654">
        <v>2</v>
      </c>
      <c r="F2170" s="650" t="s">
        <v>4786</v>
      </c>
      <c r="G2170" s="650" t="s">
        <v>4785</v>
      </c>
      <c r="H2170" s="650" t="s">
        <v>4787</v>
      </c>
      <c r="I2170" s="677" t="s">
        <v>4096</v>
      </c>
      <c r="J2170" s="669">
        <v>1</v>
      </c>
      <c r="K2170" s="669">
        <v>8</v>
      </c>
      <c r="L2170" s="669">
        <v>89</v>
      </c>
      <c r="M2170" s="176">
        <f t="shared" si="192"/>
        <v>178</v>
      </c>
      <c r="N2170" s="1104"/>
      <c r="O2170" s="1129" t="str">
        <f t="shared" si="190"/>
        <v/>
      </c>
      <c r="P2170" s="175"/>
      <c r="Q2170" s="175"/>
      <c r="R2170" s="175"/>
      <c r="S2170" s="175"/>
      <c r="T2170" s="175"/>
      <c r="U2170" s="175"/>
      <c r="V2170" s="175"/>
      <c r="W2170" s="175"/>
      <c r="X2170" s="175"/>
      <c r="Y2170" s="175"/>
      <c r="Z2170" s="175"/>
      <c r="AA2170" s="175"/>
      <c r="AB2170" s="175"/>
      <c r="AC2170" s="175"/>
      <c r="AD2170" s="175"/>
      <c r="AE2170" s="175"/>
      <c r="AF2170" s="175"/>
      <c r="AG2170" s="175"/>
    </row>
    <row r="2171" spans="1:33" ht="18" customHeight="1">
      <c r="A2171" s="647" t="str">
        <f t="shared" si="191"/>
        <v>平成24</v>
      </c>
      <c r="B2171" s="552">
        <f t="shared" si="188"/>
        <v>126</v>
      </c>
      <c r="C2171" s="648" t="s">
        <v>4788</v>
      </c>
      <c r="D2171" s="648">
        <f t="shared" si="189"/>
        <v>41151</v>
      </c>
      <c r="E2171" s="654">
        <v>2</v>
      </c>
      <c r="F2171" s="650" t="s">
        <v>4789</v>
      </c>
      <c r="G2171" s="650" t="s">
        <v>4668</v>
      </c>
      <c r="H2171" s="650" t="s">
        <v>2922</v>
      </c>
      <c r="I2171" s="677" t="s">
        <v>4093</v>
      </c>
      <c r="J2171" s="669">
        <v>1</v>
      </c>
      <c r="K2171" s="669">
        <v>1</v>
      </c>
      <c r="L2171" s="669">
        <v>1</v>
      </c>
      <c r="M2171" s="176">
        <f t="shared" si="192"/>
        <v>2</v>
      </c>
      <c r="N2171" s="1104"/>
      <c r="O2171" s="1129" t="str">
        <f t="shared" si="190"/>
        <v/>
      </c>
      <c r="P2171" s="175"/>
      <c r="Q2171" s="175"/>
      <c r="R2171" s="175"/>
      <c r="S2171" s="175"/>
      <c r="T2171" s="175"/>
      <c r="U2171" s="175"/>
      <c r="V2171" s="175"/>
      <c r="W2171" s="175"/>
      <c r="X2171" s="175"/>
      <c r="Y2171" s="175"/>
      <c r="Z2171" s="175"/>
      <c r="AA2171" s="175"/>
      <c r="AB2171" s="175"/>
      <c r="AC2171" s="175"/>
      <c r="AD2171" s="175"/>
      <c r="AE2171" s="175"/>
      <c r="AF2171" s="175"/>
      <c r="AG2171" s="175"/>
    </row>
    <row r="2172" spans="1:33" ht="18" customHeight="1">
      <c r="A2172" s="647" t="str">
        <f t="shared" si="191"/>
        <v>平成24</v>
      </c>
      <c r="B2172" s="552">
        <f t="shared" si="188"/>
        <v>37</v>
      </c>
      <c r="C2172" s="648" t="s">
        <v>4790</v>
      </c>
      <c r="D2172" s="648">
        <f t="shared" si="189"/>
        <v>41152</v>
      </c>
      <c r="E2172" s="654">
        <v>2</v>
      </c>
      <c r="F2172" s="650" t="s">
        <v>4791</v>
      </c>
      <c r="G2172" s="650" t="s">
        <v>2915</v>
      </c>
      <c r="H2172" s="650" t="s">
        <v>4792</v>
      </c>
      <c r="I2172" s="677" t="s">
        <v>4099</v>
      </c>
      <c r="J2172" s="669">
        <v>1</v>
      </c>
      <c r="K2172" s="669">
        <v>14</v>
      </c>
      <c r="L2172" s="669">
        <v>94</v>
      </c>
      <c r="M2172" s="176">
        <f t="shared" si="192"/>
        <v>188</v>
      </c>
      <c r="N2172" s="1104"/>
      <c r="O2172" s="1129" t="str">
        <f t="shared" si="190"/>
        <v/>
      </c>
      <c r="P2172" s="175"/>
      <c r="Q2172" s="175"/>
      <c r="R2172" s="175"/>
      <c r="S2172" s="175"/>
      <c r="T2172" s="175"/>
      <c r="U2172" s="175"/>
      <c r="V2172" s="175"/>
      <c r="W2172" s="175"/>
      <c r="X2172" s="175"/>
      <c r="Y2172" s="175"/>
      <c r="Z2172" s="175"/>
      <c r="AA2172" s="175"/>
      <c r="AB2172" s="175"/>
      <c r="AC2172" s="175"/>
      <c r="AD2172" s="175"/>
      <c r="AE2172" s="175"/>
      <c r="AF2172" s="175"/>
      <c r="AG2172" s="175"/>
    </row>
    <row r="2173" spans="1:33" ht="18" customHeight="1">
      <c r="A2173" s="647" t="str">
        <f t="shared" si="191"/>
        <v>平成24</v>
      </c>
      <c r="B2173" s="552">
        <f t="shared" si="188"/>
        <v>11</v>
      </c>
      <c r="C2173" s="648" t="s">
        <v>4793</v>
      </c>
      <c r="D2173" s="648" t="str">
        <f t="shared" si="189"/>
        <v/>
      </c>
      <c r="E2173" s="654">
        <v>1</v>
      </c>
      <c r="F2173" s="650" t="s">
        <v>4794</v>
      </c>
      <c r="G2173" s="650" t="s">
        <v>4795</v>
      </c>
      <c r="H2173" s="650" t="s">
        <v>3585</v>
      </c>
      <c r="I2173" s="677" t="s">
        <v>4083</v>
      </c>
      <c r="J2173" s="669">
        <v>1</v>
      </c>
      <c r="K2173" s="669">
        <v>84</v>
      </c>
      <c r="L2173" s="669">
        <v>161</v>
      </c>
      <c r="M2173" s="176">
        <f t="shared" si="192"/>
        <v>161</v>
      </c>
      <c r="N2173" s="1104"/>
      <c r="O2173" s="1129" t="str">
        <f t="shared" si="190"/>
        <v/>
      </c>
      <c r="P2173" s="175"/>
      <c r="Q2173" s="175"/>
      <c r="R2173" s="175"/>
      <c r="S2173" s="175"/>
      <c r="T2173" s="175"/>
      <c r="U2173" s="175"/>
      <c r="V2173" s="175"/>
      <c r="W2173" s="175"/>
      <c r="X2173" s="175"/>
      <c r="Y2173" s="175"/>
      <c r="Z2173" s="175"/>
      <c r="AA2173" s="175"/>
      <c r="AB2173" s="175"/>
      <c r="AC2173" s="175"/>
      <c r="AD2173" s="175"/>
      <c r="AE2173" s="175"/>
      <c r="AF2173" s="175"/>
      <c r="AG2173" s="175"/>
    </row>
    <row r="2174" spans="1:33" ht="18" customHeight="1">
      <c r="A2174" s="647" t="str">
        <f t="shared" si="191"/>
        <v>平成24</v>
      </c>
      <c r="B2174" s="552">
        <f t="shared" si="188"/>
        <v>108</v>
      </c>
      <c r="C2174" s="648" t="s">
        <v>4796</v>
      </c>
      <c r="D2174" s="648" t="str">
        <f t="shared" si="189"/>
        <v/>
      </c>
      <c r="E2174" s="654">
        <v>1</v>
      </c>
      <c r="F2174" s="650" t="s">
        <v>4522</v>
      </c>
      <c r="G2174" s="650" t="s">
        <v>4797</v>
      </c>
      <c r="H2174" s="650" t="s">
        <v>3624</v>
      </c>
      <c r="I2174" s="677" t="s">
        <v>4093</v>
      </c>
      <c r="J2174" s="669">
        <v>1</v>
      </c>
      <c r="K2174" s="669">
        <v>2</v>
      </c>
      <c r="L2174" s="669">
        <v>86</v>
      </c>
      <c r="M2174" s="176">
        <f t="shared" si="192"/>
        <v>86</v>
      </c>
      <c r="N2174" s="1104"/>
      <c r="O2174" s="1129" t="str">
        <f t="shared" si="190"/>
        <v/>
      </c>
      <c r="P2174" s="175"/>
      <c r="Q2174" s="175"/>
      <c r="R2174" s="175"/>
      <c r="S2174" s="175"/>
      <c r="T2174" s="175"/>
      <c r="U2174" s="175"/>
      <c r="V2174" s="175"/>
      <c r="W2174" s="175"/>
      <c r="X2174" s="175"/>
      <c r="Y2174" s="175"/>
      <c r="Z2174" s="175"/>
      <c r="AA2174" s="175"/>
      <c r="AB2174" s="175"/>
      <c r="AC2174" s="175"/>
      <c r="AD2174" s="175"/>
      <c r="AE2174" s="175"/>
      <c r="AF2174" s="175"/>
      <c r="AG2174" s="175"/>
    </row>
    <row r="2175" spans="1:33" ht="18" customHeight="1">
      <c r="A2175" s="647" t="str">
        <f t="shared" si="191"/>
        <v>平成24</v>
      </c>
      <c r="B2175" s="552">
        <f t="shared" si="188"/>
        <v>13</v>
      </c>
      <c r="C2175" s="648" t="s">
        <v>4798</v>
      </c>
      <c r="D2175" s="648">
        <f t="shared" si="189"/>
        <v>41166</v>
      </c>
      <c r="E2175" s="654">
        <v>2</v>
      </c>
      <c r="F2175" s="650" t="s">
        <v>4799</v>
      </c>
      <c r="G2175" s="650" t="s">
        <v>4800</v>
      </c>
      <c r="H2175" s="650" t="s">
        <v>2963</v>
      </c>
      <c r="I2175" s="677" t="s">
        <v>4465</v>
      </c>
      <c r="J2175" s="669">
        <v>1</v>
      </c>
      <c r="K2175" s="669">
        <v>71</v>
      </c>
      <c r="L2175" s="678">
        <v>97</v>
      </c>
      <c r="M2175" s="176">
        <f t="shared" si="192"/>
        <v>194</v>
      </c>
      <c r="N2175" s="1104"/>
      <c r="O2175" s="1129" t="str">
        <f t="shared" si="190"/>
        <v/>
      </c>
      <c r="P2175" s="175"/>
      <c r="Q2175" s="175"/>
      <c r="R2175" s="175"/>
      <c r="S2175" s="175"/>
      <c r="T2175" s="175"/>
      <c r="U2175" s="175"/>
      <c r="V2175" s="175"/>
      <c r="W2175" s="175"/>
      <c r="X2175" s="175"/>
      <c r="Y2175" s="175"/>
      <c r="Z2175" s="175"/>
      <c r="AA2175" s="175"/>
      <c r="AB2175" s="175"/>
      <c r="AC2175" s="175"/>
      <c r="AD2175" s="175"/>
      <c r="AE2175" s="175"/>
      <c r="AF2175" s="175"/>
      <c r="AG2175" s="175"/>
    </row>
    <row r="2176" spans="1:33" ht="18" customHeight="1">
      <c r="A2176" s="647" t="str">
        <f t="shared" si="191"/>
        <v>平成24</v>
      </c>
      <c r="B2176" s="552">
        <f t="shared" si="188"/>
        <v>108</v>
      </c>
      <c r="C2176" s="648" t="s">
        <v>4798</v>
      </c>
      <c r="D2176" s="648" t="str">
        <f t="shared" si="189"/>
        <v/>
      </c>
      <c r="E2176" s="654">
        <v>1</v>
      </c>
      <c r="F2176" s="650" t="s">
        <v>4801</v>
      </c>
      <c r="G2176" s="650" t="s">
        <v>4800</v>
      </c>
      <c r="H2176" s="650" t="s">
        <v>2963</v>
      </c>
      <c r="I2176" s="677" t="s">
        <v>4465</v>
      </c>
      <c r="J2176" s="669">
        <v>1</v>
      </c>
      <c r="K2176" s="669">
        <v>2</v>
      </c>
      <c r="L2176" s="678">
        <v>107</v>
      </c>
      <c r="M2176" s="176">
        <f t="shared" si="192"/>
        <v>107</v>
      </c>
      <c r="N2176" s="1104"/>
      <c r="O2176" s="1129" t="str">
        <f t="shared" si="190"/>
        <v/>
      </c>
      <c r="P2176" s="175"/>
      <c r="Q2176" s="175"/>
      <c r="R2176" s="175"/>
      <c r="S2176" s="175"/>
      <c r="T2176" s="175"/>
      <c r="U2176" s="175"/>
      <c r="V2176" s="175"/>
      <c r="W2176" s="175"/>
      <c r="X2176" s="175"/>
      <c r="Y2176" s="175"/>
      <c r="Z2176" s="175"/>
      <c r="AA2176" s="175"/>
      <c r="AB2176" s="175"/>
      <c r="AC2176" s="175"/>
      <c r="AD2176" s="175"/>
      <c r="AE2176" s="175"/>
      <c r="AF2176" s="175"/>
      <c r="AG2176" s="175"/>
    </row>
    <row r="2177" spans="1:33" ht="18" customHeight="1">
      <c r="A2177" s="647" t="str">
        <f t="shared" si="191"/>
        <v>平成24</v>
      </c>
      <c r="B2177" s="552">
        <f t="shared" si="188"/>
        <v>126</v>
      </c>
      <c r="C2177" s="648" t="s">
        <v>4802</v>
      </c>
      <c r="D2177" s="648">
        <f t="shared" si="189"/>
        <v>41173</v>
      </c>
      <c r="E2177" s="654">
        <v>2</v>
      </c>
      <c r="F2177" s="650" t="s">
        <v>4803</v>
      </c>
      <c r="G2177" s="650" t="s">
        <v>4804</v>
      </c>
      <c r="H2177" s="650" t="s">
        <v>3562</v>
      </c>
      <c r="I2177" s="677" t="s">
        <v>4075</v>
      </c>
      <c r="J2177" s="669">
        <v>2</v>
      </c>
      <c r="K2177" s="669">
        <v>1</v>
      </c>
      <c r="L2177" s="669">
        <v>38</v>
      </c>
      <c r="M2177" s="176">
        <f t="shared" si="192"/>
        <v>76</v>
      </c>
      <c r="N2177" s="1104"/>
      <c r="O2177" s="1129" t="str">
        <f t="shared" si="190"/>
        <v/>
      </c>
      <c r="P2177" s="175"/>
      <c r="Q2177" s="175"/>
      <c r="R2177" s="175"/>
      <c r="S2177" s="175"/>
      <c r="T2177" s="175"/>
      <c r="U2177" s="175"/>
      <c r="V2177" s="175"/>
      <c r="W2177" s="175"/>
      <c r="X2177" s="175"/>
      <c r="Y2177" s="175"/>
      <c r="Z2177" s="175"/>
      <c r="AA2177" s="175"/>
      <c r="AB2177" s="175"/>
      <c r="AC2177" s="175"/>
      <c r="AD2177" s="175"/>
      <c r="AE2177" s="175"/>
      <c r="AF2177" s="175"/>
      <c r="AG2177" s="175"/>
    </row>
    <row r="2178" spans="1:33" ht="18" customHeight="1">
      <c r="A2178" s="647" t="str">
        <f t="shared" si="191"/>
        <v>平成24</v>
      </c>
      <c r="B2178" s="552">
        <f t="shared" si="188"/>
        <v>42</v>
      </c>
      <c r="C2178" s="648" t="s">
        <v>4805</v>
      </c>
      <c r="D2178" s="648" t="str">
        <f t="shared" si="189"/>
        <v/>
      </c>
      <c r="E2178" s="654">
        <v>1</v>
      </c>
      <c r="F2178" s="650" t="s">
        <v>4806</v>
      </c>
      <c r="G2178" s="650" t="s">
        <v>4807</v>
      </c>
      <c r="H2178" s="650" t="s">
        <v>3538</v>
      </c>
      <c r="I2178" s="677" t="s">
        <v>4465</v>
      </c>
      <c r="J2178" s="669">
        <v>2</v>
      </c>
      <c r="K2178" s="669">
        <v>10</v>
      </c>
      <c r="L2178" s="669">
        <v>70</v>
      </c>
      <c r="M2178" s="176">
        <f t="shared" si="192"/>
        <v>70</v>
      </c>
      <c r="N2178" s="1104"/>
      <c r="O2178" s="1129" t="str">
        <f t="shared" si="190"/>
        <v/>
      </c>
      <c r="P2178" s="175"/>
      <c r="Q2178" s="175"/>
      <c r="R2178" s="175"/>
      <c r="S2178" s="175"/>
      <c r="T2178" s="175"/>
      <c r="U2178" s="175"/>
      <c r="V2178" s="175"/>
      <c r="W2178" s="175"/>
      <c r="X2178" s="175"/>
      <c r="Y2178" s="175"/>
      <c r="Z2178" s="175"/>
      <c r="AA2178" s="175"/>
      <c r="AB2178" s="175"/>
      <c r="AC2178" s="175"/>
      <c r="AD2178" s="175"/>
      <c r="AE2178" s="175"/>
      <c r="AF2178" s="175"/>
      <c r="AG2178" s="175"/>
    </row>
    <row r="2179" spans="1:33" ht="18" customHeight="1">
      <c r="A2179" s="647" t="str">
        <f t="shared" si="191"/>
        <v>平成24</v>
      </c>
      <c r="B2179" s="552">
        <f t="shared" si="188"/>
        <v>79</v>
      </c>
      <c r="C2179" s="648" t="s">
        <v>4805</v>
      </c>
      <c r="D2179" s="648" t="str">
        <f t="shared" si="189"/>
        <v/>
      </c>
      <c r="E2179" s="654">
        <v>1</v>
      </c>
      <c r="F2179" s="650" t="s">
        <v>4808</v>
      </c>
      <c r="G2179" s="650" t="s">
        <v>4809</v>
      </c>
      <c r="H2179" s="650" t="s">
        <v>4767</v>
      </c>
      <c r="I2179" s="677" t="s">
        <v>4075</v>
      </c>
      <c r="J2179" s="651">
        <v>2</v>
      </c>
      <c r="K2179" s="651">
        <v>5</v>
      </c>
      <c r="L2179" s="651">
        <v>45</v>
      </c>
      <c r="M2179" s="176">
        <f t="shared" si="192"/>
        <v>45</v>
      </c>
      <c r="N2179" s="1104"/>
      <c r="O2179" s="1129" t="str">
        <f t="shared" si="190"/>
        <v/>
      </c>
      <c r="P2179" s="175"/>
      <c r="Q2179" s="175"/>
      <c r="R2179" s="175"/>
      <c r="S2179" s="175"/>
      <c r="T2179" s="175"/>
      <c r="U2179" s="175"/>
      <c r="V2179" s="175"/>
      <c r="W2179" s="175"/>
      <c r="X2179" s="175"/>
      <c r="Y2179" s="175"/>
      <c r="Z2179" s="175"/>
      <c r="AA2179" s="175"/>
      <c r="AB2179" s="175"/>
      <c r="AC2179" s="175"/>
      <c r="AD2179" s="175"/>
      <c r="AE2179" s="175"/>
      <c r="AF2179" s="175"/>
      <c r="AG2179" s="175"/>
    </row>
    <row r="2180" spans="1:33" ht="18" customHeight="1">
      <c r="A2180" s="647" t="str">
        <f t="shared" si="191"/>
        <v>平成24</v>
      </c>
      <c r="B2180" s="552">
        <f t="shared" ref="B2180:B2243" si="193">IF(ISBLANK(K2180),"-",COUNTIFS($K:$K,"&gt;"&amp;K2180,A:A,A2180)+1)</f>
        <v>79</v>
      </c>
      <c r="C2180" s="648" t="s">
        <v>4810</v>
      </c>
      <c r="D2180" s="648" t="str">
        <f t="shared" ref="D2180:D2243" si="194">IF(E2180=1,"",C2180+E2180-1)</f>
        <v/>
      </c>
      <c r="E2180" s="654">
        <v>1</v>
      </c>
      <c r="F2180" s="650" t="s">
        <v>4811</v>
      </c>
      <c r="G2180" s="650" t="s">
        <v>4812</v>
      </c>
      <c r="H2180" s="650" t="s">
        <v>4767</v>
      </c>
      <c r="I2180" s="677" t="s">
        <v>4075</v>
      </c>
      <c r="J2180" s="651">
        <v>2</v>
      </c>
      <c r="K2180" s="651">
        <v>5</v>
      </c>
      <c r="L2180" s="651">
        <v>166</v>
      </c>
      <c r="M2180" s="176">
        <f t="shared" si="192"/>
        <v>166</v>
      </c>
      <c r="N2180" s="1104"/>
      <c r="O2180" s="1129" t="str">
        <f t="shared" ref="O2180:O2243" si="195">IF(COUNTIF(G2180,"*オンライン*"),"●","")</f>
        <v/>
      </c>
      <c r="P2180" s="175"/>
      <c r="Q2180" s="175"/>
      <c r="R2180" s="175"/>
      <c r="S2180" s="175"/>
      <c r="T2180" s="175"/>
      <c r="U2180" s="175"/>
      <c r="V2180" s="175"/>
      <c r="W2180" s="175"/>
      <c r="X2180" s="175"/>
      <c r="Y2180" s="175"/>
      <c r="Z2180" s="175"/>
      <c r="AA2180" s="175"/>
      <c r="AB2180" s="175"/>
      <c r="AC2180" s="175"/>
      <c r="AD2180" s="175"/>
      <c r="AE2180" s="175"/>
      <c r="AF2180" s="175"/>
      <c r="AG2180" s="175"/>
    </row>
    <row r="2181" spans="1:33" ht="18" customHeight="1">
      <c r="A2181" s="647" t="str">
        <f t="shared" ref="A2181:A2244" si="196">TEXT(EDATE(C2181,-3),"ggge")</f>
        <v>平成24</v>
      </c>
      <c r="B2181" s="552">
        <f t="shared" si="193"/>
        <v>126</v>
      </c>
      <c r="C2181" s="648" t="s">
        <v>4813</v>
      </c>
      <c r="D2181" s="648" t="str">
        <f t="shared" si="194"/>
        <v/>
      </c>
      <c r="E2181" s="654">
        <v>1</v>
      </c>
      <c r="F2181" s="650" t="s">
        <v>4814</v>
      </c>
      <c r="G2181" s="650" t="s">
        <v>4677</v>
      </c>
      <c r="H2181" s="650" t="s">
        <v>2922</v>
      </c>
      <c r="I2181" s="677" t="s">
        <v>4093</v>
      </c>
      <c r="J2181" s="669">
        <v>1</v>
      </c>
      <c r="K2181" s="669">
        <v>1</v>
      </c>
      <c r="L2181" s="669">
        <v>4</v>
      </c>
      <c r="M2181" s="176">
        <f t="shared" ref="M2181:M2244" si="197">E2181*L2181</f>
        <v>4</v>
      </c>
      <c r="N2181" s="1104"/>
      <c r="O2181" s="1129" t="str">
        <f t="shared" si="195"/>
        <v/>
      </c>
      <c r="P2181" s="175"/>
      <c r="Q2181" s="175"/>
      <c r="R2181" s="175"/>
      <c r="S2181" s="175"/>
      <c r="T2181" s="175"/>
      <c r="U2181" s="175"/>
      <c r="V2181" s="175"/>
      <c r="W2181" s="175"/>
      <c r="X2181" s="175"/>
      <c r="Y2181" s="175"/>
      <c r="Z2181" s="175"/>
      <c r="AA2181" s="175"/>
      <c r="AB2181" s="175"/>
      <c r="AC2181" s="175"/>
      <c r="AD2181" s="175"/>
      <c r="AE2181" s="175"/>
      <c r="AF2181" s="175"/>
      <c r="AG2181" s="175"/>
    </row>
    <row r="2182" spans="1:33" ht="18" customHeight="1">
      <c r="A2182" s="647" t="str">
        <f t="shared" si="196"/>
        <v>平成24</v>
      </c>
      <c r="B2182" s="552">
        <f t="shared" si="193"/>
        <v>59</v>
      </c>
      <c r="C2182" s="648" t="s">
        <v>4815</v>
      </c>
      <c r="D2182" s="648" t="str">
        <f t="shared" si="194"/>
        <v/>
      </c>
      <c r="E2182" s="654">
        <v>1</v>
      </c>
      <c r="F2182" s="650" t="s">
        <v>4816</v>
      </c>
      <c r="G2182" s="650" t="s">
        <v>2915</v>
      </c>
      <c r="H2182" s="650" t="s">
        <v>3251</v>
      </c>
      <c r="I2182" s="677" t="s">
        <v>4093</v>
      </c>
      <c r="J2182" s="669">
        <v>1</v>
      </c>
      <c r="K2182" s="669">
        <v>7</v>
      </c>
      <c r="L2182" s="669">
        <v>94</v>
      </c>
      <c r="M2182" s="176">
        <f t="shared" si="197"/>
        <v>94</v>
      </c>
      <c r="N2182" s="1104"/>
      <c r="O2182" s="1129" t="str">
        <f t="shared" si="195"/>
        <v/>
      </c>
      <c r="P2182" s="175"/>
      <c r="Q2182" s="175"/>
      <c r="R2182" s="175"/>
      <c r="S2182" s="175"/>
      <c r="T2182" s="175"/>
      <c r="U2182" s="175"/>
      <c r="V2182" s="175"/>
      <c r="W2182" s="175"/>
      <c r="X2182" s="175"/>
      <c r="Y2182" s="175"/>
      <c r="Z2182" s="175"/>
      <c r="AA2182" s="175"/>
      <c r="AB2182" s="175"/>
      <c r="AC2182" s="175"/>
      <c r="AD2182" s="175"/>
      <c r="AE2182" s="175"/>
      <c r="AF2182" s="175"/>
      <c r="AG2182" s="175"/>
    </row>
    <row r="2183" spans="1:33" ht="18" customHeight="1">
      <c r="A2183" s="647" t="str">
        <f t="shared" si="196"/>
        <v>平成24</v>
      </c>
      <c r="B2183" s="552">
        <f t="shared" si="193"/>
        <v>126</v>
      </c>
      <c r="C2183" s="648" t="s">
        <v>4815</v>
      </c>
      <c r="D2183" s="648" t="str">
        <f t="shared" si="194"/>
        <v/>
      </c>
      <c r="E2183" s="654">
        <v>1</v>
      </c>
      <c r="F2183" s="676" t="s">
        <v>4358</v>
      </c>
      <c r="G2183" s="676" t="s">
        <v>4817</v>
      </c>
      <c r="H2183" s="676" t="s">
        <v>2999</v>
      </c>
      <c r="I2183" s="677" t="s">
        <v>4672</v>
      </c>
      <c r="J2183" s="669">
        <v>2</v>
      </c>
      <c r="K2183" s="669">
        <v>1</v>
      </c>
      <c r="L2183" s="669">
        <v>200</v>
      </c>
      <c r="M2183" s="176">
        <f t="shared" si="197"/>
        <v>200</v>
      </c>
      <c r="N2183" s="1104"/>
      <c r="O2183" s="1129" t="str">
        <f t="shared" si="195"/>
        <v/>
      </c>
      <c r="P2183" s="175"/>
      <c r="Q2183" s="175"/>
      <c r="R2183" s="175"/>
      <c r="S2183" s="175"/>
      <c r="T2183" s="175"/>
      <c r="U2183" s="175"/>
      <c r="V2183" s="175"/>
      <c r="W2183" s="175"/>
      <c r="X2183" s="175"/>
      <c r="Y2183" s="175"/>
      <c r="Z2183" s="175"/>
      <c r="AA2183" s="175"/>
      <c r="AB2183" s="175"/>
      <c r="AC2183" s="175"/>
      <c r="AD2183" s="175"/>
      <c r="AE2183" s="175"/>
      <c r="AF2183" s="175"/>
      <c r="AG2183" s="175"/>
    </row>
    <row r="2184" spans="1:33" ht="18" customHeight="1">
      <c r="A2184" s="647" t="str">
        <f t="shared" si="196"/>
        <v>平成24</v>
      </c>
      <c r="B2184" s="552">
        <f t="shared" si="193"/>
        <v>23</v>
      </c>
      <c r="C2184" s="648" t="s">
        <v>4818</v>
      </c>
      <c r="D2184" s="648" t="str">
        <f t="shared" si="194"/>
        <v/>
      </c>
      <c r="E2184" s="654">
        <v>1</v>
      </c>
      <c r="F2184" s="650" t="s">
        <v>4819</v>
      </c>
      <c r="G2184" s="650" t="s">
        <v>2915</v>
      </c>
      <c r="H2184" s="650" t="s">
        <v>3512</v>
      </c>
      <c r="I2184" s="677" t="s">
        <v>4130</v>
      </c>
      <c r="J2184" s="669">
        <v>2</v>
      </c>
      <c r="K2184" s="669">
        <v>29</v>
      </c>
      <c r="L2184" s="669">
        <v>95</v>
      </c>
      <c r="M2184" s="176">
        <f t="shared" si="197"/>
        <v>95</v>
      </c>
      <c r="N2184" s="1104"/>
      <c r="O2184" s="1129" t="str">
        <f t="shared" si="195"/>
        <v/>
      </c>
      <c r="P2184" s="175"/>
      <c r="Q2184" s="175"/>
      <c r="R2184" s="175"/>
      <c r="S2184" s="175"/>
      <c r="T2184" s="175"/>
      <c r="U2184" s="175"/>
      <c r="V2184" s="175"/>
      <c r="W2184" s="175"/>
      <c r="X2184" s="175"/>
      <c r="Y2184" s="175"/>
      <c r="Z2184" s="175"/>
      <c r="AA2184" s="175"/>
      <c r="AB2184" s="175"/>
      <c r="AC2184" s="175"/>
      <c r="AD2184" s="175"/>
      <c r="AE2184" s="175"/>
      <c r="AF2184" s="175"/>
      <c r="AG2184" s="175"/>
    </row>
    <row r="2185" spans="1:33" ht="18" customHeight="1">
      <c r="A2185" s="647" t="str">
        <f t="shared" si="196"/>
        <v>平成24</v>
      </c>
      <c r="B2185" s="552">
        <f t="shared" si="193"/>
        <v>8</v>
      </c>
      <c r="C2185" s="648" t="s">
        <v>4820</v>
      </c>
      <c r="D2185" s="648">
        <f t="shared" si="194"/>
        <v>41203</v>
      </c>
      <c r="E2185" s="654">
        <v>2</v>
      </c>
      <c r="F2185" s="650" t="s">
        <v>4821</v>
      </c>
      <c r="G2185" s="650" t="s">
        <v>2558</v>
      </c>
      <c r="H2185" s="650" t="s">
        <v>3527</v>
      </c>
      <c r="I2185" s="677" t="s">
        <v>4465</v>
      </c>
      <c r="J2185" s="669">
        <v>1</v>
      </c>
      <c r="K2185" s="669">
        <v>116</v>
      </c>
      <c r="L2185" s="669">
        <v>177</v>
      </c>
      <c r="M2185" s="176">
        <f t="shared" si="197"/>
        <v>354</v>
      </c>
      <c r="N2185" s="1104"/>
      <c r="O2185" s="1129" t="str">
        <f t="shared" si="195"/>
        <v/>
      </c>
      <c r="P2185" s="175"/>
      <c r="Q2185" s="175"/>
      <c r="R2185" s="175"/>
      <c r="S2185" s="175"/>
      <c r="T2185" s="175"/>
      <c r="U2185" s="175"/>
      <c r="V2185" s="175"/>
      <c r="W2185" s="175"/>
      <c r="X2185" s="175"/>
      <c r="Y2185" s="175"/>
      <c r="Z2185" s="175"/>
      <c r="AA2185" s="175"/>
      <c r="AB2185" s="175"/>
      <c r="AC2185" s="175"/>
      <c r="AD2185" s="175"/>
      <c r="AE2185" s="175"/>
      <c r="AF2185" s="175"/>
      <c r="AG2185" s="175"/>
    </row>
    <row r="2186" spans="1:33" ht="18" customHeight="1">
      <c r="A2186" s="647" t="str">
        <f t="shared" si="196"/>
        <v>平成24</v>
      </c>
      <c r="B2186" s="552">
        <f t="shared" si="193"/>
        <v>126</v>
      </c>
      <c r="C2186" s="648" t="s">
        <v>4822</v>
      </c>
      <c r="D2186" s="648" t="str">
        <f t="shared" si="194"/>
        <v/>
      </c>
      <c r="E2186" s="654">
        <v>1</v>
      </c>
      <c r="F2186" s="650" t="s">
        <v>4823</v>
      </c>
      <c r="G2186" s="650" t="s">
        <v>4824</v>
      </c>
      <c r="H2186" s="650" t="s">
        <v>2922</v>
      </c>
      <c r="I2186" s="677" t="s">
        <v>4093</v>
      </c>
      <c r="J2186" s="651">
        <v>1</v>
      </c>
      <c r="K2186" s="651">
        <v>1</v>
      </c>
      <c r="L2186" s="651">
        <v>400</v>
      </c>
      <c r="M2186" s="176">
        <f t="shared" si="197"/>
        <v>400</v>
      </c>
      <c r="N2186" s="1104"/>
      <c r="O2186" s="1129" t="str">
        <f t="shared" si="195"/>
        <v/>
      </c>
      <c r="P2186" s="175"/>
      <c r="Q2186" s="175"/>
      <c r="R2186" s="175"/>
      <c r="S2186" s="175"/>
      <c r="T2186" s="175"/>
      <c r="U2186" s="175"/>
      <c r="V2186" s="175"/>
      <c r="W2186" s="175"/>
      <c r="X2186" s="175"/>
      <c r="Y2186" s="175"/>
      <c r="Z2186" s="175"/>
      <c r="AA2186" s="175"/>
      <c r="AB2186" s="175"/>
      <c r="AC2186" s="175"/>
      <c r="AD2186" s="175"/>
      <c r="AE2186" s="175"/>
      <c r="AF2186" s="175"/>
      <c r="AG2186" s="175"/>
    </row>
    <row r="2187" spans="1:33" ht="18" customHeight="1">
      <c r="A2187" s="647" t="str">
        <f t="shared" si="196"/>
        <v>平成24</v>
      </c>
      <c r="B2187" s="552">
        <f t="shared" si="193"/>
        <v>69</v>
      </c>
      <c r="C2187" s="648" t="s">
        <v>4825</v>
      </c>
      <c r="D2187" s="648" t="str">
        <f t="shared" si="194"/>
        <v/>
      </c>
      <c r="E2187" s="654">
        <v>1</v>
      </c>
      <c r="F2187" s="650" t="s">
        <v>4826</v>
      </c>
      <c r="G2187" s="650" t="s">
        <v>2915</v>
      </c>
      <c r="H2187" s="650" t="s">
        <v>3024</v>
      </c>
      <c r="I2187" s="677" t="s">
        <v>4099</v>
      </c>
      <c r="J2187" s="669">
        <v>1</v>
      </c>
      <c r="K2187" s="669">
        <v>6</v>
      </c>
      <c r="L2187" s="669">
        <v>94</v>
      </c>
      <c r="M2187" s="176">
        <f t="shared" si="197"/>
        <v>94</v>
      </c>
      <c r="N2187" s="1104"/>
      <c r="O2187" s="1129" t="str">
        <f t="shared" si="195"/>
        <v/>
      </c>
      <c r="P2187" s="175"/>
      <c r="Q2187" s="175"/>
      <c r="R2187" s="175"/>
      <c r="S2187" s="175"/>
      <c r="T2187" s="175"/>
      <c r="U2187" s="175"/>
      <c r="V2187" s="175"/>
      <c r="W2187" s="175"/>
      <c r="X2187" s="175"/>
      <c r="Y2187" s="175"/>
      <c r="Z2187" s="175"/>
      <c r="AA2187" s="175"/>
      <c r="AB2187" s="175"/>
      <c r="AC2187" s="175"/>
      <c r="AD2187" s="175"/>
      <c r="AE2187" s="175"/>
      <c r="AF2187" s="175"/>
      <c r="AG2187" s="175"/>
    </row>
    <row r="2188" spans="1:33" ht="18" customHeight="1">
      <c r="A2188" s="647" t="str">
        <f t="shared" si="196"/>
        <v>平成24</v>
      </c>
      <c r="B2188" s="552">
        <f t="shared" si="193"/>
        <v>126</v>
      </c>
      <c r="C2188" s="648" t="s">
        <v>4827</v>
      </c>
      <c r="D2188" s="648" t="str">
        <f t="shared" si="194"/>
        <v/>
      </c>
      <c r="E2188" s="654">
        <v>1</v>
      </c>
      <c r="F2188" s="650" t="s">
        <v>4828</v>
      </c>
      <c r="G2188" s="650" t="s">
        <v>4829</v>
      </c>
      <c r="H2188" s="650" t="s">
        <v>2922</v>
      </c>
      <c r="I2188" s="677" t="s">
        <v>4093</v>
      </c>
      <c r="J2188" s="651">
        <v>1</v>
      </c>
      <c r="K2188" s="651">
        <v>1</v>
      </c>
      <c r="L2188" s="651">
        <v>12</v>
      </c>
      <c r="M2188" s="176">
        <f t="shared" si="197"/>
        <v>12</v>
      </c>
      <c r="N2188" s="1104"/>
      <c r="O2188" s="1129" t="str">
        <f t="shared" si="195"/>
        <v/>
      </c>
      <c r="P2188" s="175"/>
      <c r="Q2188" s="175"/>
      <c r="R2188" s="175"/>
      <c r="S2188" s="175"/>
      <c r="T2188" s="175"/>
      <c r="U2188" s="175"/>
      <c r="V2188" s="175"/>
      <c r="W2188" s="175"/>
      <c r="X2188" s="175"/>
      <c r="Y2188" s="175"/>
      <c r="Z2188" s="175"/>
      <c r="AA2188" s="175"/>
      <c r="AB2188" s="175"/>
      <c r="AC2188" s="175"/>
      <c r="AD2188" s="175"/>
      <c r="AE2188" s="175"/>
      <c r="AF2188" s="175"/>
      <c r="AG2188" s="175"/>
    </row>
    <row r="2189" spans="1:33" ht="18" customHeight="1">
      <c r="A2189" s="647" t="str">
        <f t="shared" si="196"/>
        <v>平成24</v>
      </c>
      <c r="B2189" s="552">
        <f t="shared" si="193"/>
        <v>23</v>
      </c>
      <c r="C2189" s="648" t="s">
        <v>4830</v>
      </c>
      <c r="D2189" s="648">
        <f t="shared" si="194"/>
        <v>41215</v>
      </c>
      <c r="E2189" s="654">
        <v>2</v>
      </c>
      <c r="F2189" s="679" t="s">
        <v>4831</v>
      </c>
      <c r="G2189" s="650" t="s">
        <v>3895</v>
      </c>
      <c r="H2189" s="679" t="s">
        <v>4529</v>
      </c>
      <c r="I2189" s="677" t="s">
        <v>4093</v>
      </c>
      <c r="J2189" s="678">
        <v>1</v>
      </c>
      <c r="K2189" s="669">
        <v>29</v>
      </c>
      <c r="L2189" s="669">
        <v>65</v>
      </c>
      <c r="M2189" s="176">
        <f t="shared" si="197"/>
        <v>130</v>
      </c>
      <c r="N2189" s="1104"/>
      <c r="O2189" s="1129" t="str">
        <f t="shared" si="195"/>
        <v/>
      </c>
      <c r="P2189" s="175"/>
      <c r="Q2189" s="175"/>
      <c r="R2189" s="175"/>
      <c r="S2189" s="175"/>
      <c r="T2189" s="175"/>
      <c r="U2189" s="175"/>
      <c r="V2189" s="175"/>
      <c r="W2189" s="175"/>
      <c r="X2189" s="175"/>
      <c r="Y2189" s="175"/>
      <c r="Z2189" s="175"/>
      <c r="AA2189" s="175"/>
      <c r="AB2189" s="175"/>
      <c r="AC2189" s="175"/>
      <c r="AD2189" s="175"/>
      <c r="AE2189" s="175"/>
      <c r="AF2189" s="175"/>
      <c r="AG2189" s="175"/>
    </row>
    <row r="2190" spans="1:33" ht="18" customHeight="1">
      <c r="A2190" s="647" t="str">
        <f t="shared" si="196"/>
        <v>平成24</v>
      </c>
      <c r="B2190" s="552">
        <f t="shared" si="193"/>
        <v>42</v>
      </c>
      <c r="C2190" s="648" t="s">
        <v>4832</v>
      </c>
      <c r="D2190" s="648" t="str">
        <f t="shared" si="194"/>
        <v/>
      </c>
      <c r="E2190" s="654">
        <v>1</v>
      </c>
      <c r="F2190" s="650" t="s">
        <v>4833</v>
      </c>
      <c r="G2190" s="650" t="s">
        <v>4834</v>
      </c>
      <c r="H2190" s="650" t="s">
        <v>3538</v>
      </c>
      <c r="I2190" s="677" t="s">
        <v>4465</v>
      </c>
      <c r="J2190" s="669">
        <v>2</v>
      </c>
      <c r="K2190" s="669">
        <v>10</v>
      </c>
      <c r="L2190" s="669">
        <v>79</v>
      </c>
      <c r="M2190" s="176">
        <f t="shared" si="197"/>
        <v>79</v>
      </c>
      <c r="N2190" s="1104"/>
      <c r="O2190" s="1129" t="str">
        <f t="shared" si="195"/>
        <v/>
      </c>
      <c r="P2190" s="175"/>
      <c r="Q2190" s="175"/>
      <c r="R2190" s="175"/>
      <c r="S2190" s="175"/>
      <c r="T2190" s="175"/>
      <c r="U2190" s="175"/>
      <c r="V2190" s="175"/>
      <c r="W2190" s="175"/>
      <c r="X2190" s="175"/>
      <c r="Y2190" s="175"/>
      <c r="Z2190" s="175"/>
      <c r="AA2190" s="175"/>
      <c r="AB2190" s="175"/>
      <c r="AC2190" s="175"/>
      <c r="AD2190" s="175"/>
      <c r="AE2190" s="175"/>
      <c r="AF2190" s="175"/>
      <c r="AG2190" s="175"/>
    </row>
    <row r="2191" spans="1:33" ht="18" customHeight="1">
      <c r="A2191" s="647" t="str">
        <f t="shared" si="196"/>
        <v>平成24</v>
      </c>
      <c r="B2191" s="552">
        <f t="shared" si="193"/>
        <v>54</v>
      </c>
      <c r="C2191" s="648" t="s">
        <v>4835</v>
      </c>
      <c r="D2191" s="648" t="str">
        <f t="shared" si="194"/>
        <v/>
      </c>
      <c r="E2191" s="654">
        <v>1</v>
      </c>
      <c r="F2191" s="650" t="s">
        <v>4043</v>
      </c>
      <c r="G2191" s="650" t="s">
        <v>3134</v>
      </c>
      <c r="H2191" s="650" t="s">
        <v>3562</v>
      </c>
      <c r="I2191" s="677" t="s">
        <v>4075</v>
      </c>
      <c r="J2191" s="669">
        <v>2</v>
      </c>
      <c r="K2191" s="669">
        <v>8</v>
      </c>
      <c r="L2191" s="669">
        <v>49</v>
      </c>
      <c r="M2191" s="176">
        <f t="shared" si="197"/>
        <v>49</v>
      </c>
      <c r="N2191" s="1104"/>
      <c r="O2191" s="1129" t="str">
        <f t="shared" si="195"/>
        <v/>
      </c>
      <c r="P2191" s="175"/>
      <c r="Q2191" s="175"/>
      <c r="R2191" s="175"/>
      <c r="S2191" s="175"/>
      <c r="T2191" s="175"/>
      <c r="U2191" s="175"/>
      <c r="V2191" s="175"/>
      <c r="W2191" s="175"/>
      <c r="X2191" s="175"/>
      <c r="Y2191" s="175"/>
      <c r="Z2191" s="175"/>
      <c r="AA2191" s="175"/>
      <c r="AB2191" s="175"/>
      <c r="AC2191" s="175"/>
      <c r="AD2191" s="175"/>
      <c r="AE2191" s="175"/>
      <c r="AF2191" s="175"/>
      <c r="AG2191" s="175"/>
    </row>
    <row r="2192" spans="1:33" ht="18" customHeight="1">
      <c r="A2192" s="647" t="str">
        <f t="shared" si="196"/>
        <v>平成24</v>
      </c>
      <c r="B2192" s="552">
        <f t="shared" si="193"/>
        <v>108</v>
      </c>
      <c r="C2192" s="648" t="s">
        <v>4835</v>
      </c>
      <c r="D2192" s="648" t="str">
        <f t="shared" si="194"/>
        <v/>
      </c>
      <c r="E2192" s="680">
        <v>1</v>
      </c>
      <c r="F2192" s="650" t="s">
        <v>4836</v>
      </c>
      <c r="G2192" s="650" t="s">
        <v>4837</v>
      </c>
      <c r="H2192" s="650" t="s">
        <v>3520</v>
      </c>
      <c r="I2192" s="677" t="s">
        <v>4130</v>
      </c>
      <c r="J2192" s="669">
        <v>1</v>
      </c>
      <c r="K2192" s="669">
        <v>2</v>
      </c>
      <c r="L2192" s="669">
        <v>41</v>
      </c>
      <c r="M2192" s="176">
        <f t="shared" si="197"/>
        <v>41</v>
      </c>
      <c r="N2192" s="1104"/>
      <c r="O2192" s="1129" t="str">
        <f t="shared" si="195"/>
        <v/>
      </c>
      <c r="P2192" s="175"/>
      <c r="Q2192" s="175"/>
      <c r="R2192" s="175"/>
      <c r="S2192" s="175"/>
      <c r="T2192" s="175"/>
      <c r="U2192" s="175"/>
      <c r="V2192" s="175"/>
      <c r="W2192" s="175"/>
      <c r="X2192" s="175"/>
      <c r="Y2192" s="175"/>
      <c r="Z2192" s="175"/>
      <c r="AA2192" s="175"/>
      <c r="AB2192" s="175"/>
      <c r="AC2192" s="175"/>
      <c r="AD2192" s="175"/>
      <c r="AE2192" s="175"/>
      <c r="AF2192" s="175"/>
      <c r="AG2192" s="175"/>
    </row>
    <row r="2193" spans="1:33" ht="18" customHeight="1">
      <c r="A2193" s="647" t="str">
        <f t="shared" si="196"/>
        <v>平成24</v>
      </c>
      <c r="B2193" s="552">
        <f t="shared" si="193"/>
        <v>59</v>
      </c>
      <c r="C2193" s="648" t="s">
        <v>4838</v>
      </c>
      <c r="D2193" s="648" t="str">
        <f t="shared" si="194"/>
        <v/>
      </c>
      <c r="E2193" s="654">
        <v>1</v>
      </c>
      <c r="F2193" s="650" t="s">
        <v>4839</v>
      </c>
      <c r="G2193" s="650" t="s">
        <v>4840</v>
      </c>
      <c r="H2193" s="650" t="s">
        <v>4115</v>
      </c>
      <c r="I2193" s="677" t="s">
        <v>4672</v>
      </c>
      <c r="J2193" s="669">
        <v>2</v>
      </c>
      <c r="K2193" s="669">
        <v>7</v>
      </c>
      <c r="L2193" s="669">
        <v>42</v>
      </c>
      <c r="M2193" s="176">
        <f t="shared" si="197"/>
        <v>42</v>
      </c>
      <c r="N2193" s="1104"/>
      <c r="O2193" s="1129" t="str">
        <f t="shared" si="195"/>
        <v/>
      </c>
      <c r="P2193" s="175"/>
      <c r="Q2193" s="175"/>
      <c r="R2193" s="175"/>
      <c r="S2193" s="175"/>
      <c r="T2193" s="175"/>
      <c r="U2193" s="175"/>
      <c r="V2193" s="175"/>
      <c r="W2193" s="175"/>
      <c r="X2193" s="175"/>
      <c r="Y2193" s="175"/>
      <c r="Z2193" s="175"/>
      <c r="AA2193" s="175"/>
      <c r="AB2193" s="175"/>
      <c r="AC2193" s="175"/>
      <c r="AD2193" s="175"/>
      <c r="AE2193" s="175"/>
      <c r="AF2193" s="175"/>
      <c r="AG2193" s="175"/>
    </row>
    <row r="2194" spans="1:33" ht="18" customHeight="1">
      <c r="A2194" s="647" t="str">
        <f t="shared" si="196"/>
        <v>平成24</v>
      </c>
      <c r="B2194" s="552">
        <f t="shared" si="193"/>
        <v>126</v>
      </c>
      <c r="C2194" s="648" t="s">
        <v>4841</v>
      </c>
      <c r="D2194" s="648" t="str">
        <f t="shared" si="194"/>
        <v/>
      </c>
      <c r="E2194" s="654">
        <v>1</v>
      </c>
      <c r="F2194" s="650" t="s">
        <v>4842</v>
      </c>
      <c r="G2194" s="650" t="s">
        <v>4677</v>
      </c>
      <c r="H2194" s="650" t="s">
        <v>2922</v>
      </c>
      <c r="I2194" s="677" t="s">
        <v>4093</v>
      </c>
      <c r="J2194" s="669">
        <v>1</v>
      </c>
      <c r="K2194" s="669">
        <v>1</v>
      </c>
      <c r="L2194" s="669">
        <v>2</v>
      </c>
      <c r="M2194" s="176">
        <f t="shared" si="197"/>
        <v>2</v>
      </c>
      <c r="N2194" s="1104"/>
      <c r="O2194" s="1129" t="str">
        <f t="shared" si="195"/>
        <v/>
      </c>
      <c r="P2194" s="175"/>
      <c r="Q2194" s="175"/>
      <c r="R2194" s="175"/>
      <c r="S2194" s="175"/>
      <c r="T2194" s="175"/>
      <c r="U2194" s="175"/>
      <c r="V2194" s="175"/>
      <c r="W2194" s="175"/>
      <c r="X2194" s="175"/>
      <c r="Y2194" s="175"/>
      <c r="Z2194" s="175"/>
      <c r="AA2194" s="175"/>
      <c r="AB2194" s="175"/>
      <c r="AC2194" s="175"/>
      <c r="AD2194" s="175"/>
      <c r="AE2194" s="175"/>
      <c r="AF2194" s="175"/>
      <c r="AG2194" s="175"/>
    </row>
    <row r="2195" spans="1:33" ht="18" customHeight="1">
      <c r="A2195" s="647" t="str">
        <f t="shared" si="196"/>
        <v>平成24</v>
      </c>
      <c r="B2195" s="552">
        <f t="shared" si="193"/>
        <v>3</v>
      </c>
      <c r="C2195" s="648" t="s">
        <v>4843</v>
      </c>
      <c r="D2195" s="648">
        <f t="shared" si="194"/>
        <v>41229</v>
      </c>
      <c r="E2195" s="654">
        <v>3</v>
      </c>
      <c r="F2195" s="650" t="s">
        <v>4844</v>
      </c>
      <c r="G2195" s="650" t="s">
        <v>4845</v>
      </c>
      <c r="H2195" s="650" t="s">
        <v>3611</v>
      </c>
      <c r="I2195" s="677" t="s">
        <v>4096</v>
      </c>
      <c r="J2195" s="669">
        <v>1</v>
      </c>
      <c r="K2195" s="669">
        <v>319</v>
      </c>
      <c r="L2195" s="669">
        <v>693</v>
      </c>
      <c r="M2195" s="176">
        <f t="shared" si="197"/>
        <v>2079</v>
      </c>
      <c r="N2195" s="1104"/>
      <c r="O2195" s="1129" t="str">
        <f t="shared" si="195"/>
        <v/>
      </c>
      <c r="P2195" s="175"/>
      <c r="Q2195" s="175"/>
      <c r="R2195" s="175"/>
      <c r="S2195" s="175"/>
      <c r="T2195" s="175"/>
      <c r="U2195" s="175"/>
      <c r="V2195" s="175"/>
      <c r="W2195" s="175"/>
      <c r="X2195" s="175"/>
      <c r="Y2195" s="175"/>
      <c r="Z2195" s="175"/>
      <c r="AA2195" s="175"/>
      <c r="AB2195" s="175"/>
      <c r="AC2195" s="175"/>
      <c r="AD2195" s="175"/>
      <c r="AE2195" s="175"/>
      <c r="AF2195" s="175"/>
      <c r="AG2195" s="175"/>
    </row>
    <row r="2196" spans="1:33" ht="18" customHeight="1">
      <c r="A2196" s="647" t="str">
        <f t="shared" si="196"/>
        <v>平成24</v>
      </c>
      <c r="B2196" s="552">
        <f t="shared" si="193"/>
        <v>59</v>
      </c>
      <c r="C2196" s="648" t="s">
        <v>4846</v>
      </c>
      <c r="D2196" s="648" t="str">
        <f t="shared" si="194"/>
        <v/>
      </c>
      <c r="E2196" s="654">
        <v>1</v>
      </c>
      <c r="F2196" s="650" t="s">
        <v>4847</v>
      </c>
      <c r="G2196" s="650" t="s">
        <v>4848</v>
      </c>
      <c r="H2196" s="650" t="s">
        <v>4115</v>
      </c>
      <c r="I2196" s="677" t="s">
        <v>4672</v>
      </c>
      <c r="J2196" s="669">
        <v>2</v>
      </c>
      <c r="K2196" s="669">
        <v>7</v>
      </c>
      <c r="L2196" s="669">
        <v>48</v>
      </c>
      <c r="M2196" s="176">
        <f t="shared" si="197"/>
        <v>48</v>
      </c>
      <c r="N2196" s="1104"/>
      <c r="O2196" s="1129" t="str">
        <f t="shared" si="195"/>
        <v/>
      </c>
      <c r="P2196" s="175"/>
      <c r="Q2196" s="175"/>
      <c r="R2196" s="175"/>
      <c r="S2196" s="175"/>
      <c r="T2196" s="175"/>
      <c r="U2196" s="175"/>
      <c r="V2196" s="175"/>
      <c r="W2196" s="175"/>
      <c r="X2196" s="175"/>
      <c r="Y2196" s="175"/>
      <c r="Z2196" s="175"/>
      <c r="AA2196" s="175"/>
      <c r="AB2196" s="175"/>
      <c r="AC2196" s="175"/>
      <c r="AD2196" s="175"/>
      <c r="AE2196" s="175"/>
      <c r="AF2196" s="175"/>
      <c r="AG2196" s="175"/>
    </row>
    <row r="2197" spans="1:33" ht="18" customHeight="1">
      <c r="A2197" s="647" t="str">
        <f t="shared" si="196"/>
        <v>平成24</v>
      </c>
      <c r="B2197" s="552">
        <f t="shared" si="193"/>
        <v>126</v>
      </c>
      <c r="C2197" s="648" t="s">
        <v>4849</v>
      </c>
      <c r="D2197" s="648" t="str">
        <f t="shared" si="194"/>
        <v/>
      </c>
      <c r="E2197" s="654">
        <v>1</v>
      </c>
      <c r="F2197" s="650" t="s">
        <v>4850</v>
      </c>
      <c r="G2197" s="650" t="s">
        <v>4851</v>
      </c>
      <c r="H2197" s="650" t="s">
        <v>2922</v>
      </c>
      <c r="I2197" s="677" t="s">
        <v>4093</v>
      </c>
      <c r="J2197" s="669">
        <v>1</v>
      </c>
      <c r="K2197" s="669">
        <v>1</v>
      </c>
      <c r="L2197" s="669">
        <v>1</v>
      </c>
      <c r="M2197" s="176">
        <f t="shared" si="197"/>
        <v>1</v>
      </c>
      <c r="N2197" s="1104"/>
      <c r="O2197" s="1129" t="str">
        <f t="shared" si="195"/>
        <v/>
      </c>
      <c r="P2197" s="175"/>
      <c r="Q2197" s="175"/>
      <c r="R2197" s="175"/>
      <c r="S2197" s="175"/>
      <c r="T2197" s="175"/>
      <c r="U2197" s="175"/>
      <c r="V2197" s="175"/>
      <c r="W2197" s="175"/>
      <c r="X2197" s="175"/>
      <c r="Y2197" s="175"/>
      <c r="Z2197" s="175"/>
      <c r="AA2197" s="175"/>
      <c r="AB2197" s="175"/>
      <c r="AC2197" s="175"/>
      <c r="AD2197" s="175"/>
      <c r="AE2197" s="175"/>
      <c r="AF2197" s="175"/>
      <c r="AG2197" s="175"/>
    </row>
    <row r="2198" spans="1:33" ht="18" customHeight="1">
      <c r="A2198" s="647" t="str">
        <f t="shared" si="196"/>
        <v>平成24</v>
      </c>
      <c r="B2198" s="552">
        <f t="shared" si="193"/>
        <v>7</v>
      </c>
      <c r="C2198" s="648" t="s">
        <v>4852</v>
      </c>
      <c r="D2198" s="648">
        <f t="shared" si="194"/>
        <v>41209</v>
      </c>
      <c r="E2198" s="654">
        <v>3</v>
      </c>
      <c r="F2198" s="651" t="s">
        <v>4853</v>
      </c>
      <c r="G2198" s="650" t="s">
        <v>4447</v>
      </c>
      <c r="H2198" s="650" t="s">
        <v>3562</v>
      </c>
      <c r="I2198" s="677" t="s">
        <v>4075</v>
      </c>
      <c r="J2198" s="678">
        <v>1</v>
      </c>
      <c r="K2198" s="669">
        <v>144</v>
      </c>
      <c r="L2198" s="669">
        <v>218</v>
      </c>
      <c r="M2198" s="176">
        <f t="shared" si="197"/>
        <v>654</v>
      </c>
      <c r="N2198" s="1104"/>
      <c r="O2198" s="1129" t="str">
        <f t="shared" si="195"/>
        <v/>
      </c>
      <c r="P2198" s="175"/>
      <c r="Q2198" s="175"/>
      <c r="R2198" s="175"/>
      <c r="S2198" s="175"/>
      <c r="T2198" s="175"/>
      <c r="U2198" s="175"/>
      <c r="V2198" s="175"/>
      <c r="W2198" s="175"/>
      <c r="X2198" s="175"/>
      <c r="Y2198" s="175"/>
      <c r="Z2198" s="175"/>
      <c r="AA2198" s="175"/>
      <c r="AB2198" s="175"/>
      <c r="AC2198" s="175"/>
      <c r="AD2198" s="175"/>
      <c r="AE2198" s="175"/>
      <c r="AF2198" s="175"/>
      <c r="AG2198" s="175"/>
    </row>
    <row r="2199" spans="1:33" ht="18" customHeight="1">
      <c r="A2199" s="647" t="str">
        <f t="shared" si="196"/>
        <v>平成24</v>
      </c>
      <c r="B2199" s="552">
        <f t="shared" si="193"/>
        <v>2</v>
      </c>
      <c r="C2199" s="648" t="s">
        <v>4854</v>
      </c>
      <c r="D2199" s="648">
        <f t="shared" si="194"/>
        <v>41217</v>
      </c>
      <c r="E2199" s="654">
        <v>3</v>
      </c>
      <c r="F2199" s="650" t="s">
        <v>4855</v>
      </c>
      <c r="G2199" s="650" t="s">
        <v>1477</v>
      </c>
      <c r="H2199" s="650" t="s">
        <v>3523</v>
      </c>
      <c r="I2199" s="677" t="s">
        <v>4083</v>
      </c>
      <c r="J2199" s="669">
        <v>1</v>
      </c>
      <c r="K2199" s="669">
        <v>330</v>
      </c>
      <c r="L2199" s="669">
        <v>712</v>
      </c>
      <c r="M2199" s="176">
        <f t="shared" si="197"/>
        <v>2136</v>
      </c>
      <c r="N2199" s="1104"/>
      <c r="O2199" s="1129" t="str">
        <f t="shared" si="195"/>
        <v/>
      </c>
      <c r="P2199" s="175"/>
      <c r="Q2199" s="175"/>
      <c r="R2199" s="175"/>
      <c r="S2199" s="175"/>
      <c r="T2199" s="175"/>
      <c r="U2199" s="175"/>
      <c r="V2199" s="175"/>
      <c r="W2199" s="175"/>
      <c r="X2199" s="175"/>
      <c r="Y2199" s="175"/>
      <c r="Z2199" s="175"/>
      <c r="AA2199" s="175"/>
      <c r="AB2199" s="175"/>
      <c r="AC2199" s="175"/>
      <c r="AD2199" s="175"/>
      <c r="AE2199" s="175"/>
      <c r="AF2199" s="175"/>
      <c r="AG2199" s="175"/>
    </row>
    <row r="2200" spans="1:33" ht="18" customHeight="1">
      <c r="A2200" s="647" t="str">
        <f t="shared" si="196"/>
        <v>平成24</v>
      </c>
      <c r="B2200" s="552">
        <f t="shared" si="193"/>
        <v>6</v>
      </c>
      <c r="C2200" s="648" t="s">
        <v>4856</v>
      </c>
      <c r="D2200" s="648">
        <f t="shared" si="194"/>
        <v>41243</v>
      </c>
      <c r="E2200" s="654">
        <v>3</v>
      </c>
      <c r="F2200" s="650" t="s">
        <v>4857</v>
      </c>
      <c r="G2200" s="650" t="s">
        <v>4858</v>
      </c>
      <c r="H2200" s="650" t="s">
        <v>3242</v>
      </c>
      <c r="I2200" s="677" t="s">
        <v>4465</v>
      </c>
      <c r="J2200" s="669">
        <v>1</v>
      </c>
      <c r="K2200" s="669">
        <v>194</v>
      </c>
      <c r="L2200" s="669">
        <v>315</v>
      </c>
      <c r="M2200" s="176">
        <f t="shared" si="197"/>
        <v>945</v>
      </c>
      <c r="N2200" s="1104"/>
      <c r="O2200" s="1129" t="str">
        <f t="shared" si="195"/>
        <v/>
      </c>
      <c r="P2200" s="175"/>
      <c r="Q2200" s="175"/>
      <c r="R2200" s="175"/>
      <c r="S2200" s="175"/>
      <c r="T2200" s="175"/>
      <c r="U2200" s="175"/>
      <c r="V2200" s="175"/>
      <c r="W2200" s="175"/>
      <c r="X2200" s="175"/>
      <c r="Y2200" s="175"/>
      <c r="Z2200" s="175"/>
      <c r="AA2200" s="175"/>
      <c r="AB2200" s="175"/>
      <c r="AC2200" s="175"/>
      <c r="AD2200" s="175"/>
      <c r="AE2200" s="175"/>
      <c r="AF2200" s="175"/>
      <c r="AG2200" s="175"/>
    </row>
    <row r="2201" spans="1:33" ht="18" customHeight="1">
      <c r="A2201" s="647" t="str">
        <f t="shared" si="196"/>
        <v>平成24</v>
      </c>
      <c r="B2201" s="552">
        <f t="shared" si="193"/>
        <v>95</v>
      </c>
      <c r="C2201" s="648" t="s">
        <v>4859</v>
      </c>
      <c r="D2201" s="648" t="str">
        <f t="shared" si="194"/>
        <v/>
      </c>
      <c r="E2201" s="654">
        <v>1</v>
      </c>
      <c r="F2201" s="650" t="s">
        <v>4860</v>
      </c>
      <c r="G2201" s="650" t="s">
        <v>4861</v>
      </c>
      <c r="H2201" s="650" t="s">
        <v>3527</v>
      </c>
      <c r="I2201" s="677" t="s">
        <v>4465</v>
      </c>
      <c r="J2201" s="669">
        <v>1</v>
      </c>
      <c r="K2201" s="669">
        <v>4</v>
      </c>
      <c r="L2201" s="669">
        <v>45</v>
      </c>
      <c r="M2201" s="176">
        <f t="shared" si="197"/>
        <v>45</v>
      </c>
      <c r="N2201" s="1104"/>
      <c r="O2201" s="1129" t="str">
        <f t="shared" si="195"/>
        <v/>
      </c>
      <c r="P2201" s="175"/>
      <c r="Q2201" s="175"/>
      <c r="R2201" s="175"/>
      <c r="S2201" s="175"/>
      <c r="T2201" s="175"/>
      <c r="U2201" s="175"/>
      <c r="V2201" s="175"/>
      <c r="W2201" s="175"/>
      <c r="X2201" s="175"/>
      <c r="Y2201" s="175"/>
      <c r="Z2201" s="175"/>
      <c r="AA2201" s="175"/>
      <c r="AB2201" s="175"/>
      <c r="AC2201" s="175"/>
      <c r="AD2201" s="175"/>
      <c r="AE2201" s="175"/>
      <c r="AF2201" s="175"/>
      <c r="AG2201" s="175"/>
    </row>
    <row r="2202" spans="1:33" ht="18" customHeight="1">
      <c r="A2202" s="647" t="str">
        <f t="shared" si="196"/>
        <v>平成24</v>
      </c>
      <c r="B2202" s="552">
        <f t="shared" si="193"/>
        <v>12</v>
      </c>
      <c r="C2202" s="648" t="s">
        <v>4859</v>
      </c>
      <c r="D2202" s="648">
        <f t="shared" si="194"/>
        <v>41243</v>
      </c>
      <c r="E2202" s="654">
        <v>2</v>
      </c>
      <c r="F2202" s="650" t="s">
        <v>4862</v>
      </c>
      <c r="G2202" s="650" t="s">
        <v>3895</v>
      </c>
      <c r="H2202" s="650" t="s">
        <v>3624</v>
      </c>
      <c r="I2202" s="677" t="s">
        <v>4093</v>
      </c>
      <c r="J2202" s="669">
        <v>1</v>
      </c>
      <c r="K2202" s="669">
        <v>81</v>
      </c>
      <c r="L2202" s="669">
        <v>195</v>
      </c>
      <c r="M2202" s="176">
        <f t="shared" si="197"/>
        <v>390</v>
      </c>
      <c r="N2202" s="1104"/>
      <c r="O2202" s="1129" t="str">
        <f t="shared" si="195"/>
        <v/>
      </c>
      <c r="P2202" s="175"/>
      <c r="Q2202" s="175"/>
      <c r="R2202" s="175"/>
      <c r="S2202" s="175"/>
      <c r="T2202" s="175"/>
      <c r="U2202" s="175"/>
      <c r="V2202" s="175"/>
      <c r="W2202" s="175"/>
      <c r="X2202" s="175"/>
      <c r="Y2202" s="175"/>
      <c r="Z2202" s="175"/>
      <c r="AA2202" s="175"/>
      <c r="AB2202" s="175"/>
      <c r="AC2202" s="175"/>
      <c r="AD2202" s="175"/>
      <c r="AE2202" s="175"/>
      <c r="AF2202" s="175"/>
      <c r="AG2202" s="175"/>
    </row>
    <row r="2203" spans="1:33" ht="18" customHeight="1">
      <c r="A2203" s="647" t="str">
        <f t="shared" si="196"/>
        <v>平成24</v>
      </c>
      <c r="B2203" s="552">
        <f t="shared" si="193"/>
        <v>25</v>
      </c>
      <c r="C2203" s="648" t="s">
        <v>4863</v>
      </c>
      <c r="D2203" s="648" t="str">
        <f t="shared" si="194"/>
        <v/>
      </c>
      <c r="E2203" s="654">
        <v>1</v>
      </c>
      <c r="F2203" s="650" t="s">
        <v>4864</v>
      </c>
      <c r="G2203" s="650" t="s">
        <v>4194</v>
      </c>
      <c r="H2203" s="650" t="s">
        <v>2999</v>
      </c>
      <c r="I2203" s="677" t="s">
        <v>4672</v>
      </c>
      <c r="J2203" s="669">
        <v>1</v>
      </c>
      <c r="K2203" s="669">
        <v>28</v>
      </c>
      <c r="L2203" s="669">
        <v>63</v>
      </c>
      <c r="M2203" s="176">
        <f t="shared" si="197"/>
        <v>63</v>
      </c>
      <c r="N2203" s="1104"/>
      <c r="O2203" s="1129" t="str">
        <f t="shared" si="195"/>
        <v/>
      </c>
      <c r="P2203" s="175"/>
      <c r="Q2203" s="175"/>
      <c r="R2203" s="175"/>
      <c r="S2203" s="175"/>
      <c r="T2203" s="175"/>
      <c r="U2203" s="175"/>
      <c r="V2203" s="175"/>
      <c r="W2203" s="175"/>
      <c r="X2203" s="175"/>
      <c r="Y2203" s="175"/>
      <c r="Z2203" s="175"/>
      <c r="AA2203" s="175"/>
      <c r="AB2203" s="175"/>
      <c r="AC2203" s="175"/>
      <c r="AD2203" s="175"/>
      <c r="AE2203" s="175"/>
      <c r="AF2203" s="175"/>
      <c r="AG2203" s="175"/>
    </row>
    <row r="2204" spans="1:33" ht="18" customHeight="1">
      <c r="A2204" s="647" t="str">
        <f t="shared" si="196"/>
        <v>平成24</v>
      </c>
      <c r="B2204" s="552">
        <f t="shared" si="193"/>
        <v>59</v>
      </c>
      <c r="C2204" s="648" t="s">
        <v>4865</v>
      </c>
      <c r="D2204" s="648" t="str">
        <f t="shared" si="194"/>
        <v/>
      </c>
      <c r="E2204" s="654">
        <v>1</v>
      </c>
      <c r="F2204" s="650" t="s">
        <v>4866</v>
      </c>
      <c r="G2204" s="650" t="s">
        <v>4867</v>
      </c>
      <c r="H2204" s="650" t="s">
        <v>4115</v>
      </c>
      <c r="I2204" s="677" t="s">
        <v>4672</v>
      </c>
      <c r="J2204" s="669">
        <v>2</v>
      </c>
      <c r="K2204" s="669">
        <v>7</v>
      </c>
      <c r="L2204" s="669">
        <v>24</v>
      </c>
      <c r="M2204" s="176">
        <f t="shared" si="197"/>
        <v>24</v>
      </c>
      <c r="N2204" s="1104"/>
      <c r="O2204" s="1129" t="str">
        <f t="shared" si="195"/>
        <v/>
      </c>
      <c r="P2204" s="175"/>
      <c r="Q2204" s="175"/>
      <c r="R2204" s="175"/>
      <c r="S2204" s="175"/>
      <c r="T2204" s="175"/>
      <c r="U2204" s="175"/>
      <c r="V2204" s="175"/>
      <c r="W2204" s="175"/>
      <c r="X2204" s="175"/>
      <c r="Y2204" s="175"/>
      <c r="Z2204" s="175"/>
      <c r="AA2204" s="175"/>
      <c r="AB2204" s="175"/>
      <c r="AC2204" s="175"/>
      <c r="AD2204" s="175"/>
      <c r="AE2204" s="175"/>
      <c r="AF2204" s="175"/>
      <c r="AG2204" s="175"/>
    </row>
    <row r="2205" spans="1:33" ht="18" customHeight="1">
      <c r="A2205" s="647" t="str">
        <f t="shared" si="196"/>
        <v>平成24</v>
      </c>
      <c r="B2205" s="552">
        <f t="shared" si="193"/>
        <v>46</v>
      </c>
      <c r="C2205" s="648" t="s">
        <v>4868</v>
      </c>
      <c r="D2205" s="648">
        <f t="shared" si="194"/>
        <v>41226</v>
      </c>
      <c r="E2205" s="654">
        <v>2</v>
      </c>
      <c r="F2205" s="650" t="s">
        <v>4869</v>
      </c>
      <c r="G2205" s="650" t="s">
        <v>4211</v>
      </c>
      <c r="H2205" s="650" t="s">
        <v>2920</v>
      </c>
      <c r="I2205" s="677" t="s">
        <v>4083</v>
      </c>
      <c r="J2205" s="669">
        <v>2</v>
      </c>
      <c r="K2205" s="669">
        <v>9</v>
      </c>
      <c r="L2205" s="669">
        <v>23</v>
      </c>
      <c r="M2205" s="176">
        <f t="shared" si="197"/>
        <v>46</v>
      </c>
      <c r="N2205" s="1104"/>
      <c r="O2205" s="1129" t="str">
        <f t="shared" si="195"/>
        <v/>
      </c>
      <c r="P2205" s="175"/>
      <c r="Q2205" s="175"/>
      <c r="R2205" s="175"/>
      <c r="S2205" s="175"/>
      <c r="T2205" s="175"/>
      <c r="U2205" s="175"/>
      <c r="V2205" s="175"/>
      <c r="W2205" s="175"/>
      <c r="X2205" s="175"/>
      <c r="Y2205" s="175"/>
      <c r="Z2205" s="175"/>
      <c r="AA2205" s="175"/>
      <c r="AB2205" s="175"/>
      <c r="AC2205" s="175"/>
      <c r="AD2205" s="175"/>
      <c r="AE2205" s="175"/>
      <c r="AF2205" s="175"/>
      <c r="AG2205" s="175"/>
    </row>
    <row r="2206" spans="1:33" ht="18" customHeight="1">
      <c r="A2206" s="647" t="str">
        <f t="shared" si="196"/>
        <v>平成24</v>
      </c>
      <c r="B2206" s="552">
        <f t="shared" si="193"/>
        <v>69</v>
      </c>
      <c r="C2206" s="648" t="s">
        <v>4870</v>
      </c>
      <c r="D2206" s="648" t="str">
        <f t="shared" si="194"/>
        <v/>
      </c>
      <c r="E2206" s="654">
        <v>1</v>
      </c>
      <c r="F2206" s="650" t="s">
        <v>4871</v>
      </c>
      <c r="G2206" s="650" t="s">
        <v>2919</v>
      </c>
      <c r="H2206" s="650" t="s">
        <v>3547</v>
      </c>
      <c r="I2206" s="677" t="s">
        <v>4225</v>
      </c>
      <c r="J2206" s="669">
        <v>2</v>
      </c>
      <c r="K2206" s="669">
        <v>6</v>
      </c>
      <c r="L2206" s="669">
        <v>56</v>
      </c>
      <c r="M2206" s="176">
        <f t="shared" si="197"/>
        <v>56</v>
      </c>
      <c r="N2206" s="1104"/>
      <c r="O2206" s="1129" t="str">
        <f t="shared" si="195"/>
        <v/>
      </c>
      <c r="P2206" s="175"/>
      <c r="Q2206" s="175"/>
      <c r="R2206" s="175"/>
      <c r="S2206" s="175"/>
      <c r="T2206" s="175"/>
      <c r="U2206" s="175"/>
      <c r="V2206" s="175"/>
      <c r="W2206" s="175"/>
      <c r="X2206" s="175"/>
      <c r="Y2206" s="175"/>
      <c r="Z2206" s="175"/>
      <c r="AA2206" s="175"/>
      <c r="AB2206" s="175"/>
      <c r="AC2206" s="175"/>
      <c r="AD2206" s="175"/>
      <c r="AE2206" s="175"/>
      <c r="AF2206" s="175"/>
      <c r="AG2206" s="175"/>
    </row>
    <row r="2207" spans="1:33" ht="18" customHeight="1">
      <c r="A2207" s="647" t="str">
        <f t="shared" si="196"/>
        <v>平成24</v>
      </c>
      <c r="B2207" s="552">
        <f t="shared" si="193"/>
        <v>95</v>
      </c>
      <c r="C2207" s="648" t="s">
        <v>4872</v>
      </c>
      <c r="D2207" s="648" t="str">
        <f t="shared" si="194"/>
        <v/>
      </c>
      <c r="E2207" s="654">
        <v>1</v>
      </c>
      <c r="F2207" s="650" t="s">
        <v>4873</v>
      </c>
      <c r="G2207" s="650" t="s">
        <v>4211</v>
      </c>
      <c r="H2207" s="650" t="s">
        <v>2920</v>
      </c>
      <c r="I2207" s="677" t="s">
        <v>4083</v>
      </c>
      <c r="J2207" s="669">
        <v>2</v>
      </c>
      <c r="K2207" s="669">
        <v>4</v>
      </c>
      <c r="L2207" s="669">
        <v>95</v>
      </c>
      <c r="M2207" s="176">
        <f t="shared" si="197"/>
        <v>95</v>
      </c>
      <c r="N2207" s="1104"/>
      <c r="O2207" s="1129" t="str">
        <f t="shared" si="195"/>
        <v/>
      </c>
      <c r="P2207" s="175"/>
      <c r="Q2207" s="175"/>
      <c r="R2207" s="175"/>
      <c r="S2207" s="175"/>
      <c r="T2207" s="175"/>
      <c r="U2207" s="175"/>
      <c r="V2207" s="175"/>
      <c r="W2207" s="175"/>
      <c r="X2207" s="175"/>
      <c r="Y2207" s="175"/>
      <c r="Z2207" s="175"/>
      <c r="AA2207" s="175"/>
      <c r="AB2207" s="175"/>
      <c r="AC2207" s="175"/>
      <c r="AD2207" s="175"/>
      <c r="AE2207" s="175"/>
      <c r="AF2207" s="175"/>
      <c r="AG2207" s="175"/>
    </row>
    <row r="2208" spans="1:33" ht="18" customHeight="1">
      <c r="A2208" s="647" t="str">
        <f t="shared" si="196"/>
        <v>平成24</v>
      </c>
      <c r="B2208" s="552">
        <f t="shared" si="193"/>
        <v>100</v>
      </c>
      <c r="C2208" s="648" t="s">
        <v>4874</v>
      </c>
      <c r="D2208" s="648" t="str">
        <f t="shared" si="194"/>
        <v/>
      </c>
      <c r="E2208" s="654">
        <v>1</v>
      </c>
      <c r="F2208" s="650" t="s">
        <v>4875</v>
      </c>
      <c r="G2208" s="650" t="s">
        <v>4211</v>
      </c>
      <c r="H2208" s="650" t="s">
        <v>2920</v>
      </c>
      <c r="I2208" s="677" t="s">
        <v>4083</v>
      </c>
      <c r="J2208" s="669">
        <v>2</v>
      </c>
      <c r="K2208" s="669">
        <v>3</v>
      </c>
      <c r="L2208" s="669">
        <v>119</v>
      </c>
      <c r="M2208" s="176">
        <f t="shared" si="197"/>
        <v>119</v>
      </c>
      <c r="N2208" s="1104"/>
      <c r="O2208" s="1129" t="str">
        <f t="shared" si="195"/>
        <v/>
      </c>
      <c r="P2208" s="175"/>
      <c r="Q2208" s="175"/>
      <c r="R2208" s="175"/>
      <c r="S2208" s="175"/>
      <c r="T2208" s="175"/>
      <c r="U2208" s="175"/>
      <c r="V2208" s="175"/>
      <c r="W2208" s="175"/>
      <c r="X2208" s="175"/>
      <c r="Y2208" s="175"/>
      <c r="Z2208" s="175"/>
      <c r="AA2208" s="175"/>
      <c r="AB2208" s="175"/>
      <c r="AC2208" s="175"/>
      <c r="AD2208" s="175"/>
      <c r="AE2208" s="175"/>
      <c r="AF2208" s="175"/>
      <c r="AG2208" s="175"/>
    </row>
    <row r="2209" spans="1:33" ht="18" customHeight="1">
      <c r="A2209" s="647" t="str">
        <f t="shared" si="196"/>
        <v>平成24</v>
      </c>
      <c r="B2209" s="552">
        <f t="shared" si="193"/>
        <v>59</v>
      </c>
      <c r="C2209" s="648" t="s">
        <v>4876</v>
      </c>
      <c r="D2209" s="648" t="str">
        <f t="shared" si="194"/>
        <v/>
      </c>
      <c r="E2209" s="654">
        <v>1</v>
      </c>
      <c r="F2209" s="650" t="s">
        <v>4877</v>
      </c>
      <c r="G2209" s="650" t="s">
        <v>2787</v>
      </c>
      <c r="H2209" s="650" t="s">
        <v>2920</v>
      </c>
      <c r="I2209" s="677" t="s">
        <v>4083</v>
      </c>
      <c r="J2209" s="669">
        <v>2</v>
      </c>
      <c r="K2209" s="669">
        <v>7</v>
      </c>
      <c r="L2209" s="669">
        <v>48</v>
      </c>
      <c r="M2209" s="176">
        <f t="shared" si="197"/>
        <v>48</v>
      </c>
      <c r="N2209" s="1104"/>
      <c r="O2209" s="1129" t="str">
        <f t="shared" si="195"/>
        <v/>
      </c>
      <c r="P2209" s="175"/>
      <c r="Q2209" s="175"/>
      <c r="R2209" s="175"/>
      <c r="S2209" s="175"/>
      <c r="T2209" s="175"/>
      <c r="U2209" s="175"/>
      <c r="V2209" s="175"/>
      <c r="W2209" s="175"/>
      <c r="X2209" s="175"/>
      <c r="Y2209" s="175"/>
      <c r="Z2209" s="175"/>
      <c r="AA2209" s="175"/>
      <c r="AB2209" s="175"/>
      <c r="AC2209" s="175"/>
      <c r="AD2209" s="175"/>
      <c r="AE2209" s="175"/>
      <c r="AF2209" s="175"/>
      <c r="AG2209" s="175"/>
    </row>
    <row r="2210" spans="1:33" ht="18" customHeight="1">
      <c r="A2210" s="647" t="str">
        <f t="shared" si="196"/>
        <v>平成24</v>
      </c>
      <c r="B2210" s="552">
        <f t="shared" si="193"/>
        <v>33</v>
      </c>
      <c r="C2210" s="648" t="s">
        <v>4878</v>
      </c>
      <c r="D2210" s="648" t="str">
        <f t="shared" si="194"/>
        <v/>
      </c>
      <c r="E2210" s="654">
        <v>1</v>
      </c>
      <c r="F2210" s="650" t="s">
        <v>4879</v>
      </c>
      <c r="G2210" s="650" t="s">
        <v>3134</v>
      </c>
      <c r="H2210" s="650" t="s">
        <v>3562</v>
      </c>
      <c r="I2210" s="677" t="s">
        <v>4075</v>
      </c>
      <c r="J2210" s="669">
        <v>1</v>
      </c>
      <c r="K2210" s="669">
        <v>16</v>
      </c>
      <c r="L2210" s="669">
        <v>42</v>
      </c>
      <c r="M2210" s="176">
        <f t="shared" si="197"/>
        <v>42</v>
      </c>
      <c r="N2210" s="1104"/>
      <c r="O2210" s="1129" t="str">
        <f t="shared" si="195"/>
        <v/>
      </c>
      <c r="P2210" s="175"/>
      <c r="Q2210" s="175"/>
      <c r="R2210" s="175"/>
      <c r="S2210" s="175"/>
      <c r="T2210" s="175"/>
      <c r="U2210" s="175"/>
      <c r="V2210" s="175"/>
      <c r="W2210" s="175"/>
      <c r="X2210" s="175"/>
      <c r="Y2210" s="175"/>
      <c r="Z2210" s="175"/>
      <c r="AA2210" s="175"/>
      <c r="AB2210" s="175"/>
      <c r="AC2210" s="175"/>
      <c r="AD2210" s="175"/>
      <c r="AE2210" s="175"/>
      <c r="AF2210" s="175"/>
      <c r="AG2210" s="175"/>
    </row>
    <row r="2211" spans="1:33" ht="18" customHeight="1">
      <c r="A2211" s="647" t="str">
        <f t="shared" si="196"/>
        <v>平成24</v>
      </c>
      <c r="B2211" s="552">
        <f t="shared" si="193"/>
        <v>19</v>
      </c>
      <c r="C2211" s="648" t="s">
        <v>4838</v>
      </c>
      <c r="D2211" s="648" t="str">
        <f t="shared" si="194"/>
        <v/>
      </c>
      <c r="E2211" s="654">
        <v>1</v>
      </c>
      <c r="F2211" s="650" t="s">
        <v>4880</v>
      </c>
      <c r="G2211" s="650" t="s">
        <v>4022</v>
      </c>
      <c r="H2211" s="650" t="s">
        <v>3614</v>
      </c>
      <c r="I2211" s="677" t="s">
        <v>4075</v>
      </c>
      <c r="J2211" s="669">
        <v>1</v>
      </c>
      <c r="K2211" s="669">
        <v>43</v>
      </c>
      <c r="L2211" s="669">
        <v>163</v>
      </c>
      <c r="M2211" s="176">
        <f t="shared" si="197"/>
        <v>163</v>
      </c>
      <c r="N2211" s="1104"/>
      <c r="O2211" s="1129" t="str">
        <f t="shared" si="195"/>
        <v/>
      </c>
      <c r="P2211" s="175"/>
      <c r="Q2211" s="175"/>
      <c r="R2211" s="175"/>
      <c r="S2211" s="175"/>
      <c r="T2211" s="175"/>
      <c r="U2211" s="175"/>
      <c r="V2211" s="175"/>
      <c r="W2211" s="175"/>
      <c r="X2211" s="175"/>
      <c r="Y2211" s="175"/>
      <c r="Z2211" s="175"/>
      <c r="AA2211" s="175"/>
      <c r="AB2211" s="175"/>
      <c r="AC2211" s="175"/>
      <c r="AD2211" s="175"/>
      <c r="AE2211" s="175"/>
      <c r="AF2211" s="175"/>
      <c r="AG2211" s="175"/>
    </row>
    <row r="2212" spans="1:33" ht="18" customHeight="1">
      <c r="A2212" s="647" t="str">
        <f t="shared" si="196"/>
        <v>平成24</v>
      </c>
      <c r="B2212" s="552">
        <f t="shared" si="193"/>
        <v>126</v>
      </c>
      <c r="C2212" s="648" t="s">
        <v>4838</v>
      </c>
      <c r="D2212" s="648" t="str">
        <f t="shared" si="194"/>
        <v/>
      </c>
      <c r="E2212" s="654">
        <v>1</v>
      </c>
      <c r="F2212" s="676" t="s">
        <v>4376</v>
      </c>
      <c r="G2212" s="676" t="s">
        <v>4881</v>
      </c>
      <c r="H2212" s="650" t="s">
        <v>2999</v>
      </c>
      <c r="I2212" s="677" t="s">
        <v>4672</v>
      </c>
      <c r="J2212" s="669">
        <v>2</v>
      </c>
      <c r="K2212" s="669">
        <v>1</v>
      </c>
      <c r="L2212" s="669">
        <v>50</v>
      </c>
      <c r="M2212" s="176">
        <f t="shared" si="197"/>
        <v>50</v>
      </c>
      <c r="N2212" s="1104"/>
      <c r="O2212" s="1129" t="str">
        <f t="shared" si="195"/>
        <v/>
      </c>
      <c r="P2212" s="175"/>
      <c r="Q2212" s="175"/>
      <c r="R2212" s="175"/>
      <c r="S2212" s="175"/>
      <c r="T2212" s="175"/>
      <c r="U2212" s="175"/>
      <c r="V2212" s="175"/>
      <c r="W2212" s="175"/>
      <c r="X2212" s="175"/>
      <c r="Y2212" s="175"/>
      <c r="Z2212" s="175"/>
      <c r="AA2212" s="175"/>
      <c r="AB2212" s="175"/>
      <c r="AC2212" s="175"/>
      <c r="AD2212" s="175"/>
      <c r="AE2212" s="175"/>
      <c r="AF2212" s="175"/>
      <c r="AG2212" s="175"/>
    </row>
    <row r="2213" spans="1:33" ht="18" customHeight="1">
      <c r="A2213" s="647" t="str">
        <f t="shared" si="196"/>
        <v>平成24</v>
      </c>
      <c r="B2213" s="552">
        <f t="shared" si="193"/>
        <v>59</v>
      </c>
      <c r="C2213" s="648" t="s">
        <v>4843</v>
      </c>
      <c r="D2213" s="648" t="str">
        <f t="shared" si="194"/>
        <v/>
      </c>
      <c r="E2213" s="654">
        <v>1</v>
      </c>
      <c r="F2213" s="650" t="s">
        <v>4882</v>
      </c>
      <c r="G2213" s="650" t="s">
        <v>2915</v>
      </c>
      <c r="H2213" s="650" t="s">
        <v>3562</v>
      </c>
      <c r="I2213" s="677" t="s">
        <v>4075</v>
      </c>
      <c r="J2213" s="669">
        <v>2</v>
      </c>
      <c r="K2213" s="669">
        <v>7</v>
      </c>
      <c r="L2213" s="669">
        <v>60</v>
      </c>
      <c r="M2213" s="176">
        <f t="shared" si="197"/>
        <v>60</v>
      </c>
      <c r="N2213" s="1104"/>
      <c r="O2213" s="1129" t="str">
        <f t="shared" si="195"/>
        <v/>
      </c>
      <c r="P2213" s="175"/>
      <c r="Q2213" s="175"/>
      <c r="R2213" s="175"/>
      <c r="S2213" s="175"/>
      <c r="T2213" s="175"/>
      <c r="U2213" s="175"/>
      <c r="V2213" s="175"/>
      <c r="W2213" s="175"/>
      <c r="X2213" s="175"/>
      <c r="Y2213" s="175"/>
      <c r="Z2213" s="175"/>
      <c r="AA2213" s="175"/>
      <c r="AB2213" s="175"/>
      <c r="AC2213" s="175"/>
      <c r="AD2213" s="175"/>
      <c r="AE2213" s="175"/>
      <c r="AF2213" s="175"/>
      <c r="AG2213" s="175"/>
    </row>
    <row r="2214" spans="1:33" ht="18" customHeight="1">
      <c r="A2214" s="647" t="str">
        <f t="shared" si="196"/>
        <v>平成24</v>
      </c>
      <c r="B2214" s="552">
        <f t="shared" si="193"/>
        <v>33</v>
      </c>
      <c r="C2214" s="648" t="s">
        <v>4883</v>
      </c>
      <c r="D2214" s="648" t="str">
        <f t="shared" si="194"/>
        <v/>
      </c>
      <c r="E2214" s="654">
        <v>1</v>
      </c>
      <c r="F2214" s="650" t="s">
        <v>4884</v>
      </c>
      <c r="G2214" s="650" t="s">
        <v>2915</v>
      </c>
      <c r="H2214" s="650" t="s">
        <v>3512</v>
      </c>
      <c r="I2214" s="677" t="s">
        <v>4130</v>
      </c>
      <c r="J2214" s="669">
        <v>2</v>
      </c>
      <c r="K2214" s="669">
        <v>16</v>
      </c>
      <c r="L2214" s="669">
        <v>104</v>
      </c>
      <c r="M2214" s="176">
        <f t="shared" si="197"/>
        <v>104</v>
      </c>
      <c r="N2214" s="1104"/>
      <c r="O2214" s="1129" t="str">
        <f t="shared" si="195"/>
        <v/>
      </c>
      <c r="P2214" s="175"/>
      <c r="Q2214" s="175"/>
      <c r="R2214" s="175"/>
      <c r="S2214" s="175"/>
      <c r="T2214" s="175"/>
      <c r="U2214" s="175"/>
      <c r="V2214" s="175"/>
      <c r="W2214" s="175"/>
      <c r="X2214" s="175"/>
      <c r="Y2214" s="175"/>
      <c r="Z2214" s="175"/>
      <c r="AA2214" s="175"/>
      <c r="AB2214" s="175"/>
      <c r="AC2214" s="175"/>
      <c r="AD2214" s="175"/>
      <c r="AE2214" s="175"/>
      <c r="AF2214" s="175"/>
      <c r="AG2214" s="175"/>
    </row>
    <row r="2215" spans="1:33" ht="18" customHeight="1">
      <c r="A2215" s="647" t="str">
        <f t="shared" si="196"/>
        <v>平成24</v>
      </c>
      <c r="B2215" s="552">
        <f t="shared" si="193"/>
        <v>38</v>
      </c>
      <c r="C2215" s="648" t="s">
        <v>4885</v>
      </c>
      <c r="D2215" s="648" t="str">
        <f t="shared" si="194"/>
        <v/>
      </c>
      <c r="E2215" s="654">
        <v>1</v>
      </c>
      <c r="F2215" s="650" t="s">
        <v>4886</v>
      </c>
      <c r="G2215" s="650" t="s">
        <v>3134</v>
      </c>
      <c r="H2215" s="650" t="s">
        <v>3937</v>
      </c>
      <c r="I2215" s="677" t="s">
        <v>4075</v>
      </c>
      <c r="J2215" s="669">
        <v>2</v>
      </c>
      <c r="K2215" s="669">
        <v>12</v>
      </c>
      <c r="L2215" s="669">
        <v>95</v>
      </c>
      <c r="M2215" s="176">
        <f t="shared" si="197"/>
        <v>95</v>
      </c>
      <c r="N2215" s="1104"/>
      <c r="O2215" s="1129" t="str">
        <f t="shared" si="195"/>
        <v/>
      </c>
      <c r="P2215" s="175"/>
      <c r="Q2215" s="175"/>
      <c r="R2215" s="175"/>
      <c r="S2215" s="175"/>
      <c r="T2215" s="175"/>
      <c r="U2215" s="175"/>
      <c r="V2215" s="175"/>
      <c r="W2215" s="175"/>
      <c r="X2215" s="175"/>
      <c r="Y2215" s="175"/>
      <c r="Z2215" s="175"/>
      <c r="AA2215" s="175"/>
      <c r="AB2215" s="175"/>
      <c r="AC2215" s="175"/>
      <c r="AD2215" s="175"/>
      <c r="AE2215" s="175"/>
      <c r="AF2215" s="175"/>
      <c r="AG2215" s="175"/>
    </row>
    <row r="2216" spans="1:33" ht="18" customHeight="1">
      <c r="A2216" s="647" t="str">
        <f t="shared" si="196"/>
        <v>平成24</v>
      </c>
      <c r="B2216" s="552">
        <f t="shared" si="193"/>
        <v>31</v>
      </c>
      <c r="C2216" s="648" t="s">
        <v>4863</v>
      </c>
      <c r="D2216" s="648" t="str">
        <f t="shared" si="194"/>
        <v/>
      </c>
      <c r="E2216" s="654">
        <v>1</v>
      </c>
      <c r="F2216" s="650" t="s">
        <v>4887</v>
      </c>
      <c r="G2216" s="650" t="s">
        <v>4888</v>
      </c>
      <c r="H2216" s="650" t="s">
        <v>3512</v>
      </c>
      <c r="I2216" s="677" t="s">
        <v>4130</v>
      </c>
      <c r="J2216" s="669">
        <v>1</v>
      </c>
      <c r="K2216" s="669">
        <v>18</v>
      </c>
      <c r="L2216" s="669">
        <v>25</v>
      </c>
      <c r="M2216" s="176">
        <f t="shared" si="197"/>
        <v>25</v>
      </c>
      <c r="N2216" s="1104"/>
      <c r="O2216" s="1129" t="str">
        <f t="shared" si="195"/>
        <v/>
      </c>
      <c r="P2216" s="175"/>
      <c r="Q2216" s="175"/>
      <c r="R2216" s="175"/>
      <c r="S2216" s="175"/>
      <c r="T2216" s="175"/>
      <c r="U2216" s="175"/>
      <c r="V2216" s="175"/>
      <c r="W2216" s="175"/>
      <c r="X2216" s="175"/>
      <c r="Y2216" s="175"/>
      <c r="Z2216" s="175"/>
      <c r="AA2216" s="175"/>
      <c r="AB2216" s="175"/>
      <c r="AC2216" s="175"/>
      <c r="AD2216" s="175"/>
      <c r="AE2216" s="175"/>
      <c r="AF2216" s="175"/>
      <c r="AG2216" s="175"/>
    </row>
    <row r="2217" spans="1:33" ht="18" customHeight="1">
      <c r="A2217" s="647" t="str">
        <f t="shared" si="196"/>
        <v>平成24</v>
      </c>
      <c r="B2217" s="552">
        <f t="shared" si="193"/>
        <v>54</v>
      </c>
      <c r="C2217" s="648" t="s">
        <v>4856</v>
      </c>
      <c r="D2217" s="648" t="str">
        <f t="shared" si="194"/>
        <v/>
      </c>
      <c r="E2217" s="654">
        <v>1</v>
      </c>
      <c r="F2217" s="650" t="s">
        <v>4889</v>
      </c>
      <c r="G2217" s="650" t="s">
        <v>3134</v>
      </c>
      <c r="H2217" s="650" t="s">
        <v>3562</v>
      </c>
      <c r="I2217" s="677" t="s">
        <v>4075</v>
      </c>
      <c r="J2217" s="669">
        <v>2</v>
      </c>
      <c r="K2217" s="669">
        <v>8</v>
      </c>
      <c r="L2217" s="669">
        <v>117</v>
      </c>
      <c r="M2217" s="176">
        <f t="shared" si="197"/>
        <v>117</v>
      </c>
      <c r="N2217" s="1104"/>
      <c r="O2217" s="1129" t="str">
        <f t="shared" si="195"/>
        <v/>
      </c>
      <c r="P2217" s="175"/>
      <c r="Q2217" s="175"/>
      <c r="R2217" s="175"/>
      <c r="S2217" s="175"/>
      <c r="T2217" s="175"/>
      <c r="U2217" s="175"/>
      <c r="V2217" s="175"/>
      <c r="W2217" s="175"/>
      <c r="X2217" s="175"/>
      <c r="Y2217" s="175"/>
      <c r="Z2217" s="175"/>
      <c r="AA2217" s="175"/>
      <c r="AB2217" s="175"/>
      <c r="AC2217" s="175"/>
      <c r="AD2217" s="175"/>
      <c r="AE2217" s="175"/>
      <c r="AF2217" s="175"/>
      <c r="AG2217" s="175"/>
    </row>
    <row r="2218" spans="1:33" ht="18" customHeight="1">
      <c r="A2218" s="647" t="str">
        <f t="shared" si="196"/>
        <v>平成24</v>
      </c>
      <c r="B2218" s="552">
        <f t="shared" si="193"/>
        <v>100</v>
      </c>
      <c r="C2218" s="648" t="s">
        <v>4865</v>
      </c>
      <c r="D2218" s="648" t="str">
        <f t="shared" si="194"/>
        <v/>
      </c>
      <c r="E2218" s="654">
        <v>1</v>
      </c>
      <c r="F2218" s="650" t="s">
        <v>4890</v>
      </c>
      <c r="G2218" s="650" t="s">
        <v>4891</v>
      </c>
      <c r="H2218" s="650" t="s">
        <v>3509</v>
      </c>
      <c r="I2218" s="677" t="s">
        <v>4093</v>
      </c>
      <c r="J2218" s="669">
        <v>1</v>
      </c>
      <c r="K2218" s="669">
        <v>3</v>
      </c>
      <c r="L2218" s="669">
        <v>144</v>
      </c>
      <c r="M2218" s="176">
        <f t="shared" si="197"/>
        <v>144</v>
      </c>
      <c r="N2218" s="1104"/>
      <c r="O2218" s="1129" t="str">
        <f t="shared" si="195"/>
        <v/>
      </c>
      <c r="P2218" s="175"/>
      <c r="Q2218" s="175"/>
      <c r="R2218" s="175"/>
      <c r="S2218" s="175"/>
      <c r="T2218" s="175"/>
      <c r="U2218" s="175"/>
      <c r="V2218" s="175"/>
      <c r="W2218" s="175"/>
      <c r="X2218" s="175"/>
      <c r="Y2218" s="175"/>
      <c r="Z2218" s="175"/>
      <c r="AA2218" s="175"/>
      <c r="AB2218" s="175"/>
      <c r="AC2218" s="175"/>
      <c r="AD2218" s="175"/>
      <c r="AE2218" s="175"/>
      <c r="AF2218" s="175"/>
      <c r="AG2218" s="175"/>
    </row>
    <row r="2219" spans="1:33" ht="18" customHeight="1">
      <c r="A2219" s="647" t="str">
        <f t="shared" si="196"/>
        <v>平成24</v>
      </c>
      <c r="B2219" s="552">
        <f t="shared" si="193"/>
        <v>95</v>
      </c>
      <c r="C2219" s="648" t="s">
        <v>4892</v>
      </c>
      <c r="D2219" s="648" t="str">
        <f t="shared" si="194"/>
        <v/>
      </c>
      <c r="E2219" s="654">
        <v>1</v>
      </c>
      <c r="F2219" s="650" t="s">
        <v>4893</v>
      </c>
      <c r="G2219" s="650" t="s">
        <v>2915</v>
      </c>
      <c r="H2219" s="650" t="s">
        <v>4767</v>
      </c>
      <c r="I2219" s="677" t="s">
        <v>4075</v>
      </c>
      <c r="J2219" s="669">
        <v>2</v>
      </c>
      <c r="K2219" s="669">
        <v>4</v>
      </c>
      <c r="L2219" s="669">
        <v>105</v>
      </c>
      <c r="M2219" s="176">
        <f t="shared" si="197"/>
        <v>105</v>
      </c>
      <c r="N2219" s="1104"/>
      <c r="O2219" s="1129" t="str">
        <f t="shared" si="195"/>
        <v/>
      </c>
      <c r="P2219" s="175"/>
      <c r="Q2219" s="175"/>
      <c r="R2219" s="175"/>
      <c r="S2219" s="175"/>
      <c r="T2219" s="175"/>
      <c r="U2219" s="175"/>
      <c r="V2219" s="175"/>
      <c r="W2219" s="175"/>
      <c r="X2219" s="175"/>
      <c r="Y2219" s="175"/>
      <c r="Z2219" s="175"/>
      <c r="AA2219" s="175"/>
      <c r="AB2219" s="175"/>
      <c r="AC2219" s="175"/>
      <c r="AD2219" s="175"/>
      <c r="AE2219" s="175"/>
      <c r="AF2219" s="175"/>
      <c r="AG2219" s="175"/>
    </row>
    <row r="2220" spans="1:33" ht="18" customHeight="1">
      <c r="A2220" s="647" t="str">
        <f t="shared" si="196"/>
        <v>平成24</v>
      </c>
      <c r="B2220" s="552">
        <f t="shared" si="193"/>
        <v>28</v>
      </c>
      <c r="C2220" s="648" t="s">
        <v>4894</v>
      </c>
      <c r="D2220" s="648" t="str">
        <f t="shared" si="194"/>
        <v/>
      </c>
      <c r="E2220" s="654">
        <v>1</v>
      </c>
      <c r="F2220" s="650" t="s">
        <v>4895</v>
      </c>
      <c r="G2220" s="650" t="s">
        <v>4896</v>
      </c>
      <c r="H2220" s="650" t="s">
        <v>3562</v>
      </c>
      <c r="I2220" s="677" t="s">
        <v>4075</v>
      </c>
      <c r="J2220" s="669">
        <v>1</v>
      </c>
      <c r="K2220" s="669">
        <v>20</v>
      </c>
      <c r="L2220" s="669">
        <v>61</v>
      </c>
      <c r="M2220" s="176">
        <f t="shared" si="197"/>
        <v>61</v>
      </c>
      <c r="N2220" s="1104"/>
      <c r="O2220" s="1129" t="str">
        <f t="shared" si="195"/>
        <v/>
      </c>
      <c r="P2220" s="175"/>
      <c r="Q2220" s="175"/>
      <c r="R2220" s="175"/>
      <c r="S2220" s="175"/>
      <c r="T2220" s="175"/>
      <c r="U2220" s="175"/>
      <c r="V2220" s="175"/>
      <c r="W2220" s="175"/>
      <c r="X2220" s="175"/>
      <c r="Y2220" s="175"/>
      <c r="Z2220" s="175"/>
      <c r="AA2220" s="175"/>
      <c r="AB2220" s="175"/>
      <c r="AC2220" s="175"/>
      <c r="AD2220" s="175"/>
      <c r="AE2220" s="175"/>
      <c r="AF2220" s="175"/>
      <c r="AG2220" s="175"/>
    </row>
    <row r="2221" spans="1:33" ht="18" customHeight="1">
      <c r="A2221" s="647" t="str">
        <f t="shared" si="196"/>
        <v>平成24</v>
      </c>
      <c r="B2221" s="552">
        <f t="shared" si="193"/>
        <v>100</v>
      </c>
      <c r="C2221" s="648" t="s">
        <v>4894</v>
      </c>
      <c r="D2221" s="648" t="str">
        <f t="shared" si="194"/>
        <v/>
      </c>
      <c r="E2221" s="654">
        <v>1</v>
      </c>
      <c r="F2221" s="650" t="s">
        <v>4897</v>
      </c>
      <c r="G2221" s="650" t="s">
        <v>2915</v>
      </c>
      <c r="H2221" s="650" t="s">
        <v>3512</v>
      </c>
      <c r="I2221" s="677" t="s">
        <v>4130</v>
      </c>
      <c r="J2221" s="669">
        <v>1</v>
      </c>
      <c r="K2221" s="669">
        <v>3</v>
      </c>
      <c r="L2221" s="669">
        <v>63</v>
      </c>
      <c r="M2221" s="176">
        <f t="shared" si="197"/>
        <v>63</v>
      </c>
      <c r="N2221" s="1104"/>
      <c r="O2221" s="1129" t="str">
        <f t="shared" si="195"/>
        <v/>
      </c>
      <c r="P2221" s="175"/>
      <c r="Q2221" s="175"/>
      <c r="R2221" s="175"/>
      <c r="S2221" s="175"/>
      <c r="T2221" s="175"/>
      <c r="U2221" s="175"/>
      <c r="V2221" s="175"/>
      <c r="W2221" s="175"/>
      <c r="X2221" s="175"/>
      <c r="Y2221" s="175"/>
      <c r="Z2221" s="175"/>
      <c r="AA2221" s="175"/>
      <c r="AB2221" s="175"/>
      <c r="AC2221" s="175"/>
      <c r="AD2221" s="175"/>
      <c r="AE2221" s="175"/>
      <c r="AF2221" s="175"/>
      <c r="AG2221" s="175"/>
    </row>
    <row r="2222" spans="1:33" ht="18" customHeight="1">
      <c r="A2222" s="647" t="str">
        <f t="shared" si="196"/>
        <v>平成24</v>
      </c>
      <c r="B2222" s="552">
        <f t="shared" si="193"/>
        <v>42</v>
      </c>
      <c r="C2222" s="648" t="s">
        <v>4894</v>
      </c>
      <c r="D2222" s="648" t="str">
        <f t="shared" si="194"/>
        <v/>
      </c>
      <c r="E2222" s="654">
        <v>1</v>
      </c>
      <c r="F2222" s="650" t="s">
        <v>4898</v>
      </c>
      <c r="G2222" s="650" t="s">
        <v>4899</v>
      </c>
      <c r="H2222" s="650" t="s">
        <v>3538</v>
      </c>
      <c r="I2222" s="677" t="s">
        <v>4465</v>
      </c>
      <c r="J2222" s="669">
        <v>2</v>
      </c>
      <c r="K2222" s="669">
        <v>10</v>
      </c>
      <c r="L2222" s="669">
        <v>79</v>
      </c>
      <c r="M2222" s="176">
        <f t="shared" si="197"/>
        <v>79</v>
      </c>
      <c r="N2222" s="1104"/>
      <c r="O2222" s="1129" t="str">
        <f t="shared" si="195"/>
        <v/>
      </c>
      <c r="P2222" s="175"/>
      <c r="Q2222" s="175"/>
      <c r="R2222" s="175"/>
      <c r="S2222" s="175"/>
      <c r="T2222" s="175"/>
      <c r="U2222" s="175"/>
      <c r="V2222" s="175"/>
      <c r="W2222" s="175"/>
      <c r="X2222" s="175"/>
      <c r="Y2222" s="175"/>
      <c r="Z2222" s="175"/>
      <c r="AA2222" s="175"/>
      <c r="AB2222" s="175"/>
      <c r="AC2222" s="175"/>
      <c r="AD2222" s="175"/>
      <c r="AE2222" s="175"/>
      <c r="AF2222" s="175"/>
      <c r="AG2222" s="175"/>
    </row>
    <row r="2223" spans="1:33" ht="18" customHeight="1">
      <c r="A2223" s="647" t="str">
        <f t="shared" si="196"/>
        <v>平成24</v>
      </c>
      <c r="B2223" s="552">
        <f t="shared" si="193"/>
        <v>126</v>
      </c>
      <c r="C2223" s="648" t="s">
        <v>4900</v>
      </c>
      <c r="D2223" s="648" t="str">
        <f t="shared" si="194"/>
        <v/>
      </c>
      <c r="E2223" s="654">
        <v>1</v>
      </c>
      <c r="F2223" s="650" t="s">
        <v>4901</v>
      </c>
      <c r="G2223" s="650" t="s">
        <v>4677</v>
      </c>
      <c r="H2223" s="650" t="s">
        <v>2922</v>
      </c>
      <c r="I2223" s="677" t="s">
        <v>4093</v>
      </c>
      <c r="J2223" s="669">
        <v>1</v>
      </c>
      <c r="K2223" s="669">
        <v>1</v>
      </c>
      <c r="L2223" s="669">
        <v>1</v>
      </c>
      <c r="M2223" s="176">
        <f t="shared" si="197"/>
        <v>1</v>
      </c>
      <c r="N2223" s="1104"/>
      <c r="O2223" s="1129" t="str">
        <f t="shared" si="195"/>
        <v/>
      </c>
      <c r="P2223" s="175"/>
      <c r="Q2223" s="175"/>
      <c r="R2223" s="175"/>
      <c r="S2223" s="175"/>
      <c r="T2223" s="175"/>
      <c r="U2223" s="175"/>
      <c r="V2223" s="175"/>
      <c r="W2223" s="175"/>
      <c r="X2223" s="175"/>
      <c r="Y2223" s="175"/>
      <c r="Z2223" s="175"/>
      <c r="AA2223" s="175"/>
      <c r="AB2223" s="175"/>
      <c r="AC2223" s="175"/>
      <c r="AD2223" s="175"/>
      <c r="AE2223" s="175"/>
      <c r="AF2223" s="175"/>
      <c r="AG2223" s="175"/>
    </row>
    <row r="2224" spans="1:33" ht="18" customHeight="1">
      <c r="A2224" s="647" t="str">
        <f t="shared" si="196"/>
        <v>平成24</v>
      </c>
      <c r="B2224" s="552">
        <f t="shared" si="193"/>
        <v>108</v>
      </c>
      <c r="C2224" s="648" t="s">
        <v>4902</v>
      </c>
      <c r="D2224" s="648" t="str">
        <f t="shared" si="194"/>
        <v/>
      </c>
      <c r="E2224" s="654">
        <v>1</v>
      </c>
      <c r="F2224" s="650" t="s">
        <v>4903</v>
      </c>
      <c r="G2224" s="650" t="s">
        <v>2915</v>
      </c>
      <c r="H2224" s="650" t="s">
        <v>3562</v>
      </c>
      <c r="I2224" s="677" t="s">
        <v>4075</v>
      </c>
      <c r="J2224" s="678">
        <v>1</v>
      </c>
      <c r="K2224" s="669">
        <v>2</v>
      </c>
      <c r="L2224" s="669">
        <v>39</v>
      </c>
      <c r="M2224" s="176">
        <f t="shared" si="197"/>
        <v>39</v>
      </c>
      <c r="N2224" s="1104"/>
      <c r="O2224" s="1129" t="str">
        <f t="shared" si="195"/>
        <v/>
      </c>
      <c r="P2224" s="175"/>
      <c r="Q2224" s="175"/>
      <c r="R2224" s="175"/>
      <c r="S2224" s="175"/>
      <c r="T2224" s="175"/>
      <c r="U2224" s="175"/>
      <c r="V2224" s="175"/>
      <c r="W2224" s="175"/>
      <c r="X2224" s="175"/>
      <c r="Y2224" s="175"/>
      <c r="Z2224" s="175"/>
      <c r="AA2224" s="175"/>
      <c r="AB2224" s="175"/>
      <c r="AC2224" s="175"/>
      <c r="AD2224" s="175"/>
      <c r="AE2224" s="175"/>
      <c r="AF2224" s="175"/>
      <c r="AG2224" s="175"/>
    </row>
    <row r="2225" spans="1:33" ht="18" customHeight="1">
      <c r="A2225" s="647" t="str">
        <f t="shared" si="196"/>
        <v>平成24</v>
      </c>
      <c r="B2225" s="552">
        <f t="shared" si="193"/>
        <v>69</v>
      </c>
      <c r="C2225" s="648" t="s">
        <v>4904</v>
      </c>
      <c r="D2225" s="648" t="str">
        <f t="shared" si="194"/>
        <v/>
      </c>
      <c r="E2225" s="654">
        <v>1</v>
      </c>
      <c r="F2225" s="650" t="s">
        <v>4905</v>
      </c>
      <c r="G2225" s="650" t="s">
        <v>4729</v>
      </c>
      <c r="H2225" s="650" t="s">
        <v>3538</v>
      </c>
      <c r="I2225" s="677" t="s">
        <v>4465</v>
      </c>
      <c r="J2225" s="669">
        <v>2</v>
      </c>
      <c r="K2225" s="669">
        <v>6</v>
      </c>
      <c r="L2225" s="669">
        <v>41</v>
      </c>
      <c r="M2225" s="176">
        <f t="shared" si="197"/>
        <v>41</v>
      </c>
      <c r="N2225" s="1104"/>
      <c r="O2225" s="1129" t="str">
        <f t="shared" si="195"/>
        <v/>
      </c>
      <c r="P2225" s="175"/>
      <c r="Q2225" s="175"/>
      <c r="R2225" s="175"/>
      <c r="S2225" s="175"/>
      <c r="T2225" s="175"/>
      <c r="U2225" s="175"/>
      <c r="V2225" s="175"/>
      <c r="W2225" s="175"/>
      <c r="X2225" s="175"/>
      <c r="Y2225" s="175"/>
      <c r="Z2225" s="175"/>
      <c r="AA2225" s="175"/>
      <c r="AB2225" s="175"/>
      <c r="AC2225" s="175"/>
      <c r="AD2225" s="175"/>
      <c r="AE2225" s="175"/>
      <c r="AF2225" s="175"/>
      <c r="AG2225" s="175"/>
    </row>
    <row r="2226" spans="1:33" ht="18" customHeight="1">
      <c r="A2226" s="647" t="str">
        <f t="shared" si="196"/>
        <v>平成24</v>
      </c>
      <c r="B2226" s="552">
        <f t="shared" si="193"/>
        <v>20</v>
      </c>
      <c r="C2226" s="648" t="s">
        <v>4906</v>
      </c>
      <c r="D2226" s="648" t="str">
        <f t="shared" si="194"/>
        <v/>
      </c>
      <c r="E2226" s="654">
        <v>1</v>
      </c>
      <c r="F2226" s="650" t="s">
        <v>4907</v>
      </c>
      <c r="G2226" s="650" t="s">
        <v>3895</v>
      </c>
      <c r="H2226" s="650" t="s">
        <v>3509</v>
      </c>
      <c r="I2226" s="677" t="s">
        <v>4093</v>
      </c>
      <c r="J2226" s="669">
        <v>1</v>
      </c>
      <c r="K2226" s="669">
        <v>42</v>
      </c>
      <c r="L2226" s="669">
        <v>77</v>
      </c>
      <c r="M2226" s="176">
        <f t="shared" si="197"/>
        <v>77</v>
      </c>
      <c r="N2226" s="1104"/>
      <c r="O2226" s="1129" t="str">
        <f t="shared" si="195"/>
        <v/>
      </c>
      <c r="P2226" s="175"/>
      <c r="Q2226" s="175"/>
      <c r="R2226" s="175"/>
      <c r="S2226" s="175"/>
      <c r="T2226" s="175"/>
      <c r="U2226" s="175"/>
      <c r="V2226" s="175"/>
      <c r="W2226" s="175"/>
      <c r="X2226" s="175"/>
      <c r="Y2226" s="175"/>
      <c r="Z2226" s="175"/>
      <c r="AA2226" s="175"/>
      <c r="AB2226" s="175"/>
      <c r="AC2226" s="175"/>
      <c r="AD2226" s="175"/>
      <c r="AE2226" s="175"/>
      <c r="AF2226" s="175"/>
      <c r="AG2226" s="175"/>
    </row>
    <row r="2227" spans="1:33" ht="18" customHeight="1">
      <c r="A2227" s="647" t="str">
        <f t="shared" si="196"/>
        <v>平成24</v>
      </c>
      <c r="B2227" s="552">
        <f t="shared" si="193"/>
        <v>126</v>
      </c>
      <c r="C2227" s="648" t="s">
        <v>4908</v>
      </c>
      <c r="D2227" s="648" t="str">
        <f t="shared" si="194"/>
        <v/>
      </c>
      <c r="E2227" s="654">
        <v>1</v>
      </c>
      <c r="F2227" s="650" t="s">
        <v>4909</v>
      </c>
      <c r="G2227" s="650" t="s">
        <v>4910</v>
      </c>
      <c r="H2227" s="650" t="s">
        <v>2922</v>
      </c>
      <c r="I2227" s="677" t="s">
        <v>4093</v>
      </c>
      <c r="J2227" s="669">
        <v>1</v>
      </c>
      <c r="K2227" s="669">
        <v>1</v>
      </c>
      <c r="L2227" s="669">
        <v>1</v>
      </c>
      <c r="M2227" s="176">
        <f t="shared" si="197"/>
        <v>1</v>
      </c>
      <c r="N2227" s="1104"/>
      <c r="O2227" s="1129" t="str">
        <f t="shared" si="195"/>
        <v/>
      </c>
      <c r="P2227" s="175"/>
      <c r="Q2227" s="175"/>
      <c r="R2227" s="175"/>
      <c r="S2227" s="175"/>
      <c r="T2227" s="175"/>
      <c r="U2227" s="175"/>
      <c r="V2227" s="175"/>
      <c r="W2227" s="175"/>
      <c r="X2227" s="175"/>
      <c r="Y2227" s="175"/>
      <c r="Z2227" s="175"/>
      <c r="AA2227" s="175"/>
      <c r="AB2227" s="175"/>
      <c r="AC2227" s="175"/>
      <c r="AD2227" s="175"/>
      <c r="AE2227" s="175"/>
      <c r="AF2227" s="175"/>
      <c r="AG2227" s="175"/>
    </row>
    <row r="2228" spans="1:33" ht="18" customHeight="1">
      <c r="A2228" s="647" t="str">
        <f t="shared" si="196"/>
        <v>平成24</v>
      </c>
      <c r="B2228" s="552">
        <f t="shared" si="193"/>
        <v>28</v>
      </c>
      <c r="C2228" s="648" t="s">
        <v>4908</v>
      </c>
      <c r="D2228" s="648">
        <f t="shared" si="194"/>
        <v>41257</v>
      </c>
      <c r="E2228" s="654">
        <v>2</v>
      </c>
      <c r="F2228" s="650" t="s">
        <v>4911</v>
      </c>
      <c r="G2228" s="650" t="s">
        <v>3915</v>
      </c>
      <c r="H2228" s="650" t="s">
        <v>4115</v>
      </c>
      <c r="I2228" s="677" t="s">
        <v>4672</v>
      </c>
      <c r="J2228" s="669">
        <v>1</v>
      </c>
      <c r="K2228" s="669">
        <v>20</v>
      </c>
      <c r="L2228" s="669">
        <v>93</v>
      </c>
      <c r="M2228" s="176">
        <f t="shared" si="197"/>
        <v>186</v>
      </c>
      <c r="N2228" s="1104"/>
      <c r="O2228" s="1129" t="str">
        <f t="shared" si="195"/>
        <v/>
      </c>
      <c r="P2228" s="175"/>
      <c r="Q2228" s="175"/>
      <c r="R2228" s="175"/>
      <c r="S2228" s="175"/>
      <c r="T2228" s="175"/>
      <c r="U2228" s="175"/>
      <c r="V2228" s="175"/>
      <c r="W2228" s="175"/>
      <c r="X2228" s="175"/>
      <c r="Y2228" s="175"/>
      <c r="Z2228" s="175"/>
      <c r="AA2228" s="175"/>
      <c r="AB2228" s="175"/>
      <c r="AC2228" s="175"/>
      <c r="AD2228" s="175"/>
      <c r="AE2228" s="175"/>
      <c r="AF2228" s="175"/>
      <c r="AG2228" s="175"/>
    </row>
    <row r="2229" spans="1:33" ht="18" customHeight="1">
      <c r="A2229" s="647" t="str">
        <f t="shared" si="196"/>
        <v>平成24</v>
      </c>
      <c r="B2229" s="552">
        <f t="shared" si="193"/>
        <v>79</v>
      </c>
      <c r="C2229" s="648" t="s">
        <v>4912</v>
      </c>
      <c r="D2229" s="648" t="str">
        <f t="shared" si="194"/>
        <v/>
      </c>
      <c r="E2229" s="654">
        <v>1</v>
      </c>
      <c r="F2229" s="650" t="s">
        <v>4913</v>
      </c>
      <c r="G2229" s="650" t="s">
        <v>2915</v>
      </c>
      <c r="H2229" s="650" t="s">
        <v>3538</v>
      </c>
      <c r="I2229" s="677" t="s">
        <v>4465</v>
      </c>
      <c r="J2229" s="669">
        <v>2</v>
      </c>
      <c r="K2229" s="669">
        <v>5</v>
      </c>
      <c r="L2229" s="669">
        <v>44</v>
      </c>
      <c r="M2229" s="176">
        <f t="shared" si="197"/>
        <v>44</v>
      </c>
      <c r="N2229" s="1104"/>
      <c r="O2229" s="1129" t="str">
        <f t="shared" si="195"/>
        <v/>
      </c>
      <c r="P2229" s="175"/>
      <c r="Q2229" s="175"/>
      <c r="R2229" s="175"/>
      <c r="S2229" s="175"/>
      <c r="T2229" s="175"/>
      <c r="U2229" s="175"/>
      <c r="V2229" s="175"/>
      <c r="W2229" s="175"/>
      <c r="X2229" s="175"/>
      <c r="Y2229" s="175"/>
      <c r="Z2229" s="175"/>
      <c r="AA2229" s="175"/>
      <c r="AB2229" s="175"/>
      <c r="AC2229" s="175"/>
      <c r="AD2229" s="175"/>
      <c r="AE2229" s="175"/>
      <c r="AF2229" s="175"/>
      <c r="AG2229" s="175"/>
    </row>
    <row r="2230" spans="1:33" ht="18" customHeight="1">
      <c r="A2230" s="647" t="str">
        <f t="shared" si="196"/>
        <v>平成24</v>
      </c>
      <c r="B2230" s="552">
        <f t="shared" si="193"/>
        <v>33</v>
      </c>
      <c r="C2230" s="648" t="s">
        <v>4914</v>
      </c>
      <c r="D2230" s="648" t="str">
        <f t="shared" si="194"/>
        <v/>
      </c>
      <c r="E2230" s="654">
        <v>1</v>
      </c>
      <c r="F2230" s="650" t="s">
        <v>4915</v>
      </c>
      <c r="G2230" s="650" t="s">
        <v>4916</v>
      </c>
      <c r="H2230" s="650" t="s">
        <v>3562</v>
      </c>
      <c r="I2230" s="677" t="s">
        <v>4075</v>
      </c>
      <c r="J2230" s="669">
        <v>1</v>
      </c>
      <c r="K2230" s="669">
        <v>16</v>
      </c>
      <c r="L2230" s="669">
        <v>82</v>
      </c>
      <c r="M2230" s="176">
        <f t="shared" si="197"/>
        <v>82</v>
      </c>
      <c r="N2230" s="1104"/>
      <c r="O2230" s="1129" t="str">
        <f t="shared" si="195"/>
        <v/>
      </c>
      <c r="P2230" s="175"/>
      <c r="Q2230" s="175"/>
      <c r="R2230" s="175"/>
      <c r="S2230" s="175"/>
      <c r="T2230" s="175"/>
      <c r="U2230" s="175"/>
      <c r="V2230" s="175"/>
      <c r="W2230" s="175"/>
      <c r="X2230" s="175"/>
      <c r="Y2230" s="175"/>
      <c r="Z2230" s="175"/>
      <c r="AA2230" s="175"/>
      <c r="AB2230" s="175"/>
      <c r="AC2230" s="175"/>
      <c r="AD2230" s="175"/>
      <c r="AE2230" s="175"/>
      <c r="AF2230" s="175"/>
      <c r="AG2230" s="175"/>
    </row>
    <row r="2231" spans="1:33" ht="18" customHeight="1">
      <c r="A2231" s="647" t="str">
        <f t="shared" si="196"/>
        <v>平成24</v>
      </c>
      <c r="B2231" s="552">
        <f t="shared" si="193"/>
        <v>108</v>
      </c>
      <c r="C2231" s="648" t="s">
        <v>4914</v>
      </c>
      <c r="D2231" s="648" t="str">
        <f t="shared" si="194"/>
        <v/>
      </c>
      <c r="E2231" s="654">
        <v>1</v>
      </c>
      <c r="F2231" s="650" t="s">
        <v>4917</v>
      </c>
      <c r="G2231" s="650" t="s">
        <v>4829</v>
      </c>
      <c r="H2231" s="650" t="s">
        <v>2922</v>
      </c>
      <c r="I2231" s="677" t="s">
        <v>4093</v>
      </c>
      <c r="J2231" s="651">
        <v>1</v>
      </c>
      <c r="K2231" s="651">
        <v>2</v>
      </c>
      <c r="L2231" s="651">
        <v>8</v>
      </c>
      <c r="M2231" s="176">
        <f t="shared" si="197"/>
        <v>8</v>
      </c>
      <c r="N2231" s="1104"/>
      <c r="O2231" s="1129" t="str">
        <f t="shared" si="195"/>
        <v/>
      </c>
      <c r="P2231" s="175"/>
      <c r="Q2231" s="175"/>
      <c r="R2231" s="175"/>
      <c r="S2231" s="175"/>
      <c r="T2231" s="175"/>
      <c r="U2231" s="175"/>
      <c r="V2231" s="175"/>
      <c r="W2231" s="175"/>
      <c r="X2231" s="175"/>
      <c r="Y2231" s="175"/>
      <c r="Z2231" s="175"/>
      <c r="AA2231" s="175"/>
      <c r="AB2231" s="175"/>
      <c r="AC2231" s="175"/>
      <c r="AD2231" s="175"/>
      <c r="AE2231" s="175"/>
      <c r="AF2231" s="175"/>
      <c r="AG2231" s="175"/>
    </row>
    <row r="2232" spans="1:33" ht="18" customHeight="1">
      <c r="A2232" s="647" t="str">
        <f t="shared" si="196"/>
        <v>平成24</v>
      </c>
      <c r="B2232" s="552">
        <f t="shared" si="193"/>
        <v>108</v>
      </c>
      <c r="C2232" s="648" t="s">
        <v>4865</v>
      </c>
      <c r="D2232" s="648" t="str">
        <f t="shared" si="194"/>
        <v/>
      </c>
      <c r="E2232" s="680">
        <v>1</v>
      </c>
      <c r="F2232" s="650" t="s">
        <v>4918</v>
      </c>
      <c r="G2232" s="650" t="s">
        <v>4919</v>
      </c>
      <c r="H2232" s="650" t="s">
        <v>3520</v>
      </c>
      <c r="I2232" s="677" t="s">
        <v>4130</v>
      </c>
      <c r="J2232" s="669">
        <v>2</v>
      </c>
      <c r="K2232" s="669">
        <v>2</v>
      </c>
      <c r="L2232" s="669">
        <v>110</v>
      </c>
      <c r="M2232" s="176">
        <f t="shared" si="197"/>
        <v>110</v>
      </c>
      <c r="N2232" s="1104"/>
      <c r="O2232" s="1129" t="str">
        <f t="shared" si="195"/>
        <v/>
      </c>
      <c r="P2232" s="175"/>
      <c r="Q2232" s="175"/>
      <c r="R2232" s="175"/>
      <c r="S2232" s="175"/>
      <c r="T2232" s="175"/>
      <c r="U2232" s="175"/>
      <c r="V2232" s="175"/>
      <c r="W2232" s="175"/>
      <c r="X2232" s="175"/>
      <c r="Y2232" s="175"/>
      <c r="Z2232" s="175"/>
      <c r="AA2232" s="175"/>
      <c r="AB2232" s="175"/>
      <c r="AC2232" s="175"/>
      <c r="AD2232" s="175"/>
      <c r="AE2232" s="175"/>
      <c r="AF2232" s="175"/>
      <c r="AG2232" s="175"/>
    </row>
    <row r="2233" spans="1:33" ht="18" customHeight="1">
      <c r="A2233" s="647" t="str">
        <f t="shared" si="196"/>
        <v>平成24</v>
      </c>
      <c r="B2233" s="552">
        <f t="shared" si="193"/>
        <v>16</v>
      </c>
      <c r="C2233" s="648" t="s">
        <v>4920</v>
      </c>
      <c r="D2233" s="648">
        <f t="shared" si="194"/>
        <v>41245</v>
      </c>
      <c r="E2233" s="680">
        <v>2</v>
      </c>
      <c r="F2233" s="650" t="s">
        <v>4921</v>
      </c>
      <c r="G2233" s="650" t="s">
        <v>2460</v>
      </c>
      <c r="H2233" s="650" t="s">
        <v>3520</v>
      </c>
      <c r="I2233" s="677" t="s">
        <v>4130</v>
      </c>
      <c r="J2233" s="669">
        <v>1</v>
      </c>
      <c r="K2233" s="669">
        <v>62</v>
      </c>
      <c r="L2233" s="669">
        <v>197</v>
      </c>
      <c r="M2233" s="176">
        <f t="shared" si="197"/>
        <v>394</v>
      </c>
      <c r="N2233" s="1104"/>
      <c r="O2233" s="1129" t="str">
        <f t="shared" si="195"/>
        <v/>
      </c>
      <c r="P2233" s="175"/>
      <c r="Q2233" s="175"/>
      <c r="R2233" s="175"/>
      <c r="S2233" s="175"/>
      <c r="T2233" s="175"/>
      <c r="U2233" s="175"/>
      <c r="V2233" s="175"/>
      <c r="W2233" s="175"/>
      <c r="X2233" s="175"/>
      <c r="Y2233" s="175"/>
      <c r="Z2233" s="175"/>
      <c r="AA2233" s="175"/>
      <c r="AB2233" s="175"/>
      <c r="AC2233" s="175"/>
      <c r="AD2233" s="175"/>
      <c r="AE2233" s="175"/>
      <c r="AF2233" s="175"/>
      <c r="AG2233" s="175"/>
    </row>
    <row r="2234" spans="1:33" ht="18" customHeight="1">
      <c r="A2234" s="647" t="str">
        <f t="shared" si="196"/>
        <v>平成24</v>
      </c>
      <c r="B2234" s="552">
        <f t="shared" si="193"/>
        <v>126</v>
      </c>
      <c r="C2234" s="648" t="s">
        <v>4922</v>
      </c>
      <c r="D2234" s="648" t="str">
        <f t="shared" si="194"/>
        <v/>
      </c>
      <c r="E2234" s="654">
        <v>1</v>
      </c>
      <c r="F2234" s="650" t="s">
        <v>4923</v>
      </c>
      <c r="G2234" s="650" t="s">
        <v>4677</v>
      </c>
      <c r="H2234" s="650" t="s">
        <v>2922</v>
      </c>
      <c r="I2234" s="677" t="s">
        <v>4093</v>
      </c>
      <c r="J2234" s="669">
        <v>1</v>
      </c>
      <c r="K2234" s="669">
        <v>1</v>
      </c>
      <c r="L2234" s="669">
        <v>1</v>
      </c>
      <c r="M2234" s="176">
        <f t="shared" si="197"/>
        <v>1</v>
      </c>
      <c r="N2234" s="1104"/>
      <c r="O2234" s="1129" t="str">
        <f t="shared" si="195"/>
        <v/>
      </c>
      <c r="P2234" s="175"/>
      <c r="Q2234" s="175"/>
      <c r="R2234" s="175"/>
      <c r="S2234" s="175"/>
      <c r="T2234" s="175"/>
      <c r="U2234" s="175"/>
      <c r="V2234" s="175"/>
      <c r="W2234" s="175"/>
      <c r="X2234" s="175"/>
      <c r="Y2234" s="175"/>
      <c r="Z2234" s="175"/>
      <c r="AA2234" s="175"/>
      <c r="AB2234" s="175"/>
      <c r="AC2234" s="175"/>
      <c r="AD2234" s="175"/>
      <c r="AE2234" s="175"/>
      <c r="AF2234" s="175"/>
      <c r="AG2234" s="175"/>
    </row>
    <row r="2235" spans="1:33" ht="18" customHeight="1">
      <c r="A2235" s="647" t="str">
        <f t="shared" si="196"/>
        <v>平成24</v>
      </c>
      <c r="B2235" s="552">
        <f t="shared" si="193"/>
        <v>126</v>
      </c>
      <c r="C2235" s="648" t="s">
        <v>4924</v>
      </c>
      <c r="D2235" s="648" t="str">
        <f t="shared" si="194"/>
        <v/>
      </c>
      <c r="E2235" s="654">
        <v>1</v>
      </c>
      <c r="F2235" s="650" t="s">
        <v>4925</v>
      </c>
      <c r="G2235" s="650" t="s">
        <v>4926</v>
      </c>
      <c r="H2235" s="650" t="s">
        <v>3571</v>
      </c>
      <c r="I2235" s="677" t="s">
        <v>4465</v>
      </c>
      <c r="J2235" s="669">
        <v>1</v>
      </c>
      <c r="K2235" s="669">
        <v>1</v>
      </c>
      <c r="L2235" s="669">
        <v>27</v>
      </c>
      <c r="M2235" s="176">
        <f t="shared" si="197"/>
        <v>27</v>
      </c>
      <c r="N2235" s="1104"/>
      <c r="O2235" s="1129" t="str">
        <f t="shared" si="195"/>
        <v/>
      </c>
      <c r="P2235" s="175"/>
      <c r="Q2235" s="175"/>
      <c r="R2235" s="175"/>
      <c r="S2235" s="175"/>
      <c r="T2235" s="175"/>
      <c r="U2235" s="175"/>
      <c r="V2235" s="175"/>
      <c r="W2235" s="175"/>
      <c r="X2235" s="175"/>
      <c r="Y2235" s="175"/>
      <c r="Z2235" s="175"/>
      <c r="AA2235" s="175"/>
      <c r="AB2235" s="175"/>
      <c r="AC2235" s="175"/>
      <c r="AD2235" s="175"/>
      <c r="AE2235" s="175"/>
      <c r="AF2235" s="175"/>
      <c r="AG2235" s="175"/>
    </row>
    <row r="2236" spans="1:33" ht="18" customHeight="1">
      <c r="A2236" s="647" t="str">
        <f t="shared" si="196"/>
        <v>平成24</v>
      </c>
      <c r="B2236" s="552">
        <f t="shared" si="193"/>
        <v>21</v>
      </c>
      <c r="C2236" s="648" t="s">
        <v>4927</v>
      </c>
      <c r="D2236" s="648" t="str">
        <f t="shared" si="194"/>
        <v/>
      </c>
      <c r="E2236" s="654">
        <v>1</v>
      </c>
      <c r="F2236" s="650" t="s">
        <v>4928</v>
      </c>
      <c r="G2236" s="650" t="s">
        <v>4929</v>
      </c>
      <c r="H2236" s="650" t="s">
        <v>3571</v>
      </c>
      <c r="I2236" s="677" t="s">
        <v>4465</v>
      </c>
      <c r="J2236" s="669">
        <v>1</v>
      </c>
      <c r="K2236" s="669">
        <v>31</v>
      </c>
      <c r="L2236" s="669">
        <v>228</v>
      </c>
      <c r="M2236" s="176">
        <f t="shared" si="197"/>
        <v>228</v>
      </c>
      <c r="N2236" s="1104"/>
      <c r="O2236" s="1129" t="str">
        <f t="shared" si="195"/>
        <v/>
      </c>
      <c r="P2236" s="175"/>
      <c r="Q2236" s="175"/>
      <c r="R2236" s="175"/>
      <c r="S2236" s="175"/>
      <c r="T2236" s="175"/>
      <c r="U2236" s="175"/>
      <c r="V2236" s="175"/>
      <c r="W2236" s="175"/>
      <c r="X2236" s="175"/>
      <c r="Y2236" s="175"/>
      <c r="Z2236" s="175"/>
      <c r="AA2236" s="175"/>
      <c r="AB2236" s="175"/>
      <c r="AC2236" s="175"/>
      <c r="AD2236" s="175"/>
      <c r="AE2236" s="175"/>
      <c r="AF2236" s="175"/>
      <c r="AG2236" s="175"/>
    </row>
    <row r="2237" spans="1:33" ht="18" customHeight="1">
      <c r="A2237" s="647" t="str">
        <f t="shared" si="196"/>
        <v>平成24</v>
      </c>
      <c r="B2237" s="552">
        <f t="shared" si="193"/>
        <v>79</v>
      </c>
      <c r="C2237" s="648" t="s">
        <v>4930</v>
      </c>
      <c r="D2237" s="648" t="str">
        <f t="shared" si="194"/>
        <v/>
      </c>
      <c r="E2237" s="654">
        <v>1</v>
      </c>
      <c r="F2237" s="650" t="s">
        <v>4931</v>
      </c>
      <c r="G2237" s="650" t="s">
        <v>4932</v>
      </c>
      <c r="H2237" s="650" t="s">
        <v>3527</v>
      </c>
      <c r="I2237" s="677" t="s">
        <v>4465</v>
      </c>
      <c r="J2237" s="669">
        <v>1</v>
      </c>
      <c r="K2237" s="669">
        <v>5</v>
      </c>
      <c r="L2237" s="669">
        <v>121</v>
      </c>
      <c r="M2237" s="176">
        <f t="shared" si="197"/>
        <v>121</v>
      </c>
      <c r="N2237" s="1104"/>
      <c r="O2237" s="1129" t="str">
        <f t="shared" si="195"/>
        <v/>
      </c>
      <c r="P2237" s="175"/>
      <c r="Q2237" s="175"/>
      <c r="R2237" s="175"/>
      <c r="S2237" s="175"/>
      <c r="T2237" s="175"/>
      <c r="U2237" s="175"/>
      <c r="V2237" s="175"/>
      <c r="W2237" s="175"/>
      <c r="X2237" s="175"/>
      <c r="Y2237" s="175"/>
      <c r="Z2237" s="175"/>
      <c r="AA2237" s="175"/>
      <c r="AB2237" s="175"/>
      <c r="AC2237" s="175"/>
      <c r="AD2237" s="175"/>
      <c r="AE2237" s="175"/>
      <c r="AF2237" s="175"/>
      <c r="AG2237" s="175"/>
    </row>
    <row r="2238" spans="1:33" ht="18" customHeight="1">
      <c r="A2238" s="647" t="str">
        <f t="shared" si="196"/>
        <v>平成24</v>
      </c>
      <c r="B2238" s="552">
        <f t="shared" si="193"/>
        <v>69</v>
      </c>
      <c r="C2238" s="648" t="s">
        <v>4933</v>
      </c>
      <c r="D2238" s="648" t="str">
        <f t="shared" si="194"/>
        <v/>
      </c>
      <c r="E2238" s="654">
        <v>1</v>
      </c>
      <c r="F2238" s="650" t="s">
        <v>4934</v>
      </c>
      <c r="G2238" s="650" t="s">
        <v>3519</v>
      </c>
      <c r="H2238" s="650" t="s">
        <v>3520</v>
      </c>
      <c r="I2238" s="677" t="s">
        <v>4130</v>
      </c>
      <c r="J2238" s="669">
        <v>1</v>
      </c>
      <c r="K2238" s="669">
        <v>6</v>
      </c>
      <c r="L2238" s="669">
        <f>18+24+21</f>
        <v>63</v>
      </c>
      <c r="M2238" s="176">
        <f t="shared" si="197"/>
        <v>63</v>
      </c>
      <c r="N2238" s="1104"/>
      <c r="O2238" s="1129" t="str">
        <f t="shared" si="195"/>
        <v/>
      </c>
      <c r="P2238" s="175"/>
      <c r="Q2238" s="175"/>
      <c r="R2238" s="175"/>
      <c r="S2238" s="175"/>
      <c r="T2238" s="175"/>
      <c r="U2238" s="175"/>
      <c r="V2238" s="175"/>
      <c r="W2238" s="175"/>
      <c r="X2238" s="175"/>
      <c r="Y2238" s="175"/>
      <c r="Z2238" s="175"/>
      <c r="AA2238" s="175"/>
      <c r="AB2238" s="175"/>
      <c r="AC2238" s="175"/>
      <c r="AD2238" s="175"/>
      <c r="AE2238" s="175"/>
      <c r="AF2238" s="175"/>
      <c r="AG2238" s="175"/>
    </row>
    <row r="2239" spans="1:33" ht="18" customHeight="1">
      <c r="A2239" s="647" t="str">
        <f t="shared" si="196"/>
        <v>平成24</v>
      </c>
      <c r="B2239" s="552">
        <f t="shared" si="193"/>
        <v>108</v>
      </c>
      <c r="C2239" s="648" t="s">
        <v>4935</v>
      </c>
      <c r="D2239" s="648" t="str">
        <f t="shared" si="194"/>
        <v/>
      </c>
      <c r="E2239" s="654">
        <v>1</v>
      </c>
      <c r="F2239" s="650" t="s">
        <v>4936</v>
      </c>
      <c r="G2239" s="650" t="s">
        <v>4937</v>
      </c>
      <c r="H2239" s="650" t="s">
        <v>2922</v>
      </c>
      <c r="I2239" s="677" t="s">
        <v>4093</v>
      </c>
      <c r="J2239" s="651">
        <v>1</v>
      </c>
      <c r="K2239" s="651">
        <v>2</v>
      </c>
      <c r="L2239" s="651">
        <v>12</v>
      </c>
      <c r="M2239" s="176">
        <f t="shared" si="197"/>
        <v>12</v>
      </c>
      <c r="N2239" s="1104"/>
      <c r="O2239" s="1129" t="str">
        <f t="shared" si="195"/>
        <v/>
      </c>
      <c r="P2239" s="175"/>
      <c r="Q2239" s="175"/>
      <c r="R2239" s="175"/>
      <c r="S2239" s="175"/>
      <c r="T2239" s="175"/>
      <c r="U2239" s="175"/>
      <c r="V2239" s="175"/>
      <c r="W2239" s="175"/>
      <c r="X2239" s="175"/>
      <c r="Y2239" s="175"/>
      <c r="Z2239" s="175"/>
      <c r="AA2239" s="175"/>
      <c r="AB2239" s="175"/>
      <c r="AC2239" s="175"/>
      <c r="AD2239" s="175"/>
      <c r="AE2239" s="175"/>
      <c r="AF2239" s="175"/>
      <c r="AG2239" s="175"/>
    </row>
    <row r="2240" spans="1:33" ht="18" customHeight="1">
      <c r="A2240" s="647" t="str">
        <f t="shared" si="196"/>
        <v>平成24</v>
      </c>
      <c r="B2240" s="552">
        <f t="shared" si="193"/>
        <v>79</v>
      </c>
      <c r="C2240" s="648" t="s">
        <v>4938</v>
      </c>
      <c r="D2240" s="648" t="str">
        <f t="shared" si="194"/>
        <v/>
      </c>
      <c r="E2240" s="654">
        <v>1</v>
      </c>
      <c r="F2240" s="650" t="s">
        <v>4939</v>
      </c>
      <c r="G2240" s="650" t="s">
        <v>4840</v>
      </c>
      <c r="H2240" s="650" t="s">
        <v>4115</v>
      </c>
      <c r="I2240" s="677" t="s">
        <v>4672</v>
      </c>
      <c r="J2240" s="669">
        <v>2</v>
      </c>
      <c r="K2240" s="669">
        <v>5</v>
      </c>
      <c r="L2240" s="669">
        <v>32</v>
      </c>
      <c r="M2240" s="176">
        <f t="shared" si="197"/>
        <v>32</v>
      </c>
      <c r="N2240" s="1104"/>
      <c r="O2240" s="1129" t="str">
        <f t="shared" si="195"/>
        <v/>
      </c>
      <c r="P2240" s="175"/>
      <c r="Q2240" s="175"/>
      <c r="R2240" s="175"/>
      <c r="S2240" s="175"/>
      <c r="T2240" s="175"/>
      <c r="U2240" s="175"/>
      <c r="V2240" s="175"/>
      <c r="W2240" s="175"/>
      <c r="X2240" s="175"/>
      <c r="Y2240" s="175"/>
      <c r="Z2240" s="175"/>
      <c r="AA2240" s="175"/>
      <c r="AB2240" s="175"/>
      <c r="AC2240" s="175"/>
      <c r="AD2240" s="175"/>
      <c r="AE2240" s="175"/>
      <c r="AF2240" s="175"/>
      <c r="AG2240" s="175"/>
    </row>
    <row r="2241" spans="1:33" ht="18" customHeight="1">
      <c r="A2241" s="647" t="str">
        <f t="shared" si="196"/>
        <v>平成24</v>
      </c>
      <c r="B2241" s="552">
        <f t="shared" si="193"/>
        <v>126</v>
      </c>
      <c r="C2241" s="648" t="s">
        <v>4940</v>
      </c>
      <c r="D2241" s="648" t="str">
        <f t="shared" si="194"/>
        <v/>
      </c>
      <c r="E2241" s="654">
        <v>1</v>
      </c>
      <c r="F2241" s="650" t="s">
        <v>4941</v>
      </c>
      <c r="G2241" s="650" t="s">
        <v>4677</v>
      </c>
      <c r="H2241" s="650" t="s">
        <v>2922</v>
      </c>
      <c r="I2241" s="677" t="s">
        <v>4093</v>
      </c>
      <c r="J2241" s="669">
        <v>1</v>
      </c>
      <c r="K2241" s="669">
        <v>1</v>
      </c>
      <c r="L2241" s="669">
        <v>1</v>
      </c>
      <c r="M2241" s="176">
        <f t="shared" si="197"/>
        <v>1</v>
      </c>
      <c r="N2241" s="1104"/>
      <c r="O2241" s="1129" t="str">
        <f t="shared" si="195"/>
        <v/>
      </c>
      <c r="P2241" s="175"/>
      <c r="Q2241" s="175"/>
      <c r="R2241" s="175"/>
      <c r="S2241" s="175"/>
      <c r="T2241" s="175"/>
      <c r="U2241" s="175"/>
      <c r="V2241" s="175"/>
      <c r="W2241" s="175"/>
      <c r="X2241" s="175"/>
      <c r="Y2241" s="175"/>
      <c r="Z2241" s="175"/>
      <c r="AA2241" s="175"/>
      <c r="AB2241" s="175"/>
      <c r="AC2241" s="175"/>
      <c r="AD2241" s="175"/>
      <c r="AE2241" s="175"/>
      <c r="AF2241" s="175"/>
      <c r="AG2241" s="175"/>
    </row>
    <row r="2242" spans="1:33" ht="18" customHeight="1">
      <c r="A2242" s="647" t="str">
        <f t="shared" si="196"/>
        <v>平成24</v>
      </c>
      <c r="B2242" s="552">
        <f t="shared" si="193"/>
        <v>79</v>
      </c>
      <c r="C2242" s="648" t="s">
        <v>4942</v>
      </c>
      <c r="D2242" s="648" t="str">
        <f t="shared" si="194"/>
        <v/>
      </c>
      <c r="E2242" s="654">
        <v>1</v>
      </c>
      <c r="F2242" s="650" t="s">
        <v>4943</v>
      </c>
      <c r="G2242" s="650" t="s">
        <v>2915</v>
      </c>
      <c r="H2242" s="650" t="s">
        <v>4115</v>
      </c>
      <c r="I2242" s="677" t="s">
        <v>4672</v>
      </c>
      <c r="J2242" s="669">
        <v>2</v>
      </c>
      <c r="K2242" s="669">
        <v>5</v>
      </c>
      <c r="L2242" s="669">
        <v>43</v>
      </c>
      <c r="M2242" s="176">
        <f t="shared" si="197"/>
        <v>43</v>
      </c>
      <c r="N2242" s="1104"/>
      <c r="O2242" s="1129" t="str">
        <f t="shared" si="195"/>
        <v/>
      </c>
      <c r="P2242" s="175"/>
      <c r="Q2242" s="175"/>
      <c r="R2242" s="175"/>
      <c r="S2242" s="175"/>
      <c r="T2242" s="175"/>
      <c r="U2242" s="175"/>
      <c r="V2242" s="175"/>
      <c r="W2242" s="175"/>
      <c r="X2242" s="175"/>
      <c r="Y2242" s="175"/>
      <c r="Z2242" s="175"/>
      <c r="AA2242" s="175"/>
      <c r="AB2242" s="175"/>
      <c r="AC2242" s="175"/>
      <c r="AD2242" s="175"/>
      <c r="AE2242" s="175"/>
      <c r="AF2242" s="175"/>
      <c r="AG2242" s="175"/>
    </row>
    <row r="2243" spans="1:33" ht="18" customHeight="1">
      <c r="A2243" s="647" t="str">
        <f t="shared" si="196"/>
        <v>平成24</v>
      </c>
      <c r="B2243" s="552">
        <f t="shared" si="193"/>
        <v>79</v>
      </c>
      <c r="C2243" s="648" t="s">
        <v>4944</v>
      </c>
      <c r="D2243" s="648" t="str">
        <f t="shared" si="194"/>
        <v/>
      </c>
      <c r="E2243" s="654">
        <v>1</v>
      </c>
      <c r="F2243" s="650" t="s">
        <v>4945</v>
      </c>
      <c r="G2243" s="650" t="s">
        <v>451</v>
      </c>
      <c r="H2243" s="650" t="s">
        <v>4115</v>
      </c>
      <c r="I2243" s="677" t="s">
        <v>4672</v>
      </c>
      <c r="J2243" s="669">
        <v>2</v>
      </c>
      <c r="K2243" s="669">
        <v>5</v>
      </c>
      <c r="L2243" s="669">
        <v>16</v>
      </c>
      <c r="M2243" s="176">
        <f t="shared" si="197"/>
        <v>16</v>
      </c>
      <c r="N2243" s="1104"/>
      <c r="O2243" s="1129" t="str">
        <f t="shared" si="195"/>
        <v/>
      </c>
      <c r="P2243" s="175"/>
      <c r="Q2243" s="175"/>
      <c r="R2243" s="175"/>
      <c r="S2243" s="175"/>
      <c r="T2243" s="175"/>
      <c r="U2243" s="175"/>
      <c r="V2243" s="175"/>
      <c r="W2243" s="175"/>
      <c r="X2243" s="175"/>
      <c r="Y2243" s="175"/>
      <c r="Z2243" s="175"/>
      <c r="AA2243" s="175"/>
      <c r="AB2243" s="175"/>
      <c r="AC2243" s="175"/>
      <c r="AD2243" s="175"/>
      <c r="AE2243" s="175"/>
      <c r="AF2243" s="175"/>
      <c r="AG2243" s="175"/>
    </row>
    <row r="2244" spans="1:33" ht="18" customHeight="1">
      <c r="A2244" s="647" t="str">
        <f t="shared" si="196"/>
        <v>平成24</v>
      </c>
      <c r="B2244" s="552">
        <f t="shared" ref="B2244:B2307" si="198">IF(ISBLANK(K2244),"-",COUNTIFS($K:$K,"&gt;"&amp;K2244,A:A,A2244)+1)</f>
        <v>126</v>
      </c>
      <c r="C2244" s="648" t="s">
        <v>4946</v>
      </c>
      <c r="D2244" s="648" t="str">
        <f t="shared" ref="D2244:D2307" si="199">IF(E2244=1,"",C2244+E2244-1)</f>
        <v/>
      </c>
      <c r="E2244" s="654">
        <v>1</v>
      </c>
      <c r="F2244" s="650" t="s">
        <v>4947</v>
      </c>
      <c r="G2244" s="650" t="s">
        <v>4659</v>
      </c>
      <c r="H2244" s="650" t="s">
        <v>2922</v>
      </c>
      <c r="I2244" s="677" t="s">
        <v>4093</v>
      </c>
      <c r="J2244" s="669">
        <v>1</v>
      </c>
      <c r="K2244" s="669">
        <v>1</v>
      </c>
      <c r="L2244" s="669">
        <v>1</v>
      </c>
      <c r="M2244" s="176">
        <f t="shared" si="197"/>
        <v>1</v>
      </c>
      <c r="N2244" s="1104"/>
      <c r="O2244" s="1129" t="str">
        <f t="shared" ref="O2244:O2307" si="200">IF(COUNTIF(G2244,"*オンライン*"),"●","")</f>
        <v/>
      </c>
      <c r="P2244" s="175"/>
      <c r="Q2244" s="175"/>
      <c r="R2244" s="175"/>
      <c r="S2244" s="175"/>
      <c r="T2244" s="175"/>
      <c r="U2244" s="175"/>
      <c r="V2244" s="175"/>
      <c r="W2244" s="175"/>
      <c r="X2244" s="175"/>
      <c r="Y2244" s="175"/>
      <c r="Z2244" s="175"/>
      <c r="AA2244" s="175"/>
      <c r="AB2244" s="175"/>
      <c r="AC2244" s="175"/>
      <c r="AD2244" s="175"/>
      <c r="AE2244" s="175"/>
      <c r="AF2244" s="175"/>
      <c r="AG2244" s="175"/>
    </row>
    <row r="2245" spans="1:33" ht="18" customHeight="1">
      <c r="A2245" s="647" t="str">
        <f t="shared" ref="A2245:A2308" si="201">TEXT(EDATE(C2245,-3),"ggge")</f>
        <v>平成24</v>
      </c>
      <c r="B2245" s="552">
        <f t="shared" si="198"/>
        <v>108</v>
      </c>
      <c r="C2245" s="648" t="s">
        <v>4948</v>
      </c>
      <c r="D2245" s="648" t="str">
        <f t="shared" si="199"/>
        <v/>
      </c>
      <c r="E2245" s="654">
        <v>1</v>
      </c>
      <c r="F2245" s="651" t="s">
        <v>4949</v>
      </c>
      <c r="G2245" s="650" t="s">
        <v>4950</v>
      </c>
      <c r="H2245" s="650" t="s">
        <v>3937</v>
      </c>
      <c r="I2245" s="677" t="s">
        <v>4075</v>
      </c>
      <c r="J2245" s="669">
        <v>1</v>
      </c>
      <c r="K2245" s="669">
        <v>2</v>
      </c>
      <c r="L2245" s="669">
        <v>55</v>
      </c>
      <c r="M2245" s="176">
        <f t="shared" ref="M2245:M2308" si="202">E2245*L2245</f>
        <v>55</v>
      </c>
      <c r="N2245" s="1104"/>
      <c r="O2245" s="1129" t="str">
        <f t="shared" si="200"/>
        <v/>
      </c>
      <c r="P2245" s="175"/>
      <c r="Q2245" s="175"/>
      <c r="R2245" s="175"/>
      <c r="S2245" s="175"/>
      <c r="T2245" s="175"/>
      <c r="U2245" s="175"/>
      <c r="V2245" s="175"/>
      <c r="W2245" s="175"/>
      <c r="X2245" s="175"/>
      <c r="Y2245" s="175"/>
      <c r="Z2245" s="175"/>
      <c r="AA2245" s="175"/>
      <c r="AB2245" s="175"/>
      <c r="AC2245" s="175"/>
      <c r="AD2245" s="175"/>
      <c r="AE2245" s="175"/>
      <c r="AF2245" s="175"/>
      <c r="AG2245" s="175"/>
    </row>
    <row r="2246" spans="1:33" ht="18" customHeight="1">
      <c r="A2246" s="647" t="str">
        <f t="shared" si="201"/>
        <v>平成24</v>
      </c>
      <c r="B2246" s="552">
        <f t="shared" si="198"/>
        <v>126</v>
      </c>
      <c r="C2246" s="648" t="s">
        <v>4951</v>
      </c>
      <c r="D2246" s="648" t="str">
        <f t="shared" si="199"/>
        <v/>
      </c>
      <c r="E2246" s="654">
        <v>1</v>
      </c>
      <c r="F2246" s="650" t="s">
        <v>4952</v>
      </c>
      <c r="G2246" s="650" t="s">
        <v>4953</v>
      </c>
      <c r="H2246" s="650" t="s">
        <v>2922</v>
      </c>
      <c r="I2246" s="677" t="s">
        <v>4093</v>
      </c>
      <c r="J2246" s="669">
        <v>1</v>
      </c>
      <c r="K2246" s="669">
        <v>1</v>
      </c>
      <c r="L2246" s="669">
        <v>1</v>
      </c>
      <c r="M2246" s="176">
        <f t="shared" si="202"/>
        <v>1</v>
      </c>
      <c r="N2246" s="1104"/>
      <c r="O2246" s="1129" t="str">
        <f t="shared" si="200"/>
        <v/>
      </c>
      <c r="P2246" s="175"/>
      <c r="Q2246" s="175"/>
      <c r="R2246" s="175"/>
      <c r="S2246" s="175"/>
      <c r="T2246" s="175"/>
      <c r="U2246" s="175"/>
      <c r="V2246" s="175"/>
      <c r="W2246" s="175"/>
      <c r="X2246" s="175"/>
      <c r="Y2246" s="175"/>
      <c r="Z2246" s="175"/>
      <c r="AA2246" s="175"/>
      <c r="AB2246" s="175"/>
      <c r="AC2246" s="175"/>
      <c r="AD2246" s="175"/>
      <c r="AE2246" s="175"/>
      <c r="AF2246" s="175"/>
      <c r="AG2246" s="175"/>
    </row>
    <row r="2247" spans="1:33" ht="18" customHeight="1">
      <c r="A2247" s="647" t="str">
        <f t="shared" si="201"/>
        <v>平成24</v>
      </c>
      <c r="B2247" s="552">
        <f t="shared" si="198"/>
        <v>4</v>
      </c>
      <c r="C2247" s="648" t="s">
        <v>4954</v>
      </c>
      <c r="D2247" s="648">
        <f t="shared" si="199"/>
        <v>41340</v>
      </c>
      <c r="E2247" s="654">
        <v>3</v>
      </c>
      <c r="F2247" s="679" t="s">
        <v>4955</v>
      </c>
      <c r="G2247" s="650" t="s">
        <v>4956</v>
      </c>
      <c r="H2247" s="679" t="s">
        <v>3536</v>
      </c>
      <c r="I2247" s="672" t="s">
        <v>4096</v>
      </c>
      <c r="J2247" s="678">
        <v>1</v>
      </c>
      <c r="K2247" s="669">
        <v>304</v>
      </c>
      <c r="L2247" s="669">
        <v>516</v>
      </c>
      <c r="M2247" s="176">
        <f t="shared" si="202"/>
        <v>1548</v>
      </c>
      <c r="N2247" s="1104"/>
      <c r="O2247" s="1129" t="str">
        <f t="shared" si="200"/>
        <v/>
      </c>
      <c r="P2247" s="175"/>
      <c r="Q2247" s="175"/>
      <c r="R2247" s="175"/>
      <c r="S2247" s="175"/>
      <c r="T2247" s="175"/>
      <c r="U2247" s="175"/>
      <c r="V2247" s="175"/>
      <c r="W2247" s="175"/>
      <c r="X2247" s="175"/>
      <c r="Y2247" s="175"/>
      <c r="Z2247" s="175"/>
      <c r="AA2247" s="175"/>
      <c r="AB2247" s="175"/>
      <c r="AC2247" s="175"/>
      <c r="AD2247" s="175"/>
      <c r="AE2247" s="175"/>
      <c r="AF2247" s="175"/>
      <c r="AG2247" s="175"/>
    </row>
    <row r="2248" spans="1:33" ht="18" customHeight="1">
      <c r="A2248" s="647" t="str">
        <f t="shared" si="201"/>
        <v>平成24</v>
      </c>
      <c r="B2248" s="552">
        <f t="shared" si="198"/>
        <v>108</v>
      </c>
      <c r="C2248" s="648" t="s">
        <v>4954</v>
      </c>
      <c r="D2248" s="648" t="str">
        <f t="shared" si="199"/>
        <v/>
      </c>
      <c r="E2248" s="654">
        <v>1</v>
      </c>
      <c r="F2248" s="650" t="s">
        <v>4957</v>
      </c>
      <c r="G2248" s="650" t="s">
        <v>4956</v>
      </c>
      <c r="H2248" s="650" t="s">
        <v>3536</v>
      </c>
      <c r="I2248" s="677" t="s">
        <v>4225</v>
      </c>
      <c r="J2248" s="669">
        <v>1</v>
      </c>
      <c r="K2248" s="669">
        <v>2</v>
      </c>
      <c r="L2248" s="669">
        <v>167</v>
      </c>
      <c r="M2248" s="176">
        <f t="shared" si="202"/>
        <v>167</v>
      </c>
      <c r="N2248" s="1104"/>
      <c r="O2248" s="1129" t="str">
        <f t="shared" si="200"/>
        <v/>
      </c>
      <c r="P2248" s="175"/>
      <c r="Q2248" s="175"/>
      <c r="R2248" s="175"/>
      <c r="S2248" s="175"/>
      <c r="T2248" s="175"/>
      <c r="U2248" s="175"/>
      <c r="V2248" s="175"/>
      <c r="W2248" s="175"/>
      <c r="X2248" s="175"/>
      <c r="Y2248" s="175"/>
      <c r="Z2248" s="175"/>
      <c r="AA2248" s="175"/>
      <c r="AB2248" s="175"/>
      <c r="AC2248" s="175"/>
      <c r="AD2248" s="175"/>
      <c r="AE2248" s="175"/>
      <c r="AF2248" s="175"/>
      <c r="AG2248" s="175"/>
    </row>
    <row r="2249" spans="1:33" ht="18" customHeight="1">
      <c r="A2249" s="647" t="str">
        <f t="shared" si="201"/>
        <v>平成24</v>
      </c>
      <c r="B2249" s="552">
        <f t="shared" si="198"/>
        <v>100</v>
      </c>
      <c r="C2249" s="648" t="s">
        <v>4954</v>
      </c>
      <c r="D2249" s="648" t="str">
        <f t="shared" si="199"/>
        <v/>
      </c>
      <c r="E2249" s="654">
        <v>1</v>
      </c>
      <c r="F2249" s="650" t="s">
        <v>2268</v>
      </c>
      <c r="G2249" s="650" t="s">
        <v>4956</v>
      </c>
      <c r="H2249" s="650" t="s">
        <v>3536</v>
      </c>
      <c r="I2249" s="677" t="s">
        <v>4096</v>
      </c>
      <c r="J2249" s="669">
        <v>1</v>
      </c>
      <c r="K2249" s="669">
        <v>3</v>
      </c>
      <c r="L2249" s="669">
        <v>175</v>
      </c>
      <c r="M2249" s="176">
        <f t="shared" si="202"/>
        <v>175</v>
      </c>
      <c r="N2249" s="1104"/>
      <c r="O2249" s="1129" t="str">
        <f t="shared" si="200"/>
        <v/>
      </c>
      <c r="P2249" s="175"/>
      <c r="Q2249" s="175"/>
      <c r="R2249" s="175"/>
      <c r="S2249" s="175"/>
      <c r="T2249" s="175"/>
      <c r="U2249" s="175"/>
      <c r="V2249" s="175"/>
      <c r="W2249" s="175"/>
      <c r="X2249" s="175"/>
      <c r="Y2249" s="175"/>
      <c r="Z2249" s="175"/>
      <c r="AA2249" s="175"/>
      <c r="AB2249" s="175"/>
      <c r="AC2249" s="175"/>
      <c r="AD2249" s="175"/>
      <c r="AE2249" s="175"/>
      <c r="AF2249" s="175"/>
      <c r="AG2249" s="175"/>
    </row>
    <row r="2250" spans="1:33" ht="18" customHeight="1">
      <c r="A2250" s="647" t="str">
        <f t="shared" si="201"/>
        <v>平成24</v>
      </c>
      <c r="B2250" s="552">
        <f t="shared" si="198"/>
        <v>108</v>
      </c>
      <c r="C2250" s="648" t="s">
        <v>4958</v>
      </c>
      <c r="D2250" s="648" t="str">
        <f t="shared" si="199"/>
        <v/>
      </c>
      <c r="E2250" s="654">
        <v>1</v>
      </c>
      <c r="F2250" s="650" t="s">
        <v>4959</v>
      </c>
      <c r="G2250" s="650" t="s">
        <v>4960</v>
      </c>
      <c r="H2250" s="650" t="s">
        <v>3533</v>
      </c>
      <c r="I2250" s="677" t="s">
        <v>4205</v>
      </c>
      <c r="J2250" s="669">
        <v>1</v>
      </c>
      <c r="K2250" s="669">
        <v>2</v>
      </c>
      <c r="L2250" s="669">
        <v>114</v>
      </c>
      <c r="M2250" s="176">
        <f t="shared" si="202"/>
        <v>114</v>
      </c>
      <c r="N2250" s="1104"/>
      <c r="O2250" s="1129" t="str">
        <f t="shared" si="200"/>
        <v/>
      </c>
      <c r="P2250" s="175"/>
      <c r="Q2250" s="175"/>
      <c r="R2250" s="175"/>
      <c r="S2250" s="175"/>
      <c r="T2250" s="175"/>
      <c r="U2250" s="175"/>
      <c r="V2250" s="175"/>
      <c r="W2250" s="175"/>
      <c r="X2250" s="175"/>
      <c r="Y2250" s="175"/>
      <c r="Z2250" s="175"/>
      <c r="AA2250" s="175"/>
      <c r="AB2250" s="175"/>
      <c r="AC2250" s="175"/>
      <c r="AD2250" s="175"/>
      <c r="AE2250" s="175"/>
      <c r="AF2250" s="175"/>
      <c r="AG2250" s="175"/>
    </row>
    <row r="2251" spans="1:33" ht="18" customHeight="1">
      <c r="A2251" s="647" t="str">
        <f t="shared" si="201"/>
        <v>平成24</v>
      </c>
      <c r="B2251" s="552">
        <f t="shared" si="198"/>
        <v>126</v>
      </c>
      <c r="C2251" s="648" t="s">
        <v>4958</v>
      </c>
      <c r="D2251" s="648" t="str">
        <f t="shared" si="199"/>
        <v/>
      </c>
      <c r="E2251" s="680">
        <v>1</v>
      </c>
      <c r="F2251" s="679" t="s">
        <v>4961</v>
      </c>
      <c r="G2251" s="650" t="s">
        <v>4962</v>
      </c>
      <c r="H2251" s="679" t="s">
        <v>4963</v>
      </c>
      <c r="I2251" s="672" t="s">
        <v>4130</v>
      </c>
      <c r="J2251" s="678">
        <v>1</v>
      </c>
      <c r="K2251" s="669">
        <v>1</v>
      </c>
      <c r="L2251" s="669">
        <v>33</v>
      </c>
      <c r="M2251" s="176">
        <f t="shared" si="202"/>
        <v>33</v>
      </c>
      <c r="N2251" s="1104"/>
      <c r="O2251" s="1129" t="str">
        <f t="shared" si="200"/>
        <v/>
      </c>
      <c r="P2251" s="175"/>
      <c r="Q2251" s="175"/>
      <c r="R2251" s="175"/>
      <c r="S2251" s="175"/>
      <c r="T2251" s="175"/>
      <c r="U2251" s="175"/>
      <c r="V2251" s="175"/>
      <c r="W2251" s="175"/>
      <c r="X2251" s="175"/>
      <c r="Y2251" s="175"/>
      <c r="Z2251" s="175"/>
      <c r="AA2251" s="175"/>
      <c r="AB2251" s="175"/>
      <c r="AC2251" s="175"/>
      <c r="AD2251" s="175"/>
      <c r="AE2251" s="175"/>
      <c r="AF2251" s="175"/>
      <c r="AG2251" s="175"/>
    </row>
    <row r="2252" spans="1:33" ht="18" customHeight="1">
      <c r="A2252" s="647" t="str">
        <f t="shared" si="201"/>
        <v>平成24</v>
      </c>
      <c r="B2252" s="552">
        <f t="shared" si="198"/>
        <v>126</v>
      </c>
      <c r="C2252" s="648" t="s">
        <v>4964</v>
      </c>
      <c r="D2252" s="648" t="str">
        <f t="shared" si="199"/>
        <v/>
      </c>
      <c r="E2252" s="654">
        <v>1</v>
      </c>
      <c r="F2252" s="650" t="s">
        <v>4965</v>
      </c>
      <c r="G2252" s="650" t="s">
        <v>4659</v>
      </c>
      <c r="H2252" s="650" t="s">
        <v>2922</v>
      </c>
      <c r="I2252" s="677" t="s">
        <v>4093</v>
      </c>
      <c r="J2252" s="669">
        <v>1</v>
      </c>
      <c r="K2252" s="669">
        <v>1</v>
      </c>
      <c r="L2252" s="669">
        <v>1</v>
      </c>
      <c r="M2252" s="176">
        <f t="shared" si="202"/>
        <v>1</v>
      </c>
      <c r="N2252" s="1104"/>
      <c r="O2252" s="1129" t="str">
        <f t="shared" si="200"/>
        <v/>
      </c>
      <c r="P2252" s="175"/>
      <c r="Q2252" s="175"/>
      <c r="R2252" s="175"/>
      <c r="S2252" s="175"/>
      <c r="T2252" s="175"/>
      <c r="U2252" s="175"/>
      <c r="V2252" s="175"/>
      <c r="W2252" s="175"/>
      <c r="X2252" s="175"/>
      <c r="Y2252" s="175"/>
      <c r="Z2252" s="175"/>
      <c r="AA2252" s="175"/>
      <c r="AB2252" s="175"/>
      <c r="AC2252" s="175"/>
      <c r="AD2252" s="175"/>
      <c r="AE2252" s="175"/>
      <c r="AF2252" s="175"/>
      <c r="AG2252" s="175"/>
    </row>
    <row r="2253" spans="1:33" ht="18" customHeight="1">
      <c r="A2253" s="647" t="str">
        <f t="shared" si="201"/>
        <v>平成24</v>
      </c>
      <c r="B2253" s="552">
        <f t="shared" si="198"/>
        <v>100</v>
      </c>
      <c r="C2253" s="648" t="s">
        <v>4966</v>
      </c>
      <c r="D2253" s="648" t="str">
        <f t="shared" si="199"/>
        <v/>
      </c>
      <c r="E2253" s="654">
        <v>1</v>
      </c>
      <c r="F2253" s="650" t="s">
        <v>4967</v>
      </c>
      <c r="G2253" s="650" t="s">
        <v>3134</v>
      </c>
      <c r="H2253" s="650" t="s">
        <v>3703</v>
      </c>
      <c r="I2253" s="677" t="s">
        <v>4083</v>
      </c>
      <c r="J2253" s="669">
        <v>2</v>
      </c>
      <c r="K2253" s="669">
        <v>3</v>
      </c>
      <c r="L2253" s="669">
        <v>40</v>
      </c>
      <c r="M2253" s="176">
        <f t="shared" si="202"/>
        <v>40</v>
      </c>
      <c r="N2253" s="1104"/>
      <c r="O2253" s="1129" t="str">
        <f t="shared" si="200"/>
        <v/>
      </c>
      <c r="P2253" s="175"/>
      <c r="Q2253" s="175"/>
      <c r="R2253" s="175"/>
      <c r="S2253" s="175"/>
      <c r="T2253" s="175"/>
      <c r="U2253" s="175"/>
      <c r="V2253" s="175"/>
      <c r="W2253" s="175"/>
      <c r="X2253" s="175"/>
      <c r="Y2253" s="175"/>
      <c r="Z2253" s="175"/>
      <c r="AA2253" s="175"/>
      <c r="AB2253" s="175"/>
      <c r="AC2253" s="175"/>
      <c r="AD2253" s="175"/>
      <c r="AE2253" s="175"/>
      <c r="AF2253" s="175"/>
      <c r="AG2253" s="175"/>
    </row>
    <row r="2254" spans="1:33" ht="18" customHeight="1">
      <c r="A2254" s="647" t="str">
        <f t="shared" si="201"/>
        <v>平成24</v>
      </c>
      <c r="B2254" s="552">
        <f t="shared" si="198"/>
        <v>126</v>
      </c>
      <c r="C2254" s="648" t="s">
        <v>4968</v>
      </c>
      <c r="D2254" s="648" t="str">
        <f t="shared" si="199"/>
        <v/>
      </c>
      <c r="E2254" s="654">
        <v>1</v>
      </c>
      <c r="F2254" s="650" t="s">
        <v>4969</v>
      </c>
      <c r="G2254" s="650" t="s">
        <v>4970</v>
      </c>
      <c r="H2254" s="650" t="s">
        <v>2922</v>
      </c>
      <c r="I2254" s="677" t="s">
        <v>4093</v>
      </c>
      <c r="J2254" s="669">
        <v>1</v>
      </c>
      <c r="K2254" s="669">
        <v>1</v>
      </c>
      <c r="L2254" s="669">
        <v>1</v>
      </c>
      <c r="M2254" s="176">
        <f t="shared" si="202"/>
        <v>1</v>
      </c>
      <c r="N2254" s="1104"/>
      <c r="O2254" s="1129" t="str">
        <f t="shared" si="200"/>
        <v/>
      </c>
      <c r="P2254" s="175"/>
      <c r="Q2254" s="175"/>
      <c r="R2254" s="175"/>
      <c r="S2254" s="175"/>
      <c r="T2254" s="175"/>
      <c r="U2254" s="175"/>
      <c r="V2254" s="175"/>
      <c r="W2254" s="175"/>
      <c r="X2254" s="175"/>
      <c r="Y2254" s="175"/>
      <c r="Z2254" s="175"/>
      <c r="AA2254" s="175"/>
      <c r="AB2254" s="175"/>
      <c r="AC2254" s="175"/>
      <c r="AD2254" s="175"/>
      <c r="AE2254" s="175"/>
      <c r="AF2254" s="175"/>
      <c r="AG2254" s="175"/>
    </row>
    <row r="2255" spans="1:33" ht="18" customHeight="1">
      <c r="A2255" s="647" t="str">
        <f t="shared" si="201"/>
        <v>平成24</v>
      </c>
      <c r="B2255" s="552">
        <f t="shared" si="198"/>
        <v>59</v>
      </c>
      <c r="C2255" s="648" t="s">
        <v>4849</v>
      </c>
      <c r="D2255" s="648" t="str">
        <f t="shared" si="199"/>
        <v/>
      </c>
      <c r="E2255" s="654">
        <v>1</v>
      </c>
      <c r="F2255" s="650" t="s">
        <v>3631</v>
      </c>
      <c r="G2255" s="650" t="s">
        <v>2015</v>
      </c>
      <c r="H2255" s="650" t="s">
        <v>3536</v>
      </c>
      <c r="I2255" s="677" t="s">
        <v>4225</v>
      </c>
      <c r="J2255" s="669">
        <v>1</v>
      </c>
      <c r="K2255" s="669">
        <v>7</v>
      </c>
      <c r="L2255" s="669">
        <v>110</v>
      </c>
      <c r="M2255" s="176">
        <f t="shared" si="202"/>
        <v>110</v>
      </c>
      <c r="N2255" s="1104"/>
      <c r="O2255" s="1129" t="str">
        <f t="shared" si="200"/>
        <v/>
      </c>
      <c r="P2255" s="175"/>
      <c r="Q2255" s="175"/>
      <c r="R2255" s="175"/>
      <c r="S2255" s="175"/>
      <c r="T2255" s="175"/>
      <c r="U2255" s="175"/>
      <c r="V2255" s="175"/>
      <c r="W2255" s="175"/>
      <c r="X2255" s="175"/>
      <c r="Y2255" s="175"/>
      <c r="Z2255" s="175"/>
      <c r="AA2255" s="175"/>
      <c r="AB2255" s="175"/>
      <c r="AC2255" s="175"/>
      <c r="AD2255" s="175"/>
      <c r="AE2255" s="175"/>
      <c r="AF2255" s="175"/>
      <c r="AG2255" s="175"/>
    </row>
    <row r="2256" spans="1:33" ht="18" customHeight="1">
      <c r="A2256" s="647" t="str">
        <f t="shared" si="201"/>
        <v>平成24</v>
      </c>
      <c r="B2256" s="552">
        <f t="shared" si="198"/>
        <v>59</v>
      </c>
      <c r="C2256" s="648" t="s">
        <v>4971</v>
      </c>
      <c r="D2256" s="648" t="str">
        <f t="shared" si="199"/>
        <v/>
      </c>
      <c r="E2256" s="654">
        <v>1</v>
      </c>
      <c r="F2256" s="650" t="s">
        <v>4972</v>
      </c>
      <c r="G2256" s="650" t="s">
        <v>4973</v>
      </c>
      <c r="H2256" s="650" t="s">
        <v>3536</v>
      </c>
      <c r="I2256" s="677" t="s">
        <v>4225</v>
      </c>
      <c r="J2256" s="669">
        <v>1</v>
      </c>
      <c r="K2256" s="669">
        <v>7</v>
      </c>
      <c r="L2256" s="669">
        <v>95</v>
      </c>
      <c r="M2256" s="176">
        <f t="shared" si="202"/>
        <v>95</v>
      </c>
      <c r="N2256" s="1104"/>
      <c r="O2256" s="1129" t="str">
        <f t="shared" si="200"/>
        <v/>
      </c>
      <c r="P2256" s="175"/>
      <c r="Q2256" s="175"/>
      <c r="R2256" s="175"/>
      <c r="S2256" s="175"/>
      <c r="T2256" s="175"/>
      <c r="U2256" s="175"/>
      <c r="V2256" s="175"/>
      <c r="W2256" s="175"/>
      <c r="X2256" s="175"/>
      <c r="Y2256" s="175"/>
      <c r="Z2256" s="175"/>
      <c r="AA2256" s="175"/>
      <c r="AB2256" s="175"/>
      <c r="AC2256" s="175"/>
      <c r="AD2256" s="175"/>
      <c r="AE2256" s="175"/>
      <c r="AF2256" s="175"/>
      <c r="AG2256" s="175"/>
    </row>
    <row r="2257" spans="1:33" ht="18" customHeight="1">
      <c r="A2257" s="647" t="str">
        <f t="shared" si="201"/>
        <v>平成24</v>
      </c>
      <c r="B2257" s="551">
        <f t="shared" si="198"/>
        <v>95</v>
      </c>
      <c r="C2257" s="648" t="s">
        <v>4968</v>
      </c>
      <c r="D2257" s="648" t="str">
        <f t="shared" si="199"/>
        <v/>
      </c>
      <c r="E2257" s="654">
        <v>1</v>
      </c>
      <c r="F2257" s="650" t="s">
        <v>4974</v>
      </c>
      <c r="G2257" s="650" t="s">
        <v>3134</v>
      </c>
      <c r="H2257" s="650" t="s">
        <v>4975</v>
      </c>
      <c r="I2257" s="677" t="s">
        <v>4976</v>
      </c>
      <c r="J2257" s="669">
        <v>1</v>
      </c>
      <c r="K2257" s="669">
        <v>4</v>
      </c>
      <c r="L2257" s="669">
        <v>61</v>
      </c>
      <c r="M2257" s="176">
        <f t="shared" si="202"/>
        <v>61</v>
      </c>
      <c r="N2257" s="1104"/>
      <c r="O2257" s="1129" t="str">
        <f t="shared" si="200"/>
        <v/>
      </c>
      <c r="P2257" s="175"/>
      <c r="Q2257" s="175"/>
      <c r="R2257" s="175"/>
      <c r="S2257" s="175"/>
      <c r="T2257" s="175"/>
      <c r="U2257" s="175"/>
      <c r="V2257" s="175"/>
      <c r="W2257" s="175"/>
      <c r="X2257" s="175"/>
      <c r="Y2257" s="175"/>
      <c r="Z2257" s="175"/>
      <c r="AA2257" s="175"/>
      <c r="AB2257" s="175"/>
      <c r="AC2257" s="175"/>
      <c r="AD2257" s="175"/>
      <c r="AE2257" s="175"/>
      <c r="AF2257" s="175"/>
      <c r="AG2257" s="175"/>
    </row>
    <row r="2258" spans="1:33" ht="18" customHeight="1">
      <c r="A2258" s="647" t="str">
        <f t="shared" si="201"/>
        <v>平成24</v>
      </c>
      <c r="B2258" s="552">
        <f t="shared" si="198"/>
        <v>46</v>
      </c>
      <c r="C2258" s="648" t="s">
        <v>4768</v>
      </c>
      <c r="D2258" s="648" t="str">
        <f t="shared" si="199"/>
        <v/>
      </c>
      <c r="E2258" s="654">
        <v>1</v>
      </c>
      <c r="F2258" s="650" t="s">
        <v>4977</v>
      </c>
      <c r="G2258" s="650" t="s">
        <v>4978</v>
      </c>
      <c r="H2258" s="650" t="s">
        <v>3523</v>
      </c>
      <c r="I2258" s="677" t="s">
        <v>4075</v>
      </c>
      <c r="J2258" s="669">
        <v>2</v>
      </c>
      <c r="K2258" s="669">
        <v>9</v>
      </c>
      <c r="L2258" s="669">
        <v>129</v>
      </c>
      <c r="M2258" s="176">
        <f t="shared" si="202"/>
        <v>129</v>
      </c>
      <c r="N2258" s="1104"/>
      <c r="O2258" s="1129" t="str">
        <f t="shared" si="200"/>
        <v/>
      </c>
      <c r="P2258" s="175"/>
      <c r="Q2258" s="175"/>
      <c r="R2258" s="175"/>
      <c r="S2258" s="175"/>
      <c r="T2258" s="175"/>
      <c r="U2258" s="175"/>
      <c r="V2258" s="175"/>
      <c r="W2258" s="175"/>
      <c r="X2258" s="175"/>
      <c r="Y2258" s="175"/>
      <c r="Z2258" s="175"/>
      <c r="AA2258" s="175"/>
      <c r="AB2258" s="175"/>
      <c r="AC2258" s="175"/>
      <c r="AD2258" s="175"/>
      <c r="AE2258" s="175"/>
      <c r="AF2258" s="175"/>
      <c r="AG2258" s="175"/>
    </row>
    <row r="2259" spans="1:33" ht="18" customHeight="1">
      <c r="A2259" s="647" t="str">
        <f t="shared" si="201"/>
        <v>平成24</v>
      </c>
      <c r="B2259" s="552">
        <f t="shared" si="198"/>
        <v>100</v>
      </c>
      <c r="C2259" s="648" t="s">
        <v>4979</v>
      </c>
      <c r="D2259" s="648" t="str">
        <f t="shared" si="199"/>
        <v/>
      </c>
      <c r="E2259" s="681">
        <v>1</v>
      </c>
      <c r="F2259" s="650" t="s">
        <v>4980</v>
      </c>
      <c r="G2259" s="650" t="s">
        <v>2915</v>
      </c>
      <c r="H2259" s="650" t="s">
        <v>4792</v>
      </c>
      <c r="I2259" s="677" t="s">
        <v>4099</v>
      </c>
      <c r="J2259" s="669">
        <v>1</v>
      </c>
      <c r="K2259" s="669">
        <v>3</v>
      </c>
      <c r="L2259" s="669">
        <v>94</v>
      </c>
      <c r="M2259" s="176">
        <f t="shared" si="202"/>
        <v>94</v>
      </c>
      <c r="N2259" s="1104"/>
      <c r="O2259" s="1129" t="str">
        <f t="shared" si="200"/>
        <v/>
      </c>
      <c r="P2259" s="175"/>
      <c r="Q2259" s="175"/>
      <c r="R2259" s="175"/>
      <c r="S2259" s="175"/>
      <c r="T2259" s="175"/>
      <c r="U2259" s="175"/>
      <c r="V2259" s="175"/>
      <c r="W2259" s="175"/>
      <c r="X2259" s="175"/>
      <c r="Y2259" s="175"/>
      <c r="Z2259" s="175"/>
      <c r="AA2259" s="175"/>
      <c r="AB2259" s="175"/>
      <c r="AC2259" s="175"/>
      <c r="AD2259" s="175"/>
      <c r="AE2259" s="175"/>
      <c r="AF2259" s="175"/>
      <c r="AG2259" s="175"/>
    </row>
    <row r="2260" spans="1:33" ht="18" customHeight="1">
      <c r="A2260" s="647" t="str">
        <f t="shared" si="201"/>
        <v>平成24</v>
      </c>
      <c r="B2260" s="552">
        <f t="shared" si="198"/>
        <v>100</v>
      </c>
      <c r="C2260" s="648" t="s">
        <v>4981</v>
      </c>
      <c r="D2260" s="648" t="str">
        <f t="shared" si="199"/>
        <v/>
      </c>
      <c r="E2260" s="654">
        <v>1</v>
      </c>
      <c r="F2260" s="651" t="s">
        <v>4982</v>
      </c>
      <c r="G2260" s="650" t="s">
        <v>4983</v>
      </c>
      <c r="H2260" s="650" t="s">
        <v>3585</v>
      </c>
      <c r="I2260" s="677" t="s">
        <v>4083</v>
      </c>
      <c r="J2260" s="669">
        <v>1</v>
      </c>
      <c r="K2260" s="669">
        <v>3</v>
      </c>
      <c r="L2260" s="669">
        <v>34</v>
      </c>
      <c r="M2260" s="176">
        <f t="shared" si="202"/>
        <v>34</v>
      </c>
      <c r="N2260" s="1104"/>
      <c r="O2260" s="1129" t="str">
        <f t="shared" si="200"/>
        <v/>
      </c>
      <c r="P2260" s="175"/>
      <c r="Q2260" s="175"/>
      <c r="R2260" s="175"/>
      <c r="S2260" s="175"/>
      <c r="T2260" s="175"/>
      <c r="U2260" s="175"/>
      <c r="V2260" s="175"/>
      <c r="W2260" s="175"/>
      <c r="X2260" s="175"/>
      <c r="Y2260" s="175"/>
      <c r="Z2260" s="175"/>
      <c r="AA2260" s="175"/>
      <c r="AB2260" s="175"/>
      <c r="AC2260" s="175"/>
      <c r="AD2260" s="175"/>
      <c r="AE2260" s="175"/>
      <c r="AF2260" s="175"/>
      <c r="AG2260" s="175"/>
    </row>
    <row r="2261" spans="1:33" ht="18" customHeight="1">
      <c r="A2261" s="647" t="str">
        <f t="shared" si="201"/>
        <v>平成24</v>
      </c>
      <c r="B2261" s="552">
        <f t="shared" si="198"/>
        <v>54</v>
      </c>
      <c r="C2261" s="648" t="s">
        <v>4984</v>
      </c>
      <c r="D2261" s="648" t="str">
        <f t="shared" si="199"/>
        <v/>
      </c>
      <c r="E2261" s="654">
        <v>1</v>
      </c>
      <c r="F2261" s="650" t="s">
        <v>4985</v>
      </c>
      <c r="G2261" s="650" t="s">
        <v>3134</v>
      </c>
      <c r="H2261" s="650" t="s">
        <v>3242</v>
      </c>
      <c r="I2261" s="677" t="s">
        <v>4465</v>
      </c>
      <c r="J2261" s="669">
        <v>1</v>
      </c>
      <c r="K2261" s="669">
        <v>8</v>
      </c>
      <c r="L2261" s="669">
        <v>90</v>
      </c>
      <c r="M2261" s="176">
        <f t="shared" si="202"/>
        <v>90</v>
      </c>
      <c r="N2261" s="1104"/>
      <c r="O2261" s="1129" t="str">
        <f t="shared" si="200"/>
        <v/>
      </c>
      <c r="P2261" s="175"/>
      <c r="Q2261" s="175"/>
      <c r="R2261" s="175"/>
      <c r="S2261" s="175"/>
      <c r="T2261" s="175"/>
      <c r="U2261" s="175"/>
      <c r="V2261" s="175"/>
      <c r="W2261" s="175"/>
      <c r="X2261" s="175"/>
      <c r="Y2261" s="175"/>
      <c r="Z2261" s="175"/>
      <c r="AA2261" s="175"/>
      <c r="AB2261" s="175"/>
      <c r="AC2261" s="175"/>
      <c r="AD2261" s="175"/>
      <c r="AE2261" s="175"/>
      <c r="AF2261" s="175"/>
      <c r="AG2261" s="175"/>
    </row>
    <row r="2262" spans="1:33" ht="18" customHeight="1">
      <c r="A2262" s="647" t="str">
        <f t="shared" si="201"/>
        <v>平成24</v>
      </c>
      <c r="B2262" s="552">
        <f t="shared" si="198"/>
        <v>108</v>
      </c>
      <c r="C2262" s="648" t="s">
        <v>4986</v>
      </c>
      <c r="D2262" s="648" t="str">
        <f t="shared" si="199"/>
        <v/>
      </c>
      <c r="E2262" s="654">
        <v>1</v>
      </c>
      <c r="F2262" s="650" t="s">
        <v>4429</v>
      </c>
      <c r="G2262" s="650" t="s">
        <v>4987</v>
      </c>
      <c r="H2262" s="650" t="s">
        <v>3937</v>
      </c>
      <c r="I2262" s="677" t="s">
        <v>4075</v>
      </c>
      <c r="J2262" s="669">
        <v>1</v>
      </c>
      <c r="K2262" s="669">
        <v>2</v>
      </c>
      <c r="L2262" s="669">
        <v>37</v>
      </c>
      <c r="M2262" s="176">
        <f t="shared" si="202"/>
        <v>37</v>
      </c>
      <c r="N2262" s="1104"/>
      <c r="O2262" s="1129" t="str">
        <f t="shared" si="200"/>
        <v/>
      </c>
      <c r="P2262" s="175"/>
      <c r="Q2262" s="175"/>
      <c r="R2262" s="175"/>
      <c r="S2262" s="175"/>
      <c r="T2262" s="175"/>
      <c r="U2262" s="175"/>
      <c r="V2262" s="175"/>
      <c r="W2262" s="175"/>
      <c r="X2262" s="175"/>
      <c r="Y2262" s="175"/>
      <c r="Z2262" s="175"/>
      <c r="AA2262" s="175"/>
      <c r="AB2262" s="175"/>
      <c r="AC2262" s="175"/>
      <c r="AD2262" s="175"/>
      <c r="AE2262" s="175"/>
      <c r="AF2262" s="175"/>
      <c r="AG2262" s="175"/>
    </row>
    <row r="2263" spans="1:33" ht="18" customHeight="1">
      <c r="A2263" s="647" t="str">
        <f t="shared" si="201"/>
        <v>平成23</v>
      </c>
      <c r="B2263" s="552">
        <f t="shared" si="198"/>
        <v>49</v>
      </c>
      <c r="C2263" s="648" t="s">
        <v>4459</v>
      </c>
      <c r="D2263" s="648">
        <f t="shared" si="199"/>
        <v>40990</v>
      </c>
      <c r="E2263" s="680">
        <v>2</v>
      </c>
      <c r="F2263" s="650" t="s">
        <v>4988</v>
      </c>
      <c r="G2263" s="650" t="s">
        <v>2506</v>
      </c>
      <c r="H2263" s="650" t="s">
        <v>3512</v>
      </c>
      <c r="I2263" s="677" t="s">
        <v>4130</v>
      </c>
      <c r="J2263" s="669">
        <v>1</v>
      </c>
      <c r="K2263" s="669">
        <v>6</v>
      </c>
      <c r="L2263" s="669">
        <v>367</v>
      </c>
      <c r="M2263" s="176">
        <f t="shared" si="202"/>
        <v>734</v>
      </c>
      <c r="N2263" s="1104"/>
      <c r="O2263" s="1129" t="str">
        <f t="shared" si="200"/>
        <v/>
      </c>
      <c r="P2263" s="175"/>
      <c r="Q2263" s="175"/>
      <c r="R2263" s="175"/>
      <c r="S2263" s="175"/>
      <c r="T2263" s="175"/>
      <c r="U2263" s="175"/>
      <c r="V2263" s="175"/>
      <c r="W2263" s="175"/>
      <c r="X2263" s="175"/>
      <c r="Y2263" s="175"/>
      <c r="Z2263" s="175"/>
      <c r="AA2263" s="175"/>
      <c r="AB2263" s="175"/>
      <c r="AC2263" s="175"/>
      <c r="AD2263" s="175"/>
      <c r="AE2263" s="175"/>
      <c r="AF2263" s="175"/>
      <c r="AG2263" s="175"/>
    </row>
    <row r="2264" spans="1:33" ht="18" customHeight="1">
      <c r="A2264" s="647" t="str">
        <f t="shared" si="201"/>
        <v>平成24</v>
      </c>
      <c r="B2264" s="552">
        <f t="shared" si="198"/>
        <v>95</v>
      </c>
      <c r="C2264" s="648" t="s">
        <v>4989</v>
      </c>
      <c r="D2264" s="648" t="str">
        <f t="shared" si="199"/>
        <v/>
      </c>
      <c r="E2264" s="654">
        <v>1</v>
      </c>
      <c r="F2264" s="650" t="s">
        <v>3643</v>
      </c>
      <c r="G2264" s="650" t="s">
        <v>2915</v>
      </c>
      <c r="H2264" s="650" t="s">
        <v>3536</v>
      </c>
      <c r="I2264" s="677" t="s">
        <v>4225</v>
      </c>
      <c r="J2264" s="669">
        <v>1</v>
      </c>
      <c r="K2264" s="669">
        <v>4</v>
      </c>
      <c r="L2264" s="669">
        <v>44</v>
      </c>
      <c r="M2264" s="176">
        <f t="shared" si="202"/>
        <v>44</v>
      </c>
      <c r="N2264" s="1104"/>
      <c r="O2264" s="1129" t="str">
        <f t="shared" si="200"/>
        <v/>
      </c>
      <c r="P2264" s="175"/>
      <c r="Q2264" s="175"/>
      <c r="R2264" s="175"/>
      <c r="S2264" s="175"/>
      <c r="T2264" s="175"/>
      <c r="U2264" s="175"/>
      <c r="V2264" s="175"/>
      <c r="W2264" s="175"/>
      <c r="X2264" s="175"/>
      <c r="Y2264" s="175"/>
      <c r="Z2264" s="175"/>
      <c r="AA2264" s="175"/>
      <c r="AB2264" s="175"/>
      <c r="AC2264" s="175"/>
      <c r="AD2264" s="175"/>
      <c r="AE2264" s="175"/>
      <c r="AF2264" s="175"/>
      <c r="AG2264" s="175"/>
    </row>
    <row r="2265" spans="1:33" ht="18" customHeight="1">
      <c r="A2265" s="647" t="str">
        <f t="shared" si="201"/>
        <v>平成24</v>
      </c>
      <c r="B2265" s="552">
        <f t="shared" si="198"/>
        <v>108</v>
      </c>
      <c r="C2265" s="648" t="s">
        <v>4990</v>
      </c>
      <c r="D2265" s="648" t="str">
        <f t="shared" si="199"/>
        <v/>
      </c>
      <c r="E2265" s="654">
        <v>1</v>
      </c>
      <c r="F2265" s="651" t="s">
        <v>4599</v>
      </c>
      <c r="G2265" s="650" t="s">
        <v>4991</v>
      </c>
      <c r="H2265" s="650" t="s">
        <v>3585</v>
      </c>
      <c r="I2265" s="677" t="s">
        <v>4083</v>
      </c>
      <c r="J2265" s="669">
        <v>1</v>
      </c>
      <c r="K2265" s="669">
        <v>2</v>
      </c>
      <c r="L2265" s="669">
        <v>11</v>
      </c>
      <c r="M2265" s="176">
        <f t="shared" si="202"/>
        <v>11</v>
      </c>
      <c r="N2265" s="1104"/>
      <c r="O2265" s="1129" t="str">
        <f t="shared" si="200"/>
        <v/>
      </c>
      <c r="P2265" s="175"/>
      <c r="Q2265" s="175"/>
      <c r="R2265" s="175"/>
      <c r="S2265" s="175"/>
      <c r="T2265" s="175"/>
      <c r="U2265" s="175"/>
      <c r="V2265" s="175"/>
      <c r="W2265" s="175"/>
      <c r="X2265" s="175"/>
      <c r="Y2265" s="175"/>
      <c r="Z2265" s="175"/>
      <c r="AA2265" s="175"/>
      <c r="AB2265" s="175"/>
      <c r="AC2265" s="175"/>
      <c r="AD2265" s="175"/>
      <c r="AE2265" s="175"/>
      <c r="AF2265" s="175"/>
      <c r="AG2265" s="175"/>
    </row>
    <row r="2266" spans="1:33" ht="18" customHeight="1">
      <c r="A2266" s="647" t="str">
        <f t="shared" si="201"/>
        <v>平成24</v>
      </c>
      <c r="B2266" s="552">
        <f t="shared" si="198"/>
        <v>108</v>
      </c>
      <c r="C2266" s="648" t="s">
        <v>4992</v>
      </c>
      <c r="D2266" s="648" t="str">
        <f t="shared" si="199"/>
        <v/>
      </c>
      <c r="E2266" s="654">
        <v>1</v>
      </c>
      <c r="F2266" s="651" t="s">
        <v>4993</v>
      </c>
      <c r="G2266" s="650" t="s">
        <v>4994</v>
      </c>
      <c r="H2266" s="650" t="s">
        <v>3585</v>
      </c>
      <c r="I2266" s="677" t="s">
        <v>4083</v>
      </c>
      <c r="J2266" s="669">
        <v>1</v>
      </c>
      <c r="K2266" s="669">
        <v>2</v>
      </c>
      <c r="L2266" s="669">
        <v>21</v>
      </c>
      <c r="M2266" s="176">
        <f t="shared" si="202"/>
        <v>21</v>
      </c>
      <c r="N2266" s="1104"/>
      <c r="O2266" s="1129" t="str">
        <f t="shared" si="200"/>
        <v/>
      </c>
      <c r="P2266" s="175"/>
      <c r="Q2266" s="175"/>
      <c r="R2266" s="175"/>
      <c r="S2266" s="175"/>
      <c r="T2266" s="175"/>
      <c r="U2266" s="175"/>
      <c r="V2266" s="175"/>
      <c r="W2266" s="175"/>
      <c r="X2266" s="175"/>
      <c r="Y2266" s="175"/>
      <c r="Z2266" s="175"/>
      <c r="AA2266" s="175"/>
      <c r="AB2266" s="175"/>
      <c r="AC2266" s="175"/>
      <c r="AD2266" s="175"/>
      <c r="AE2266" s="175"/>
      <c r="AF2266" s="175"/>
      <c r="AG2266" s="175"/>
    </row>
    <row r="2267" spans="1:33" ht="18" customHeight="1">
      <c r="A2267" s="647" t="str">
        <f t="shared" si="201"/>
        <v>平成24</v>
      </c>
      <c r="B2267" s="552">
        <f t="shared" si="198"/>
        <v>108</v>
      </c>
      <c r="C2267" s="648" t="s">
        <v>4912</v>
      </c>
      <c r="D2267" s="648" t="str">
        <f t="shared" si="199"/>
        <v/>
      </c>
      <c r="E2267" s="654">
        <v>1</v>
      </c>
      <c r="F2267" s="651" t="s">
        <v>4053</v>
      </c>
      <c r="G2267" s="650" t="s">
        <v>4995</v>
      </c>
      <c r="H2267" s="650" t="s">
        <v>3585</v>
      </c>
      <c r="I2267" s="677" t="s">
        <v>4083</v>
      </c>
      <c r="J2267" s="669">
        <v>1</v>
      </c>
      <c r="K2267" s="669">
        <v>2</v>
      </c>
      <c r="L2267" s="669">
        <v>21</v>
      </c>
      <c r="M2267" s="176">
        <f t="shared" si="202"/>
        <v>21</v>
      </c>
      <c r="N2267" s="1104"/>
      <c r="O2267" s="1129" t="str">
        <f t="shared" si="200"/>
        <v/>
      </c>
      <c r="P2267" s="175"/>
      <c r="Q2267" s="175"/>
      <c r="R2267" s="175"/>
      <c r="S2267" s="175"/>
      <c r="T2267" s="175"/>
      <c r="U2267" s="175"/>
      <c r="V2267" s="175"/>
      <c r="W2267" s="175"/>
      <c r="X2267" s="175"/>
      <c r="Y2267" s="175"/>
      <c r="Z2267" s="175"/>
      <c r="AA2267" s="175"/>
      <c r="AB2267" s="175"/>
      <c r="AC2267" s="175"/>
      <c r="AD2267" s="175"/>
      <c r="AE2267" s="175"/>
      <c r="AF2267" s="175"/>
      <c r="AG2267" s="175"/>
    </row>
    <row r="2268" spans="1:33" ht="18" customHeight="1">
      <c r="A2268" s="647" t="str">
        <f t="shared" si="201"/>
        <v>平成24</v>
      </c>
      <c r="B2268" s="552">
        <f t="shared" si="198"/>
        <v>36</v>
      </c>
      <c r="C2268" s="648" t="s">
        <v>4827</v>
      </c>
      <c r="D2268" s="648">
        <f t="shared" si="199"/>
        <v>41212</v>
      </c>
      <c r="E2268" s="654">
        <v>2</v>
      </c>
      <c r="F2268" s="650" t="s">
        <v>4996</v>
      </c>
      <c r="G2268" s="650" t="s">
        <v>2915</v>
      </c>
      <c r="H2268" s="650" t="s">
        <v>3523</v>
      </c>
      <c r="I2268" s="677" t="s">
        <v>4075</v>
      </c>
      <c r="J2268" s="669">
        <v>1</v>
      </c>
      <c r="K2268" s="669">
        <v>15</v>
      </c>
      <c r="L2268" s="669">
        <v>60</v>
      </c>
      <c r="M2268" s="176">
        <f t="shared" si="202"/>
        <v>120</v>
      </c>
      <c r="N2268" s="1104"/>
      <c r="O2268" s="1129" t="str">
        <f t="shared" si="200"/>
        <v/>
      </c>
      <c r="P2268" s="175"/>
      <c r="Q2268" s="175"/>
      <c r="R2268" s="175"/>
      <c r="S2268" s="175"/>
      <c r="T2268" s="175"/>
      <c r="U2268" s="175"/>
      <c r="V2268" s="175"/>
      <c r="W2268" s="175"/>
      <c r="X2268" s="175"/>
      <c r="Y2268" s="175"/>
      <c r="Z2268" s="175"/>
      <c r="AA2268" s="175"/>
      <c r="AB2268" s="175"/>
      <c r="AC2268" s="175"/>
      <c r="AD2268" s="175"/>
      <c r="AE2268" s="175"/>
      <c r="AF2268" s="175"/>
      <c r="AG2268" s="175"/>
    </row>
    <row r="2269" spans="1:33" ht="18" customHeight="1">
      <c r="A2269" s="647" t="str">
        <f t="shared" si="201"/>
        <v>平成24</v>
      </c>
      <c r="B2269" s="552">
        <f t="shared" si="198"/>
        <v>69</v>
      </c>
      <c r="C2269" s="648" t="s">
        <v>4997</v>
      </c>
      <c r="D2269" s="648" t="str">
        <f t="shared" si="199"/>
        <v/>
      </c>
      <c r="E2269" s="654">
        <v>1</v>
      </c>
      <c r="F2269" s="650" t="s">
        <v>4998</v>
      </c>
      <c r="G2269" s="650" t="s">
        <v>4999</v>
      </c>
      <c r="H2269" s="650" t="s">
        <v>5000</v>
      </c>
      <c r="I2269" s="677" t="s">
        <v>4075</v>
      </c>
      <c r="J2269" s="669">
        <v>2</v>
      </c>
      <c r="K2269" s="669">
        <v>6</v>
      </c>
      <c r="L2269" s="669">
        <v>186</v>
      </c>
      <c r="M2269" s="176">
        <f t="shared" si="202"/>
        <v>186</v>
      </c>
      <c r="N2269" s="1104"/>
      <c r="O2269" s="1129" t="str">
        <f t="shared" si="200"/>
        <v/>
      </c>
      <c r="P2269" s="175"/>
      <c r="Q2269" s="175"/>
      <c r="R2269" s="175"/>
      <c r="S2269" s="175"/>
      <c r="T2269" s="175"/>
      <c r="U2269" s="175"/>
      <c r="V2269" s="175"/>
      <c r="W2269" s="175"/>
      <c r="X2269" s="175"/>
      <c r="Y2269" s="175"/>
      <c r="Z2269" s="175"/>
      <c r="AA2269" s="175"/>
      <c r="AB2269" s="175"/>
      <c r="AC2269" s="175"/>
      <c r="AD2269" s="175"/>
      <c r="AE2269" s="175"/>
      <c r="AF2269" s="175"/>
      <c r="AG2269" s="175"/>
    </row>
    <row r="2270" spans="1:33" ht="18" customHeight="1">
      <c r="A2270" s="647" t="str">
        <f t="shared" si="201"/>
        <v>平成24</v>
      </c>
      <c r="B2270" s="552">
        <f t="shared" si="198"/>
        <v>79</v>
      </c>
      <c r="C2270" s="648" t="s">
        <v>5001</v>
      </c>
      <c r="D2270" s="648" t="str">
        <f t="shared" si="199"/>
        <v/>
      </c>
      <c r="E2270" s="654">
        <v>1</v>
      </c>
      <c r="F2270" s="650" t="s">
        <v>4008</v>
      </c>
      <c r="G2270" s="650" t="s">
        <v>3134</v>
      </c>
      <c r="H2270" s="650" t="s">
        <v>2769</v>
      </c>
      <c r="I2270" s="677" t="s">
        <v>4075</v>
      </c>
      <c r="J2270" s="669">
        <v>2</v>
      </c>
      <c r="K2270" s="669">
        <v>5</v>
      </c>
      <c r="L2270" s="669">
        <v>108</v>
      </c>
      <c r="M2270" s="176">
        <f t="shared" si="202"/>
        <v>108</v>
      </c>
      <c r="N2270" s="1104"/>
      <c r="O2270" s="1129" t="str">
        <f t="shared" si="200"/>
        <v/>
      </c>
      <c r="P2270" s="175"/>
      <c r="Q2270" s="175"/>
      <c r="R2270" s="175"/>
      <c r="S2270" s="175"/>
      <c r="T2270" s="175"/>
      <c r="U2270" s="175"/>
      <c r="V2270" s="175"/>
      <c r="W2270" s="175"/>
      <c r="X2270" s="175"/>
      <c r="Y2270" s="175"/>
      <c r="Z2270" s="175"/>
      <c r="AA2270" s="175"/>
      <c r="AB2270" s="175"/>
      <c r="AC2270" s="175"/>
      <c r="AD2270" s="175"/>
      <c r="AE2270" s="175"/>
      <c r="AF2270" s="175"/>
      <c r="AG2270" s="175"/>
    </row>
    <row r="2271" spans="1:33" ht="18" customHeight="1">
      <c r="A2271" s="647" t="str">
        <f t="shared" si="201"/>
        <v>平成24</v>
      </c>
      <c r="B2271" s="552">
        <f t="shared" si="198"/>
        <v>79</v>
      </c>
      <c r="C2271" s="648" t="s">
        <v>5002</v>
      </c>
      <c r="D2271" s="648" t="str">
        <f t="shared" si="199"/>
        <v/>
      </c>
      <c r="E2271" s="654">
        <v>1</v>
      </c>
      <c r="F2271" s="650" t="s">
        <v>5003</v>
      </c>
      <c r="G2271" s="650" t="s">
        <v>4102</v>
      </c>
      <c r="H2271" s="650" t="s">
        <v>3562</v>
      </c>
      <c r="I2271" s="677" t="s">
        <v>4075</v>
      </c>
      <c r="J2271" s="669">
        <v>2</v>
      </c>
      <c r="K2271" s="669">
        <v>5</v>
      </c>
      <c r="L2271" s="669">
        <v>71</v>
      </c>
      <c r="M2271" s="176">
        <f t="shared" si="202"/>
        <v>71</v>
      </c>
      <c r="N2271" s="1104"/>
      <c r="O2271" s="1129" t="str">
        <f t="shared" si="200"/>
        <v/>
      </c>
      <c r="P2271" s="175"/>
      <c r="Q2271" s="175"/>
      <c r="R2271" s="175"/>
      <c r="S2271" s="175"/>
      <c r="T2271" s="175"/>
      <c r="U2271" s="175"/>
      <c r="V2271" s="175"/>
      <c r="W2271" s="175"/>
      <c r="X2271" s="175"/>
      <c r="Y2271" s="175"/>
      <c r="Z2271" s="175"/>
      <c r="AA2271" s="175"/>
      <c r="AB2271" s="175"/>
      <c r="AC2271" s="175"/>
      <c r="AD2271" s="175"/>
      <c r="AE2271" s="175"/>
      <c r="AF2271" s="175"/>
      <c r="AG2271" s="175"/>
    </row>
    <row r="2272" spans="1:33" ht="18" customHeight="1">
      <c r="A2272" s="647" t="str">
        <f t="shared" si="201"/>
        <v>平成24</v>
      </c>
      <c r="B2272" s="552">
        <f t="shared" si="198"/>
        <v>79</v>
      </c>
      <c r="C2272" s="648" t="s">
        <v>5004</v>
      </c>
      <c r="D2272" s="648" t="str">
        <f t="shared" si="199"/>
        <v/>
      </c>
      <c r="E2272" s="654">
        <v>1</v>
      </c>
      <c r="F2272" s="650" t="s">
        <v>5005</v>
      </c>
      <c r="G2272" s="650" t="s">
        <v>5006</v>
      </c>
      <c r="H2272" s="650" t="s">
        <v>3937</v>
      </c>
      <c r="I2272" s="677" t="s">
        <v>4075</v>
      </c>
      <c r="J2272" s="176">
        <v>1</v>
      </c>
      <c r="K2272" s="656">
        <v>5</v>
      </c>
      <c r="L2272" s="669">
        <v>18</v>
      </c>
      <c r="M2272" s="176">
        <f t="shared" si="202"/>
        <v>18</v>
      </c>
      <c r="N2272" s="1104"/>
      <c r="O2272" s="1129" t="str">
        <f t="shared" si="200"/>
        <v/>
      </c>
      <c r="P2272" s="175"/>
      <c r="Q2272" s="175"/>
      <c r="R2272" s="175"/>
      <c r="S2272" s="175"/>
      <c r="T2272" s="175"/>
      <c r="U2272" s="175"/>
      <c r="V2272" s="175"/>
      <c r="W2272" s="175"/>
      <c r="X2272" s="175"/>
      <c r="Y2272" s="175"/>
      <c r="Z2272" s="175"/>
      <c r="AA2272" s="175"/>
      <c r="AB2272" s="175"/>
      <c r="AC2272" s="175"/>
      <c r="AD2272" s="175"/>
      <c r="AE2272" s="175"/>
      <c r="AF2272" s="175"/>
      <c r="AG2272" s="175"/>
    </row>
    <row r="2273" spans="1:33" ht="18" customHeight="1">
      <c r="A2273" s="647" t="str">
        <f t="shared" si="201"/>
        <v>平成25</v>
      </c>
      <c r="B2273" s="552">
        <f t="shared" si="198"/>
        <v>115</v>
      </c>
      <c r="C2273" s="648" t="s">
        <v>5007</v>
      </c>
      <c r="D2273" s="648" t="str">
        <f t="shared" si="199"/>
        <v/>
      </c>
      <c r="E2273" s="654">
        <v>1</v>
      </c>
      <c r="F2273" s="650" t="s">
        <v>5008</v>
      </c>
      <c r="G2273" s="650" t="s">
        <v>5009</v>
      </c>
      <c r="H2273" s="650" t="s">
        <v>2922</v>
      </c>
      <c r="I2273" s="677" t="s">
        <v>5010</v>
      </c>
      <c r="J2273" s="669">
        <v>1</v>
      </c>
      <c r="K2273" s="669">
        <v>1</v>
      </c>
      <c r="L2273" s="669">
        <v>1</v>
      </c>
      <c r="M2273" s="176">
        <f t="shared" si="202"/>
        <v>1</v>
      </c>
      <c r="N2273" s="1104"/>
      <c r="O2273" s="1129" t="str">
        <f t="shared" si="200"/>
        <v/>
      </c>
      <c r="P2273" s="175"/>
      <c r="Q2273" s="175"/>
      <c r="R2273" s="175"/>
      <c r="S2273" s="175"/>
      <c r="T2273" s="175"/>
      <c r="U2273" s="175"/>
      <c r="V2273" s="175"/>
      <c r="W2273" s="175"/>
      <c r="X2273" s="175"/>
      <c r="Y2273" s="175"/>
      <c r="Z2273" s="175"/>
      <c r="AA2273" s="175"/>
      <c r="AB2273" s="175"/>
      <c r="AC2273" s="175"/>
      <c r="AD2273" s="175"/>
      <c r="AE2273" s="175"/>
      <c r="AF2273" s="175"/>
      <c r="AG2273" s="175"/>
    </row>
    <row r="2274" spans="1:33" ht="18" customHeight="1">
      <c r="A2274" s="647" t="str">
        <f t="shared" si="201"/>
        <v>平成25</v>
      </c>
      <c r="B2274" s="552">
        <f t="shared" si="198"/>
        <v>9</v>
      </c>
      <c r="C2274" s="648" t="s">
        <v>5011</v>
      </c>
      <c r="D2274" s="648">
        <f t="shared" si="199"/>
        <v>41385</v>
      </c>
      <c r="E2274" s="654">
        <v>2</v>
      </c>
      <c r="F2274" s="650" t="s">
        <v>5012</v>
      </c>
      <c r="G2274" s="650" t="s">
        <v>4665</v>
      </c>
      <c r="H2274" s="650" t="s">
        <v>2920</v>
      </c>
      <c r="I2274" s="677" t="s">
        <v>4083</v>
      </c>
      <c r="J2274" s="669">
        <v>1</v>
      </c>
      <c r="K2274" s="669">
        <v>111</v>
      </c>
      <c r="L2274" s="669">
        <v>256</v>
      </c>
      <c r="M2274" s="176">
        <f t="shared" si="202"/>
        <v>512</v>
      </c>
      <c r="N2274" s="1104"/>
      <c r="O2274" s="1129" t="str">
        <f t="shared" si="200"/>
        <v/>
      </c>
      <c r="P2274" s="175"/>
      <c r="Q2274" s="175"/>
      <c r="R2274" s="175"/>
      <c r="S2274" s="175"/>
      <c r="T2274" s="175"/>
      <c r="U2274" s="175"/>
      <c r="V2274" s="175"/>
      <c r="W2274" s="175"/>
      <c r="X2274" s="175"/>
      <c r="Y2274" s="175"/>
      <c r="Z2274" s="175"/>
      <c r="AA2274" s="175"/>
      <c r="AB2274" s="175"/>
      <c r="AC2274" s="175"/>
      <c r="AD2274" s="175"/>
      <c r="AE2274" s="175"/>
      <c r="AF2274" s="175"/>
      <c r="AG2274" s="175"/>
    </row>
    <row r="2275" spans="1:33" ht="18" customHeight="1">
      <c r="A2275" s="647" t="str">
        <f t="shared" si="201"/>
        <v>平成25</v>
      </c>
      <c r="B2275" s="552">
        <f t="shared" si="198"/>
        <v>115</v>
      </c>
      <c r="C2275" s="648" t="s">
        <v>5013</v>
      </c>
      <c r="D2275" s="648" t="str">
        <f t="shared" si="199"/>
        <v/>
      </c>
      <c r="E2275" s="654">
        <v>1</v>
      </c>
      <c r="F2275" s="650" t="s">
        <v>5014</v>
      </c>
      <c r="G2275" s="650" t="s">
        <v>2915</v>
      </c>
      <c r="H2275" s="650" t="s">
        <v>3562</v>
      </c>
      <c r="I2275" s="677" t="s">
        <v>5015</v>
      </c>
      <c r="J2275" s="678">
        <v>1</v>
      </c>
      <c r="K2275" s="669">
        <v>1</v>
      </c>
      <c r="L2275" s="669">
        <v>81</v>
      </c>
      <c r="M2275" s="176">
        <f t="shared" si="202"/>
        <v>81</v>
      </c>
      <c r="N2275" s="1104"/>
      <c r="O2275" s="1129" t="str">
        <f t="shared" si="200"/>
        <v/>
      </c>
      <c r="P2275" s="175"/>
      <c r="Q2275" s="175"/>
      <c r="R2275" s="175"/>
      <c r="S2275" s="175"/>
      <c r="T2275" s="175"/>
      <c r="U2275" s="175"/>
      <c r="V2275" s="175"/>
      <c r="W2275" s="175"/>
      <c r="X2275" s="175"/>
      <c r="Y2275" s="175"/>
      <c r="Z2275" s="175"/>
      <c r="AA2275" s="175"/>
      <c r="AB2275" s="175"/>
      <c r="AC2275" s="175"/>
      <c r="AD2275" s="175"/>
      <c r="AE2275" s="175"/>
      <c r="AF2275" s="175"/>
      <c r="AG2275" s="175"/>
    </row>
    <row r="2276" spans="1:33" ht="18" customHeight="1">
      <c r="A2276" s="647" t="str">
        <f t="shared" si="201"/>
        <v>平成25</v>
      </c>
      <c r="B2276" s="552">
        <f t="shared" si="198"/>
        <v>58</v>
      </c>
      <c r="C2276" s="648" t="s">
        <v>5016</v>
      </c>
      <c r="D2276" s="648">
        <f t="shared" si="199"/>
        <v>41382</v>
      </c>
      <c r="E2276" s="680">
        <v>2</v>
      </c>
      <c r="F2276" s="650" t="s">
        <v>5017</v>
      </c>
      <c r="G2276" s="650" t="s">
        <v>3687</v>
      </c>
      <c r="H2276" s="650" t="s">
        <v>3512</v>
      </c>
      <c r="I2276" s="677" t="s">
        <v>4130</v>
      </c>
      <c r="J2276" s="669">
        <v>1</v>
      </c>
      <c r="K2276" s="669">
        <v>6</v>
      </c>
      <c r="L2276" s="669">
        <v>206</v>
      </c>
      <c r="M2276" s="176">
        <f t="shared" si="202"/>
        <v>412</v>
      </c>
      <c r="N2276" s="1104"/>
      <c r="O2276" s="1129" t="str">
        <f t="shared" si="200"/>
        <v/>
      </c>
      <c r="P2276" s="175"/>
      <c r="Q2276" s="175"/>
      <c r="R2276" s="175"/>
      <c r="S2276" s="175"/>
      <c r="T2276" s="175"/>
      <c r="U2276" s="175"/>
      <c r="V2276" s="175"/>
      <c r="W2276" s="175"/>
      <c r="X2276" s="175"/>
      <c r="Y2276" s="175"/>
      <c r="Z2276" s="175"/>
      <c r="AA2276" s="175"/>
      <c r="AB2276" s="175"/>
      <c r="AC2276" s="175"/>
      <c r="AD2276" s="175"/>
      <c r="AE2276" s="175"/>
      <c r="AF2276" s="175"/>
      <c r="AG2276" s="175"/>
    </row>
    <row r="2277" spans="1:33" ht="18" customHeight="1">
      <c r="A2277" s="647" t="str">
        <f t="shared" si="201"/>
        <v>平成25</v>
      </c>
      <c r="B2277" s="552">
        <f t="shared" si="198"/>
        <v>27</v>
      </c>
      <c r="C2277" s="648" t="s">
        <v>5016</v>
      </c>
      <c r="D2277" s="648">
        <f t="shared" si="199"/>
        <v>41383</v>
      </c>
      <c r="E2277" s="654">
        <v>3</v>
      </c>
      <c r="F2277" s="650" t="s">
        <v>5018</v>
      </c>
      <c r="G2277" s="650" t="s">
        <v>2915</v>
      </c>
      <c r="H2277" s="650" t="s">
        <v>3536</v>
      </c>
      <c r="I2277" s="677" t="s">
        <v>4225</v>
      </c>
      <c r="J2277" s="678">
        <v>2</v>
      </c>
      <c r="K2277" s="669">
        <v>21</v>
      </c>
      <c r="L2277" s="669">
        <v>66</v>
      </c>
      <c r="M2277" s="176">
        <f t="shared" si="202"/>
        <v>198</v>
      </c>
      <c r="N2277" s="1104"/>
      <c r="O2277" s="1129" t="str">
        <f t="shared" si="200"/>
        <v/>
      </c>
      <c r="P2277" s="175"/>
      <c r="Q2277" s="175"/>
      <c r="R2277" s="175"/>
      <c r="S2277" s="175"/>
      <c r="T2277" s="175"/>
      <c r="U2277" s="175"/>
      <c r="V2277" s="175"/>
      <c r="W2277" s="175"/>
      <c r="X2277" s="175"/>
      <c r="Y2277" s="175"/>
      <c r="Z2277" s="175"/>
      <c r="AA2277" s="175"/>
      <c r="AB2277" s="175"/>
      <c r="AC2277" s="175"/>
      <c r="AD2277" s="175"/>
      <c r="AE2277" s="175"/>
      <c r="AF2277" s="175"/>
      <c r="AG2277" s="175"/>
    </row>
    <row r="2278" spans="1:33" ht="18" customHeight="1">
      <c r="A2278" s="647" t="str">
        <f t="shared" si="201"/>
        <v>平成25</v>
      </c>
      <c r="B2278" s="552">
        <f t="shared" si="198"/>
        <v>115</v>
      </c>
      <c r="C2278" s="648" t="s">
        <v>5019</v>
      </c>
      <c r="D2278" s="648" t="str">
        <f t="shared" si="199"/>
        <v/>
      </c>
      <c r="E2278" s="654">
        <v>1</v>
      </c>
      <c r="F2278" s="650" t="s">
        <v>5020</v>
      </c>
      <c r="G2278" s="650" t="s">
        <v>5021</v>
      </c>
      <c r="H2278" s="650" t="s">
        <v>2922</v>
      </c>
      <c r="I2278" s="677" t="s">
        <v>5010</v>
      </c>
      <c r="J2278" s="669">
        <v>1</v>
      </c>
      <c r="K2278" s="669">
        <v>1</v>
      </c>
      <c r="L2278" s="669">
        <v>1</v>
      </c>
      <c r="M2278" s="176">
        <f t="shared" si="202"/>
        <v>1</v>
      </c>
      <c r="N2278" s="1104"/>
      <c r="O2278" s="1129" t="str">
        <f t="shared" si="200"/>
        <v/>
      </c>
      <c r="P2278" s="175"/>
      <c r="Q2278" s="175"/>
      <c r="R2278" s="175"/>
      <c r="S2278" s="175"/>
      <c r="T2278" s="175"/>
      <c r="U2278" s="175"/>
      <c r="V2278" s="175"/>
      <c r="W2278" s="175"/>
      <c r="X2278" s="175"/>
      <c r="Y2278" s="175"/>
      <c r="Z2278" s="175"/>
      <c r="AA2278" s="175"/>
      <c r="AB2278" s="175"/>
      <c r="AC2278" s="175"/>
      <c r="AD2278" s="175"/>
      <c r="AE2278" s="175"/>
      <c r="AF2278" s="175"/>
      <c r="AG2278" s="175"/>
    </row>
    <row r="2279" spans="1:33" ht="18" customHeight="1">
      <c r="A2279" s="647" t="str">
        <f t="shared" si="201"/>
        <v>平成25</v>
      </c>
      <c r="B2279" s="552">
        <f t="shared" si="198"/>
        <v>103</v>
      </c>
      <c r="C2279" s="648" t="s">
        <v>5022</v>
      </c>
      <c r="D2279" s="648" t="str">
        <f t="shared" si="199"/>
        <v/>
      </c>
      <c r="E2279" s="654">
        <v>1</v>
      </c>
      <c r="F2279" s="650" t="s">
        <v>5023</v>
      </c>
      <c r="G2279" s="650" t="s">
        <v>3134</v>
      </c>
      <c r="H2279" s="650" t="s">
        <v>3624</v>
      </c>
      <c r="I2279" s="677" t="s">
        <v>5010</v>
      </c>
      <c r="J2279" s="669">
        <v>2</v>
      </c>
      <c r="K2279" s="669">
        <v>2</v>
      </c>
      <c r="L2279" s="669">
        <v>68</v>
      </c>
      <c r="M2279" s="176">
        <f t="shared" si="202"/>
        <v>68</v>
      </c>
      <c r="N2279" s="1104"/>
      <c r="O2279" s="1129" t="str">
        <f t="shared" si="200"/>
        <v/>
      </c>
      <c r="P2279" s="175"/>
      <c r="Q2279" s="175"/>
      <c r="R2279" s="175"/>
      <c r="S2279" s="175"/>
      <c r="T2279" s="175"/>
      <c r="U2279" s="175"/>
      <c r="V2279" s="175"/>
      <c r="W2279" s="175"/>
      <c r="X2279" s="175"/>
      <c r="Y2279" s="175"/>
      <c r="Z2279" s="175"/>
      <c r="AA2279" s="175"/>
      <c r="AB2279" s="175"/>
      <c r="AC2279" s="175"/>
      <c r="AD2279" s="175"/>
      <c r="AE2279" s="175"/>
      <c r="AF2279" s="175"/>
      <c r="AG2279" s="175"/>
    </row>
    <row r="2280" spans="1:33" ht="18" customHeight="1">
      <c r="A2280" s="647" t="str">
        <f t="shared" si="201"/>
        <v>平成25</v>
      </c>
      <c r="B2280" s="552">
        <f t="shared" si="198"/>
        <v>115</v>
      </c>
      <c r="C2280" s="648" t="s">
        <v>5022</v>
      </c>
      <c r="D2280" s="648" t="str">
        <f t="shared" si="199"/>
        <v/>
      </c>
      <c r="E2280" s="654">
        <v>1</v>
      </c>
      <c r="F2280" s="650" t="s">
        <v>5024</v>
      </c>
      <c r="G2280" s="650" t="s">
        <v>5025</v>
      </c>
      <c r="H2280" s="650" t="s">
        <v>2922</v>
      </c>
      <c r="I2280" s="677" t="s">
        <v>5010</v>
      </c>
      <c r="J2280" s="669">
        <v>1</v>
      </c>
      <c r="K2280" s="669">
        <v>1</v>
      </c>
      <c r="L2280" s="669">
        <v>1</v>
      </c>
      <c r="M2280" s="176">
        <f t="shared" si="202"/>
        <v>1</v>
      </c>
      <c r="N2280" s="1104"/>
      <c r="O2280" s="1129" t="str">
        <f t="shared" si="200"/>
        <v/>
      </c>
      <c r="P2280" s="175"/>
      <c r="Q2280" s="175"/>
      <c r="R2280" s="175"/>
      <c r="S2280" s="175"/>
      <c r="T2280" s="175"/>
      <c r="U2280" s="175"/>
      <c r="V2280" s="175"/>
      <c r="W2280" s="175"/>
      <c r="X2280" s="175"/>
      <c r="Y2280" s="175"/>
      <c r="Z2280" s="175"/>
      <c r="AA2280" s="175"/>
      <c r="AB2280" s="175"/>
      <c r="AC2280" s="175"/>
      <c r="AD2280" s="175"/>
      <c r="AE2280" s="175"/>
      <c r="AF2280" s="175"/>
      <c r="AG2280" s="175"/>
    </row>
    <row r="2281" spans="1:33" ht="18" customHeight="1">
      <c r="A2281" s="647" t="str">
        <f t="shared" si="201"/>
        <v>平成25</v>
      </c>
      <c r="B2281" s="552">
        <f t="shared" si="198"/>
        <v>115</v>
      </c>
      <c r="C2281" s="648" t="s">
        <v>5026</v>
      </c>
      <c r="D2281" s="648" t="str">
        <f t="shared" si="199"/>
        <v/>
      </c>
      <c r="E2281" s="654">
        <v>1</v>
      </c>
      <c r="F2281" s="650" t="s">
        <v>5027</v>
      </c>
      <c r="G2281" s="650" t="s">
        <v>5009</v>
      </c>
      <c r="H2281" s="650" t="s">
        <v>2922</v>
      </c>
      <c r="I2281" s="677" t="s">
        <v>5010</v>
      </c>
      <c r="J2281" s="669">
        <v>1</v>
      </c>
      <c r="K2281" s="669">
        <v>1</v>
      </c>
      <c r="L2281" s="669">
        <v>1</v>
      </c>
      <c r="M2281" s="176">
        <f t="shared" si="202"/>
        <v>1</v>
      </c>
      <c r="N2281" s="1104"/>
      <c r="O2281" s="1129" t="str">
        <f t="shared" si="200"/>
        <v/>
      </c>
      <c r="P2281" s="175"/>
      <c r="Q2281" s="175"/>
      <c r="R2281" s="175"/>
      <c r="S2281" s="175"/>
      <c r="T2281" s="175"/>
      <c r="U2281" s="175"/>
      <c r="V2281" s="175"/>
      <c r="W2281" s="175"/>
      <c r="X2281" s="175"/>
      <c r="Y2281" s="175"/>
      <c r="Z2281" s="175"/>
      <c r="AA2281" s="175"/>
      <c r="AB2281" s="175"/>
      <c r="AC2281" s="175"/>
      <c r="AD2281" s="175"/>
      <c r="AE2281" s="175"/>
      <c r="AF2281" s="175"/>
      <c r="AG2281" s="175"/>
    </row>
    <row r="2282" spans="1:33" ht="18" customHeight="1">
      <c r="A2282" s="647" t="str">
        <f t="shared" si="201"/>
        <v>平成25</v>
      </c>
      <c r="B2282" s="552">
        <f t="shared" si="198"/>
        <v>115</v>
      </c>
      <c r="C2282" s="648" t="s">
        <v>5028</v>
      </c>
      <c r="D2282" s="648" t="str">
        <f t="shared" si="199"/>
        <v/>
      </c>
      <c r="E2282" s="654">
        <v>1</v>
      </c>
      <c r="F2282" s="650" t="s">
        <v>5029</v>
      </c>
      <c r="G2282" s="650" t="s">
        <v>5030</v>
      </c>
      <c r="H2282" s="650" t="s">
        <v>2922</v>
      </c>
      <c r="I2282" s="677" t="s">
        <v>5010</v>
      </c>
      <c r="J2282" s="669">
        <v>1</v>
      </c>
      <c r="K2282" s="669">
        <v>1</v>
      </c>
      <c r="L2282" s="669">
        <v>1</v>
      </c>
      <c r="M2282" s="176">
        <f t="shared" si="202"/>
        <v>1</v>
      </c>
      <c r="N2282" s="1104"/>
      <c r="O2282" s="1129" t="str">
        <f t="shared" si="200"/>
        <v/>
      </c>
      <c r="P2282" s="175"/>
      <c r="Q2282" s="175"/>
      <c r="R2282" s="175"/>
      <c r="S2282" s="175"/>
      <c r="T2282" s="175"/>
      <c r="U2282" s="175"/>
      <c r="V2282" s="175"/>
      <c r="W2282" s="175"/>
      <c r="X2282" s="175"/>
      <c r="Y2282" s="175"/>
      <c r="Z2282" s="175"/>
      <c r="AA2282" s="175"/>
      <c r="AB2282" s="175"/>
      <c r="AC2282" s="175"/>
      <c r="AD2282" s="175"/>
      <c r="AE2282" s="175"/>
      <c r="AF2282" s="175"/>
      <c r="AG2282" s="175"/>
    </row>
    <row r="2283" spans="1:33" ht="18" customHeight="1">
      <c r="A2283" s="647" t="str">
        <f t="shared" si="201"/>
        <v>平成25</v>
      </c>
      <c r="B2283" s="552">
        <f t="shared" si="198"/>
        <v>14</v>
      </c>
      <c r="C2283" s="648" t="s">
        <v>5031</v>
      </c>
      <c r="D2283" s="648">
        <f t="shared" si="199"/>
        <v>41473</v>
      </c>
      <c r="E2283" s="654">
        <v>2</v>
      </c>
      <c r="F2283" s="650" t="s">
        <v>5032</v>
      </c>
      <c r="G2283" s="650" t="s">
        <v>4704</v>
      </c>
      <c r="H2283" s="650" t="s">
        <v>3562</v>
      </c>
      <c r="I2283" s="677" t="s">
        <v>5015</v>
      </c>
      <c r="J2283" s="669">
        <v>1</v>
      </c>
      <c r="K2283" s="669">
        <v>73</v>
      </c>
      <c r="L2283" s="669">
        <v>148</v>
      </c>
      <c r="M2283" s="176">
        <f t="shared" si="202"/>
        <v>296</v>
      </c>
      <c r="N2283" s="1104"/>
      <c r="O2283" s="1129" t="str">
        <f t="shared" si="200"/>
        <v/>
      </c>
      <c r="P2283" s="175"/>
      <c r="Q2283" s="175"/>
      <c r="R2283" s="175"/>
      <c r="S2283" s="175"/>
      <c r="T2283" s="175"/>
      <c r="U2283" s="175"/>
      <c r="V2283" s="175"/>
      <c r="W2283" s="175"/>
      <c r="X2283" s="175"/>
      <c r="Y2283" s="175"/>
      <c r="Z2283" s="175"/>
      <c r="AA2283" s="175"/>
      <c r="AB2283" s="175"/>
      <c r="AC2283" s="175"/>
      <c r="AD2283" s="175"/>
      <c r="AE2283" s="175"/>
      <c r="AF2283" s="175"/>
      <c r="AG2283" s="175"/>
    </row>
    <row r="2284" spans="1:33" ht="18" customHeight="1">
      <c r="A2284" s="647" t="str">
        <f t="shared" si="201"/>
        <v>平成25</v>
      </c>
      <c r="B2284" s="552">
        <f t="shared" si="198"/>
        <v>29</v>
      </c>
      <c r="C2284" s="648" t="s">
        <v>5028</v>
      </c>
      <c r="D2284" s="648">
        <f t="shared" si="199"/>
        <v>41426</v>
      </c>
      <c r="E2284" s="654">
        <v>2</v>
      </c>
      <c r="F2284" s="650" t="s">
        <v>5033</v>
      </c>
      <c r="G2284" s="650" t="s">
        <v>5034</v>
      </c>
      <c r="H2284" s="650" t="s">
        <v>5035</v>
      </c>
      <c r="I2284" s="677" t="s">
        <v>4225</v>
      </c>
      <c r="J2284" s="669">
        <v>1</v>
      </c>
      <c r="K2284" s="669">
        <v>17</v>
      </c>
      <c r="L2284" s="669">
        <v>42</v>
      </c>
      <c r="M2284" s="176">
        <f t="shared" si="202"/>
        <v>84</v>
      </c>
      <c r="N2284" s="1104"/>
      <c r="O2284" s="1129" t="str">
        <f t="shared" si="200"/>
        <v/>
      </c>
      <c r="P2284" s="175"/>
      <c r="Q2284" s="175"/>
      <c r="R2284" s="175"/>
      <c r="S2284" s="175"/>
      <c r="T2284" s="175"/>
      <c r="U2284" s="175"/>
      <c r="V2284" s="175"/>
      <c r="W2284" s="175"/>
      <c r="X2284" s="175"/>
      <c r="Y2284" s="175"/>
      <c r="Z2284" s="175"/>
      <c r="AA2284" s="175"/>
      <c r="AB2284" s="175"/>
      <c r="AC2284" s="175"/>
      <c r="AD2284" s="175"/>
      <c r="AE2284" s="175"/>
      <c r="AF2284" s="175"/>
      <c r="AG2284" s="175"/>
    </row>
    <row r="2285" spans="1:33" ht="18" customHeight="1">
      <c r="A2285" s="647" t="str">
        <f t="shared" si="201"/>
        <v>平成25</v>
      </c>
      <c r="B2285" s="552">
        <f t="shared" si="198"/>
        <v>1</v>
      </c>
      <c r="C2285" s="648" t="s">
        <v>5036</v>
      </c>
      <c r="D2285" s="648">
        <f t="shared" si="199"/>
        <v>41427</v>
      </c>
      <c r="E2285" s="654">
        <v>2</v>
      </c>
      <c r="F2285" s="650" t="s">
        <v>5037</v>
      </c>
      <c r="G2285" s="650" t="s">
        <v>5038</v>
      </c>
      <c r="H2285" s="650" t="s">
        <v>3523</v>
      </c>
      <c r="I2285" s="677" t="s">
        <v>5039</v>
      </c>
      <c r="J2285" s="669">
        <v>1</v>
      </c>
      <c r="K2285" s="669">
        <v>449</v>
      </c>
      <c r="L2285" s="669">
        <v>1026</v>
      </c>
      <c r="M2285" s="176">
        <f t="shared" si="202"/>
        <v>2052</v>
      </c>
      <c r="N2285" s="1104"/>
      <c r="O2285" s="1129" t="str">
        <f t="shared" si="200"/>
        <v/>
      </c>
      <c r="P2285" s="175"/>
      <c r="Q2285" s="175"/>
      <c r="R2285" s="175"/>
      <c r="S2285" s="175"/>
      <c r="T2285" s="175"/>
      <c r="U2285" s="175"/>
      <c r="V2285" s="175"/>
      <c r="W2285" s="175"/>
      <c r="X2285" s="175"/>
      <c r="Y2285" s="175"/>
      <c r="Z2285" s="175"/>
      <c r="AA2285" s="175"/>
      <c r="AB2285" s="175"/>
      <c r="AC2285" s="175"/>
      <c r="AD2285" s="175"/>
      <c r="AE2285" s="175"/>
      <c r="AF2285" s="175"/>
      <c r="AG2285" s="175"/>
    </row>
    <row r="2286" spans="1:33" ht="18" customHeight="1">
      <c r="A2286" s="647" t="str">
        <f t="shared" si="201"/>
        <v>平成25</v>
      </c>
      <c r="B2286" s="552">
        <f t="shared" si="198"/>
        <v>115</v>
      </c>
      <c r="C2286" s="648" t="s">
        <v>5040</v>
      </c>
      <c r="D2286" s="648" t="str">
        <f t="shared" si="199"/>
        <v/>
      </c>
      <c r="E2286" s="654">
        <v>1</v>
      </c>
      <c r="F2286" s="650" t="s">
        <v>5041</v>
      </c>
      <c r="G2286" s="650" t="s">
        <v>5030</v>
      </c>
      <c r="H2286" s="650" t="s">
        <v>2922</v>
      </c>
      <c r="I2286" s="677" t="s">
        <v>5010</v>
      </c>
      <c r="J2286" s="669">
        <v>1</v>
      </c>
      <c r="K2286" s="669">
        <v>1</v>
      </c>
      <c r="L2286" s="669">
        <v>3</v>
      </c>
      <c r="M2286" s="176">
        <f t="shared" si="202"/>
        <v>3</v>
      </c>
      <c r="N2286" s="1104"/>
      <c r="O2286" s="1129" t="str">
        <f t="shared" si="200"/>
        <v/>
      </c>
      <c r="P2286" s="175"/>
      <c r="Q2286" s="175"/>
      <c r="R2286" s="175"/>
      <c r="S2286" s="175"/>
      <c r="T2286" s="175"/>
      <c r="U2286" s="175"/>
      <c r="V2286" s="175"/>
      <c r="W2286" s="175"/>
      <c r="X2286" s="175"/>
      <c r="Y2286" s="175"/>
      <c r="Z2286" s="175"/>
      <c r="AA2286" s="175"/>
      <c r="AB2286" s="175"/>
      <c r="AC2286" s="175"/>
      <c r="AD2286" s="175"/>
      <c r="AE2286" s="175"/>
      <c r="AF2286" s="175"/>
      <c r="AG2286" s="175"/>
    </row>
    <row r="2287" spans="1:33" ht="18" customHeight="1">
      <c r="A2287" s="647" t="str">
        <f t="shared" si="201"/>
        <v>平成25</v>
      </c>
      <c r="B2287" s="552">
        <f t="shared" si="198"/>
        <v>38</v>
      </c>
      <c r="C2287" s="648" t="s">
        <v>5042</v>
      </c>
      <c r="D2287" s="648" t="str">
        <f t="shared" si="199"/>
        <v/>
      </c>
      <c r="E2287" s="654">
        <v>1</v>
      </c>
      <c r="F2287" s="650" t="s">
        <v>5043</v>
      </c>
      <c r="G2287" s="650" t="s">
        <v>2915</v>
      </c>
      <c r="H2287" s="650" t="s">
        <v>3251</v>
      </c>
      <c r="I2287" s="677" t="s">
        <v>5010</v>
      </c>
      <c r="J2287" s="669">
        <v>1</v>
      </c>
      <c r="K2287" s="669">
        <v>10</v>
      </c>
      <c r="L2287" s="669">
        <v>151</v>
      </c>
      <c r="M2287" s="176">
        <f t="shared" si="202"/>
        <v>151</v>
      </c>
      <c r="N2287" s="1104"/>
      <c r="O2287" s="1129" t="str">
        <f t="shared" si="200"/>
        <v/>
      </c>
      <c r="P2287" s="175"/>
      <c r="Q2287" s="175"/>
      <c r="R2287" s="175"/>
      <c r="S2287" s="175"/>
      <c r="T2287" s="175"/>
      <c r="U2287" s="175"/>
      <c r="V2287" s="175"/>
      <c r="W2287" s="175"/>
      <c r="X2287" s="175"/>
      <c r="Y2287" s="175"/>
      <c r="Z2287" s="175"/>
      <c r="AA2287" s="175"/>
      <c r="AB2287" s="175"/>
      <c r="AC2287" s="175"/>
      <c r="AD2287" s="175"/>
      <c r="AE2287" s="175"/>
      <c r="AF2287" s="175"/>
      <c r="AG2287" s="175"/>
    </row>
    <row r="2288" spans="1:33" ht="18" customHeight="1">
      <c r="A2288" s="647" t="str">
        <f t="shared" si="201"/>
        <v>平成25</v>
      </c>
      <c r="B2288" s="552">
        <f t="shared" si="198"/>
        <v>10</v>
      </c>
      <c r="C2288" s="648" t="s">
        <v>5044</v>
      </c>
      <c r="D2288" s="648">
        <f t="shared" si="199"/>
        <v>41432</v>
      </c>
      <c r="E2288" s="654">
        <v>2</v>
      </c>
      <c r="F2288" s="650" t="s">
        <v>5045</v>
      </c>
      <c r="G2288" s="650" t="s">
        <v>3532</v>
      </c>
      <c r="H2288" s="650" t="s">
        <v>3536</v>
      </c>
      <c r="I2288" s="677" t="s">
        <v>4096</v>
      </c>
      <c r="J2288" s="669">
        <v>1</v>
      </c>
      <c r="K2288" s="669">
        <v>97</v>
      </c>
      <c r="L2288" s="669">
        <v>422</v>
      </c>
      <c r="M2288" s="176">
        <f t="shared" si="202"/>
        <v>844</v>
      </c>
      <c r="N2288" s="1104"/>
      <c r="O2288" s="1129" t="str">
        <f t="shared" si="200"/>
        <v/>
      </c>
      <c r="P2288" s="175"/>
      <c r="Q2288" s="175"/>
      <c r="R2288" s="175"/>
      <c r="S2288" s="175"/>
      <c r="T2288" s="175"/>
      <c r="U2288" s="175"/>
      <c r="V2288" s="175"/>
      <c r="W2288" s="175"/>
      <c r="X2288" s="175"/>
      <c r="Y2288" s="175"/>
      <c r="Z2288" s="175"/>
      <c r="AA2288" s="175"/>
      <c r="AB2288" s="175"/>
      <c r="AC2288" s="175"/>
      <c r="AD2288" s="175"/>
      <c r="AE2288" s="175"/>
      <c r="AF2288" s="175"/>
      <c r="AG2288" s="175"/>
    </row>
    <row r="2289" spans="1:33" ht="18" customHeight="1">
      <c r="A2289" s="647" t="str">
        <f t="shared" si="201"/>
        <v>平成25</v>
      </c>
      <c r="B2289" s="552">
        <f t="shared" si="198"/>
        <v>18</v>
      </c>
      <c r="C2289" s="648" t="s">
        <v>5046</v>
      </c>
      <c r="D2289" s="648">
        <f t="shared" si="199"/>
        <v>41448</v>
      </c>
      <c r="E2289" s="654">
        <v>2</v>
      </c>
      <c r="F2289" s="650" t="s">
        <v>5047</v>
      </c>
      <c r="G2289" s="650" t="s">
        <v>5048</v>
      </c>
      <c r="H2289" s="650" t="s">
        <v>3557</v>
      </c>
      <c r="I2289" s="677" t="s">
        <v>5039</v>
      </c>
      <c r="J2289" s="669">
        <v>1</v>
      </c>
      <c r="K2289" s="669">
        <v>51</v>
      </c>
      <c r="L2289" s="669">
        <v>120</v>
      </c>
      <c r="M2289" s="176">
        <f t="shared" si="202"/>
        <v>240</v>
      </c>
      <c r="N2289" s="1104"/>
      <c r="O2289" s="1129" t="str">
        <f t="shared" si="200"/>
        <v/>
      </c>
      <c r="P2289" s="175"/>
      <c r="Q2289" s="175"/>
      <c r="R2289" s="175"/>
      <c r="S2289" s="175"/>
      <c r="T2289" s="175"/>
      <c r="U2289" s="175"/>
      <c r="V2289" s="175"/>
      <c r="W2289" s="175"/>
      <c r="X2289" s="175"/>
      <c r="Y2289" s="175"/>
      <c r="Z2289" s="175"/>
      <c r="AA2289" s="175"/>
      <c r="AB2289" s="175"/>
      <c r="AC2289" s="175"/>
      <c r="AD2289" s="175"/>
      <c r="AE2289" s="175"/>
      <c r="AF2289" s="175"/>
      <c r="AG2289" s="175"/>
    </row>
    <row r="2290" spans="1:33" ht="18" customHeight="1">
      <c r="A2290" s="647" t="str">
        <f t="shared" si="201"/>
        <v>平成25</v>
      </c>
      <c r="B2290" s="552">
        <f t="shared" si="198"/>
        <v>58</v>
      </c>
      <c r="C2290" s="648" t="s">
        <v>5049</v>
      </c>
      <c r="D2290" s="648" t="str">
        <f t="shared" si="199"/>
        <v/>
      </c>
      <c r="E2290" s="654">
        <v>1</v>
      </c>
      <c r="F2290" s="650" t="s">
        <v>5050</v>
      </c>
      <c r="G2290" s="650" t="s">
        <v>5051</v>
      </c>
      <c r="H2290" s="650" t="s">
        <v>3263</v>
      </c>
      <c r="I2290" s="677" t="s">
        <v>4205</v>
      </c>
      <c r="J2290" s="669">
        <v>1</v>
      </c>
      <c r="K2290" s="669">
        <v>6</v>
      </c>
      <c r="L2290" s="669">
        <v>89</v>
      </c>
      <c r="M2290" s="176">
        <f t="shared" si="202"/>
        <v>89</v>
      </c>
      <c r="N2290" s="1104"/>
      <c r="O2290" s="1129" t="str">
        <f t="shared" si="200"/>
        <v/>
      </c>
      <c r="P2290" s="175"/>
      <c r="Q2290" s="175"/>
      <c r="R2290" s="175"/>
      <c r="S2290" s="175"/>
      <c r="T2290" s="175"/>
      <c r="U2290" s="175"/>
      <c r="V2290" s="175"/>
      <c r="W2290" s="175"/>
      <c r="X2290" s="175"/>
      <c r="Y2290" s="175"/>
      <c r="Z2290" s="175"/>
      <c r="AA2290" s="175"/>
      <c r="AB2290" s="175"/>
      <c r="AC2290" s="175"/>
      <c r="AD2290" s="175"/>
      <c r="AE2290" s="175"/>
      <c r="AF2290" s="175"/>
      <c r="AG2290" s="175"/>
    </row>
    <row r="2291" spans="1:33" ht="18" customHeight="1">
      <c r="A2291" s="647" t="str">
        <f t="shared" si="201"/>
        <v>平成25</v>
      </c>
      <c r="B2291" s="552">
        <f t="shared" si="198"/>
        <v>5</v>
      </c>
      <c r="C2291" s="648" t="s">
        <v>5052</v>
      </c>
      <c r="D2291" s="648">
        <f t="shared" si="199"/>
        <v>41453</v>
      </c>
      <c r="E2291" s="654">
        <v>2</v>
      </c>
      <c r="F2291" s="650" t="s">
        <v>5053</v>
      </c>
      <c r="G2291" s="650" t="s">
        <v>5051</v>
      </c>
      <c r="H2291" s="650" t="s">
        <v>3547</v>
      </c>
      <c r="I2291" s="677" t="s">
        <v>4096</v>
      </c>
      <c r="J2291" s="669">
        <v>1</v>
      </c>
      <c r="K2291" s="669">
        <v>211</v>
      </c>
      <c r="L2291" s="669">
        <v>358</v>
      </c>
      <c r="M2291" s="176">
        <f t="shared" si="202"/>
        <v>716</v>
      </c>
      <c r="N2291" s="1104"/>
      <c r="O2291" s="1129" t="str">
        <f t="shared" si="200"/>
        <v/>
      </c>
      <c r="P2291" s="175"/>
      <c r="Q2291" s="175"/>
      <c r="R2291" s="175"/>
      <c r="S2291" s="175"/>
      <c r="T2291" s="175"/>
      <c r="U2291" s="175"/>
      <c r="V2291" s="175"/>
      <c r="W2291" s="175"/>
      <c r="X2291" s="175"/>
      <c r="Y2291" s="175"/>
      <c r="Z2291" s="175"/>
      <c r="AA2291" s="175"/>
      <c r="AB2291" s="175"/>
      <c r="AC2291" s="175"/>
      <c r="AD2291" s="175"/>
      <c r="AE2291" s="175"/>
      <c r="AF2291" s="175"/>
      <c r="AG2291" s="175"/>
    </row>
    <row r="2292" spans="1:33" ht="18" customHeight="1">
      <c r="A2292" s="647" t="str">
        <f t="shared" si="201"/>
        <v>平成25</v>
      </c>
      <c r="B2292" s="552">
        <f t="shared" si="198"/>
        <v>23</v>
      </c>
      <c r="C2292" s="648" t="s">
        <v>5054</v>
      </c>
      <c r="D2292" s="648">
        <f t="shared" si="199"/>
        <v>41466</v>
      </c>
      <c r="E2292" s="654">
        <v>2</v>
      </c>
      <c r="F2292" s="650" t="s">
        <v>5055</v>
      </c>
      <c r="G2292" s="650" t="s">
        <v>3829</v>
      </c>
      <c r="H2292" s="650" t="s">
        <v>2920</v>
      </c>
      <c r="I2292" s="677" t="s">
        <v>4083</v>
      </c>
      <c r="J2292" s="669">
        <v>1</v>
      </c>
      <c r="K2292" s="669">
        <v>34</v>
      </c>
      <c r="L2292" s="669">
        <v>86</v>
      </c>
      <c r="M2292" s="176">
        <f t="shared" si="202"/>
        <v>172</v>
      </c>
      <c r="N2292" s="1104"/>
      <c r="O2292" s="1129" t="str">
        <f t="shared" si="200"/>
        <v/>
      </c>
      <c r="P2292" s="175"/>
      <c r="Q2292" s="175"/>
      <c r="R2292" s="175"/>
      <c r="S2292" s="175"/>
      <c r="T2292" s="175"/>
      <c r="U2292" s="175"/>
      <c r="V2292" s="175"/>
      <c r="W2292" s="175"/>
      <c r="X2292" s="175"/>
      <c r="Y2292" s="175"/>
      <c r="Z2292" s="175"/>
      <c r="AA2292" s="175"/>
      <c r="AB2292" s="175"/>
      <c r="AC2292" s="175"/>
      <c r="AD2292" s="175"/>
      <c r="AE2292" s="175"/>
      <c r="AF2292" s="175"/>
      <c r="AG2292" s="175"/>
    </row>
    <row r="2293" spans="1:33" ht="18" customHeight="1">
      <c r="A2293" s="647" t="str">
        <f t="shared" si="201"/>
        <v>平成25</v>
      </c>
      <c r="B2293" s="552">
        <f t="shared" si="198"/>
        <v>70</v>
      </c>
      <c r="C2293" s="648" t="s">
        <v>5056</v>
      </c>
      <c r="D2293" s="648" t="str">
        <f t="shared" si="199"/>
        <v/>
      </c>
      <c r="E2293" s="654">
        <v>1</v>
      </c>
      <c r="F2293" s="650" t="s">
        <v>5057</v>
      </c>
      <c r="G2293" s="650" t="s">
        <v>3829</v>
      </c>
      <c r="H2293" s="650" t="s">
        <v>5000</v>
      </c>
      <c r="I2293" s="677" t="s">
        <v>5015</v>
      </c>
      <c r="J2293" s="669">
        <v>2</v>
      </c>
      <c r="K2293" s="669">
        <v>5</v>
      </c>
      <c r="L2293" s="669">
        <v>85</v>
      </c>
      <c r="M2293" s="176">
        <f t="shared" si="202"/>
        <v>85</v>
      </c>
      <c r="N2293" s="1104"/>
      <c r="O2293" s="1129" t="str">
        <f t="shared" si="200"/>
        <v/>
      </c>
      <c r="P2293" s="175"/>
      <c r="Q2293" s="175"/>
      <c r="R2293" s="175"/>
      <c r="S2293" s="175"/>
      <c r="T2293" s="175"/>
      <c r="U2293" s="175"/>
      <c r="V2293" s="175"/>
      <c r="W2293" s="175"/>
      <c r="X2293" s="175"/>
      <c r="Y2293" s="175"/>
      <c r="Z2293" s="175"/>
      <c r="AA2293" s="175"/>
      <c r="AB2293" s="175"/>
      <c r="AC2293" s="175"/>
      <c r="AD2293" s="175"/>
      <c r="AE2293" s="175"/>
      <c r="AF2293" s="175"/>
      <c r="AG2293" s="175"/>
    </row>
    <row r="2294" spans="1:33" ht="18" customHeight="1">
      <c r="A2294" s="647" t="str">
        <f t="shared" si="201"/>
        <v>平成25</v>
      </c>
      <c r="B2294" s="552">
        <f t="shared" si="198"/>
        <v>70</v>
      </c>
      <c r="C2294" s="648" t="s">
        <v>5056</v>
      </c>
      <c r="D2294" s="648" t="str">
        <f t="shared" si="199"/>
        <v/>
      </c>
      <c r="E2294" s="654">
        <v>1</v>
      </c>
      <c r="F2294" s="650" t="s">
        <v>5058</v>
      </c>
      <c r="G2294" s="650" t="s">
        <v>5059</v>
      </c>
      <c r="H2294" s="650" t="s">
        <v>5000</v>
      </c>
      <c r="I2294" s="677" t="s">
        <v>5015</v>
      </c>
      <c r="J2294" s="669">
        <v>1</v>
      </c>
      <c r="K2294" s="669">
        <v>5</v>
      </c>
      <c r="L2294" s="669">
        <v>136</v>
      </c>
      <c r="M2294" s="176">
        <f t="shared" si="202"/>
        <v>136</v>
      </c>
      <c r="N2294" s="1104"/>
      <c r="O2294" s="1129" t="str">
        <f t="shared" si="200"/>
        <v/>
      </c>
      <c r="P2294" s="175"/>
      <c r="Q2294" s="175"/>
      <c r="R2294" s="175"/>
      <c r="S2294" s="175"/>
      <c r="T2294" s="175"/>
      <c r="U2294" s="175"/>
      <c r="V2294" s="175"/>
      <c r="W2294" s="175"/>
      <c r="X2294" s="175"/>
      <c r="Y2294" s="175"/>
      <c r="Z2294" s="175"/>
      <c r="AA2294" s="175"/>
      <c r="AB2294" s="175"/>
      <c r="AC2294" s="175"/>
      <c r="AD2294" s="175"/>
      <c r="AE2294" s="175"/>
      <c r="AF2294" s="175"/>
      <c r="AG2294" s="175"/>
    </row>
    <row r="2295" spans="1:33" ht="18" customHeight="1">
      <c r="A2295" s="647" t="str">
        <f t="shared" si="201"/>
        <v>平成25</v>
      </c>
      <c r="B2295" s="552">
        <f t="shared" si="198"/>
        <v>97</v>
      </c>
      <c r="C2295" s="648" t="s">
        <v>5060</v>
      </c>
      <c r="D2295" s="648" t="str">
        <f t="shared" si="199"/>
        <v/>
      </c>
      <c r="E2295" s="654">
        <v>1</v>
      </c>
      <c r="F2295" s="651" t="s">
        <v>5061</v>
      </c>
      <c r="G2295" s="650" t="s">
        <v>5062</v>
      </c>
      <c r="H2295" s="650" t="s">
        <v>3585</v>
      </c>
      <c r="I2295" s="677" t="s">
        <v>4083</v>
      </c>
      <c r="J2295" s="669">
        <v>1</v>
      </c>
      <c r="K2295" s="669">
        <v>3</v>
      </c>
      <c r="L2295" s="669">
        <v>27</v>
      </c>
      <c r="M2295" s="176">
        <f t="shared" si="202"/>
        <v>27</v>
      </c>
      <c r="N2295" s="1104"/>
      <c r="O2295" s="1129" t="str">
        <f t="shared" si="200"/>
        <v/>
      </c>
      <c r="P2295" s="175"/>
      <c r="Q2295" s="175"/>
      <c r="R2295" s="175"/>
      <c r="S2295" s="175"/>
      <c r="T2295" s="175"/>
      <c r="U2295" s="175"/>
      <c r="V2295" s="175"/>
      <c r="W2295" s="175"/>
      <c r="X2295" s="175"/>
      <c r="Y2295" s="175"/>
      <c r="Z2295" s="175"/>
      <c r="AA2295" s="175"/>
      <c r="AB2295" s="175"/>
      <c r="AC2295" s="175"/>
      <c r="AD2295" s="175"/>
      <c r="AE2295" s="175"/>
      <c r="AF2295" s="175"/>
      <c r="AG2295" s="175"/>
    </row>
    <row r="2296" spans="1:33" ht="18" customHeight="1">
      <c r="A2296" s="647" t="str">
        <f t="shared" si="201"/>
        <v>平成25</v>
      </c>
      <c r="B2296" s="552">
        <f t="shared" si="198"/>
        <v>70</v>
      </c>
      <c r="C2296" s="648" t="s">
        <v>5031</v>
      </c>
      <c r="D2296" s="648" t="str">
        <f t="shared" si="199"/>
        <v/>
      </c>
      <c r="E2296" s="654">
        <v>1</v>
      </c>
      <c r="F2296" s="650" t="s">
        <v>5063</v>
      </c>
      <c r="G2296" s="650" t="s">
        <v>5064</v>
      </c>
      <c r="H2296" s="650" t="s">
        <v>5000</v>
      </c>
      <c r="I2296" s="677" t="s">
        <v>5015</v>
      </c>
      <c r="J2296" s="669">
        <v>1</v>
      </c>
      <c r="K2296" s="669">
        <v>5</v>
      </c>
      <c r="L2296" s="669">
        <v>149</v>
      </c>
      <c r="M2296" s="176">
        <f t="shared" si="202"/>
        <v>149</v>
      </c>
      <c r="N2296" s="1104"/>
      <c r="O2296" s="1129" t="str">
        <f t="shared" si="200"/>
        <v/>
      </c>
      <c r="P2296" s="175"/>
      <c r="Q2296" s="175"/>
      <c r="R2296" s="175"/>
      <c r="S2296" s="175"/>
      <c r="T2296" s="175"/>
      <c r="U2296" s="175"/>
      <c r="V2296" s="175"/>
      <c r="W2296" s="175"/>
      <c r="X2296" s="175"/>
      <c r="Y2296" s="175"/>
      <c r="Z2296" s="175"/>
      <c r="AA2296" s="175"/>
      <c r="AB2296" s="175"/>
      <c r="AC2296" s="175"/>
      <c r="AD2296" s="175"/>
      <c r="AE2296" s="175"/>
      <c r="AF2296" s="175"/>
      <c r="AG2296" s="175"/>
    </row>
    <row r="2297" spans="1:33" ht="18" customHeight="1">
      <c r="A2297" s="647" t="str">
        <f t="shared" si="201"/>
        <v>平成25</v>
      </c>
      <c r="B2297" s="552">
        <f t="shared" si="198"/>
        <v>115</v>
      </c>
      <c r="C2297" s="648" t="s">
        <v>5065</v>
      </c>
      <c r="D2297" s="648" t="str">
        <f t="shared" si="199"/>
        <v/>
      </c>
      <c r="E2297" s="654">
        <v>1</v>
      </c>
      <c r="F2297" s="650" t="s">
        <v>5066</v>
      </c>
      <c r="G2297" s="650" t="s">
        <v>5067</v>
      </c>
      <c r="H2297" s="650" t="s">
        <v>3571</v>
      </c>
      <c r="I2297" s="677" t="s">
        <v>4465</v>
      </c>
      <c r="J2297" s="669">
        <v>1</v>
      </c>
      <c r="K2297" s="669">
        <v>1</v>
      </c>
      <c r="L2297" s="669">
        <v>25</v>
      </c>
      <c r="M2297" s="176">
        <f t="shared" si="202"/>
        <v>25</v>
      </c>
      <c r="N2297" s="1104"/>
      <c r="O2297" s="1129" t="str">
        <f t="shared" si="200"/>
        <v/>
      </c>
      <c r="P2297" s="175"/>
      <c r="Q2297" s="175"/>
      <c r="R2297" s="175"/>
      <c r="S2297" s="175"/>
      <c r="T2297" s="175"/>
      <c r="U2297" s="175"/>
      <c r="V2297" s="175"/>
      <c r="W2297" s="175"/>
      <c r="X2297" s="175"/>
      <c r="Y2297" s="175"/>
      <c r="Z2297" s="175"/>
      <c r="AA2297" s="175"/>
      <c r="AB2297" s="175"/>
      <c r="AC2297" s="175"/>
      <c r="AD2297" s="175"/>
      <c r="AE2297" s="175"/>
      <c r="AF2297" s="175"/>
      <c r="AG2297" s="175"/>
    </row>
    <row r="2298" spans="1:33" ht="18" customHeight="1">
      <c r="A2298" s="647" t="str">
        <f t="shared" si="201"/>
        <v>平成25</v>
      </c>
      <c r="B2298" s="552">
        <f t="shared" si="198"/>
        <v>70</v>
      </c>
      <c r="C2298" s="648" t="s">
        <v>5068</v>
      </c>
      <c r="D2298" s="648" t="str">
        <f t="shared" si="199"/>
        <v/>
      </c>
      <c r="E2298" s="654">
        <v>1</v>
      </c>
      <c r="F2298" s="650" t="s">
        <v>3976</v>
      </c>
      <c r="G2298" s="650" t="s">
        <v>3134</v>
      </c>
      <c r="H2298" s="650" t="s">
        <v>3562</v>
      </c>
      <c r="I2298" s="677" t="s">
        <v>5015</v>
      </c>
      <c r="J2298" s="669">
        <v>2</v>
      </c>
      <c r="K2298" s="669">
        <v>5</v>
      </c>
      <c r="L2298" s="669">
        <v>81</v>
      </c>
      <c r="M2298" s="176">
        <f t="shared" si="202"/>
        <v>81</v>
      </c>
      <c r="N2298" s="1104"/>
      <c r="O2298" s="1129" t="str">
        <f t="shared" si="200"/>
        <v/>
      </c>
      <c r="P2298" s="175"/>
      <c r="Q2298" s="175"/>
      <c r="R2298" s="175"/>
      <c r="S2298" s="175"/>
      <c r="T2298" s="175"/>
      <c r="U2298" s="175"/>
      <c r="V2298" s="175"/>
      <c r="W2298" s="175"/>
      <c r="X2298" s="175"/>
      <c r="Y2298" s="175"/>
      <c r="Z2298" s="175"/>
      <c r="AA2298" s="175"/>
      <c r="AB2298" s="175"/>
      <c r="AC2298" s="175"/>
      <c r="AD2298" s="175"/>
      <c r="AE2298" s="175"/>
      <c r="AF2298" s="175"/>
      <c r="AG2298" s="175"/>
    </row>
    <row r="2299" spans="1:33" ht="18" customHeight="1">
      <c r="A2299" s="647" t="str">
        <f t="shared" si="201"/>
        <v>平成25</v>
      </c>
      <c r="B2299" s="552">
        <f t="shared" si="198"/>
        <v>19</v>
      </c>
      <c r="C2299" s="648" t="s">
        <v>5069</v>
      </c>
      <c r="D2299" s="648">
        <f t="shared" si="199"/>
        <v>41535</v>
      </c>
      <c r="E2299" s="654">
        <v>2</v>
      </c>
      <c r="F2299" s="650" t="s">
        <v>5070</v>
      </c>
      <c r="G2299" s="650" t="s">
        <v>4704</v>
      </c>
      <c r="H2299" s="650" t="s">
        <v>4767</v>
      </c>
      <c r="I2299" s="677" t="s">
        <v>5015</v>
      </c>
      <c r="J2299" s="669">
        <v>1</v>
      </c>
      <c r="K2299" s="669">
        <v>48</v>
      </c>
      <c r="L2299" s="669">
        <v>180</v>
      </c>
      <c r="M2299" s="176">
        <f t="shared" si="202"/>
        <v>360</v>
      </c>
      <c r="N2299" s="1104"/>
      <c r="O2299" s="1129" t="str">
        <f t="shared" si="200"/>
        <v/>
      </c>
      <c r="P2299" s="175"/>
      <c r="Q2299" s="175"/>
      <c r="R2299" s="175"/>
      <c r="S2299" s="175"/>
      <c r="T2299" s="175"/>
      <c r="U2299" s="175"/>
      <c r="V2299" s="175"/>
      <c r="W2299" s="175"/>
      <c r="X2299" s="175"/>
      <c r="Y2299" s="175"/>
      <c r="Z2299" s="175"/>
      <c r="AA2299" s="175"/>
      <c r="AB2299" s="175"/>
      <c r="AC2299" s="175"/>
      <c r="AD2299" s="175"/>
      <c r="AE2299" s="175"/>
      <c r="AF2299" s="175"/>
      <c r="AG2299" s="175"/>
    </row>
    <row r="2300" spans="1:33" ht="18" customHeight="1">
      <c r="A2300" s="647" t="str">
        <f t="shared" si="201"/>
        <v>平成25</v>
      </c>
      <c r="B2300" s="552">
        <f t="shared" si="198"/>
        <v>36</v>
      </c>
      <c r="C2300" s="648" t="s">
        <v>5071</v>
      </c>
      <c r="D2300" s="648" t="str">
        <f t="shared" si="199"/>
        <v/>
      </c>
      <c r="E2300" s="654">
        <v>1</v>
      </c>
      <c r="F2300" s="650" t="s">
        <v>5072</v>
      </c>
      <c r="G2300" s="650" t="s">
        <v>2915</v>
      </c>
      <c r="H2300" s="650" t="s">
        <v>4529</v>
      </c>
      <c r="I2300" s="677" t="s">
        <v>5073</v>
      </c>
      <c r="J2300" s="669">
        <v>2</v>
      </c>
      <c r="K2300" s="669">
        <v>11</v>
      </c>
      <c r="L2300" s="669">
        <v>55</v>
      </c>
      <c r="M2300" s="176">
        <f t="shared" si="202"/>
        <v>55</v>
      </c>
      <c r="N2300" s="1104"/>
      <c r="O2300" s="1129" t="str">
        <f t="shared" si="200"/>
        <v/>
      </c>
      <c r="P2300" s="175"/>
      <c r="Q2300" s="175"/>
      <c r="R2300" s="175"/>
      <c r="S2300" s="175"/>
      <c r="T2300" s="175"/>
      <c r="U2300" s="175"/>
      <c r="V2300" s="175"/>
      <c r="W2300" s="175"/>
      <c r="X2300" s="175"/>
      <c r="Y2300" s="175"/>
      <c r="Z2300" s="175"/>
      <c r="AA2300" s="175"/>
      <c r="AB2300" s="175"/>
      <c r="AC2300" s="175"/>
      <c r="AD2300" s="175"/>
      <c r="AE2300" s="175"/>
      <c r="AF2300" s="175"/>
      <c r="AG2300" s="175"/>
    </row>
    <row r="2301" spans="1:33" ht="18" customHeight="1">
      <c r="A2301" s="647" t="str">
        <f t="shared" si="201"/>
        <v>平成25</v>
      </c>
      <c r="B2301" s="552">
        <f t="shared" si="198"/>
        <v>47</v>
      </c>
      <c r="C2301" s="648" t="s">
        <v>5074</v>
      </c>
      <c r="D2301" s="648" t="str">
        <f t="shared" si="199"/>
        <v/>
      </c>
      <c r="E2301" s="654">
        <v>1</v>
      </c>
      <c r="F2301" s="650" t="s">
        <v>5075</v>
      </c>
      <c r="G2301" s="650" t="s">
        <v>2915</v>
      </c>
      <c r="H2301" s="650" t="s">
        <v>3251</v>
      </c>
      <c r="I2301" s="677" t="s">
        <v>5010</v>
      </c>
      <c r="J2301" s="669">
        <v>1</v>
      </c>
      <c r="K2301" s="669">
        <v>7</v>
      </c>
      <c r="L2301" s="669">
        <v>78</v>
      </c>
      <c r="M2301" s="176">
        <f t="shared" si="202"/>
        <v>78</v>
      </c>
      <c r="N2301" s="1104"/>
      <c r="O2301" s="1129" t="str">
        <f t="shared" si="200"/>
        <v/>
      </c>
      <c r="P2301" s="175"/>
      <c r="Q2301" s="175"/>
      <c r="R2301" s="175"/>
      <c r="S2301" s="175"/>
      <c r="T2301" s="175"/>
      <c r="U2301" s="175"/>
      <c r="V2301" s="175"/>
      <c r="W2301" s="175"/>
      <c r="X2301" s="175"/>
      <c r="Y2301" s="175"/>
      <c r="Z2301" s="175"/>
      <c r="AA2301" s="175"/>
      <c r="AB2301" s="175"/>
      <c r="AC2301" s="175"/>
      <c r="AD2301" s="175"/>
      <c r="AE2301" s="175"/>
      <c r="AF2301" s="175"/>
      <c r="AG2301" s="175"/>
    </row>
    <row r="2302" spans="1:33" ht="18" customHeight="1">
      <c r="A2302" s="647" t="str">
        <f t="shared" si="201"/>
        <v>平成25</v>
      </c>
      <c r="B2302" s="552">
        <f t="shared" si="198"/>
        <v>39</v>
      </c>
      <c r="C2302" s="648" t="s">
        <v>5076</v>
      </c>
      <c r="D2302" s="648" t="str">
        <f t="shared" si="199"/>
        <v/>
      </c>
      <c r="E2302" s="654">
        <v>1</v>
      </c>
      <c r="F2302" s="650" t="s">
        <v>5077</v>
      </c>
      <c r="G2302" s="650" t="s">
        <v>2221</v>
      </c>
      <c r="H2302" s="650" t="s">
        <v>3538</v>
      </c>
      <c r="I2302" s="677" t="s">
        <v>4465</v>
      </c>
      <c r="J2302" s="669">
        <v>1</v>
      </c>
      <c r="K2302" s="669">
        <v>8</v>
      </c>
      <c r="L2302" s="669">
        <v>108</v>
      </c>
      <c r="M2302" s="176">
        <f t="shared" si="202"/>
        <v>108</v>
      </c>
      <c r="N2302" s="1104"/>
      <c r="O2302" s="1129" t="str">
        <f t="shared" si="200"/>
        <v/>
      </c>
      <c r="P2302" s="175"/>
      <c r="Q2302" s="175"/>
      <c r="R2302" s="175"/>
      <c r="S2302" s="175"/>
      <c r="T2302" s="175"/>
      <c r="U2302" s="175"/>
      <c r="V2302" s="175"/>
      <c r="W2302" s="175"/>
      <c r="X2302" s="175"/>
      <c r="Y2302" s="175"/>
      <c r="Z2302" s="175"/>
      <c r="AA2302" s="175"/>
      <c r="AB2302" s="175"/>
      <c r="AC2302" s="175"/>
      <c r="AD2302" s="175"/>
      <c r="AE2302" s="175"/>
      <c r="AF2302" s="175"/>
      <c r="AG2302" s="175"/>
    </row>
    <row r="2303" spans="1:33" ht="18" customHeight="1">
      <c r="A2303" s="647" t="str">
        <f t="shared" si="201"/>
        <v>平成25</v>
      </c>
      <c r="B2303" s="552">
        <f t="shared" si="198"/>
        <v>39</v>
      </c>
      <c r="C2303" s="648" t="s">
        <v>5078</v>
      </c>
      <c r="D2303" s="648">
        <f t="shared" si="199"/>
        <v>41513</v>
      </c>
      <c r="E2303" s="654">
        <v>2</v>
      </c>
      <c r="F2303" s="650" t="s">
        <v>5079</v>
      </c>
      <c r="G2303" s="650" t="s">
        <v>341</v>
      </c>
      <c r="H2303" s="650" t="s">
        <v>3536</v>
      </c>
      <c r="I2303" s="677" t="s">
        <v>4096</v>
      </c>
      <c r="J2303" s="669">
        <v>2</v>
      </c>
      <c r="K2303" s="669">
        <v>8</v>
      </c>
      <c r="L2303" s="669">
        <v>93</v>
      </c>
      <c r="M2303" s="176">
        <f t="shared" si="202"/>
        <v>186</v>
      </c>
      <c r="N2303" s="1104"/>
      <c r="O2303" s="1129" t="str">
        <f t="shared" si="200"/>
        <v/>
      </c>
      <c r="P2303" s="175"/>
      <c r="Q2303" s="175"/>
      <c r="R2303" s="175"/>
      <c r="S2303" s="175"/>
      <c r="T2303" s="175"/>
      <c r="U2303" s="175"/>
      <c r="V2303" s="175"/>
      <c r="W2303" s="175"/>
      <c r="X2303" s="175"/>
      <c r="Y2303" s="175"/>
      <c r="Z2303" s="175"/>
      <c r="AA2303" s="175"/>
      <c r="AB2303" s="175"/>
      <c r="AC2303" s="175"/>
      <c r="AD2303" s="175"/>
      <c r="AE2303" s="175"/>
      <c r="AF2303" s="175"/>
      <c r="AG2303" s="175"/>
    </row>
    <row r="2304" spans="1:33" ht="18" customHeight="1">
      <c r="A2304" s="647" t="str">
        <f t="shared" si="201"/>
        <v>平成25</v>
      </c>
      <c r="B2304" s="552">
        <f t="shared" si="198"/>
        <v>39</v>
      </c>
      <c r="C2304" s="648" t="s">
        <v>5078</v>
      </c>
      <c r="D2304" s="648">
        <f t="shared" si="199"/>
        <v>41513</v>
      </c>
      <c r="E2304" s="654">
        <v>2</v>
      </c>
      <c r="F2304" s="650" t="s">
        <v>5080</v>
      </c>
      <c r="G2304" s="650" t="s">
        <v>341</v>
      </c>
      <c r="H2304" s="650" t="s">
        <v>4787</v>
      </c>
      <c r="I2304" s="677" t="s">
        <v>4096</v>
      </c>
      <c r="J2304" s="669">
        <v>2</v>
      </c>
      <c r="K2304" s="669">
        <v>8</v>
      </c>
      <c r="L2304" s="669">
        <v>111</v>
      </c>
      <c r="M2304" s="176">
        <f t="shared" si="202"/>
        <v>222</v>
      </c>
      <c r="N2304" s="1104"/>
      <c r="O2304" s="1129" t="str">
        <f t="shared" si="200"/>
        <v/>
      </c>
      <c r="P2304" s="175"/>
      <c r="Q2304" s="175"/>
      <c r="R2304" s="175"/>
      <c r="S2304" s="175"/>
      <c r="T2304" s="175"/>
      <c r="U2304" s="175"/>
      <c r="V2304" s="175"/>
      <c r="W2304" s="175"/>
      <c r="X2304" s="175"/>
      <c r="Y2304" s="175"/>
      <c r="Z2304" s="175"/>
      <c r="AA2304" s="175"/>
      <c r="AB2304" s="175"/>
      <c r="AC2304" s="175"/>
      <c r="AD2304" s="175"/>
      <c r="AE2304" s="175"/>
      <c r="AF2304" s="175"/>
      <c r="AG2304" s="175"/>
    </row>
    <row r="2305" spans="1:33" ht="18" customHeight="1">
      <c r="A2305" s="647" t="str">
        <f t="shared" si="201"/>
        <v>平成25</v>
      </c>
      <c r="B2305" s="552">
        <f t="shared" si="198"/>
        <v>31</v>
      </c>
      <c r="C2305" s="648" t="s">
        <v>5081</v>
      </c>
      <c r="D2305" s="648">
        <f t="shared" si="199"/>
        <v>41516</v>
      </c>
      <c r="E2305" s="654">
        <v>2</v>
      </c>
      <c r="F2305" s="650" t="s">
        <v>5082</v>
      </c>
      <c r="G2305" s="650" t="s">
        <v>2915</v>
      </c>
      <c r="H2305" s="650" t="s">
        <v>4792</v>
      </c>
      <c r="I2305" s="677" t="s">
        <v>4099</v>
      </c>
      <c r="J2305" s="669">
        <v>1</v>
      </c>
      <c r="K2305" s="669">
        <v>15</v>
      </c>
      <c r="L2305" s="669">
        <v>60</v>
      </c>
      <c r="M2305" s="176">
        <f t="shared" si="202"/>
        <v>120</v>
      </c>
      <c r="N2305" s="1104"/>
      <c r="O2305" s="1129" t="str">
        <f t="shared" si="200"/>
        <v/>
      </c>
      <c r="P2305" s="175"/>
      <c r="Q2305" s="175"/>
      <c r="R2305" s="175"/>
      <c r="S2305" s="175"/>
      <c r="T2305" s="175"/>
      <c r="U2305" s="175"/>
      <c r="V2305" s="175"/>
      <c r="W2305" s="175"/>
      <c r="X2305" s="175"/>
      <c r="Y2305" s="175"/>
      <c r="Z2305" s="175"/>
      <c r="AA2305" s="175"/>
      <c r="AB2305" s="175"/>
      <c r="AC2305" s="175"/>
      <c r="AD2305" s="175"/>
      <c r="AE2305" s="175"/>
      <c r="AF2305" s="175"/>
      <c r="AG2305" s="175"/>
    </row>
    <row r="2306" spans="1:33" ht="18" customHeight="1">
      <c r="A2306" s="647" t="str">
        <f t="shared" si="201"/>
        <v>平成25</v>
      </c>
      <c r="B2306" s="552">
        <f t="shared" si="198"/>
        <v>11</v>
      </c>
      <c r="C2306" s="648" t="s">
        <v>5083</v>
      </c>
      <c r="D2306" s="648" t="str">
        <f t="shared" si="199"/>
        <v/>
      </c>
      <c r="E2306" s="654">
        <v>1</v>
      </c>
      <c r="F2306" s="650" t="s">
        <v>5084</v>
      </c>
      <c r="G2306" s="650" t="s">
        <v>5085</v>
      </c>
      <c r="H2306" s="650" t="s">
        <v>3585</v>
      </c>
      <c r="I2306" s="677" t="s">
        <v>4083</v>
      </c>
      <c r="J2306" s="669">
        <v>1</v>
      </c>
      <c r="K2306" s="669">
        <v>82</v>
      </c>
      <c r="L2306" s="669">
        <v>137</v>
      </c>
      <c r="M2306" s="176">
        <f t="shared" si="202"/>
        <v>137</v>
      </c>
      <c r="N2306" s="1104"/>
      <c r="O2306" s="1129" t="str">
        <f t="shared" si="200"/>
        <v/>
      </c>
      <c r="P2306" s="175"/>
      <c r="Q2306" s="175"/>
      <c r="R2306" s="175"/>
      <c r="S2306" s="175"/>
      <c r="T2306" s="175"/>
      <c r="U2306" s="175"/>
      <c r="V2306" s="175"/>
      <c r="W2306" s="175"/>
      <c r="X2306" s="175"/>
      <c r="Y2306" s="175"/>
      <c r="Z2306" s="175"/>
      <c r="AA2306" s="175"/>
      <c r="AB2306" s="175"/>
      <c r="AC2306" s="175"/>
      <c r="AD2306" s="175"/>
      <c r="AE2306" s="175"/>
      <c r="AF2306" s="175"/>
      <c r="AG2306" s="175"/>
    </row>
    <row r="2307" spans="1:33" ht="18" customHeight="1">
      <c r="A2307" s="647" t="str">
        <f t="shared" si="201"/>
        <v>平成25</v>
      </c>
      <c r="B2307" s="552">
        <f t="shared" si="198"/>
        <v>88</v>
      </c>
      <c r="C2307" s="648" t="s">
        <v>5086</v>
      </c>
      <c r="D2307" s="648" t="str">
        <f t="shared" si="199"/>
        <v/>
      </c>
      <c r="E2307" s="654">
        <v>1</v>
      </c>
      <c r="F2307" s="650" t="s">
        <v>5087</v>
      </c>
      <c r="G2307" s="650" t="s">
        <v>3134</v>
      </c>
      <c r="H2307" s="650" t="s">
        <v>3624</v>
      </c>
      <c r="I2307" s="677" t="s">
        <v>5010</v>
      </c>
      <c r="J2307" s="669">
        <v>1</v>
      </c>
      <c r="K2307" s="669">
        <v>4</v>
      </c>
      <c r="L2307" s="669">
        <v>135</v>
      </c>
      <c r="M2307" s="176">
        <f t="shared" si="202"/>
        <v>135</v>
      </c>
      <c r="N2307" s="1104"/>
      <c r="O2307" s="1129" t="str">
        <f t="shared" si="200"/>
        <v/>
      </c>
      <c r="P2307" s="175"/>
      <c r="Q2307" s="175"/>
      <c r="R2307" s="175"/>
      <c r="S2307" s="175"/>
      <c r="T2307" s="175"/>
      <c r="U2307" s="175"/>
      <c r="V2307" s="175"/>
      <c r="W2307" s="175"/>
      <c r="X2307" s="175"/>
      <c r="Y2307" s="175"/>
      <c r="Z2307" s="175"/>
      <c r="AA2307" s="175"/>
      <c r="AB2307" s="175"/>
      <c r="AC2307" s="175"/>
      <c r="AD2307" s="175"/>
      <c r="AE2307" s="175"/>
      <c r="AF2307" s="175"/>
      <c r="AG2307" s="175"/>
    </row>
    <row r="2308" spans="1:33" ht="18" customHeight="1">
      <c r="A2308" s="647" t="str">
        <f t="shared" si="201"/>
        <v>平成25</v>
      </c>
      <c r="B2308" s="552">
        <f t="shared" ref="B2308:B2371" si="203">IF(ISBLANK(K2308),"-",COUNTIFS($K:$K,"&gt;"&amp;K2308,A:A,A2308)+1)</f>
        <v>115</v>
      </c>
      <c r="C2308" s="648" t="s">
        <v>5088</v>
      </c>
      <c r="D2308" s="648" t="str">
        <f t="shared" ref="D2308:D2371" si="204">IF(E2308=1,"",C2308+E2308-1)</f>
        <v/>
      </c>
      <c r="E2308" s="654">
        <v>1</v>
      </c>
      <c r="F2308" s="650" t="s">
        <v>5089</v>
      </c>
      <c r="G2308" s="650" t="s">
        <v>2915</v>
      </c>
      <c r="H2308" s="650" t="s">
        <v>3562</v>
      </c>
      <c r="I2308" s="677" t="s">
        <v>5015</v>
      </c>
      <c r="J2308" s="678">
        <v>1</v>
      </c>
      <c r="K2308" s="669">
        <v>1</v>
      </c>
      <c r="L2308" s="669">
        <v>47</v>
      </c>
      <c r="M2308" s="176">
        <f t="shared" si="202"/>
        <v>47</v>
      </c>
      <c r="N2308" s="1104"/>
      <c r="O2308" s="1129" t="str">
        <f t="shared" ref="O2308:O2371" si="205">IF(COUNTIF(G2308,"*オンライン*"),"●","")</f>
        <v/>
      </c>
      <c r="P2308" s="175"/>
      <c r="Q2308" s="175"/>
      <c r="R2308" s="175"/>
      <c r="S2308" s="175"/>
      <c r="T2308" s="175"/>
      <c r="U2308" s="175"/>
      <c r="V2308" s="175"/>
      <c r="W2308" s="175"/>
      <c r="X2308" s="175"/>
      <c r="Y2308" s="175"/>
      <c r="Z2308" s="175"/>
      <c r="AA2308" s="175"/>
      <c r="AB2308" s="175"/>
      <c r="AC2308" s="175"/>
      <c r="AD2308" s="175"/>
      <c r="AE2308" s="175"/>
      <c r="AF2308" s="175"/>
      <c r="AG2308" s="175"/>
    </row>
    <row r="2309" spans="1:33" ht="18" customHeight="1">
      <c r="A2309" s="647" t="str">
        <f t="shared" ref="A2309:A2372" si="206">TEXT(EDATE(C2309,-3),"ggge")</f>
        <v>平成25</v>
      </c>
      <c r="B2309" s="552">
        <f t="shared" si="203"/>
        <v>11</v>
      </c>
      <c r="C2309" s="648" t="s">
        <v>5069</v>
      </c>
      <c r="D2309" s="648">
        <f t="shared" si="204"/>
        <v>41535</v>
      </c>
      <c r="E2309" s="654">
        <v>2</v>
      </c>
      <c r="F2309" s="650" t="s">
        <v>5090</v>
      </c>
      <c r="G2309" s="650" t="s">
        <v>445</v>
      </c>
      <c r="H2309" s="650" t="s">
        <v>2963</v>
      </c>
      <c r="I2309" s="677" t="s">
        <v>4465</v>
      </c>
      <c r="J2309" s="669">
        <v>1</v>
      </c>
      <c r="K2309" s="669">
        <v>82</v>
      </c>
      <c r="L2309" s="678">
        <v>108</v>
      </c>
      <c r="M2309" s="176">
        <f t="shared" ref="M2309:M2372" si="207">E2309*L2309</f>
        <v>216</v>
      </c>
      <c r="N2309" s="1104"/>
      <c r="O2309" s="1129" t="str">
        <f t="shared" si="205"/>
        <v/>
      </c>
      <c r="P2309" s="175"/>
      <c r="Q2309" s="175"/>
      <c r="R2309" s="175"/>
      <c r="S2309" s="175"/>
      <c r="T2309" s="175"/>
      <c r="U2309" s="175"/>
      <c r="V2309" s="175"/>
      <c r="W2309" s="175"/>
      <c r="X2309" s="175"/>
      <c r="Y2309" s="175"/>
      <c r="Z2309" s="175"/>
      <c r="AA2309" s="175"/>
      <c r="AB2309" s="175"/>
      <c r="AC2309" s="175"/>
      <c r="AD2309" s="175"/>
      <c r="AE2309" s="175"/>
      <c r="AF2309" s="175"/>
      <c r="AG2309" s="175"/>
    </row>
    <row r="2310" spans="1:33" ht="18" customHeight="1">
      <c r="A2310" s="647" t="str">
        <f t="shared" si="206"/>
        <v>平成25</v>
      </c>
      <c r="B2310" s="552">
        <f t="shared" si="203"/>
        <v>103</v>
      </c>
      <c r="C2310" s="648" t="s">
        <v>5069</v>
      </c>
      <c r="D2310" s="648" t="str">
        <f t="shared" si="204"/>
        <v/>
      </c>
      <c r="E2310" s="680">
        <v>1</v>
      </c>
      <c r="F2310" s="650" t="s">
        <v>5091</v>
      </c>
      <c r="G2310" s="650" t="s">
        <v>445</v>
      </c>
      <c r="H2310" s="650" t="s">
        <v>2963</v>
      </c>
      <c r="I2310" s="677" t="s">
        <v>4465</v>
      </c>
      <c r="J2310" s="669">
        <v>1</v>
      </c>
      <c r="K2310" s="669">
        <v>2</v>
      </c>
      <c r="L2310" s="678">
        <v>83</v>
      </c>
      <c r="M2310" s="176">
        <f t="shared" si="207"/>
        <v>83</v>
      </c>
      <c r="N2310" s="1104"/>
      <c r="O2310" s="1129" t="str">
        <f t="shared" si="205"/>
        <v/>
      </c>
      <c r="P2310" s="175"/>
      <c r="Q2310" s="175"/>
      <c r="R2310" s="175"/>
      <c r="S2310" s="175"/>
      <c r="T2310" s="175"/>
      <c r="U2310" s="175"/>
      <c r="V2310" s="175"/>
      <c r="W2310" s="175"/>
      <c r="X2310" s="175"/>
      <c r="Y2310" s="175"/>
      <c r="Z2310" s="175"/>
      <c r="AA2310" s="175"/>
      <c r="AB2310" s="175"/>
      <c r="AC2310" s="175"/>
      <c r="AD2310" s="175"/>
      <c r="AE2310" s="175"/>
      <c r="AF2310" s="175"/>
      <c r="AG2310" s="175"/>
    </row>
    <row r="2311" spans="1:33" ht="18" customHeight="1">
      <c r="A2311" s="647" t="str">
        <f t="shared" si="206"/>
        <v>平成25</v>
      </c>
      <c r="B2311" s="552">
        <f t="shared" si="203"/>
        <v>115</v>
      </c>
      <c r="C2311" s="648" t="s">
        <v>5092</v>
      </c>
      <c r="D2311" s="648" t="str">
        <f t="shared" si="204"/>
        <v/>
      </c>
      <c r="E2311" s="680">
        <v>1</v>
      </c>
      <c r="F2311" s="650" t="s">
        <v>5093</v>
      </c>
      <c r="G2311" s="650" t="s">
        <v>5094</v>
      </c>
      <c r="H2311" s="650" t="s">
        <v>3335</v>
      </c>
      <c r="I2311" s="677" t="s">
        <v>4130</v>
      </c>
      <c r="J2311" s="669">
        <v>2</v>
      </c>
      <c r="K2311" s="669">
        <v>1</v>
      </c>
      <c r="L2311" s="669">
        <v>41</v>
      </c>
      <c r="M2311" s="176">
        <f t="shared" si="207"/>
        <v>41</v>
      </c>
      <c r="N2311" s="1104"/>
      <c r="O2311" s="1129" t="str">
        <f t="shared" si="205"/>
        <v/>
      </c>
      <c r="P2311" s="175"/>
      <c r="Q2311" s="175"/>
      <c r="R2311" s="175"/>
      <c r="S2311" s="175"/>
      <c r="T2311" s="175"/>
      <c r="U2311" s="175"/>
      <c r="V2311" s="175"/>
      <c r="W2311" s="175"/>
      <c r="X2311" s="175"/>
      <c r="Y2311" s="175"/>
      <c r="Z2311" s="175"/>
      <c r="AA2311" s="175"/>
      <c r="AB2311" s="175"/>
      <c r="AC2311" s="175"/>
      <c r="AD2311" s="175"/>
      <c r="AE2311" s="175"/>
      <c r="AF2311" s="175"/>
      <c r="AG2311" s="175"/>
    </row>
    <row r="2312" spans="1:33" ht="18" customHeight="1">
      <c r="A2312" s="647" t="str">
        <f t="shared" si="206"/>
        <v>平成25</v>
      </c>
      <c r="B2312" s="552">
        <f t="shared" si="203"/>
        <v>103</v>
      </c>
      <c r="C2312" s="648" t="s">
        <v>5060</v>
      </c>
      <c r="D2312" s="648" t="str">
        <f t="shared" si="204"/>
        <v/>
      </c>
      <c r="E2312" s="680">
        <v>1</v>
      </c>
      <c r="F2312" s="650" t="s">
        <v>5095</v>
      </c>
      <c r="G2312" s="650" t="s">
        <v>5096</v>
      </c>
      <c r="H2312" s="650" t="s">
        <v>1888</v>
      </c>
      <c r="I2312" s="677" t="s">
        <v>4465</v>
      </c>
      <c r="J2312" s="669">
        <v>1</v>
      </c>
      <c r="K2312" s="669">
        <v>2</v>
      </c>
      <c r="L2312" s="669">
        <v>51</v>
      </c>
      <c r="M2312" s="176">
        <f t="shared" si="207"/>
        <v>51</v>
      </c>
      <c r="N2312" s="1104"/>
      <c r="O2312" s="1129" t="str">
        <f t="shared" si="205"/>
        <v/>
      </c>
      <c r="P2312" s="175"/>
      <c r="Q2312" s="175"/>
      <c r="R2312" s="175"/>
      <c r="S2312" s="175"/>
      <c r="T2312" s="175"/>
      <c r="U2312" s="175"/>
      <c r="V2312" s="175"/>
      <c r="W2312" s="175"/>
      <c r="X2312" s="175"/>
      <c r="Y2312" s="175"/>
      <c r="Z2312" s="175"/>
      <c r="AA2312" s="175"/>
      <c r="AB2312" s="175"/>
      <c r="AC2312" s="175"/>
      <c r="AD2312" s="175"/>
      <c r="AE2312" s="175"/>
      <c r="AF2312" s="175"/>
      <c r="AG2312" s="175"/>
    </row>
    <row r="2313" spans="1:33" ht="18" customHeight="1">
      <c r="A2313" s="647" t="str">
        <f t="shared" si="206"/>
        <v>平成25</v>
      </c>
      <c r="B2313" s="552" t="str">
        <f t="shared" si="203"/>
        <v>-</v>
      </c>
      <c r="C2313" s="648" t="s">
        <v>5097</v>
      </c>
      <c r="D2313" s="648">
        <f t="shared" si="204"/>
        <v>41537</v>
      </c>
      <c r="E2313" s="654">
        <v>2</v>
      </c>
      <c r="F2313" s="650" t="s">
        <v>4803</v>
      </c>
      <c r="G2313" s="650" t="s">
        <v>4804</v>
      </c>
      <c r="H2313" s="650" t="s">
        <v>3562</v>
      </c>
      <c r="I2313" s="677" t="s">
        <v>5015</v>
      </c>
      <c r="J2313" s="669">
        <v>2</v>
      </c>
      <c r="K2313" s="669"/>
      <c r="L2313" s="669">
        <v>37</v>
      </c>
      <c r="M2313" s="176">
        <f t="shared" si="207"/>
        <v>74</v>
      </c>
      <c r="N2313" s="1104"/>
      <c r="O2313" s="1129" t="str">
        <f t="shared" si="205"/>
        <v/>
      </c>
      <c r="P2313" s="175"/>
      <c r="Q2313" s="175"/>
      <c r="R2313" s="175"/>
      <c r="S2313" s="175"/>
      <c r="T2313" s="175"/>
      <c r="U2313" s="175"/>
      <c r="V2313" s="175"/>
      <c r="W2313" s="175"/>
      <c r="X2313" s="175"/>
      <c r="Y2313" s="175"/>
      <c r="Z2313" s="175"/>
      <c r="AA2313" s="175"/>
      <c r="AB2313" s="175"/>
      <c r="AC2313" s="175"/>
      <c r="AD2313" s="175"/>
      <c r="AE2313" s="175"/>
      <c r="AF2313" s="175"/>
      <c r="AG2313" s="175"/>
    </row>
    <row r="2314" spans="1:33" ht="18" customHeight="1">
      <c r="A2314" s="647" t="str">
        <f t="shared" si="206"/>
        <v>平成25</v>
      </c>
      <c r="B2314" s="552">
        <f t="shared" si="203"/>
        <v>70</v>
      </c>
      <c r="C2314" s="648" t="s">
        <v>5098</v>
      </c>
      <c r="D2314" s="648" t="str">
        <f t="shared" si="204"/>
        <v/>
      </c>
      <c r="E2314" s="654">
        <v>1</v>
      </c>
      <c r="F2314" s="650" t="s">
        <v>5099</v>
      </c>
      <c r="G2314" s="650" t="s">
        <v>5100</v>
      </c>
      <c r="H2314" s="650" t="s">
        <v>5000</v>
      </c>
      <c r="I2314" s="677" t="s">
        <v>5015</v>
      </c>
      <c r="J2314" s="669">
        <v>1</v>
      </c>
      <c r="K2314" s="669">
        <v>5</v>
      </c>
      <c r="L2314" s="669">
        <v>132</v>
      </c>
      <c r="M2314" s="176">
        <f t="shared" si="207"/>
        <v>132</v>
      </c>
      <c r="N2314" s="1104"/>
      <c r="O2314" s="1129" t="str">
        <f t="shared" si="205"/>
        <v/>
      </c>
      <c r="P2314" s="175"/>
      <c r="Q2314" s="175"/>
      <c r="R2314" s="175"/>
      <c r="S2314" s="175"/>
      <c r="T2314" s="175"/>
      <c r="U2314" s="175"/>
      <c r="V2314" s="175"/>
      <c r="W2314" s="175"/>
      <c r="X2314" s="175"/>
      <c r="Y2314" s="175"/>
      <c r="Z2314" s="175"/>
      <c r="AA2314" s="175"/>
      <c r="AB2314" s="175"/>
      <c r="AC2314" s="175"/>
      <c r="AD2314" s="175"/>
      <c r="AE2314" s="175"/>
      <c r="AF2314" s="175"/>
      <c r="AG2314" s="175"/>
    </row>
    <row r="2315" spans="1:33" ht="18" customHeight="1">
      <c r="A2315" s="647" t="str">
        <f t="shared" si="206"/>
        <v>平成25</v>
      </c>
      <c r="B2315" s="552">
        <f t="shared" si="203"/>
        <v>115</v>
      </c>
      <c r="C2315" s="648" t="s">
        <v>5101</v>
      </c>
      <c r="D2315" s="648" t="str">
        <f t="shared" si="204"/>
        <v/>
      </c>
      <c r="E2315" s="654">
        <v>1</v>
      </c>
      <c r="F2315" s="651" t="s">
        <v>5102</v>
      </c>
      <c r="G2315" s="650" t="s">
        <v>5103</v>
      </c>
      <c r="H2315" s="650" t="s">
        <v>3585</v>
      </c>
      <c r="I2315" s="677" t="s">
        <v>4083</v>
      </c>
      <c r="J2315" s="669">
        <v>1</v>
      </c>
      <c r="K2315" s="669">
        <v>1</v>
      </c>
      <c r="L2315" s="669">
        <v>45</v>
      </c>
      <c r="M2315" s="176">
        <f t="shared" si="207"/>
        <v>45</v>
      </c>
      <c r="N2315" s="1104"/>
      <c r="O2315" s="1129" t="str">
        <f t="shared" si="205"/>
        <v/>
      </c>
      <c r="P2315" s="175"/>
      <c r="Q2315" s="175"/>
      <c r="R2315" s="175"/>
      <c r="S2315" s="175"/>
      <c r="T2315" s="175"/>
      <c r="U2315" s="175"/>
      <c r="V2315" s="175"/>
      <c r="W2315" s="175"/>
      <c r="X2315" s="175"/>
      <c r="Y2315" s="175"/>
      <c r="Z2315" s="175"/>
      <c r="AA2315" s="175"/>
      <c r="AB2315" s="175"/>
      <c r="AC2315" s="175"/>
      <c r="AD2315" s="175"/>
      <c r="AE2315" s="175"/>
      <c r="AF2315" s="175"/>
      <c r="AG2315" s="175"/>
    </row>
    <row r="2316" spans="1:33" ht="18" customHeight="1">
      <c r="A2316" s="647" t="str">
        <f t="shared" si="206"/>
        <v>平成25</v>
      </c>
      <c r="B2316" s="552">
        <f t="shared" si="203"/>
        <v>70</v>
      </c>
      <c r="C2316" s="648" t="s">
        <v>5104</v>
      </c>
      <c r="D2316" s="648" t="str">
        <f t="shared" si="204"/>
        <v/>
      </c>
      <c r="E2316" s="654">
        <v>1</v>
      </c>
      <c r="F2316" s="650" t="s">
        <v>5105</v>
      </c>
      <c r="G2316" s="650" t="s">
        <v>5106</v>
      </c>
      <c r="H2316" s="650" t="s">
        <v>5000</v>
      </c>
      <c r="I2316" s="677" t="s">
        <v>5015</v>
      </c>
      <c r="J2316" s="669">
        <v>1</v>
      </c>
      <c r="K2316" s="669">
        <v>5</v>
      </c>
      <c r="L2316" s="669">
        <v>85</v>
      </c>
      <c r="M2316" s="176">
        <f t="shared" si="207"/>
        <v>85</v>
      </c>
      <c r="N2316" s="1104"/>
      <c r="O2316" s="1129" t="str">
        <f t="shared" si="205"/>
        <v/>
      </c>
      <c r="P2316" s="175"/>
      <c r="Q2316" s="175"/>
      <c r="R2316" s="175"/>
      <c r="S2316" s="175"/>
      <c r="T2316" s="175"/>
      <c r="U2316" s="175"/>
      <c r="V2316" s="175"/>
      <c r="W2316" s="175"/>
      <c r="X2316" s="175"/>
      <c r="Y2316" s="175"/>
      <c r="Z2316" s="175"/>
      <c r="AA2316" s="175"/>
      <c r="AB2316" s="175"/>
      <c r="AC2316" s="175"/>
      <c r="AD2316" s="175"/>
      <c r="AE2316" s="175"/>
      <c r="AF2316" s="175"/>
      <c r="AG2316" s="175"/>
    </row>
    <row r="2317" spans="1:33" ht="18" customHeight="1">
      <c r="A2317" s="647" t="str">
        <f t="shared" si="206"/>
        <v>平成25</v>
      </c>
      <c r="B2317" s="552">
        <f t="shared" si="203"/>
        <v>70</v>
      </c>
      <c r="C2317" s="648" t="s">
        <v>5107</v>
      </c>
      <c r="D2317" s="648" t="str">
        <f t="shared" si="204"/>
        <v/>
      </c>
      <c r="E2317" s="654">
        <v>1</v>
      </c>
      <c r="F2317" s="650" t="s">
        <v>5108</v>
      </c>
      <c r="G2317" s="650" t="s">
        <v>5109</v>
      </c>
      <c r="H2317" s="650" t="s">
        <v>5000</v>
      </c>
      <c r="I2317" s="677" t="s">
        <v>5015</v>
      </c>
      <c r="J2317" s="669">
        <v>1</v>
      </c>
      <c r="K2317" s="669">
        <v>5</v>
      </c>
      <c r="L2317" s="669">
        <v>113</v>
      </c>
      <c r="M2317" s="176">
        <f t="shared" si="207"/>
        <v>113</v>
      </c>
      <c r="N2317" s="1104"/>
      <c r="O2317" s="1129" t="str">
        <f t="shared" si="205"/>
        <v/>
      </c>
      <c r="P2317" s="175"/>
      <c r="Q2317" s="175"/>
      <c r="R2317" s="175"/>
      <c r="S2317" s="175"/>
      <c r="T2317" s="175"/>
      <c r="U2317" s="175"/>
      <c r="V2317" s="175"/>
      <c r="W2317" s="175"/>
      <c r="X2317" s="175"/>
      <c r="Y2317" s="175"/>
      <c r="Z2317" s="175"/>
      <c r="AA2317" s="175"/>
      <c r="AB2317" s="175"/>
      <c r="AC2317" s="175"/>
      <c r="AD2317" s="175"/>
      <c r="AE2317" s="175"/>
      <c r="AF2317" s="175"/>
      <c r="AG2317" s="175"/>
    </row>
    <row r="2318" spans="1:33" ht="18" customHeight="1">
      <c r="A2318" s="647" t="str">
        <f t="shared" si="206"/>
        <v>平成25</v>
      </c>
      <c r="B2318" s="552">
        <f t="shared" si="203"/>
        <v>88</v>
      </c>
      <c r="C2318" s="648" t="s">
        <v>5110</v>
      </c>
      <c r="D2318" s="648" t="str">
        <f t="shared" si="204"/>
        <v/>
      </c>
      <c r="E2318" s="680">
        <v>1</v>
      </c>
      <c r="F2318" s="650" t="s">
        <v>5111</v>
      </c>
      <c r="G2318" s="650" t="s">
        <v>5112</v>
      </c>
      <c r="H2318" s="650" t="s">
        <v>3512</v>
      </c>
      <c r="I2318" s="677" t="s">
        <v>4130</v>
      </c>
      <c r="J2318" s="669">
        <v>2</v>
      </c>
      <c r="K2318" s="669">
        <v>4</v>
      </c>
      <c r="L2318" s="669">
        <v>150</v>
      </c>
      <c r="M2318" s="176">
        <f t="shared" si="207"/>
        <v>150</v>
      </c>
      <c r="N2318" s="1104"/>
      <c r="O2318" s="1129" t="str">
        <f t="shared" si="205"/>
        <v/>
      </c>
      <c r="P2318" s="175"/>
      <c r="Q2318" s="175"/>
      <c r="R2318" s="175"/>
      <c r="S2318" s="175"/>
      <c r="T2318" s="175"/>
      <c r="U2318" s="175"/>
      <c r="V2318" s="175"/>
      <c r="W2318" s="175"/>
      <c r="X2318" s="175"/>
      <c r="Y2318" s="175"/>
      <c r="Z2318" s="175"/>
      <c r="AA2318" s="175"/>
      <c r="AB2318" s="175"/>
      <c r="AC2318" s="175"/>
      <c r="AD2318" s="175"/>
      <c r="AE2318" s="175"/>
      <c r="AF2318" s="175"/>
      <c r="AG2318" s="175"/>
    </row>
    <row r="2319" spans="1:33" ht="18" customHeight="1">
      <c r="A2319" s="647" t="str">
        <f t="shared" si="206"/>
        <v>平成25</v>
      </c>
      <c r="B2319" s="552">
        <f t="shared" si="203"/>
        <v>103</v>
      </c>
      <c r="C2319" s="648" t="s">
        <v>5110</v>
      </c>
      <c r="D2319" s="648" t="str">
        <f t="shared" si="204"/>
        <v/>
      </c>
      <c r="E2319" s="654">
        <v>1</v>
      </c>
      <c r="F2319" s="650" t="s">
        <v>5113</v>
      </c>
      <c r="G2319" s="650" t="s">
        <v>3647</v>
      </c>
      <c r="H2319" s="650" t="s">
        <v>5114</v>
      </c>
      <c r="I2319" s="677" t="s">
        <v>5015</v>
      </c>
      <c r="J2319" s="669">
        <v>1</v>
      </c>
      <c r="K2319" s="669">
        <v>2</v>
      </c>
      <c r="L2319" s="669">
        <v>36</v>
      </c>
      <c r="M2319" s="176">
        <f t="shared" si="207"/>
        <v>36</v>
      </c>
      <c r="N2319" s="1104"/>
      <c r="O2319" s="1129" t="str">
        <f t="shared" si="205"/>
        <v/>
      </c>
      <c r="P2319" s="175"/>
      <c r="Q2319" s="175"/>
      <c r="R2319" s="175"/>
      <c r="S2319" s="175"/>
      <c r="T2319" s="175"/>
      <c r="U2319" s="175"/>
      <c r="V2319" s="175"/>
      <c r="W2319" s="175"/>
      <c r="X2319" s="175"/>
      <c r="Y2319" s="175"/>
      <c r="Z2319" s="175"/>
      <c r="AA2319" s="175"/>
      <c r="AB2319" s="175"/>
      <c r="AC2319" s="175"/>
      <c r="AD2319" s="175"/>
      <c r="AE2319" s="175"/>
      <c r="AF2319" s="175"/>
      <c r="AG2319" s="175"/>
    </row>
    <row r="2320" spans="1:33" ht="18" customHeight="1">
      <c r="A2320" s="647" t="str">
        <f t="shared" si="206"/>
        <v>平成25</v>
      </c>
      <c r="B2320" s="552">
        <f t="shared" si="203"/>
        <v>88</v>
      </c>
      <c r="C2320" s="648" t="s">
        <v>5115</v>
      </c>
      <c r="D2320" s="648" t="str">
        <f t="shared" si="204"/>
        <v/>
      </c>
      <c r="E2320" s="680">
        <v>1</v>
      </c>
      <c r="F2320" s="650" t="s">
        <v>5116</v>
      </c>
      <c r="G2320" s="650" t="s">
        <v>2574</v>
      </c>
      <c r="H2320" s="650" t="s">
        <v>3512</v>
      </c>
      <c r="I2320" s="677" t="s">
        <v>4130</v>
      </c>
      <c r="J2320" s="669">
        <v>2</v>
      </c>
      <c r="K2320" s="669">
        <v>4</v>
      </c>
      <c r="L2320" s="669">
        <v>140</v>
      </c>
      <c r="M2320" s="176">
        <f t="shared" si="207"/>
        <v>140</v>
      </c>
      <c r="N2320" s="1104"/>
      <c r="O2320" s="1129" t="str">
        <f t="shared" si="205"/>
        <v/>
      </c>
      <c r="P2320" s="175"/>
      <c r="Q2320" s="175"/>
      <c r="R2320" s="175"/>
      <c r="S2320" s="175"/>
      <c r="T2320" s="175"/>
      <c r="U2320" s="175"/>
      <c r="V2320" s="175"/>
      <c r="W2320" s="175"/>
      <c r="X2320" s="175"/>
      <c r="Y2320" s="175"/>
      <c r="Z2320" s="175"/>
      <c r="AA2320" s="175"/>
      <c r="AB2320" s="175"/>
      <c r="AC2320" s="175"/>
      <c r="AD2320" s="175"/>
      <c r="AE2320" s="175"/>
      <c r="AF2320" s="175"/>
      <c r="AG2320" s="175"/>
    </row>
    <row r="2321" spans="1:33" ht="18" customHeight="1">
      <c r="A2321" s="647" t="str">
        <f t="shared" si="206"/>
        <v>平成25</v>
      </c>
      <c r="B2321" s="552">
        <f t="shared" si="203"/>
        <v>70</v>
      </c>
      <c r="C2321" s="648" t="s">
        <v>5115</v>
      </c>
      <c r="D2321" s="648" t="str">
        <f t="shared" si="204"/>
        <v/>
      </c>
      <c r="E2321" s="654">
        <v>1</v>
      </c>
      <c r="F2321" s="650" t="s">
        <v>5117</v>
      </c>
      <c r="G2321" s="650" t="s">
        <v>5118</v>
      </c>
      <c r="H2321" s="650" t="s">
        <v>5000</v>
      </c>
      <c r="I2321" s="677" t="s">
        <v>5015</v>
      </c>
      <c r="J2321" s="669">
        <v>1</v>
      </c>
      <c r="K2321" s="669">
        <v>5</v>
      </c>
      <c r="L2321" s="669">
        <v>57</v>
      </c>
      <c r="M2321" s="176">
        <f t="shared" si="207"/>
        <v>57</v>
      </c>
      <c r="N2321" s="1104"/>
      <c r="O2321" s="1129" t="str">
        <f t="shared" si="205"/>
        <v/>
      </c>
      <c r="P2321" s="175"/>
      <c r="Q2321" s="175"/>
      <c r="R2321" s="175"/>
      <c r="S2321" s="175"/>
      <c r="T2321" s="175"/>
      <c r="U2321" s="175"/>
      <c r="V2321" s="175"/>
      <c r="W2321" s="175"/>
      <c r="X2321" s="175"/>
      <c r="Y2321" s="175"/>
      <c r="Z2321" s="175"/>
      <c r="AA2321" s="175"/>
      <c r="AB2321" s="175"/>
      <c r="AC2321" s="175"/>
      <c r="AD2321" s="175"/>
      <c r="AE2321" s="175"/>
      <c r="AF2321" s="175"/>
      <c r="AG2321" s="175"/>
    </row>
    <row r="2322" spans="1:33" ht="18" customHeight="1">
      <c r="A2322" s="647" t="str">
        <f t="shared" si="206"/>
        <v>平成25</v>
      </c>
      <c r="B2322" s="552">
        <f t="shared" si="203"/>
        <v>8</v>
      </c>
      <c r="C2322" s="648" t="s">
        <v>5119</v>
      </c>
      <c r="D2322" s="648">
        <f t="shared" si="204"/>
        <v>41567</v>
      </c>
      <c r="E2322" s="654">
        <v>2</v>
      </c>
      <c r="F2322" s="650" t="s">
        <v>5120</v>
      </c>
      <c r="G2322" s="650" t="s">
        <v>5121</v>
      </c>
      <c r="H2322" s="650" t="s">
        <v>3527</v>
      </c>
      <c r="I2322" s="677" t="s">
        <v>4465</v>
      </c>
      <c r="J2322" s="669">
        <v>1</v>
      </c>
      <c r="K2322" s="669">
        <v>126</v>
      </c>
      <c r="L2322" s="669">
        <v>199</v>
      </c>
      <c r="M2322" s="176">
        <f t="shared" si="207"/>
        <v>398</v>
      </c>
      <c r="N2322" s="1104"/>
      <c r="O2322" s="1129" t="str">
        <f t="shared" si="205"/>
        <v/>
      </c>
      <c r="P2322" s="175"/>
      <c r="Q2322" s="175"/>
      <c r="R2322" s="175"/>
      <c r="S2322" s="175"/>
      <c r="T2322" s="175"/>
      <c r="U2322" s="175"/>
      <c r="V2322" s="175"/>
      <c r="W2322" s="175"/>
      <c r="X2322" s="175"/>
      <c r="Y2322" s="175"/>
      <c r="Z2322" s="175"/>
      <c r="AA2322" s="175"/>
      <c r="AB2322" s="175"/>
      <c r="AC2322" s="175"/>
      <c r="AD2322" s="175"/>
      <c r="AE2322" s="175"/>
      <c r="AF2322" s="175"/>
      <c r="AG2322" s="175"/>
    </row>
    <row r="2323" spans="1:33" ht="18" customHeight="1">
      <c r="A2323" s="647" t="str">
        <f t="shared" si="206"/>
        <v>平成25</v>
      </c>
      <c r="B2323" s="552">
        <f t="shared" si="203"/>
        <v>115</v>
      </c>
      <c r="C2323" s="648" t="s">
        <v>5122</v>
      </c>
      <c r="D2323" s="648" t="str">
        <f t="shared" si="204"/>
        <v/>
      </c>
      <c r="E2323" s="654">
        <v>1</v>
      </c>
      <c r="F2323" s="650" t="s">
        <v>5123</v>
      </c>
      <c r="G2323" s="650" t="s">
        <v>5124</v>
      </c>
      <c r="H2323" s="650" t="s">
        <v>2922</v>
      </c>
      <c r="I2323" s="677" t="s">
        <v>5010</v>
      </c>
      <c r="J2323" s="651">
        <v>1</v>
      </c>
      <c r="K2323" s="651">
        <v>1</v>
      </c>
      <c r="L2323" s="651">
        <v>600</v>
      </c>
      <c r="M2323" s="176">
        <f t="shared" si="207"/>
        <v>600</v>
      </c>
      <c r="N2323" s="1104"/>
      <c r="O2323" s="1129" t="str">
        <f t="shared" si="205"/>
        <v/>
      </c>
      <c r="P2323" s="175"/>
      <c r="Q2323" s="175"/>
      <c r="R2323" s="175"/>
      <c r="S2323" s="175"/>
      <c r="T2323" s="175"/>
      <c r="U2323" s="175"/>
      <c r="V2323" s="175"/>
      <c r="W2323" s="175"/>
      <c r="X2323" s="175"/>
      <c r="Y2323" s="175"/>
      <c r="Z2323" s="175"/>
      <c r="AA2323" s="175"/>
      <c r="AB2323" s="175"/>
      <c r="AC2323" s="175"/>
      <c r="AD2323" s="175"/>
      <c r="AE2323" s="175"/>
      <c r="AF2323" s="175"/>
      <c r="AG2323" s="175"/>
    </row>
    <row r="2324" spans="1:33" ht="18" customHeight="1">
      <c r="A2324" s="647" t="str">
        <f t="shared" si="206"/>
        <v>平成25</v>
      </c>
      <c r="B2324" s="552">
        <f t="shared" si="203"/>
        <v>7</v>
      </c>
      <c r="C2324" s="648" t="s">
        <v>5125</v>
      </c>
      <c r="D2324" s="648">
        <f t="shared" si="204"/>
        <v>41572</v>
      </c>
      <c r="E2324" s="654">
        <v>2</v>
      </c>
      <c r="F2324" s="651" t="s">
        <v>5126</v>
      </c>
      <c r="G2324" s="650" t="s">
        <v>4447</v>
      </c>
      <c r="H2324" s="650" t="s">
        <v>3562</v>
      </c>
      <c r="I2324" s="677" t="s">
        <v>5015</v>
      </c>
      <c r="J2324" s="678">
        <v>1</v>
      </c>
      <c r="K2324" s="669">
        <v>150</v>
      </c>
      <c r="L2324" s="669">
        <v>199</v>
      </c>
      <c r="M2324" s="176">
        <f t="shared" si="207"/>
        <v>398</v>
      </c>
      <c r="N2324" s="1104"/>
      <c r="O2324" s="1129" t="str">
        <f t="shared" si="205"/>
        <v/>
      </c>
      <c r="P2324" s="175"/>
      <c r="Q2324" s="175"/>
      <c r="R2324" s="175"/>
      <c r="S2324" s="175"/>
      <c r="T2324" s="175"/>
      <c r="U2324" s="175"/>
      <c r="V2324" s="175"/>
      <c r="W2324" s="175"/>
      <c r="X2324" s="175"/>
      <c r="Y2324" s="175"/>
      <c r="Z2324" s="175"/>
      <c r="AA2324" s="175"/>
      <c r="AB2324" s="175"/>
      <c r="AC2324" s="175"/>
      <c r="AD2324" s="175"/>
      <c r="AE2324" s="175"/>
      <c r="AF2324" s="175"/>
      <c r="AG2324" s="175"/>
    </row>
    <row r="2325" spans="1:33" ht="18" customHeight="1">
      <c r="A2325" s="647" t="str">
        <f t="shared" si="206"/>
        <v>平成25</v>
      </c>
      <c r="B2325" s="552">
        <f t="shared" si="203"/>
        <v>47</v>
      </c>
      <c r="C2325" s="648" t="s">
        <v>5125</v>
      </c>
      <c r="D2325" s="648" t="str">
        <f t="shared" si="204"/>
        <v/>
      </c>
      <c r="E2325" s="654">
        <v>1</v>
      </c>
      <c r="F2325" s="650" t="s">
        <v>5127</v>
      </c>
      <c r="G2325" s="650" t="s">
        <v>2915</v>
      </c>
      <c r="H2325" s="650" t="s">
        <v>5000</v>
      </c>
      <c r="I2325" s="677" t="s">
        <v>5015</v>
      </c>
      <c r="J2325" s="669">
        <v>2</v>
      </c>
      <c r="K2325" s="669">
        <v>7</v>
      </c>
      <c r="L2325" s="669">
        <v>35</v>
      </c>
      <c r="M2325" s="176">
        <f t="shared" si="207"/>
        <v>35</v>
      </c>
      <c r="N2325" s="1104"/>
      <c r="O2325" s="1129" t="str">
        <f t="shared" si="205"/>
        <v/>
      </c>
      <c r="P2325" s="175"/>
      <c r="Q2325" s="175"/>
      <c r="R2325" s="175"/>
      <c r="S2325" s="175"/>
      <c r="T2325" s="175"/>
      <c r="U2325" s="175"/>
      <c r="V2325" s="175"/>
      <c r="W2325" s="175"/>
      <c r="X2325" s="175"/>
      <c r="Y2325" s="175"/>
      <c r="Z2325" s="175"/>
      <c r="AA2325" s="175"/>
      <c r="AB2325" s="175"/>
      <c r="AC2325" s="175"/>
      <c r="AD2325" s="175"/>
      <c r="AE2325" s="175"/>
      <c r="AF2325" s="175"/>
      <c r="AG2325" s="175"/>
    </row>
    <row r="2326" spans="1:33" ht="18" customHeight="1">
      <c r="A2326" s="647" t="str">
        <f t="shared" si="206"/>
        <v>平成25</v>
      </c>
      <c r="B2326" s="552">
        <f t="shared" si="203"/>
        <v>103</v>
      </c>
      <c r="C2326" s="648" t="s">
        <v>5128</v>
      </c>
      <c r="D2326" s="648" t="str">
        <f t="shared" si="204"/>
        <v/>
      </c>
      <c r="E2326" s="654">
        <v>1</v>
      </c>
      <c r="F2326" s="650" t="s">
        <v>5129</v>
      </c>
      <c r="G2326" s="650" t="s">
        <v>2915</v>
      </c>
      <c r="H2326" s="650" t="s">
        <v>3538</v>
      </c>
      <c r="I2326" s="677" t="s">
        <v>4465</v>
      </c>
      <c r="J2326" s="669">
        <v>1</v>
      </c>
      <c r="K2326" s="669">
        <v>2</v>
      </c>
      <c r="L2326" s="669">
        <v>51</v>
      </c>
      <c r="M2326" s="176">
        <f t="shared" si="207"/>
        <v>51</v>
      </c>
      <c r="N2326" s="1104"/>
      <c r="O2326" s="1129" t="str">
        <f t="shared" si="205"/>
        <v/>
      </c>
      <c r="P2326" s="175"/>
      <c r="Q2326" s="175"/>
      <c r="R2326" s="175"/>
      <c r="S2326" s="175"/>
      <c r="T2326" s="175"/>
      <c r="U2326" s="175"/>
      <c r="V2326" s="175"/>
      <c r="W2326" s="175"/>
      <c r="X2326" s="175"/>
      <c r="Y2326" s="175"/>
      <c r="Z2326" s="175"/>
      <c r="AA2326" s="175"/>
      <c r="AB2326" s="175"/>
      <c r="AC2326" s="175"/>
      <c r="AD2326" s="175"/>
      <c r="AE2326" s="175"/>
      <c r="AF2326" s="175"/>
      <c r="AG2326" s="175"/>
    </row>
    <row r="2327" spans="1:33" ht="18" customHeight="1">
      <c r="A2327" s="647" t="str">
        <f t="shared" si="206"/>
        <v>平成25</v>
      </c>
      <c r="B2327" s="552">
        <f t="shared" si="203"/>
        <v>47</v>
      </c>
      <c r="C2327" s="648" t="s">
        <v>5130</v>
      </c>
      <c r="D2327" s="648" t="str">
        <f t="shared" si="204"/>
        <v/>
      </c>
      <c r="E2327" s="654">
        <v>1</v>
      </c>
      <c r="F2327" s="650" t="s">
        <v>4043</v>
      </c>
      <c r="G2327" s="650" t="s">
        <v>3134</v>
      </c>
      <c r="H2327" s="650" t="s">
        <v>3562</v>
      </c>
      <c r="I2327" s="677" t="s">
        <v>5015</v>
      </c>
      <c r="J2327" s="669">
        <v>2</v>
      </c>
      <c r="K2327" s="669">
        <v>7</v>
      </c>
      <c r="L2327" s="669">
        <v>38</v>
      </c>
      <c r="M2327" s="176">
        <f t="shared" si="207"/>
        <v>38</v>
      </c>
      <c r="N2327" s="1104"/>
      <c r="O2327" s="1129" t="str">
        <f t="shared" si="205"/>
        <v/>
      </c>
      <c r="P2327" s="175"/>
      <c r="Q2327" s="175"/>
      <c r="R2327" s="175"/>
      <c r="S2327" s="175"/>
      <c r="T2327" s="175"/>
      <c r="U2327" s="175"/>
      <c r="V2327" s="175"/>
      <c r="W2327" s="175"/>
      <c r="X2327" s="175"/>
      <c r="Y2327" s="175"/>
      <c r="Z2327" s="175"/>
      <c r="AA2327" s="175"/>
      <c r="AB2327" s="175"/>
      <c r="AC2327" s="175"/>
      <c r="AD2327" s="175"/>
      <c r="AE2327" s="175"/>
      <c r="AF2327" s="175"/>
      <c r="AG2327" s="175"/>
    </row>
    <row r="2328" spans="1:33" ht="18" customHeight="1">
      <c r="A2328" s="647" t="str">
        <f t="shared" si="206"/>
        <v>平成25</v>
      </c>
      <c r="B2328" s="552">
        <f t="shared" si="203"/>
        <v>31</v>
      </c>
      <c r="C2328" s="648" t="s">
        <v>5131</v>
      </c>
      <c r="D2328" s="648" t="str">
        <f t="shared" si="204"/>
        <v/>
      </c>
      <c r="E2328" s="654">
        <v>1</v>
      </c>
      <c r="F2328" s="650" t="s">
        <v>5132</v>
      </c>
      <c r="G2328" s="650" t="s">
        <v>5133</v>
      </c>
      <c r="H2328" s="650" t="s">
        <v>3562</v>
      </c>
      <c r="I2328" s="677" t="s">
        <v>5015</v>
      </c>
      <c r="J2328" s="669">
        <v>1</v>
      </c>
      <c r="K2328" s="669">
        <v>15</v>
      </c>
      <c r="L2328" s="669">
        <v>108</v>
      </c>
      <c r="M2328" s="176">
        <f t="shared" si="207"/>
        <v>108</v>
      </c>
      <c r="N2328" s="1104"/>
      <c r="O2328" s="1129" t="str">
        <f t="shared" si="205"/>
        <v/>
      </c>
      <c r="P2328" s="175"/>
      <c r="Q2328" s="175"/>
      <c r="R2328" s="175"/>
      <c r="S2328" s="175"/>
      <c r="T2328" s="175"/>
      <c r="U2328" s="175"/>
      <c r="V2328" s="175"/>
      <c r="W2328" s="175"/>
      <c r="X2328" s="175"/>
      <c r="Y2328" s="175"/>
      <c r="Z2328" s="175"/>
      <c r="AA2328" s="175"/>
      <c r="AB2328" s="175"/>
      <c r="AC2328" s="175"/>
      <c r="AD2328" s="175"/>
      <c r="AE2328" s="175"/>
      <c r="AF2328" s="175"/>
      <c r="AG2328" s="175"/>
    </row>
    <row r="2329" spans="1:33" ht="18" customHeight="1">
      <c r="A2329" s="647" t="str">
        <f t="shared" si="206"/>
        <v>平成25</v>
      </c>
      <c r="B2329" s="552">
        <f t="shared" si="203"/>
        <v>115</v>
      </c>
      <c r="C2329" s="648" t="s">
        <v>5131</v>
      </c>
      <c r="D2329" s="648" t="str">
        <f t="shared" si="204"/>
        <v/>
      </c>
      <c r="E2329" s="654">
        <v>1</v>
      </c>
      <c r="F2329" s="650" t="s">
        <v>5134</v>
      </c>
      <c r="G2329" s="650" t="s">
        <v>3647</v>
      </c>
      <c r="H2329" s="650" t="s">
        <v>3562</v>
      </c>
      <c r="I2329" s="677" t="s">
        <v>5015</v>
      </c>
      <c r="J2329" s="669">
        <v>1</v>
      </c>
      <c r="K2329" s="669">
        <v>1</v>
      </c>
      <c r="L2329" s="669">
        <v>36</v>
      </c>
      <c r="M2329" s="176">
        <f t="shared" si="207"/>
        <v>36</v>
      </c>
      <c r="N2329" s="1104"/>
      <c r="O2329" s="1129" t="str">
        <f t="shared" si="205"/>
        <v/>
      </c>
      <c r="P2329" s="175"/>
      <c r="Q2329" s="175"/>
      <c r="R2329" s="175"/>
      <c r="S2329" s="175"/>
      <c r="T2329" s="175"/>
      <c r="U2329" s="175"/>
      <c r="V2329" s="175"/>
      <c r="W2329" s="175"/>
      <c r="X2329" s="175"/>
      <c r="Y2329" s="175"/>
      <c r="Z2329" s="175"/>
      <c r="AA2329" s="175"/>
      <c r="AB2329" s="175"/>
      <c r="AC2329" s="175"/>
      <c r="AD2329" s="175"/>
      <c r="AE2329" s="175"/>
      <c r="AF2329" s="175"/>
      <c r="AG2329" s="175"/>
    </row>
    <row r="2330" spans="1:33" ht="18" customHeight="1">
      <c r="A2330" s="647" t="str">
        <f t="shared" si="206"/>
        <v>平成25</v>
      </c>
      <c r="B2330" s="552">
        <f t="shared" si="203"/>
        <v>97</v>
      </c>
      <c r="C2330" s="648" t="s">
        <v>5135</v>
      </c>
      <c r="D2330" s="648" t="str">
        <f t="shared" si="204"/>
        <v/>
      </c>
      <c r="E2330" s="680">
        <v>1</v>
      </c>
      <c r="F2330" s="650" t="s">
        <v>5136</v>
      </c>
      <c r="G2330" s="650" t="s">
        <v>5137</v>
      </c>
      <c r="H2330" s="650" t="s">
        <v>3024</v>
      </c>
      <c r="I2330" s="677" t="s">
        <v>4099</v>
      </c>
      <c r="J2330" s="669">
        <v>1</v>
      </c>
      <c r="K2330" s="669">
        <v>3</v>
      </c>
      <c r="L2330" s="669">
        <v>60</v>
      </c>
      <c r="M2330" s="176">
        <f t="shared" si="207"/>
        <v>60</v>
      </c>
      <c r="N2330" s="1104"/>
      <c r="O2330" s="1129" t="str">
        <f t="shared" si="205"/>
        <v/>
      </c>
      <c r="P2330" s="175"/>
      <c r="Q2330" s="175"/>
      <c r="R2330" s="175"/>
      <c r="S2330" s="175"/>
      <c r="T2330" s="175"/>
      <c r="U2330" s="175"/>
      <c r="V2330" s="175"/>
      <c r="W2330" s="175"/>
      <c r="X2330" s="175"/>
      <c r="Y2330" s="175"/>
      <c r="Z2330" s="175"/>
      <c r="AA2330" s="175"/>
      <c r="AB2330" s="175"/>
      <c r="AC2330" s="175"/>
      <c r="AD2330" s="175"/>
      <c r="AE2330" s="175"/>
      <c r="AF2330" s="175"/>
      <c r="AG2330" s="175"/>
    </row>
    <row r="2331" spans="1:33" ht="18" customHeight="1">
      <c r="A2331" s="647" t="str">
        <f t="shared" si="206"/>
        <v>平成25</v>
      </c>
      <c r="B2331" s="552">
        <f t="shared" si="203"/>
        <v>70</v>
      </c>
      <c r="C2331" s="648" t="s">
        <v>5138</v>
      </c>
      <c r="D2331" s="648" t="str">
        <f t="shared" si="204"/>
        <v/>
      </c>
      <c r="E2331" s="654">
        <v>1</v>
      </c>
      <c r="F2331" s="676" t="s">
        <v>5139</v>
      </c>
      <c r="G2331" s="650" t="s">
        <v>5140</v>
      </c>
      <c r="H2331" s="650" t="s">
        <v>3056</v>
      </c>
      <c r="I2331" s="677" t="s">
        <v>4225</v>
      </c>
      <c r="J2331" s="669">
        <v>1</v>
      </c>
      <c r="K2331" s="669">
        <v>5</v>
      </c>
      <c r="L2331" s="669">
        <v>97</v>
      </c>
      <c r="M2331" s="176">
        <f t="shared" si="207"/>
        <v>97</v>
      </c>
      <c r="N2331" s="1104"/>
      <c r="O2331" s="1129" t="str">
        <f t="shared" si="205"/>
        <v/>
      </c>
      <c r="P2331" s="175"/>
      <c r="Q2331" s="175"/>
      <c r="R2331" s="175"/>
      <c r="S2331" s="175"/>
      <c r="T2331" s="175"/>
      <c r="U2331" s="175"/>
      <c r="V2331" s="175"/>
      <c r="W2331" s="175"/>
      <c r="X2331" s="175"/>
      <c r="Y2331" s="175"/>
      <c r="Z2331" s="175"/>
      <c r="AA2331" s="175"/>
      <c r="AB2331" s="175"/>
      <c r="AC2331" s="175"/>
      <c r="AD2331" s="175"/>
      <c r="AE2331" s="175"/>
      <c r="AF2331" s="175"/>
      <c r="AG2331" s="175"/>
    </row>
    <row r="2332" spans="1:33" ht="18" customHeight="1">
      <c r="A2332" s="647" t="str">
        <f t="shared" si="206"/>
        <v>平成25</v>
      </c>
      <c r="B2332" s="552">
        <f t="shared" si="203"/>
        <v>3</v>
      </c>
      <c r="C2332" s="648" t="s">
        <v>5141</v>
      </c>
      <c r="D2332" s="648">
        <f t="shared" si="204"/>
        <v>41593</v>
      </c>
      <c r="E2332" s="654">
        <v>3</v>
      </c>
      <c r="F2332" s="650" t="s">
        <v>5142</v>
      </c>
      <c r="G2332" s="650" t="s">
        <v>5143</v>
      </c>
      <c r="H2332" s="650" t="s">
        <v>3611</v>
      </c>
      <c r="I2332" s="677" t="s">
        <v>4096</v>
      </c>
      <c r="J2332" s="669">
        <v>1</v>
      </c>
      <c r="K2332" s="669">
        <v>316</v>
      </c>
      <c r="L2332" s="669">
        <v>713</v>
      </c>
      <c r="M2332" s="176">
        <f t="shared" si="207"/>
        <v>2139</v>
      </c>
      <c r="N2332" s="1104"/>
      <c r="O2332" s="1129" t="str">
        <f t="shared" si="205"/>
        <v/>
      </c>
      <c r="P2332" s="175"/>
      <c r="Q2332" s="175"/>
      <c r="R2332" s="175"/>
      <c r="S2332" s="175"/>
      <c r="T2332" s="175"/>
      <c r="U2332" s="175"/>
      <c r="V2332" s="175"/>
      <c r="W2332" s="175"/>
      <c r="X2332" s="175"/>
      <c r="Y2332" s="175"/>
      <c r="Z2332" s="175"/>
      <c r="AA2332" s="175"/>
      <c r="AB2332" s="175"/>
      <c r="AC2332" s="175"/>
      <c r="AD2332" s="175"/>
      <c r="AE2332" s="175"/>
      <c r="AF2332" s="175"/>
      <c r="AG2332" s="175"/>
    </row>
    <row r="2333" spans="1:33" ht="18" customHeight="1">
      <c r="A2333" s="647" t="str">
        <f t="shared" si="206"/>
        <v>平成25</v>
      </c>
      <c r="B2333" s="552">
        <f t="shared" si="203"/>
        <v>88</v>
      </c>
      <c r="C2333" s="648" t="s">
        <v>5144</v>
      </c>
      <c r="D2333" s="648">
        <f t="shared" si="204"/>
        <v>41600</v>
      </c>
      <c r="E2333" s="654">
        <v>2</v>
      </c>
      <c r="F2333" s="650" t="s">
        <v>5145</v>
      </c>
      <c r="G2333" s="650" t="s">
        <v>5146</v>
      </c>
      <c r="H2333" s="650" t="s">
        <v>4792</v>
      </c>
      <c r="I2333" s="677" t="s">
        <v>4099</v>
      </c>
      <c r="J2333" s="669">
        <v>2</v>
      </c>
      <c r="K2333" s="669">
        <v>4</v>
      </c>
      <c r="L2333" s="669">
        <v>17</v>
      </c>
      <c r="M2333" s="176">
        <f t="shared" si="207"/>
        <v>34</v>
      </c>
      <c r="N2333" s="1104"/>
      <c r="O2333" s="1129" t="str">
        <f t="shared" si="205"/>
        <v/>
      </c>
      <c r="P2333" s="175"/>
      <c r="Q2333" s="175"/>
      <c r="R2333" s="175"/>
      <c r="S2333" s="175"/>
      <c r="T2333" s="175"/>
      <c r="U2333" s="175"/>
      <c r="V2333" s="175"/>
      <c r="W2333" s="175"/>
      <c r="X2333" s="175"/>
      <c r="Y2333" s="175"/>
      <c r="Z2333" s="175"/>
      <c r="AA2333" s="175"/>
      <c r="AB2333" s="175"/>
      <c r="AC2333" s="175"/>
      <c r="AD2333" s="175"/>
      <c r="AE2333" s="175"/>
      <c r="AF2333" s="175"/>
      <c r="AG2333" s="175"/>
    </row>
    <row r="2334" spans="1:33" ht="18" customHeight="1">
      <c r="A2334" s="647" t="str">
        <f t="shared" si="206"/>
        <v>平成25</v>
      </c>
      <c r="B2334" s="552">
        <f t="shared" si="203"/>
        <v>88</v>
      </c>
      <c r="C2334" s="648" t="s">
        <v>5147</v>
      </c>
      <c r="D2334" s="648" t="str">
        <f t="shared" si="204"/>
        <v/>
      </c>
      <c r="E2334" s="654">
        <v>1</v>
      </c>
      <c r="F2334" s="650" t="s">
        <v>5148</v>
      </c>
      <c r="G2334" s="650" t="s">
        <v>2915</v>
      </c>
      <c r="H2334" s="650" t="s">
        <v>4115</v>
      </c>
      <c r="I2334" s="677" t="s">
        <v>4672</v>
      </c>
      <c r="J2334" s="669">
        <v>2</v>
      </c>
      <c r="K2334" s="669">
        <v>4</v>
      </c>
      <c r="L2334" s="669">
        <v>34</v>
      </c>
      <c r="M2334" s="176">
        <f t="shared" si="207"/>
        <v>34</v>
      </c>
      <c r="N2334" s="1104"/>
      <c r="O2334" s="1129" t="str">
        <f t="shared" si="205"/>
        <v/>
      </c>
      <c r="P2334" s="175"/>
      <c r="Q2334" s="175"/>
      <c r="R2334" s="175"/>
      <c r="S2334" s="175"/>
      <c r="T2334" s="175"/>
      <c r="U2334" s="175"/>
      <c r="V2334" s="175"/>
      <c r="W2334" s="175"/>
      <c r="X2334" s="175"/>
      <c r="Y2334" s="175"/>
      <c r="Z2334" s="175"/>
      <c r="AA2334" s="175"/>
      <c r="AB2334" s="175"/>
      <c r="AC2334" s="175"/>
      <c r="AD2334" s="175"/>
      <c r="AE2334" s="175"/>
      <c r="AF2334" s="175"/>
      <c r="AG2334" s="175"/>
    </row>
    <row r="2335" spans="1:33" ht="18" customHeight="1">
      <c r="A2335" s="647" t="str">
        <f t="shared" si="206"/>
        <v>平成25</v>
      </c>
      <c r="B2335" s="552">
        <f t="shared" si="203"/>
        <v>88</v>
      </c>
      <c r="C2335" s="648" t="s">
        <v>5149</v>
      </c>
      <c r="D2335" s="648" t="str">
        <f t="shared" si="204"/>
        <v/>
      </c>
      <c r="E2335" s="654">
        <v>1</v>
      </c>
      <c r="F2335" s="650" t="s">
        <v>5150</v>
      </c>
      <c r="G2335" s="650" t="s">
        <v>451</v>
      </c>
      <c r="H2335" s="650" t="s">
        <v>4115</v>
      </c>
      <c r="I2335" s="677" t="s">
        <v>4672</v>
      </c>
      <c r="J2335" s="669">
        <v>2</v>
      </c>
      <c r="K2335" s="669">
        <v>4</v>
      </c>
      <c r="L2335" s="669">
        <v>29</v>
      </c>
      <c r="M2335" s="176">
        <f t="shared" si="207"/>
        <v>29</v>
      </c>
      <c r="N2335" s="1104"/>
      <c r="O2335" s="1129" t="str">
        <f t="shared" si="205"/>
        <v/>
      </c>
      <c r="P2335" s="175"/>
      <c r="Q2335" s="175"/>
      <c r="R2335" s="175"/>
      <c r="S2335" s="175"/>
      <c r="T2335" s="175"/>
      <c r="U2335" s="175"/>
      <c r="V2335" s="175"/>
      <c r="W2335" s="175"/>
      <c r="X2335" s="175"/>
      <c r="Y2335" s="175"/>
      <c r="Z2335" s="175"/>
      <c r="AA2335" s="175"/>
      <c r="AB2335" s="175"/>
      <c r="AC2335" s="175"/>
      <c r="AD2335" s="175"/>
      <c r="AE2335" s="175"/>
      <c r="AF2335" s="175"/>
      <c r="AG2335" s="175"/>
    </row>
    <row r="2336" spans="1:33" ht="18" customHeight="1">
      <c r="A2336" s="647" t="str">
        <f t="shared" si="206"/>
        <v>平成25</v>
      </c>
      <c r="B2336" s="552">
        <f t="shared" si="203"/>
        <v>47</v>
      </c>
      <c r="C2336" s="648" t="s">
        <v>5046</v>
      </c>
      <c r="D2336" s="648" t="str">
        <f t="shared" si="204"/>
        <v/>
      </c>
      <c r="E2336" s="654">
        <v>1</v>
      </c>
      <c r="F2336" s="650" t="s">
        <v>5151</v>
      </c>
      <c r="G2336" s="650" t="s">
        <v>5048</v>
      </c>
      <c r="H2336" s="650" t="s">
        <v>3557</v>
      </c>
      <c r="I2336" s="677" t="s">
        <v>5039</v>
      </c>
      <c r="J2336" s="669">
        <v>1</v>
      </c>
      <c r="K2336" s="669">
        <v>7</v>
      </c>
      <c r="L2336" s="669">
        <v>130</v>
      </c>
      <c r="M2336" s="176">
        <f t="shared" si="207"/>
        <v>130</v>
      </c>
      <c r="N2336" s="1104"/>
      <c r="O2336" s="1129" t="str">
        <f t="shared" si="205"/>
        <v/>
      </c>
      <c r="P2336" s="175"/>
      <c r="Q2336" s="175"/>
      <c r="R2336" s="175"/>
      <c r="S2336" s="175"/>
      <c r="T2336" s="175"/>
      <c r="U2336" s="175"/>
      <c r="V2336" s="175"/>
      <c r="W2336" s="175"/>
      <c r="X2336" s="175"/>
      <c r="Y2336" s="175"/>
      <c r="Z2336" s="175"/>
      <c r="AA2336" s="175"/>
      <c r="AB2336" s="175"/>
      <c r="AC2336" s="175"/>
      <c r="AD2336" s="175"/>
      <c r="AE2336" s="175"/>
      <c r="AF2336" s="175"/>
      <c r="AG2336" s="175"/>
    </row>
    <row r="2337" spans="1:33" ht="18" customHeight="1">
      <c r="A2337" s="647" t="str">
        <f t="shared" si="206"/>
        <v>平成25</v>
      </c>
      <c r="B2337" s="552">
        <f t="shared" si="203"/>
        <v>2</v>
      </c>
      <c r="C2337" s="648" t="s">
        <v>5152</v>
      </c>
      <c r="D2337" s="648">
        <f t="shared" si="204"/>
        <v>41582</v>
      </c>
      <c r="E2337" s="654">
        <v>3</v>
      </c>
      <c r="F2337" s="650" t="s">
        <v>5153</v>
      </c>
      <c r="G2337" s="650" t="s">
        <v>5154</v>
      </c>
      <c r="H2337" s="650" t="s">
        <v>3523</v>
      </c>
      <c r="I2337" s="677" t="s">
        <v>5039</v>
      </c>
      <c r="J2337" s="669">
        <v>1</v>
      </c>
      <c r="K2337" s="669">
        <v>334</v>
      </c>
      <c r="L2337" s="669">
        <v>792</v>
      </c>
      <c r="M2337" s="176">
        <f t="shared" si="207"/>
        <v>2376</v>
      </c>
      <c r="N2337" s="1104"/>
      <c r="O2337" s="1129" t="str">
        <f t="shared" si="205"/>
        <v/>
      </c>
      <c r="P2337" s="175"/>
      <c r="Q2337" s="175"/>
      <c r="R2337" s="175"/>
      <c r="S2337" s="175"/>
      <c r="T2337" s="175"/>
      <c r="U2337" s="175"/>
      <c r="V2337" s="175"/>
      <c r="W2337" s="175"/>
      <c r="X2337" s="175"/>
      <c r="Y2337" s="175"/>
      <c r="Z2337" s="175"/>
      <c r="AA2337" s="175"/>
      <c r="AB2337" s="175"/>
      <c r="AC2337" s="175"/>
      <c r="AD2337" s="175"/>
      <c r="AE2337" s="175"/>
      <c r="AF2337" s="175"/>
      <c r="AG2337" s="175"/>
    </row>
    <row r="2338" spans="1:33" ht="18" customHeight="1">
      <c r="A2338" s="647" t="str">
        <f t="shared" si="206"/>
        <v>平成25</v>
      </c>
      <c r="B2338" s="552">
        <f t="shared" si="203"/>
        <v>20</v>
      </c>
      <c r="C2338" s="648" t="s">
        <v>5155</v>
      </c>
      <c r="D2338" s="648" t="str">
        <f t="shared" si="204"/>
        <v/>
      </c>
      <c r="E2338" s="654">
        <v>1</v>
      </c>
      <c r="F2338" s="650" t="s">
        <v>5156</v>
      </c>
      <c r="G2338" s="650" t="s">
        <v>4022</v>
      </c>
      <c r="H2338" s="650" t="s">
        <v>3614</v>
      </c>
      <c r="I2338" s="677" t="s">
        <v>5015</v>
      </c>
      <c r="J2338" s="669">
        <v>1</v>
      </c>
      <c r="K2338" s="669">
        <v>47</v>
      </c>
      <c r="L2338" s="669">
        <v>193</v>
      </c>
      <c r="M2338" s="176">
        <f t="shared" si="207"/>
        <v>193</v>
      </c>
      <c r="N2338" s="1104"/>
      <c r="O2338" s="1129" t="str">
        <f t="shared" si="205"/>
        <v/>
      </c>
      <c r="P2338" s="175"/>
      <c r="Q2338" s="175"/>
      <c r="R2338" s="175"/>
      <c r="S2338" s="175"/>
      <c r="T2338" s="175"/>
      <c r="U2338" s="175"/>
      <c r="V2338" s="175"/>
      <c r="W2338" s="175"/>
      <c r="X2338" s="175"/>
      <c r="Y2338" s="175"/>
      <c r="Z2338" s="175"/>
      <c r="AA2338" s="175"/>
      <c r="AB2338" s="175"/>
      <c r="AC2338" s="175"/>
      <c r="AD2338" s="175"/>
      <c r="AE2338" s="175"/>
      <c r="AF2338" s="175"/>
      <c r="AG2338" s="175"/>
    </row>
    <row r="2339" spans="1:33" ht="18" customHeight="1">
      <c r="A2339" s="647" t="str">
        <f t="shared" si="206"/>
        <v>平成25</v>
      </c>
      <c r="B2339" s="552">
        <f t="shared" si="203"/>
        <v>33</v>
      </c>
      <c r="C2339" s="648" t="s">
        <v>5157</v>
      </c>
      <c r="D2339" s="648" t="str">
        <f t="shared" si="204"/>
        <v/>
      </c>
      <c r="E2339" s="680">
        <v>1</v>
      </c>
      <c r="F2339" s="650" t="s">
        <v>5158</v>
      </c>
      <c r="G2339" s="650" t="s">
        <v>5159</v>
      </c>
      <c r="H2339" s="650" t="s">
        <v>3512</v>
      </c>
      <c r="I2339" s="677" t="s">
        <v>4130</v>
      </c>
      <c r="J2339" s="669">
        <v>2</v>
      </c>
      <c r="K2339" s="669">
        <v>13</v>
      </c>
      <c r="L2339" s="669">
        <v>105</v>
      </c>
      <c r="M2339" s="176">
        <f t="shared" si="207"/>
        <v>105</v>
      </c>
      <c r="N2339" s="1104"/>
      <c r="O2339" s="1129" t="str">
        <f t="shared" si="205"/>
        <v/>
      </c>
      <c r="P2339" s="175"/>
      <c r="Q2339" s="175"/>
      <c r="R2339" s="175"/>
      <c r="S2339" s="175"/>
      <c r="T2339" s="175"/>
      <c r="U2339" s="175"/>
      <c r="V2339" s="175"/>
      <c r="W2339" s="175"/>
      <c r="X2339" s="175"/>
      <c r="Y2339" s="175"/>
      <c r="Z2339" s="175"/>
      <c r="AA2339" s="175"/>
      <c r="AB2339" s="175"/>
      <c r="AC2339" s="175"/>
      <c r="AD2339" s="175"/>
      <c r="AE2339" s="175"/>
      <c r="AF2339" s="175"/>
      <c r="AG2339" s="175"/>
    </row>
    <row r="2340" spans="1:33" ht="18" customHeight="1">
      <c r="A2340" s="647" t="str">
        <f t="shared" si="206"/>
        <v>平成25</v>
      </c>
      <c r="B2340" s="552">
        <f t="shared" si="203"/>
        <v>14</v>
      </c>
      <c r="C2340" s="648" t="s">
        <v>5157</v>
      </c>
      <c r="D2340" s="648">
        <f t="shared" si="204"/>
        <v>41586</v>
      </c>
      <c r="E2340" s="654">
        <v>2</v>
      </c>
      <c r="F2340" s="650" t="s">
        <v>5160</v>
      </c>
      <c r="G2340" s="650" t="s">
        <v>5161</v>
      </c>
      <c r="H2340" s="650" t="s">
        <v>5000</v>
      </c>
      <c r="I2340" s="677" t="s">
        <v>5015</v>
      </c>
      <c r="J2340" s="669">
        <v>1</v>
      </c>
      <c r="K2340" s="669">
        <v>73</v>
      </c>
      <c r="L2340" s="669">
        <v>269</v>
      </c>
      <c r="M2340" s="176">
        <f t="shared" si="207"/>
        <v>538</v>
      </c>
      <c r="N2340" s="1104"/>
      <c r="O2340" s="1129" t="str">
        <f t="shared" si="205"/>
        <v/>
      </c>
      <c r="P2340" s="175"/>
      <c r="Q2340" s="175"/>
      <c r="R2340" s="175"/>
      <c r="S2340" s="175"/>
      <c r="T2340" s="175"/>
      <c r="U2340" s="175"/>
      <c r="V2340" s="175"/>
      <c r="W2340" s="175"/>
      <c r="X2340" s="175"/>
      <c r="Y2340" s="175"/>
      <c r="Z2340" s="175"/>
      <c r="AA2340" s="175"/>
      <c r="AB2340" s="175"/>
      <c r="AC2340" s="175"/>
      <c r="AD2340" s="175"/>
      <c r="AE2340" s="175"/>
      <c r="AF2340" s="175"/>
      <c r="AG2340" s="175"/>
    </row>
    <row r="2341" spans="1:33" ht="18" customHeight="1">
      <c r="A2341" s="647" t="str">
        <f t="shared" si="206"/>
        <v>平成25</v>
      </c>
      <c r="B2341" s="552">
        <f t="shared" si="203"/>
        <v>97</v>
      </c>
      <c r="C2341" s="648" t="s">
        <v>5162</v>
      </c>
      <c r="D2341" s="648" t="str">
        <f t="shared" si="204"/>
        <v/>
      </c>
      <c r="E2341" s="654">
        <v>1</v>
      </c>
      <c r="F2341" s="651" t="s">
        <v>5163</v>
      </c>
      <c r="G2341" s="650" t="s">
        <v>5164</v>
      </c>
      <c r="H2341" s="650" t="s">
        <v>3585</v>
      </c>
      <c r="I2341" s="677" t="s">
        <v>4083</v>
      </c>
      <c r="J2341" s="669">
        <v>1</v>
      </c>
      <c r="K2341" s="669">
        <v>3</v>
      </c>
      <c r="L2341" s="669">
        <v>39</v>
      </c>
      <c r="M2341" s="176">
        <f t="shared" si="207"/>
        <v>39</v>
      </c>
      <c r="N2341" s="1104"/>
      <c r="O2341" s="1129" t="str">
        <f t="shared" si="205"/>
        <v/>
      </c>
      <c r="P2341" s="175"/>
      <c r="Q2341" s="175"/>
      <c r="R2341" s="175"/>
      <c r="S2341" s="175"/>
      <c r="T2341" s="175"/>
      <c r="U2341" s="175"/>
      <c r="V2341" s="175"/>
      <c r="W2341" s="175"/>
      <c r="X2341" s="175"/>
      <c r="Y2341" s="175"/>
      <c r="Z2341" s="175"/>
      <c r="AA2341" s="175"/>
      <c r="AB2341" s="175"/>
      <c r="AC2341" s="175"/>
      <c r="AD2341" s="175"/>
      <c r="AE2341" s="175"/>
      <c r="AF2341" s="175"/>
      <c r="AG2341" s="175"/>
    </row>
    <row r="2342" spans="1:33" ht="18" customHeight="1">
      <c r="A2342" s="647" t="str">
        <f t="shared" si="206"/>
        <v>平成25</v>
      </c>
      <c r="B2342" s="552">
        <f t="shared" si="203"/>
        <v>39</v>
      </c>
      <c r="C2342" s="648" t="s">
        <v>5141</v>
      </c>
      <c r="D2342" s="648" t="str">
        <f t="shared" si="204"/>
        <v/>
      </c>
      <c r="E2342" s="680">
        <v>1</v>
      </c>
      <c r="F2342" s="650" t="s">
        <v>5165</v>
      </c>
      <c r="G2342" s="650" t="s">
        <v>2787</v>
      </c>
      <c r="H2342" s="650" t="s">
        <v>3512</v>
      </c>
      <c r="I2342" s="677" t="s">
        <v>4130</v>
      </c>
      <c r="J2342" s="669">
        <v>2</v>
      </c>
      <c r="K2342" s="669">
        <v>8</v>
      </c>
      <c r="L2342" s="669">
        <v>100</v>
      </c>
      <c r="M2342" s="176">
        <f t="shared" si="207"/>
        <v>100</v>
      </c>
      <c r="N2342" s="1104"/>
      <c r="O2342" s="1129" t="str">
        <f t="shared" si="205"/>
        <v/>
      </c>
      <c r="P2342" s="175"/>
      <c r="Q2342" s="175"/>
      <c r="R2342" s="175"/>
      <c r="S2342" s="175"/>
      <c r="T2342" s="175"/>
      <c r="U2342" s="175"/>
      <c r="V2342" s="175"/>
      <c r="W2342" s="175"/>
      <c r="X2342" s="175"/>
      <c r="Y2342" s="175"/>
      <c r="Z2342" s="175"/>
      <c r="AA2342" s="175"/>
      <c r="AB2342" s="175"/>
      <c r="AC2342" s="175"/>
      <c r="AD2342" s="175"/>
      <c r="AE2342" s="175"/>
      <c r="AF2342" s="175"/>
      <c r="AG2342" s="175"/>
    </row>
    <row r="2343" spans="1:33" ht="18" customHeight="1">
      <c r="A2343" s="647" t="str">
        <f t="shared" si="206"/>
        <v>平成25</v>
      </c>
      <c r="B2343" s="552">
        <f t="shared" si="203"/>
        <v>70</v>
      </c>
      <c r="C2343" s="648" t="s">
        <v>5166</v>
      </c>
      <c r="D2343" s="648" t="str">
        <f t="shared" si="204"/>
        <v/>
      </c>
      <c r="E2343" s="654">
        <v>1</v>
      </c>
      <c r="F2343" s="650" t="s">
        <v>5167</v>
      </c>
      <c r="G2343" s="650" t="s">
        <v>5168</v>
      </c>
      <c r="H2343" s="650" t="s">
        <v>5000</v>
      </c>
      <c r="I2343" s="677" t="s">
        <v>5015</v>
      </c>
      <c r="J2343" s="669">
        <v>1</v>
      </c>
      <c r="K2343" s="669">
        <v>5</v>
      </c>
      <c r="L2343" s="669">
        <v>137</v>
      </c>
      <c r="M2343" s="176">
        <f t="shared" si="207"/>
        <v>137</v>
      </c>
      <c r="N2343" s="1104"/>
      <c r="O2343" s="1129" t="str">
        <f t="shared" si="205"/>
        <v/>
      </c>
      <c r="P2343" s="175"/>
      <c r="Q2343" s="175"/>
      <c r="R2343" s="175"/>
      <c r="S2343" s="175"/>
      <c r="T2343" s="175"/>
      <c r="U2343" s="175"/>
      <c r="V2343" s="175"/>
      <c r="W2343" s="175"/>
      <c r="X2343" s="175"/>
      <c r="Y2343" s="175"/>
      <c r="Z2343" s="175"/>
      <c r="AA2343" s="175"/>
      <c r="AB2343" s="175"/>
      <c r="AC2343" s="175"/>
      <c r="AD2343" s="175"/>
      <c r="AE2343" s="175"/>
      <c r="AF2343" s="175"/>
      <c r="AG2343" s="175"/>
    </row>
    <row r="2344" spans="1:33" ht="18" customHeight="1">
      <c r="A2344" s="647" t="str">
        <f t="shared" si="206"/>
        <v>平成25</v>
      </c>
      <c r="B2344" s="552">
        <f t="shared" si="203"/>
        <v>6</v>
      </c>
      <c r="C2344" s="648" t="s">
        <v>5169</v>
      </c>
      <c r="D2344" s="648">
        <f t="shared" si="204"/>
        <v>41599</v>
      </c>
      <c r="E2344" s="654">
        <v>3</v>
      </c>
      <c r="F2344" s="650" t="s">
        <v>5170</v>
      </c>
      <c r="G2344" s="650" t="s">
        <v>4785</v>
      </c>
      <c r="H2344" s="650" t="s">
        <v>3242</v>
      </c>
      <c r="I2344" s="677" t="s">
        <v>4465</v>
      </c>
      <c r="J2344" s="669">
        <v>1</v>
      </c>
      <c r="K2344" s="669">
        <v>171</v>
      </c>
      <c r="L2344" s="669">
        <v>311</v>
      </c>
      <c r="M2344" s="176">
        <f t="shared" si="207"/>
        <v>933</v>
      </c>
      <c r="N2344" s="1104"/>
      <c r="O2344" s="1129" t="str">
        <f t="shared" si="205"/>
        <v/>
      </c>
      <c r="P2344" s="175"/>
      <c r="Q2344" s="175"/>
      <c r="R2344" s="175"/>
      <c r="S2344" s="175"/>
      <c r="T2344" s="175"/>
      <c r="U2344" s="175"/>
      <c r="V2344" s="175"/>
      <c r="W2344" s="175"/>
      <c r="X2344" s="175"/>
      <c r="Y2344" s="175"/>
      <c r="Z2344" s="175"/>
      <c r="AA2344" s="175"/>
      <c r="AB2344" s="175"/>
      <c r="AC2344" s="175"/>
      <c r="AD2344" s="175"/>
      <c r="AE2344" s="175"/>
      <c r="AF2344" s="175"/>
      <c r="AG2344" s="175"/>
    </row>
    <row r="2345" spans="1:33" ht="18" customHeight="1">
      <c r="A2345" s="647" t="str">
        <f t="shared" si="206"/>
        <v>平成25</v>
      </c>
      <c r="B2345" s="552">
        <f t="shared" si="203"/>
        <v>25</v>
      </c>
      <c r="C2345" s="648" t="s">
        <v>5171</v>
      </c>
      <c r="D2345" s="648" t="str">
        <f t="shared" si="204"/>
        <v/>
      </c>
      <c r="E2345" s="654">
        <v>1</v>
      </c>
      <c r="F2345" s="650" t="s">
        <v>5172</v>
      </c>
      <c r="G2345" s="650" t="s">
        <v>4194</v>
      </c>
      <c r="H2345" s="650" t="s">
        <v>2999</v>
      </c>
      <c r="I2345" s="677" t="s">
        <v>4672</v>
      </c>
      <c r="J2345" s="669">
        <v>1</v>
      </c>
      <c r="K2345" s="669">
        <v>27</v>
      </c>
      <c r="L2345" s="669">
        <v>51</v>
      </c>
      <c r="M2345" s="176">
        <f t="shared" si="207"/>
        <v>51</v>
      </c>
      <c r="N2345" s="1104"/>
      <c r="O2345" s="1129" t="str">
        <f t="shared" si="205"/>
        <v/>
      </c>
      <c r="P2345" s="175"/>
      <c r="Q2345" s="175"/>
      <c r="R2345" s="175"/>
      <c r="S2345" s="175"/>
      <c r="T2345" s="175"/>
      <c r="U2345" s="175"/>
      <c r="V2345" s="175"/>
      <c r="W2345" s="175"/>
      <c r="X2345" s="175"/>
      <c r="Y2345" s="175"/>
      <c r="Z2345" s="175"/>
      <c r="AA2345" s="175"/>
      <c r="AB2345" s="175"/>
      <c r="AC2345" s="175"/>
      <c r="AD2345" s="175"/>
      <c r="AE2345" s="175"/>
      <c r="AF2345" s="175"/>
      <c r="AG2345" s="175"/>
    </row>
    <row r="2346" spans="1:33" ht="18" customHeight="1">
      <c r="A2346" s="647" t="str">
        <f t="shared" si="206"/>
        <v>平成25</v>
      </c>
      <c r="B2346" s="552">
        <f t="shared" si="203"/>
        <v>70</v>
      </c>
      <c r="C2346" s="648" t="s">
        <v>5173</v>
      </c>
      <c r="D2346" s="648">
        <f t="shared" si="204"/>
        <v>41594</v>
      </c>
      <c r="E2346" s="654">
        <v>3</v>
      </c>
      <c r="F2346" s="650" t="s">
        <v>5174</v>
      </c>
      <c r="G2346" s="650" t="s">
        <v>5175</v>
      </c>
      <c r="H2346" s="650" t="s">
        <v>1678</v>
      </c>
      <c r="I2346" s="677" t="s">
        <v>5010</v>
      </c>
      <c r="J2346" s="669">
        <v>2</v>
      </c>
      <c r="K2346" s="669">
        <v>5</v>
      </c>
      <c r="L2346" s="669">
        <v>141</v>
      </c>
      <c r="M2346" s="176">
        <f t="shared" si="207"/>
        <v>423</v>
      </c>
      <c r="N2346" s="1104"/>
      <c r="O2346" s="1129" t="str">
        <f t="shared" si="205"/>
        <v/>
      </c>
      <c r="P2346" s="175"/>
      <c r="Q2346" s="175"/>
      <c r="R2346" s="175"/>
      <c r="S2346" s="175"/>
      <c r="T2346" s="175"/>
      <c r="U2346" s="175"/>
      <c r="V2346" s="175"/>
      <c r="W2346" s="175"/>
      <c r="X2346" s="175"/>
      <c r="Y2346" s="175"/>
      <c r="Z2346" s="175"/>
      <c r="AA2346" s="175"/>
      <c r="AB2346" s="175"/>
      <c r="AC2346" s="175"/>
      <c r="AD2346" s="175"/>
      <c r="AE2346" s="175"/>
      <c r="AF2346" s="175"/>
      <c r="AG2346" s="175"/>
    </row>
    <row r="2347" spans="1:33" ht="18" customHeight="1">
      <c r="A2347" s="647" t="str">
        <f t="shared" si="206"/>
        <v>平成25</v>
      </c>
      <c r="B2347" s="552">
        <f t="shared" si="203"/>
        <v>16</v>
      </c>
      <c r="C2347" s="648" t="s">
        <v>5144</v>
      </c>
      <c r="D2347" s="648">
        <f t="shared" si="204"/>
        <v>41600</v>
      </c>
      <c r="E2347" s="654">
        <v>2</v>
      </c>
      <c r="F2347" s="650" t="s">
        <v>5176</v>
      </c>
      <c r="G2347" s="650" t="s">
        <v>3895</v>
      </c>
      <c r="H2347" s="650" t="s">
        <v>3624</v>
      </c>
      <c r="I2347" s="677" t="s">
        <v>5010</v>
      </c>
      <c r="J2347" s="669">
        <v>1</v>
      </c>
      <c r="K2347" s="669">
        <v>66</v>
      </c>
      <c r="L2347" s="669">
        <v>185</v>
      </c>
      <c r="M2347" s="176">
        <f t="shared" si="207"/>
        <v>370</v>
      </c>
      <c r="N2347" s="1104"/>
      <c r="O2347" s="1129" t="str">
        <f t="shared" si="205"/>
        <v/>
      </c>
      <c r="P2347" s="175"/>
      <c r="Q2347" s="175"/>
      <c r="R2347" s="175"/>
      <c r="S2347" s="175"/>
      <c r="T2347" s="175"/>
      <c r="U2347" s="175"/>
      <c r="V2347" s="175"/>
      <c r="W2347" s="175"/>
      <c r="X2347" s="175"/>
      <c r="Y2347" s="175"/>
      <c r="Z2347" s="175"/>
      <c r="AA2347" s="175"/>
      <c r="AB2347" s="175"/>
      <c r="AC2347" s="175"/>
      <c r="AD2347" s="175"/>
      <c r="AE2347" s="175"/>
      <c r="AF2347" s="175"/>
      <c r="AG2347" s="175"/>
    </row>
    <row r="2348" spans="1:33" ht="18" customHeight="1">
      <c r="A2348" s="647" t="str">
        <f t="shared" si="206"/>
        <v>平成25</v>
      </c>
      <c r="B2348" s="552">
        <f t="shared" si="203"/>
        <v>34</v>
      </c>
      <c r="C2348" s="648" t="s">
        <v>5131</v>
      </c>
      <c r="D2348" s="648" t="str">
        <f t="shared" si="204"/>
        <v/>
      </c>
      <c r="E2348" s="680">
        <v>1</v>
      </c>
      <c r="F2348" s="650" t="s">
        <v>5177</v>
      </c>
      <c r="G2348" s="650" t="s">
        <v>3134</v>
      </c>
      <c r="H2348" s="650" t="s">
        <v>3512</v>
      </c>
      <c r="I2348" s="677" t="s">
        <v>4130</v>
      </c>
      <c r="J2348" s="669">
        <v>1</v>
      </c>
      <c r="K2348" s="669">
        <v>12</v>
      </c>
      <c r="L2348" s="669">
        <v>84</v>
      </c>
      <c r="M2348" s="176">
        <f t="shared" si="207"/>
        <v>84</v>
      </c>
      <c r="N2348" s="1104"/>
      <c r="O2348" s="1129" t="str">
        <f t="shared" si="205"/>
        <v/>
      </c>
      <c r="P2348" s="175"/>
      <c r="Q2348" s="175"/>
      <c r="R2348" s="175"/>
      <c r="S2348" s="175"/>
      <c r="T2348" s="175"/>
      <c r="U2348" s="175"/>
      <c r="V2348" s="175"/>
      <c r="W2348" s="175"/>
      <c r="X2348" s="175"/>
      <c r="Y2348" s="175"/>
      <c r="Z2348" s="175"/>
      <c r="AA2348" s="175"/>
      <c r="AB2348" s="175"/>
      <c r="AC2348" s="175"/>
      <c r="AD2348" s="175"/>
      <c r="AE2348" s="175"/>
      <c r="AF2348" s="175"/>
      <c r="AG2348" s="175"/>
    </row>
    <row r="2349" spans="1:33" ht="18" customHeight="1">
      <c r="A2349" s="647" t="str">
        <f t="shared" si="206"/>
        <v>平成25</v>
      </c>
      <c r="B2349" s="552">
        <f t="shared" si="203"/>
        <v>70</v>
      </c>
      <c r="C2349" s="648" t="s">
        <v>5178</v>
      </c>
      <c r="D2349" s="648" t="str">
        <f t="shared" si="204"/>
        <v/>
      </c>
      <c r="E2349" s="654">
        <v>1</v>
      </c>
      <c r="F2349" s="650" t="s">
        <v>5179</v>
      </c>
      <c r="G2349" s="650" t="s">
        <v>5180</v>
      </c>
      <c r="H2349" s="650" t="s">
        <v>5000</v>
      </c>
      <c r="I2349" s="677" t="s">
        <v>5015</v>
      </c>
      <c r="J2349" s="669">
        <v>1</v>
      </c>
      <c r="K2349" s="669">
        <v>5</v>
      </c>
      <c r="L2349" s="669">
        <v>46</v>
      </c>
      <c r="M2349" s="176">
        <f t="shared" si="207"/>
        <v>46</v>
      </c>
      <c r="N2349" s="1104"/>
      <c r="O2349" s="1129" t="str">
        <f t="shared" si="205"/>
        <v/>
      </c>
      <c r="P2349" s="175"/>
      <c r="Q2349" s="175"/>
      <c r="R2349" s="175"/>
      <c r="S2349" s="175"/>
      <c r="T2349" s="175"/>
      <c r="U2349" s="175"/>
      <c r="V2349" s="175"/>
      <c r="W2349" s="175"/>
      <c r="X2349" s="175"/>
      <c r="Y2349" s="175"/>
      <c r="Z2349" s="175"/>
      <c r="AA2349" s="175"/>
      <c r="AB2349" s="175"/>
      <c r="AC2349" s="175"/>
      <c r="AD2349" s="175"/>
      <c r="AE2349" s="175"/>
      <c r="AF2349" s="175"/>
      <c r="AG2349" s="175"/>
    </row>
    <row r="2350" spans="1:33" ht="18" customHeight="1">
      <c r="A2350" s="647" t="str">
        <f t="shared" si="206"/>
        <v>平成25</v>
      </c>
      <c r="B2350" s="552">
        <f t="shared" si="203"/>
        <v>47</v>
      </c>
      <c r="C2350" s="648" t="s">
        <v>5181</v>
      </c>
      <c r="D2350" s="648" t="str">
        <f t="shared" si="204"/>
        <v/>
      </c>
      <c r="E2350" s="654">
        <v>1</v>
      </c>
      <c r="F2350" s="650" t="s">
        <v>5182</v>
      </c>
      <c r="G2350" s="650" t="s">
        <v>5183</v>
      </c>
      <c r="H2350" s="650" t="s">
        <v>3538</v>
      </c>
      <c r="I2350" s="677" t="s">
        <v>4465</v>
      </c>
      <c r="J2350" s="669">
        <v>2</v>
      </c>
      <c r="K2350" s="669">
        <v>7</v>
      </c>
      <c r="L2350" s="669">
        <v>42</v>
      </c>
      <c r="M2350" s="176">
        <f t="shared" si="207"/>
        <v>42</v>
      </c>
      <c r="N2350" s="1104"/>
      <c r="O2350" s="1129" t="str">
        <f t="shared" si="205"/>
        <v/>
      </c>
      <c r="P2350" s="175"/>
      <c r="Q2350" s="175"/>
      <c r="R2350" s="175"/>
      <c r="S2350" s="175"/>
      <c r="T2350" s="175"/>
      <c r="U2350" s="175"/>
      <c r="V2350" s="175"/>
      <c r="W2350" s="175"/>
      <c r="X2350" s="175"/>
      <c r="Y2350" s="175"/>
      <c r="Z2350" s="175"/>
      <c r="AA2350" s="175"/>
      <c r="AB2350" s="175"/>
      <c r="AC2350" s="175"/>
      <c r="AD2350" s="175"/>
      <c r="AE2350" s="175"/>
      <c r="AF2350" s="175"/>
      <c r="AG2350" s="175"/>
    </row>
    <row r="2351" spans="1:33" ht="18" customHeight="1">
      <c r="A2351" s="647" t="str">
        <f t="shared" si="206"/>
        <v>平成25</v>
      </c>
      <c r="B2351" s="552">
        <f t="shared" si="203"/>
        <v>47</v>
      </c>
      <c r="C2351" s="648" t="s">
        <v>5184</v>
      </c>
      <c r="D2351" s="648" t="str">
        <f t="shared" si="204"/>
        <v/>
      </c>
      <c r="E2351" s="654">
        <v>1</v>
      </c>
      <c r="F2351" s="650" t="s">
        <v>5185</v>
      </c>
      <c r="G2351" s="650" t="s">
        <v>3519</v>
      </c>
      <c r="H2351" s="650" t="s">
        <v>3538</v>
      </c>
      <c r="I2351" s="677" t="s">
        <v>4465</v>
      </c>
      <c r="J2351" s="669">
        <v>2</v>
      </c>
      <c r="K2351" s="669">
        <v>7</v>
      </c>
      <c r="L2351" s="669">
        <v>41</v>
      </c>
      <c r="M2351" s="176">
        <f t="shared" si="207"/>
        <v>41</v>
      </c>
      <c r="N2351" s="1104"/>
      <c r="O2351" s="1129" t="str">
        <f t="shared" si="205"/>
        <v/>
      </c>
      <c r="P2351" s="175"/>
      <c r="Q2351" s="175"/>
      <c r="R2351" s="175"/>
      <c r="S2351" s="175"/>
      <c r="T2351" s="175"/>
      <c r="U2351" s="175"/>
      <c r="V2351" s="175"/>
      <c r="W2351" s="175"/>
      <c r="X2351" s="175"/>
      <c r="Y2351" s="175"/>
      <c r="Z2351" s="175"/>
      <c r="AA2351" s="175"/>
      <c r="AB2351" s="175"/>
      <c r="AC2351" s="175"/>
      <c r="AD2351" s="175"/>
      <c r="AE2351" s="175"/>
      <c r="AF2351" s="175"/>
      <c r="AG2351" s="175"/>
    </row>
    <row r="2352" spans="1:33" ht="18" customHeight="1">
      <c r="A2352" s="647" t="str">
        <f t="shared" si="206"/>
        <v>平成25</v>
      </c>
      <c r="B2352" s="552">
        <f t="shared" si="203"/>
        <v>58</v>
      </c>
      <c r="C2352" s="648" t="s">
        <v>5186</v>
      </c>
      <c r="D2352" s="648" t="str">
        <f t="shared" si="204"/>
        <v/>
      </c>
      <c r="E2352" s="680">
        <v>1</v>
      </c>
      <c r="F2352" s="650" t="s">
        <v>5187</v>
      </c>
      <c r="G2352" s="650" t="s">
        <v>3134</v>
      </c>
      <c r="H2352" s="650" t="s">
        <v>3512</v>
      </c>
      <c r="I2352" s="677" t="s">
        <v>4130</v>
      </c>
      <c r="J2352" s="669">
        <v>1</v>
      </c>
      <c r="K2352" s="669">
        <v>6</v>
      </c>
      <c r="L2352" s="669">
        <v>24</v>
      </c>
      <c r="M2352" s="176">
        <f t="shared" si="207"/>
        <v>24</v>
      </c>
      <c r="N2352" s="1104"/>
      <c r="O2352" s="1129" t="str">
        <f t="shared" si="205"/>
        <v/>
      </c>
      <c r="P2352" s="175"/>
      <c r="Q2352" s="175"/>
      <c r="R2352" s="175"/>
      <c r="S2352" s="175"/>
      <c r="T2352" s="175"/>
      <c r="U2352" s="175"/>
      <c r="V2352" s="175"/>
      <c r="W2352" s="175"/>
      <c r="X2352" s="175"/>
      <c r="Y2352" s="175"/>
      <c r="Z2352" s="175"/>
      <c r="AA2352" s="175"/>
      <c r="AB2352" s="175"/>
      <c r="AC2352" s="175"/>
      <c r="AD2352" s="175"/>
      <c r="AE2352" s="175"/>
      <c r="AF2352" s="175"/>
      <c r="AG2352" s="175"/>
    </row>
    <row r="2353" spans="1:33" ht="18" customHeight="1">
      <c r="A2353" s="647" t="str">
        <f t="shared" si="206"/>
        <v>平成25</v>
      </c>
      <c r="B2353" s="552">
        <f t="shared" si="203"/>
        <v>47</v>
      </c>
      <c r="C2353" s="648" t="s">
        <v>5188</v>
      </c>
      <c r="D2353" s="648" t="str">
        <f t="shared" si="204"/>
        <v/>
      </c>
      <c r="E2353" s="654">
        <v>1</v>
      </c>
      <c r="F2353" s="650" t="s">
        <v>5189</v>
      </c>
      <c r="G2353" s="650" t="s">
        <v>3134</v>
      </c>
      <c r="H2353" s="650" t="s">
        <v>5000</v>
      </c>
      <c r="I2353" s="677" t="s">
        <v>5015</v>
      </c>
      <c r="J2353" s="669">
        <v>1</v>
      </c>
      <c r="K2353" s="669">
        <v>7</v>
      </c>
      <c r="L2353" s="669">
        <v>127</v>
      </c>
      <c r="M2353" s="176">
        <f t="shared" si="207"/>
        <v>127</v>
      </c>
      <c r="N2353" s="1104"/>
      <c r="O2353" s="1129" t="str">
        <f t="shared" si="205"/>
        <v/>
      </c>
      <c r="P2353" s="175"/>
      <c r="Q2353" s="175"/>
      <c r="R2353" s="175"/>
      <c r="S2353" s="175"/>
      <c r="T2353" s="175"/>
      <c r="U2353" s="175"/>
      <c r="V2353" s="175"/>
      <c r="W2353" s="175"/>
      <c r="X2353" s="175"/>
      <c r="Y2353" s="175"/>
      <c r="Z2353" s="175"/>
      <c r="AA2353" s="175"/>
      <c r="AB2353" s="175"/>
      <c r="AC2353" s="175"/>
      <c r="AD2353" s="175"/>
      <c r="AE2353" s="175"/>
      <c r="AF2353" s="175"/>
      <c r="AG2353" s="175"/>
    </row>
    <row r="2354" spans="1:33" ht="18" customHeight="1">
      <c r="A2354" s="647" t="str">
        <f t="shared" si="206"/>
        <v>平成25</v>
      </c>
      <c r="B2354" s="552">
        <f t="shared" si="203"/>
        <v>28</v>
      </c>
      <c r="C2354" s="648" t="s">
        <v>5149</v>
      </c>
      <c r="D2354" s="648" t="str">
        <f t="shared" si="204"/>
        <v/>
      </c>
      <c r="E2354" s="654">
        <v>1</v>
      </c>
      <c r="F2354" s="650" t="s">
        <v>5190</v>
      </c>
      <c r="G2354" s="650" t="s">
        <v>2915</v>
      </c>
      <c r="H2354" s="650" t="s">
        <v>3562</v>
      </c>
      <c r="I2354" s="677" t="s">
        <v>5015</v>
      </c>
      <c r="J2354" s="669">
        <v>1</v>
      </c>
      <c r="K2354" s="669">
        <v>18</v>
      </c>
      <c r="L2354" s="669">
        <v>41</v>
      </c>
      <c r="M2354" s="176">
        <f t="shared" si="207"/>
        <v>41</v>
      </c>
      <c r="N2354" s="1104"/>
      <c r="O2354" s="1129" t="str">
        <f t="shared" si="205"/>
        <v/>
      </c>
      <c r="P2354" s="175"/>
      <c r="Q2354" s="175"/>
      <c r="R2354" s="175"/>
      <c r="S2354" s="175"/>
      <c r="T2354" s="175"/>
      <c r="U2354" s="175"/>
      <c r="V2354" s="175"/>
      <c r="W2354" s="175"/>
      <c r="X2354" s="175"/>
      <c r="Y2354" s="175"/>
      <c r="Z2354" s="175"/>
      <c r="AA2354" s="175"/>
      <c r="AB2354" s="175"/>
      <c r="AC2354" s="175"/>
      <c r="AD2354" s="175"/>
      <c r="AE2354" s="175"/>
      <c r="AF2354" s="175"/>
      <c r="AG2354" s="175"/>
    </row>
    <row r="2355" spans="1:33" ht="18" customHeight="1">
      <c r="A2355" s="647" t="str">
        <f t="shared" si="206"/>
        <v>平成25</v>
      </c>
      <c r="B2355" s="552">
        <f t="shared" si="203"/>
        <v>88</v>
      </c>
      <c r="C2355" s="648" t="s">
        <v>5191</v>
      </c>
      <c r="D2355" s="648" t="str">
        <f t="shared" si="204"/>
        <v/>
      </c>
      <c r="E2355" s="654">
        <v>1</v>
      </c>
      <c r="F2355" s="650" t="s">
        <v>5192</v>
      </c>
      <c r="G2355" s="650" t="s">
        <v>3134</v>
      </c>
      <c r="H2355" s="650" t="s">
        <v>3562</v>
      </c>
      <c r="I2355" s="677" t="s">
        <v>5015</v>
      </c>
      <c r="J2355" s="669">
        <v>2</v>
      </c>
      <c r="K2355" s="669">
        <v>4</v>
      </c>
      <c r="L2355" s="669">
        <v>76</v>
      </c>
      <c r="M2355" s="176">
        <f t="shared" si="207"/>
        <v>76</v>
      </c>
      <c r="N2355" s="1104"/>
      <c r="O2355" s="1129" t="str">
        <f t="shared" si="205"/>
        <v/>
      </c>
      <c r="P2355" s="175"/>
      <c r="Q2355" s="175"/>
      <c r="R2355" s="175"/>
      <c r="S2355" s="175"/>
      <c r="T2355" s="175"/>
      <c r="U2355" s="175"/>
      <c r="V2355" s="175"/>
      <c r="W2355" s="175"/>
      <c r="X2355" s="175"/>
      <c r="Y2355" s="175"/>
      <c r="Z2355" s="175"/>
      <c r="AA2355" s="175"/>
      <c r="AB2355" s="175"/>
      <c r="AC2355" s="175"/>
      <c r="AD2355" s="175"/>
      <c r="AE2355" s="175"/>
      <c r="AF2355" s="175"/>
      <c r="AG2355" s="175"/>
    </row>
    <row r="2356" spans="1:33" ht="18" customHeight="1">
      <c r="A2356" s="647" t="str">
        <f t="shared" si="206"/>
        <v>平成25</v>
      </c>
      <c r="B2356" s="552">
        <f t="shared" si="203"/>
        <v>88</v>
      </c>
      <c r="C2356" s="648" t="s">
        <v>5193</v>
      </c>
      <c r="D2356" s="648" t="str">
        <f t="shared" si="204"/>
        <v/>
      </c>
      <c r="E2356" s="654">
        <v>1</v>
      </c>
      <c r="F2356" s="650" t="s">
        <v>5194</v>
      </c>
      <c r="G2356" s="650" t="s">
        <v>3234</v>
      </c>
      <c r="H2356" s="650" t="s">
        <v>5000</v>
      </c>
      <c r="I2356" s="677" t="s">
        <v>5015</v>
      </c>
      <c r="J2356" s="669">
        <v>1</v>
      </c>
      <c r="K2356" s="669">
        <v>4</v>
      </c>
      <c r="L2356" s="669">
        <v>61</v>
      </c>
      <c r="M2356" s="176">
        <f t="shared" si="207"/>
        <v>61</v>
      </c>
      <c r="N2356" s="1104"/>
      <c r="O2356" s="1129" t="str">
        <f t="shared" si="205"/>
        <v/>
      </c>
      <c r="P2356" s="175"/>
      <c r="Q2356" s="175"/>
      <c r="R2356" s="175"/>
      <c r="S2356" s="175"/>
      <c r="T2356" s="175"/>
      <c r="U2356" s="175"/>
      <c r="V2356" s="175"/>
      <c r="W2356" s="175"/>
      <c r="X2356" s="175"/>
      <c r="Y2356" s="175"/>
      <c r="Z2356" s="175"/>
      <c r="AA2356" s="175"/>
      <c r="AB2356" s="175"/>
      <c r="AC2356" s="175"/>
      <c r="AD2356" s="175"/>
      <c r="AE2356" s="175"/>
      <c r="AF2356" s="175"/>
      <c r="AG2356" s="175"/>
    </row>
    <row r="2357" spans="1:33" ht="18" customHeight="1">
      <c r="A2357" s="647" t="str">
        <f t="shared" si="206"/>
        <v>平成25</v>
      </c>
      <c r="B2357" s="552">
        <f t="shared" si="203"/>
        <v>58</v>
      </c>
      <c r="C2357" s="648" t="s">
        <v>5195</v>
      </c>
      <c r="D2357" s="648" t="str">
        <f t="shared" si="204"/>
        <v/>
      </c>
      <c r="E2357" s="654">
        <v>1</v>
      </c>
      <c r="F2357" s="650" t="s">
        <v>5196</v>
      </c>
      <c r="G2357" s="650" t="s">
        <v>2915</v>
      </c>
      <c r="H2357" s="650" t="s">
        <v>3538</v>
      </c>
      <c r="I2357" s="677" t="s">
        <v>4465</v>
      </c>
      <c r="J2357" s="669">
        <v>2</v>
      </c>
      <c r="K2357" s="669">
        <v>6</v>
      </c>
      <c r="L2357" s="669">
        <v>84</v>
      </c>
      <c r="M2357" s="176">
        <f t="shared" si="207"/>
        <v>84</v>
      </c>
      <c r="N2357" s="1104"/>
      <c r="O2357" s="1129" t="str">
        <f t="shared" si="205"/>
        <v/>
      </c>
      <c r="P2357" s="175"/>
      <c r="Q2357" s="175"/>
      <c r="R2357" s="175"/>
      <c r="S2357" s="175"/>
      <c r="T2357" s="175"/>
      <c r="U2357" s="175"/>
      <c r="V2357" s="175"/>
      <c r="W2357" s="175"/>
      <c r="X2357" s="175"/>
      <c r="Y2357" s="175"/>
      <c r="Z2357" s="175"/>
      <c r="AA2357" s="175"/>
      <c r="AB2357" s="175"/>
      <c r="AC2357" s="175"/>
      <c r="AD2357" s="175"/>
      <c r="AE2357" s="175"/>
      <c r="AF2357" s="175"/>
      <c r="AG2357" s="175"/>
    </row>
    <row r="2358" spans="1:33" ht="18" customHeight="1">
      <c r="A2358" s="647" t="str">
        <f t="shared" si="206"/>
        <v>平成25</v>
      </c>
      <c r="B2358" s="552">
        <f t="shared" si="203"/>
        <v>24</v>
      </c>
      <c r="C2358" s="648" t="s">
        <v>5197</v>
      </c>
      <c r="D2358" s="648">
        <f t="shared" si="204"/>
        <v>41614</v>
      </c>
      <c r="E2358" s="654">
        <v>2</v>
      </c>
      <c r="F2358" s="650" t="s">
        <v>5198</v>
      </c>
      <c r="G2358" s="650" t="s">
        <v>451</v>
      </c>
      <c r="H2358" s="650" t="s">
        <v>4115</v>
      </c>
      <c r="I2358" s="677" t="s">
        <v>4672</v>
      </c>
      <c r="J2358" s="669">
        <v>1</v>
      </c>
      <c r="K2358" s="669">
        <v>28</v>
      </c>
      <c r="L2358" s="669">
        <v>113</v>
      </c>
      <c r="M2358" s="176">
        <f t="shared" si="207"/>
        <v>226</v>
      </c>
      <c r="N2358" s="1104"/>
      <c r="O2358" s="1129" t="str">
        <f t="shared" si="205"/>
        <v/>
      </c>
      <c r="P2358" s="175"/>
      <c r="Q2358" s="175"/>
      <c r="R2358" s="175"/>
      <c r="S2358" s="175"/>
      <c r="T2358" s="175"/>
      <c r="U2358" s="175"/>
      <c r="V2358" s="175"/>
      <c r="W2358" s="175"/>
      <c r="X2358" s="175"/>
      <c r="Y2358" s="175"/>
      <c r="Z2358" s="175"/>
      <c r="AA2358" s="175"/>
      <c r="AB2358" s="175"/>
      <c r="AC2358" s="175"/>
      <c r="AD2358" s="175"/>
      <c r="AE2358" s="175"/>
      <c r="AF2358" s="175"/>
      <c r="AG2358" s="175"/>
    </row>
    <row r="2359" spans="1:33" ht="18" customHeight="1">
      <c r="A2359" s="647" t="str">
        <f t="shared" si="206"/>
        <v>平成25</v>
      </c>
      <c r="B2359" s="552">
        <f t="shared" si="203"/>
        <v>58</v>
      </c>
      <c r="C2359" s="648" t="s">
        <v>5162</v>
      </c>
      <c r="D2359" s="648" t="str">
        <f t="shared" si="204"/>
        <v/>
      </c>
      <c r="E2359" s="654">
        <v>1</v>
      </c>
      <c r="F2359" s="650" t="s">
        <v>5199</v>
      </c>
      <c r="G2359" s="650" t="s">
        <v>2915</v>
      </c>
      <c r="H2359" s="650" t="s">
        <v>3538</v>
      </c>
      <c r="I2359" s="677" t="s">
        <v>4465</v>
      </c>
      <c r="J2359" s="669">
        <v>2</v>
      </c>
      <c r="K2359" s="669">
        <v>6</v>
      </c>
      <c r="L2359" s="669">
        <v>81</v>
      </c>
      <c r="M2359" s="176">
        <f t="shared" si="207"/>
        <v>81</v>
      </c>
      <c r="N2359" s="1104"/>
      <c r="O2359" s="1129" t="str">
        <f t="shared" si="205"/>
        <v/>
      </c>
      <c r="P2359" s="175"/>
      <c r="Q2359" s="175"/>
      <c r="R2359" s="175"/>
      <c r="S2359" s="175"/>
      <c r="T2359" s="175"/>
      <c r="U2359" s="175"/>
      <c r="V2359" s="175"/>
      <c r="W2359" s="175"/>
      <c r="X2359" s="175"/>
      <c r="Y2359" s="175"/>
      <c r="Z2359" s="175"/>
      <c r="AA2359" s="175"/>
      <c r="AB2359" s="175"/>
      <c r="AC2359" s="175"/>
      <c r="AD2359" s="175"/>
      <c r="AE2359" s="175"/>
      <c r="AF2359" s="175"/>
      <c r="AG2359" s="175"/>
    </row>
    <row r="2360" spans="1:33" ht="18" customHeight="1">
      <c r="A2360" s="647" t="str">
        <f t="shared" si="206"/>
        <v>平成25</v>
      </c>
      <c r="B2360" s="552">
        <f t="shared" si="203"/>
        <v>58</v>
      </c>
      <c r="C2360" s="648" t="s">
        <v>5200</v>
      </c>
      <c r="D2360" s="648" t="str">
        <f t="shared" si="204"/>
        <v/>
      </c>
      <c r="E2360" s="654">
        <v>1</v>
      </c>
      <c r="F2360" s="650" t="s">
        <v>5201</v>
      </c>
      <c r="G2360" s="650" t="s">
        <v>2915</v>
      </c>
      <c r="H2360" s="650" t="s">
        <v>3538</v>
      </c>
      <c r="I2360" s="677" t="s">
        <v>4465</v>
      </c>
      <c r="J2360" s="669">
        <v>2</v>
      </c>
      <c r="K2360" s="669">
        <v>6</v>
      </c>
      <c r="L2360" s="669">
        <v>61</v>
      </c>
      <c r="M2360" s="176">
        <f t="shared" si="207"/>
        <v>61</v>
      </c>
      <c r="N2360" s="1104"/>
      <c r="O2360" s="1129" t="str">
        <f t="shared" si="205"/>
        <v/>
      </c>
      <c r="P2360" s="175"/>
      <c r="Q2360" s="175"/>
      <c r="R2360" s="175"/>
      <c r="S2360" s="175"/>
      <c r="T2360" s="175"/>
      <c r="U2360" s="175"/>
      <c r="V2360" s="175"/>
      <c r="W2360" s="175"/>
      <c r="X2360" s="175"/>
      <c r="Y2360" s="175"/>
      <c r="Z2360" s="175"/>
      <c r="AA2360" s="175"/>
      <c r="AB2360" s="175"/>
      <c r="AC2360" s="175"/>
      <c r="AD2360" s="175"/>
      <c r="AE2360" s="175"/>
      <c r="AF2360" s="175"/>
      <c r="AG2360" s="175"/>
    </row>
    <row r="2361" spans="1:33" ht="18" customHeight="1">
      <c r="A2361" s="647" t="str">
        <f t="shared" si="206"/>
        <v>平成25</v>
      </c>
      <c r="B2361" s="552">
        <f t="shared" si="203"/>
        <v>20</v>
      </c>
      <c r="C2361" s="648" t="s">
        <v>5202</v>
      </c>
      <c r="D2361" s="648" t="str">
        <f t="shared" si="204"/>
        <v/>
      </c>
      <c r="E2361" s="654">
        <v>1</v>
      </c>
      <c r="F2361" s="650" t="s">
        <v>5203</v>
      </c>
      <c r="G2361" s="650" t="s">
        <v>3895</v>
      </c>
      <c r="H2361" s="650" t="s">
        <v>3509</v>
      </c>
      <c r="I2361" s="677" t="s">
        <v>5010</v>
      </c>
      <c r="J2361" s="669">
        <v>1</v>
      </c>
      <c r="K2361" s="669">
        <v>47</v>
      </c>
      <c r="L2361" s="669">
        <v>94</v>
      </c>
      <c r="M2361" s="176">
        <f t="shared" si="207"/>
        <v>94</v>
      </c>
      <c r="N2361" s="1104"/>
      <c r="O2361" s="1129" t="str">
        <f t="shared" si="205"/>
        <v/>
      </c>
      <c r="P2361" s="175"/>
      <c r="Q2361" s="175"/>
      <c r="R2361" s="175"/>
      <c r="S2361" s="175"/>
      <c r="T2361" s="175"/>
      <c r="U2361" s="175"/>
      <c r="V2361" s="175"/>
      <c r="W2361" s="175"/>
      <c r="X2361" s="175"/>
      <c r="Y2361" s="175"/>
      <c r="Z2361" s="175"/>
      <c r="AA2361" s="175"/>
      <c r="AB2361" s="175"/>
      <c r="AC2361" s="175"/>
      <c r="AD2361" s="175"/>
      <c r="AE2361" s="175"/>
      <c r="AF2361" s="175"/>
      <c r="AG2361" s="175"/>
    </row>
    <row r="2362" spans="1:33" ht="18" customHeight="1">
      <c r="A2362" s="647" t="str">
        <f t="shared" si="206"/>
        <v>平成25</v>
      </c>
      <c r="B2362" s="552">
        <f t="shared" si="203"/>
        <v>70</v>
      </c>
      <c r="C2362" s="648" t="s">
        <v>5204</v>
      </c>
      <c r="D2362" s="648" t="str">
        <f t="shared" si="204"/>
        <v/>
      </c>
      <c r="E2362" s="654">
        <v>1</v>
      </c>
      <c r="F2362" s="650" t="s">
        <v>5205</v>
      </c>
      <c r="G2362" s="650" t="s">
        <v>5206</v>
      </c>
      <c r="H2362" s="650" t="s">
        <v>3520</v>
      </c>
      <c r="I2362" s="677" t="s">
        <v>5039</v>
      </c>
      <c r="J2362" s="669">
        <v>1</v>
      </c>
      <c r="K2362" s="669">
        <v>5</v>
      </c>
      <c r="L2362" s="669">
        <v>90</v>
      </c>
      <c r="M2362" s="176">
        <f t="shared" si="207"/>
        <v>90</v>
      </c>
      <c r="N2362" s="1104"/>
      <c r="O2362" s="1129" t="str">
        <f t="shared" si="205"/>
        <v/>
      </c>
      <c r="P2362" s="175"/>
      <c r="Q2362" s="175"/>
      <c r="R2362" s="175"/>
      <c r="S2362" s="175"/>
      <c r="T2362" s="175"/>
      <c r="U2362" s="175"/>
      <c r="V2362" s="175"/>
      <c r="W2362" s="175"/>
      <c r="X2362" s="175"/>
      <c r="Y2362" s="175"/>
      <c r="Z2362" s="175"/>
      <c r="AA2362" s="175"/>
      <c r="AB2362" s="175"/>
      <c r="AC2362" s="175"/>
      <c r="AD2362" s="175"/>
      <c r="AE2362" s="175"/>
      <c r="AF2362" s="175"/>
      <c r="AG2362" s="175"/>
    </row>
    <row r="2363" spans="1:33" ht="18" customHeight="1">
      <c r="A2363" s="647" t="str">
        <f t="shared" si="206"/>
        <v>平成25</v>
      </c>
      <c r="B2363" s="552">
        <f t="shared" si="203"/>
        <v>13</v>
      </c>
      <c r="C2363" s="648" t="s">
        <v>5207</v>
      </c>
      <c r="D2363" s="648">
        <f t="shared" si="204"/>
        <v>41623</v>
      </c>
      <c r="E2363" s="654">
        <v>2</v>
      </c>
      <c r="F2363" s="650" t="s">
        <v>5208</v>
      </c>
      <c r="G2363" s="650" t="s">
        <v>5206</v>
      </c>
      <c r="H2363" s="650" t="s">
        <v>3520</v>
      </c>
      <c r="I2363" s="677" t="s">
        <v>5039</v>
      </c>
      <c r="J2363" s="669">
        <v>1</v>
      </c>
      <c r="K2363" s="669">
        <v>75</v>
      </c>
      <c r="L2363" s="669">
        <v>272</v>
      </c>
      <c r="M2363" s="176">
        <f t="shared" si="207"/>
        <v>544</v>
      </c>
      <c r="N2363" s="1104"/>
      <c r="O2363" s="1129" t="str">
        <f t="shared" si="205"/>
        <v/>
      </c>
      <c r="P2363" s="175"/>
      <c r="Q2363" s="175"/>
      <c r="R2363" s="175"/>
      <c r="S2363" s="175"/>
      <c r="T2363" s="175"/>
      <c r="U2363" s="175"/>
      <c r="V2363" s="175"/>
      <c r="W2363" s="175"/>
      <c r="X2363" s="175"/>
      <c r="Y2363" s="175"/>
      <c r="Z2363" s="175"/>
      <c r="AA2363" s="175"/>
      <c r="AB2363" s="175"/>
      <c r="AC2363" s="175"/>
      <c r="AD2363" s="175"/>
      <c r="AE2363" s="175"/>
      <c r="AF2363" s="175"/>
      <c r="AG2363" s="175"/>
    </row>
    <row r="2364" spans="1:33" ht="18" customHeight="1">
      <c r="A2364" s="647" t="str">
        <f t="shared" si="206"/>
        <v>平成25</v>
      </c>
      <c r="B2364" s="552">
        <f t="shared" si="203"/>
        <v>103</v>
      </c>
      <c r="C2364" s="648" t="s">
        <v>5209</v>
      </c>
      <c r="D2364" s="648" t="str">
        <f t="shared" si="204"/>
        <v/>
      </c>
      <c r="E2364" s="654">
        <v>1</v>
      </c>
      <c r="F2364" s="651" t="s">
        <v>5210</v>
      </c>
      <c r="G2364" s="650" t="s">
        <v>5211</v>
      </c>
      <c r="H2364" s="650" t="s">
        <v>3024</v>
      </c>
      <c r="I2364" s="677" t="s">
        <v>4099</v>
      </c>
      <c r="J2364" s="669">
        <v>1</v>
      </c>
      <c r="K2364" s="669">
        <v>2</v>
      </c>
      <c r="L2364" s="669">
        <v>41</v>
      </c>
      <c r="M2364" s="176">
        <f t="shared" si="207"/>
        <v>41</v>
      </c>
      <c r="N2364" s="1104"/>
      <c r="O2364" s="1129" t="str">
        <f t="shared" si="205"/>
        <v/>
      </c>
      <c r="P2364" s="175"/>
      <c r="Q2364" s="175"/>
      <c r="R2364" s="175"/>
      <c r="S2364" s="175"/>
      <c r="T2364" s="175"/>
      <c r="U2364" s="175"/>
      <c r="V2364" s="175"/>
      <c r="W2364" s="175"/>
      <c r="X2364" s="175"/>
      <c r="Y2364" s="175"/>
      <c r="Z2364" s="175"/>
      <c r="AA2364" s="175"/>
      <c r="AB2364" s="175"/>
      <c r="AC2364" s="175"/>
      <c r="AD2364" s="175"/>
      <c r="AE2364" s="175"/>
      <c r="AF2364" s="175"/>
      <c r="AG2364" s="175"/>
    </row>
    <row r="2365" spans="1:33" ht="18" customHeight="1">
      <c r="A2365" s="647" t="str">
        <f t="shared" si="206"/>
        <v>平成25</v>
      </c>
      <c r="B2365" s="552">
        <f t="shared" si="203"/>
        <v>115</v>
      </c>
      <c r="C2365" s="648" t="s">
        <v>5212</v>
      </c>
      <c r="D2365" s="648" t="str">
        <f t="shared" si="204"/>
        <v/>
      </c>
      <c r="E2365" s="654">
        <v>1</v>
      </c>
      <c r="F2365" s="650" t="s">
        <v>5213</v>
      </c>
      <c r="G2365" s="650" t="s">
        <v>2915</v>
      </c>
      <c r="H2365" s="650" t="s">
        <v>3562</v>
      </c>
      <c r="I2365" s="677" t="s">
        <v>5015</v>
      </c>
      <c r="J2365" s="678">
        <v>1</v>
      </c>
      <c r="K2365" s="669">
        <v>1</v>
      </c>
      <c r="L2365" s="669">
        <v>72</v>
      </c>
      <c r="M2365" s="176">
        <f t="shared" si="207"/>
        <v>72</v>
      </c>
      <c r="N2365" s="1104"/>
      <c r="O2365" s="1129" t="str">
        <f t="shared" si="205"/>
        <v/>
      </c>
      <c r="P2365" s="175"/>
      <c r="Q2365" s="175"/>
      <c r="R2365" s="175"/>
      <c r="S2365" s="175"/>
      <c r="T2365" s="175"/>
      <c r="U2365" s="175"/>
      <c r="V2365" s="175"/>
      <c r="W2365" s="175"/>
      <c r="X2365" s="175"/>
      <c r="Y2365" s="175"/>
      <c r="Z2365" s="175"/>
      <c r="AA2365" s="175"/>
      <c r="AB2365" s="175"/>
      <c r="AC2365" s="175"/>
      <c r="AD2365" s="175"/>
      <c r="AE2365" s="175"/>
      <c r="AF2365" s="175"/>
      <c r="AG2365" s="175"/>
    </row>
    <row r="2366" spans="1:33" ht="18" customHeight="1">
      <c r="A2366" s="647" t="str">
        <f t="shared" si="206"/>
        <v>平成25</v>
      </c>
      <c r="B2366" s="552">
        <f t="shared" si="203"/>
        <v>115</v>
      </c>
      <c r="C2366" s="648" t="s">
        <v>5214</v>
      </c>
      <c r="D2366" s="648" t="str">
        <f t="shared" si="204"/>
        <v/>
      </c>
      <c r="E2366" s="654">
        <v>1</v>
      </c>
      <c r="F2366" s="650" t="s">
        <v>5215</v>
      </c>
      <c r="G2366" s="650" t="s">
        <v>5216</v>
      </c>
      <c r="H2366" s="650" t="s">
        <v>3571</v>
      </c>
      <c r="I2366" s="677" t="s">
        <v>4465</v>
      </c>
      <c r="J2366" s="669">
        <v>1</v>
      </c>
      <c r="K2366" s="669">
        <v>1</v>
      </c>
      <c r="L2366" s="669">
        <v>22</v>
      </c>
      <c r="M2366" s="176">
        <f t="shared" si="207"/>
        <v>22</v>
      </c>
      <c r="N2366" s="1104"/>
      <c r="O2366" s="1129" t="str">
        <f t="shared" si="205"/>
        <v/>
      </c>
      <c r="P2366" s="175"/>
      <c r="Q2366" s="175"/>
      <c r="R2366" s="175"/>
      <c r="S2366" s="175"/>
      <c r="T2366" s="175"/>
      <c r="U2366" s="175"/>
      <c r="V2366" s="175"/>
      <c r="W2366" s="175"/>
      <c r="X2366" s="175"/>
      <c r="Y2366" s="175"/>
      <c r="Z2366" s="175"/>
      <c r="AA2366" s="175"/>
      <c r="AB2366" s="175"/>
      <c r="AC2366" s="175"/>
      <c r="AD2366" s="175"/>
      <c r="AE2366" s="175"/>
      <c r="AF2366" s="175"/>
      <c r="AG2366" s="175"/>
    </row>
    <row r="2367" spans="1:33" ht="18" customHeight="1">
      <c r="A2367" s="647" t="str">
        <f t="shared" si="206"/>
        <v>平成25</v>
      </c>
      <c r="B2367" s="552">
        <f t="shared" si="203"/>
        <v>22</v>
      </c>
      <c r="C2367" s="648" t="s">
        <v>5217</v>
      </c>
      <c r="D2367" s="648" t="str">
        <f t="shared" si="204"/>
        <v/>
      </c>
      <c r="E2367" s="654">
        <v>1</v>
      </c>
      <c r="F2367" s="650" t="s">
        <v>5218</v>
      </c>
      <c r="G2367" s="650" t="s">
        <v>4929</v>
      </c>
      <c r="H2367" s="650" t="s">
        <v>3571</v>
      </c>
      <c r="I2367" s="677" t="s">
        <v>4465</v>
      </c>
      <c r="J2367" s="669">
        <v>1</v>
      </c>
      <c r="K2367" s="669">
        <v>35</v>
      </c>
      <c r="L2367" s="669">
        <v>236</v>
      </c>
      <c r="M2367" s="176">
        <f t="shared" si="207"/>
        <v>236</v>
      </c>
      <c r="N2367" s="1104"/>
      <c r="O2367" s="1129" t="str">
        <f t="shared" si="205"/>
        <v/>
      </c>
      <c r="P2367" s="175"/>
      <c r="Q2367" s="175"/>
      <c r="R2367" s="175"/>
      <c r="S2367" s="175"/>
      <c r="T2367" s="175"/>
      <c r="U2367" s="175"/>
      <c r="V2367" s="175"/>
      <c r="W2367" s="175"/>
      <c r="X2367" s="175"/>
      <c r="Y2367" s="175"/>
      <c r="Z2367" s="175"/>
      <c r="AA2367" s="175"/>
      <c r="AB2367" s="175"/>
      <c r="AC2367" s="175"/>
      <c r="AD2367" s="175"/>
      <c r="AE2367" s="175"/>
      <c r="AF2367" s="175"/>
      <c r="AG2367" s="175"/>
    </row>
    <row r="2368" spans="1:33" ht="18" customHeight="1">
      <c r="A2368" s="647" t="str">
        <f t="shared" si="206"/>
        <v>平成25</v>
      </c>
      <c r="B2368" s="552">
        <f t="shared" si="203"/>
        <v>70</v>
      </c>
      <c r="C2368" s="648" t="s">
        <v>5219</v>
      </c>
      <c r="D2368" s="648" t="str">
        <f t="shared" si="204"/>
        <v/>
      </c>
      <c r="E2368" s="654">
        <v>1</v>
      </c>
      <c r="F2368" s="650" t="s">
        <v>5220</v>
      </c>
      <c r="G2368" s="650" t="s">
        <v>2915</v>
      </c>
      <c r="H2368" s="650" t="s">
        <v>3527</v>
      </c>
      <c r="I2368" s="677" t="s">
        <v>4465</v>
      </c>
      <c r="J2368" s="669">
        <v>1</v>
      </c>
      <c r="K2368" s="669">
        <v>5</v>
      </c>
      <c r="L2368" s="669">
        <v>87</v>
      </c>
      <c r="M2368" s="176">
        <f t="shared" si="207"/>
        <v>87</v>
      </c>
      <c r="N2368" s="1104"/>
      <c r="O2368" s="1129" t="str">
        <f t="shared" si="205"/>
        <v/>
      </c>
      <c r="P2368" s="175"/>
      <c r="Q2368" s="175"/>
      <c r="R2368" s="175"/>
      <c r="S2368" s="175"/>
      <c r="T2368" s="175"/>
      <c r="U2368" s="175"/>
      <c r="V2368" s="175"/>
      <c r="W2368" s="175"/>
      <c r="X2368" s="175"/>
      <c r="Y2368" s="175"/>
      <c r="Z2368" s="175"/>
      <c r="AA2368" s="175"/>
      <c r="AB2368" s="175"/>
      <c r="AC2368" s="175"/>
      <c r="AD2368" s="175"/>
      <c r="AE2368" s="175"/>
      <c r="AF2368" s="175"/>
      <c r="AG2368" s="175"/>
    </row>
    <row r="2369" spans="1:33" ht="18" customHeight="1">
      <c r="A2369" s="647" t="str">
        <f t="shared" si="206"/>
        <v>平成25</v>
      </c>
      <c r="B2369" s="552">
        <f t="shared" si="203"/>
        <v>58</v>
      </c>
      <c r="C2369" s="648" t="s">
        <v>5221</v>
      </c>
      <c r="D2369" s="648" t="str">
        <f t="shared" si="204"/>
        <v/>
      </c>
      <c r="E2369" s="654">
        <v>1</v>
      </c>
      <c r="F2369" s="650" t="s">
        <v>5222</v>
      </c>
      <c r="G2369" s="650" t="s">
        <v>5154</v>
      </c>
      <c r="H2369" s="650" t="s">
        <v>3538</v>
      </c>
      <c r="I2369" s="677" t="s">
        <v>4465</v>
      </c>
      <c r="J2369" s="669">
        <v>2</v>
      </c>
      <c r="K2369" s="669">
        <v>6</v>
      </c>
      <c r="L2369" s="669">
        <v>48</v>
      </c>
      <c r="M2369" s="176">
        <f t="shared" si="207"/>
        <v>48</v>
      </c>
      <c r="N2369" s="1104"/>
      <c r="O2369" s="1129" t="str">
        <f t="shared" si="205"/>
        <v/>
      </c>
      <c r="P2369" s="175"/>
      <c r="Q2369" s="175"/>
      <c r="R2369" s="175"/>
      <c r="S2369" s="175"/>
      <c r="T2369" s="175"/>
      <c r="U2369" s="175"/>
      <c r="V2369" s="175"/>
      <c r="W2369" s="175"/>
      <c r="X2369" s="175"/>
      <c r="Y2369" s="175"/>
      <c r="Z2369" s="175"/>
      <c r="AA2369" s="175"/>
      <c r="AB2369" s="175"/>
      <c r="AC2369" s="175"/>
      <c r="AD2369" s="175"/>
      <c r="AE2369" s="175"/>
      <c r="AF2369" s="175"/>
      <c r="AG2369" s="175"/>
    </row>
    <row r="2370" spans="1:33" ht="18" customHeight="1">
      <c r="A2370" s="647" t="str">
        <f t="shared" si="206"/>
        <v>平成25</v>
      </c>
      <c r="B2370" s="552">
        <f t="shared" si="203"/>
        <v>70</v>
      </c>
      <c r="C2370" s="648" t="s">
        <v>5223</v>
      </c>
      <c r="D2370" s="648" t="str">
        <f t="shared" si="204"/>
        <v/>
      </c>
      <c r="E2370" s="654">
        <v>1</v>
      </c>
      <c r="F2370" s="650" t="s">
        <v>5224</v>
      </c>
      <c r="G2370" s="650" t="s">
        <v>5225</v>
      </c>
      <c r="H2370" s="650" t="s">
        <v>4792</v>
      </c>
      <c r="I2370" s="677" t="s">
        <v>4099</v>
      </c>
      <c r="J2370" s="669">
        <v>1</v>
      </c>
      <c r="K2370" s="669">
        <v>5</v>
      </c>
      <c r="L2370" s="669">
        <v>83</v>
      </c>
      <c r="M2370" s="176">
        <f t="shared" si="207"/>
        <v>83</v>
      </c>
      <c r="N2370" s="1104"/>
      <c r="O2370" s="1129" t="str">
        <f t="shared" si="205"/>
        <v/>
      </c>
      <c r="P2370" s="175"/>
      <c r="Q2370" s="175"/>
      <c r="R2370" s="175"/>
      <c r="S2370" s="175"/>
      <c r="T2370" s="175"/>
      <c r="U2370" s="175"/>
      <c r="V2370" s="175"/>
      <c r="W2370" s="175"/>
      <c r="X2370" s="175"/>
      <c r="Y2370" s="175"/>
      <c r="Z2370" s="175"/>
      <c r="AA2370" s="175"/>
      <c r="AB2370" s="175"/>
      <c r="AC2370" s="175"/>
      <c r="AD2370" s="175"/>
      <c r="AE2370" s="175"/>
      <c r="AF2370" s="175"/>
      <c r="AG2370" s="175"/>
    </row>
    <row r="2371" spans="1:33" ht="18" customHeight="1">
      <c r="A2371" s="647" t="str">
        <f t="shared" si="206"/>
        <v>平成25</v>
      </c>
      <c r="B2371" s="552">
        <f t="shared" si="203"/>
        <v>58</v>
      </c>
      <c r="C2371" s="648" t="s">
        <v>5223</v>
      </c>
      <c r="D2371" s="648" t="str">
        <f t="shared" si="204"/>
        <v/>
      </c>
      <c r="E2371" s="654">
        <v>1</v>
      </c>
      <c r="F2371" s="650" t="s">
        <v>5226</v>
      </c>
      <c r="G2371" s="650" t="s">
        <v>5227</v>
      </c>
      <c r="H2371" s="650" t="s">
        <v>5000</v>
      </c>
      <c r="I2371" s="677" t="s">
        <v>5015</v>
      </c>
      <c r="J2371" s="669">
        <v>1</v>
      </c>
      <c r="K2371" s="669">
        <v>6</v>
      </c>
      <c r="L2371" s="669">
        <v>58</v>
      </c>
      <c r="M2371" s="176">
        <f t="shared" si="207"/>
        <v>58</v>
      </c>
      <c r="N2371" s="1104"/>
      <c r="O2371" s="1129" t="str">
        <f t="shared" si="205"/>
        <v/>
      </c>
      <c r="P2371" s="175"/>
      <c r="Q2371" s="175"/>
      <c r="R2371" s="175"/>
      <c r="S2371" s="175"/>
      <c r="T2371" s="175"/>
      <c r="U2371" s="175"/>
      <c r="V2371" s="175"/>
      <c r="W2371" s="175"/>
      <c r="X2371" s="175"/>
      <c r="Y2371" s="175"/>
      <c r="Z2371" s="175"/>
      <c r="AA2371" s="175"/>
      <c r="AB2371" s="175"/>
      <c r="AC2371" s="175"/>
      <c r="AD2371" s="175"/>
      <c r="AE2371" s="175"/>
      <c r="AF2371" s="175"/>
      <c r="AG2371" s="175"/>
    </row>
    <row r="2372" spans="1:33" ht="18" customHeight="1">
      <c r="A2372" s="647" t="str">
        <f t="shared" si="206"/>
        <v>平成25</v>
      </c>
      <c r="B2372" s="552">
        <f t="shared" ref="B2372:B2435" si="208">IF(ISBLANK(K2372),"-",COUNTIFS($K:$K,"&gt;"&amp;K2372,A:A,A2372)+1)</f>
        <v>39</v>
      </c>
      <c r="C2372" s="648" t="s">
        <v>5228</v>
      </c>
      <c r="D2372" s="648" t="str">
        <f t="shared" ref="D2372:D2435" si="209">IF(E2372=1,"",C2372+E2372-1)</f>
        <v/>
      </c>
      <c r="E2372" s="654">
        <v>1</v>
      </c>
      <c r="F2372" s="650" t="s">
        <v>5229</v>
      </c>
      <c r="G2372" s="650" t="s">
        <v>3519</v>
      </c>
      <c r="H2372" s="650" t="s">
        <v>3520</v>
      </c>
      <c r="I2372" s="677" t="s">
        <v>5039</v>
      </c>
      <c r="J2372" s="669">
        <v>1</v>
      </c>
      <c r="K2372" s="669">
        <v>8</v>
      </c>
      <c r="L2372" s="669">
        <v>85</v>
      </c>
      <c r="M2372" s="176">
        <f t="shared" si="207"/>
        <v>85</v>
      </c>
      <c r="N2372" s="1104"/>
      <c r="O2372" s="1129" t="str">
        <f t="shared" ref="O2372:O2435" si="210">IF(COUNTIF(G2372,"*オンライン*"),"●","")</f>
        <v/>
      </c>
      <c r="P2372" s="175"/>
      <c r="Q2372" s="175"/>
      <c r="R2372" s="175"/>
      <c r="S2372" s="175"/>
      <c r="T2372" s="175"/>
      <c r="U2372" s="175"/>
      <c r="V2372" s="175"/>
      <c r="W2372" s="175"/>
      <c r="X2372" s="175"/>
      <c r="Y2372" s="175"/>
      <c r="Z2372" s="175"/>
      <c r="AA2372" s="175"/>
      <c r="AB2372" s="175"/>
      <c r="AC2372" s="175"/>
      <c r="AD2372" s="175"/>
      <c r="AE2372" s="175"/>
      <c r="AF2372" s="175"/>
      <c r="AG2372" s="175"/>
    </row>
    <row r="2373" spans="1:33" ht="18" customHeight="1">
      <c r="A2373" s="647" t="str">
        <f t="shared" ref="A2373:A2436" si="211">TEXT(EDATE(C2373,-3),"ggge")</f>
        <v>平成25</v>
      </c>
      <c r="B2373" s="552">
        <f t="shared" si="208"/>
        <v>58</v>
      </c>
      <c r="C2373" s="648" t="s">
        <v>5221</v>
      </c>
      <c r="D2373" s="648" t="str">
        <f t="shared" si="209"/>
        <v/>
      </c>
      <c r="E2373" s="654">
        <v>1</v>
      </c>
      <c r="F2373" s="650" t="s">
        <v>5230</v>
      </c>
      <c r="G2373" s="650" t="s">
        <v>5231</v>
      </c>
      <c r="H2373" s="650" t="s">
        <v>5000</v>
      </c>
      <c r="I2373" s="677" t="s">
        <v>5015</v>
      </c>
      <c r="J2373" s="669">
        <v>1</v>
      </c>
      <c r="K2373" s="669">
        <v>6</v>
      </c>
      <c r="L2373" s="669">
        <v>33</v>
      </c>
      <c r="M2373" s="176">
        <f t="shared" ref="M2373:M2436" si="212">E2373*L2373</f>
        <v>33</v>
      </c>
      <c r="N2373" s="1104"/>
      <c r="O2373" s="1129" t="str">
        <f t="shared" si="210"/>
        <v/>
      </c>
      <c r="P2373" s="175"/>
      <c r="Q2373" s="175"/>
      <c r="R2373" s="175"/>
      <c r="S2373" s="175"/>
      <c r="T2373" s="175"/>
      <c r="U2373" s="175"/>
      <c r="V2373" s="175"/>
      <c r="W2373" s="175"/>
      <c r="X2373" s="175"/>
      <c r="Y2373" s="175"/>
      <c r="Z2373" s="175"/>
      <c r="AA2373" s="175"/>
      <c r="AB2373" s="175"/>
      <c r="AC2373" s="175"/>
      <c r="AD2373" s="175"/>
      <c r="AE2373" s="175"/>
      <c r="AF2373" s="175"/>
      <c r="AG2373" s="175"/>
    </row>
    <row r="2374" spans="1:33" ht="18" customHeight="1">
      <c r="A2374" s="647" t="str">
        <f t="shared" si="211"/>
        <v>平成25</v>
      </c>
      <c r="B2374" s="552">
        <f t="shared" si="208"/>
        <v>58</v>
      </c>
      <c r="C2374" s="648" t="s">
        <v>5232</v>
      </c>
      <c r="D2374" s="648" t="str">
        <f t="shared" si="209"/>
        <v/>
      </c>
      <c r="E2374" s="680">
        <v>1</v>
      </c>
      <c r="F2374" s="650" t="s">
        <v>5187</v>
      </c>
      <c r="G2374" s="650" t="s">
        <v>3134</v>
      </c>
      <c r="H2374" s="650" t="s">
        <v>3512</v>
      </c>
      <c r="I2374" s="677" t="s">
        <v>4130</v>
      </c>
      <c r="J2374" s="669">
        <v>1</v>
      </c>
      <c r="K2374" s="669">
        <v>6</v>
      </c>
      <c r="L2374" s="669">
        <v>48</v>
      </c>
      <c r="M2374" s="176">
        <f t="shared" si="212"/>
        <v>48</v>
      </c>
      <c r="N2374" s="1104"/>
      <c r="O2374" s="1129" t="str">
        <f t="shared" si="210"/>
        <v/>
      </c>
      <c r="P2374" s="175"/>
      <c r="Q2374" s="175"/>
      <c r="R2374" s="175"/>
      <c r="S2374" s="175"/>
      <c r="T2374" s="175"/>
      <c r="U2374" s="175"/>
      <c r="V2374" s="175"/>
      <c r="W2374" s="175"/>
      <c r="X2374" s="175"/>
      <c r="Y2374" s="175"/>
      <c r="Z2374" s="175"/>
      <c r="AA2374" s="175"/>
      <c r="AB2374" s="175"/>
      <c r="AC2374" s="175"/>
      <c r="AD2374" s="175"/>
      <c r="AE2374" s="175"/>
      <c r="AF2374" s="175"/>
      <c r="AG2374" s="175"/>
    </row>
    <row r="2375" spans="1:33" ht="18" customHeight="1">
      <c r="A2375" s="647" t="str">
        <f t="shared" si="211"/>
        <v>平成25</v>
      </c>
      <c r="B2375" s="552">
        <f t="shared" si="208"/>
        <v>97</v>
      </c>
      <c r="C2375" s="648" t="s">
        <v>5233</v>
      </c>
      <c r="D2375" s="648" t="str">
        <f t="shared" si="209"/>
        <v/>
      </c>
      <c r="E2375" s="654">
        <v>1</v>
      </c>
      <c r="F2375" s="650" t="s">
        <v>5234</v>
      </c>
      <c r="G2375" s="650" t="s">
        <v>3519</v>
      </c>
      <c r="H2375" s="650" t="s">
        <v>4115</v>
      </c>
      <c r="I2375" s="677" t="s">
        <v>4672</v>
      </c>
      <c r="J2375" s="669">
        <v>2</v>
      </c>
      <c r="K2375" s="669">
        <v>3</v>
      </c>
      <c r="L2375" s="669">
        <v>42</v>
      </c>
      <c r="M2375" s="176">
        <f t="shared" si="212"/>
        <v>42</v>
      </c>
      <c r="N2375" s="1104"/>
      <c r="O2375" s="1129" t="str">
        <f t="shared" si="210"/>
        <v/>
      </c>
      <c r="P2375" s="175"/>
      <c r="Q2375" s="175"/>
      <c r="R2375" s="175"/>
      <c r="S2375" s="175"/>
      <c r="T2375" s="175"/>
      <c r="U2375" s="175"/>
      <c r="V2375" s="175"/>
      <c r="W2375" s="175"/>
      <c r="X2375" s="175"/>
      <c r="Y2375" s="175"/>
      <c r="Z2375" s="175"/>
      <c r="AA2375" s="175"/>
      <c r="AB2375" s="175"/>
      <c r="AC2375" s="175"/>
      <c r="AD2375" s="175"/>
      <c r="AE2375" s="175"/>
      <c r="AF2375" s="175"/>
      <c r="AG2375" s="175"/>
    </row>
    <row r="2376" spans="1:33" ht="18" customHeight="1">
      <c r="A2376" s="647" t="str">
        <f t="shared" si="211"/>
        <v>平成25</v>
      </c>
      <c r="B2376" s="552">
        <f t="shared" si="208"/>
        <v>70</v>
      </c>
      <c r="C2376" s="648" t="s">
        <v>5235</v>
      </c>
      <c r="D2376" s="648" t="str">
        <f t="shared" si="209"/>
        <v/>
      </c>
      <c r="E2376" s="654">
        <v>1</v>
      </c>
      <c r="F2376" s="650" t="s">
        <v>5236</v>
      </c>
      <c r="G2376" s="650" t="s">
        <v>4812</v>
      </c>
      <c r="H2376" s="650" t="s">
        <v>5000</v>
      </c>
      <c r="I2376" s="677" t="s">
        <v>5015</v>
      </c>
      <c r="J2376" s="669">
        <v>1</v>
      </c>
      <c r="K2376" s="669">
        <v>5</v>
      </c>
      <c r="L2376" s="669">
        <v>78</v>
      </c>
      <c r="M2376" s="176">
        <f t="shared" si="212"/>
        <v>78</v>
      </c>
      <c r="N2376" s="1104"/>
      <c r="O2376" s="1129" t="str">
        <f t="shared" si="210"/>
        <v/>
      </c>
      <c r="P2376" s="175"/>
      <c r="Q2376" s="175"/>
      <c r="R2376" s="175"/>
      <c r="S2376" s="175"/>
      <c r="T2376" s="175"/>
      <c r="U2376" s="175"/>
      <c r="V2376" s="175"/>
      <c r="W2376" s="175"/>
      <c r="X2376" s="175"/>
      <c r="Y2376" s="175"/>
      <c r="Z2376" s="175"/>
      <c r="AA2376" s="175"/>
      <c r="AB2376" s="175"/>
      <c r="AC2376" s="175"/>
      <c r="AD2376" s="175"/>
      <c r="AE2376" s="175"/>
      <c r="AF2376" s="175"/>
      <c r="AG2376" s="175"/>
    </row>
    <row r="2377" spans="1:33" ht="18" customHeight="1">
      <c r="A2377" s="647" t="str">
        <f t="shared" si="211"/>
        <v>平成25</v>
      </c>
      <c r="B2377" s="552">
        <f t="shared" si="208"/>
        <v>97</v>
      </c>
      <c r="C2377" s="648" t="s">
        <v>5237</v>
      </c>
      <c r="D2377" s="648" t="str">
        <f t="shared" si="209"/>
        <v/>
      </c>
      <c r="E2377" s="654">
        <v>1</v>
      </c>
      <c r="F2377" s="650" t="s">
        <v>5238</v>
      </c>
      <c r="G2377" s="650" t="s">
        <v>4840</v>
      </c>
      <c r="H2377" s="650" t="s">
        <v>4115</v>
      </c>
      <c r="I2377" s="677" t="s">
        <v>4672</v>
      </c>
      <c r="J2377" s="669">
        <v>2</v>
      </c>
      <c r="K2377" s="669">
        <v>3</v>
      </c>
      <c r="L2377" s="669">
        <v>34</v>
      </c>
      <c r="M2377" s="176">
        <f t="shared" si="212"/>
        <v>34</v>
      </c>
      <c r="N2377" s="1104"/>
      <c r="O2377" s="1129" t="str">
        <f t="shared" si="210"/>
        <v/>
      </c>
      <c r="P2377" s="175"/>
      <c r="Q2377" s="175"/>
      <c r="R2377" s="175"/>
      <c r="S2377" s="175"/>
      <c r="T2377" s="175"/>
      <c r="U2377" s="175"/>
      <c r="V2377" s="175"/>
      <c r="W2377" s="175"/>
      <c r="X2377" s="175"/>
      <c r="Y2377" s="175"/>
      <c r="Z2377" s="175"/>
      <c r="AA2377" s="175"/>
      <c r="AB2377" s="175"/>
      <c r="AC2377" s="175"/>
      <c r="AD2377" s="175"/>
      <c r="AE2377" s="175"/>
      <c r="AF2377" s="175"/>
      <c r="AG2377" s="175"/>
    </row>
    <row r="2378" spans="1:33" ht="18" customHeight="1">
      <c r="A2378" s="647" t="str">
        <f t="shared" si="211"/>
        <v>平成25</v>
      </c>
      <c r="B2378" s="552">
        <f t="shared" si="208"/>
        <v>4</v>
      </c>
      <c r="C2378" s="648" t="s">
        <v>5239</v>
      </c>
      <c r="D2378" s="648">
        <f t="shared" si="209"/>
        <v>41704</v>
      </c>
      <c r="E2378" s="654">
        <v>3</v>
      </c>
      <c r="F2378" s="679" t="s">
        <v>5240</v>
      </c>
      <c r="G2378" s="650" t="s">
        <v>5241</v>
      </c>
      <c r="H2378" s="679" t="s">
        <v>3536</v>
      </c>
      <c r="I2378" s="672" t="s">
        <v>4096</v>
      </c>
      <c r="J2378" s="678">
        <v>1</v>
      </c>
      <c r="K2378" s="669">
        <v>274</v>
      </c>
      <c r="L2378" s="669">
        <v>478</v>
      </c>
      <c r="M2378" s="176">
        <f t="shared" si="212"/>
        <v>1434</v>
      </c>
      <c r="N2378" s="1104"/>
      <c r="O2378" s="1129" t="str">
        <f t="shared" si="210"/>
        <v/>
      </c>
      <c r="P2378" s="175"/>
      <c r="Q2378" s="175"/>
      <c r="R2378" s="175"/>
      <c r="S2378" s="175"/>
      <c r="T2378" s="175"/>
      <c r="U2378" s="175"/>
      <c r="V2378" s="175"/>
      <c r="W2378" s="175"/>
      <c r="X2378" s="175"/>
      <c r="Y2378" s="175"/>
      <c r="Z2378" s="175"/>
      <c r="AA2378" s="175"/>
      <c r="AB2378" s="175"/>
      <c r="AC2378" s="175"/>
      <c r="AD2378" s="175"/>
      <c r="AE2378" s="175"/>
      <c r="AF2378" s="175"/>
      <c r="AG2378" s="175"/>
    </row>
    <row r="2379" spans="1:33" ht="18" customHeight="1">
      <c r="A2379" s="647" t="str">
        <f t="shared" si="211"/>
        <v>平成25</v>
      </c>
      <c r="B2379" s="552">
        <f t="shared" si="208"/>
        <v>115</v>
      </c>
      <c r="C2379" s="648" t="s">
        <v>5239</v>
      </c>
      <c r="D2379" s="648" t="str">
        <f t="shared" si="209"/>
        <v/>
      </c>
      <c r="E2379" s="654">
        <v>1</v>
      </c>
      <c r="F2379" s="679" t="s">
        <v>5242</v>
      </c>
      <c r="G2379" s="650" t="s">
        <v>5243</v>
      </c>
      <c r="H2379" s="679" t="s">
        <v>3533</v>
      </c>
      <c r="I2379" s="672" t="s">
        <v>4205</v>
      </c>
      <c r="J2379" s="678">
        <v>1</v>
      </c>
      <c r="K2379" s="669">
        <v>1</v>
      </c>
      <c r="L2379" s="669">
        <v>139</v>
      </c>
      <c r="M2379" s="176">
        <f t="shared" si="212"/>
        <v>139</v>
      </c>
      <c r="N2379" s="1104"/>
      <c r="O2379" s="1129" t="str">
        <f t="shared" si="210"/>
        <v/>
      </c>
      <c r="P2379" s="175"/>
      <c r="Q2379" s="175"/>
      <c r="R2379" s="175"/>
      <c r="S2379" s="175"/>
      <c r="T2379" s="175"/>
      <c r="U2379" s="175"/>
      <c r="V2379" s="175"/>
      <c r="W2379" s="175"/>
      <c r="X2379" s="175"/>
      <c r="Y2379" s="175"/>
      <c r="Z2379" s="175"/>
      <c r="AA2379" s="175"/>
      <c r="AB2379" s="175"/>
      <c r="AC2379" s="175"/>
      <c r="AD2379" s="175"/>
      <c r="AE2379" s="175"/>
      <c r="AF2379" s="175"/>
      <c r="AG2379" s="175"/>
    </row>
    <row r="2380" spans="1:33" ht="18" customHeight="1">
      <c r="A2380" s="647" t="str">
        <f t="shared" si="211"/>
        <v>平成25</v>
      </c>
      <c r="B2380" s="552">
        <f t="shared" si="208"/>
        <v>103</v>
      </c>
      <c r="C2380" s="648" t="s">
        <v>5244</v>
      </c>
      <c r="D2380" s="648" t="str">
        <f t="shared" si="209"/>
        <v/>
      </c>
      <c r="E2380" s="654">
        <v>1</v>
      </c>
      <c r="F2380" s="679" t="s">
        <v>5245</v>
      </c>
      <c r="G2380" s="650" t="s">
        <v>5243</v>
      </c>
      <c r="H2380" s="679" t="s">
        <v>3533</v>
      </c>
      <c r="I2380" s="672" t="s">
        <v>4205</v>
      </c>
      <c r="J2380" s="678">
        <v>1</v>
      </c>
      <c r="K2380" s="669">
        <v>2</v>
      </c>
      <c r="L2380" s="669">
        <v>142</v>
      </c>
      <c r="M2380" s="176">
        <f t="shared" si="212"/>
        <v>142</v>
      </c>
      <c r="N2380" s="1104"/>
      <c r="O2380" s="1129" t="str">
        <f t="shared" si="210"/>
        <v/>
      </c>
      <c r="P2380" s="175"/>
      <c r="Q2380" s="175"/>
      <c r="R2380" s="175"/>
      <c r="S2380" s="175"/>
      <c r="T2380" s="175"/>
      <c r="U2380" s="175"/>
      <c r="V2380" s="175"/>
      <c r="W2380" s="175"/>
      <c r="X2380" s="175"/>
      <c r="Y2380" s="175"/>
      <c r="Z2380" s="175"/>
      <c r="AA2380" s="175"/>
      <c r="AB2380" s="175"/>
      <c r="AC2380" s="175"/>
      <c r="AD2380" s="175"/>
      <c r="AE2380" s="175"/>
      <c r="AF2380" s="175"/>
      <c r="AG2380" s="175"/>
    </row>
    <row r="2381" spans="1:33" ht="18" customHeight="1">
      <c r="A2381" s="647" t="str">
        <f t="shared" si="211"/>
        <v>平成25</v>
      </c>
      <c r="B2381" s="552">
        <f t="shared" si="208"/>
        <v>58</v>
      </c>
      <c r="C2381" s="648" t="s">
        <v>5246</v>
      </c>
      <c r="D2381" s="648" t="str">
        <f t="shared" si="209"/>
        <v/>
      </c>
      <c r="E2381" s="654">
        <v>1</v>
      </c>
      <c r="F2381" s="679" t="s">
        <v>5247</v>
      </c>
      <c r="G2381" s="650" t="s">
        <v>5248</v>
      </c>
      <c r="H2381" s="650" t="s">
        <v>3571</v>
      </c>
      <c r="I2381" s="672" t="s">
        <v>4465</v>
      </c>
      <c r="J2381" s="678">
        <v>2</v>
      </c>
      <c r="K2381" s="669">
        <v>6</v>
      </c>
      <c r="L2381" s="669">
        <v>50</v>
      </c>
      <c r="M2381" s="176">
        <f t="shared" si="212"/>
        <v>50</v>
      </c>
      <c r="N2381" s="1104"/>
      <c r="O2381" s="1129" t="str">
        <f t="shared" si="210"/>
        <v/>
      </c>
      <c r="P2381" s="175"/>
      <c r="Q2381" s="175"/>
      <c r="R2381" s="175"/>
      <c r="S2381" s="175"/>
      <c r="T2381" s="175"/>
      <c r="U2381" s="175"/>
      <c r="V2381" s="175"/>
      <c r="W2381" s="175"/>
      <c r="X2381" s="175"/>
      <c r="Y2381" s="175"/>
      <c r="Z2381" s="175"/>
      <c r="AA2381" s="175"/>
      <c r="AB2381" s="175"/>
      <c r="AC2381" s="175"/>
      <c r="AD2381" s="175"/>
      <c r="AE2381" s="175"/>
      <c r="AF2381" s="175"/>
      <c r="AG2381" s="175"/>
    </row>
    <row r="2382" spans="1:33" ht="18" customHeight="1">
      <c r="A2382" s="647" t="str">
        <f t="shared" si="211"/>
        <v>平成25</v>
      </c>
      <c r="B2382" s="552">
        <f t="shared" si="208"/>
        <v>29</v>
      </c>
      <c r="C2382" s="648" t="s">
        <v>5246</v>
      </c>
      <c r="D2382" s="648" t="str">
        <f t="shared" si="209"/>
        <v/>
      </c>
      <c r="E2382" s="654">
        <v>1</v>
      </c>
      <c r="F2382" s="679" t="s">
        <v>5249</v>
      </c>
      <c r="G2382" s="650" t="s">
        <v>5250</v>
      </c>
      <c r="H2382" s="679" t="s">
        <v>5251</v>
      </c>
      <c r="I2382" s="672" t="s">
        <v>4465</v>
      </c>
      <c r="J2382" s="678">
        <v>2</v>
      </c>
      <c r="K2382" s="669">
        <v>17</v>
      </c>
      <c r="L2382" s="669">
        <v>60</v>
      </c>
      <c r="M2382" s="176">
        <f t="shared" si="212"/>
        <v>60</v>
      </c>
      <c r="N2382" s="1104"/>
      <c r="O2382" s="1129" t="str">
        <f t="shared" si="210"/>
        <v/>
      </c>
      <c r="P2382" s="175"/>
      <c r="Q2382" s="175"/>
      <c r="R2382" s="175"/>
      <c r="S2382" s="175"/>
      <c r="T2382" s="175"/>
      <c r="U2382" s="175"/>
      <c r="V2382" s="175"/>
      <c r="W2382" s="175"/>
      <c r="X2382" s="175"/>
      <c r="Y2382" s="175"/>
      <c r="Z2382" s="175"/>
      <c r="AA2382" s="175"/>
      <c r="AB2382" s="175"/>
      <c r="AC2382" s="175"/>
      <c r="AD2382" s="175"/>
      <c r="AE2382" s="175"/>
      <c r="AF2382" s="175"/>
      <c r="AG2382" s="175"/>
    </row>
    <row r="2383" spans="1:33" ht="18" customHeight="1">
      <c r="A2383" s="647" t="str">
        <f t="shared" si="211"/>
        <v>平成25</v>
      </c>
      <c r="B2383" s="552">
        <f t="shared" si="208"/>
        <v>70</v>
      </c>
      <c r="C2383" s="648" t="s">
        <v>5252</v>
      </c>
      <c r="D2383" s="648" t="str">
        <f t="shared" si="209"/>
        <v/>
      </c>
      <c r="E2383" s="654">
        <v>1</v>
      </c>
      <c r="F2383" s="679" t="s">
        <v>5253</v>
      </c>
      <c r="G2383" s="650" t="s">
        <v>5254</v>
      </c>
      <c r="H2383" s="650" t="s">
        <v>3512</v>
      </c>
      <c r="I2383" s="672" t="s">
        <v>4099</v>
      </c>
      <c r="J2383" s="678">
        <v>2</v>
      </c>
      <c r="K2383" s="669">
        <v>5</v>
      </c>
      <c r="L2383" s="669">
        <v>153</v>
      </c>
      <c r="M2383" s="176">
        <f t="shared" si="212"/>
        <v>153</v>
      </c>
      <c r="N2383" s="1104"/>
      <c r="O2383" s="1129" t="str">
        <f t="shared" si="210"/>
        <v/>
      </c>
      <c r="P2383" s="175"/>
      <c r="Q2383" s="175"/>
      <c r="R2383" s="175"/>
      <c r="S2383" s="175"/>
      <c r="T2383" s="175"/>
      <c r="U2383" s="175"/>
      <c r="V2383" s="175"/>
      <c r="W2383" s="175"/>
      <c r="X2383" s="175"/>
      <c r="Y2383" s="175"/>
      <c r="Z2383" s="175"/>
      <c r="AA2383" s="175"/>
      <c r="AB2383" s="175"/>
      <c r="AC2383" s="175"/>
      <c r="AD2383" s="175"/>
      <c r="AE2383" s="175"/>
      <c r="AF2383" s="175"/>
      <c r="AG2383" s="175"/>
    </row>
    <row r="2384" spans="1:33" ht="18" customHeight="1">
      <c r="A2384" s="647" t="str">
        <f t="shared" si="211"/>
        <v>平成25</v>
      </c>
      <c r="B2384" s="552">
        <f t="shared" si="208"/>
        <v>58</v>
      </c>
      <c r="C2384" s="648" t="s">
        <v>5181</v>
      </c>
      <c r="D2384" s="648" t="str">
        <f t="shared" si="209"/>
        <v/>
      </c>
      <c r="E2384" s="654">
        <v>1</v>
      </c>
      <c r="F2384" s="650" t="s">
        <v>3643</v>
      </c>
      <c r="G2384" s="650" t="s">
        <v>2915</v>
      </c>
      <c r="H2384" s="650" t="s">
        <v>3536</v>
      </c>
      <c r="I2384" s="677" t="s">
        <v>4225</v>
      </c>
      <c r="J2384" s="669">
        <v>1</v>
      </c>
      <c r="K2384" s="669">
        <v>6</v>
      </c>
      <c r="L2384" s="669">
        <v>48</v>
      </c>
      <c r="M2384" s="176">
        <f t="shared" si="212"/>
        <v>48</v>
      </c>
      <c r="N2384" s="1104"/>
      <c r="O2384" s="1129" t="str">
        <f t="shared" si="210"/>
        <v/>
      </c>
      <c r="P2384" s="175"/>
      <c r="Q2384" s="175"/>
      <c r="R2384" s="175"/>
      <c r="S2384" s="175"/>
      <c r="T2384" s="175"/>
      <c r="U2384" s="175"/>
      <c r="V2384" s="175"/>
      <c r="W2384" s="175"/>
      <c r="X2384" s="175"/>
      <c r="Y2384" s="175"/>
      <c r="Z2384" s="175"/>
      <c r="AA2384" s="175"/>
      <c r="AB2384" s="175"/>
      <c r="AC2384" s="175"/>
      <c r="AD2384" s="175"/>
      <c r="AE2384" s="175"/>
      <c r="AF2384" s="175"/>
      <c r="AG2384" s="175"/>
    </row>
    <row r="2385" spans="1:33" ht="18" customHeight="1">
      <c r="A2385" s="647" t="str">
        <f t="shared" si="211"/>
        <v>平成25</v>
      </c>
      <c r="B2385" s="552">
        <f t="shared" si="208"/>
        <v>97</v>
      </c>
      <c r="C2385" s="648" t="s">
        <v>5157</v>
      </c>
      <c r="D2385" s="648" t="str">
        <f t="shared" si="209"/>
        <v/>
      </c>
      <c r="E2385" s="654">
        <v>1</v>
      </c>
      <c r="F2385" s="650" t="s">
        <v>5255</v>
      </c>
      <c r="G2385" s="650" t="s">
        <v>5256</v>
      </c>
      <c r="H2385" s="650" t="s">
        <v>3509</v>
      </c>
      <c r="I2385" s="677" t="s">
        <v>5010</v>
      </c>
      <c r="J2385" s="669">
        <v>1</v>
      </c>
      <c r="K2385" s="669">
        <v>3</v>
      </c>
      <c r="L2385" s="669">
        <v>173</v>
      </c>
      <c r="M2385" s="176">
        <f t="shared" si="212"/>
        <v>173</v>
      </c>
      <c r="N2385" s="1104"/>
      <c r="O2385" s="1129" t="str">
        <f t="shared" si="210"/>
        <v/>
      </c>
      <c r="P2385" s="175"/>
      <c r="Q2385" s="175"/>
      <c r="R2385" s="175"/>
      <c r="S2385" s="175"/>
      <c r="T2385" s="175"/>
      <c r="U2385" s="175"/>
      <c r="V2385" s="175"/>
      <c r="W2385" s="175"/>
      <c r="X2385" s="175"/>
      <c r="Y2385" s="175"/>
      <c r="Z2385" s="175"/>
      <c r="AA2385" s="175"/>
      <c r="AB2385" s="175"/>
      <c r="AC2385" s="175"/>
      <c r="AD2385" s="175"/>
      <c r="AE2385" s="175"/>
      <c r="AF2385" s="175"/>
      <c r="AG2385" s="175"/>
    </row>
    <row r="2386" spans="1:33" ht="18" customHeight="1">
      <c r="A2386" s="647" t="str">
        <f t="shared" si="211"/>
        <v>平成25</v>
      </c>
      <c r="B2386" s="552">
        <f t="shared" si="208"/>
        <v>88</v>
      </c>
      <c r="C2386" s="648" t="s">
        <v>5257</v>
      </c>
      <c r="D2386" s="648" t="str">
        <f t="shared" si="209"/>
        <v/>
      </c>
      <c r="E2386" s="654">
        <v>1</v>
      </c>
      <c r="F2386" s="650" t="s">
        <v>5258</v>
      </c>
      <c r="G2386" s="650" t="s">
        <v>5259</v>
      </c>
      <c r="H2386" s="650" t="s">
        <v>4792</v>
      </c>
      <c r="I2386" s="677" t="s">
        <v>4099</v>
      </c>
      <c r="J2386" s="669">
        <v>1</v>
      </c>
      <c r="K2386" s="669">
        <v>4</v>
      </c>
      <c r="L2386" s="669">
        <v>58</v>
      </c>
      <c r="M2386" s="176">
        <f t="shared" si="212"/>
        <v>58</v>
      </c>
      <c r="N2386" s="1104"/>
      <c r="O2386" s="1129" t="str">
        <f t="shared" si="210"/>
        <v/>
      </c>
      <c r="P2386" s="175"/>
      <c r="Q2386" s="175"/>
      <c r="R2386" s="175"/>
      <c r="S2386" s="175"/>
      <c r="T2386" s="175"/>
      <c r="U2386" s="175"/>
      <c r="V2386" s="175"/>
      <c r="W2386" s="175"/>
      <c r="X2386" s="175"/>
      <c r="Y2386" s="175"/>
      <c r="Z2386" s="175"/>
      <c r="AA2386" s="175"/>
      <c r="AB2386" s="175"/>
      <c r="AC2386" s="175"/>
      <c r="AD2386" s="175"/>
      <c r="AE2386" s="175"/>
      <c r="AF2386" s="175"/>
      <c r="AG2386" s="175"/>
    </row>
    <row r="2387" spans="1:33" ht="18" customHeight="1">
      <c r="A2387" s="647" t="str">
        <f t="shared" si="211"/>
        <v>平成25</v>
      </c>
      <c r="B2387" s="552">
        <f t="shared" si="208"/>
        <v>103</v>
      </c>
      <c r="C2387" s="648" t="s">
        <v>5260</v>
      </c>
      <c r="D2387" s="648" t="str">
        <f t="shared" si="209"/>
        <v/>
      </c>
      <c r="E2387" s="654">
        <v>1</v>
      </c>
      <c r="F2387" s="650" t="s">
        <v>5261</v>
      </c>
      <c r="G2387" s="650" t="s">
        <v>3134</v>
      </c>
      <c r="H2387" s="650" t="s">
        <v>3024</v>
      </c>
      <c r="I2387" s="677" t="s">
        <v>4099</v>
      </c>
      <c r="J2387" s="669">
        <v>1</v>
      </c>
      <c r="K2387" s="669">
        <v>2</v>
      </c>
      <c r="L2387" s="669">
        <v>57</v>
      </c>
      <c r="M2387" s="176">
        <f t="shared" si="212"/>
        <v>57</v>
      </c>
      <c r="N2387" s="1104"/>
      <c r="O2387" s="1129" t="str">
        <f t="shared" si="210"/>
        <v/>
      </c>
      <c r="P2387" s="175"/>
      <c r="Q2387" s="175"/>
      <c r="R2387" s="175"/>
      <c r="S2387" s="175"/>
      <c r="T2387" s="175"/>
      <c r="U2387" s="175"/>
      <c r="V2387" s="175"/>
      <c r="W2387" s="175"/>
      <c r="X2387" s="175"/>
      <c r="Y2387" s="175"/>
      <c r="Z2387" s="175"/>
      <c r="AA2387" s="175"/>
      <c r="AB2387" s="175"/>
      <c r="AC2387" s="175"/>
      <c r="AD2387" s="175"/>
      <c r="AE2387" s="175"/>
      <c r="AF2387" s="175"/>
      <c r="AG2387" s="175"/>
    </row>
    <row r="2388" spans="1:33" ht="18" customHeight="1">
      <c r="A2388" s="647" t="str">
        <f t="shared" si="211"/>
        <v>平成25</v>
      </c>
      <c r="B2388" s="552">
        <f t="shared" si="208"/>
        <v>103</v>
      </c>
      <c r="C2388" s="648" t="s">
        <v>5262</v>
      </c>
      <c r="D2388" s="648" t="str">
        <f t="shared" si="209"/>
        <v/>
      </c>
      <c r="E2388" s="654">
        <v>1</v>
      </c>
      <c r="F2388" s="651" t="s">
        <v>5263</v>
      </c>
      <c r="G2388" s="650" t="s">
        <v>5264</v>
      </c>
      <c r="H2388" s="650" t="s">
        <v>3585</v>
      </c>
      <c r="I2388" s="677" t="s">
        <v>4083</v>
      </c>
      <c r="J2388" s="669">
        <v>1</v>
      </c>
      <c r="K2388" s="669">
        <v>2</v>
      </c>
      <c r="L2388" s="669">
        <v>22</v>
      </c>
      <c r="M2388" s="176">
        <f t="shared" si="212"/>
        <v>22</v>
      </c>
      <c r="N2388" s="1104"/>
      <c r="O2388" s="1129" t="str">
        <f t="shared" si="210"/>
        <v/>
      </c>
      <c r="P2388" s="175"/>
      <c r="Q2388" s="175"/>
      <c r="R2388" s="175"/>
      <c r="S2388" s="175"/>
      <c r="T2388" s="175"/>
      <c r="U2388" s="175"/>
      <c r="V2388" s="175"/>
      <c r="W2388" s="175"/>
      <c r="X2388" s="175"/>
      <c r="Y2388" s="175"/>
      <c r="Z2388" s="175"/>
      <c r="AA2388" s="175"/>
      <c r="AB2388" s="175"/>
      <c r="AC2388" s="175"/>
      <c r="AD2388" s="175"/>
      <c r="AE2388" s="175"/>
      <c r="AF2388" s="175"/>
      <c r="AG2388" s="175"/>
    </row>
    <row r="2389" spans="1:33" ht="18" customHeight="1">
      <c r="A2389" s="647" t="str">
        <f t="shared" si="211"/>
        <v>平成25</v>
      </c>
      <c r="B2389" s="552">
        <f t="shared" si="208"/>
        <v>103</v>
      </c>
      <c r="C2389" s="648" t="s">
        <v>5138</v>
      </c>
      <c r="D2389" s="648" t="str">
        <f t="shared" si="209"/>
        <v/>
      </c>
      <c r="E2389" s="654">
        <v>1</v>
      </c>
      <c r="F2389" s="650" t="s">
        <v>5265</v>
      </c>
      <c r="G2389" s="650" t="s">
        <v>2915</v>
      </c>
      <c r="H2389" s="650" t="s">
        <v>4529</v>
      </c>
      <c r="I2389" s="677" t="s">
        <v>5010</v>
      </c>
      <c r="J2389" s="669">
        <v>2</v>
      </c>
      <c r="K2389" s="669">
        <v>2</v>
      </c>
      <c r="L2389" s="669">
        <v>62</v>
      </c>
      <c r="M2389" s="176">
        <f t="shared" si="212"/>
        <v>62</v>
      </c>
      <c r="N2389" s="1104"/>
      <c r="O2389" s="1129" t="str">
        <f t="shared" si="210"/>
        <v/>
      </c>
      <c r="P2389" s="175"/>
      <c r="Q2389" s="175"/>
      <c r="R2389" s="175"/>
      <c r="S2389" s="175"/>
      <c r="T2389" s="175"/>
      <c r="U2389" s="175"/>
      <c r="V2389" s="175"/>
      <c r="W2389" s="175"/>
      <c r="X2389" s="175"/>
      <c r="Y2389" s="175"/>
      <c r="Z2389" s="175"/>
      <c r="AA2389" s="175"/>
      <c r="AB2389" s="175"/>
      <c r="AC2389" s="175"/>
      <c r="AD2389" s="175"/>
      <c r="AE2389" s="175"/>
      <c r="AF2389" s="175"/>
      <c r="AG2389" s="175"/>
    </row>
    <row r="2390" spans="1:33" ht="18" customHeight="1">
      <c r="A2390" s="647" t="str">
        <f t="shared" si="211"/>
        <v>平成25</v>
      </c>
      <c r="B2390" s="552">
        <f t="shared" si="208"/>
        <v>103</v>
      </c>
      <c r="C2390" s="648" t="s">
        <v>5266</v>
      </c>
      <c r="D2390" s="648" t="str">
        <f t="shared" si="209"/>
        <v/>
      </c>
      <c r="E2390" s="654">
        <v>1</v>
      </c>
      <c r="F2390" s="651" t="s">
        <v>1634</v>
      </c>
      <c r="G2390" s="650" t="s">
        <v>5267</v>
      </c>
      <c r="H2390" s="650" t="s">
        <v>3585</v>
      </c>
      <c r="I2390" s="677" t="s">
        <v>4083</v>
      </c>
      <c r="J2390" s="669">
        <v>1</v>
      </c>
      <c r="K2390" s="669">
        <v>2</v>
      </c>
      <c r="L2390" s="669">
        <v>16</v>
      </c>
      <c r="M2390" s="176">
        <f t="shared" si="212"/>
        <v>16</v>
      </c>
      <c r="N2390" s="1104"/>
      <c r="O2390" s="1129" t="str">
        <f t="shared" si="210"/>
        <v/>
      </c>
      <c r="P2390" s="175"/>
      <c r="Q2390" s="175"/>
      <c r="R2390" s="175"/>
      <c r="S2390" s="175"/>
      <c r="T2390" s="175"/>
      <c r="U2390" s="175"/>
      <c r="V2390" s="175"/>
      <c r="W2390" s="175"/>
      <c r="X2390" s="175"/>
      <c r="Y2390" s="175"/>
      <c r="Z2390" s="175"/>
      <c r="AA2390" s="175"/>
      <c r="AB2390" s="175"/>
      <c r="AC2390" s="175"/>
      <c r="AD2390" s="175"/>
      <c r="AE2390" s="175"/>
      <c r="AF2390" s="175"/>
      <c r="AG2390" s="175"/>
    </row>
    <row r="2391" spans="1:33" ht="18" customHeight="1">
      <c r="A2391" s="647" t="str">
        <f t="shared" si="211"/>
        <v>平成25</v>
      </c>
      <c r="B2391" s="552">
        <f t="shared" si="208"/>
        <v>115</v>
      </c>
      <c r="C2391" s="648" t="s">
        <v>5268</v>
      </c>
      <c r="D2391" s="648" t="str">
        <f t="shared" si="209"/>
        <v/>
      </c>
      <c r="E2391" s="654">
        <v>1</v>
      </c>
      <c r="F2391" s="651" t="s">
        <v>5269</v>
      </c>
      <c r="G2391" s="650" t="s">
        <v>5270</v>
      </c>
      <c r="H2391" s="650" t="s">
        <v>3585</v>
      </c>
      <c r="I2391" s="677" t="s">
        <v>4083</v>
      </c>
      <c r="J2391" s="669">
        <v>1</v>
      </c>
      <c r="K2391" s="669">
        <v>1</v>
      </c>
      <c r="L2391" s="669">
        <v>22</v>
      </c>
      <c r="M2391" s="176">
        <f t="shared" si="212"/>
        <v>22</v>
      </c>
      <c r="N2391" s="1104"/>
      <c r="O2391" s="1129" t="str">
        <f t="shared" si="210"/>
        <v/>
      </c>
      <c r="P2391" s="175"/>
      <c r="Q2391" s="175"/>
      <c r="R2391" s="175"/>
      <c r="S2391" s="175"/>
      <c r="T2391" s="175"/>
      <c r="U2391" s="175"/>
      <c r="V2391" s="175"/>
      <c r="W2391" s="175"/>
      <c r="X2391" s="175"/>
      <c r="Y2391" s="175"/>
      <c r="Z2391" s="175"/>
      <c r="AA2391" s="175"/>
      <c r="AB2391" s="175"/>
      <c r="AC2391" s="175"/>
      <c r="AD2391" s="175"/>
      <c r="AE2391" s="175"/>
      <c r="AF2391" s="175"/>
      <c r="AG2391" s="175"/>
    </row>
    <row r="2392" spans="1:33" ht="18" customHeight="1">
      <c r="A2392" s="647" t="str">
        <f t="shared" si="211"/>
        <v>平成25</v>
      </c>
      <c r="B2392" s="552">
        <f t="shared" si="208"/>
        <v>103</v>
      </c>
      <c r="C2392" s="648" t="s">
        <v>5195</v>
      </c>
      <c r="D2392" s="648" t="str">
        <f t="shared" si="209"/>
        <v/>
      </c>
      <c r="E2392" s="654">
        <v>1</v>
      </c>
      <c r="F2392" s="651" t="s">
        <v>5271</v>
      </c>
      <c r="G2392" s="650" t="s">
        <v>5164</v>
      </c>
      <c r="H2392" s="650" t="s">
        <v>3585</v>
      </c>
      <c r="I2392" s="677" t="s">
        <v>4083</v>
      </c>
      <c r="J2392" s="669">
        <v>1</v>
      </c>
      <c r="K2392" s="669">
        <v>2</v>
      </c>
      <c r="L2392" s="669">
        <v>35</v>
      </c>
      <c r="M2392" s="176">
        <f t="shared" si="212"/>
        <v>35</v>
      </c>
      <c r="N2392" s="1104"/>
      <c r="O2392" s="1129" t="str">
        <f t="shared" si="210"/>
        <v/>
      </c>
      <c r="P2392" s="175"/>
      <c r="Q2392" s="175"/>
      <c r="R2392" s="175"/>
      <c r="S2392" s="175"/>
      <c r="T2392" s="175"/>
      <c r="U2392" s="175"/>
      <c r="V2392" s="175"/>
      <c r="W2392" s="175"/>
      <c r="X2392" s="175"/>
      <c r="Y2392" s="175"/>
      <c r="Z2392" s="175"/>
      <c r="AA2392" s="175"/>
      <c r="AB2392" s="175"/>
      <c r="AC2392" s="175"/>
      <c r="AD2392" s="175"/>
      <c r="AE2392" s="175"/>
      <c r="AF2392" s="175"/>
      <c r="AG2392" s="175"/>
    </row>
    <row r="2393" spans="1:33" ht="18" customHeight="1">
      <c r="A2393" s="647" t="str">
        <f t="shared" si="211"/>
        <v>平成25</v>
      </c>
      <c r="B2393" s="552">
        <f t="shared" si="208"/>
        <v>17</v>
      </c>
      <c r="C2393" s="648" t="s">
        <v>5272</v>
      </c>
      <c r="D2393" s="648">
        <f t="shared" si="209"/>
        <v>41649</v>
      </c>
      <c r="E2393" s="654">
        <v>2</v>
      </c>
      <c r="F2393" s="650" t="s">
        <v>5273</v>
      </c>
      <c r="G2393" s="650" t="s">
        <v>4587</v>
      </c>
      <c r="H2393" s="650" t="s">
        <v>3650</v>
      </c>
      <c r="I2393" s="677" t="s">
        <v>4083</v>
      </c>
      <c r="J2393" s="669">
        <v>1</v>
      </c>
      <c r="K2393" s="669">
        <v>60</v>
      </c>
      <c r="L2393" s="669">
        <v>173</v>
      </c>
      <c r="M2393" s="176">
        <f t="shared" si="212"/>
        <v>346</v>
      </c>
      <c r="N2393" s="1104"/>
      <c r="O2393" s="1129" t="str">
        <f t="shared" si="210"/>
        <v/>
      </c>
      <c r="P2393" s="175"/>
      <c r="Q2393" s="175"/>
      <c r="R2393" s="175"/>
      <c r="S2393" s="175"/>
      <c r="T2393" s="175"/>
      <c r="U2393" s="175"/>
      <c r="V2393" s="175"/>
      <c r="W2393" s="175"/>
      <c r="X2393" s="175"/>
      <c r="Y2393" s="175"/>
      <c r="Z2393" s="175"/>
      <c r="AA2393" s="175"/>
      <c r="AB2393" s="175"/>
      <c r="AC2393" s="175"/>
      <c r="AD2393" s="175"/>
      <c r="AE2393" s="175"/>
      <c r="AF2393" s="175"/>
      <c r="AG2393" s="175"/>
    </row>
    <row r="2394" spans="1:33" ht="18" customHeight="1">
      <c r="A2394" s="647" t="str">
        <f t="shared" si="211"/>
        <v>平成25</v>
      </c>
      <c r="B2394" s="552">
        <f t="shared" si="208"/>
        <v>47</v>
      </c>
      <c r="C2394" s="648" t="s">
        <v>5274</v>
      </c>
      <c r="D2394" s="648" t="str">
        <f t="shared" si="209"/>
        <v/>
      </c>
      <c r="E2394" s="654">
        <v>1</v>
      </c>
      <c r="F2394" s="650" t="s">
        <v>5275</v>
      </c>
      <c r="G2394" s="650" t="s">
        <v>3175</v>
      </c>
      <c r="H2394" s="650" t="s">
        <v>2920</v>
      </c>
      <c r="I2394" s="677" t="s">
        <v>4083</v>
      </c>
      <c r="J2394" s="669">
        <v>2</v>
      </c>
      <c r="K2394" s="669">
        <v>7</v>
      </c>
      <c r="L2394" s="669">
        <v>102</v>
      </c>
      <c r="M2394" s="176">
        <f t="shared" si="212"/>
        <v>102</v>
      </c>
      <c r="N2394" s="1104"/>
      <c r="O2394" s="1129" t="str">
        <f t="shared" si="210"/>
        <v/>
      </c>
      <c r="P2394" s="175"/>
      <c r="Q2394" s="175"/>
      <c r="R2394" s="175"/>
      <c r="S2394" s="175"/>
      <c r="T2394" s="175"/>
      <c r="U2394" s="175"/>
      <c r="V2394" s="175"/>
      <c r="W2394" s="175"/>
      <c r="X2394" s="175"/>
      <c r="Y2394" s="175"/>
      <c r="Z2394" s="175"/>
      <c r="AA2394" s="175"/>
      <c r="AB2394" s="175"/>
      <c r="AC2394" s="175"/>
      <c r="AD2394" s="175"/>
      <c r="AE2394" s="175"/>
      <c r="AF2394" s="175"/>
      <c r="AG2394" s="175"/>
    </row>
    <row r="2395" spans="1:33" ht="18" customHeight="1">
      <c r="A2395" s="647" t="str">
        <f t="shared" si="211"/>
        <v>平成25</v>
      </c>
      <c r="B2395" s="552">
        <f t="shared" si="208"/>
        <v>47</v>
      </c>
      <c r="C2395" s="648" t="s">
        <v>5276</v>
      </c>
      <c r="D2395" s="648" t="str">
        <f t="shared" si="209"/>
        <v/>
      </c>
      <c r="E2395" s="654">
        <v>1</v>
      </c>
      <c r="F2395" s="651" t="s">
        <v>5277</v>
      </c>
      <c r="G2395" s="650" t="s">
        <v>3271</v>
      </c>
      <c r="H2395" s="650" t="s">
        <v>3509</v>
      </c>
      <c r="I2395" s="677" t="s">
        <v>5010</v>
      </c>
      <c r="J2395" s="669">
        <v>1</v>
      </c>
      <c r="K2395" s="669">
        <v>7</v>
      </c>
      <c r="L2395" s="669">
        <v>111</v>
      </c>
      <c r="M2395" s="176">
        <f t="shared" si="212"/>
        <v>111</v>
      </c>
      <c r="N2395" s="1104"/>
      <c r="O2395" s="1129" t="str">
        <f t="shared" si="210"/>
        <v/>
      </c>
      <c r="P2395" s="175"/>
      <c r="Q2395" s="175"/>
      <c r="R2395" s="175"/>
      <c r="S2395" s="175"/>
      <c r="T2395" s="175"/>
      <c r="U2395" s="175"/>
      <c r="V2395" s="175"/>
      <c r="W2395" s="175"/>
      <c r="X2395" s="175"/>
      <c r="Y2395" s="175"/>
      <c r="Z2395" s="175"/>
      <c r="AA2395" s="175"/>
      <c r="AB2395" s="175"/>
      <c r="AC2395" s="175"/>
      <c r="AD2395" s="175"/>
      <c r="AE2395" s="175"/>
      <c r="AF2395" s="175"/>
      <c r="AG2395" s="175"/>
    </row>
    <row r="2396" spans="1:33" ht="18" customHeight="1">
      <c r="A2396" s="647" t="str">
        <f t="shared" si="211"/>
        <v>平成25</v>
      </c>
      <c r="B2396" s="552">
        <f t="shared" si="208"/>
        <v>70</v>
      </c>
      <c r="C2396" s="648" t="s">
        <v>5197</v>
      </c>
      <c r="D2396" s="648" t="str">
        <f t="shared" si="209"/>
        <v/>
      </c>
      <c r="E2396" s="654">
        <v>1</v>
      </c>
      <c r="F2396" s="650" t="s">
        <v>5278</v>
      </c>
      <c r="G2396" s="650" t="s">
        <v>5279</v>
      </c>
      <c r="H2396" s="650" t="s">
        <v>3509</v>
      </c>
      <c r="I2396" s="677" t="s">
        <v>5010</v>
      </c>
      <c r="J2396" s="669">
        <v>2</v>
      </c>
      <c r="K2396" s="669">
        <v>5</v>
      </c>
      <c r="L2396" s="669">
        <v>180</v>
      </c>
      <c r="M2396" s="176">
        <f t="shared" si="212"/>
        <v>180</v>
      </c>
      <c r="N2396" s="1104"/>
      <c r="O2396" s="1129" t="str">
        <f t="shared" si="210"/>
        <v/>
      </c>
      <c r="P2396" s="175"/>
      <c r="Q2396" s="175"/>
      <c r="R2396" s="175"/>
      <c r="S2396" s="175"/>
      <c r="T2396" s="175"/>
      <c r="U2396" s="175"/>
      <c r="V2396" s="175"/>
      <c r="W2396" s="175"/>
      <c r="X2396" s="175"/>
      <c r="Y2396" s="175"/>
      <c r="Z2396" s="175"/>
      <c r="AA2396" s="175"/>
      <c r="AB2396" s="175"/>
      <c r="AC2396" s="175"/>
      <c r="AD2396" s="175"/>
      <c r="AE2396" s="175"/>
      <c r="AF2396" s="175"/>
      <c r="AG2396" s="175"/>
    </row>
    <row r="2397" spans="1:33" ht="18" customHeight="1">
      <c r="A2397" s="647" t="str">
        <f t="shared" si="211"/>
        <v>平成25</v>
      </c>
      <c r="B2397" s="552">
        <f t="shared" si="208"/>
        <v>115</v>
      </c>
      <c r="C2397" s="648" t="s">
        <v>5280</v>
      </c>
      <c r="D2397" s="648" t="str">
        <f t="shared" si="209"/>
        <v/>
      </c>
      <c r="E2397" s="654">
        <v>1</v>
      </c>
      <c r="F2397" s="651" t="s">
        <v>5281</v>
      </c>
      <c r="G2397" s="651" t="s">
        <v>5282</v>
      </c>
      <c r="H2397" s="650" t="s">
        <v>2922</v>
      </c>
      <c r="I2397" s="677" t="s">
        <v>5010</v>
      </c>
      <c r="J2397" s="669">
        <v>1</v>
      </c>
      <c r="K2397" s="669">
        <v>1</v>
      </c>
      <c r="L2397" s="669">
        <v>2</v>
      </c>
      <c r="M2397" s="176">
        <f t="shared" si="212"/>
        <v>2</v>
      </c>
      <c r="N2397" s="1104"/>
      <c r="O2397" s="1129" t="str">
        <f t="shared" si="210"/>
        <v/>
      </c>
      <c r="P2397" s="175"/>
      <c r="Q2397" s="175"/>
      <c r="R2397" s="175"/>
      <c r="S2397" s="175"/>
      <c r="T2397" s="175"/>
      <c r="U2397" s="175"/>
      <c r="V2397" s="175"/>
      <c r="W2397" s="175"/>
      <c r="X2397" s="175"/>
      <c r="Y2397" s="175"/>
      <c r="Z2397" s="175"/>
      <c r="AA2397" s="175"/>
      <c r="AB2397" s="175"/>
      <c r="AC2397" s="175"/>
      <c r="AD2397" s="175"/>
      <c r="AE2397" s="175"/>
      <c r="AF2397" s="175"/>
      <c r="AG2397" s="175"/>
    </row>
    <row r="2398" spans="1:33" ht="18" customHeight="1">
      <c r="A2398" s="647" t="str">
        <f t="shared" si="211"/>
        <v>平成25</v>
      </c>
      <c r="B2398" s="552">
        <f t="shared" si="208"/>
        <v>115</v>
      </c>
      <c r="C2398" s="648" t="s">
        <v>5283</v>
      </c>
      <c r="D2398" s="648" t="str">
        <f t="shared" si="209"/>
        <v/>
      </c>
      <c r="E2398" s="654">
        <v>1</v>
      </c>
      <c r="F2398" s="651" t="s">
        <v>5284</v>
      </c>
      <c r="G2398" s="651" t="s">
        <v>5285</v>
      </c>
      <c r="H2398" s="650" t="s">
        <v>2922</v>
      </c>
      <c r="I2398" s="677" t="s">
        <v>5010</v>
      </c>
      <c r="J2398" s="669">
        <v>1</v>
      </c>
      <c r="K2398" s="669">
        <v>1</v>
      </c>
      <c r="L2398" s="669">
        <v>1</v>
      </c>
      <c r="M2398" s="176">
        <f t="shared" si="212"/>
        <v>1</v>
      </c>
      <c r="N2398" s="1104"/>
      <c r="O2398" s="1129" t="str">
        <f t="shared" si="210"/>
        <v/>
      </c>
      <c r="P2398" s="175"/>
      <c r="Q2398" s="175"/>
      <c r="R2398" s="175"/>
      <c r="S2398" s="175"/>
      <c r="T2398" s="175"/>
      <c r="U2398" s="175"/>
      <c r="V2398" s="175"/>
      <c r="W2398" s="175"/>
      <c r="X2398" s="175"/>
      <c r="Y2398" s="175"/>
      <c r="Z2398" s="175"/>
      <c r="AA2398" s="175"/>
      <c r="AB2398" s="175"/>
      <c r="AC2398" s="175"/>
      <c r="AD2398" s="175"/>
      <c r="AE2398" s="175"/>
      <c r="AF2398" s="175"/>
      <c r="AG2398" s="175"/>
    </row>
    <row r="2399" spans="1:33" ht="18" customHeight="1">
      <c r="A2399" s="647" t="str">
        <f t="shared" si="211"/>
        <v>平成25</v>
      </c>
      <c r="B2399" s="552">
        <f t="shared" si="208"/>
        <v>115</v>
      </c>
      <c r="C2399" s="648" t="s">
        <v>5286</v>
      </c>
      <c r="D2399" s="648" t="str">
        <f t="shared" si="209"/>
        <v/>
      </c>
      <c r="E2399" s="654">
        <v>1</v>
      </c>
      <c r="F2399" s="651" t="s">
        <v>5287</v>
      </c>
      <c r="G2399" s="651" t="s">
        <v>5282</v>
      </c>
      <c r="H2399" s="650" t="s">
        <v>2922</v>
      </c>
      <c r="I2399" s="677" t="s">
        <v>5010</v>
      </c>
      <c r="J2399" s="669">
        <v>1</v>
      </c>
      <c r="K2399" s="669">
        <v>1</v>
      </c>
      <c r="L2399" s="669">
        <v>1</v>
      </c>
      <c r="M2399" s="176">
        <f t="shared" si="212"/>
        <v>1</v>
      </c>
      <c r="N2399" s="1104"/>
      <c r="O2399" s="1129" t="str">
        <f t="shared" si="210"/>
        <v/>
      </c>
      <c r="P2399" s="175"/>
      <c r="Q2399" s="175"/>
      <c r="R2399" s="175"/>
      <c r="S2399" s="175"/>
      <c r="T2399" s="175"/>
      <c r="U2399" s="175"/>
      <c r="V2399" s="175"/>
      <c r="W2399" s="175"/>
      <c r="X2399" s="175"/>
      <c r="Y2399" s="175"/>
      <c r="Z2399" s="175"/>
      <c r="AA2399" s="175"/>
      <c r="AB2399" s="175"/>
      <c r="AC2399" s="175"/>
      <c r="AD2399" s="175"/>
      <c r="AE2399" s="175"/>
      <c r="AF2399" s="175"/>
      <c r="AG2399" s="175"/>
    </row>
    <row r="2400" spans="1:33" ht="18" customHeight="1">
      <c r="A2400" s="647" t="str">
        <f t="shared" si="211"/>
        <v>平成25</v>
      </c>
      <c r="B2400" s="552">
        <f t="shared" si="208"/>
        <v>115</v>
      </c>
      <c r="C2400" s="648" t="s">
        <v>5288</v>
      </c>
      <c r="D2400" s="648" t="str">
        <f t="shared" si="209"/>
        <v/>
      </c>
      <c r="E2400" s="654">
        <v>1</v>
      </c>
      <c r="F2400" s="651" t="s">
        <v>5289</v>
      </c>
      <c r="G2400" s="651" t="s">
        <v>5285</v>
      </c>
      <c r="H2400" s="650" t="s">
        <v>2922</v>
      </c>
      <c r="I2400" s="677" t="s">
        <v>5010</v>
      </c>
      <c r="J2400" s="669">
        <v>1</v>
      </c>
      <c r="K2400" s="669">
        <v>1</v>
      </c>
      <c r="L2400" s="669">
        <v>1</v>
      </c>
      <c r="M2400" s="176">
        <f t="shared" si="212"/>
        <v>1</v>
      </c>
      <c r="N2400" s="1104"/>
      <c r="O2400" s="1129" t="str">
        <f t="shared" si="210"/>
        <v/>
      </c>
      <c r="P2400" s="175"/>
      <c r="Q2400" s="175"/>
      <c r="R2400" s="175"/>
      <c r="S2400" s="175"/>
      <c r="T2400" s="175"/>
      <c r="U2400" s="175"/>
      <c r="V2400" s="175"/>
      <c r="W2400" s="175"/>
      <c r="X2400" s="175"/>
      <c r="Y2400" s="175"/>
      <c r="Z2400" s="175"/>
      <c r="AA2400" s="175"/>
      <c r="AB2400" s="175"/>
      <c r="AC2400" s="175"/>
      <c r="AD2400" s="175"/>
      <c r="AE2400" s="175"/>
      <c r="AF2400" s="175"/>
      <c r="AG2400" s="175"/>
    </row>
    <row r="2401" spans="1:33" ht="18" customHeight="1">
      <c r="A2401" s="647" t="str">
        <f t="shared" si="211"/>
        <v>平成25</v>
      </c>
      <c r="B2401" s="552">
        <f t="shared" si="208"/>
        <v>115</v>
      </c>
      <c r="C2401" s="648" t="s">
        <v>5166</v>
      </c>
      <c r="D2401" s="648" t="str">
        <f t="shared" si="209"/>
        <v/>
      </c>
      <c r="E2401" s="654">
        <v>1</v>
      </c>
      <c r="F2401" s="651" t="s">
        <v>5290</v>
      </c>
      <c r="G2401" s="651" t="s">
        <v>5282</v>
      </c>
      <c r="H2401" s="650" t="s">
        <v>2922</v>
      </c>
      <c r="I2401" s="677" t="s">
        <v>5010</v>
      </c>
      <c r="J2401" s="669">
        <v>1</v>
      </c>
      <c r="K2401" s="669">
        <v>1</v>
      </c>
      <c r="L2401" s="669">
        <v>4</v>
      </c>
      <c r="M2401" s="176">
        <f t="shared" si="212"/>
        <v>4</v>
      </c>
      <c r="N2401" s="1104"/>
      <c r="O2401" s="1129" t="str">
        <f t="shared" si="210"/>
        <v/>
      </c>
      <c r="P2401" s="175"/>
      <c r="Q2401" s="175"/>
      <c r="R2401" s="175"/>
      <c r="S2401" s="175"/>
      <c r="T2401" s="175"/>
      <c r="U2401" s="175"/>
      <c r="V2401" s="175"/>
      <c r="W2401" s="175"/>
      <c r="X2401" s="175"/>
      <c r="Y2401" s="175"/>
      <c r="Z2401" s="175"/>
      <c r="AA2401" s="175"/>
      <c r="AB2401" s="175"/>
      <c r="AC2401" s="175"/>
      <c r="AD2401" s="175"/>
      <c r="AE2401" s="175"/>
      <c r="AF2401" s="175"/>
      <c r="AG2401" s="175"/>
    </row>
    <row r="2402" spans="1:33" ht="18" customHeight="1">
      <c r="A2402" s="647" t="str">
        <f t="shared" si="211"/>
        <v>平成25</v>
      </c>
      <c r="B2402" s="552">
        <f t="shared" si="208"/>
        <v>115</v>
      </c>
      <c r="C2402" s="648" t="s">
        <v>5291</v>
      </c>
      <c r="D2402" s="648" t="str">
        <f t="shared" si="209"/>
        <v/>
      </c>
      <c r="E2402" s="654">
        <v>1</v>
      </c>
      <c r="F2402" s="651" t="s">
        <v>5292</v>
      </c>
      <c r="G2402" s="651" t="s">
        <v>5282</v>
      </c>
      <c r="H2402" s="650" t="s">
        <v>2922</v>
      </c>
      <c r="I2402" s="677" t="s">
        <v>5010</v>
      </c>
      <c r="J2402" s="669">
        <v>1</v>
      </c>
      <c r="K2402" s="669">
        <v>1</v>
      </c>
      <c r="L2402" s="669">
        <v>2</v>
      </c>
      <c r="M2402" s="176">
        <f t="shared" si="212"/>
        <v>2</v>
      </c>
      <c r="N2402" s="1104"/>
      <c r="O2402" s="1129" t="str">
        <f t="shared" si="210"/>
        <v/>
      </c>
      <c r="P2402" s="175"/>
      <c r="Q2402" s="175"/>
      <c r="R2402" s="175"/>
      <c r="S2402" s="175"/>
      <c r="T2402" s="175"/>
      <c r="U2402" s="175"/>
      <c r="V2402" s="175"/>
      <c r="W2402" s="175"/>
      <c r="X2402" s="175"/>
      <c r="Y2402" s="175"/>
      <c r="Z2402" s="175"/>
      <c r="AA2402" s="175"/>
      <c r="AB2402" s="175"/>
      <c r="AC2402" s="175"/>
      <c r="AD2402" s="175"/>
      <c r="AE2402" s="175"/>
      <c r="AF2402" s="175"/>
      <c r="AG2402" s="175"/>
    </row>
    <row r="2403" spans="1:33" ht="18" customHeight="1">
      <c r="A2403" s="647" t="str">
        <f t="shared" si="211"/>
        <v>平成25</v>
      </c>
      <c r="B2403" s="552">
        <f t="shared" si="208"/>
        <v>115</v>
      </c>
      <c r="C2403" s="648" t="s">
        <v>5147</v>
      </c>
      <c r="D2403" s="648" t="str">
        <f t="shared" si="209"/>
        <v/>
      </c>
      <c r="E2403" s="654">
        <v>1</v>
      </c>
      <c r="F2403" s="651" t="s">
        <v>5293</v>
      </c>
      <c r="G2403" s="651" t="s">
        <v>5294</v>
      </c>
      <c r="H2403" s="650" t="s">
        <v>2922</v>
      </c>
      <c r="I2403" s="677" t="s">
        <v>5010</v>
      </c>
      <c r="J2403" s="669">
        <v>1</v>
      </c>
      <c r="K2403" s="669">
        <v>1</v>
      </c>
      <c r="L2403" s="669">
        <v>1</v>
      </c>
      <c r="M2403" s="176">
        <f t="shared" si="212"/>
        <v>1</v>
      </c>
      <c r="N2403" s="1104"/>
      <c r="O2403" s="1129" t="str">
        <f t="shared" si="210"/>
        <v/>
      </c>
      <c r="P2403" s="175"/>
      <c r="Q2403" s="175"/>
      <c r="R2403" s="175"/>
      <c r="S2403" s="175"/>
      <c r="T2403" s="175"/>
      <c r="U2403" s="175"/>
      <c r="V2403" s="175"/>
      <c r="W2403" s="175"/>
      <c r="X2403" s="175"/>
      <c r="Y2403" s="175"/>
      <c r="Z2403" s="175"/>
      <c r="AA2403" s="175"/>
      <c r="AB2403" s="175"/>
      <c r="AC2403" s="175"/>
      <c r="AD2403" s="175"/>
      <c r="AE2403" s="175"/>
      <c r="AF2403" s="175"/>
      <c r="AG2403" s="175"/>
    </row>
    <row r="2404" spans="1:33" ht="18" customHeight="1">
      <c r="A2404" s="647" t="str">
        <f t="shared" si="211"/>
        <v>平成25</v>
      </c>
      <c r="B2404" s="552">
        <f t="shared" si="208"/>
        <v>115</v>
      </c>
      <c r="C2404" s="648" t="s">
        <v>5149</v>
      </c>
      <c r="D2404" s="648" t="str">
        <f t="shared" si="209"/>
        <v/>
      </c>
      <c r="E2404" s="654">
        <v>1</v>
      </c>
      <c r="F2404" s="651" t="s">
        <v>5295</v>
      </c>
      <c r="G2404" s="651" t="s">
        <v>5296</v>
      </c>
      <c r="H2404" s="650" t="s">
        <v>2922</v>
      </c>
      <c r="I2404" s="677" t="s">
        <v>5010</v>
      </c>
      <c r="J2404" s="669">
        <v>1</v>
      </c>
      <c r="K2404" s="669">
        <v>1</v>
      </c>
      <c r="L2404" s="669">
        <v>1</v>
      </c>
      <c r="M2404" s="176">
        <f t="shared" si="212"/>
        <v>1</v>
      </c>
      <c r="N2404" s="1104"/>
      <c r="O2404" s="1129" t="str">
        <f t="shared" si="210"/>
        <v/>
      </c>
      <c r="P2404" s="175"/>
      <c r="Q2404" s="175"/>
      <c r="R2404" s="175"/>
      <c r="S2404" s="175"/>
      <c r="T2404" s="175"/>
      <c r="U2404" s="175"/>
      <c r="V2404" s="175"/>
      <c r="W2404" s="175"/>
      <c r="X2404" s="175"/>
      <c r="Y2404" s="175"/>
      <c r="Z2404" s="175"/>
      <c r="AA2404" s="175"/>
      <c r="AB2404" s="175"/>
      <c r="AC2404" s="175"/>
      <c r="AD2404" s="175"/>
      <c r="AE2404" s="175"/>
      <c r="AF2404" s="175"/>
      <c r="AG2404" s="175"/>
    </row>
    <row r="2405" spans="1:33" ht="18" customHeight="1">
      <c r="A2405" s="647" t="str">
        <f t="shared" si="211"/>
        <v>平成25</v>
      </c>
      <c r="B2405" s="552">
        <f t="shared" si="208"/>
        <v>115</v>
      </c>
      <c r="C2405" s="648" t="s">
        <v>5204</v>
      </c>
      <c r="D2405" s="648" t="str">
        <f t="shared" si="209"/>
        <v/>
      </c>
      <c r="E2405" s="654">
        <v>1</v>
      </c>
      <c r="F2405" s="651" t="s">
        <v>5297</v>
      </c>
      <c r="G2405" s="651" t="s">
        <v>5298</v>
      </c>
      <c r="H2405" s="650" t="s">
        <v>2922</v>
      </c>
      <c r="I2405" s="677" t="s">
        <v>5010</v>
      </c>
      <c r="J2405" s="669">
        <v>1</v>
      </c>
      <c r="K2405" s="669">
        <v>1</v>
      </c>
      <c r="L2405" s="669">
        <v>1</v>
      </c>
      <c r="M2405" s="176">
        <f t="shared" si="212"/>
        <v>1</v>
      </c>
      <c r="N2405" s="1104"/>
      <c r="O2405" s="1129" t="str">
        <f t="shared" si="210"/>
        <v/>
      </c>
      <c r="P2405" s="175"/>
      <c r="Q2405" s="175"/>
      <c r="R2405" s="175"/>
      <c r="S2405" s="175"/>
      <c r="T2405" s="175"/>
      <c r="U2405" s="175"/>
      <c r="V2405" s="175"/>
      <c r="W2405" s="175"/>
      <c r="X2405" s="175"/>
      <c r="Y2405" s="175"/>
      <c r="Z2405" s="175"/>
      <c r="AA2405" s="175"/>
      <c r="AB2405" s="175"/>
      <c r="AC2405" s="175"/>
      <c r="AD2405" s="175"/>
      <c r="AE2405" s="175"/>
      <c r="AF2405" s="175"/>
      <c r="AG2405" s="175"/>
    </row>
    <row r="2406" spans="1:33" ht="18" customHeight="1">
      <c r="A2406" s="647" t="str">
        <f t="shared" si="211"/>
        <v>平成25</v>
      </c>
      <c r="B2406" s="552">
        <f t="shared" si="208"/>
        <v>115</v>
      </c>
      <c r="C2406" s="648" t="s">
        <v>5299</v>
      </c>
      <c r="D2406" s="648" t="str">
        <f t="shared" si="209"/>
        <v/>
      </c>
      <c r="E2406" s="654">
        <v>1</v>
      </c>
      <c r="F2406" s="651" t="s">
        <v>5300</v>
      </c>
      <c r="G2406" s="651" t="s">
        <v>5282</v>
      </c>
      <c r="H2406" s="650" t="s">
        <v>2922</v>
      </c>
      <c r="I2406" s="677" t="s">
        <v>5010</v>
      </c>
      <c r="J2406" s="669">
        <v>1</v>
      </c>
      <c r="K2406" s="669">
        <v>1</v>
      </c>
      <c r="L2406" s="669">
        <v>1</v>
      </c>
      <c r="M2406" s="176">
        <f t="shared" si="212"/>
        <v>1</v>
      </c>
      <c r="N2406" s="1104"/>
      <c r="O2406" s="1129" t="str">
        <f t="shared" si="210"/>
        <v/>
      </c>
      <c r="P2406" s="175"/>
      <c r="Q2406" s="175"/>
      <c r="R2406" s="175"/>
      <c r="S2406" s="175"/>
      <c r="T2406" s="175"/>
      <c r="U2406" s="175"/>
      <c r="V2406" s="175"/>
      <c r="W2406" s="175"/>
      <c r="X2406" s="175"/>
      <c r="Y2406" s="175"/>
      <c r="Z2406" s="175"/>
      <c r="AA2406" s="175"/>
      <c r="AB2406" s="175"/>
      <c r="AC2406" s="175"/>
      <c r="AD2406" s="175"/>
      <c r="AE2406" s="175"/>
      <c r="AF2406" s="175"/>
      <c r="AG2406" s="175"/>
    </row>
    <row r="2407" spans="1:33" ht="18" customHeight="1">
      <c r="A2407" s="647" t="str">
        <f t="shared" si="211"/>
        <v>平成25</v>
      </c>
      <c r="B2407" s="552">
        <f t="shared" si="208"/>
        <v>115</v>
      </c>
      <c r="C2407" s="648" t="s">
        <v>5301</v>
      </c>
      <c r="D2407" s="648" t="str">
        <f t="shared" si="209"/>
        <v/>
      </c>
      <c r="E2407" s="654">
        <v>1</v>
      </c>
      <c r="F2407" s="651" t="s">
        <v>5302</v>
      </c>
      <c r="G2407" s="651" t="s">
        <v>5282</v>
      </c>
      <c r="H2407" s="650" t="s">
        <v>2922</v>
      </c>
      <c r="I2407" s="677" t="s">
        <v>5010</v>
      </c>
      <c r="J2407" s="669">
        <v>1</v>
      </c>
      <c r="K2407" s="669">
        <v>1</v>
      </c>
      <c r="L2407" s="669">
        <v>1</v>
      </c>
      <c r="M2407" s="176">
        <f t="shared" si="212"/>
        <v>1</v>
      </c>
      <c r="N2407" s="1104"/>
      <c r="O2407" s="1129" t="str">
        <f t="shared" si="210"/>
        <v/>
      </c>
      <c r="P2407" s="175"/>
      <c r="Q2407" s="175"/>
      <c r="R2407" s="175"/>
      <c r="S2407" s="175"/>
      <c r="T2407" s="175"/>
      <c r="U2407" s="175"/>
      <c r="V2407" s="175"/>
      <c r="W2407" s="175"/>
      <c r="X2407" s="175"/>
      <c r="Y2407" s="175"/>
      <c r="Z2407" s="175"/>
      <c r="AA2407" s="175"/>
      <c r="AB2407" s="175"/>
      <c r="AC2407" s="175"/>
      <c r="AD2407" s="175"/>
      <c r="AE2407" s="175"/>
      <c r="AF2407" s="175"/>
      <c r="AG2407" s="175"/>
    </row>
    <row r="2408" spans="1:33" ht="18" customHeight="1">
      <c r="A2408" s="647" t="str">
        <f t="shared" si="211"/>
        <v>平成25</v>
      </c>
      <c r="B2408" s="552">
        <f t="shared" si="208"/>
        <v>36</v>
      </c>
      <c r="C2408" s="648" t="s">
        <v>5303</v>
      </c>
      <c r="D2408" s="648">
        <f t="shared" si="209"/>
        <v>41549</v>
      </c>
      <c r="E2408" s="654">
        <v>2</v>
      </c>
      <c r="F2408" s="650" t="s">
        <v>5304</v>
      </c>
      <c r="G2408" s="650" t="s">
        <v>4211</v>
      </c>
      <c r="H2408" s="650" t="s">
        <v>2920</v>
      </c>
      <c r="I2408" s="677" t="s">
        <v>4083</v>
      </c>
      <c r="J2408" s="669">
        <v>2</v>
      </c>
      <c r="K2408" s="669">
        <v>11</v>
      </c>
      <c r="L2408" s="669">
        <v>39</v>
      </c>
      <c r="M2408" s="176">
        <f t="shared" si="212"/>
        <v>78</v>
      </c>
      <c r="N2408" s="1104"/>
      <c r="O2408" s="1129" t="str">
        <f t="shared" si="210"/>
        <v/>
      </c>
      <c r="P2408" s="175"/>
      <c r="Q2408" s="175"/>
      <c r="R2408" s="175"/>
      <c r="S2408" s="175"/>
      <c r="T2408" s="175"/>
      <c r="U2408" s="175"/>
      <c r="V2408" s="175"/>
      <c r="W2408" s="175"/>
      <c r="X2408" s="175"/>
      <c r="Y2408" s="175"/>
      <c r="Z2408" s="175"/>
      <c r="AA2408" s="175"/>
      <c r="AB2408" s="175"/>
      <c r="AC2408" s="175"/>
      <c r="AD2408" s="175"/>
      <c r="AE2408" s="175"/>
      <c r="AF2408" s="175"/>
      <c r="AG2408" s="175"/>
    </row>
    <row r="2409" spans="1:33" ht="18" customHeight="1">
      <c r="A2409" s="647" t="str">
        <f t="shared" si="211"/>
        <v>平成25</v>
      </c>
      <c r="B2409" s="552">
        <f t="shared" si="208"/>
        <v>115</v>
      </c>
      <c r="C2409" s="648" t="s">
        <v>5262</v>
      </c>
      <c r="D2409" s="648" t="str">
        <f t="shared" si="209"/>
        <v/>
      </c>
      <c r="E2409" s="654">
        <v>1</v>
      </c>
      <c r="F2409" s="651" t="s">
        <v>5305</v>
      </c>
      <c r="G2409" s="651" t="s">
        <v>5282</v>
      </c>
      <c r="H2409" s="650" t="s">
        <v>2922</v>
      </c>
      <c r="I2409" s="677" t="s">
        <v>5010</v>
      </c>
      <c r="J2409" s="669">
        <v>1</v>
      </c>
      <c r="K2409" s="669">
        <v>1</v>
      </c>
      <c r="L2409" s="669">
        <v>2</v>
      </c>
      <c r="M2409" s="176">
        <f t="shared" si="212"/>
        <v>2</v>
      </c>
      <c r="N2409" s="1104"/>
      <c r="O2409" s="1129" t="str">
        <f t="shared" si="210"/>
        <v/>
      </c>
      <c r="P2409" s="175"/>
      <c r="Q2409" s="175"/>
      <c r="R2409" s="175"/>
      <c r="S2409" s="175"/>
      <c r="T2409" s="175"/>
      <c r="U2409" s="175"/>
      <c r="V2409" s="175"/>
      <c r="W2409" s="175"/>
      <c r="X2409" s="175"/>
      <c r="Y2409" s="175"/>
      <c r="Z2409" s="175"/>
      <c r="AA2409" s="175"/>
      <c r="AB2409" s="175"/>
      <c r="AC2409" s="175"/>
      <c r="AD2409" s="175"/>
      <c r="AE2409" s="175"/>
      <c r="AF2409" s="175"/>
      <c r="AG2409" s="175"/>
    </row>
    <row r="2410" spans="1:33" ht="18" customHeight="1">
      <c r="A2410" s="647" t="str">
        <f t="shared" si="211"/>
        <v>平成25</v>
      </c>
      <c r="B2410" s="552">
        <f t="shared" si="208"/>
        <v>115</v>
      </c>
      <c r="C2410" s="648" t="s">
        <v>5233</v>
      </c>
      <c r="D2410" s="648" t="str">
        <f t="shared" si="209"/>
        <v/>
      </c>
      <c r="E2410" s="654">
        <v>1</v>
      </c>
      <c r="F2410" s="651" t="s">
        <v>5306</v>
      </c>
      <c r="G2410" s="651" t="s">
        <v>5282</v>
      </c>
      <c r="H2410" s="650" t="s">
        <v>2922</v>
      </c>
      <c r="I2410" s="677" t="s">
        <v>5010</v>
      </c>
      <c r="J2410" s="669">
        <v>1</v>
      </c>
      <c r="K2410" s="669">
        <v>1</v>
      </c>
      <c r="L2410" s="669">
        <v>1</v>
      </c>
      <c r="M2410" s="176">
        <f t="shared" si="212"/>
        <v>1</v>
      </c>
      <c r="N2410" s="1104"/>
      <c r="O2410" s="1129" t="str">
        <f t="shared" si="210"/>
        <v/>
      </c>
      <c r="P2410" s="175"/>
      <c r="Q2410" s="175"/>
      <c r="R2410" s="175"/>
      <c r="S2410" s="175"/>
      <c r="T2410" s="175"/>
      <c r="U2410" s="175"/>
      <c r="V2410" s="175"/>
      <c r="W2410" s="175"/>
      <c r="X2410" s="175"/>
      <c r="Y2410" s="175"/>
      <c r="Z2410" s="175"/>
      <c r="AA2410" s="175"/>
      <c r="AB2410" s="175"/>
      <c r="AC2410" s="175"/>
      <c r="AD2410" s="175"/>
      <c r="AE2410" s="175"/>
      <c r="AF2410" s="175"/>
      <c r="AG2410" s="175"/>
    </row>
    <row r="2411" spans="1:33" ht="18" customHeight="1">
      <c r="A2411" s="647" t="str">
        <f t="shared" si="211"/>
        <v>平成25</v>
      </c>
      <c r="B2411" s="552">
        <f t="shared" si="208"/>
        <v>115</v>
      </c>
      <c r="C2411" s="648" t="s">
        <v>5239</v>
      </c>
      <c r="D2411" s="648" t="str">
        <f t="shared" si="209"/>
        <v/>
      </c>
      <c r="E2411" s="654">
        <v>1</v>
      </c>
      <c r="F2411" s="651" t="s">
        <v>5307</v>
      </c>
      <c r="G2411" s="651" t="s">
        <v>5308</v>
      </c>
      <c r="H2411" s="650" t="s">
        <v>2922</v>
      </c>
      <c r="I2411" s="677" t="s">
        <v>5010</v>
      </c>
      <c r="J2411" s="669">
        <v>1</v>
      </c>
      <c r="K2411" s="669">
        <v>1</v>
      </c>
      <c r="L2411" s="669">
        <v>1</v>
      </c>
      <c r="M2411" s="176">
        <f t="shared" si="212"/>
        <v>1</v>
      </c>
      <c r="N2411" s="1104"/>
      <c r="O2411" s="1129" t="str">
        <f t="shared" si="210"/>
        <v/>
      </c>
      <c r="P2411" s="175"/>
      <c r="Q2411" s="175"/>
      <c r="R2411" s="175"/>
      <c r="S2411" s="175"/>
      <c r="T2411" s="175"/>
      <c r="U2411" s="175"/>
      <c r="V2411" s="175"/>
      <c r="W2411" s="175"/>
      <c r="X2411" s="175"/>
      <c r="Y2411" s="175"/>
      <c r="Z2411" s="175"/>
      <c r="AA2411" s="175"/>
      <c r="AB2411" s="175"/>
      <c r="AC2411" s="175"/>
      <c r="AD2411" s="175"/>
      <c r="AE2411" s="175"/>
      <c r="AF2411" s="175"/>
      <c r="AG2411" s="175"/>
    </row>
    <row r="2412" spans="1:33" ht="18" customHeight="1">
      <c r="A2412" s="647" t="str">
        <f t="shared" si="211"/>
        <v>平成25</v>
      </c>
      <c r="B2412" s="552">
        <f t="shared" si="208"/>
        <v>115</v>
      </c>
      <c r="C2412" s="648" t="s">
        <v>5309</v>
      </c>
      <c r="D2412" s="648" t="str">
        <f t="shared" si="209"/>
        <v/>
      </c>
      <c r="E2412" s="654">
        <v>1</v>
      </c>
      <c r="F2412" s="651" t="s">
        <v>5310</v>
      </c>
      <c r="G2412" s="651" t="s">
        <v>5311</v>
      </c>
      <c r="H2412" s="650" t="s">
        <v>2922</v>
      </c>
      <c r="I2412" s="677" t="s">
        <v>5010</v>
      </c>
      <c r="J2412" s="669">
        <v>1</v>
      </c>
      <c r="K2412" s="669">
        <v>1</v>
      </c>
      <c r="L2412" s="669">
        <v>1</v>
      </c>
      <c r="M2412" s="176">
        <f t="shared" si="212"/>
        <v>1</v>
      </c>
      <c r="N2412" s="1104"/>
      <c r="O2412" s="1129" t="str">
        <f t="shared" si="210"/>
        <v/>
      </c>
      <c r="P2412" s="175"/>
      <c r="Q2412" s="175"/>
      <c r="R2412" s="175"/>
      <c r="S2412" s="175"/>
      <c r="T2412" s="175"/>
      <c r="U2412" s="175"/>
      <c r="V2412" s="175"/>
      <c r="W2412" s="175"/>
      <c r="X2412" s="175"/>
      <c r="Y2412" s="175"/>
      <c r="Z2412" s="175"/>
      <c r="AA2412" s="175"/>
      <c r="AB2412" s="175"/>
      <c r="AC2412" s="175"/>
      <c r="AD2412" s="175"/>
      <c r="AE2412" s="175"/>
      <c r="AF2412" s="175"/>
      <c r="AG2412" s="175"/>
    </row>
    <row r="2413" spans="1:33" ht="18" customHeight="1">
      <c r="A2413" s="647" t="str">
        <f t="shared" si="211"/>
        <v>平成25</v>
      </c>
      <c r="B2413" s="552">
        <f t="shared" si="208"/>
        <v>115</v>
      </c>
      <c r="C2413" s="648" t="s">
        <v>5312</v>
      </c>
      <c r="D2413" s="648" t="str">
        <f t="shared" si="209"/>
        <v/>
      </c>
      <c r="E2413" s="654">
        <v>1</v>
      </c>
      <c r="F2413" s="651" t="s">
        <v>5313</v>
      </c>
      <c r="G2413" s="651" t="s">
        <v>5282</v>
      </c>
      <c r="H2413" s="650" t="s">
        <v>2922</v>
      </c>
      <c r="I2413" s="677" t="s">
        <v>5010</v>
      </c>
      <c r="J2413" s="669">
        <v>1</v>
      </c>
      <c r="K2413" s="669">
        <v>1</v>
      </c>
      <c r="L2413" s="669">
        <v>1</v>
      </c>
      <c r="M2413" s="176">
        <f t="shared" si="212"/>
        <v>1</v>
      </c>
      <c r="N2413" s="1104"/>
      <c r="O2413" s="1129" t="str">
        <f t="shared" si="210"/>
        <v/>
      </c>
      <c r="P2413" s="175"/>
      <c r="Q2413" s="175"/>
      <c r="R2413" s="175"/>
      <c r="S2413" s="175"/>
      <c r="T2413" s="175"/>
      <c r="U2413" s="175"/>
      <c r="V2413" s="175"/>
      <c r="W2413" s="175"/>
      <c r="X2413" s="175"/>
      <c r="Y2413" s="175"/>
      <c r="Z2413" s="175"/>
      <c r="AA2413" s="175"/>
      <c r="AB2413" s="175"/>
      <c r="AC2413" s="175"/>
      <c r="AD2413" s="175"/>
      <c r="AE2413" s="175"/>
      <c r="AF2413" s="175"/>
      <c r="AG2413" s="175"/>
    </row>
    <row r="2414" spans="1:33" ht="18" customHeight="1">
      <c r="A2414" s="647" t="str">
        <f t="shared" si="211"/>
        <v>平成25</v>
      </c>
      <c r="B2414" s="552">
        <f t="shared" si="208"/>
        <v>115</v>
      </c>
      <c r="C2414" s="648" t="s">
        <v>5314</v>
      </c>
      <c r="D2414" s="648" t="str">
        <f t="shared" si="209"/>
        <v/>
      </c>
      <c r="E2414" s="654">
        <v>1</v>
      </c>
      <c r="F2414" s="651" t="s">
        <v>5315</v>
      </c>
      <c r="G2414" s="651" t="s">
        <v>4953</v>
      </c>
      <c r="H2414" s="650" t="s">
        <v>2922</v>
      </c>
      <c r="I2414" s="677" t="s">
        <v>5010</v>
      </c>
      <c r="J2414" s="669">
        <v>1</v>
      </c>
      <c r="K2414" s="669">
        <v>1</v>
      </c>
      <c r="L2414" s="669">
        <v>1</v>
      </c>
      <c r="M2414" s="176">
        <f t="shared" si="212"/>
        <v>1</v>
      </c>
      <c r="N2414" s="1104"/>
      <c r="O2414" s="1129" t="str">
        <f t="shared" si="210"/>
        <v/>
      </c>
      <c r="P2414" s="175"/>
      <c r="Q2414" s="175"/>
      <c r="R2414" s="175"/>
      <c r="S2414" s="175"/>
      <c r="T2414" s="175"/>
      <c r="U2414" s="175"/>
      <c r="V2414" s="175"/>
      <c r="W2414" s="175"/>
      <c r="X2414" s="175"/>
      <c r="Y2414" s="175"/>
      <c r="Z2414" s="175"/>
      <c r="AA2414" s="175"/>
      <c r="AB2414" s="175"/>
      <c r="AC2414" s="175"/>
      <c r="AD2414" s="175"/>
      <c r="AE2414" s="175"/>
      <c r="AF2414" s="175"/>
      <c r="AG2414" s="175"/>
    </row>
    <row r="2415" spans="1:33" ht="18" customHeight="1">
      <c r="A2415" s="647" t="str">
        <f t="shared" si="211"/>
        <v>平成25</v>
      </c>
      <c r="B2415" s="552">
        <f t="shared" si="208"/>
        <v>115</v>
      </c>
      <c r="C2415" s="648" t="s">
        <v>5316</v>
      </c>
      <c r="D2415" s="648" t="str">
        <f t="shared" si="209"/>
        <v/>
      </c>
      <c r="E2415" s="654">
        <v>1</v>
      </c>
      <c r="F2415" s="651" t="s">
        <v>5317</v>
      </c>
      <c r="G2415" s="651" t="s">
        <v>5318</v>
      </c>
      <c r="H2415" s="650" t="s">
        <v>2922</v>
      </c>
      <c r="I2415" s="677" t="s">
        <v>5010</v>
      </c>
      <c r="J2415" s="669">
        <v>1</v>
      </c>
      <c r="K2415" s="669">
        <v>1</v>
      </c>
      <c r="L2415" s="669">
        <v>3</v>
      </c>
      <c r="M2415" s="176">
        <f t="shared" si="212"/>
        <v>3</v>
      </c>
      <c r="N2415" s="1104"/>
      <c r="O2415" s="1129" t="str">
        <f t="shared" si="210"/>
        <v/>
      </c>
      <c r="P2415" s="175"/>
      <c r="Q2415" s="175"/>
      <c r="R2415" s="175"/>
      <c r="S2415" s="175"/>
      <c r="T2415" s="175"/>
      <c r="U2415" s="175"/>
      <c r="V2415" s="175"/>
      <c r="W2415" s="175"/>
      <c r="X2415" s="175"/>
      <c r="Y2415" s="175"/>
      <c r="Z2415" s="175"/>
      <c r="AA2415" s="175"/>
      <c r="AB2415" s="175"/>
      <c r="AC2415" s="175"/>
      <c r="AD2415" s="175"/>
      <c r="AE2415" s="175"/>
      <c r="AF2415" s="175"/>
      <c r="AG2415" s="175"/>
    </row>
    <row r="2416" spans="1:33" ht="18" customHeight="1">
      <c r="A2416" s="647" t="str">
        <f t="shared" si="211"/>
        <v>平成25</v>
      </c>
      <c r="B2416" s="552">
        <f t="shared" si="208"/>
        <v>47</v>
      </c>
      <c r="C2416" s="648" t="s">
        <v>5316</v>
      </c>
      <c r="D2416" s="648" t="str">
        <f t="shared" si="209"/>
        <v/>
      </c>
      <c r="E2416" s="654">
        <v>1</v>
      </c>
      <c r="F2416" s="651" t="s">
        <v>5319</v>
      </c>
      <c r="G2416" s="651" t="s">
        <v>5320</v>
      </c>
      <c r="H2416" s="650" t="s">
        <v>3523</v>
      </c>
      <c r="I2416" s="677" t="s">
        <v>5039</v>
      </c>
      <c r="J2416" s="669">
        <v>2</v>
      </c>
      <c r="K2416" s="669">
        <v>7</v>
      </c>
      <c r="L2416" s="669">
        <v>24</v>
      </c>
      <c r="M2416" s="176">
        <f t="shared" si="212"/>
        <v>24</v>
      </c>
      <c r="N2416" s="1104"/>
      <c r="O2416" s="1129" t="str">
        <f t="shared" si="210"/>
        <v/>
      </c>
      <c r="P2416" s="175"/>
      <c r="Q2416" s="175"/>
      <c r="R2416" s="175"/>
      <c r="S2416" s="175"/>
      <c r="T2416" s="175"/>
      <c r="U2416" s="175"/>
      <c r="V2416" s="175"/>
      <c r="W2416" s="175"/>
      <c r="X2416" s="175"/>
      <c r="Y2416" s="175"/>
      <c r="Z2416" s="175"/>
      <c r="AA2416" s="175"/>
      <c r="AB2416" s="175"/>
      <c r="AC2416" s="175"/>
      <c r="AD2416" s="175"/>
      <c r="AE2416" s="175"/>
      <c r="AF2416" s="175"/>
      <c r="AG2416" s="175"/>
    </row>
    <row r="2417" spans="1:33" ht="18" customHeight="1">
      <c r="A2417" s="647" t="str">
        <f t="shared" si="211"/>
        <v>平成25</v>
      </c>
      <c r="B2417" s="552">
        <f t="shared" si="208"/>
        <v>34</v>
      </c>
      <c r="C2417" s="648" t="s">
        <v>5321</v>
      </c>
      <c r="D2417" s="648" t="str">
        <f t="shared" si="209"/>
        <v/>
      </c>
      <c r="E2417" s="654">
        <v>1</v>
      </c>
      <c r="F2417" s="651" t="s">
        <v>5322</v>
      </c>
      <c r="G2417" s="651" t="s">
        <v>2915</v>
      </c>
      <c r="H2417" s="650" t="s">
        <v>3523</v>
      </c>
      <c r="I2417" s="677" t="s">
        <v>5039</v>
      </c>
      <c r="J2417" s="669">
        <v>2</v>
      </c>
      <c r="K2417" s="669">
        <v>12</v>
      </c>
      <c r="L2417" s="669">
        <v>79</v>
      </c>
      <c r="M2417" s="176">
        <f t="shared" si="212"/>
        <v>79</v>
      </c>
      <c r="N2417" s="1104"/>
      <c r="O2417" s="1129" t="str">
        <f t="shared" si="210"/>
        <v/>
      </c>
      <c r="P2417" s="175"/>
      <c r="Q2417" s="175"/>
      <c r="R2417" s="175"/>
      <c r="S2417" s="175"/>
      <c r="T2417" s="175"/>
      <c r="U2417" s="175"/>
      <c r="V2417" s="175"/>
      <c r="W2417" s="175"/>
      <c r="X2417" s="175"/>
      <c r="Y2417" s="175"/>
      <c r="Z2417" s="175"/>
      <c r="AA2417" s="175"/>
      <c r="AB2417" s="175"/>
      <c r="AC2417" s="175"/>
      <c r="AD2417" s="175"/>
      <c r="AE2417" s="175"/>
      <c r="AF2417" s="175"/>
      <c r="AG2417" s="175"/>
    </row>
    <row r="2418" spans="1:33" ht="18" customHeight="1">
      <c r="A2418" s="647" t="str">
        <f t="shared" si="211"/>
        <v>平成25</v>
      </c>
      <c r="B2418" s="552">
        <f t="shared" si="208"/>
        <v>39</v>
      </c>
      <c r="C2418" s="648" t="s">
        <v>5323</v>
      </c>
      <c r="D2418" s="648" t="str">
        <f t="shared" si="209"/>
        <v/>
      </c>
      <c r="E2418" s="654">
        <v>1</v>
      </c>
      <c r="F2418" s="651" t="s">
        <v>5324</v>
      </c>
      <c r="G2418" s="651" t="s">
        <v>2915</v>
      </c>
      <c r="H2418" s="650" t="s">
        <v>3523</v>
      </c>
      <c r="I2418" s="677" t="s">
        <v>5039</v>
      </c>
      <c r="J2418" s="669">
        <v>2</v>
      </c>
      <c r="K2418" s="669">
        <v>8</v>
      </c>
      <c r="L2418" s="669">
        <v>40</v>
      </c>
      <c r="M2418" s="176">
        <f t="shared" si="212"/>
        <v>40</v>
      </c>
      <c r="N2418" s="1104"/>
      <c r="O2418" s="1129" t="str">
        <f t="shared" si="210"/>
        <v/>
      </c>
      <c r="P2418" s="175"/>
      <c r="Q2418" s="175"/>
      <c r="R2418" s="175"/>
      <c r="S2418" s="175"/>
      <c r="T2418" s="175"/>
      <c r="U2418" s="175"/>
      <c r="V2418" s="175"/>
      <c r="W2418" s="175"/>
      <c r="X2418" s="175"/>
      <c r="Y2418" s="175"/>
      <c r="Z2418" s="175"/>
      <c r="AA2418" s="175"/>
      <c r="AB2418" s="175"/>
      <c r="AC2418" s="175"/>
      <c r="AD2418" s="175"/>
      <c r="AE2418" s="175"/>
      <c r="AF2418" s="175"/>
      <c r="AG2418" s="175"/>
    </row>
    <row r="2419" spans="1:33" ht="18" customHeight="1">
      <c r="A2419" s="647" t="str">
        <f t="shared" si="211"/>
        <v>平成25</v>
      </c>
      <c r="B2419" s="552">
        <f t="shared" si="208"/>
        <v>47</v>
      </c>
      <c r="C2419" s="648" t="s">
        <v>5325</v>
      </c>
      <c r="D2419" s="648" t="str">
        <f t="shared" si="209"/>
        <v/>
      </c>
      <c r="E2419" s="654">
        <v>1</v>
      </c>
      <c r="F2419" s="650" t="s">
        <v>5326</v>
      </c>
      <c r="G2419" s="650" t="s">
        <v>2787</v>
      </c>
      <c r="H2419" s="650" t="s">
        <v>2920</v>
      </c>
      <c r="I2419" s="677" t="s">
        <v>4083</v>
      </c>
      <c r="J2419" s="669">
        <v>2</v>
      </c>
      <c r="K2419" s="669">
        <v>7</v>
      </c>
      <c r="L2419" s="669">
        <v>36</v>
      </c>
      <c r="M2419" s="176">
        <f t="shared" si="212"/>
        <v>36</v>
      </c>
      <c r="N2419" s="1104"/>
      <c r="O2419" s="1129" t="str">
        <f t="shared" si="210"/>
        <v/>
      </c>
      <c r="P2419" s="175"/>
      <c r="Q2419" s="175"/>
      <c r="R2419" s="175"/>
      <c r="S2419" s="175"/>
      <c r="T2419" s="175"/>
      <c r="U2419" s="175"/>
      <c r="V2419" s="175"/>
      <c r="W2419" s="175"/>
      <c r="X2419" s="175"/>
      <c r="Y2419" s="175"/>
      <c r="Z2419" s="175"/>
      <c r="AA2419" s="175"/>
      <c r="AB2419" s="175"/>
      <c r="AC2419" s="175"/>
      <c r="AD2419" s="175"/>
      <c r="AE2419" s="175"/>
      <c r="AF2419" s="175"/>
      <c r="AG2419" s="175"/>
    </row>
    <row r="2420" spans="1:33" ht="18" customHeight="1">
      <c r="A2420" s="647" t="str">
        <f t="shared" si="211"/>
        <v>平成25</v>
      </c>
      <c r="B2420" s="552">
        <f t="shared" si="208"/>
        <v>115</v>
      </c>
      <c r="C2420" s="648" t="s">
        <v>5246</v>
      </c>
      <c r="D2420" s="648" t="str">
        <f t="shared" si="209"/>
        <v/>
      </c>
      <c r="E2420" s="654">
        <v>1</v>
      </c>
      <c r="F2420" s="651" t="s">
        <v>5327</v>
      </c>
      <c r="G2420" s="651" t="s">
        <v>5328</v>
      </c>
      <c r="H2420" s="650" t="s">
        <v>2922</v>
      </c>
      <c r="I2420" s="677" t="s">
        <v>5010</v>
      </c>
      <c r="J2420" s="669">
        <v>1</v>
      </c>
      <c r="K2420" s="669">
        <v>1</v>
      </c>
      <c r="L2420" s="669">
        <v>1</v>
      </c>
      <c r="M2420" s="176">
        <f t="shared" si="212"/>
        <v>1</v>
      </c>
      <c r="N2420" s="1104"/>
      <c r="O2420" s="1129" t="str">
        <f t="shared" si="210"/>
        <v/>
      </c>
      <c r="P2420" s="175"/>
      <c r="Q2420" s="175"/>
      <c r="R2420" s="175"/>
      <c r="S2420" s="175"/>
      <c r="T2420" s="175"/>
      <c r="U2420" s="175"/>
      <c r="V2420" s="175"/>
      <c r="W2420" s="175"/>
      <c r="X2420" s="175"/>
      <c r="Y2420" s="175"/>
      <c r="Z2420" s="175"/>
      <c r="AA2420" s="175"/>
      <c r="AB2420" s="175"/>
      <c r="AC2420" s="175"/>
      <c r="AD2420" s="175"/>
      <c r="AE2420" s="175"/>
      <c r="AF2420" s="175"/>
      <c r="AG2420" s="175"/>
    </row>
    <row r="2421" spans="1:33" ht="18" customHeight="1">
      <c r="A2421" s="647" t="str">
        <f t="shared" si="211"/>
        <v>平成25</v>
      </c>
      <c r="B2421" s="552">
        <f t="shared" si="208"/>
        <v>26</v>
      </c>
      <c r="C2421" s="648" t="s">
        <v>5329</v>
      </c>
      <c r="D2421" s="648" t="str">
        <f t="shared" si="209"/>
        <v/>
      </c>
      <c r="E2421" s="654">
        <v>1</v>
      </c>
      <c r="F2421" s="650" t="s">
        <v>5330</v>
      </c>
      <c r="G2421" s="650" t="s">
        <v>3271</v>
      </c>
      <c r="H2421" s="650" t="s">
        <v>3703</v>
      </c>
      <c r="I2421" s="677" t="s">
        <v>4083</v>
      </c>
      <c r="J2421" s="669">
        <v>2</v>
      </c>
      <c r="K2421" s="669">
        <v>23</v>
      </c>
      <c r="L2421" s="669">
        <v>68</v>
      </c>
      <c r="M2421" s="176">
        <f t="shared" si="212"/>
        <v>68</v>
      </c>
      <c r="N2421" s="1104"/>
      <c r="O2421" s="1129" t="str">
        <f t="shared" si="210"/>
        <v/>
      </c>
      <c r="P2421" s="175"/>
      <c r="Q2421" s="175"/>
      <c r="R2421" s="175"/>
      <c r="S2421" s="175"/>
      <c r="T2421" s="175"/>
      <c r="U2421" s="175"/>
      <c r="V2421" s="175"/>
      <c r="W2421" s="175"/>
      <c r="X2421" s="175"/>
      <c r="Y2421" s="175"/>
      <c r="Z2421" s="175"/>
      <c r="AA2421" s="175"/>
      <c r="AB2421" s="175"/>
      <c r="AC2421" s="175"/>
      <c r="AD2421" s="175"/>
      <c r="AE2421" s="175"/>
      <c r="AF2421" s="175"/>
      <c r="AG2421" s="175"/>
    </row>
    <row r="2422" spans="1:33" ht="18" customHeight="1">
      <c r="A2422" s="647" t="str">
        <f t="shared" si="211"/>
        <v>平成25</v>
      </c>
      <c r="B2422" s="552">
        <f t="shared" si="208"/>
        <v>39</v>
      </c>
      <c r="C2422" s="648" t="s">
        <v>5331</v>
      </c>
      <c r="D2422" s="648" t="str">
        <f t="shared" si="209"/>
        <v/>
      </c>
      <c r="E2422" s="654">
        <v>1</v>
      </c>
      <c r="F2422" s="650" t="s">
        <v>5332</v>
      </c>
      <c r="G2422" s="650" t="s">
        <v>5333</v>
      </c>
      <c r="H2422" s="650" t="s">
        <v>3703</v>
      </c>
      <c r="I2422" s="677" t="s">
        <v>4083</v>
      </c>
      <c r="J2422" s="669">
        <v>2</v>
      </c>
      <c r="K2422" s="669">
        <v>8</v>
      </c>
      <c r="L2422" s="669">
        <v>211</v>
      </c>
      <c r="M2422" s="176">
        <f t="shared" si="212"/>
        <v>211</v>
      </c>
      <c r="N2422" s="1104"/>
      <c r="O2422" s="1129" t="str">
        <f t="shared" si="210"/>
        <v/>
      </c>
      <c r="P2422" s="175"/>
      <c r="Q2422" s="175"/>
      <c r="R2422" s="175"/>
      <c r="S2422" s="175"/>
      <c r="T2422" s="175"/>
      <c r="U2422" s="175"/>
      <c r="V2422" s="175"/>
      <c r="W2422" s="175"/>
      <c r="X2422" s="175"/>
      <c r="Y2422" s="175"/>
      <c r="Z2422" s="175"/>
      <c r="AA2422" s="175"/>
      <c r="AB2422" s="175"/>
      <c r="AC2422" s="175"/>
      <c r="AD2422" s="175"/>
      <c r="AE2422" s="175"/>
      <c r="AF2422" s="175"/>
      <c r="AG2422" s="175"/>
    </row>
    <row r="2423" spans="1:33" ht="18" customHeight="1">
      <c r="A2423" s="647" t="str">
        <f t="shared" si="211"/>
        <v>平成25</v>
      </c>
      <c r="B2423" s="552">
        <f t="shared" si="208"/>
        <v>115</v>
      </c>
      <c r="C2423" s="648" t="s">
        <v>5334</v>
      </c>
      <c r="D2423" s="648" t="str">
        <f t="shared" si="209"/>
        <v/>
      </c>
      <c r="E2423" s="680">
        <v>1</v>
      </c>
      <c r="F2423" s="650" t="s">
        <v>5335</v>
      </c>
      <c r="G2423" s="650" t="s">
        <v>5336</v>
      </c>
      <c r="H2423" s="650" t="s">
        <v>3335</v>
      </c>
      <c r="I2423" s="677" t="s">
        <v>4130</v>
      </c>
      <c r="J2423" s="669">
        <v>2</v>
      </c>
      <c r="K2423" s="669">
        <v>1</v>
      </c>
      <c r="L2423" s="669">
        <v>28</v>
      </c>
      <c r="M2423" s="176">
        <f t="shared" si="212"/>
        <v>28</v>
      </c>
      <c r="N2423" s="1104"/>
      <c r="O2423" s="1129" t="str">
        <f t="shared" si="210"/>
        <v/>
      </c>
      <c r="P2423" s="175"/>
      <c r="Q2423" s="175"/>
      <c r="R2423" s="175"/>
      <c r="S2423" s="175"/>
      <c r="T2423" s="175"/>
      <c r="U2423" s="175"/>
      <c r="V2423" s="175"/>
      <c r="W2423" s="175"/>
      <c r="X2423" s="175"/>
      <c r="Y2423" s="175"/>
      <c r="Z2423" s="175"/>
      <c r="AA2423" s="175"/>
      <c r="AB2423" s="175"/>
      <c r="AC2423" s="175"/>
      <c r="AD2423" s="175"/>
      <c r="AE2423" s="175"/>
      <c r="AF2423" s="175"/>
      <c r="AG2423" s="175"/>
    </row>
    <row r="2424" spans="1:33" ht="18" customHeight="1">
      <c r="A2424" s="647" t="str">
        <f t="shared" si="211"/>
        <v>平成25</v>
      </c>
      <c r="B2424" s="552">
        <f t="shared" si="208"/>
        <v>39</v>
      </c>
      <c r="C2424" s="648" t="s">
        <v>5337</v>
      </c>
      <c r="D2424" s="648" t="str">
        <f t="shared" si="209"/>
        <v/>
      </c>
      <c r="E2424" s="654">
        <v>1</v>
      </c>
      <c r="F2424" s="650" t="s">
        <v>5338</v>
      </c>
      <c r="G2424" s="650" t="s">
        <v>2915</v>
      </c>
      <c r="H2424" s="650" t="s">
        <v>4529</v>
      </c>
      <c r="I2424" s="677" t="s">
        <v>5010</v>
      </c>
      <c r="J2424" s="669">
        <v>2</v>
      </c>
      <c r="K2424" s="669">
        <v>8</v>
      </c>
      <c r="L2424" s="669">
        <v>49</v>
      </c>
      <c r="M2424" s="176">
        <f t="shared" si="212"/>
        <v>49</v>
      </c>
      <c r="N2424" s="1104"/>
      <c r="O2424" s="1129" t="str">
        <f t="shared" si="210"/>
        <v/>
      </c>
      <c r="P2424" s="175"/>
      <c r="Q2424" s="175"/>
      <c r="R2424" s="175"/>
      <c r="S2424" s="175"/>
      <c r="T2424" s="175"/>
      <c r="U2424" s="175"/>
      <c r="V2424" s="175"/>
      <c r="W2424" s="175"/>
      <c r="X2424" s="175"/>
      <c r="Y2424" s="175"/>
      <c r="Z2424" s="175"/>
      <c r="AA2424" s="175"/>
      <c r="AB2424" s="175"/>
      <c r="AC2424" s="175"/>
      <c r="AD2424" s="175"/>
      <c r="AE2424" s="175"/>
      <c r="AF2424" s="175"/>
      <c r="AG2424" s="175"/>
    </row>
    <row r="2425" spans="1:33" ht="18" customHeight="1">
      <c r="A2425" s="647" t="str">
        <f t="shared" si="211"/>
        <v>平成26</v>
      </c>
      <c r="B2425" s="552">
        <f t="shared" si="208"/>
        <v>19</v>
      </c>
      <c r="C2425" s="648" t="s">
        <v>5339</v>
      </c>
      <c r="D2425" s="648">
        <f t="shared" si="209"/>
        <v>42013</v>
      </c>
      <c r="E2425" s="654">
        <v>2</v>
      </c>
      <c r="F2425" s="650" t="s">
        <v>5340</v>
      </c>
      <c r="G2425" s="650" t="s">
        <v>5341</v>
      </c>
      <c r="H2425" s="650" t="s">
        <v>1676</v>
      </c>
      <c r="I2425" s="682" t="s">
        <v>4083</v>
      </c>
      <c r="J2425" s="669">
        <v>1</v>
      </c>
      <c r="K2425" s="669">
        <v>59</v>
      </c>
      <c r="L2425" s="669">
        <v>149</v>
      </c>
      <c r="M2425" s="176">
        <f t="shared" si="212"/>
        <v>298</v>
      </c>
      <c r="N2425" s="1105" t="s">
        <v>5342</v>
      </c>
      <c r="O2425" s="1129" t="str">
        <f t="shared" si="210"/>
        <v/>
      </c>
      <c r="P2425" s="175"/>
      <c r="Q2425" s="175"/>
      <c r="R2425" s="175"/>
      <c r="S2425" s="175"/>
      <c r="T2425" s="175"/>
      <c r="U2425" s="175"/>
      <c r="V2425" s="175"/>
      <c r="W2425" s="175"/>
      <c r="X2425" s="175"/>
      <c r="Y2425" s="175"/>
      <c r="Z2425" s="175"/>
      <c r="AA2425" s="175"/>
      <c r="AB2425" s="175"/>
      <c r="AC2425" s="175"/>
      <c r="AD2425" s="175"/>
      <c r="AE2425" s="175"/>
      <c r="AF2425" s="175"/>
      <c r="AG2425" s="175"/>
    </row>
    <row r="2426" spans="1:33" ht="18" customHeight="1">
      <c r="A2426" s="647" t="str">
        <f t="shared" si="211"/>
        <v>平成26</v>
      </c>
      <c r="B2426" s="552">
        <f t="shared" si="208"/>
        <v>129</v>
      </c>
      <c r="C2426" s="648" t="s">
        <v>5343</v>
      </c>
      <c r="D2426" s="648" t="str">
        <f t="shared" si="209"/>
        <v/>
      </c>
      <c r="E2426" s="654">
        <v>1</v>
      </c>
      <c r="F2426" s="650" t="s">
        <v>5344</v>
      </c>
      <c r="G2426" s="650" t="s">
        <v>2915</v>
      </c>
      <c r="H2426" s="650" t="s">
        <v>3562</v>
      </c>
      <c r="I2426" s="682" t="s">
        <v>5015</v>
      </c>
      <c r="J2426" s="683" t="s">
        <v>5345</v>
      </c>
      <c r="K2426" s="669">
        <v>1</v>
      </c>
      <c r="L2426" s="669">
        <v>70</v>
      </c>
      <c r="M2426" s="176">
        <f t="shared" si="212"/>
        <v>70</v>
      </c>
      <c r="N2426" s="1105" t="s">
        <v>5342</v>
      </c>
      <c r="O2426" s="1129" t="str">
        <f t="shared" si="210"/>
        <v/>
      </c>
      <c r="P2426" s="175"/>
      <c r="Q2426" s="175"/>
      <c r="R2426" s="175"/>
      <c r="S2426" s="175"/>
      <c r="T2426" s="175"/>
      <c r="U2426" s="175"/>
      <c r="V2426" s="175"/>
      <c r="W2426" s="175"/>
      <c r="X2426" s="175"/>
      <c r="Y2426" s="175"/>
      <c r="Z2426" s="175"/>
      <c r="AA2426" s="175"/>
      <c r="AB2426" s="175"/>
      <c r="AC2426" s="175"/>
      <c r="AD2426" s="175"/>
      <c r="AE2426" s="175"/>
      <c r="AF2426" s="175"/>
      <c r="AG2426" s="175"/>
    </row>
    <row r="2427" spans="1:33" ht="18" customHeight="1">
      <c r="A2427" s="647" t="str">
        <f t="shared" si="211"/>
        <v>平成26</v>
      </c>
      <c r="B2427" s="684">
        <f t="shared" si="208"/>
        <v>39</v>
      </c>
      <c r="C2427" s="648" t="s">
        <v>5346</v>
      </c>
      <c r="D2427" s="648" t="str">
        <f t="shared" si="209"/>
        <v/>
      </c>
      <c r="E2427" s="680">
        <v>1</v>
      </c>
      <c r="F2427" s="650" t="s">
        <v>5347</v>
      </c>
      <c r="G2427" s="650" t="s">
        <v>2856</v>
      </c>
      <c r="H2427" s="650" t="s">
        <v>3512</v>
      </c>
      <c r="I2427" s="682" t="s">
        <v>4130</v>
      </c>
      <c r="J2427" s="669">
        <v>2</v>
      </c>
      <c r="K2427" s="669">
        <v>10</v>
      </c>
      <c r="L2427" s="669">
        <v>78</v>
      </c>
      <c r="M2427" s="176">
        <f t="shared" si="212"/>
        <v>78</v>
      </c>
      <c r="N2427" s="1106"/>
      <c r="O2427" s="1129" t="str">
        <f t="shared" si="210"/>
        <v/>
      </c>
      <c r="P2427" s="175"/>
      <c r="Q2427" s="175"/>
      <c r="R2427" s="175"/>
      <c r="S2427" s="175"/>
      <c r="T2427" s="175"/>
      <c r="U2427" s="175"/>
      <c r="V2427" s="175"/>
      <c r="W2427" s="175"/>
      <c r="X2427" s="175"/>
      <c r="Y2427" s="175"/>
      <c r="Z2427" s="175"/>
      <c r="AA2427" s="175"/>
      <c r="AB2427" s="175"/>
      <c r="AC2427" s="175"/>
      <c r="AD2427" s="175"/>
      <c r="AE2427" s="175"/>
      <c r="AF2427" s="175"/>
      <c r="AG2427" s="175"/>
    </row>
    <row r="2428" spans="1:33" ht="18" customHeight="1">
      <c r="A2428" s="647" t="str">
        <f t="shared" si="211"/>
        <v>平成26</v>
      </c>
      <c r="B2428" s="684">
        <f t="shared" si="208"/>
        <v>59</v>
      </c>
      <c r="C2428" s="648" t="s">
        <v>5348</v>
      </c>
      <c r="D2428" s="648" t="str">
        <f t="shared" si="209"/>
        <v/>
      </c>
      <c r="E2428" s="680">
        <v>1</v>
      </c>
      <c r="F2428" s="650" t="s">
        <v>5349</v>
      </c>
      <c r="G2428" s="650" t="s">
        <v>2856</v>
      </c>
      <c r="H2428" s="650" t="s">
        <v>3512</v>
      </c>
      <c r="I2428" s="682" t="s">
        <v>4130</v>
      </c>
      <c r="J2428" s="669">
        <v>2</v>
      </c>
      <c r="K2428" s="669">
        <v>6</v>
      </c>
      <c r="L2428" s="669">
        <v>57</v>
      </c>
      <c r="M2428" s="176">
        <f t="shared" si="212"/>
        <v>57</v>
      </c>
      <c r="N2428" s="1106"/>
      <c r="O2428" s="1129" t="str">
        <f t="shared" si="210"/>
        <v/>
      </c>
      <c r="P2428" s="175"/>
      <c r="Q2428" s="175"/>
      <c r="R2428" s="175"/>
      <c r="S2428" s="175"/>
      <c r="T2428" s="175"/>
      <c r="U2428" s="175"/>
      <c r="V2428" s="175"/>
      <c r="W2428" s="175"/>
      <c r="X2428" s="175"/>
      <c r="Y2428" s="175"/>
      <c r="Z2428" s="175"/>
      <c r="AA2428" s="175"/>
      <c r="AB2428" s="175"/>
      <c r="AC2428" s="175"/>
      <c r="AD2428" s="175"/>
      <c r="AE2428" s="175"/>
      <c r="AF2428" s="175"/>
      <c r="AG2428" s="175"/>
    </row>
    <row r="2429" spans="1:33" ht="18" customHeight="1">
      <c r="A2429" s="647" t="str">
        <f t="shared" si="211"/>
        <v>平成26</v>
      </c>
      <c r="B2429" s="684">
        <f t="shared" si="208"/>
        <v>52</v>
      </c>
      <c r="C2429" s="648" t="s">
        <v>5350</v>
      </c>
      <c r="D2429" s="648" t="str">
        <f t="shared" si="209"/>
        <v/>
      </c>
      <c r="E2429" s="654">
        <v>1</v>
      </c>
      <c r="F2429" s="650" t="s">
        <v>5351</v>
      </c>
      <c r="G2429" s="650" t="s">
        <v>2856</v>
      </c>
      <c r="H2429" s="650" t="s">
        <v>3512</v>
      </c>
      <c r="I2429" s="682" t="s">
        <v>4099</v>
      </c>
      <c r="J2429" s="669">
        <v>2</v>
      </c>
      <c r="K2429" s="669">
        <v>7</v>
      </c>
      <c r="L2429" s="669">
        <v>66</v>
      </c>
      <c r="M2429" s="176">
        <f t="shared" si="212"/>
        <v>66</v>
      </c>
      <c r="N2429" s="1106"/>
      <c r="O2429" s="1129" t="str">
        <f t="shared" si="210"/>
        <v/>
      </c>
      <c r="P2429" s="175"/>
      <c r="Q2429" s="175"/>
      <c r="R2429" s="175"/>
      <c r="S2429" s="175"/>
      <c r="T2429" s="175"/>
      <c r="U2429" s="175"/>
      <c r="V2429" s="175"/>
      <c r="W2429" s="175"/>
      <c r="X2429" s="175"/>
      <c r="Y2429" s="175"/>
      <c r="Z2429" s="175"/>
      <c r="AA2429" s="175"/>
      <c r="AB2429" s="175"/>
      <c r="AC2429" s="175"/>
      <c r="AD2429" s="175"/>
      <c r="AE2429" s="175"/>
      <c r="AF2429" s="175"/>
      <c r="AG2429" s="175"/>
    </row>
    <row r="2430" spans="1:33" ht="18" customHeight="1">
      <c r="A2430" s="647" t="str">
        <f t="shared" si="211"/>
        <v>平成26</v>
      </c>
      <c r="B2430" s="684">
        <f t="shared" si="208"/>
        <v>32</v>
      </c>
      <c r="C2430" s="648" t="s">
        <v>5352</v>
      </c>
      <c r="D2430" s="648" t="str">
        <f t="shared" si="209"/>
        <v/>
      </c>
      <c r="E2430" s="680">
        <v>1</v>
      </c>
      <c r="F2430" s="650" t="s">
        <v>5353</v>
      </c>
      <c r="G2430" s="650" t="s">
        <v>2856</v>
      </c>
      <c r="H2430" s="650" t="s">
        <v>3512</v>
      </c>
      <c r="I2430" s="682" t="s">
        <v>4130</v>
      </c>
      <c r="J2430" s="669">
        <v>1</v>
      </c>
      <c r="K2430" s="669">
        <v>16</v>
      </c>
      <c r="L2430" s="669">
        <v>130</v>
      </c>
      <c r="M2430" s="176">
        <f t="shared" si="212"/>
        <v>130</v>
      </c>
      <c r="N2430" s="1106"/>
      <c r="O2430" s="1129" t="str">
        <f t="shared" si="210"/>
        <v/>
      </c>
      <c r="P2430" s="175"/>
      <c r="Q2430" s="175"/>
      <c r="R2430" s="175"/>
      <c r="S2430" s="175"/>
      <c r="T2430" s="175"/>
      <c r="U2430" s="175"/>
      <c r="V2430" s="175"/>
      <c r="W2430" s="175"/>
      <c r="X2430" s="175"/>
      <c r="Y2430" s="175"/>
      <c r="Z2430" s="175"/>
      <c r="AA2430" s="175"/>
      <c r="AB2430" s="175"/>
      <c r="AC2430" s="175"/>
      <c r="AD2430" s="175"/>
      <c r="AE2430" s="175"/>
      <c r="AF2430" s="175"/>
      <c r="AG2430" s="175"/>
    </row>
    <row r="2431" spans="1:33" ht="18" customHeight="1">
      <c r="A2431" s="647" t="str">
        <f t="shared" si="211"/>
        <v>平成26</v>
      </c>
      <c r="B2431" s="684">
        <f t="shared" si="208"/>
        <v>66</v>
      </c>
      <c r="C2431" s="648" t="s">
        <v>5354</v>
      </c>
      <c r="D2431" s="648" t="str">
        <f t="shared" si="209"/>
        <v/>
      </c>
      <c r="E2431" s="680">
        <v>1</v>
      </c>
      <c r="F2431" s="650" t="s">
        <v>5355</v>
      </c>
      <c r="G2431" s="650" t="s">
        <v>5356</v>
      </c>
      <c r="H2431" s="650" t="s">
        <v>3512</v>
      </c>
      <c r="I2431" s="682" t="s">
        <v>4130</v>
      </c>
      <c r="J2431" s="669">
        <v>2</v>
      </c>
      <c r="K2431" s="669">
        <v>5</v>
      </c>
      <c r="L2431" s="669">
        <v>122</v>
      </c>
      <c r="M2431" s="176">
        <f t="shared" si="212"/>
        <v>122</v>
      </c>
      <c r="N2431" s="1106"/>
      <c r="O2431" s="1129" t="str">
        <f t="shared" si="210"/>
        <v/>
      </c>
      <c r="P2431" s="175"/>
      <c r="Q2431" s="175"/>
      <c r="R2431" s="175"/>
      <c r="S2431" s="175"/>
      <c r="T2431" s="175"/>
      <c r="U2431" s="175"/>
      <c r="V2431" s="175"/>
      <c r="W2431" s="175"/>
      <c r="X2431" s="175"/>
      <c r="Y2431" s="175"/>
      <c r="Z2431" s="175"/>
      <c r="AA2431" s="175"/>
      <c r="AB2431" s="175"/>
      <c r="AC2431" s="175"/>
      <c r="AD2431" s="175"/>
      <c r="AE2431" s="175"/>
      <c r="AF2431" s="175"/>
      <c r="AG2431" s="175"/>
    </row>
    <row r="2432" spans="1:33" ht="18" customHeight="1">
      <c r="A2432" s="647" t="str">
        <f t="shared" si="211"/>
        <v>平成26</v>
      </c>
      <c r="B2432" s="685">
        <f t="shared" si="208"/>
        <v>28</v>
      </c>
      <c r="C2432" s="648" t="s">
        <v>5357</v>
      </c>
      <c r="D2432" s="648" t="str">
        <f t="shared" si="209"/>
        <v/>
      </c>
      <c r="E2432" s="686">
        <v>1</v>
      </c>
      <c r="F2432" s="679" t="s">
        <v>5358</v>
      </c>
      <c r="G2432" s="679" t="s">
        <v>5359</v>
      </c>
      <c r="H2432" s="679" t="s">
        <v>5360</v>
      </c>
      <c r="I2432" s="687" t="s">
        <v>5010</v>
      </c>
      <c r="J2432" s="686">
        <v>1</v>
      </c>
      <c r="K2432" s="686">
        <v>25</v>
      </c>
      <c r="L2432" s="686">
        <v>53</v>
      </c>
      <c r="M2432" s="176">
        <f t="shared" si="212"/>
        <v>53</v>
      </c>
      <c r="N2432" s="1107"/>
      <c r="O2432" s="1129" t="str">
        <f t="shared" si="210"/>
        <v/>
      </c>
      <c r="P2432" s="175"/>
      <c r="Q2432" s="175"/>
      <c r="R2432" s="175"/>
      <c r="S2432" s="175"/>
      <c r="T2432" s="175"/>
      <c r="U2432" s="175"/>
      <c r="V2432" s="175"/>
      <c r="W2432" s="175"/>
      <c r="X2432" s="175"/>
      <c r="Y2432" s="175"/>
      <c r="Z2432" s="175"/>
      <c r="AA2432" s="175"/>
      <c r="AB2432" s="175"/>
      <c r="AC2432" s="175"/>
      <c r="AD2432" s="175"/>
      <c r="AE2432" s="175"/>
      <c r="AF2432" s="175"/>
      <c r="AG2432" s="175"/>
    </row>
    <row r="2433" spans="1:33" ht="18" customHeight="1">
      <c r="A2433" s="647" t="str">
        <f t="shared" si="211"/>
        <v>平成26</v>
      </c>
      <c r="B2433" s="552">
        <f t="shared" si="208"/>
        <v>10</v>
      </c>
      <c r="C2433" s="648" t="s">
        <v>5361</v>
      </c>
      <c r="D2433" s="648">
        <f t="shared" si="209"/>
        <v>41755</v>
      </c>
      <c r="E2433" s="654">
        <v>2</v>
      </c>
      <c r="F2433" s="650" t="s">
        <v>5362</v>
      </c>
      <c r="G2433" s="650" t="s">
        <v>5363</v>
      </c>
      <c r="H2433" s="650" t="s">
        <v>2920</v>
      </c>
      <c r="I2433" s="682" t="s">
        <v>4083</v>
      </c>
      <c r="J2433" s="669">
        <v>1</v>
      </c>
      <c r="K2433" s="669">
        <v>113</v>
      </c>
      <c r="L2433" s="669">
        <v>246</v>
      </c>
      <c r="M2433" s="176">
        <f t="shared" si="212"/>
        <v>492</v>
      </c>
      <c r="N2433" s="1105"/>
      <c r="O2433" s="1129" t="str">
        <f t="shared" si="210"/>
        <v/>
      </c>
      <c r="P2433" s="175"/>
      <c r="Q2433" s="175"/>
      <c r="R2433" s="175"/>
      <c r="S2433" s="175"/>
      <c r="T2433" s="175"/>
      <c r="U2433" s="175"/>
      <c r="V2433" s="175"/>
      <c r="W2433" s="175"/>
      <c r="X2433" s="175"/>
      <c r="Y2433" s="175"/>
      <c r="Z2433" s="175"/>
      <c r="AA2433" s="175"/>
      <c r="AB2433" s="175"/>
      <c r="AC2433" s="175"/>
      <c r="AD2433" s="175"/>
      <c r="AE2433" s="175"/>
      <c r="AF2433" s="175"/>
      <c r="AG2433" s="175"/>
    </row>
    <row r="2434" spans="1:33" ht="18" customHeight="1">
      <c r="A2434" s="647" t="str">
        <f t="shared" si="211"/>
        <v>平成26</v>
      </c>
      <c r="B2434" s="552">
        <f t="shared" si="208"/>
        <v>15</v>
      </c>
      <c r="C2434" s="648" t="s">
        <v>5364</v>
      </c>
      <c r="D2434" s="648">
        <f t="shared" si="209"/>
        <v>41822</v>
      </c>
      <c r="E2434" s="654">
        <v>2</v>
      </c>
      <c r="F2434" s="650" t="s">
        <v>5365</v>
      </c>
      <c r="G2434" s="650" t="s">
        <v>4704</v>
      </c>
      <c r="H2434" s="650" t="s">
        <v>3562</v>
      </c>
      <c r="I2434" s="682" t="s">
        <v>5015</v>
      </c>
      <c r="J2434" s="669">
        <v>1</v>
      </c>
      <c r="K2434" s="669">
        <v>83</v>
      </c>
      <c r="L2434" s="669">
        <v>147</v>
      </c>
      <c r="M2434" s="176">
        <f t="shared" si="212"/>
        <v>294</v>
      </c>
      <c r="N2434" s="1105"/>
      <c r="O2434" s="1129" t="str">
        <f t="shared" si="210"/>
        <v/>
      </c>
      <c r="P2434" s="175"/>
      <c r="Q2434" s="175"/>
      <c r="R2434" s="175"/>
      <c r="S2434" s="175"/>
      <c r="T2434" s="175"/>
      <c r="U2434" s="175"/>
      <c r="V2434" s="175"/>
      <c r="W2434" s="175"/>
      <c r="X2434" s="175"/>
      <c r="Y2434" s="175"/>
      <c r="Z2434" s="175"/>
      <c r="AA2434" s="175"/>
      <c r="AB2434" s="175"/>
      <c r="AC2434" s="175"/>
      <c r="AD2434" s="175"/>
      <c r="AE2434" s="175"/>
      <c r="AF2434" s="175"/>
      <c r="AG2434" s="175"/>
    </row>
    <row r="2435" spans="1:33" ht="18" customHeight="1">
      <c r="A2435" s="647" t="str">
        <f t="shared" si="211"/>
        <v>平成26</v>
      </c>
      <c r="B2435" s="684">
        <f t="shared" si="208"/>
        <v>82</v>
      </c>
      <c r="C2435" s="648" t="s">
        <v>5366</v>
      </c>
      <c r="D2435" s="648" t="str">
        <f t="shared" si="209"/>
        <v/>
      </c>
      <c r="E2435" s="654">
        <v>1</v>
      </c>
      <c r="F2435" s="650" t="s">
        <v>5367</v>
      </c>
      <c r="G2435" s="650" t="s">
        <v>5368</v>
      </c>
      <c r="H2435" s="650" t="s">
        <v>4767</v>
      </c>
      <c r="I2435" s="682" t="s">
        <v>5015</v>
      </c>
      <c r="J2435" s="669">
        <v>1</v>
      </c>
      <c r="K2435" s="669">
        <v>4</v>
      </c>
      <c r="L2435" s="669">
        <v>137</v>
      </c>
      <c r="M2435" s="176">
        <f t="shared" si="212"/>
        <v>137</v>
      </c>
      <c r="N2435" s="1106"/>
      <c r="O2435" s="1129" t="str">
        <f t="shared" si="210"/>
        <v/>
      </c>
      <c r="P2435" s="175"/>
      <c r="Q2435" s="175"/>
      <c r="R2435" s="175"/>
      <c r="S2435" s="175"/>
      <c r="T2435" s="175"/>
      <c r="U2435" s="175"/>
      <c r="V2435" s="175"/>
      <c r="W2435" s="175"/>
      <c r="X2435" s="175"/>
      <c r="Y2435" s="175"/>
      <c r="Z2435" s="175"/>
      <c r="AA2435" s="175"/>
      <c r="AB2435" s="175"/>
      <c r="AC2435" s="175"/>
      <c r="AD2435" s="175"/>
      <c r="AE2435" s="175"/>
      <c r="AF2435" s="175"/>
      <c r="AG2435" s="175"/>
    </row>
    <row r="2436" spans="1:33" ht="18" customHeight="1">
      <c r="A2436" s="647" t="str">
        <f t="shared" si="211"/>
        <v>平成26</v>
      </c>
      <c r="B2436" s="552">
        <f t="shared" ref="B2436:B2499" si="213">IF(ISBLANK(K2436),"-",COUNTIFS($K:$K,"&gt;"&amp;K2436,A:A,A2436)+1)</f>
        <v>82</v>
      </c>
      <c r="C2436" s="648" t="s">
        <v>5369</v>
      </c>
      <c r="D2436" s="648" t="str">
        <f t="shared" ref="D2436:D2499" si="214">IF(E2436=1,"",C2436+E2436-1)</f>
        <v/>
      </c>
      <c r="E2436" s="654">
        <v>1</v>
      </c>
      <c r="F2436" s="650" t="s">
        <v>5370</v>
      </c>
      <c r="G2436" s="650" t="s">
        <v>5371</v>
      </c>
      <c r="H2436" s="650" t="s">
        <v>5035</v>
      </c>
      <c r="I2436" s="682" t="s">
        <v>4225</v>
      </c>
      <c r="J2436" s="669">
        <v>1</v>
      </c>
      <c r="K2436" s="669">
        <v>4</v>
      </c>
      <c r="L2436" s="669">
        <v>69</v>
      </c>
      <c r="M2436" s="176">
        <f t="shared" si="212"/>
        <v>69</v>
      </c>
      <c r="N2436" s="1105"/>
      <c r="O2436" s="1129" t="str">
        <f t="shared" ref="O2436:O2499" si="215">IF(COUNTIF(G2436,"*オンライン*"),"●","")</f>
        <v/>
      </c>
      <c r="P2436" s="175"/>
      <c r="Q2436" s="175"/>
      <c r="R2436" s="175"/>
      <c r="S2436" s="175"/>
      <c r="T2436" s="175"/>
      <c r="U2436" s="175"/>
      <c r="V2436" s="175"/>
      <c r="W2436" s="175"/>
      <c r="X2436" s="175"/>
      <c r="Y2436" s="175"/>
      <c r="Z2436" s="175"/>
      <c r="AA2436" s="175"/>
      <c r="AB2436" s="175"/>
      <c r="AC2436" s="175"/>
      <c r="AD2436" s="175"/>
      <c r="AE2436" s="175"/>
      <c r="AF2436" s="175"/>
      <c r="AG2436" s="175"/>
    </row>
    <row r="2437" spans="1:33" ht="18" customHeight="1">
      <c r="A2437" s="647" t="str">
        <f t="shared" ref="A2437:A2500" si="216">TEXT(EDATE(C2437,-3),"ggge")</f>
        <v>平成26</v>
      </c>
      <c r="B2437" s="552">
        <f t="shared" si="213"/>
        <v>1</v>
      </c>
      <c r="C2437" s="648" t="s">
        <v>5372</v>
      </c>
      <c r="D2437" s="648">
        <f t="shared" si="214"/>
        <v>41798</v>
      </c>
      <c r="E2437" s="654">
        <v>2</v>
      </c>
      <c r="F2437" s="650" t="s">
        <v>5373</v>
      </c>
      <c r="G2437" s="650" t="s">
        <v>5374</v>
      </c>
      <c r="H2437" s="650" t="s">
        <v>3523</v>
      </c>
      <c r="I2437" s="682" t="s">
        <v>5039</v>
      </c>
      <c r="J2437" s="669">
        <v>1</v>
      </c>
      <c r="K2437" s="669">
        <v>412</v>
      </c>
      <c r="L2437" s="669">
        <v>997</v>
      </c>
      <c r="M2437" s="176">
        <f t="shared" ref="M2437:M2500" si="217">E2437*L2437</f>
        <v>1994</v>
      </c>
      <c r="N2437" s="1105"/>
      <c r="O2437" s="1129" t="str">
        <f t="shared" si="215"/>
        <v/>
      </c>
      <c r="P2437" s="175"/>
      <c r="Q2437" s="175"/>
      <c r="R2437" s="175"/>
      <c r="S2437" s="175"/>
      <c r="T2437" s="175"/>
      <c r="U2437" s="175"/>
      <c r="V2437" s="175"/>
      <c r="W2437" s="175"/>
      <c r="X2437" s="175"/>
      <c r="Y2437" s="175"/>
      <c r="Z2437" s="175"/>
      <c r="AA2437" s="175"/>
      <c r="AB2437" s="175"/>
      <c r="AC2437" s="175"/>
      <c r="AD2437" s="175"/>
      <c r="AE2437" s="175"/>
      <c r="AF2437" s="175"/>
      <c r="AG2437" s="175"/>
    </row>
    <row r="2438" spans="1:33" ht="18" customHeight="1">
      <c r="A2438" s="647" t="str">
        <f t="shared" si="216"/>
        <v>平成26</v>
      </c>
      <c r="B2438" s="552">
        <f t="shared" si="213"/>
        <v>13</v>
      </c>
      <c r="C2438" s="648" t="s">
        <v>5375</v>
      </c>
      <c r="D2438" s="648">
        <f t="shared" si="214"/>
        <v>41796</v>
      </c>
      <c r="E2438" s="654">
        <v>2</v>
      </c>
      <c r="F2438" s="650" t="s">
        <v>5376</v>
      </c>
      <c r="G2438" s="650" t="s">
        <v>3532</v>
      </c>
      <c r="H2438" s="650" t="s">
        <v>3536</v>
      </c>
      <c r="I2438" s="682" t="s">
        <v>4096</v>
      </c>
      <c r="J2438" s="669">
        <v>1</v>
      </c>
      <c r="K2438" s="669">
        <v>87</v>
      </c>
      <c r="L2438" s="669">
        <v>453</v>
      </c>
      <c r="M2438" s="176">
        <f t="shared" si="217"/>
        <v>906</v>
      </c>
      <c r="N2438" s="1105"/>
      <c r="O2438" s="1129" t="str">
        <f t="shared" si="215"/>
        <v/>
      </c>
      <c r="P2438" s="175"/>
      <c r="Q2438" s="175"/>
      <c r="R2438" s="175"/>
      <c r="S2438" s="175"/>
      <c r="T2438" s="175"/>
      <c r="U2438" s="175"/>
      <c r="V2438" s="175"/>
      <c r="W2438" s="175"/>
      <c r="X2438" s="175"/>
      <c r="Y2438" s="175"/>
      <c r="Z2438" s="175"/>
      <c r="AA2438" s="175"/>
      <c r="AB2438" s="175"/>
      <c r="AC2438" s="175"/>
      <c r="AD2438" s="175"/>
      <c r="AE2438" s="175"/>
      <c r="AF2438" s="175"/>
      <c r="AG2438" s="175"/>
    </row>
    <row r="2439" spans="1:33" ht="18" customHeight="1">
      <c r="A2439" s="647" t="str">
        <f t="shared" si="216"/>
        <v>平成26</v>
      </c>
      <c r="B2439" s="552">
        <f t="shared" si="213"/>
        <v>20</v>
      </c>
      <c r="C2439" s="648" t="s">
        <v>5377</v>
      </c>
      <c r="D2439" s="648">
        <f t="shared" si="214"/>
        <v>41812</v>
      </c>
      <c r="E2439" s="654">
        <v>2</v>
      </c>
      <c r="F2439" s="650" t="s">
        <v>5378</v>
      </c>
      <c r="G2439" s="650" t="s">
        <v>5379</v>
      </c>
      <c r="H2439" s="650" t="s">
        <v>3557</v>
      </c>
      <c r="I2439" s="682" t="s">
        <v>5039</v>
      </c>
      <c r="J2439" s="669">
        <v>1</v>
      </c>
      <c r="K2439" s="669">
        <v>53</v>
      </c>
      <c r="L2439" s="669">
        <v>125</v>
      </c>
      <c r="M2439" s="176">
        <f t="shared" si="217"/>
        <v>250</v>
      </c>
      <c r="N2439" s="1105"/>
      <c r="O2439" s="1129" t="str">
        <f t="shared" si="215"/>
        <v/>
      </c>
      <c r="P2439" s="175"/>
      <c r="Q2439" s="175"/>
      <c r="R2439" s="175"/>
      <c r="S2439" s="175"/>
      <c r="T2439" s="175"/>
      <c r="U2439" s="175"/>
      <c r="V2439" s="175"/>
      <c r="W2439" s="175"/>
      <c r="X2439" s="175"/>
      <c r="Y2439" s="175"/>
      <c r="Z2439" s="175"/>
      <c r="AA2439" s="175"/>
      <c r="AB2439" s="175"/>
      <c r="AC2439" s="175"/>
      <c r="AD2439" s="175"/>
      <c r="AE2439" s="175"/>
      <c r="AF2439" s="175"/>
      <c r="AG2439" s="175"/>
    </row>
    <row r="2440" spans="1:33" ht="18" customHeight="1">
      <c r="A2440" s="647" t="str">
        <f t="shared" si="216"/>
        <v>平成26</v>
      </c>
      <c r="B2440" s="552">
        <f t="shared" si="213"/>
        <v>5</v>
      </c>
      <c r="C2440" s="648" t="s">
        <v>5380</v>
      </c>
      <c r="D2440" s="648">
        <f t="shared" si="214"/>
        <v>41817</v>
      </c>
      <c r="E2440" s="654">
        <v>2</v>
      </c>
      <c r="F2440" s="650" t="s">
        <v>5381</v>
      </c>
      <c r="G2440" s="650" t="s">
        <v>5382</v>
      </c>
      <c r="H2440" s="650" t="s">
        <v>3547</v>
      </c>
      <c r="I2440" s="682" t="s">
        <v>4096</v>
      </c>
      <c r="J2440" s="669">
        <v>1</v>
      </c>
      <c r="K2440" s="669">
        <v>204</v>
      </c>
      <c r="L2440" s="669">
        <v>403</v>
      </c>
      <c r="M2440" s="176">
        <f t="shared" si="217"/>
        <v>806</v>
      </c>
      <c r="N2440" s="1105"/>
      <c r="O2440" s="1129" t="str">
        <f t="shared" si="215"/>
        <v/>
      </c>
      <c r="P2440" s="175"/>
      <c r="Q2440" s="175"/>
      <c r="R2440" s="175"/>
      <c r="S2440" s="175"/>
      <c r="T2440" s="175"/>
      <c r="U2440" s="175"/>
      <c r="V2440" s="175"/>
      <c r="W2440" s="175"/>
      <c r="X2440" s="175"/>
      <c r="Y2440" s="175"/>
      <c r="Z2440" s="175"/>
      <c r="AA2440" s="175"/>
      <c r="AB2440" s="175"/>
      <c r="AC2440" s="175"/>
      <c r="AD2440" s="175"/>
      <c r="AE2440" s="175"/>
      <c r="AF2440" s="175"/>
      <c r="AG2440" s="175"/>
    </row>
    <row r="2441" spans="1:33" ht="18" customHeight="1">
      <c r="A2441" s="647" t="str">
        <f t="shared" si="216"/>
        <v>平成26</v>
      </c>
      <c r="B2441" s="552">
        <f t="shared" si="213"/>
        <v>129</v>
      </c>
      <c r="C2441" s="648" t="s">
        <v>5383</v>
      </c>
      <c r="D2441" s="648" t="str">
        <f t="shared" si="214"/>
        <v/>
      </c>
      <c r="E2441" s="654">
        <v>1</v>
      </c>
      <c r="F2441" s="651" t="s">
        <v>5384</v>
      </c>
      <c r="G2441" s="650" t="s">
        <v>5385</v>
      </c>
      <c r="H2441" s="650" t="s">
        <v>3585</v>
      </c>
      <c r="I2441" s="682" t="s">
        <v>4083</v>
      </c>
      <c r="J2441" s="669">
        <v>1</v>
      </c>
      <c r="K2441" s="669">
        <v>1</v>
      </c>
      <c r="L2441" s="669">
        <v>24</v>
      </c>
      <c r="M2441" s="176">
        <f t="shared" si="217"/>
        <v>24</v>
      </c>
      <c r="N2441" s="1105"/>
      <c r="O2441" s="1129" t="str">
        <f t="shared" si="215"/>
        <v/>
      </c>
      <c r="P2441" s="175"/>
      <c r="Q2441" s="175"/>
      <c r="R2441" s="175"/>
      <c r="S2441" s="175"/>
      <c r="T2441" s="175"/>
      <c r="U2441" s="175"/>
      <c r="V2441" s="175"/>
      <c r="W2441" s="175"/>
      <c r="X2441" s="175"/>
      <c r="Y2441" s="175"/>
      <c r="Z2441" s="175"/>
      <c r="AA2441" s="175"/>
      <c r="AB2441" s="175"/>
      <c r="AC2441" s="175"/>
      <c r="AD2441" s="175"/>
      <c r="AE2441" s="175"/>
      <c r="AF2441" s="175"/>
      <c r="AG2441" s="175"/>
    </row>
    <row r="2442" spans="1:33" ht="18" customHeight="1">
      <c r="A2442" s="647" t="str">
        <f t="shared" si="216"/>
        <v>平成26</v>
      </c>
      <c r="B2442" s="552">
        <f t="shared" si="213"/>
        <v>9</v>
      </c>
      <c r="C2442" s="648" t="s">
        <v>5386</v>
      </c>
      <c r="D2442" s="648">
        <f t="shared" si="214"/>
        <v>41770</v>
      </c>
      <c r="E2442" s="654">
        <v>2</v>
      </c>
      <c r="F2442" s="650" t="s">
        <v>5387</v>
      </c>
      <c r="G2442" s="650" t="s">
        <v>5388</v>
      </c>
      <c r="H2442" s="650" t="s">
        <v>3585</v>
      </c>
      <c r="I2442" s="682" t="s">
        <v>4083</v>
      </c>
      <c r="J2442" s="669">
        <v>1</v>
      </c>
      <c r="K2442" s="669">
        <v>121</v>
      </c>
      <c r="L2442" s="669">
        <v>213</v>
      </c>
      <c r="M2442" s="176">
        <f t="shared" si="217"/>
        <v>426</v>
      </c>
      <c r="N2442" s="1105"/>
      <c r="O2442" s="1129" t="str">
        <f t="shared" si="215"/>
        <v/>
      </c>
      <c r="P2442" s="175"/>
      <c r="Q2442" s="175"/>
      <c r="R2442" s="175"/>
      <c r="S2442" s="175"/>
      <c r="T2442" s="175"/>
      <c r="U2442" s="175"/>
      <c r="V2442" s="175"/>
      <c r="W2442" s="175"/>
      <c r="X2442" s="175"/>
      <c r="Y2442" s="175"/>
      <c r="Z2442" s="175"/>
      <c r="AA2442" s="175"/>
      <c r="AB2442" s="175"/>
      <c r="AC2442" s="175"/>
      <c r="AD2442" s="175"/>
      <c r="AE2442" s="175"/>
      <c r="AF2442" s="175"/>
      <c r="AG2442" s="175"/>
    </row>
    <row r="2443" spans="1:33" ht="18" customHeight="1">
      <c r="A2443" s="647" t="str">
        <f t="shared" si="216"/>
        <v>平成26</v>
      </c>
      <c r="B2443" s="684">
        <f t="shared" si="213"/>
        <v>82</v>
      </c>
      <c r="C2443" s="648" t="s">
        <v>5389</v>
      </c>
      <c r="D2443" s="648" t="str">
        <f t="shared" si="214"/>
        <v/>
      </c>
      <c r="E2443" s="654">
        <v>1</v>
      </c>
      <c r="F2443" s="650" t="s">
        <v>5390</v>
      </c>
      <c r="G2443" s="650" t="s">
        <v>5391</v>
      </c>
      <c r="H2443" s="650" t="s">
        <v>4767</v>
      </c>
      <c r="I2443" s="682" t="s">
        <v>5015</v>
      </c>
      <c r="J2443" s="669">
        <v>1</v>
      </c>
      <c r="K2443" s="669">
        <v>4</v>
      </c>
      <c r="L2443" s="669">
        <v>170</v>
      </c>
      <c r="M2443" s="176">
        <f t="shared" si="217"/>
        <v>170</v>
      </c>
      <c r="N2443" s="1106"/>
      <c r="O2443" s="1129" t="str">
        <f t="shared" si="215"/>
        <v/>
      </c>
      <c r="P2443" s="175"/>
      <c r="Q2443" s="175"/>
      <c r="R2443" s="175"/>
      <c r="S2443" s="175"/>
      <c r="T2443" s="175"/>
      <c r="U2443" s="175"/>
      <c r="V2443" s="175"/>
      <c r="W2443" s="175"/>
      <c r="X2443" s="175"/>
      <c r="Y2443" s="175"/>
      <c r="Z2443" s="175"/>
      <c r="AA2443" s="175"/>
      <c r="AB2443" s="175"/>
      <c r="AC2443" s="175"/>
      <c r="AD2443" s="175"/>
      <c r="AE2443" s="175"/>
      <c r="AF2443" s="175"/>
      <c r="AG2443" s="175"/>
    </row>
    <row r="2444" spans="1:33" ht="18" customHeight="1">
      <c r="A2444" s="647" t="str">
        <f t="shared" si="216"/>
        <v>平成26</v>
      </c>
      <c r="B2444" s="552">
        <f t="shared" si="213"/>
        <v>129</v>
      </c>
      <c r="C2444" s="648" t="s">
        <v>5392</v>
      </c>
      <c r="D2444" s="648" t="str">
        <f t="shared" si="214"/>
        <v/>
      </c>
      <c r="E2444" s="654">
        <v>1</v>
      </c>
      <c r="F2444" s="650" t="s">
        <v>5393</v>
      </c>
      <c r="G2444" s="650" t="s">
        <v>5394</v>
      </c>
      <c r="H2444" s="650" t="s">
        <v>3571</v>
      </c>
      <c r="I2444" s="682" t="s">
        <v>4465</v>
      </c>
      <c r="J2444" s="669">
        <v>1</v>
      </c>
      <c r="K2444" s="669">
        <v>1</v>
      </c>
      <c r="L2444" s="669">
        <v>30</v>
      </c>
      <c r="M2444" s="176">
        <f t="shared" si="217"/>
        <v>30</v>
      </c>
      <c r="N2444" s="1105" t="s">
        <v>5342</v>
      </c>
      <c r="O2444" s="1129" t="str">
        <f t="shared" si="215"/>
        <v/>
      </c>
      <c r="P2444" s="175"/>
      <c r="Q2444" s="175"/>
      <c r="R2444" s="175"/>
      <c r="S2444" s="175"/>
      <c r="T2444" s="175"/>
      <c r="U2444" s="175"/>
      <c r="V2444" s="175"/>
      <c r="W2444" s="175"/>
      <c r="X2444" s="175"/>
      <c r="Y2444" s="175"/>
      <c r="Z2444" s="175"/>
      <c r="AA2444" s="175"/>
      <c r="AB2444" s="175"/>
      <c r="AC2444" s="175"/>
      <c r="AD2444" s="175"/>
      <c r="AE2444" s="175"/>
      <c r="AF2444" s="175"/>
      <c r="AG2444" s="175"/>
    </row>
    <row r="2445" spans="1:33" ht="18" customHeight="1">
      <c r="A2445" s="647" t="str">
        <f t="shared" si="216"/>
        <v>平成26</v>
      </c>
      <c r="B2445" s="552">
        <f t="shared" si="213"/>
        <v>129</v>
      </c>
      <c r="C2445" s="648" t="s">
        <v>5392</v>
      </c>
      <c r="D2445" s="648" t="str">
        <f t="shared" si="214"/>
        <v/>
      </c>
      <c r="E2445" s="654">
        <v>1</v>
      </c>
      <c r="F2445" s="650" t="s">
        <v>5395</v>
      </c>
      <c r="G2445" s="650" t="s">
        <v>5396</v>
      </c>
      <c r="H2445" s="650" t="s">
        <v>3571</v>
      </c>
      <c r="I2445" s="682" t="s">
        <v>4465</v>
      </c>
      <c r="J2445" s="669">
        <v>1</v>
      </c>
      <c r="K2445" s="669">
        <v>1</v>
      </c>
      <c r="L2445" s="669">
        <v>10</v>
      </c>
      <c r="M2445" s="176">
        <f t="shared" si="217"/>
        <v>10</v>
      </c>
      <c r="N2445" s="1105" t="s">
        <v>5342</v>
      </c>
      <c r="O2445" s="1129" t="str">
        <f t="shared" si="215"/>
        <v/>
      </c>
      <c r="P2445" s="175"/>
      <c r="Q2445" s="175"/>
      <c r="R2445" s="175"/>
      <c r="S2445" s="175"/>
      <c r="T2445" s="175"/>
      <c r="U2445" s="175"/>
      <c r="V2445" s="175"/>
      <c r="W2445" s="175"/>
      <c r="X2445" s="175"/>
      <c r="Y2445" s="175"/>
      <c r="Z2445" s="175"/>
      <c r="AA2445" s="175"/>
      <c r="AB2445" s="175"/>
      <c r="AC2445" s="175"/>
      <c r="AD2445" s="175"/>
      <c r="AE2445" s="175"/>
      <c r="AF2445" s="175"/>
      <c r="AG2445" s="175"/>
    </row>
    <row r="2446" spans="1:33" ht="18" customHeight="1">
      <c r="A2446" s="647" t="str">
        <f t="shared" si="216"/>
        <v>平成26</v>
      </c>
      <c r="B2446" s="552">
        <f t="shared" si="213"/>
        <v>52</v>
      </c>
      <c r="C2446" s="648" t="s">
        <v>5397</v>
      </c>
      <c r="D2446" s="648" t="str">
        <f t="shared" si="214"/>
        <v/>
      </c>
      <c r="E2446" s="654">
        <v>1</v>
      </c>
      <c r="F2446" s="650" t="s">
        <v>5398</v>
      </c>
      <c r="G2446" s="650" t="s">
        <v>3134</v>
      </c>
      <c r="H2446" s="650" t="s">
        <v>3571</v>
      </c>
      <c r="I2446" s="682" t="s">
        <v>4465</v>
      </c>
      <c r="J2446" s="669">
        <v>1</v>
      </c>
      <c r="K2446" s="669">
        <v>7</v>
      </c>
      <c r="L2446" s="669">
        <v>41</v>
      </c>
      <c r="M2446" s="176">
        <f t="shared" si="217"/>
        <v>41</v>
      </c>
      <c r="N2446" s="1105" t="s">
        <v>5342</v>
      </c>
      <c r="O2446" s="1129" t="str">
        <f t="shared" si="215"/>
        <v/>
      </c>
      <c r="P2446" s="175"/>
      <c r="Q2446" s="175"/>
      <c r="R2446" s="175"/>
      <c r="S2446" s="175"/>
      <c r="T2446" s="175"/>
      <c r="U2446" s="175"/>
      <c r="V2446" s="175"/>
      <c r="W2446" s="175"/>
      <c r="X2446" s="175"/>
      <c r="Y2446" s="175"/>
      <c r="Z2446" s="175"/>
      <c r="AA2446" s="175"/>
      <c r="AB2446" s="175"/>
      <c r="AC2446" s="175"/>
      <c r="AD2446" s="175"/>
      <c r="AE2446" s="175"/>
      <c r="AF2446" s="175"/>
      <c r="AG2446" s="175"/>
    </row>
    <row r="2447" spans="1:33" ht="18" customHeight="1">
      <c r="A2447" s="647" t="str">
        <f t="shared" si="216"/>
        <v>平成26</v>
      </c>
      <c r="B2447" s="552">
        <f t="shared" si="213"/>
        <v>34</v>
      </c>
      <c r="C2447" s="648" t="s">
        <v>5399</v>
      </c>
      <c r="D2447" s="648" t="str">
        <f t="shared" si="214"/>
        <v/>
      </c>
      <c r="E2447" s="654">
        <v>1</v>
      </c>
      <c r="F2447" s="650" t="s">
        <v>5400</v>
      </c>
      <c r="G2447" s="650" t="s">
        <v>3134</v>
      </c>
      <c r="H2447" s="650" t="s">
        <v>3562</v>
      </c>
      <c r="I2447" s="682" t="s">
        <v>5015</v>
      </c>
      <c r="J2447" s="669">
        <v>1</v>
      </c>
      <c r="K2447" s="669">
        <v>11</v>
      </c>
      <c r="L2447" s="669">
        <v>116</v>
      </c>
      <c r="M2447" s="176">
        <f t="shared" si="217"/>
        <v>116</v>
      </c>
      <c r="N2447" s="1105"/>
      <c r="O2447" s="1129" t="str">
        <f t="shared" si="215"/>
        <v/>
      </c>
      <c r="P2447" s="175"/>
      <c r="Q2447" s="175"/>
      <c r="R2447" s="175"/>
      <c r="S2447" s="175"/>
      <c r="T2447" s="175"/>
      <c r="U2447" s="175"/>
      <c r="V2447" s="175"/>
      <c r="W2447" s="175"/>
      <c r="X2447" s="175"/>
      <c r="Y2447" s="175"/>
      <c r="Z2447" s="175"/>
      <c r="AA2447" s="175"/>
      <c r="AB2447" s="175"/>
      <c r="AC2447" s="175"/>
      <c r="AD2447" s="175"/>
      <c r="AE2447" s="175"/>
      <c r="AF2447" s="175"/>
      <c r="AG2447" s="175"/>
    </row>
    <row r="2448" spans="1:33" ht="18" customHeight="1">
      <c r="A2448" s="647" t="str">
        <f t="shared" si="216"/>
        <v>平成26</v>
      </c>
      <c r="B2448" s="552">
        <f t="shared" si="213"/>
        <v>66</v>
      </c>
      <c r="C2448" s="648" t="s">
        <v>5401</v>
      </c>
      <c r="D2448" s="648" t="str">
        <f t="shared" si="214"/>
        <v/>
      </c>
      <c r="E2448" s="654">
        <v>1</v>
      </c>
      <c r="F2448" s="650" t="s">
        <v>3976</v>
      </c>
      <c r="G2448" s="650" t="s">
        <v>3134</v>
      </c>
      <c r="H2448" s="650" t="s">
        <v>3562</v>
      </c>
      <c r="I2448" s="682" t="s">
        <v>5015</v>
      </c>
      <c r="J2448" s="669">
        <v>2</v>
      </c>
      <c r="K2448" s="669">
        <v>5</v>
      </c>
      <c r="L2448" s="669">
        <v>90</v>
      </c>
      <c r="M2448" s="176">
        <f t="shared" si="217"/>
        <v>90</v>
      </c>
      <c r="N2448" s="1105"/>
      <c r="O2448" s="1129" t="str">
        <f t="shared" si="215"/>
        <v/>
      </c>
      <c r="P2448" s="175"/>
      <c r="Q2448" s="175"/>
      <c r="R2448" s="175"/>
      <c r="S2448" s="175"/>
      <c r="T2448" s="175"/>
      <c r="U2448" s="175"/>
      <c r="V2448" s="175"/>
      <c r="W2448" s="175"/>
      <c r="X2448" s="175"/>
      <c r="Y2448" s="175"/>
      <c r="Z2448" s="175"/>
      <c r="AA2448" s="175"/>
      <c r="AB2448" s="175"/>
      <c r="AC2448" s="175"/>
      <c r="AD2448" s="175"/>
      <c r="AE2448" s="175"/>
      <c r="AF2448" s="175"/>
      <c r="AG2448" s="175"/>
    </row>
    <row r="2449" spans="1:33" ht="18" customHeight="1">
      <c r="A2449" s="647" t="str">
        <f t="shared" si="216"/>
        <v>平成26</v>
      </c>
      <c r="B2449" s="552">
        <f t="shared" si="213"/>
        <v>39</v>
      </c>
      <c r="C2449" s="648" t="s">
        <v>5402</v>
      </c>
      <c r="D2449" s="648" t="str">
        <f t="shared" si="214"/>
        <v/>
      </c>
      <c r="E2449" s="654">
        <v>1</v>
      </c>
      <c r="F2449" s="650" t="s">
        <v>5403</v>
      </c>
      <c r="G2449" s="650" t="s">
        <v>2221</v>
      </c>
      <c r="H2449" s="650" t="s">
        <v>3538</v>
      </c>
      <c r="I2449" s="682" t="s">
        <v>4465</v>
      </c>
      <c r="J2449" s="669">
        <v>1</v>
      </c>
      <c r="K2449" s="669">
        <v>10</v>
      </c>
      <c r="L2449" s="669">
        <v>108</v>
      </c>
      <c r="M2449" s="176">
        <f t="shared" si="217"/>
        <v>108</v>
      </c>
      <c r="N2449" s="1105"/>
      <c r="O2449" s="1129" t="str">
        <f t="shared" si="215"/>
        <v/>
      </c>
      <c r="P2449" s="175"/>
      <c r="Q2449" s="175"/>
      <c r="R2449" s="175"/>
      <c r="S2449" s="175"/>
      <c r="T2449" s="175"/>
      <c r="U2449" s="175"/>
      <c r="V2449" s="175"/>
      <c r="W2449" s="175"/>
      <c r="X2449" s="175"/>
      <c r="Y2449" s="175"/>
      <c r="Z2449" s="175"/>
      <c r="AA2449" s="175"/>
      <c r="AB2449" s="175"/>
      <c r="AC2449" s="175"/>
      <c r="AD2449" s="175"/>
      <c r="AE2449" s="175"/>
      <c r="AF2449" s="175"/>
      <c r="AG2449" s="175"/>
    </row>
    <row r="2450" spans="1:33" ht="18" customHeight="1">
      <c r="A2450" s="647" t="str">
        <f t="shared" si="216"/>
        <v>平成26</v>
      </c>
      <c r="B2450" s="552">
        <f t="shared" si="213"/>
        <v>34</v>
      </c>
      <c r="C2450" s="648" t="s">
        <v>5404</v>
      </c>
      <c r="D2450" s="648" t="str">
        <f t="shared" si="214"/>
        <v/>
      </c>
      <c r="E2450" s="654">
        <v>1</v>
      </c>
      <c r="F2450" s="650" t="s">
        <v>5405</v>
      </c>
      <c r="G2450" s="650" t="s">
        <v>3134</v>
      </c>
      <c r="H2450" s="650" t="s">
        <v>3538</v>
      </c>
      <c r="I2450" s="682" t="s">
        <v>4465</v>
      </c>
      <c r="J2450" s="669">
        <v>2</v>
      </c>
      <c r="K2450" s="669">
        <v>11</v>
      </c>
      <c r="L2450" s="669">
        <v>94</v>
      </c>
      <c r="M2450" s="176">
        <f t="shared" si="217"/>
        <v>94</v>
      </c>
      <c r="N2450" s="1105"/>
      <c r="O2450" s="1129" t="str">
        <f t="shared" si="215"/>
        <v/>
      </c>
      <c r="P2450" s="175"/>
      <c r="Q2450" s="175"/>
      <c r="R2450" s="175"/>
      <c r="S2450" s="175"/>
      <c r="T2450" s="175"/>
      <c r="U2450" s="175"/>
      <c r="V2450" s="175"/>
      <c r="W2450" s="175"/>
      <c r="X2450" s="175"/>
      <c r="Y2450" s="175"/>
      <c r="Z2450" s="175"/>
      <c r="AA2450" s="175"/>
      <c r="AB2450" s="175"/>
      <c r="AC2450" s="175"/>
      <c r="AD2450" s="175"/>
      <c r="AE2450" s="175"/>
      <c r="AF2450" s="175"/>
      <c r="AG2450" s="175"/>
    </row>
    <row r="2451" spans="1:33" ht="18" customHeight="1">
      <c r="A2451" s="647" t="str">
        <f t="shared" si="216"/>
        <v>平成26</v>
      </c>
      <c r="B2451" s="552">
        <f t="shared" si="213"/>
        <v>43</v>
      </c>
      <c r="C2451" s="648" t="s">
        <v>5406</v>
      </c>
      <c r="D2451" s="648">
        <f t="shared" si="214"/>
        <v>41877</v>
      </c>
      <c r="E2451" s="654">
        <v>2</v>
      </c>
      <c r="F2451" s="650" t="s">
        <v>5407</v>
      </c>
      <c r="G2451" s="650" t="s">
        <v>2060</v>
      </c>
      <c r="H2451" s="650" t="s">
        <v>3536</v>
      </c>
      <c r="I2451" s="682" t="s">
        <v>4096</v>
      </c>
      <c r="J2451" s="669">
        <v>2</v>
      </c>
      <c r="K2451" s="669">
        <v>8</v>
      </c>
      <c r="L2451" s="669">
        <v>143</v>
      </c>
      <c r="M2451" s="176">
        <f t="shared" si="217"/>
        <v>286</v>
      </c>
      <c r="N2451" s="1105"/>
      <c r="O2451" s="1129" t="str">
        <f t="shared" si="215"/>
        <v/>
      </c>
      <c r="P2451" s="175"/>
      <c r="Q2451" s="175"/>
      <c r="R2451" s="175"/>
      <c r="S2451" s="175"/>
      <c r="T2451" s="175"/>
      <c r="U2451" s="175"/>
      <c r="V2451" s="175"/>
      <c r="W2451" s="175"/>
      <c r="X2451" s="175"/>
      <c r="Y2451" s="175"/>
      <c r="Z2451" s="175"/>
      <c r="AA2451" s="175"/>
      <c r="AB2451" s="175"/>
      <c r="AC2451" s="175"/>
      <c r="AD2451" s="175"/>
      <c r="AE2451" s="175"/>
      <c r="AF2451" s="175"/>
      <c r="AG2451" s="175"/>
    </row>
    <row r="2452" spans="1:33" ht="18" customHeight="1">
      <c r="A2452" s="647" t="str">
        <f t="shared" si="216"/>
        <v>平成26</v>
      </c>
      <c r="B2452" s="552">
        <f t="shared" si="213"/>
        <v>43</v>
      </c>
      <c r="C2452" s="648" t="s">
        <v>5406</v>
      </c>
      <c r="D2452" s="648">
        <f t="shared" si="214"/>
        <v>41877</v>
      </c>
      <c r="E2452" s="654">
        <v>2</v>
      </c>
      <c r="F2452" s="650" t="s">
        <v>5408</v>
      </c>
      <c r="G2452" s="650" t="s">
        <v>2060</v>
      </c>
      <c r="H2452" s="650" t="s">
        <v>4787</v>
      </c>
      <c r="I2452" s="682" t="s">
        <v>4096</v>
      </c>
      <c r="J2452" s="669">
        <v>2</v>
      </c>
      <c r="K2452" s="669">
        <v>8</v>
      </c>
      <c r="L2452" s="669">
        <v>59</v>
      </c>
      <c r="M2452" s="176">
        <f t="shared" si="217"/>
        <v>118</v>
      </c>
      <c r="N2452" s="1105"/>
      <c r="O2452" s="1129" t="str">
        <f t="shared" si="215"/>
        <v/>
      </c>
      <c r="P2452" s="175"/>
      <c r="Q2452" s="175"/>
      <c r="R2452" s="175"/>
      <c r="S2452" s="175"/>
      <c r="T2452" s="175"/>
      <c r="U2452" s="175"/>
      <c r="V2452" s="175"/>
      <c r="W2452" s="175"/>
      <c r="X2452" s="175"/>
      <c r="Y2452" s="175"/>
      <c r="Z2452" s="175"/>
      <c r="AA2452" s="175"/>
      <c r="AB2452" s="175"/>
      <c r="AC2452" s="175"/>
      <c r="AD2452" s="175"/>
      <c r="AE2452" s="175"/>
      <c r="AF2452" s="175"/>
      <c r="AG2452" s="175"/>
    </row>
    <row r="2453" spans="1:33" ht="18" customHeight="1">
      <c r="A2453" s="647" t="str">
        <f t="shared" si="216"/>
        <v>平成26</v>
      </c>
      <c r="B2453" s="552">
        <f t="shared" si="213"/>
        <v>30</v>
      </c>
      <c r="C2453" s="648" t="s">
        <v>5409</v>
      </c>
      <c r="D2453" s="648">
        <f t="shared" si="214"/>
        <v>41845</v>
      </c>
      <c r="E2453" s="654">
        <v>2</v>
      </c>
      <c r="F2453" s="650" t="s">
        <v>5410</v>
      </c>
      <c r="G2453" s="650" t="s">
        <v>2915</v>
      </c>
      <c r="H2453" s="650" t="s">
        <v>4792</v>
      </c>
      <c r="I2453" s="682" t="s">
        <v>5039</v>
      </c>
      <c r="J2453" s="669">
        <v>1</v>
      </c>
      <c r="K2453" s="669">
        <v>17</v>
      </c>
      <c r="L2453" s="669">
        <v>77</v>
      </c>
      <c r="M2453" s="176">
        <f t="shared" si="217"/>
        <v>154</v>
      </c>
      <c r="N2453" s="1105"/>
      <c r="O2453" s="1129" t="str">
        <f t="shared" si="215"/>
        <v/>
      </c>
      <c r="P2453" s="175"/>
      <c r="Q2453" s="175"/>
      <c r="R2453" s="175"/>
      <c r="S2453" s="175"/>
      <c r="T2453" s="175"/>
      <c r="U2453" s="175"/>
      <c r="V2453" s="175"/>
      <c r="W2453" s="175"/>
      <c r="X2453" s="175"/>
      <c r="Y2453" s="175"/>
      <c r="Z2453" s="175"/>
      <c r="AA2453" s="175"/>
      <c r="AB2453" s="175"/>
      <c r="AC2453" s="175"/>
      <c r="AD2453" s="175"/>
      <c r="AE2453" s="175"/>
      <c r="AF2453" s="175"/>
      <c r="AG2453" s="175"/>
    </row>
    <row r="2454" spans="1:33" ht="18" customHeight="1">
      <c r="A2454" s="647" t="str">
        <f t="shared" si="216"/>
        <v>平成26</v>
      </c>
      <c r="B2454" s="552">
        <f t="shared" si="213"/>
        <v>113</v>
      </c>
      <c r="C2454" s="648" t="s">
        <v>5392</v>
      </c>
      <c r="D2454" s="648" t="str">
        <f t="shared" si="214"/>
        <v/>
      </c>
      <c r="E2454" s="654">
        <v>1</v>
      </c>
      <c r="F2454" s="650" t="s">
        <v>5411</v>
      </c>
      <c r="G2454" s="650" t="s">
        <v>2915</v>
      </c>
      <c r="H2454" s="650" t="s">
        <v>3024</v>
      </c>
      <c r="I2454" s="682" t="s">
        <v>4099</v>
      </c>
      <c r="J2454" s="669">
        <v>1</v>
      </c>
      <c r="K2454" s="669">
        <v>2</v>
      </c>
      <c r="L2454" s="669">
        <v>81</v>
      </c>
      <c r="M2454" s="176">
        <f t="shared" si="217"/>
        <v>81</v>
      </c>
      <c r="N2454" s="1105"/>
      <c r="O2454" s="1129" t="str">
        <f t="shared" si="215"/>
        <v/>
      </c>
      <c r="P2454" s="175"/>
      <c r="Q2454" s="175"/>
      <c r="R2454" s="175"/>
      <c r="S2454" s="175"/>
      <c r="T2454" s="175"/>
      <c r="U2454" s="175"/>
      <c r="V2454" s="175"/>
      <c r="W2454" s="175"/>
      <c r="X2454" s="175"/>
      <c r="Y2454" s="175"/>
      <c r="Z2454" s="175"/>
      <c r="AA2454" s="175"/>
      <c r="AB2454" s="175"/>
      <c r="AC2454" s="175"/>
      <c r="AD2454" s="175"/>
      <c r="AE2454" s="175"/>
      <c r="AF2454" s="175"/>
      <c r="AG2454" s="175"/>
    </row>
    <row r="2455" spans="1:33" ht="18" customHeight="1">
      <c r="A2455" s="647" t="str">
        <f t="shared" si="216"/>
        <v>平成26</v>
      </c>
      <c r="B2455" s="552">
        <f t="shared" si="213"/>
        <v>102</v>
      </c>
      <c r="C2455" s="648" t="s">
        <v>5412</v>
      </c>
      <c r="D2455" s="648" t="str">
        <f t="shared" si="214"/>
        <v/>
      </c>
      <c r="E2455" s="654">
        <v>1</v>
      </c>
      <c r="F2455" s="650" t="s">
        <v>5413</v>
      </c>
      <c r="G2455" s="650" t="s">
        <v>5414</v>
      </c>
      <c r="H2455" s="650" t="s">
        <v>3024</v>
      </c>
      <c r="I2455" s="682" t="s">
        <v>4099</v>
      </c>
      <c r="J2455" s="669">
        <v>1</v>
      </c>
      <c r="K2455" s="669">
        <v>3</v>
      </c>
      <c r="L2455" s="669">
        <v>47</v>
      </c>
      <c r="M2455" s="176">
        <f t="shared" si="217"/>
        <v>47</v>
      </c>
      <c r="N2455" s="1105"/>
      <c r="O2455" s="1129" t="str">
        <f t="shared" si="215"/>
        <v/>
      </c>
      <c r="P2455" s="175"/>
      <c r="Q2455" s="175"/>
      <c r="R2455" s="175"/>
      <c r="S2455" s="175"/>
      <c r="T2455" s="175"/>
      <c r="U2455" s="175"/>
      <c r="V2455" s="175"/>
      <c r="W2455" s="175"/>
      <c r="X2455" s="175"/>
      <c r="Y2455" s="175"/>
      <c r="Z2455" s="175"/>
      <c r="AA2455" s="175"/>
      <c r="AB2455" s="175"/>
      <c r="AC2455" s="175"/>
      <c r="AD2455" s="175"/>
      <c r="AE2455" s="175"/>
      <c r="AF2455" s="175"/>
      <c r="AG2455" s="175"/>
    </row>
    <row r="2456" spans="1:33" ht="18" customHeight="1">
      <c r="A2456" s="647" t="str">
        <f t="shared" si="216"/>
        <v>平成26</v>
      </c>
      <c r="B2456" s="552">
        <f t="shared" si="213"/>
        <v>113</v>
      </c>
      <c r="C2456" s="648" t="s">
        <v>5415</v>
      </c>
      <c r="D2456" s="648" t="str">
        <f t="shared" si="214"/>
        <v/>
      </c>
      <c r="E2456" s="654">
        <v>1</v>
      </c>
      <c r="F2456" s="650" t="s">
        <v>5416</v>
      </c>
      <c r="G2456" s="650" t="s">
        <v>2915</v>
      </c>
      <c r="H2456" s="650" t="s">
        <v>3024</v>
      </c>
      <c r="I2456" s="682" t="s">
        <v>4099</v>
      </c>
      <c r="J2456" s="669">
        <v>1</v>
      </c>
      <c r="K2456" s="669">
        <v>2</v>
      </c>
      <c r="L2456" s="669">
        <v>85</v>
      </c>
      <c r="M2456" s="176">
        <f t="shared" si="217"/>
        <v>85</v>
      </c>
      <c r="N2456" s="1105"/>
      <c r="O2456" s="1129" t="str">
        <f t="shared" si="215"/>
        <v/>
      </c>
      <c r="P2456" s="175"/>
      <c r="Q2456" s="175"/>
      <c r="R2456" s="175"/>
      <c r="S2456" s="175"/>
      <c r="T2456" s="175"/>
      <c r="U2456" s="175"/>
      <c r="V2456" s="175"/>
      <c r="W2456" s="175"/>
      <c r="X2456" s="175"/>
      <c r="Y2456" s="175"/>
      <c r="Z2456" s="175"/>
      <c r="AA2456" s="175"/>
      <c r="AB2456" s="175"/>
      <c r="AC2456" s="175"/>
      <c r="AD2456" s="175"/>
      <c r="AE2456" s="175"/>
      <c r="AF2456" s="175"/>
      <c r="AG2456" s="175"/>
    </row>
    <row r="2457" spans="1:33" ht="18" customHeight="1">
      <c r="A2457" s="647" t="str">
        <f t="shared" si="216"/>
        <v>平成26</v>
      </c>
      <c r="B2457" s="552">
        <f t="shared" si="213"/>
        <v>102</v>
      </c>
      <c r="C2457" s="648" t="s">
        <v>5417</v>
      </c>
      <c r="D2457" s="648" t="str">
        <f t="shared" si="214"/>
        <v/>
      </c>
      <c r="E2457" s="681">
        <v>1</v>
      </c>
      <c r="F2457" s="650" t="s">
        <v>5418</v>
      </c>
      <c r="G2457" s="650" t="s">
        <v>5419</v>
      </c>
      <c r="H2457" s="650" t="s">
        <v>3024</v>
      </c>
      <c r="I2457" s="682" t="s">
        <v>4099</v>
      </c>
      <c r="J2457" s="669">
        <v>1</v>
      </c>
      <c r="K2457" s="669">
        <v>3</v>
      </c>
      <c r="L2457" s="669">
        <v>72</v>
      </c>
      <c r="M2457" s="176">
        <f t="shared" si="217"/>
        <v>72</v>
      </c>
      <c r="N2457" s="1105"/>
      <c r="O2457" s="1129" t="str">
        <f t="shared" si="215"/>
        <v/>
      </c>
      <c r="P2457" s="175"/>
      <c r="Q2457" s="175"/>
      <c r="R2457" s="175"/>
      <c r="S2457" s="175"/>
      <c r="T2457" s="175"/>
      <c r="U2457" s="175"/>
      <c r="V2457" s="175"/>
      <c r="W2457" s="175"/>
      <c r="X2457" s="175"/>
      <c r="Y2457" s="175"/>
      <c r="Z2457" s="175"/>
      <c r="AA2457" s="175"/>
      <c r="AB2457" s="175"/>
      <c r="AC2457" s="175"/>
      <c r="AD2457" s="175"/>
      <c r="AE2457" s="175"/>
      <c r="AF2457" s="175"/>
      <c r="AG2457" s="175"/>
    </row>
    <row r="2458" spans="1:33" ht="18" customHeight="1">
      <c r="A2458" s="647" t="str">
        <f t="shared" si="216"/>
        <v>平成26</v>
      </c>
      <c r="B2458" s="552">
        <f t="shared" si="213"/>
        <v>113</v>
      </c>
      <c r="C2458" s="648" t="s">
        <v>5420</v>
      </c>
      <c r="D2458" s="648" t="str">
        <f t="shared" si="214"/>
        <v/>
      </c>
      <c r="E2458" s="681">
        <v>1</v>
      </c>
      <c r="F2458" s="650" t="s">
        <v>5421</v>
      </c>
      <c r="G2458" s="650" t="s">
        <v>2697</v>
      </c>
      <c r="H2458" s="650" t="s">
        <v>3024</v>
      </c>
      <c r="I2458" s="682" t="s">
        <v>4099</v>
      </c>
      <c r="J2458" s="669">
        <v>1</v>
      </c>
      <c r="K2458" s="669">
        <v>2</v>
      </c>
      <c r="L2458" s="669">
        <v>54</v>
      </c>
      <c r="M2458" s="176">
        <f t="shared" si="217"/>
        <v>54</v>
      </c>
      <c r="N2458" s="1105"/>
      <c r="O2458" s="1129" t="str">
        <f t="shared" si="215"/>
        <v/>
      </c>
      <c r="P2458" s="175"/>
      <c r="Q2458" s="175"/>
      <c r="R2458" s="175"/>
      <c r="S2458" s="175"/>
      <c r="T2458" s="175"/>
      <c r="U2458" s="175"/>
      <c r="V2458" s="175"/>
      <c r="W2458" s="175"/>
      <c r="X2458" s="175"/>
      <c r="Y2458" s="175"/>
      <c r="Z2458" s="175"/>
      <c r="AA2458" s="175"/>
      <c r="AB2458" s="175"/>
      <c r="AC2458" s="175"/>
      <c r="AD2458" s="175"/>
      <c r="AE2458" s="175"/>
      <c r="AF2458" s="175"/>
      <c r="AG2458" s="175"/>
    </row>
    <row r="2459" spans="1:33" ht="18" customHeight="1">
      <c r="A2459" s="647" t="str">
        <f t="shared" si="216"/>
        <v>平成26</v>
      </c>
      <c r="B2459" s="552">
        <f t="shared" si="213"/>
        <v>59</v>
      </c>
      <c r="C2459" s="648" t="s">
        <v>5422</v>
      </c>
      <c r="D2459" s="648" t="str">
        <f t="shared" si="214"/>
        <v/>
      </c>
      <c r="E2459" s="681">
        <v>1</v>
      </c>
      <c r="F2459" s="650" t="s">
        <v>5423</v>
      </c>
      <c r="G2459" s="650" t="s">
        <v>2697</v>
      </c>
      <c r="H2459" s="650" t="s">
        <v>3024</v>
      </c>
      <c r="I2459" s="682" t="s">
        <v>4099</v>
      </c>
      <c r="J2459" s="669">
        <v>1</v>
      </c>
      <c r="K2459" s="669">
        <v>6</v>
      </c>
      <c r="L2459" s="669">
        <v>112</v>
      </c>
      <c r="M2459" s="176">
        <f t="shared" si="217"/>
        <v>112</v>
      </c>
      <c r="N2459" s="1105"/>
      <c r="O2459" s="1129" t="str">
        <f t="shared" si="215"/>
        <v/>
      </c>
      <c r="P2459" s="175"/>
      <c r="Q2459" s="175"/>
      <c r="R2459" s="175"/>
      <c r="S2459" s="175"/>
      <c r="T2459" s="175"/>
      <c r="U2459" s="175"/>
      <c r="V2459" s="175"/>
      <c r="W2459" s="175"/>
      <c r="X2459" s="175"/>
      <c r="Y2459" s="175"/>
      <c r="Z2459" s="175"/>
      <c r="AA2459" s="175"/>
      <c r="AB2459" s="175"/>
      <c r="AC2459" s="175"/>
      <c r="AD2459" s="175"/>
      <c r="AE2459" s="175"/>
      <c r="AF2459" s="175"/>
      <c r="AG2459" s="175"/>
    </row>
    <row r="2460" spans="1:33" ht="18" customHeight="1">
      <c r="A2460" s="647" t="str">
        <f t="shared" si="216"/>
        <v>平成26</v>
      </c>
      <c r="B2460" s="684">
        <f t="shared" si="213"/>
        <v>82</v>
      </c>
      <c r="C2460" s="648" t="s">
        <v>5424</v>
      </c>
      <c r="D2460" s="648" t="str">
        <f t="shared" si="214"/>
        <v/>
      </c>
      <c r="E2460" s="654">
        <v>1</v>
      </c>
      <c r="F2460" s="650" t="s">
        <v>5425</v>
      </c>
      <c r="G2460" s="650" t="s">
        <v>5426</v>
      </c>
      <c r="H2460" s="650" t="s">
        <v>4767</v>
      </c>
      <c r="I2460" s="682" t="s">
        <v>5015</v>
      </c>
      <c r="J2460" s="669">
        <v>1</v>
      </c>
      <c r="K2460" s="669">
        <v>4</v>
      </c>
      <c r="L2460" s="669">
        <v>141</v>
      </c>
      <c r="M2460" s="176">
        <f t="shared" si="217"/>
        <v>141</v>
      </c>
      <c r="N2460" s="1106"/>
      <c r="O2460" s="1129" t="str">
        <f t="shared" si="215"/>
        <v/>
      </c>
      <c r="P2460" s="175"/>
      <c r="Q2460" s="175"/>
      <c r="R2460" s="175"/>
      <c r="S2460" s="175"/>
      <c r="T2460" s="175"/>
      <c r="U2460" s="175"/>
      <c r="V2460" s="175"/>
      <c r="W2460" s="175"/>
      <c r="X2460" s="175"/>
      <c r="Y2460" s="175"/>
      <c r="Z2460" s="175"/>
      <c r="AA2460" s="175"/>
      <c r="AB2460" s="175"/>
      <c r="AC2460" s="175"/>
      <c r="AD2460" s="175"/>
      <c r="AE2460" s="175"/>
      <c r="AF2460" s="175"/>
      <c r="AG2460" s="175"/>
    </row>
    <row r="2461" spans="1:33" ht="18" customHeight="1">
      <c r="A2461" s="647" t="str">
        <f t="shared" si="216"/>
        <v>平成26</v>
      </c>
      <c r="B2461" s="552">
        <f t="shared" si="213"/>
        <v>102</v>
      </c>
      <c r="C2461" s="648" t="s">
        <v>5427</v>
      </c>
      <c r="D2461" s="648" t="str">
        <f t="shared" si="214"/>
        <v/>
      </c>
      <c r="E2461" s="654">
        <v>1</v>
      </c>
      <c r="F2461" s="650" t="s">
        <v>5428</v>
      </c>
      <c r="G2461" s="650" t="s">
        <v>3326</v>
      </c>
      <c r="H2461" s="650" t="s">
        <v>2920</v>
      </c>
      <c r="I2461" s="682" t="s">
        <v>4083</v>
      </c>
      <c r="J2461" s="669">
        <v>2</v>
      </c>
      <c r="K2461" s="669">
        <v>3</v>
      </c>
      <c r="L2461" s="669">
        <v>120</v>
      </c>
      <c r="M2461" s="176">
        <f t="shared" si="217"/>
        <v>120</v>
      </c>
      <c r="N2461" s="1105"/>
      <c r="O2461" s="1129" t="str">
        <f t="shared" si="215"/>
        <v/>
      </c>
      <c r="P2461" s="175"/>
      <c r="Q2461" s="175"/>
      <c r="R2461" s="175"/>
      <c r="S2461" s="175"/>
      <c r="T2461" s="175"/>
      <c r="U2461" s="175"/>
      <c r="V2461" s="175"/>
      <c r="W2461" s="175"/>
      <c r="X2461" s="175"/>
      <c r="Y2461" s="175"/>
      <c r="Z2461" s="175"/>
      <c r="AA2461" s="175"/>
      <c r="AB2461" s="175"/>
      <c r="AC2461" s="175"/>
      <c r="AD2461" s="175"/>
      <c r="AE2461" s="175"/>
      <c r="AF2461" s="175"/>
      <c r="AG2461" s="175"/>
    </row>
    <row r="2462" spans="1:33" ht="18" customHeight="1">
      <c r="A2462" s="647" t="str">
        <f t="shared" si="216"/>
        <v>平成26</v>
      </c>
      <c r="B2462" s="552">
        <f t="shared" si="213"/>
        <v>12</v>
      </c>
      <c r="C2462" s="648" t="s">
        <v>5429</v>
      </c>
      <c r="D2462" s="648">
        <f t="shared" si="214"/>
        <v>41887</v>
      </c>
      <c r="E2462" s="654">
        <v>3</v>
      </c>
      <c r="F2462" s="650" t="s">
        <v>5430</v>
      </c>
      <c r="G2462" s="650" t="s">
        <v>1299</v>
      </c>
      <c r="H2462" s="650" t="s">
        <v>2963</v>
      </c>
      <c r="I2462" s="682" t="s">
        <v>4465</v>
      </c>
      <c r="J2462" s="669">
        <v>1</v>
      </c>
      <c r="K2462" s="669">
        <v>102</v>
      </c>
      <c r="L2462" s="678">
        <v>147</v>
      </c>
      <c r="M2462" s="176">
        <f t="shared" si="217"/>
        <v>441</v>
      </c>
      <c r="N2462" s="1105"/>
      <c r="O2462" s="1129" t="str">
        <f t="shared" si="215"/>
        <v/>
      </c>
      <c r="P2462" s="175"/>
      <c r="Q2462" s="175"/>
      <c r="R2462" s="175"/>
      <c r="S2462" s="175"/>
      <c r="T2462" s="175"/>
      <c r="U2462" s="175"/>
      <c r="V2462" s="175"/>
      <c r="W2462" s="175"/>
      <c r="X2462" s="175"/>
      <c r="Y2462" s="175"/>
      <c r="Z2462" s="175"/>
      <c r="AA2462" s="175"/>
      <c r="AB2462" s="175"/>
      <c r="AC2462" s="175"/>
      <c r="AD2462" s="175"/>
      <c r="AE2462" s="175"/>
      <c r="AF2462" s="175"/>
      <c r="AG2462" s="175"/>
    </row>
    <row r="2463" spans="1:33" ht="18" customHeight="1">
      <c r="A2463" s="647" t="str">
        <f t="shared" si="216"/>
        <v>平成26</v>
      </c>
      <c r="B2463" s="552">
        <f t="shared" si="213"/>
        <v>102</v>
      </c>
      <c r="C2463" s="648" t="s">
        <v>5429</v>
      </c>
      <c r="D2463" s="648" t="str">
        <f t="shared" si="214"/>
        <v/>
      </c>
      <c r="E2463" s="654">
        <v>1</v>
      </c>
      <c r="F2463" s="650" t="s">
        <v>5431</v>
      </c>
      <c r="G2463" s="650" t="s">
        <v>1299</v>
      </c>
      <c r="H2463" s="650" t="s">
        <v>2963</v>
      </c>
      <c r="I2463" s="682" t="s">
        <v>4465</v>
      </c>
      <c r="J2463" s="669">
        <v>1</v>
      </c>
      <c r="K2463" s="669">
        <v>3</v>
      </c>
      <c r="L2463" s="678">
        <v>105</v>
      </c>
      <c r="M2463" s="176">
        <f t="shared" si="217"/>
        <v>105</v>
      </c>
      <c r="N2463" s="1105"/>
      <c r="O2463" s="1129" t="str">
        <f t="shared" si="215"/>
        <v/>
      </c>
      <c r="P2463" s="175"/>
      <c r="Q2463" s="175"/>
      <c r="R2463" s="175"/>
      <c r="S2463" s="175"/>
      <c r="T2463" s="175"/>
      <c r="U2463" s="175"/>
      <c r="V2463" s="175"/>
      <c r="W2463" s="175"/>
      <c r="X2463" s="175"/>
      <c r="Y2463" s="175"/>
      <c r="Z2463" s="175"/>
      <c r="AA2463" s="175"/>
      <c r="AB2463" s="175"/>
      <c r="AC2463" s="175"/>
      <c r="AD2463" s="175"/>
      <c r="AE2463" s="175"/>
      <c r="AF2463" s="175"/>
      <c r="AG2463" s="175"/>
    </row>
    <row r="2464" spans="1:33" ht="18" customHeight="1">
      <c r="A2464" s="647" t="str">
        <f t="shared" si="216"/>
        <v>平成26</v>
      </c>
      <c r="B2464" s="552">
        <f t="shared" si="213"/>
        <v>66</v>
      </c>
      <c r="C2464" s="648" t="s">
        <v>5432</v>
      </c>
      <c r="D2464" s="648" t="str">
        <f t="shared" si="214"/>
        <v/>
      </c>
      <c r="E2464" s="654">
        <v>1</v>
      </c>
      <c r="F2464" s="650" t="s">
        <v>5433</v>
      </c>
      <c r="G2464" s="650" t="s">
        <v>1299</v>
      </c>
      <c r="H2464" s="650" t="s">
        <v>2963</v>
      </c>
      <c r="I2464" s="682" t="s">
        <v>4465</v>
      </c>
      <c r="J2464" s="669">
        <v>1</v>
      </c>
      <c r="K2464" s="669">
        <v>5</v>
      </c>
      <c r="L2464" s="678">
        <v>145</v>
      </c>
      <c r="M2464" s="176">
        <f t="shared" si="217"/>
        <v>145</v>
      </c>
      <c r="N2464" s="1105" t="s">
        <v>5342</v>
      </c>
      <c r="O2464" s="1129" t="str">
        <f t="shared" si="215"/>
        <v/>
      </c>
      <c r="P2464" s="175"/>
      <c r="Q2464" s="175"/>
      <c r="R2464" s="175"/>
      <c r="S2464" s="175"/>
      <c r="T2464" s="175"/>
      <c r="U2464" s="175"/>
      <c r="V2464" s="175"/>
      <c r="W2464" s="175"/>
      <c r="X2464" s="175"/>
      <c r="Y2464" s="175"/>
      <c r="Z2464" s="175"/>
      <c r="AA2464" s="175"/>
      <c r="AB2464" s="175"/>
      <c r="AC2464" s="175"/>
      <c r="AD2464" s="175"/>
      <c r="AE2464" s="175"/>
      <c r="AF2464" s="175"/>
      <c r="AG2464" s="175"/>
    </row>
    <row r="2465" spans="1:33" ht="18" customHeight="1">
      <c r="A2465" s="647" t="str">
        <f t="shared" si="216"/>
        <v>平成26</v>
      </c>
      <c r="B2465" s="552">
        <f t="shared" si="213"/>
        <v>82</v>
      </c>
      <c r="C2465" s="648" t="s">
        <v>5434</v>
      </c>
      <c r="D2465" s="648" t="str">
        <f t="shared" si="214"/>
        <v/>
      </c>
      <c r="E2465" s="654">
        <v>1</v>
      </c>
      <c r="F2465" s="650" t="s">
        <v>5435</v>
      </c>
      <c r="G2465" s="650" t="s">
        <v>5436</v>
      </c>
      <c r="H2465" s="650" t="s">
        <v>4767</v>
      </c>
      <c r="I2465" s="682" t="s">
        <v>5015</v>
      </c>
      <c r="J2465" s="669">
        <v>1</v>
      </c>
      <c r="K2465" s="669">
        <v>4</v>
      </c>
      <c r="L2465" s="669">
        <v>54</v>
      </c>
      <c r="M2465" s="176">
        <f t="shared" si="217"/>
        <v>54</v>
      </c>
      <c r="N2465" s="1105"/>
      <c r="O2465" s="1129" t="str">
        <f t="shared" si="215"/>
        <v/>
      </c>
      <c r="P2465" s="175"/>
      <c r="Q2465" s="175"/>
      <c r="R2465" s="175"/>
      <c r="S2465" s="175"/>
      <c r="T2465" s="175"/>
      <c r="U2465" s="175"/>
      <c r="V2465" s="175"/>
      <c r="W2465" s="175"/>
      <c r="X2465" s="175"/>
      <c r="Y2465" s="175"/>
      <c r="Z2465" s="175"/>
      <c r="AA2465" s="175"/>
      <c r="AB2465" s="175"/>
      <c r="AC2465" s="175"/>
      <c r="AD2465" s="175"/>
      <c r="AE2465" s="175"/>
      <c r="AF2465" s="175"/>
      <c r="AG2465" s="175"/>
    </row>
    <row r="2466" spans="1:33" ht="18" customHeight="1">
      <c r="A2466" s="647" t="str">
        <f t="shared" si="216"/>
        <v>平成26</v>
      </c>
      <c r="B2466" s="552">
        <f t="shared" si="213"/>
        <v>59</v>
      </c>
      <c r="C2466" s="648" t="s">
        <v>5437</v>
      </c>
      <c r="D2466" s="648" t="str">
        <f t="shared" si="214"/>
        <v/>
      </c>
      <c r="E2466" s="680">
        <v>1</v>
      </c>
      <c r="F2466" s="650" t="s">
        <v>5438</v>
      </c>
      <c r="G2466" s="650" t="s">
        <v>5439</v>
      </c>
      <c r="H2466" s="650" t="s">
        <v>3335</v>
      </c>
      <c r="I2466" s="682" t="s">
        <v>4130</v>
      </c>
      <c r="J2466" s="669">
        <v>2</v>
      </c>
      <c r="K2466" s="669">
        <v>6</v>
      </c>
      <c r="L2466" s="669">
        <v>52</v>
      </c>
      <c r="M2466" s="176">
        <f t="shared" si="217"/>
        <v>52</v>
      </c>
      <c r="N2466" s="1105"/>
      <c r="O2466" s="1129" t="str">
        <f t="shared" si="215"/>
        <v/>
      </c>
      <c r="P2466" s="175"/>
      <c r="Q2466" s="175"/>
      <c r="R2466" s="175"/>
      <c r="S2466" s="175"/>
      <c r="T2466" s="175"/>
      <c r="U2466" s="175"/>
      <c r="V2466" s="175"/>
      <c r="W2466" s="175"/>
      <c r="X2466" s="175"/>
      <c r="Y2466" s="175"/>
      <c r="Z2466" s="175"/>
      <c r="AA2466" s="175"/>
      <c r="AB2466" s="175"/>
      <c r="AC2466" s="175"/>
      <c r="AD2466" s="175"/>
      <c r="AE2466" s="175"/>
      <c r="AF2466" s="175"/>
      <c r="AG2466" s="175"/>
    </row>
    <row r="2467" spans="1:33" ht="18" customHeight="1">
      <c r="A2467" s="647" t="str">
        <f t="shared" si="216"/>
        <v>平成26</v>
      </c>
      <c r="B2467" s="688">
        <f t="shared" si="213"/>
        <v>129</v>
      </c>
      <c r="C2467" s="648" t="s">
        <v>5440</v>
      </c>
      <c r="D2467" s="648" t="str">
        <f t="shared" si="214"/>
        <v/>
      </c>
      <c r="E2467" s="680">
        <v>1</v>
      </c>
      <c r="F2467" s="650" t="s">
        <v>5441</v>
      </c>
      <c r="G2467" s="650" t="s">
        <v>5439</v>
      </c>
      <c r="H2467" s="650" t="s">
        <v>5442</v>
      </c>
      <c r="I2467" s="682" t="s">
        <v>4130</v>
      </c>
      <c r="J2467" s="669">
        <v>1</v>
      </c>
      <c r="K2467" s="669">
        <v>1</v>
      </c>
      <c r="L2467" s="678">
        <v>86</v>
      </c>
      <c r="M2467" s="176">
        <f t="shared" si="217"/>
        <v>86</v>
      </c>
      <c r="N2467" s="1108" t="s">
        <v>5342</v>
      </c>
      <c r="O2467" s="1129" t="str">
        <f t="shared" si="215"/>
        <v/>
      </c>
      <c r="P2467" s="175"/>
      <c r="Q2467" s="175"/>
      <c r="R2467" s="175"/>
      <c r="S2467" s="175"/>
      <c r="T2467" s="175"/>
      <c r="U2467" s="175"/>
      <c r="V2467" s="175"/>
      <c r="W2467" s="175"/>
      <c r="X2467" s="175"/>
      <c r="Y2467" s="175"/>
      <c r="Z2467" s="175"/>
      <c r="AA2467" s="175"/>
      <c r="AB2467" s="175"/>
      <c r="AC2467" s="175"/>
      <c r="AD2467" s="175"/>
      <c r="AE2467" s="175"/>
      <c r="AF2467" s="175"/>
      <c r="AG2467" s="175"/>
    </row>
    <row r="2468" spans="1:33" ht="18" customHeight="1">
      <c r="A2468" s="647" t="str">
        <f t="shared" si="216"/>
        <v>平成26</v>
      </c>
      <c r="B2468" s="552">
        <f t="shared" si="213"/>
        <v>66</v>
      </c>
      <c r="C2468" s="648" t="s">
        <v>5440</v>
      </c>
      <c r="D2468" s="648">
        <f t="shared" si="214"/>
        <v>41901</v>
      </c>
      <c r="E2468" s="654">
        <v>2</v>
      </c>
      <c r="F2468" s="650" t="s">
        <v>5443</v>
      </c>
      <c r="G2468" s="650" t="s">
        <v>5444</v>
      </c>
      <c r="H2468" s="650" t="s">
        <v>3562</v>
      </c>
      <c r="I2468" s="682" t="s">
        <v>5015</v>
      </c>
      <c r="J2468" s="669">
        <v>2</v>
      </c>
      <c r="K2468" s="669">
        <v>5</v>
      </c>
      <c r="L2468" s="669">
        <v>47</v>
      </c>
      <c r="M2468" s="176">
        <f t="shared" si="217"/>
        <v>94</v>
      </c>
      <c r="N2468" s="1105"/>
      <c r="O2468" s="1129" t="str">
        <f t="shared" si="215"/>
        <v/>
      </c>
      <c r="P2468" s="175"/>
      <c r="Q2468" s="175"/>
      <c r="R2468" s="175"/>
      <c r="S2468" s="175"/>
      <c r="T2468" s="175"/>
      <c r="U2468" s="175"/>
      <c r="V2468" s="175"/>
      <c r="W2468" s="175"/>
      <c r="X2468" s="175"/>
      <c r="Y2468" s="175"/>
      <c r="Z2468" s="175"/>
      <c r="AA2468" s="175"/>
      <c r="AB2468" s="175"/>
      <c r="AC2468" s="175"/>
      <c r="AD2468" s="175"/>
      <c r="AE2468" s="175"/>
      <c r="AF2468" s="175"/>
      <c r="AG2468" s="175"/>
    </row>
    <row r="2469" spans="1:33" ht="18" customHeight="1">
      <c r="A2469" s="647" t="str">
        <f t="shared" si="216"/>
        <v>平成26</v>
      </c>
      <c r="B2469" s="552">
        <f t="shared" si="213"/>
        <v>82</v>
      </c>
      <c r="C2469" s="648" t="s">
        <v>5445</v>
      </c>
      <c r="D2469" s="648" t="str">
        <f t="shared" si="214"/>
        <v/>
      </c>
      <c r="E2469" s="654">
        <v>1</v>
      </c>
      <c r="F2469" s="650" t="s">
        <v>5446</v>
      </c>
      <c r="G2469" s="650" t="s">
        <v>5447</v>
      </c>
      <c r="H2469" s="650" t="s">
        <v>4767</v>
      </c>
      <c r="I2469" s="682" t="s">
        <v>5015</v>
      </c>
      <c r="J2469" s="669">
        <v>1</v>
      </c>
      <c r="K2469" s="669">
        <v>4</v>
      </c>
      <c r="L2469" s="669">
        <v>121</v>
      </c>
      <c r="M2469" s="176">
        <f t="shared" si="217"/>
        <v>121</v>
      </c>
      <c r="N2469" s="1105"/>
      <c r="O2469" s="1129" t="str">
        <f t="shared" si="215"/>
        <v/>
      </c>
      <c r="P2469" s="175"/>
      <c r="Q2469" s="175"/>
      <c r="R2469" s="175"/>
      <c r="S2469" s="175"/>
      <c r="T2469" s="175"/>
      <c r="U2469" s="175"/>
      <c r="V2469" s="175"/>
      <c r="W2469" s="175"/>
      <c r="X2469" s="175"/>
      <c r="Y2469" s="175"/>
      <c r="Z2469" s="175"/>
      <c r="AA2469" s="175"/>
      <c r="AB2469" s="175"/>
      <c r="AC2469" s="175"/>
      <c r="AD2469" s="175"/>
      <c r="AE2469" s="175"/>
      <c r="AF2469" s="175"/>
      <c r="AG2469" s="175"/>
    </row>
    <row r="2470" spans="1:33" ht="18" customHeight="1">
      <c r="A2470" s="647" t="str">
        <f t="shared" si="216"/>
        <v>平成26</v>
      </c>
      <c r="B2470" s="552">
        <f t="shared" si="213"/>
        <v>34</v>
      </c>
      <c r="C2470" s="648" t="s">
        <v>5448</v>
      </c>
      <c r="D2470" s="648" t="str">
        <f t="shared" si="214"/>
        <v/>
      </c>
      <c r="E2470" s="654">
        <v>1</v>
      </c>
      <c r="F2470" s="650" t="s">
        <v>5449</v>
      </c>
      <c r="G2470" s="650" t="s">
        <v>5450</v>
      </c>
      <c r="H2470" s="650" t="s">
        <v>3538</v>
      </c>
      <c r="I2470" s="682" t="s">
        <v>4465</v>
      </c>
      <c r="J2470" s="669">
        <v>2</v>
      </c>
      <c r="K2470" s="669">
        <v>11</v>
      </c>
      <c r="L2470" s="669">
        <v>105</v>
      </c>
      <c r="M2470" s="176">
        <f t="shared" si="217"/>
        <v>105</v>
      </c>
      <c r="N2470" s="1105"/>
      <c r="O2470" s="1129" t="str">
        <f t="shared" si="215"/>
        <v/>
      </c>
      <c r="P2470" s="175"/>
      <c r="Q2470" s="175"/>
      <c r="R2470" s="175"/>
      <c r="S2470" s="175"/>
      <c r="T2470" s="175"/>
      <c r="U2470" s="175"/>
      <c r="V2470" s="175"/>
      <c r="W2470" s="175"/>
      <c r="X2470" s="175"/>
      <c r="Y2470" s="175"/>
      <c r="Z2470" s="175"/>
      <c r="AA2470" s="175"/>
      <c r="AB2470" s="175"/>
      <c r="AC2470" s="175"/>
      <c r="AD2470" s="175"/>
      <c r="AE2470" s="175"/>
      <c r="AF2470" s="175"/>
      <c r="AG2470" s="175"/>
    </row>
    <row r="2471" spans="1:33" ht="18" customHeight="1">
      <c r="A2471" s="647" t="str">
        <f t="shared" si="216"/>
        <v>平成26</v>
      </c>
      <c r="B2471" s="552">
        <f t="shared" si="213"/>
        <v>16</v>
      </c>
      <c r="C2471" s="648" t="s">
        <v>5451</v>
      </c>
      <c r="D2471" s="648">
        <f t="shared" si="214"/>
        <v>41907</v>
      </c>
      <c r="E2471" s="654">
        <v>2</v>
      </c>
      <c r="F2471" s="650" t="s">
        <v>5452</v>
      </c>
      <c r="G2471" s="650" t="s">
        <v>4704</v>
      </c>
      <c r="H2471" s="650" t="s">
        <v>4767</v>
      </c>
      <c r="I2471" s="682" t="s">
        <v>5015</v>
      </c>
      <c r="J2471" s="669">
        <v>1</v>
      </c>
      <c r="K2471" s="669">
        <f>77+2+1</f>
        <v>80</v>
      </c>
      <c r="L2471" s="669">
        <f>78+150</f>
        <v>228</v>
      </c>
      <c r="M2471" s="176">
        <f t="shared" si="217"/>
        <v>456</v>
      </c>
      <c r="N2471" s="1105"/>
      <c r="O2471" s="1129" t="str">
        <f t="shared" si="215"/>
        <v/>
      </c>
      <c r="P2471" s="175"/>
      <c r="Q2471" s="175"/>
      <c r="R2471" s="175"/>
      <c r="S2471" s="175"/>
      <c r="T2471" s="175"/>
      <c r="U2471" s="175"/>
      <c r="V2471" s="175"/>
      <c r="W2471" s="175"/>
      <c r="X2471" s="175"/>
      <c r="Y2471" s="175"/>
      <c r="Z2471" s="175"/>
      <c r="AA2471" s="175"/>
      <c r="AB2471" s="175"/>
      <c r="AC2471" s="175"/>
      <c r="AD2471" s="175"/>
      <c r="AE2471" s="175"/>
      <c r="AF2471" s="175"/>
      <c r="AG2471" s="175"/>
    </row>
    <row r="2472" spans="1:33" ht="18" customHeight="1">
      <c r="A2472" s="647" t="str">
        <f t="shared" si="216"/>
        <v>平成26</v>
      </c>
      <c r="B2472" s="684">
        <f t="shared" si="213"/>
        <v>102</v>
      </c>
      <c r="C2472" s="648" t="s">
        <v>5453</v>
      </c>
      <c r="D2472" s="648" t="str">
        <f t="shared" si="214"/>
        <v/>
      </c>
      <c r="E2472" s="680">
        <v>1</v>
      </c>
      <c r="F2472" s="650" t="s">
        <v>5454</v>
      </c>
      <c r="G2472" s="650" t="s">
        <v>2856</v>
      </c>
      <c r="H2472" s="650" t="s">
        <v>3512</v>
      </c>
      <c r="I2472" s="682" t="s">
        <v>4130</v>
      </c>
      <c r="J2472" s="669">
        <v>2</v>
      </c>
      <c r="K2472" s="669">
        <v>3</v>
      </c>
      <c r="L2472" s="669">
        <v>57</v>
      </c>
      <c r="M2472" s="176">
        <f t="shared" si="217"/>
        <v>57</v>
      </c>
      <c r="N2472" s="1106" t="s">
        <v>5342</v>
      </c>
      <c r="O2472" s="1129" t="str">
        <f t="shared" si="215"/>
        <v/>
      </c>
      <c r="P2472" s="175"/>
      <c r="Q2472" s="175"/>
      <c r="R2472" s="175"/>
      <c r="S2472" s="175"/>
      <c r="T2472" s="175"/>
      <c r="U2472" s="175"/>
      <c r="V2472" s="175"/>
      <c r="W2472" s="175"/>
      <c r="X2472" s="175"/>
      <c r="Y2472" s="175"/>
      <c r="Z2472" s="175"/>
      <c r="AA2472" s="175"/>
      <c r="AB2472" s="175"/>
      <c r="AC2472" s="175"/>
      <c r="AD2472" s="175"/>
      <c r="AE2472" s="175"/>
      <c r="AF2472" s="175"/>
      <c r="AG2472" s="175"/>
    </row>
    <row r="2473" spans="1:33" ht="18" customHeight="1">
      <c r="A2473" s="647" t="str">
        <f t="shared" si="216"/>
        <v>平成26</v>
      </c>
      <c r="B2473" s="684">
        <f t="shared" si="213"/>
        <v>66</v>
      </c>
      <c r="C2473" s="648" t="s">
        <v>5455</v>
      </c>
      <c r="D2473" s="648" t="str">
        <f t="shared" si="214"/>
        <v/>
      </c>
      <c r="E2473" s="680">
        <v>1</v>
      </c>
      <c r="F2473" s="650" t="s">
        <v>5456</v>
      </c>
      <c r="G2473" s="650" t="s">
        <v>2856</v>
      </c>
      <c r="H2473" s="650" t="s">
        <v>3512</v>
      </c>
      <c r="I2473" s="682" t="s">
        <v>4130</v>
      </c>
      <c r="J2473" s="669">
        <v>2</v>
      </c>
      <c r="K2473" s="669">
        <v>5</v>
      </c>
      <c r="L2473" s="669">
        <v>60</v>
      </c>
      <c r="M2473" s="176">
        <f t="shared" si="217"/>
        <v>60</v>
      </c>
      <c r="N2473" s="1106"/>
      <c r="O2473" s="1129" t="str">
        <f t="shared" si="215"/>
        <v/>
      </c>
      <c r="P2473" s="175"/>
      <c r="Q2473" s="175"/>
      <c r="R2473" s="175"/>
      <c r="S2473" s="175"/>
      <c r="T2473" s="175"/>
      <c r="U2473" s="175"/>
      <c r="V2473" s="175"/>
      <c r="W2473" s="175"/>
      <c r="X2473" s="175"/>
      <c r="Y2473" s="175"/>
      <c r="Z2473" s="175"/>
      <c r="AA2473" s="175"/>
      <c r="AB2473" s="175"/>
      <c r="AC2473" s="175"/>
      <c r="AD2473" s="175"/>
      <c r="AE2473" s="175"/>
      <c r="AF2473" s="175"/>
      <c r="AG2473" s="175"/>
    </row>
    <row r="2474" spans="1:33" ht="18" customHeight="1">
      <c r="A2474" s="647" t="str">
        <f t="shared" si="216"/>
        <v>平成26</v>
      </c>
      <c r="B2474" s="552">
        <f t="shared" si="213"/>
        <v>113</v>
      </c>
      <c r="C2474" s="648" t="s">
        <v>5455</v>
      </c>
      <c r="D2474" s="648" t="str">
        <f t="shared" si="214"/>
        <v/>
      </c>
      <c r="E2474" s="654">
        <v>1</v>
      </c>
      <c r="F2474" s="650" t="s">
        <v>5457</v>
      </c>
      <c r="G2474" s="650" t="s">
        <v>3647</v>
      </c>
      <c r="H2474" s="650" t="s">
        <v>3562</v>
      </c>
      <c r="I2474" s="682" t="s">
        <v>5015</v>
      </c>
      <c r="J2474" s="683" t="s">
        <v>5345</v>
      </c>
      <c r="K2474" s="669">
        <v>2</v>
      </c>
      <c r="L2474" s="669">
        <v>42</v>
      </c>
      <c r="M2474" s="176">
        <f t="shared" si="217"/>
        <v>42</v>
      </c>
      <c r="N2474" s="1105" t="s">
        <v>5342</v>
      </c>
      <c r="O2474" s="1129" t="str">
        <f t="shared" si="215"/>
        <v/>
      </c>
      <c r="P2474" s="175"/>
      <c r="Q2474" s="175"/>
      <c r="R2474" s="175"/>
      <c r="S2474" s="175"/>
      <c r="T2474" s="175"/>
      <c r="U2474" s="175"/>
      <c r="V2474" s="175"/>
      <c r="W2474" s="175"/>
      <c r="X2474" s="175"/>
      <c r="Y2474" s="175"/>
      <c r="Z2474" s="175"/>
      <c r="AA2474" s="175"/>
      <c r="AB2474" s="175"/>
      <c r="AC2474" s="175"/>
      <c r="AD2474" s="175"/>
      <c r="AE2474" s="175"/>
      <c r="AF2474" s="175"/>
      <c r="AG2474" s="175"/>
    </row>
    <row r="2475" spans="1:33" ht="18" customHeight="1">
      <c r="A2475" s="647" t="str">
        <f t="shared" si="216"/>
        <v>平成26</v>
      </c>
      <c r="B2475" s="552">
        <f t="shared" si="213"/>
        <v>82</v>
      </c>
      <c r="C2475" s="648" t="s">
        <v>5458</v>
      </c>
      <c r="D2475" s="648" t="str">
        <f t="shared" si="214"/>
        <v/>
      </c>
      <c r="E2475" s="654">
        <v>1</v>
      </c>
      <c r="F2475" s="650" t="s">
        <v>5459</v>
      </c>
      <c r="G2475" s="650" t="s">
        <v>5460</v>
      </c>
      <c r="H2475" s="650" t="s">
        <v>4767</v>
      </c>
      <c r="I2475" s="682" t="s">
        <v>5015</v>
      </c>
      <c r="J2475" s="669">
        <v>1</v>
      </c>
      <c r="K2475" s="669">
        <v>4</v>
      </c>
      <c r="L2475" s="669">
        <v>96</v>
      </c>
      <c r="M2475" s="176">
        <f t="shared" si="217"/>
        <v>96</v>
      </c>
      <c r="N2475" s="1105"/>
      <c r="O2475" s="1129" t="str">
        <f t="shared" si="215"/>
        <v/>
      </c>
      <c r="P2475" s="175"/>
      <c r="Q2475" s="175"/>
      <c r="R2475" s="175"/>
      <c r="S2475" s="175"/>
      <c r="T2475" s="175"/>
      <c r="U2475" s="175"/>
      <c r="V2475" s="175"/>
      <c r="W2475" s="175"/>
      <c r="X2475" s="175"/>
      <c r="Y2475" s="175"/>
      <c r="Z2475" s="175"/>
      <c r="AA2475" s="175"/>
      <c r="AB2475" s="175"/>
      <c r="AC2475" s="175"/>
      <c r="AD2475" s="175"/>
      <c r="AE2475" s="175"/>
      <c r="AF2475" s="175"/>
      <c r="AG2475" s="175"/>
    </row>
    <row r="2476" spans="1:33" ht="18" customHeight="1">
      <c r="A2476" s="647" t="str">
        <f t="shared" si="216"/>
        <v>平成26</v>
      </c>
      <c r="B2476" s="552">
        <f t="shared" si="213"/>
        <v>11</v>
      </c>
      <c r="C2476" s="648" t="s">
        <v>5461</v>
      </c>
      <c r="D2476" s="648">
        <f t="shared" si="214"/>
        <v>41917</v>
      </c>
      <c r="E2476" s="654">
        <v>2</v>
      </c>
      <c r="F2476" s="650" t="s">
        <v>5462</v>
      </c>
      <c r="G2476" s="650" t="s">
        <v>5463</v>
      </c>
      <c r="H2476" s="650" t="s">
        <v>3527</v>
      </c>
      <c r="I2476" s="682" t="s">
        <v>4465</v>
      </c>
      <c r="J2476" s="669">
        <v>1</v>
      </c>
      <c r="K2476" s="669">
        <v>103</v>
      </c>
      <c r="L2476" s="669">
        <v>167</v>
      </c>
      <c r="M2476" s="176">
        <f t="shared" si="217"/>
        <v>334</v>
      </c>
      <c r="N2476" s="1105"/>
      <c r="O2476" s="1129" t="str">
        <f t="shared" si="215"/>
        <v/>
      </c>
      <c r="P2476" s="175"/>
      <c r="Q2476" s="175"/>
      <c r="R2476" s="175"/>
      <c r="S2476" s="175"/>
      <c r="T2476" s="175"/>
      <c r="U2476" s="175"/>
      <c r="V2476" s="175"/>
      <c r="W2476" s="175"/>
      <c r="X2476" s="175"/>
      <c r="Y2476" s="175"/>
      <c r="Z2476" s="175"/>
      <c r="AA2476" s="175"/>
      <c r="AB2476" s="175"/>
      <c r="AC2476" s="175"/>
      <c r="AD2476" s="175"/>
      <c r="AE2476" s="175"/>
      <c r="AF2476" s="175"/>
      <c r="AG2476" s="175"/>
    </row>
    <row r="2477" spans="1:33" ht="18" customHeight="1">
      <c r="A2477" s="647" t="str">
        <f t="shared" si="216"/>
        <v>平成26</v>
      </c>
      <c r="B2477" s="552">
        <f t="shared" si="213"/>
        <v>43</v>
      </c>
      <c r="C2477" s="648" t="s">
        <v>5464</v>
      </c>
      <c r="D2477" s="648" t="str">
        <f t="shared" si="214"/>
        <v/>
      </c>
      <c r="E2477" s="654">
        <v>1</v>
      </c>
      <c r="F2477" s="650" t="s">
        <v>4043</v>
      </c>
      <c r="G2477" s="650" t="s">
        <v>3134</v>
      </c>
      <c r="H2477" s="650" t="s">
        <v>3562</v>
      </c>
      <c r="I2477" s="682" t="s">
        <v>5015</v>
      </c>
      <c r="J2477" s="669">
        <v>2</v>
      </c>
      <c r="K2477" s="669">
        <v>8</v>
      </c>
      <c r="L2477" s="669">
        <v>75</v>
      </c>
      <c r="M2477" s="176">
        <f t="shared" si="217"/>
        <v>75</v>
      </c>
      <c r="N2477" s="1105"/>
      <c r="O2477" s="1129" t="str">
        <f t="shared" si="215"/>
        <v/>
      </c>
      <c r="P2477" s="175"/>
      <c r="Q2477" s="175"/>
      <c r="R2477" s="175"/>
      <c r="S2477" s="175"/>
      <c r="T2477" s="175"/>
      <c r="U2477" s="175"/>
      <c r="V2477" s="175"/>
      <c r="W2477" s="175"/>
      <c r="X2477" s="175"/>
      <c r="Y2477" s="175"/>
      <c r="Z2477" s="175"/>
      <c r="AA2477" s="175"/>
      <c r="AB2477" s="175"/>
      <c r="AC2477" s="175"/>
      <c r="AD2477" s="175"/>
      <c r="AE2477" s="175"/>
      <c r="AF2477" s="175"/>
      <c r="AG2477" s="175"/>
    </row>
    <row r="2478" spans="1:33" ht="18" customHeight="1">
      <c r="A2478" s="647" t="str">
        <f t="shared" si="216"/>
        <v>平成26</v>
      </c>
      <c r="B2478" s="552">
        <f t="shared" si="213"/>
        <v>34</v>
      </c>
      <c r="C2478" s="648" t="s">
        <v>5354</v>
      </c>
      <c r="D2478" s="648" t="str">
        <f t="shared" si="214"/>
        <v/>
      </c>
      <c r="E2478" s="654">
        <v>1</v>
      </c>
      <c r="F2478" s="676" t="s">
        <v>5465</v>
      </c>
      <c r="G2478" s="650" t="s">
        <v>5466</v>
      </c>
      <c r="H2478" s="650" t="s">
        <v>4787</v>
      </c>
      <c r="I2478" s="682" t="s">
        <v>4096</v>
      </c>
      <c r="J2478" s="669">
        <v>1</v>
      </c>
      <c r="K2478" s="669">
        <v>11</v>
      </c>
      <c r="L2478" s="669">
        <v>114</v>
      </c>
      <c r="M2478" s="176">
        <f t="shared" si="217"/>
        <v>114</v>
      </c>
      <c r="N2478" s="1105" t="s">
        <v>5342</v>
      </c>
      <c r="O2478" s="1129" t="str">
        <f t="shared" si="215"/>
        <v/>
      </c>
      <c r="P2478" s="175"/>
      <c r="Q2478" s="175"/>
      <c r="R2478" s="175"/>
      <c r="S2478" s="175"/>
      <c r="T2478" s="175"/>
      <c r="U2478" s="175"/>
      <c r="V2478" s="175"/>
      <c r="W2478" s="175"/>
      <c r="X2478" s="175"/>
      <c r="Y2478" s="175"/>
      <c r="Z2478" s="175"/>
      <c r="AA2478" s="175"/>
      <c r="AB2478" s="175"/>
      <c r="AC2478" s="175"/>
      <c r="AD2478" s="175"/>
      <c r="AE2478" s="175"/>
      <c r="AF2478" s="175"/>
      <c r="AG2478" s="175"/>
    </row>
    <row r="2479" spans="1:33" ht="18" customHeight="1">
      <c r="A2479" s="647" t="str">
        <f t="shared" si="216"/>
        <v>平成26</v>
      </c>
      <c r="B2479" s="552">
        <f t="shared" si="213"/>
        <v>3</v>
      </c>
      <c r="C2479" s="648" t="s">
        <v>5467</v>
      </c>
      <c r="D2479" s="648">
        <f t="shared" si="214"/>
        <v>41957</v>
      </c>
      <c r="E2479" s="654">
        <v>3</v>
      </c>
      <c r="F2479" s="650" t="s">
        <v>5468</v>
      </c>
      <c r="G2479" s="650" t="s">
        <v>5466</v>
      </c>
      <c r="H2479" s="650" t="s">
        <v>3611</v>
      </c>
      <c r="I2479" s="682" t="s">
        <v>4096</v>
      </c>
      <c r="J2479" s="669">
        <v>1</v>
      </c>
      <c r="K2479" s="669">
        <v>299</v>
      </c>
      <c r="L2479" s="669">
        <v>660</v>
      </c>
      <c r="M2479" s="176">
        <f t="shared" si="217"/>
        <v>1980</v>
      </c>
      <c r="N2479" s="1105"/>
      <c r="O2479" s="1129" t="str">
        <f t="shared" si="215"/>
        <v/>
      </c>
      <c r="P2479" s="175"/>
      <c r="Q2479" s="175"/>
      <c r="R2479" s="175"/>
      <c r="S2479" s="175"/>
      <c r="T2479" s="175"/>
      <c r="U2479" s="175"/>
      <c r="V2479" s="175"/>
      <c r="W2479" s="175"/>
      <c r="X2479" s="175"/>
      <c r="Y2479" s="175"/>
      <c r="Z2479" s="175"/>
      <c r="AA2479" s="175"/>
      <c r="AB2479" s="175"/>
      <c r="AC2479" s="175"/>
      <c r="AD2479" s="175"/>
      <c r="AE2479" s="175"/>
      <c r="AF2479" s="175"/>
      <c r="AG2479" s="175"/>
    </row>
    <row r="2480" spans="1:33" ht="18" customHeight="1">
      <c r="A2480" s="647" t="str">
        <f t="shared" si="216"/>
        <v>平成26</v>
      </c>
      <c r="B2480" s="552">
        <f t="shared" si="213"/>
        <v>129</v>
      </c>
      <c r="C2480" s="648" t="s">
        <v>5469</v>
      </c>
      <c r="D2480" s="648" t="str">
        <f t="shared" si="214"/>
        <v/>
      </c>
      <c r="E2480" s="654">
        <v>1</v>
      </c>
      <c r="F2480" s="651" t="s">
        <v>5470</v>
      </c>
      <c r="G2480" s="650" t="s">
        <v>5471</v>
      </c>
      <c r="H2480" s="650" t="s">
        <v>3562</v>
      </c>
      <c r="I2480" s="682" t="s">
        <v>5015</v>
      </c>
      <c r="J2480" s="683" t="s">
        <v>5345</v>
      </c>
      <c r="K2480" s="669">
        <v>1</v>
      </c>
      <c r="L2480" s="669">
        <v>10</v>
      </c>
      <c r="M2480" s="176">
        <f t="shared" si="217"/>
        <v>10</v>
      </c>
      <c r="N2480" s="1105"/>
      <c r="O2480" s="1129" t="str">
        <f t="shared" si="215"/>
        <v/>
      </c>
      <c r="P2480" s="175"/>
      <c r="Q2480" s="175"/>
      <c r="R2480" s="175"/>
      <c r="S2480" s="175"/>
      <c r="T2480" s="175"/>
      <c r="U2480" s="175"/>
      <c r="V2480" s="175"/>
      <c r="W2480" s="175"/>
      <c r="X2480" s="175"/>
      <c r="Y2480" s="175"/>
      <c r="Z2480" s="175"/>
      <c r="AA2480" s="175"/>
      <c r="AB2480" s="175"/>
      <c r="AC2480" s="175"/>
      <c r="AD2480" s="175"/>
      <c r="AE2480" s="175"/>
      <c r="AF2480" s="175"/>
      <c r="AG2480" s="175"/>
    </row>
    <row r="2481" spans="1:33" ht="18" customHeight="1">
      <c r="A2481" s="647" t="str">
        <f t="shared" si="216"/>
        <v>平成26</v>
      </c>
      <c r="B2481" s="552">
        <f t="shared" si="213"/>
        <v>7</v>
      </c>
      <c r="C2481" s="648" t="s">
        <v>5472</v>
      </c>
      <c r="D2481" s="648">
        <f t="shared" si="214"/>
        <v>41922</v>
      </c>
      <c r="E2481" s="654">
        <v>2</v>
      </c>
      <c r="F2481" s="651" t="s">
        <v>5473</v>
      </c>
      <c r="G2481" s="650" t="s">
        <v>5471</v>
      </c>
      <c r="H2481" s="650" t="s">
        <v>3562</v>
      </c>
      <c r="I2481" s="682" t="s">
        <v>5015</v>
      </c>
      <c r="J2481" s="683" t="s">
        <v>5345</v>
      </c>
      <c r="K2481" s="669">
        <v>134</v>
      </c>
      <c r="L2481" s="669">
        <v>190</v>
      </c>
      <c r="M2481" s="176">
        <f t="shared" si="217"/>
        <v>380</v>
      </c>
      <c r="N2481" s="1105"/>
      <c r="O2481" s="1129" t="str">
        <f t="shared" si="215"/>
        <v/>
      </c>
      <c r="P2481" s="175"/>
      <c r="Q2481" s="175"/>
      <c r="R2481" s="175"/>
      <c r="S2481" s="175"/>
      <c r="T2481" s="175"/>
      <c r="U2481" s="175"/>
      <c r="V2481" s="175"/>
      <c r="W2481" s="175"/>
      <c r="X2481" s="175"/>
      <c r="Y2481" s="175"/>
      <c r="Z2481" s="175"/>
      <c r="AA2481" s="175"/>
      <c r="AB2481" s="175"/>
      <c r="AC2481" s="175"/>
      <c r="AD2481" s="175"/>
      <c r="AE2481" s="175"/>
      <c r="AF2481" s="175"/>
      <c r="AG2481" s="175"/>
    </row>
    <row r="2482" spans="1:33" ht="18" customHeight="1">
      <c r="A2482" s="647" t="str">
        <f t="shared" si="216"/>
        <v>平成26</v>
      </c>
      <c r="B2482" s="552">
        <f t="shared" si="213"/>
        <v>41</v>
      </c>
      <c r="C2482" s="648" t="s">
        <v>5474</v>
      </c>
      <c r="D2482" s="648" t="str">
        <f t="shared" si="214"/>
        <v/>
      </c>
      <c r="E2482" s="654">
        <v>1</v>
      </c>
      <c r="F2482" s="651" t="s">
        <v>5475</v>
      </c>
      <c r="G2482" s="650" t="s">
        <v>5476</v>
      </c>
      <c r="H2482" s="650" t="s">
        <v>3562</v>
      </c>
      <c r="I2482" s="682" t="s">
        <v>5015</v>
      </c>
      <c r="J2482" s="683" t="s">
        <v>3506</v>
      </c>
      <c r="K2482" s="669">
        <v>9</v>
      </c>
      <c r="L2482" s="669">
        <v>34</v>
      </c>
      <c r="M2482" s="176">
        <f t="shared" si="217"/>
        <v>34</v>
      </c>
      <c r="N2482" s="1105"/>
      <c r="O2482" s="1129" t="str">
        <f t="shared" si="215"/>
        <v/>
      </c>
      <c r="P2482" s="175"/>
      <c r="Q2482" s="175"/>
      <c r="R2482" s="175"/>
      <c r="S2482" s="175"/>
      <c r="T2482" s="175"/>
      <c r="U2482" s="175"/>
      <c r="V2482" s="175"/>
      <c r="W2482" s="175"/>
      <c r="X2482" s="175"/>
      <c r="Y2482" s="175"/>
      <c r="Z2482" s="175"/>
      <c r="AA2482" s="175"/>
      <c r="AB2482" s="175"/>
      <c r="AC2482" s="175"/>
      <c r="AD2482" s="175"/>
      <c r="AE2482" s="175"/>
      <c r="AF2482" s="175"/>
      <c r="AG2482" s="175"/>
    </row>
    <row r="2483" spans="1:33" ht="18" customHeight="1">
      <c r="A2483" s="647" t="str">
        <f t="shared" si="216"/>
        <v>平成26</v>
      </c>
      <c r="B2483" s="552">
        <f t="shared" si="213"/>
        <v>82</v>
      </c>
      <c r="C2483" s="648" t="s">
        <v>5477</v>
      </c>
      <c r="D2483" s="648" t="str">
        <f t="shared" si="214"/>
        <v/>
      </c>
      <c r="E2483" s="654">
        <v>1</v>
      </c>
      <c r="F2483" s="650" t="s">
        <v>5478</v>
      </c>
      <c r="G2483" s="650" t="s">
        <v>5231</v>
      </c>
      <c r="H2483" s="650" t="s">
        <v>4767</v>
      </c>
      <c r="I2483" s="682" t="s">
        <v>5015</v>
      </c>
      <c r="J2483" s="669">
        <v>1</v>
      </c>
      <c r="K2483" s="669">
        <v>4</v>
      </c>
      <c r="L2483" s="669">
        <v>112</v>
      </c>
      <c r="M2483" s="176">
        <f t="shared" si="217"/>
        <v>112</v>
      </c>
      <c r="N2483" s="1105"/>
      <c r="O2483" s="1129" t="str">
        <f t="shared" si="215"/>
        <v/>
      </c>
      <c r="P2483" s="175"/>
      <c r="Q2483" s="175"/>
      <c r="R2483" s="175"/>
      <c r="S2483" s="175"/>
      <c r="T2483" s="175"/>
      <c r="U2483" s="175"/>
      <c r="V2483" s="175"/>
      <c r="W2483" s="175"/>
      <c r="X2483" s="175"/>
      <c r="Y2483" s="175"/>
      <c r="Z2483" s="175"/>
      <c r="AA2483" s="175"/>
      <c r="AB2483" s="175"/>
      <c r="AC2483" s="175"/>
      <c r="AD2483" s="175"/>
      <c r="AE2483" s="175"/>
      <c r="AF2483" s="175"/>
      <c r="AG2483" s="175"/>
    </row>
    <row r="2484" spans="1:33" ht="18" customHeight="1">
      <c r="A2484" s="647" t="str">
        <f t="shared" si="216"/>
        <v>平成26</v>
      </c>
      <c r="B2484" s="552">
        <f t="shared" si="213"/>
        <v>66</v>
      </c>
      <c r="C2484" s="648" t="s">
        <v>5479</v>
      </c>
      <c r="D2484" s="648" t="str">
        <f t="shared" si="214"/>
        <v/>
      </c>
      <c r="E2484" s="654">
        <v>1</v>
      </c>
      <c r="F2484" s="650" t="s">
        <v>5247</v>
      </c>
      <c r="G2484" s="650" t="s">
        <v>5480</v>
      </c>
      <c r="H2484" s="650" t="s">
        <v>3571</v>
      </c>
      <c r="I2484" s="682" t="s">
        <v>4465</v>
      </c>
      <c r="J2484" s="669">
        <v>2</v>
      </c>
      <c r="K2484" s="669">
        <v>5</v>
      </c>
      <c r="L2484" s="669">
        <v>55</v>
      </c>
      <c r="M2484" s="176">
        <f t="shared" si="217"/>
        <v>55</v>
      </c>
      <c r="N2484" s="1105" t="s">
        <v>5342</v>
      </c>
      <c r="O2484" s="1129" t="str">
        <f t="shared" si="215"/>
        <v/>
      </c>
      <c r="P2484" s="175"/>
      <c r="Q2484" s="175"/>
      <c r="R2484" s="175"/>
      <c r="S2484" s="175"/>
      <c r="T2484" s="175"/>
      <c r="U2484" s="175"/>
      <c r="V2484" s="175"/>
      <c r="W2484" s="175"/>
      <c r="X2484" s="175"/>
      <c r="Y2484" s="175"/>
      <c r="Z2484" s="175"/>
      <c r="AA2484" s="175"/>
      <c r="AB2484" s="175"/>
      <c r="AC2484" s="175"/>
      <c r="AD2484" s="175"/>
      <c r="AE2484" s="175"/>
      <c r="AF2484" s="175"/>
      <c r="AG2484" s="175"/>
    </row>
    <row r="2485" spans="1:33" ht="18" customHeight="1">
      <c r="A2485" s="647" t="str">
        <f t="shared" si="216"/>
        <v>平成26</v>
      </c>
      <c r="B2485" s="552">
        <f t="shared" si="213"/>
        <v>18</v>
      </c>
      <c r="C2485" s="648" t="s">
        <v>5481</v>
      </c>
      <c r="D2485" s="648">
        <f t="shared" si="214"/>
        <v>41942</v>
      </c>
      <c r="E2485" s="654">
        <v>2</v>
      </c>
      <c r="F2485" s="650" t="s">
        <v>5482</v>
      </c>
      <c r="G2485" s="650" t="s">
        <v>5483</v>
      </c>
      <c r="H2485" s="650" t="s">
        <v>3538</v>
      </c>
      <c r="I2485" s="682" t="s">
        <v>4465</v>
      </c>
      <c r="J2485" s="669">
        <v>1</v>
      </c>
      <c r="K2485" s="669">
        <v>63</v>
      </c>
      <c r="L2485" s="669">
        <v>177</v>
      </c>
      <c r="M2485" s="176">
        <f t="shared" si="217"/>
        <v>354</v>
      </c>
      <c r="N2485" s="1105"/>
      <c r="O2485" s="1129" t="str">
        <f t="shared" si="215"/>
        <v/>
      </c>
      <c r="P2485" s="175"/>
      <c r="Q2485" s="175"/>
      <c r="R2485" s="175"/>
      <c r="S2485" s="175"/>
      <c r="T2485" s="175"/>
      <c r="U2485" s="175"/>
      <c r="V2485" s="175"/>
      <c r="W2485" s="175"/>
      <c r="X2485" s="175"/>
      <c r="Y2485" s="175"/>
      <c r="Z2485" s="175"/>
      <c r="AA2485" s="175"/>
      <c r="AB2485" s="175"/>
      <c r="AC2485" s="175"/>
      <c r="AD2485" s="175"/>
      <c r="AE2485" s="175"/>
      <c r="AF2485" s="175"/>
      <c r="AG2485" s="175"/>
    </row>
    <row r="2486" spans="1:33" ht="18" customHeight="1">
      <c r="A2486" s="647" t="str">
        <f t="shared" si="216"/>
        <v>平成26</v>
      </c>
      <c r="B2486" s="552">
        <f t="shared" si="213"/>
        <v>2</v>
      </c>
      <c r="C2486" s="648" t="s">
        <v>5484</v>
      </c>
      <c r="D2486" s="648">
        <f t="shared" si="214"/>
        <v>41946</v>
      </c>
      <c r="E2486" s="654">
        <v>3</v>
      </c>
      <c r="F2486" s="650" t="s">
        <v>5485</v>
      </c>
      <c r="G2486" s="650" t="s">
        <v>5486</v>
      </c>
      <c r="H2486" s="650" t="s">
        <v>3523</v>
      </c>
      <c r="I2486" s="682" t="s">
        <v>5039</v>
      </c>
      <c r="J2486" s="669">
        <v>1</v>
      </c>
      <c r="K2486" s="669">
        <v>336</v>
      </c>
      <c r="L2486" s="669">
        <v>754</v>
      </c>
      <c r="M2486" s="176">
        <f t="shared" si="217"/>
        <v>2262</v>
      </c>
      <c r="N2486" s="1105"/>
      <c r="O2486" s="1129" t="str">
        <f t="shared" si="215"/>
        <v/>
      </c>
      <c r="P2486" s="175"/>
      <c r="Q2486" s="175"/>
      <c r="R2486" s="175"/>
      <c r="S2486" s="175"/>
      <c r="T2486" s="175"/>
      <c r="U2486" s="175"/>
      <c r="V2486" s="175"/>
      <c r="W2486" s="175"/>
      <c r="X2486" s="175"/>
      <c r="Y2486" s="175"/>
      <c r="Z2486" s="175"/>
      <c r="AA2486" s="175"/>
      <c r="AB2486" s="175"/>
      <c r="AC2486" s="175"/>
      <c r="AD2486" s="175"/>
      <c r="AE2486" s="175"/>
      <c r="AF2486" s="175"/>
      <c r="AG2486" s="175"/>
    </row>
    <row r="2487" spans="1:33" ht="18" customHeight="1">
      <c r="A2487" s="647" t="str">
        <f t="shared" si="216"/>
        <v>平成26</v>
      </c>
      <c r="B2487" s="552">
        <f t="shared" si="213"/>
        <v>22</v>
      </c>
      <c r="C2487" s="648" t="s">
        <v>5487</v>
      </c>
      <c r="D2487" s="648" t="str">
        <f t="shared" si="214"/>
        <v/>
      </c>
      <c r="E2487" s="654">
        <v>1</v>
      </c>
      <c r="F2487" s="650" t="s">
        <v>5488</v>
      </c>
      <c r="G2487" s="650" t="s">
        <v>4022</v>
      </c>
      <c r="H2487" s="650" t="s">
        <v>3614</v>
      </c>
      <c r="I2487" s="682" t="s">
        <v>5015</v>
      </c>
      <c r="J2487" s="669">
        <v>1</v>
      </c>
      <c r="K2487" s="669">
        <v>41</v>
      </c>
      <c r="L2487" s="669">
        <v>183</v>
      </c>
      <c r="M2487" s="176">
        <f t="shared" si="217"/>
        <v>183</v>
      </c>
      <c r="N2487" s="1104"/>
      <c r="O2487" s="1129" t="str">
        <f t="shared" si="215"/>
        <v/>
      </c>
      <c r="P2487" s="175"/>
      <c r="Q2487" s="175"/>
      <c r="R2487" s="175"/>
      <c r="S2487" s="175"/>
      <c r="T2487" s="175"/>
      <c r="U2487" s="175"/>
      <c r="V2487" s="175"/>
      <c r="W2487" s="175"/>
      <c r="X2487" s="175"/>
      <c r="Y2487" s="175"/>
      <c r="Z2487" s="175"/>
      <c r="AA2487" s="175"/>
      <c r="AB2487" s="175"/>
      <c r="AC2487" s="175"/>
      <c r="AD2487" s="175"/>
      <c r="AE2487" s="175"/>
      <c r="AF2487" s="175"/>
      <c r="AG2487" s="175"/>
    </row>
    <row r="2488" spans="1:33" ht="18" customHeight="1">
      <c r="A2488" s="647" t="str">
        <f t="shared" si="216"/>
        <v>平成26</v>
      </c>
      <c r="B2488" s="552">
        <f t="shared" si="213"/>
        <v>129</v>
      </c>
      <c r="C2488" s="648" t="s">
        <v>5489</v>
      </c>
      <c r="D2488" s="648" t="str">
        <f t="shared" si="214"/>
        <v/>
      </c>
      <c r="E2488" s="686">
        <v>1</v>
      </c>
      <c r="F2488" s="679" t="s">
        <v>5490</v>
      </c>
      <c r="G2488" s="679" t="s">
        <v>5491</v>
      </c>
      <c r="H2488" s="679" t="s">
        <v>5360</v>
      </c>
      <c r="I2488" s="687" t="s">
        <v>5010</v>
      </c>
      <c r="J2488" s="686">
        <v>2</v>
      </c>
      <c r="K2488" s="686">
        <v>1</v>
      </c>
      <c r="L2488" s="686">
        <v>60</v>
      </c>
      <c r="M2488" s="176">
        <f t="shared" si="217"/>
        <v>60</v>
      </c>
      <c r="N2488" s="1105"/>
      <c r="O2488" s="1129" t="str">
        <f t="shared" si="215"/>
        <v/>
      </c>
      <c r="P2488" s="175"/>
      <c r="Q2488" s="175"/>
      <c r="R2488" s="175"/>
      <c r="S2488" s="175"/>
      <c r="T2488" s="175"/>
      <c r="U2488" s="175"/>
      <c r="V2488" s="175"/>
      <c r="W2488" s="175"/>
      <c r="X2488" s="175"/>
      <c r="Y2488" s="175"/>
      <c r="Z2488" s="175"/>
      <c r="AA2488" s="175"/>
      <c r="AB2488" s="175"/>
      <c r="AC2488" s="175"/>
      <c r="AD2488" s="175"/>
      <c r="AE2488" s="175"/>
      <c r="AF2488" s="175"/>
      <c r="AG2488" s="175"/>
    </row>
    <row r="2489" spans="1:33" ht="18" customHeight="1">
      <c r="A2489" s="647" t="str">
        <f t="shared" si="216"/>
        <v>平成26</v>
      </c>
      <c r="B2489" s="552">
        <f t="shared" si="213"/>
        <v>113</v>
      </c>
      <c r="C2489" s="648" t="s">
        <v>5492</v>
      </c>
      <c r="D2489" s="648" t="str">
        <f t="shared" si="214"/>
        <v/>
      </c>
      <c r="E2489" s="689">
        <v>1</v>
      </c>
      <c r="F2489" s="650" t="s">
        <v>5493</v>
      </c>
      <c r="G2489" s="650" t="s">
        <v>5494</v>
      </c>
      <c r="H2489" s="650" t="s">
        <v>3335</v>
      </c>
      <c r="I2489" s="687" t="s">
        <v>4130</v>
      </c>
      <c r="J2489" s="669">
        <v>2</v>
      </c>
      <c r="K2489" s="669">
        <v>2</v>
      </c>
      <c r="L2489" s="669">
        <v>54</v>
      </c>
      <c r="M2489" s="176">
        <f t="shared" si="217"/>
        <v>54</v>
      </c>
      <c r="N2489" s="1105"/>
      <c r="O2489" s="1129" t="str">
        <f t="shared" si="215"/>
        <v/>
      </c>
      <c r="P2489" s="175"/>
      <c r="Q2489" s="175"/>
      <c r="R2489" s="175"/>
      <c r="S2489" s="175"/>
      <c r="T2489" s="175"/>
      <c r="U2489" s="175"/>
      <c r="V2489" s="175"/>
      <c r="W2489" s="175"/>
      <c r="X2489" s="175"/>
      <c r="Y2489" s="175"/>
      <c r="Z2489" s="175"/>
      <c r="AA2489" s="175"/>
      <c r="AB2489" s="175"/>
      <c r="AC2489" s="175"/>
      <c r="AD2489" s="175"/>
      <c r="AE2489" s="175"/>
      <c r="AF2489" s="175"/>
      <c r="AG2489" s="175"/>
    </row>
    <row r="2490" spans="1:33" ht="18" customHeight="1">
      <c r="A2490" s="647" t="str">
        <f t="shared" si="216"/>
        <v>平成26</v>
      </c>
      <c r="B2490" s="684">
        <f t="shared" si="213"/>
        <v>129</v>
      </c>
      <c r="C2490" s="648" t="s">
        <v>5422</v>
      </c>
      <c r="D2490" s="648" t="str">
        <f t="shared" si="214"/>
        <v/>
      </c>
      <c r="E2490" s="689">
        <v>1</v>
      </c>
      <c r="F2490" s="650" t="s">
        <v>5495</v>
      </c>
      <c r="G2490" s="650" t="s">
        <v>5336</v>
      </c>
      <c r="H2490" s="650" t="s">
        <v>3335</v>
      </c>
      <c r="I2490" s="687" t="s">
        <v>4130</v>
      </c>
      <c r="J2490" s="669">
        <v>2</v>
      </c>
      <c r="K2490" s="669">
        <v>1</v>
      </c>
      <c r="L2490" s="669">
        <v>42</v>
      </c>
      <c r="M2490" s="176">
        <f t="shared" si="217"/>
        <v>42</v>
      </c>
      <c r="N2490" s="1106" t="s">
        <v>5342</v>
      </c>
      <c r="O2490" s="1129" t="str">
        <f t="shared" si="215"/>
        <v/>
      </c>
      <c r="P2490" s="175"/>
      <c r="Q2490" s="175"/>
      <c r="R2490" s="175"/>
      <c r="S2490" s="175"/>
      <c r="T2490" s="175"/>
      <c r="U2490" s="175"/>
      <c r="V2490" s="175"/>
      <c r="W2490" s="175"/>
      <c r="X2490" s="175"/>
      <c r="Y2490" s="175"/>
      <c r="Z2490" s="175"/>
      <c r="AA2490" s="175"/>
      <c r="AB2490" s="175"/>
      <c r="AC2490" s="175"/>
      <c r="AD2490" s="175"/>
      <c r="AE2490" s="175"/>
      <c r="AF2490" s="175"/>
      <c r="AG2490" s="175"/>
    </row>
    <row r="2491" spans="1:33" ht="18" customHeight="1">
      <c r="A2491" s="647" t="str">
        <f t="shared" si="216"/>
        <v>平成26</v>
      </c>
      <c r="B2491" s="552">
        <f t="shared" si="213"/>
        <v>102</v>
      </c>
      <c r="C2491" s="648" t="s">
        <v>5496</v>
      </c>
      <c r="D2491" s="648" t="str">
        <f t="shared" si="214"/>
        <v/>
      </c>
      <c r="E2491" s="664">
        <v>1</v>
      </c>
      <c r="F2491" s="651" t="s">
        <v>5497</v>
      </c>
      <c r="G2491" s="650" t="s">
        <v>5498</v>
      </c>
      <c r="H2491" s="650" t="s">
        <v>3585</v>
      </c>
      <c r="I2491" s="687" t="s">
        <v>4083</v>
      </c>
      <c r="J2491" s="669">
        <v>1</v>
      </c>
      <c r="K2491" s="669">
        <v>3</v>
      </c>
      <c r="L2491" s="669">
        <v>43</v>
      </c>
      <c r="M2491" s="176">
        <f t="shared" si="217"/>
        <v>43</v>
      </c>
      <c r="N2491" s="1105"/>
      <c r="O2491" s="1129" t="str">
        <f t="shared" si="215"/>
        <v/>
      </c>
      <c r="P2491" s="175"/>
      <c r="Q2491" s="175"/>
      <c r="R2491" s="175"/>
      <c r="S2491" s="175"/>
      <c r="T2491" s="175"/>
      <c r="U2491" s="175"/>
      <c r="V2491" s="175"/>
      <c r="W2491" s="175"/>
      <c r="X2491" s="175"/>
      <c r="Y2491" s="175"/>
      <c r="Z2491" s="175"/>
      <c r="AA2491" s="175"/>
      <c r="AB2491" s="175"/>
      <c r="AC2491" s="175"/>
      <c r="AD2491" s="175"/>
      <c r="AE2491" s="175"/>
      <c r="AF2491" s="175"/>
      <c r="AG2491" s="175"/>
    </row>
    <row r="2492" spans="1:33" ht="18" customHeight="1">
      <c r="A2492" s="647" t="str">
        <f t="shared" si="216"/>
        <v>平成26</v>
      </c>
      <c r="B2492" s="552">
        <f t="shared" si="213"/>
        <v>113</v>
      </c>
      <c r="C2492" s="648" t="s">
        <v>5440</v>
      </c>
      <c r="D2492" s="648" t="str">
        <f t="shared" si="214"/>
        <v/>
      </c>
      <c r="E2492" s="664">
        <v>1</v>
      </c>
      <c r="F2492" s="651" t="s">
        <v>5499</v>
      </c>
      <c r="G2492" s="650" t="s">
        <v>5500</v>
      </c>
      <c r="H2492" s="650" t="s">
        <v>3585</v>
      </c>
      <c r="I2492" s="687" t="s">
        <v>4083</v>
      </c>
      <c r="J2492" s="669">
        <v>1</v>
      </c>
      <c r="K2492" s="669">
        <v>2</v>
      </c>
      <c r="L2492" s="669">
        <v>20</v>
      </c>
      <c r="M2492" s="176">
        <f t="shared" si="217"/>
        <v>20</v>
      </c>
      <c r="N2492" s="1105"/>
      <c r="O2492" s="1129" t="str">
        <f t="shared" si="215"/>
        <v/>
      </c>
      <c r="P2492" s="175"/>
      <c r="Q2492" s="175"/>
      <c r="R2492" s="175"/>
      <c r="S2492" s="175"/>
      <c r="T2492" s="175"/>
      <c r="U2492" s="175"/>
      <c r="V2492" s="175"/>
      <c r="W2492" s="175"/>
      <c r="X2492" s="175"/>
      <c r="Y2492" s="175"/>
      <c r="Z2492" s="175"/>
      <c r="AA2492" s="175"/>
      <c r="AB2492" s="175"/>
      <c r="AC2492" s="175"/>
      <c r="AD2492" s="175"/>
      <c r="AE2492" s="175"/>
      <c r="AF2492" s="175"/>
      <c r="AG2492" s="175"/>
    </row>
    <row r="2493" spans="1:33" ht="18" customHeight="1">
      <c r="A2493" s="647" t="str">
        <f t="shared" si="216"/>
        <v>平成26</v>
      </c>
      <c r="B2493" s="552">
        <f t="shared" si="213"/>
        <v>102</v>
      </c>
      <c r="C2493" s="648" t="s">
        <v>5501</v>
      </c>
      <c r="D2493" s="648" t="str">
        <f t="shared" si="214"/>
        <v/>
      </c>
      <c r="E2493" s="664">
        <v>1</v>
      </c>
      <c r="F2493" s="651" t="s">
        <v>5502</v>
      </c>
      <c r="G2493" s="650" t="s">
        <v>5503</v>
      </c>
      <c r="H2493" s="650" t="s">
        <v>3585</v>
      </c>
      <c r="I2493" s="687" t="s">
        <v>4083</v>
      </c>
      <c r="J2493" s="669">
        <v>1</v>
      </c>
      <c r="K2493" s="669">
        <v>3</v>
      </c>
      <c r="L2493" s="669">
        <v>30</v>
      </c>
      <c r="M2493" s="176">
        <f t="shared" si="217"/>
        <v>30</v>
      </c>
      <c r="N2493" s="1105"/>
      <c r="O2493" s="1129" t="str">
        <f t="shared" si="215"/>
        <v/>
      </c>
      <c r="P2493" s="175"/>
      <c r="Q2493" s="175"/>
      <c r="R2493" s="175"/>
      <c r="S2493" s="175"/>
      <c r="T2493" s="175"/>
      <c r="U2493" s="175"/>
      <c r="V2493" s="175"/>
      <c r="W2493" s="175"/>
      <c r="X2493" s="175"/>
      <c r="Y2493" s="175"/>
      <c r="Z2493" s="175"/>
      <c r="AA2493" s="175"/>
      <c r="AB2493" s="175"/>
      <c r="AC2493" s="175"/>
      <c r="AD2493" s="175"/>
      <c r="AE2493" s="175"/>
      <c r="AF2493" s="175"/>
      <c r="AG2493" s="175"/>
    </row>
    <row r="2494" spans="1:33" ht="18" customHeight="1">
      <c r="A2494" s="647" t="str">
        <f t="shared" si="216"/>
        <v>平成26</v>
      </c>
      <c r="B2494" s="552">
        <f t="shared" si="213"/>
        <v>113</v>
      </c>
      <c r="C2494" s="648" t="s">
        <v>5504</v>
      </c>
      <c r="D2494" s="648" t="str">
        <f t="shared" si="214"/>
        <v/>
      </c>
      <c r="E2494" s="664">
        <v>1</v>
      </c>
      <c r="F2494" s="651" t="s">
        <v>5505</v>
      </c>
      <c r="G2494" s="650" t="s">
        <v>5506</v>
      </c>
      <c r="H2494" s="650" t="s">
        <v>3585</v>
      </c>
      <c r="I2494" s="687" t="s">
        <v>4083</v>
      </c>
      <c r="J2494" s="669">
        <v>1</v>
      </c>
      <c r="K2494" s="669">
        <v>2</v>
      </c>
      <c r="L2494" s="669">
        <v>42</v>
      </c>
      <c r="M2494" s="176">
        <f t="shared" si="217"/>
        <v>42</v>
      </c>
      <c r="N2494" s="1105"/>
      <c r="O2494" s="1129" t="str">
        <f t="shared" si="215"/>
        <v/>
      </c>
      <c r="P2494" s="175"/>
      <c r="Q2494" s="175"/>
      <c r="R2494" s="175"/>
      <c r="S2494" s="175"/>
      <c r="T2494" s="175"/>
      <c r="U2494" s="175"/>
      <c r="V2494" s="175"/>
      <c r="W2494" s="175"/>
      <c r="X2494" s="175"/>
      <c r="Y2494" s="175"/>
      <c r="Z2494" s="175"/>
      <c r="AA2494" s="175"/>
      <c r="AB2494" s="175"/>
      <c r="AC2494" s="175"/>
      <c r="AD2494" s="175"/>
      <c r="AE2494" s="175"/>
      <c r="AF2494" s="175"/>
      <c r="AG2494" s="175"/>
    </row>
    <row r="2495" spans="1:33" ht="18" customHeight="1">
      <c r="A2495" s="647" t="str">
        <f t="shared" si="216"/>
        <v>平成26</v>
      </c>
      <c r="B2495" s="552">
        <f t="shared" si="213"/>
        <v>82</v>
      </c>
      <c r="C2495" s="648" t="s">
        <v>5507</v>
      </c>
      <c r="D2495" s="648" t="str">
        <f t="shared" si="214"/>
        <v/>
      </c>
      <c r="E2495" s="664">
        <v>1</v>
      </c>
      <c r="F2495" s="651" t="s">
        <v>5508</v>
      </c>
      <c r="G2495" s="650" t="s">
        <v>5509</v>
      </c>
      <c r="H2495" s="650" t="s">
        <v>3585</v>
      </c>
      <c r="I2495" s="687" t="s">
        <v>4083</v>
      </c>
      <c r="J2495" s="669">
        <v>1</v>
      </c>
      <c r="K2495" s="669">
        <v>4</v>
      </c>
      <c r="L2495" s="669">
        <v>65</v>
      </c>
      <c r="M2495" s="176">
        <f t="shared" si="217"/>
        <v>65</v>
      </c>
      <c r="N2495" s="1105" t="s">
        <v>5342</v>
      </c>
      <c r="O2495" s="1129" t="str">
        <f t="shared" si="215"/>
        <v/>
      </c>
      <c r="P2495" s="175"/>
      <c r="Q2495" s="175"/>
      <c r="R2495" s="175"/>
      <c r="S2495" s="175"/>
      <c r="T2495" s="175"/>
      <c r="U2495" s="175"/>
      <c r="V2495" s="175"/>
      <c r="W2495" s="175"/>
      <c r="X2495" s="175"/>
      <c r="Y2495" s="175"/>
      <c r="Z2495" s="175"/>
      <c r="AA2495" s="175"/>
      <c r="AB2495" s="175"/>
      <c r="AC2495" s="175"/>
      <c r="AD2495" s="175"/>
      <c r="AE2495" s="175"/>
      <c r="AF2495" s="175"/>
      <c r="AG2495" s="175"/>
    </row>
    <row r="2496" spans="1:33" ht="18" customHeight="1">
      <c r="A2496" s="647" t="str">
        <f t="shared" si="216"/>
        <v>平成26</v>
      </c>
      <c r="B2496" s="552">
        <f t="shared" si="213"/>
        <v>82</v>
      </c>
      <c r="C2496" s="648" t="s">
        <v>5510</v>
      </c>
      <c r="D2496" s="648" t="str">
        <f t="shared" si="214"/>
        <v/>
      </c>
      <c r="E2496" s="664">
        <v>1</v>
      </c>
      <c r="F2496" s="651" t="s">
        <v>5511</v>
      </c>
      <c r="G2496" s="650" t="s">
        <v>5512</v>
      </c>
      <c r="H2496" s="650" t="s">
        <v>3585</v>
      </c>
      <c r="I2496" s="687" t="s">
        <v>4083</v>
      </c>
      <c r="J2496" s="669">
        <v>1</v>
      </c>
      <c r="K2496" s="669">
        <v>4</v>
      </c>
      <c r="L2496" s="669">
        <v>27</v>
      </c>
      <c r="M2496" s="176">
        <f t="shared" si="217"/>
        <v>27</v>
      </c>
      <c r="N2496" s="1105" t="s">
        <v>5342</v>
      </c>
      <c r="O2496" s="1129" t="str">
        <f t="shared" si="215"/>
        <v/>
      </c>
      <c r="P2496" s="175"/>
      <c r="Q2496" s="175"/>
      <c r="R2496" s="175"/>
      <c r="S2496" s="175"/>
      <c r="T2496" s="175"/>
      <c r="U2496" s="175"/>
      <c r="V2496" s="175"/>
      <c r="W2496" s="175"/>
      <c r="X2496" s="175"/>
      <c r="Y2496" s="175"/>
      <c r="Z2496" s="175"/>
      <c r="AA2496" s="175"/>
      <c r="AB2496" s="175"/>
      <c r="AC2496" s="175"/>
      <c r="AD2496" s="175"/>
      <c r="AE2496" s="175"/>
      <c r="AF2496" s="175"/>
      <c r="AG2496" s="175"/>
    </row>
    <row r="2497" spans="1:33" ht="18" customHeight="1">
      <c r="A2497" s="647" t="str">
        <f t="shared" si="216"/>
        <v>平成26</v>
      </c>
      <c r="B2497" s="552">
        <f t="shared" si="213"/>
        <v>8</v>
      </c>
      <c r="C2497" s="648" t="s">
        <v>5513</v>
      </c>
      <c r="D2497" s="648">
        <f t="shared" si="214"/>
        <v>41995</v>
      </c>
      <c r="E2497" s="664">
        <v>3</v>
      </c>
      <c r="F2497" s="650" t="s">
        <v>5514</v>
      </c>
      <c r="G2497" s="650" t="s">
        <v>5515</v>
      </c>
      <c r="H2497" s="650" t="s">
        <v>3242</v>
      </c>
      <c r="I2497" s="687" t="s">
        <v>4465</v>
      </c>
      <c r="J2497" s="669">
        <v>1</v>
      </c>
      <c r="K2497" s="669">
        <v>128</v>
      </c>
      <c r="L2497" s="669">
        <v>239</v>
      </c>
      <c r="M2497" s="176">
        <f t="shared" si="217"/>
        <v>717</v>
      </c>
      <c r="N2497" s="1105"/>
      <c r="O2497" s="1129" t="str">
        <f t="shared" si="215"/>
        <v/>
      </c>
      <c r="P2497" s="175"/>
      <c r="Q2497" s="175"/>
      <c r="R2497" s="175"/>
      <c r="S2497" s="175"/>
      <c r="T2497" s="175"/>
      <c r="U2497" s="175"/>
      <c r="V2497" s="175"/>
      <c r="W2497" s="175"/>
      <c r="X2497" s="175"/>
      <c r="Y2497" s="175"/>
      <c r="Z2497" s="175"/>
      <c r="AA2497" s="175"/>
      <c r="AB2497" s="175"/>
      <c r="AC2497" s="175"/>
      <c r="AD2497" s="175"/>
      <c r="AE2497" s="175"/>
      <c r="AF2497" s="175"/>
      <c r="AG2497" s="175"/>
    </row>
    <row r="2498" spans="1:33" ht="18" customHeight="1">
      <c r="A2498" s="647" t="str">
        <f t="shared" si="216"/>
        <v>平成26</v>
      </c>
      <c r="B2498" s="684">
        <f t="shared" si="213"/>
        <v>129</v>
      </c>
      <c r="C2498" s="648" t="s">
        <v>5516</v>
      </c>
      <c r="D2498" s="648">
        <f t="shared" si="214"/>
        <v>42070</v>
      </c>
      <c r="E2498" s="664">
        <v>8</v>
      </c>
      <c r="F2498" s="650" t="s">
        <v>5517</v>
      </c>
      <c r="G2498" s="650" t="s">
        <v>5518</v>
      </c>
      <c r="H2498" s="650" t="s">
        <v>3242</v>
      </c>
      <c r="I2498" s="687" t="s">
        <v>4465</v>
      </c>
      <c r="J2498" s="669">
        <v>2</v>
      </c>
      <c r="K2498" s="669">
        <v>1</v>
      </c>
      <c r="L2498" s="669">
        <v>13</v>
      </c>
      <c r="M2498" s="176">
        <f t="shared" si="217"/>
        <v>104</v>
      </c>
      <c r="N2498" s="1106" t="s">
        <v>5519</v>
      </c>
      <c r="O2498" s="1129" t="str">
        <f t="shared" si="215"/>
        <v/>
      </c>
      <c r="P2498" s="175"/>
      <c r="Q2498" s="175"/>
      <c r="R2498" s="175"/>
      <c r="S2498" s="175"/>
      <c r="T2498" s="175"/>
      <c r="U2498" s="175"/>
      <c r="V2498" s="175"/>
      <c r="W2498" s="175"/>
      <c r="X2498" s="175"/>
      <c r="Y2498" s="175"/>
      <c r="Z2498" s="175"/>
      <c r="AA2498" s="175"/>
      <c r="AB2498" s="175"/>
      <c r="AC2498" s="175"/>
      <c r="AD2498" s="175"/>
      <c r="AE2498" s="175"/>
      <c r="AF2498" s="175"/>
      <c r="AG2498" s="175"/>
    </row>
    <row r="2499" spans="1:33" ht="18" customHeight="1">
      <c r="A2499" s="647" t="str">
        <f t="shared" si="216"/>
        <v>平成26</v>
      </c>
      <c r="B2499" s="552">
        <f t="shared" si="213"/>
        <v>66</v>
      </c>
      <c r="C2499" s="648" t="s">
        <v>5520</v>
      </c>
      <c r="D2499" s="648" t="str">
        <f t="shared" si="214"/>
        <v/>
      </c>
      <c r="E2499" s="664">
        <v>1</v>
      </c>
      <c r="F2499" s="650" t="s">
        <v>5521</v>
      </c>
      <c r="G2499" s="650" t="s">
        <v>5522</v>
      </c>
      <c r="H2499" s="650" t="s">
        <v>3527</v>
      </c>
      <c r="I2499" s="687" t="s">
        <v>4465</v>
      </c>
      <c r="J2499" s="669">
        <v>1</v>
      </c>
      <c r="K2499" s="669">
        <v>5</v>
      </c>
      <c r="L2499" s="669">
        <v>67</v>
      </c>
      <c r="M2499" s="176">
        <f t="shared" si="217"/>
        <v>67</v>
      </c>
      <c r="N2499" s="1105" t="s">
        <v>5342</v>
      </c>
      <c r="O2499" s="1129" t="str">
        <f t="shared" si="215"/>
        <v/>
      </c>
      <c r="P2499" s="175"/>
      <c r="Q2499" s="175"/>
      <c r="R2499" s="175"/>
      <c r="S2499" s="175"/>
      <c r="T2499" s="175"/>
      <c r="U2499" s="175"/>
      <c r="V2499" s="175"/>
      <c r="W2499" s="175"/>
      <c r="X2499" s="175"/>
      <c r="Y2499" s="175"/>
      <c r="Z2499" s="175"/>
      <c r="AA2499" s="175"/>
      <c r="AB2499" s="175"/>
      <c r="AC2499" s="175"/>
      <c r="AD2499" s="175"/>
      <c r="AE2499" s="175"/>
      <c r="AF2499" s="175"/>
      <c r="AG2499" s="175"/>
    </row>
    <row r="2500" spans="1:33" ht="18" customHeight="1">
      <c r="A2500" s="647" t="str">
        <f t="shared" si="216"/>
        <v>平成26</v>
      </c>
      <c r="B2500" s="552">
        <f t="shared" ref="B2500:B2563" si="218">IF(ISBLANK(K2500),"-",COUNTIFS($K:$K,"&gt;"&amp;K2500,A:A,A2500)+1)</f>
        <v>82</v>
      </c>
      <c r="C2500" s="648" t="s">
        <v>5523</v>
      </c>
      <c r="D2500" s="648" t="str">
        <f t="shared" ref="D2500:D2563" si="219">IF(E2500=1,"",C2500+E2500-1)</f>
        <v/>
      </c>
      <c r="E2500" s="664">
        <v>1</v>
      </c>
      <c r="F2500" s="650" t="s">
        <v>5524</v>
      </c>
      <c r="G2500" s="650" t="s">
        <v>5480</v>
      </c>
      <c r="H2500" s="650" t="s">
        <v>3520</v>
      </c>
      <c r="I2500" s="687" t="s">
        <v>5039</v>
      </c>
      <c r="J2500" s="669">
        <v>1</v>
      </c>
      <c r="K2500" s="669">
        <v>4</v>
      </c>
      <c r="L2500" s="669">
        <v>153</v>
      </c>
      <c r="M2500" s="176">
        <f t="shared" si="217"/>
        <v>153</v>
      </c>
      <c r="N2500" s="1105" t="s">
        <v>5342</v>
      </c>
      <c r="O2500" s="1129" t="str">
        <f t="shared" ref="O2500:O2563" si="220">IF(COUNTIF(G2500,"*オンライン*"),"●","")</f>
        <v/>
      </c>
      <c r="P2500" s="175"/>
      <c r="Q2500" s="175"/>
      <c r="R2500" s="175"/>
      <c r="S2500" s="175"/>
      <c r="T2500" s="175"/>
      <c r="U2500" s="175"/>
      <c r="V2500" s="175"/>
      <c r="W2500" s="175"/>
      <c r="X2500" s="175"/>
      <c r="Y2500" s="175"/>
      <c r="Z2500" s="175"/>
      <c r="AA2500" s="175"/>
      <c r="AB2500" s="175"/>
      <c r="AC2500" s="175"/>
      <c r="AD2500" s="175"/>
      <c r="AE2500" s="175"/>
      <c r="AF2500" s="175"/>
      <c r="AG2500" s="175"/>
    </row>
    <row r="2501" spans="1:33" ht="18" customHeight="1">
      <c r="A2501" s="647" t="str">
        <f t="shared" ref="A2501:A2564" si="221">TEXT(EDATE(C2501,-3),"ggge")</f>
        <v>平成26</v>
      </c>
      <c r="B2501" s="552">
        <f t="shared" si="218"/>
        <v>14</v>
      </c>
      <c r="C2501" s="648" t="s">
        <v>5525</v>
      </c>
      <c r="D2501" s="648">
        <f t="shared" si="219"/>
        <v>41980</v>
      </c>
      <c r="E2501" s="664">
        <v>2</v>
      </c>
      <c r="F2501" s="650" t="s">
        <v>5526</v>
      </c>
      <c r="G2501" s="650" t="s">
        <v>1566</v>
      </c>
      <c r="H2501" s="650" t="s">
        <v>3520</v>
      </c>
      <c r="I2501" s="687" t="s">
        <v>5039</v>
      </c>
      <c r="J2501" s="669">
        <v>1</v>
      </c>
      <c r="K2501" s="669">
        <v>84</v>
      </c>
      <c r="L2501" s="669">
        <v>296</v>
      </c>
      <c r="M2501" s="176">
        <f t="shared" ref="M2501:M2564" si="222">E2501*L2501</f>
        <v>592</v>
      </c>
      <c r="N2501" s="1105"/>
      <c r="O2501" s="1129" t="str">
        <f t="shared" si="220"/>
        <v/>
      </c>
      <c r="P2501" s="175"/>
      <c r="Q2501" s="175"/>
      <c r="R2501" s="175"/>
      <c r="S2501" s="175"/>
      <c r="T2501" s="175"/>
      <c r="U2501" s="175"/>
      <c r="V2501" s="175"/>
      <c r="W2501" s="175"/>
      <c r="X2501" s="175"/>
      <c r="Y2501" s="175"/>
      <c r="Z2501" s="175"/>
      <c r="AA2501" s="175"/>
      <c r="AB2501" s="175"/>
      <c r="AC2501" s="175"/>
      <c r="AD2501" s="175"/>
      <c r="AE2501" s="175"/>
      <c r="AF2501" s="175"/>
      <c r="AG2501" s="175"/>
    </row>
    <row r="2502" spans="1:33" ht="18" customHeight="1">
      <c r="A2502" s="647" t="str">
        <f t="shared" si="221"/>
        <v>平成26</v>
      </c>
      <c r="B2502" s="552">
        <f t="shared" si="218"/>
        <v>43</v>
      </c>
      <c r="C2502" s="648" t="s">
        <v>5527</v>
      </c>
      <c r="D2502" s="648" t="str">
        <f t="shared" si="219"/>
        <v/>
      </c>
      <c r="E2502" s="664">
        <v>1</v>
      </c>
      <c r="F2502" s="650" t="s">
        <v>5528</v>
      </c>
      <c r="G2502" s="650" t="s">
        <v>3519</v>
      </c>
      <c r="H2502" s="650" t="s">
        <v>3520</v>
      </c>
      <c r="I2502" s="687" t="s">
        <v>5039</v>
      </c>
      <c r="J2502" s="669">
        <v>1</v>
      </c>
      <c r="K2502" s="669">
        <v>8</v>
      </c>
      <c r="L2502" s="669">
        <v>105</v>
      </c>
      <c r="M2502" s="176">
        <f t="shared" si="222"/>
        <v>105</v>
      </c>
      <c r="N2502" s="1105"/>
      <c r="O2502" s="1129" t="str">
        <f t="shared" si="220"/>
        <v/>
      </c>
      <c r="P2502" s="175"/>
      <c r="Q2502" s="175"/>
      <c r="R2502" s="175"/>
      <c r="S2502" s="175"/>
      <c r="T2502" s="175"/>
      <c r="U2502" s="175"/>
      <c r="V2502" s="175"/>
      <c r="W2502" s="175"/>
      <c r="X2502" s="175"/>
      <c r="Y2502" s="175"/>
      <c r="Z2502" s="175"/>
      <c r="AA2502" s="175"/>
      <c r="AB2502" s="175"/>
      <c r="AC2502" s="175"/>
      <c r="AD2502" s="175"/>
      <c r="AE2502" s="175"/>
      <c r="AF2502" s="175"/>
      <c r="AG2502" s="175"/>
    </row>
    <row r="2503" spans="1:33" ht="18" customHeight="1">
      <c r="A2503" s="647" t="str">
        <f t="shared" si="221"/>
        <v>平成26</v>
      </c>
      <c r="B2503" s="685">
        <f t="shared" si="218"/>
        <v>21</v>
      </c>
      <c r="C2503" s="648" t="s">
        <v>5529</v>
      </c>
      <c r="D2503" s="648" t="str">
        <f t="shared" si="219"/>
        <v/>
      </c>
      <c r="E2503" s="686">
        <v>1</v>
      </c>
      <c r="F2503" s="686" t="s">
        <v>5530</v>
      </c>
      <c r="G2503" s="686" t="s">
        <v>5531</v>
      </c>
      <c r="H2503" s="686" t="s">
        <v>5532</v>
      </c>
      <c r="I2503" s="669" t="s">
        <v>5010</v>
      </c>
      <c r="J2503" s="686">
        <v>1</v>
      </c>
      <c r="K2503" s="686">
        <v>47</v>
      </c>
      <c r="L2503" s="686">
        <v>109</v>
      </c>
      <c r="M2503" s="176">
        <f t="shared" si="222"/>
        <v>109</v>
      </c>
      <c r="N2503" s="1107"/>
      <c r="O2503" s="1129" t="str">
        <f t="shared" si="220"/>
        <v/>
      </c>
      <c r="P2503" s="175"/>
      <c r="Q2503" s="175"/>
      <c r="R2503" s="175"/>
      <c r="S2503" s="175"/>
      <c r="T2503" s="175"/>
      <c r="U2503" s="175"/>
      <c r="V2503" s="175"/>
      <c r="W2503" s="175"/>
      <c r="X2503" s="175"/>
      <c r="Y2503" s="175"/>
      <c r="Z2503" s="175"/>
      <c r="AA2503" s="175"/>
      <c r="AB2503" s="175"/>
      <c r="AC2503" s="175"/>
      <c r="AD2503" s="175"/>
      <c r="AE2503" s="175"/>
      <c r="AF2503" s="175"/>
      <c r="AG2503" s="175"/>
    </row>
    <row r="2504" spans="1:33" ht="18" customHeight="1">
      <c r="A2504" s="647" t="str">
        <f t="shared" si="221"/>
        <v>平成26</v>
      </c>
      <c r="B2504" s="685">
        <f t="shared" si="218"/>
        <v>82</v>
      </c>
      <c r="C2504" s="648" t="s">
        <v>5533</v>
      </c>
      <c r="D2504" s="648" t="str">
        <f t="shared" si="219"/>
        <v/>
      </c>
      <c r="E2504" s="686">
        <v>1</v>
      </c>
      <c r="F2504" s="686" t="s">
        <v>5534</v>
      </c>
      <c r="G2504" s="686" t="s">
        <v>5535</v>
      </c>
      <c r="H2504" s="686" t="s">
        <v>5532</v>
      </c>
      <c r="I2504" s="669" t="s">
        <v>5010</v>
      </c>
      <c r="J2504" s="686">
        <v>2</v>
      </c>
      <c r="K2504" s="686">
        <v>4</v>
      </c>
      <c r="L2504" s="686">
        <v>112</v>
      </c>
      <c r="M2504" s="176">
        <f t="shared" si="222"/>
        <v>112</v>
      </c>
      <c r="N2504" s="1107"/>
      <c r="O2504" s="1129" t="str">
        <f t="shared" si="220"/>
        <v/>
      </c>
      <c r="P2504" s="175"/>
      <c r="Q2504" s="175"/>
      <c r="R2504" s="175"/>
      <c r="S2504" s="175"/>
      <c r="T2504" s="175"/>
      <c r="U2504" s="175"/>
      <c r="V2504" s="175"/>
      <c r="W2504" s="175"/>
      <c r="X2504" s="175"/>
      <c r="Y2504" s="175"/>
      <c r="Z2504" s="175"/>
      <c r="AA2504" s="175"/>
      <c r="AB2504" s="175"/>
      <c r="AC2504" s="175"/>
      <c r="AD2504" s="175"/>
      <c r="AE2504" s="175"/>
      <c r="AF2504" s="175"/>
      <c r="AG2504" s="175"/>
    </row>
    <row r="2505" spans="1:33" ht="18" customHeight="1">
      <c r="A2505" s="647" t="str">
        <f t="shared" si="221"/>
        <v>平成26</v>
      </c>
      <c r="B2505" s="685">
        <f t="shared" si="218"/>
        <v>43</v>
      </c>
      <c r="C2505" s="648" t="s">
        <v>5536</v>
      </c>
      <c r="D2505" s="648" t="str">
        <f t="shared" si="219"/>
        <v/>
      </c>
      <c r="E2505" s="686">
        <v>1</v>
      </c>
      <c r="F2505" s="686" t="s">
        <v>5537</v>
      </c>
      <c r="G2505" s="686" t="s">
        <v>2856</v>
      </c>
      <c r="H2505" s="686" t="s">
        <v>5532</v>
      </c>
      <c r="I2505" s="669" t="s">
        <v>5010</v>
      </c>
      <c r="J2505" s="686">
        <v>2</v>
      </c>
      <c r="K2505" s="686">
        <v>8</v>
      </c>
      <c r="L2505" s="686">
        <v>106</v>
      </c>
      <c r="M2505" s="176">
        <f t="shared" si="222"/>
        <v>106</v>
      </c>
      <c r="N2505" s="1107"/>
      <c r="O2505" s="1129" t="str">
        <f t="shared" si="220"/>
        <v/>
      </c>
      <c r="P2505" s="175"/>
      <c r="Q2505" s="175"/>
      <c r="R2505" s="175"/>
      <c r="S2505" s="175"/>
      <c r="T2505" s="175"/>
      <c r="U2505" s="175"/>
      <c r="V2505" s="175"/>
      <c r="W2505" s="175"/>
      <c r="X2505" s="175"/>
      <c r="Y2505" s="175"/>
      <c r="Z2505" s="175"/>
      <c r="AA2505" s="175"/>
      <c r="AB2505" s="175"/>
      <c r="AC2505" s="175"/>
      <c r="AD2505" s="175"/>
      <c r="AE2505" s="175"/>
      <c r="AF2505" s="175"/>
      <c r="AG2505" s="175"/>
    </row>
    <row r="2506" spans="1:33" ht="18" customHeight="1">
      <c r="A2506" s="647" t="str">
        <f t="shared" si="221"/>
        <v>平成26</v>
      </c>
      <c r="B2506" s="685">
        <f t="shared" si="218"/>
        <v>82</v>
      </c>
      <c r="C2506" s="648" t="s">
        <v>5538</v>
      </c>
      <c r="D2506" s="648" t="str">
        <f t="shared" si="219"/>
        <v/>
      </c>
      <c r="E2506" s="686">
        <v>1</v>
      </c>
      <c r="F2506" s="686" t="s">
        <v>5539</v>
      </c>
      <c r="G2506" s="686" t="s">
        <v>2856</v>
      </c>
      <c r="H2506" s="686" t="s">
        <v>5532</v>
      </c>
      <c r="I2506" s="669" t="s">
        <v>5010</v>
      </c>
      <c r="J2506" s="686">
        <v>2</v>
      </c>
      <c r="K2506" s="686">
        <v>4</v>
      </c>
      <c r="L2506" s="686">
        <v>72</v>
      </c>
      <c r="M2506" s="176">
        <f t="shared" si="222"/>
        <v>72</v>
      </c>
      <c r="N2506" s="1107"/>
      <c r="O2506" s="1129" t="str">
        <f t="shared" si="220"/>
        <v/>
      </c>
      <c r="P2506" s="175"/>
      <c r="Q2506" s="175"/>
      <c r="R2506" s="175"/>
      <c r="S2506" s="175"/>
      <c r="T2506" s="175"/>
      <c r="U2506" s="175"/>
      <c r="V2506" s="175"/>
      <c r="W2506" s="175"/>
      <c r="X2506" s="175"/>
      <c r="Y2506" s="175"/>
      <c r="Z2506" s="175"/>
      <c r="AA2506" s="175"/>
      <c r="AB2506" s="175"/>
      <c r="AC2506" s="175"/>
      <c r="AD2506" s="175"/>
      <c r="AE2506" s="175"/>
      <c r="AF2506" s="175"/>
      <c r="AG2506" s="175"/>
    </row>
    <row r="2507" spans="1:33" ht="18" customHeight="1">
      <c r="A2507" s="647" t="str">
        <f t="shared" si="221"/>
        <v>平成26</v>
      </c>
      <c r="B2507" s="685">
        <f t="shared" si="218"/>
        <v>102</v>
      </c>
      <c r="C2507" s="648" t="s">
        <v>5467</v>
      </c>
      <c r="D2507" s="648" t="str">
        <f t="shared" si="219"/>
        <v/>
      </c>
      <c r="E2507" s="686">
        <v>1</v>
      </c>
      <c r="F2507" s="686" t="s">
        <v>5540</v>
      </c>
      <c r="G2507" s="686" t="s">
        <v>5541</v>
      </c>
      <c r="H2507" s="686" t="s">
        <v>5532</v>
      </c>
      <c r="I2507" s="669" t="s">
        <v>5010</v>
      </c>
      <c r="J2507" s="686">
        <v>2</v>
      </c>
      <c r="K2507" s="686">
        <v>3</v>
      </c>
      <c r="L2507" s="686">
        <v>242</v>
      </c>
      <c r="M2507" s="176">
        <f t="shared" si="222"/>
        <v>242</v>
      </c>
      <c r="N2507" s="1107"/>
      <c r="O2507" s="1129" t="str">
        <f t="shared" si="220"/>
        <v/>
      </c>
      <c r="P2507" s="175"/>
      <c r="Q2507" s="175"/>
      <c r="R2507" s="175"/>
      <c r="S2507" s="175"/>
      <c r="T2507" s="175"/>
      <c r="U2507" s="175"/>
      <c r="V2507" s="175"/>
      <c r="W2507" s="175"/>
      <c r="X2507" s="175"/>
      <c r="Y2507" s="175"/>
      <c r="Z2507" s="175"/>
      <c r="AA2507" s="175"/>
      <c r="AB2507" s="175"/>
      <c r="AC2507" s="175"/>
      <c r="AD2507" s="175"/>
      <c r="AE2507" s="175"/>
      <c r="AF2507" s="175"/>
      <c r="AG2507" s="175"/>
    </row>
    <row r="2508" spans="1:33" ht="18" customHeight="1">
      <c r="A2508" s="647" t="str">
        <f t="shared" si="221"/>
        <v>平成26</v>
      </c>
      <c r="B2508" s="685">
        <f t="shared" si="218"/>
        <v>129</v>
      </c>
      <c r="C2508" s="648" t="s">
        <v>5542</v>
      </c>
      <c r="D2508" s="648" t="str">
        <f t="shared" si="219"/>
        <v/>
      </c>
      <c r="E2508" s="686">
        <v>1</v>
      </c>
      <c r="F2508" s="686" t="s">
        <v>5543</v>
      </c>
      <c r="G2508" s="686" t="s">
        <v>2856</v>
      </c>
      <c r="H2508" s="686" t="s">
        <v>5532</v>
      </c>
      <c r="I2508" s="669" t="s">
        <v>5010</v>
      </c>
      <c r="J2508" s="686">
        <v>2</v>
      </c>
      <c r="K2508" s="686">
        <v>1</v>
      </c>
      <c r="L2508" s="686">
        <v>26</v>
      </c>
      <c r="M2508" s="176">
        <f t="shared" si="222"/>
        <v>26</v>
      </c>
      <c r="N2508" s="1107" t="s">
        <v>5342</v>
      </c>
      <c r="O2508" s="1129" t="str">
        <f t="shared" si="220"/>
        <v/>
      </c>
      <c r="P2508" s="175"/>
      <c r="Q2508" s="175"/>
      <c r="R2508" s="175"/>
      <c r="S2508" s="175"/>
      <c r="T2508" s="175"/>
      <c r="U2508" s="175"/>
      <c r="V2508" s="175"/>
      <c r="W2508" s="175"/>
      <c r="X2508" s="175"/>
      <c r="Y2508" s="175"/>
      <c r="Z2508" s="175"/>
      <c r="AA2508" s="175"/>
      <c r="AB2508" s="175"/>
      <c r="AC2508" s="175"/>
      <c r="AD2508" s="175"/>
      <c r="AE2508" s="175"/>
      <c r="AF2508" s="175"/>
      <c r="AG2508" s="175"/>
    </row>
    <row r="2509" spans="1:33" ht="18" customHeight="1">
      <c r="A2509" s="647" t="str">
        <f t="shared" si="221"/>
        <v>平成26</v>
      </c>
      <c r="B2509" s="552">
        <f t="shared" si="218"/>
        <v>113</v>
      </c>
      <c r="C2509" s="648" t="s">
        <v>5544</v>
      </c>
      <c r="D2509" s="648" t="str">
        <f t="shared" si="219"/>
        <v/>
      </c>
      <c r="E2509" s="664">
        <v>1</v>
      </c>
      <c r="F2509" s="650" t="s">
        <v>5545</v>
      </c>
      <c r="G2509" s="650" t="s">
        <v>5546</v>
      </c>
      <c r="H2509" s="650" t="s">
        <v>3614</v>
      </c>
      <c r="I2509" s="687" t="s">
        <v>5015</v>
      </c>
      <c r="J2509" s="669">
        <v>1</v>
      </c>
      <c r="K2509" s="669">
        <v>2</v>
      </c>
      <c r="L2509" s="669">
        <v>131</v>
      </c>
      <c r="M2509" s="176">
        <f t="shared" si="222"/>
        <v>131</v>
      </c>
      <c r="N2509" s="1104"/>
      <c r="O2509" s="1129" t="str">
        <f t="shared" si="220"/>
        <v/>
      </c>
      <c r="P2509" s="175"/>
      <c r="Q2509" s="175"/>
      <c r="R2509" s="175"/>
      <c r="S2509" s="175"/>
      <c r="T2509" s="175"/>
      <c r="U2509" s="175"/>
      <c r="V2509" s="175"/>
      <c r="W2509" s="175"/>
      <c r="X2509" s="175"/>
      <c r="Y2509" s="175"/>
      <c r="Z2509" s="175"/>
      <c r="AA2509" s="175"/>
      <c r="AB2509" s="175"/>
      <c r="AC2509" s="175"/>
      <c r="AD2509" s="175"/>
      <c r="AE2509" s="175"/>
      <c r="AF2509" s="175"/>
      <c r="AG2509" s="175"/>
    </row>
    <row r="2510" spans="1:33" ht="18" customHeight="1">
      <c r="A2510" s="647" t="str">
        <f t="shared" si="221"/>
        <v>平成26</v>
      </c>
      <c r="B2510" s="684">
        <f t="shared" si="218"/>
        <v>102</v>
      </c>
      <c r="C2510" s="648" t="s">
        <v>5547</v>
      </c>
      <c r="D2510" s="648" t="str">
        <f t="shared" si="219"/>
        <v/>
      </c>
      <c r="E2510" s="664">
        <v>1</v>
      </c>
      <c r="F2510" s="650" t="s">
        <v>5548</v>
      </c>
      <c r="G2510" s="650" t="s">
        <v>5439</v>
      </c>
      <c r="H2510" s="650" t="s">
        <v>5114</v>
      </c>
      <c r="I2510" s="687" t="s">
        <v>5015</v>
      </c>
      <c r="J2510" s="669">
        <v>1</v>
      </c>
      <c r="K2510" s="669">
        <v>3</v>
      </c>
      <c r="L2510" s="669">
        <v>67</v>
      </c>
      <c r="M2510" s="176">
        <f t="shared" si="222"/>
        <v>67</v>
      </c>
      <c r="N2510" s="1106" t="s">
        <v>5342</v>
      </c>
      <c r="O2510" s="1129" t="str">
        <f t="shared" si="220"/>
        <v/>
      </c>
      <c r="P2510" s="175"/>
      <c r="Q2510" s="175"/>
      <c r="R2510" s="175"/>
      <c r="S2510" s="175"/>
      <c r="T2510" s="175"/>
      <c r="U2510" s="175"/>
      <c r="V2510" s="175"/>
      <c r="W2510" s="175"/>
      <c r="X2510" s="175"/>
      <c r="Y2510" s="175"/>
      <c r="Z2510" s="175"/>
      <c r="AA2510" s="175"/>
      <c r="AB2510" s="175"/>
      <c r="AC2510" s="175"/>
      <c r="AD2510" s="175"/>
      <c r="AE2510" s="175"/>
      <c r="AF2510" s="175"/>
      <c r="AG2510" s="175"/>
    </row>
    <row r="2511" spans="1:33" ht="18" customHeight="1">
      <c r="A2511" s="647" t="str">
        <f t="shared" si="221"/>
        <v>平成26</v>
      </c>
      <c r="B2511" s="552">
        <f t="shared" si="218"/>
        <v>66</v>
      </c>
      <c r="C2511" s="648" t="s">
        <v>5549</v>
      </c>
      <c r="D2511" s="648" t="str">
        <f t="shared" si="219"/>
        <v/>
      </c>
      <c r="E2511" s="664">
        <v>1</v>
      </c>
      <c r="F2511" s="650" t="s">
        <v>5550</v>
      </c>
      <c r="G2511" s="650" t="s">
        <v>2915</v>
      </c>
      <c r="H2511" s="650" t="s">
        <v>3538</v>
      </c>
      <c r="I2511" s="687" t="s">
        <v>4465</v>
      </c>
      <c r="J2511" s="669">
        <v>2</v>
      </c>
      <c r="K2511" s="669">
        <v>5</v>
      </c>
      <c r="L2511" s="669">
        <v>73</v>
      </c>
      <c r="M2511" s="176">
        <f t="shared" si="222"/>
        <v>73</v>
      </c>
      <c r="N2511" s="1105"/>
      <c r="O2511" s="1129" t="str">
        <f t="shared" si="220"/>
        <v/>
      </c>
      <c r="P2511" s="175"/>
      <c r="Q2511" s="175"/>
      <c r="R2511" s="175"/>
      <c r="S2511" s="175"/>
      <c r="T2511" s="175"/>
      <c r="U2511" s="175"/>
      <c r="V2511" s="175"/>
      <c r="W2511" s="175"/>
      <c r="X2511" s="175"/>
      <c r="Y2511" s="175"/>
      <c r="Z2511" s="175"/>
      <c r="AA2511" s="175"/>
      <c r="AB2511" s="175"/>
      <c r="AC2511" s="175"/>
      <c r="AD2511" s="175"/>
      <c r="AE2511" s="175"/>
      <c r="AF2511" s="175"/>
      <c r="AG2511" s="175"/>
    </row>
    <row r="2512" spans="1:33" ht="18" customHeight="1">
      <c r="A2512" s="647" t="str">
        <f t="shared" si="221"/>
        <v>平成26</v>
      </c>
      <c r="B2512" s="552">
        <f t="shared" si="218"/>
        <v>66</v>
      </c>
      <c r="C2512" s="648" t="s">
        <v>5551</v>
      </c>
      <c r="D2512" s="648" t="str">
        <f t="shared" si="219"/>
        <v/>
      </c>
      <c r="E2512" s="664">
        <v>1</v>
      </c>
      <c r="F2512" s="650" t="s">
        <v>5552</v>
      </c>
      <c r="G2512" s="650" t="s">
        <v>2915</v>
      </c>
      <c r="H2512" s="650" t="s">
        <v>3538</v>
      </c>
      <c r="I2512" s="687" t="s">
        <v>4465</v>
      </c>
      <c r="J2512" s="669">
        <v>2</v>
      </c>
      <c r="K2512" s="669">
        <v>5</v>
      </c>
      <c r="L2512" s="669">
        <v>74</v>
      </c>
      <c r="M2512" s="176">
        <f t="shared" si="222"/>
        <v>74</v>
      </c>
      <c r="N2512" s="1105"/>
      <c r="O2512" s="1129" t="str">
        <f t="shared" si="220"/>
        <v/>
      </c>
      <c r="P2512" s="175"/>
      <c r="Q2512" s="175"/>
      <c r="R2512" s="175"/>
      <c r="S2512" s="175"/>
      <c r="T2512" s="175"/>
      <c r="U2512" s="175"/>
      <c r="V2512" s="175"/>
      <c r="W2512" s="175"/>
      <c r="X2512" s="175"/>
      <c r="Y2512" s="175"/>
      <c r="Z2512" s="175"/>
      <c r="AA2512" s="175"/>
      <c r="AB2512" s="175"/>
      <c r="AC2512" s="175"/>
      <c r="AD2512" s="175"/>
      <c r="AE2512" s="175"/>
      <c r="AF2512" s="175"/>
      <c r="AG2512" s="175"/>
    </row>
    <row r="2513" spans="1:33" ht="18" customHeight="1">
      <c r="A2513" s="647" t="str">
        <f t="shared" si="221"/>
        <v>平成26</v>
      </c>
      <c r="B2513" s="552">
        <f t="shared" si="218"/>
        <v>25</v>
      </c>
      <c r="C2513" s="648" t="s">
        <v>5553</v>
      </c>
      <c r="D2513" s="648">
        <f t="shared" si="219"/>
        <v>41830</v>
      </c>
      <c r="E2513" s="664">
        <v>2</v>
      </c>
      <c r="F2513" s="650" t="s">
        <v>5554</v>
      </c>
      <c r="G2513" s="650" t="s">
        <v>3829</v>
      </c>
      <c r="H2513" s="650" t="s">
        <v>2920</v>
      </c>
      <c r="I2513" s="687" t="s">
        <v>4083</v>
      </c>
      <c r="J2513" s="669">
        <v>1</v>
      </c>
      <c r="K2513" s="669">
        <v>34</v>
      </c>
      <c r="L2513" s="669">
        <v>95</v>
      </c>
      <c r="M2513" s="176">
        <f t="shared" si="222"/>
        <v>190</v>
      </c>
      <c r="N2513" s="1105"/>
      <c r="O2513" s="1129" t="str">
        <f t="shared" si="220"/>
        <v/>
      </c>
      <c r="P2513" s="175"/>
      <c r="Q2513" s="175"/>
      <c r="R2513" s="175"/>
      <c r="S2513" s="175"/>
      <c r="T2513" s="175"/>
      <c r="U2513" s="175"/>
      <c r="V2513" s="175"/>
      <c r="W2513" s="175"/>
      <c r="X2513" s="175"/>
      <c r="Y2513" s="175"/>
      <c r="Z2513" s="175"/>
      <c r="AA2513" s="175"/>
      <c r="AB2513" s="175"/>
      <c r="AC2513" s="175"/>
      <c r="AD2513" s="175"/>
      <c r="AE2513" s="175"/>
      <c r="AF2513" s="175"/>
      <c r="AG2513" s="175"/>
    </row>
    <row r="2514" spans="1:33" ht="18" customHeight="1">
      <c r="A2514" s="647" t="str">
        <f t="shared" si="221"/>
        <v>平成26</v>
      </c>
      <c r="B2514" s="552">
        <f t="shared" si="218"/>
        <v>43</v>
      </c>
      <c r="C2514" s="648" t="s">
        <v>5555</v>
      </c>
      <c r="D2514" s="648" t="str">
        <f t="shared" si="219"/>
        <v/>
      </c>
      <c r="E2514" s="664">
        <v>1</v>
      </c>
      <c r="F2514" s="650" t="s">
        <v>5556</v>
      </c>
      <c r="G2514" s="650" t="s">
        <v>3829</v>
      </c>
      <c r="H2514" s="650" t="s">
        <v>2920</v>
      </c>
      <c r="I2514" s="687" t="s">
        <v>4083</v>
      </c>
      <c r="J2514" s="669">
        <v>2</v>
      </c>
      <c r="K2514" s="669">
        <v>8</v>
      </c>
      <c r="L2514" s="669">
        <v>50</v>
      </c>
      <c r="M2514" s="176">
        <f t="shared" si="222"/>
        <v>50</v>
      </c>
      <c r="N2514" s="1105" t="s">
        <v>5342</v>
      </c>
      <c r="O2514" s="1129" t="str">
        <f t="shared" si="220"/>
        <v/>
      </c>
      <c r="P2514" s="175"/>
      <c r="Q2514" s="175"/>
      <c r="R2514" s="175"/>
      <c r="S2514" s="175"/>
      <c r="T2514" s="175"/>
      <c r="U2514" s="175"/>
      <c r="V2514" s="175"/>
      <c r="W2514" s="175"/>
      <c r="X2514" s="175"/>
      <c r="Y2514" s="175"/>
      <c r="Z2514" s="175"/>
      <c r="AA2514" s="175"/>
      <c r="AB2514" s="175"/>
      <c r="AC2514" s="175"/>
      <c r="AD2514" s="175"/>
      <c r="AE2514" s="175"/>
      <c r="AF2514" s="175"/>
      <c r="AG2514" s="175"/>
    </row>
    <row r="2515" spans="1:33" ht="18" customHeight="1">
      <c r="A2515" s="647" t="str">
        <f t="shared" si="221"/>
        <v>平成26</v>
      </c>
      <c r="B2515" s="552">
        <f t="shared" si="218"/>
        <v>82</v>
      </c>
      <c r="C2515" s="648" t="s">
        <v>5557</v>
      </c>
      <c r="D2515" s="648" t="str">
        <f t="shared" si="219"/>
        <v/>
      </c>
      <c r="E2515" s="664">
        <v>1</v>
      </c>
      <c r="F2515" s="650" t="s">
        <v>5558</v>
      </c>
      <c r="G2515" s="650" t="s">
        <v>5559</v>
      </c>
      <c r="H2515" s="650" t="s">
        <v>2920</v>
      </c>
      <c r="I2515" s="687" t="s">
        <v>4083</v>
      </c>
      <c r="J2515" s="669">
        <v>2</v>
      </c>
      <c r="K2515" s="669">
        <v>4</v>
      </c>
      <c r="L2515" s="669">
        <v>23</v>
      </c>
      <c r="M2515" s="176">
        <f t="shared" si="222"/>
        <v>23</v>
      </c>
      <c r="N2515" s="1105" t="s">
        <v>5342</v>
      </c>
      <c r="O2515" s="1129" t="str">
        <f t="shared" si="220"/>
        <v/>
      </c>
      <c r="P2515" s="175"/>
      <c r="Q2515" s="175"/>
      <c r="R2515" s="175"/>
      <c r="S2515" s="175"/>
      <c r="T2515" s="175"/>
      <c r="U2515" s="175"/>
      <c r="V2515" s="175"/>
      <c r="W2515" s="175"/>
      <c r="X2515" s="175"/>
      <c r="Y2515" s="175"/>
      <c r="Z2515" s="175"/>
      <c r="AA2515" s="175"/>
      <c r="AB2515" s="175"/>
      <c r="AC2515" s="175"/>
      <c r="AD2515" s="175"/>
      <c r="AE2515" s="175"/>
      <c r="AF2515" s="175"/>
      <c r="AG2515" s="175"/>
    </row>
    <row r="2516" spans="1:33" ht="18" customHeight="1">
      <c r="A2516" s="647" t="str">
        <f t="shared" si="221"/>
        <v>平成26</v>
      </c>
      <c r="B2516" s="552">
        <f t="shared" si="218"/>
        <v>34</v>
      </c>
      <c r="C2516" s="648" t="s">
        <v>5501</v>
      </c>
      <c r="D2516" s="648">
        <f t="shared" si="219"/>
        <v>41915</v>
      </c>
      <c r="E2516" s="664">
        <v>2</v>
      </c>
      <c r="F2516" s="650" t="s">
        <v>5560</v>
      </c>
      <c r="G2516" s="650" t="s">
        <v>3175</v>
      </c>
      <c r="H2516" s="650" t="s">
        <v>2920</v>
      </c>
      <c r="I2516" s="687" t="s">
        <v>4083</v>
      </c>
      <c r="J2516" s="669">
        <v>2</v>
      </c>
      <c r="K2516" s="669">
        <v>11</v>
      </c>
      <c r="L2516" s="669">
        <v>42</v>
      </c>
      <c r="M2516" s="176">
        <f t="shared" si="222"/>
        <v>84</v>
      </c>
      <c r="N2516" s="1105"/>
      <c r="O2516" s="1129" t="str">
        <f t="shared" si="220"/>
        <v/>
      </c>
      <c r="P2516" s="175"/>
      <c r="Q2516" s="175"/>
      <c r="R2516" s="175"/>
      <c r="S2516" s="175"/>
      <c r="T2516" s="175"/>
      <c r="U2516" s="175"/>
      <c r="V2516" s="175"/>
      <c r="W2516" s="175"/>
      <c r="X2516" s="175"/>
      <c r="Y2516" s="175"/>
      <c r="Z2516" s="175"/>
      <c r="AA2516" s="175"/>
      <c r="AB2516" s="175"/>
      <c r="AC2516" s="175"/>
      <c r="AD2516" s="175"/>
      <c r="AE2516" s="175"/>
      <c r="AF2516" s="175"/>
      <c r="AG2516" s="175"/>
    </row>
    <row r="2517" spans="1:33" ht="18" customHeight="1">
      <c r="A2517" s="647" t="str">
        <f t="shared" si="221"/>
        <v>平成26</v>
      </c>
      <c r="B2517" s="552">
        <f t="shared" si="218"/>
        <v>23</v>
      </c>
      <c r="C2517" s="648" t="s">
        <v>5412</v>
      </c>
      <c r="D2517" s="648">
        <f t="shared" si="219"/>
        <v>41934</v>
      </c>
      <c r="E2517" s="664">
        <v>2</v>
      </c>
      <c r="F2517" s="651" t="s">
        <v>5561</v>
      </c>
      <c r="G2517" s="650" t="s">
        <v>3175</v>
      </c>
      <c r="H2517" s="650" t="s">
        <v>1711</v>
      </c>
      <c r="I2517" s="687" t="s">
        <v>4083</v>
      </c>
      <c r="J2517" s="669">
        <v>1</v>
      </c>
      <c r="K2517" s="669">
        <v>39</v>
      </c>
      <c r="L2517" s="669">
        <v>82</v>
      </c>
      <c r="M2517" s="176">
        <f t="shared" si="222"/>
        <v>164</v>
      </c>
      <c r="N2517" s="1105"/>
      <c r="O2517" s="1129" t="str">
        <f t="shared" si="220"/>
        <v/>
      </c>
      <c r="P2517" s="175"/>
      <c r="Q2517" s="175"/>
      <c r="R2517" s="175"/>
      <c r="S2517" s="175"/>
      <c r="T2517" s="175"/>
      <c r="U2517" s="175"/>
      <c r="V2517" s="175"/>
      <c r="W2517" s="175"/>
      <c r="X2517" s="175"/>
      <c r="Y2517" s="175"/>
      <c r="Z2517" s="175"/>
      <c r="AA2517" s="175"/>
      <c r="AB2517" s="175"/>
      <c r="AC2517" s="175"/>
      <c r="AD2517" s="175"/>
      <c r="AE2517" s="175"/>
      <c r="AF2517" s="175"/>
      <c r="AG2517" s="175"/>
    </row>
    <row r="2518" spans="1:33" ht="18" customHeight="1">
      <c r="A2518" s="647" t="str">
        <f t="shared" si="221"/>
        <v>平成26</v>
      </c>
      <c r="B2518" s="552">
        <f t="shared" si="218"/>
        <v>59</v>
      </c>
      <c r="C2518" s="648" t="s">
        <v>5562</v>
      </c>
      <c r="D2518" s="648" t="str">
        <f t="shared" si="219"/>
        <v/>
      </c>
      <c r="E2518" s="664">
        <v>1</v>
      </c>
      <c r="F2518" s="650" t="s">
        <v>5563</v>
      </c>
      <c r="G2518" s="650" t="s">
        <v>2787</v>
      </c>
      <c r="H2518" s="650" t="s">
        <v>2920</v>
      </c>
      <c r="I2518" s="687" t="s">
        <v>4083</v>
      </c>
      <c r="J2518" s="669">
        <v>2</v>
      </c>
      <c r="K2518" s="669">
        <v>6</v>
      </c>
      <c r="L2518" s="669">
        <v>79</v>
      </c>
      <c r="M2518" s="176">
        <f t="shared" si="222"/>
        <v>79</v>
      </c>
      <c r="N2518" s="1105" t="s">
        <v>5342</v>
      </c>
      <c r="O2518" s="1129" t="str">
        <f t="shared" si="220"/>
        <v/>
      </c>
      <c r="P2518" s="175"/>
      <c r="Q2518" s="175"/>
      <c r="R2518" s="175"/>
      <c r="S2518" s="175"/>
      <c r="T2518" s="175"/>
      <c r="U2518" s="175"/>
      <c r="V2518" s="175"/>
      <c r="W2518" s="175"/>
      <c r="X2518" s="175"/>
      <c r="Y2518" s="175"/>
      <c r="Z2518" s="175"/>
      <c r="AA2518" s="175"/>
      <c r="AB2518" s="175"/>
      <c r="AC2518" s="175"/>
      <c r="AD2518" s="175"/>
      <c r="AE2518" s="175"/>
      <c r="AF2518" s="175"/>
      <c r="AG2518" s="175"/>
    </row>
    <row r="2519" spans="1:33" ht="18" customHeight="1">
      <c r="A2519" s="647" t="str">
        <f t="shared" si="221"/>
        <v>平成26</v>
      </c>
      <c r="B2519" s="552">
        <f t="shared" si="218"/>
        <v>6</v>
      </c>
      <c r="C2519" s="648" t="s">
        <v>5564</v>
      </c>
      <c r="D2519" s="648">
        <f t="shared" si="219"/>
        <v>41991</v>
      </c>
      <c r="E2519" s="664">
        <v>3</v>
      </c>
      <c r="F2519" s="650" t="s">
        <v>5565</v>
      </c>
      <c r="G2519" s="650" t="s">
        <v>5566</v>
      </c>
      <c r="H2519" s="650" t="s">
        <v>2920</v>
      </c>
      <c r="I2519" s="687" t="s">
        <v>4083</v>
      </c>
      <c r="J2519" s="669">
        <v>1</v>
      </c>
      <c r="K2519" s="669">
        <v>200</v>
      </c>
      <c r="L2519" s="669">
        <v>438</v>
      </c>
      <c r="M2519" s="176">
        <f t="shared" si="222"/>
        <v>1314</v>
      </c>
      <c r="N2519" s="1105" t="s">
        <v>5342</v>
      </c>
      <c r="O2519" s="1129" t="str">
        <f t="shared" si="220"/>
        <v/>
      </c>
      <c r="P2519" s="175"/>
      <c r="Q2519" s="175"/>
      <c r="R2519" s="175"/>
      <c r="S2519" s="175"/>
      <c r="T2519" s="175"/>
      <c r="U2519" s="175"/>
      <c r="V2519" s="175"/>
      <c r="W2519" s="175"/>
      <c r="X2519" s="175"/>
      <c r="Y2519" s="175"/>
      <c r="Z2519" s="175"/>
      <c r="AA2519" s="175"/>
      <c r="AB2519" s="175"/>
      <c r="AC2519" s="175"/>
      <c r="AD2519" s="175"/>
      <c r="AE2519" s="175"/>
      <c r="AF2519" s="175"/>
      <c r="AG2519" s="175"/>
    </row>
    <row r="2520" spans="1:33" ht="18" customHeight="1">
      <c r="A2520" s="647" t="str">
        <f t="shared" si="221"/>
        <v>平成26</v>
      </c>
      <c r="B2520" s="685">
        <f t="shared" si="218"/>
        <v>129</v>
      </c>
      <c r="C2520" s="648" t="s">
        <v>5567</v>
      </c>
      <c r="D2520" s="648" t="str">
        <f t="shared" si="219"/>
        <v/>
      </c>
      <c r="E2520" s="686">
        <v>1</v>
      </c>
      <c r="F2520" s="686" t="s">
        <v>5568</v>
      </c>
      <c r="G2520" s="690" t="s">
        <v>5569</v>
      </c>
      <c r="H2520" s="690" t="s">
        <v>3235</v>
      </c>
      <c r="I2520" s="691" t="s">
        <v>5010</v>
      </c>
      <c r="J2520" s="690">
        <v>2</v>
      </c>
      <c r="K2520" s="690">
        <v>1</v>
      </c>
      <c r="L2520" s="690">
        <v>350</v>
      </c>
      <c r="M2520" s="176">
        <f t="shared" si="222"/>
        <v>350</v>
      </c>
      <c r="N2520" s="1107"/>
      <c r="O2520" s="1129" t="str">
        <f t="shared" si="220"/>
        <v/>
      </c>
      <c r="P2520" s="175"/>
      <c r="Q2520" s="175"/>
      <c r="R2520" s="175"/>
      <c r="S2520" s="175"/>
      <c r="T2520" s="175"/>
      <c r="U2520" s="175"/>
      <c r="V2520" s="175"/>
      <c r="W2520" s="175"/>
      <c r="X2520" s="175"/>
      <c r="Y2520" s="175"/>
      <c r="Z2520" s="175"/>
      <c r="AA2520" s="175"/>
      <c r="AB2520" s="175"/>
      <c r="AC2520" s="175"/>
      <c r="AD2520" s="175"/>
      <c r="AE2520" s="175"/>
      <c r="AF2520" s="175"/>
      <c r="AG2520" s="175"/>
    </row>
    <row r="2521" spans="1:33" ht="18" customHeight="1">
      <c r="A2521" s="647" t="str">
        <f t="shared" si="221"/>
        <v>平成26</v>
      </c>
      <c r="B2521" s="685">
        <f t="shared" si="218"/>
        <v>129</v>
      </c>
      <c r="C2521" s="648" t="s">
        <v>5570</v>
      </c>
      <c r="D2521" s="648" t="str">
        <f t="shared" si="219"/>
        <v/>
      </c>
      <c r="E2521" s="686">
        <v>1</v>
      </c>
      <c r="F2521" s="686" t="s">
        <v>5571</v>
      </c>
      <c r="G2521" s="686" t="s">
        <v>5572</v>
      </c>
      <c r="H2521" s="690" t="s">
        <v>3235</v>
      </c>
      <c r="I2521" s="691" t="s">
        <v>5010</v>
      </c>
      <c r="J2521" s="690">
        <v>2</v>
      </c>
      <c r="K2521" s="690">
        <v>1</v>
      </c>
      <c r="L2521" s="690">
        <v>1</v>
      </c>
      <c r="M2521" s="176">
        <f t="shared" si="222"/>
        <v>1</v>
      </c>
      <c r="N2521" s="1107" t="s">
        <v>5342</v>
      </c>
      <c r="O2521" s="1129" t="str">
        <f t="shared" si="220"/>
        <v/>
      </c>
      <c r="P2521" s="175"/>
      <c r="Q2521" s="175"/>
      <c r="R2521" s="175"/>
      <c r="S2521" s="175"/>
      <c r="T2521" s="175"/>
      <c r="U2521" s="175"/>
      <c r="V2521" s="175"/>
      <c r="W2521" s="175"/>
      <c r="X2521" s="175"/>
      <c r="Y2521" s="175"/>
      <c r="Z2521" s="175"/>
      <c r="AA2521" s="175"/>
      <c r="AB2521" s="175"/>
      <c r="AC2521" s="175"/>
      <c r="AD2521" s="175"/>
      <c r="AE2521" s="175"/>
      <c r="AF2521" s="175"/>
      <c r="AG2521" s="175"/>
    </row>
    <row r="2522" spans="1:33" ht="18" customHeight="1">
      <c r="A2522" s="647" t="str">
        <f t="shared" si="221"/>
        <v>平成26</v>
      </c>
      <c r="B2522" s="685">
        <f t="shared" si="218"/>
        <v>129</v>
      </c>
      <c r="C2522" s="648" t="s">
        <v>5451</v>
      </c>
      <c r="D2522" s="648" t="str">
        <f t="shared" si="219"/>
        <v/>
      </c>
      <c r="E2522" s="686">
        <v>1</v>
      </c>
      <c r="F2522" s="686" t="s">
        <v>5573</v>
      </c>
      <c r="G2522" s="686" t="s">
        <v>5308</v>
      </c>
      <c r="H2522" s="690" t="s">
        <v>3235</v>
      </c>
      <c r="I2522" s="691" t="s">
        <v>5010</v>
      </c>
      <c r="J2522" s="690">
        <v>2</v>
      </c>
      <c r="K2522" s="690">
        <v>1</v>
      </c>
      <c r="L2522" s="690">
        <v>1</v>
      </c>
      <c r="M2522" s="176">
        <f t="shared" si="222"/>
        <v>1</v>
      </c>
      <c r="N2522" s="1107" t="s">
        <v>5342</v>
      </c>
      <c r="O2522" s="1129" t="str">
        <f t="shared" si="220"/>
        <v/>
      </c>
      <c r="P2522" s="175"/>
      <c r="Q2522" s="175"/>
      <c r="R2522" s="175"/>
      <c r="S2522" s="175"/>
      <c r="T2522" s="175"/>
      <c r="U2522" s="175"/>
      <c r="V2522" s="175"/>
      <c r="W2522" s="175"/>
      <c r="X2522" s="175"/>
      <c r="Y2522" s="175"/>
      <c r="Z2522" s="175"/>
      <c r="AA2522" s="175"/>
      <c r="AB2522" s="175"/>
      <c r="AC2522" s="175"/>
      <c r="AD2522" s="175"/>
      <c r="AE2522" s="175"/>
      <c r="AF2522" s="175"/>
      <c r="AG2522" s="175"/>
    </row>
    <row r="2523" spans="1:33" ht="18" customHeight="1">
      <c r="A2523" s="647" t="str">
        <f t="shared" si="221"/>
        <v>平成26</v>
      </c>
      <c r="B2523" s="685">
        <f t="shared" si="218"/>
        <v>129</v>
      </c>
      <c r="C2523" s="648" t="s">
        <v>5574</v>
      </c>
      <c r="D2523" s="648" t="str">
        <f t="shared" si="219"/>
        <v/>
      </c>
      <c r="E2523" s="686">
        <v>1</v>
      </c>
      <c r="F2523" s="686" t="s">
        <v>5575</v>
      </c>
      <c r="G2523" s="686" t="s">
        <v>5576</v>
      </c>
      <c r="H2523" s="690" t="s">
        <v>3235</v>
      </c>
      <c r="I2523" s="691" t="s">
        <v>5010</v>
      </c>
      <c r="J2523" s="690">
        <v>2</v>
      </c>
      <c r="K2523" s="690">
        <v>1</v>
      </c>
      <c r="L2523" s="690">
        <v>2</v>
      </c>
      <c r="M2523" s="176">
        <f t="shared" si="222"/>
        <v>2</v>
      </c>
      <c r="N2523" s="1107" t="s">
        <v>5342</v>
      </c>
      <c r="O2523" s="1129" t="str">
        <f t="shared" si="220"/>
        <v/>
      </c>
      <c r="P2523" s="175"/>
      <c r="Q2523" s="175"/>
      <c r="R2523" s="175"/>
      <c r="S2523" s="175"/>
      <c r="T2523" s="175"/>
      <c r="U2523" s="175"/>
      <c r="V2523" s="175"/>
      <c r="W2523" s="175"/>
      <c r="X2523" s="175"/>
      <c r="Y2523" s="175"/>
      <c r="Z2523" s="175"/>
      <c r="AA2523" s="175"/>
      <c r="AB2523" s="175"/>
      <c r="AC2523" s="175"/>
      <c r="AD2523" s="175"/>
      <c r="AE2523" s="175"/>
      <c r="AF2523" s="175"/>
      <c r="AG2523" s="175"/>
    </row>
    <row r="2524" spans="1:33" ht="18" customHeight="1">
      <c r="A2524" s="647" t="str">
        <f t="shared" si="221"/>
        <v>平成26</v>
      </c>
      <c r="B2524" s="685">
        <f t="shared" si="218"/>
        <v>129</v>
      </c>
      <c r="C2524" s="648" t="s">
        <v>5577</v>
      </c>
      <c r="D2524" s="648">
        <f t="shared" si="219"/>
        <v>41987</v>
      </c>
      <c r="E2524" s="686">
        <v>2</v>
      </c>
      <c r="F2524" s="686" t="s">
        <v>5578</v>
      </c>
      <c r="G2524" s="686" t="s">
        <v>5579</v>
      </c>
      <c r="H2524" s="690" t="s">
        <v>3235</v>
      </c>
      <c r="I2524" s="691" t="s">
        <v>5010</v>
      </c>
      <c r="J2524" s="690">
        <v>2</v>
      </c>
      <c r="K2524" s="690">
        <v>1</v>
      </c>
      <c r="L2524" s="690">
        <v>1</v>
      </c>
      <c r="M2524" s="176">
        <f t="shared" si="222"/>
        <v>2</v>
      </c>
      <c r="N2524" s="1107" t="s">
        <v>5342</v>
      </c>
      <c r="O2524" s="1129" t="str">
        <f t="shared" si="220"/>
        <v/>
      </c>
      <c r="P2524" s="175"/>
      <c r="Q2524" s="175"/>
      <c r="R2524" s="175"/>
      <c r="S2524" s="175"/>
      <c r="T2524" s="175"/>
      <c r="U2524" s="175"/>
      <c r="V2524" s="175"/>
      <c r="W2524" s="175"/>
      <c r="X2524" s="175"/>
      <c r="Y2524" s="175"/>
      <c r="Z2524" s="175"/>
      <c r="AA2524" s="175"/>
      <c r="AB2524" s="175"/>
      <c r="AC2524" s="175"/>
      <c r="AD2524" s="175"/>
      <c r="AE2524" s="175"/>
      <c r="AF2524" s="175"/>
      <c r="AG2524" s="175"/>
    </row>
    <row r="2525" spans="1:33" ht="18" customHeight="1">
      <c r="A2525" s="647" t="str">
        <f t="shared" si="221"/>
        <v>平成26</v>
      </c>
      <c r="B2525" s="685">
        <f t="shared" si="218"/>
        <v>129</v>
      </c>
      <c r="C2525" s="648" t="s">
        <v>5580</v>
      </c>
      <c r="D2525" s="648" t="str">
        <f t="shared" si="219"/>
        <v/>
      </c>
      <c r="E2525" s="686">
        <v>1</v>
      </c>
      <c r="F2525" s="686" t="s">
        <v>5581</v>
      </c>
      <c r="G2525" s="686" t="s">
        <v>5308</v>
      </c>
      <c r="H2525" s="690" t="s">
        <v>3235</v>
      </c>
      <c r="I2525" s="691" t="s">
        <v>5010</v>
      </c>
      <c r="J2525" s="690">
        <v>2</v>
      </c>
      <c r="K2525" s="690">
        <v>1</v>
      </c>
      <c r="L2525" s="690">
        <v>1</v>
      </c>
      <c r="M2525" s="176">
        <f t="shared" si="222"/>
        <v>1</v>
      </c>
      <c r="N2525" s="1107" t="s">
        <v>5342</v>
      </c>
      <c r="O2525" s="1129" t="str">
        <f t="shared" si="220"/>
        <v/>
      </c>
      <c r="P2525" s="175"/>
      <c r="Q2525" s="175"/>
      <c r="R2525" s="175"/>
      <c r="S2525" s="175"/>
      <c r="T2525" s="175"/>
      <c r="U2525" s="175"/>
      <c r="V2525" s="175"/>
      <c r="W2525" s="175"/>
      <c r="X2525" s="175"/>
      <c r="Y2525" s="175"/>
      <c r="Z2525" s="175"/>
      <c r="AA2525" s="175"/>
      <c r="AB2525" s="175"/>
      <c r="AC2525" s="175"/>
      <c r="AD2525" s="175"/>
      <c r="AE2525" s="175"/>
      <c r="AF2525" s="175"/>
      <c r="AG2525" s="175"/>
    </row>
    <row r="2526" spans="1:33" ht="18" customHeight="1">
      <c r="A2526" s="647" t="str">
        <f t="shared" si="221"/>
        <v>平成26</v>
      </c>
      <c r="B2526" s="685">
        <f t="shared" si="218"/>
        <v>129</v>
      </c>
      <c r="C2526" s="648" t="s">
        <v>5582</v>
      </c>
      <c r="D2526" s="648" t="str">
        <f t="shared" si="219"/>
        <v/>
      </c>
      <c r="E2526" s="686">
        <v>1</v>
      </c>
      <c r="F2526" s="686" t="s">
        <v>5583</v>
      </c>
      <c r="G2526" s="686" t="s">
        <v>5579</v>
      </c>
      <c r="H2526" s="690" t="s">
        <v>3235</v>
      </c>
      <c r="I2526" s="691" t="s">
        <v>5010</v>
      </c>
      <c r="J2526" s="690">
        <v>2</v>
      </c>
      <c r="K2526" s="690">
        <v>1</v>
      </c>
      <c r="L2526" s="690">
        <v>1</v>
      </c>
      <c r="M2526" s="176">
        <f t="shared" si="222"/>
        <v>1</v>
      </c>
      <c r="N2526" s="1107" t="s">
        <v>5342</v>
      </c>
      <c r="O2526" s="1129" t="str">
        <f t="shared" si="220"/>
        <v/>
      </c>
      <c r="P2526" s="175"/>
      <c r="Q2526" s="175"/>
      <c r="R2526" s="175"/>
      <c r="S2526" s="175"/>
      <c r="T2526" s="175"/>
      <c r="U2526" s="175"/>
      <c r="V2526" s="175"/>
      <c r="W2526" s="175"/>
      <c r="X2526" s="175"/>
      <c r="Y2526" s="175"/>
      <c r="Z2526" s="175"/>
      <c r="AA2526" s="175"/>
      <c r="AB2526" s="175"/>
      <c r="AC2526" s="175"/>
      <c r="AD2526" s="175"/>
      <c r="AE2526" s="175"/>
      <c r="AF2526" s="175"/>
      <c r="AG2526" s="175"/>
    </row>
    <row r="2527" spans="1:33" ht="18" customHeight="1">
      <c r="A2527" s="647" t="str">
        <f t="shared" si="221"/>
        <v>平成26</v>
      </c>
      <c r="B2527" s="552">
        <f t="shared" si="218"/>
        <v>66</v>
      </c>
      <c r="C2527" s="648" t="s">
        <v>5584</v>
      </c>
      <c r="D2527" s="648" t="str">
        <f t="shared" si="219"/>
        <v/>
      </c>
      <c r="E2527" s="664">
        <v>1</v>
      </c>
      <c r="F2527" s="650" t="s">
        <v>5585</v>
      </c>
      <c r="G2527" s="650" t="s">
        <v>3134</v>
      </c>
      <c r="H2527" s="650" t="s">
        <v>3562</v>
      </c>
      <c r="I2527" s="687" t="s">
        <v>5015</v>
      </c>
      <c r="J2527" s="669">
        <v>2</v>
      </c>
      <c r="K2527" s="669">
        <v>5</v>
      </c>
      <c r="L2527" s="669">
        <v>53</v>
      </c>
      <c r="M2527" s="176">
        <f t="shared" si="222"/>
        <v>53</v>
      </c>
      <c r="N2527" s="1105"/>
      <c r="O2527" s="1129" t="str">
        <f t="shared" si="220"/>
        <v/>
      </c>
      <c r="P2527" s="175"/>
      <c r="Q2527" s="175"/>
      <c r="R2527" s="175"/>
      <c r="S2527" s="175"/>
      <c r="T2527" s="175"/>
      <c r="U2527" s="175"/>
      <c r="V2527" s="175"/>
      <c r="W2527" s="175"/>
      <c r="X2527" s="175"/>
      <c r="Y2527" s="175"/>
      <c r="Z2527" s="175"/>
      <c r="AA2527" s="175"/>
      <c r="AB2527" s="175"/>
      <c r="AC2527" s="175"/>
      <c r="AD2527" s="175"/>
      <c r="AE2527" s="175"/>
      <c r="AF2527" s="175"/>
      <c r="AG2527" s="175"/>
    </row>
    <row r="2528" spans="1:33" ht="18" customHeight="1">
      <c r="A2528" s="647" t="str">
        <f t="shared" si="221"/>
        <v>平成26</v>
      </c>
      <c r="B2528" s="552">
        <f t="shared" si="218"/>
        <v>129</v>
      </c>
      <c r="C2528" s="648" t="s">
        <v>5586</v>
      </c>
      <c r="D2528" s="648" t="str">
        <f t="shared" si="219"/>
        <v/>
      </c>
      <c r="E2528" s="664">
        <v>1</v>
      </c>
      <c r="F2528" s="650" t="s">
        <v>5587</v>
      </c>
      <c r="G2528" s="650" t="s">
        <v>2915</v>
      </c>
      <c r="H2528" s="650" t="s">
        <v>3562</v>
      </c>
      <c r="I2528" s="687" t="s">
        <v>5015</v>
      </c>
      <c r="J2528" s="687" t="s">
        <v>5345</v>
      </c>
      <c r="K2528" s="669">
        <v>1</v>
      </c>
      <c r="L2528" s="669">
        <v>43</v>
      </c>
      <c r="M2528" s="176">
        <f t="shared" si="222"/>
        <v>43</v>
      </c>
      <c r="N2528" s="1105" t="s">
        <v>5342</v>
      </c>
      <c r="O2528" s="1129" t="str">
        <f t="shared" si="220"/>
        <v/>
      </c>
      <c r="P2528" s="175"/>
      <c r="Q2528" s="175"/>
      <c r="R2528" s="175"/>
      <c r="S2528" s="175"/>
      <c r="T2528" s="175"/>
      <c r="U2528" s="175"/>
      <c r="V2528" s="175"/>
      <c r="W2528" s="175"/>
      <c r="X2528" s="175"/>
      <c r="Y2528" s="175"/>
      <c r="Z2528" s="175"/>
      <c r="AA2528" s="175"/>
      <c r="AB2528" s="175"/>
      <c r="AC2528" s="175"/>
      <c r="AD2528" s="175"/>
      <c r="AE2528" s="175"/>
      <c r="AF2528" s="175"/>
      <c r="AG2528" s="175"/>
    </row>
    <row r="2529" spans="1:33" ht="18" customHeight="1">
      <c r="A2529" s="647" t="str">
        <f t="shared" si="221"/>
        <v>平成26</v>
      </c>
      <c r="B2529" s="684">
        <f t="shared" si="218"/>
        <v>82</v>
      </c>
      <c r="C2529" s="648" t="s">
        <v>5588</v>
      </c>
      <c r="D2529" s="648" t="str">
        <f t="shared" si="219"/>
        <v/>
      </c>
      <c r="E2529" s="664">
        <v>1</v>
      </c>
      <c r="F2529" s="650" t="s">
        <v>5589</v>
      </c>
      <c r="G2529" s="650" t="s">
        <v>2915</v>
      </c>
      <c r="H2529" s="650" t="s">
        <v>3562</v>
      </c>
      <c r="I2529" s="687" t="s">
        <v>5015</v>
      </c>
      <c r="J2529" s="687" t="s">
        <v>5345</v>
      </c>
      <c r="K2529" s="669">
        <v>4</v>
      </c>
      <c r="L2529" s="669">
        <v>97</v>
      </c>
      <c r="M2529" s="176">
        <f t="shared" si="222"/>
        <v>97</v>
      </c>
      <c r="N2529" s="1106" t="s">
        <v>5342</v>
      </c>
      <c r="O2529" s="1129" t="str">
        <f t="shared" si="220"/>
        <v/>
      </c>
      <c r="P2529" s="175"/>
      <c r="Q2529" s="175"/>
      <c r="R2529" s="175"/>
      <c r="S2529" s="175"/>
      <c r="T2529" s="175"/>
      <c r="U2529" s="175"/>
      <c r="V2529" s="175"/>
      <c r="W2529" s="175"/>
      <c r="X2529" s="175"/>
      <c r="Y2529" s="175"/>
      <c r="Z2529" s="175"/>
      <c r="AA2529" s="175"/>
      <c r="AB2529" s="175"/>
      <c r="AC2529" s="175"/>
      <c r="AD2529" s="175"/>
      <c r="AE2529" s="175"/>
      <c r="AF2529" s="175"/>
      <c r="AG2529" s="175"/>
    </row>
    <row r="2530" spans="1:33" ht="18" customHeight="1">
      <c r="A2530" s="647" t="str">
        <f t="shared" si="221"/>
        <v>平成26</v>
      </c>
      <c r="B2530" s="552">
        <f t="shared" si="218"/>
        <v>41</v>
      </c>
      <c r="C2530" s="648" t="s">
        <v>5590</v>
      </c>
      <c r="D2530" s="648" t="str">
        <f t="shared" si="219"/>
        <v/>
      </c>
      <c r="E2530" s="664">
        <v>1</v>
      </c>
      <c r="F2530" s="650" t="s">
        <v>5591</v>
      </c>
      <c r="G2530" s="650" t="s">
        <v>5592</v>
      </c>
      <c r="H2530" s="650" t="s">
        <v>3703</v>
      </c>
      <c r="I2530" s="687" t="s">
        <v>4083</v>
      </c>
      <c r="J2530" s="669">
        <v>2</v>
      </c>
      <c r="K2530" s="669">
        <v>9</v>
      </c>
      <c r="L2530" s="669">
        <v>172</v>
      </c>
      <c r="M2530" s="176">
        <f t="shared" si="222"/>
        <v>172</v>
      </c>
      <c r="N2530" s="1105"/>
      <c r="O2530" s="1129" t="str">
        <f t="shared" si="220"/>
        <v/>
      </c>
      <c r="P2530" s="175"/>
      <c r="Q2530" s="175"/>
      <c r="R2530" s="175"/>
      <c r="S2530" s="175"/>
      <c r="T2530" s="175"/>
      <c r="U2530" s="175"/>
      <c r="V2530" s="175"/>
      <c r="W2530" s="175"/>
      <c r="X2530" s="175"/>
      <c r="Y2530" s="175"/>
      <c r="Z2530" s="175"/>
      <c r="AA2530" s="175"/>
      <c r="AB2530" s="175"/>
      <c r="AC2530" s="175"/>
      <c r="AD2530" s="175"/>
      <c r="AE2530" s="175"/>
      <c r="AF2530" s="175"/>
      <c r="AG2530" s="175"/>
    </row>
    <row r="2531" spans="1:33" ht="18" customHeight="1">
      <c r="A2531" s="647" t="str">
        <f t="shared" si="221"/>
        <v>平成26</v>
      </c>
      <c r="B2531" s="552">
        <f t="shared" si="218"/>
        <v>82</v>
      </c>
      <c r="C2531" s="648" t="s">
        <v>5593</v>
      </c>
      <c r="D2531" s="648" t="str">
        <f t="shared" si="219"/>
        <v/>
      </c>
      <c r="E2531" s="664">
        <v>1</v>
      </c>
      <c r="F2531" s="650" t="s">
        <v>5594</v>
      </c>
      <c r="G2531" s="650" t="s">
        <v>5595</v>
      </c>
      <c r="H2531" s="650" t="s">
        <v>3703</v>
      </c>
      <c r="I2531" s="687" t="s">
        <v>4083</v>
      </c>
      <c r="J2531" s="669">
        <v>1</v>
      </c>
      <c r="K2531" s="669">
        <v>4</v>
      </c>
      <c r="L2531" s="669">
        <v>75</v>
      </c>
      <c r="M2531" s="176">
        <f t="shared" si="222"/>
        <v>75</v>
      </c>
      <c r="N2531" s="1105" t="s">
        <v>5342</v>
      </c>
      <c r="O2531" s="1129" t="str">
        <f t="shared" si="220"/>
        <v/>
      </c>
      <c r="P2531" s="175"/>
      <c r="Q2531" s="175"/>
      <c r="R2531" s="175"/>
      <c r="S2531" s="175"/>
      <c r="T2531" s="175"/>
      <c r="U2531" s="175"/>
      <c r="V2531" s="175"/>
      <c r="W2531" s="175"/>
      <c r="X2531" s="175"/>
      <c r="Y2531" s="175"/>
      <c r="Z2531" s="175"/>
      <c r="AA2531" s="175"/>
      <c r="AB2531" s="175"/>
      <c r="AC2531" s="175"/>
      <c r="AD2531" s="175"/>
      <c r="AE2531" s="175"/>
      <c r="AF2531" s="175"/>
      <c r="AG2531" s="175"/>
    </row>
    <row r="2532" spans="1:33" ht="18" customHeight="1">
      <c r="A2532" s="647" t="str">
        <f t="shared" si="221"/>
        <v>平成26</v>
      </c>
      <c r="B2532" s="552">
        <f t="shared" si="218"/>
        <v>30</v>
      </c>
      <c r="C2532" s="648" t="s">
        <v>5529</v>
      </c>
      <c r="D2532" s="648" t="str">
        <f t="shared" si="219"/>
        <v/>
      </c>
      <c r="E2532" s="664">
        <v>1</v>
      </c>
      <c r="F2532" s="650" t="s">
        <v>5596</v>
      </c>
      <c r="G2532" s="650" t="s">
        <v>4361</v>
      </c>
      <c r="H2532" s="650" t="s">
        <v>3703</v>
      </c>
      <c r="I2532" s="687" t="s">
        <v>4083</v>
      </c>
      <c r="J2532" s="669">
        <v>1</v>
      </c>
      <c r="K2532" s="669">
        <v>17</v>
      </c>
      <c r="L2532" s="669">
        <v>63</v>
      </c>
      <c r="M2532" s="176">
        <f t="shared" si="222"/>
        <v>63</v>
      </c>
      <c r="N2532" s="1105" t="s">
        <v>5342</v>
      </c>
      <c r="O2532" s="1129" t="str">
        <f t="shared" si="220"/>
        <v/>
      </c>
      <c r="P2532" s="175"/>
      <c r="Q2532" s="175"/>
      <c r="R2532" s="175"/>
      <c r="S2532" s="175"/>
      <c r="T2532" s="175"/>
      <c r="U2532" s="175"/>
      <c r="V2532" s="175"/>
      <c r="W2532" s="175"/>
      <c r="X2532" s="175"/>
      <c r="Y2532" s="175"/>
      <c r="Z2532" s="175"/>
      <c r="AA2532" s="175"/>
      <c r="AB2532" s="175"/>
      <c r="AC2532" s="175"/>
      <c r="AD2532" s="175"/>
      <c r="AE2532" s="175"/>
      <c r="AF2532" s="175"/>
      <c r="AG2532" s="175"/>
    </row>
    <row r="2533" spans="1:33" ht="18" customHeight="1">
      <c r="A2533" s="647" t="str">
        <f t="shared" si="221"/>
        <v>平成26</v>
      </c>
      <c r="B2533" s="552">
        <f t="shared" si="218"/>
        <v>4</v>
      </c>
      <c r="C2533" s="648" t="s">
        <v>5597</v>
      </c>
      <c r="D2533" s="648">
        <f t="shared" si="219"/>
        <v>42075</v>
      </c>
      <c r="E2533" s="664">
        <v>3</v>
      </c>
      <c r="F2533" s="679" t="s">
        <v>5598</v>
      </c>
      <c r="G2533" s="650" t="s">
        <v>5599</v>
      </c>
      <c r="H2533" s="679" t="s">
        <v>3536</v>
      </c>
      <c r="I2533" s="687" t="s">
        <v>4096</v>
      </c>
      <c r="J2533" s="687" t="s">
        <v>5345</v>
      </c>
      <c r="K2533" s="669">
        <v>249</v>
      </c>
      <c r="L2533" s="669">
        <v>472</v>
      </c>
      <c r="M2533" s="176">
        <f t="shared" si="222"/>
        <v>1416</v>
      </c>
      <c r="N2533" s="1105"/>
      <c r="O2533" s="1129" t="str">
        <f t="shared" si="220"/>
        <v/>
      </c>
      <c r="P2533" s="175"/>
      <c r="Q2533" s="175"/>
      <c r="R2533" s="175"/>
      <c r="S2533" s="175"/>
      <c r="T2533" s="175"/>
      <c r="U2533" s="175"/>
      <c r="V2533" s="175"/>
      <c r="W2533" s="175"/>
      <c r="X2533" s="175"/>
      <c r="Y2533" s="175"/>
      <c r="Z2533" s="175"/>
      <c r="AA2533" s="175"/>
      <c r="AB2533" s="175"/>
      <c r="AC2533" s="175"/>
      <c r="AD2533" s="175"/>
      <c r="AE2533" s="175"/>
      <c r="AF2533" s="175"/>
      <c r="AG2533" s="175"/>
    </row>
    <row r="2534" spans="1:33" ht="18" customHeight="1">
      <c r="A2534" s="647" t="str">
        <f t="shared" si="221"/>
        <v>平成26</v>
      </c>
      <c r="B2534" s="552">
        <f t="shared" si="218"/>
        <v>59</v>
      </c>
      <c r="C2534" s="648" t="s">
        <v>5600</v>
      </c>
      <c r="D2534" s="648" t="str">
        <f t="shared" si="219"/>
        <v/>
      </c>
      <c r="E2534" s="664">
        <v>1</v>
      </c>
      <c r="F2534" s="650" t="s">
        <v>3643</v>
      </c>
      <c r="G2534" s="650" t="s">
        <v>2915</v>
      </c>
      <c r="H2534" s="650" t="s">
        <v>3536</v>
      </c>
      <c r="I2534" s="687" t="s">
        <v>4225</v>
      </c>
      <c r="J2534" s="669">
        <v>1</v>
      </c>
      <c r="K2534" s="669">
        <v>6</v>
      </c>
      <c r="L2534" s="669">
        <v>59</v>
      </c>
      <c r="M2534" s="176">
        <f t="shared" si="222"/>
        <v>59</v>
      </c>
      <c r="N2534" s="1105" t="s">
        <v>5342</v>
      </c>
      <c r="O2534" s="1129" t="str">
        <f t="shared" si="220"/>
        <v/>
      </c>
      <c r="P2534" s="175"/>
      <c r="Q2534" s="175"/>
      <c r="R2534" s="175"/>
      <c r="S2534" s="175"/>
      <c r="T2534" s="175"/>
      <c r="U2534" s="175"/>
      <c r="V2534" s="175"/>
      <c r="W2534" s="175"/>
      <c r="X2534" s="175"/>
      <c r="Y2534" s="175"/>
      <c r="Z2534" s="175"/>
      <c r="AA2534" s="175"/>
      <c r="AB2534" s="175"/>
      <c r="AC2534" s="175"/>
      <c r="AD2534" s="175"/>
      <c r="AE2534" s="175"/>
      <c r="AF2534" s="175"/>
      <c r="AG2534" s="175"/>
    </row>
    <row r="2535" spans="1:33" ht="18" customHeight="1">
      <c r="A2535" s="647" t="str">
        <f t="shared" si="221"/>
        <v>平成26</v>
      </c>
      <c r="B2535" s="552">
        <f t="shared" si="218"/>
        <v>129</v>
      </c>
      <c r="C2535" s="648" t="s">
        <v>5417</v>
      </c>
      <c r="D2535" s="648" t="str">
        <f t="shared" si="219"/>
        <v/>
      </c>
      <c r="E2535" s="664">
        <v>1</v>
      </c>
      <c r="F2535" s="650" t="s">
        <v>5601</v>
      </c>
      <c r="G2535" s="650" t="s">
        <v>5602</v>
      </c>
      <c r="H2535" s="650" t="s">
        <v>3571</v>
      </c>
      <c r="I2535" s="687" t="s">
        <v>4465</v>
      </c>
      <c r="J2535" s="669">
        <v>1</v>
      </c>
      <c r="K2535" s="669">
        <v>1</v>
      </c>
      <c r="L2535" s="669">
        <v>16</v>
      </c>
      <c r="M2535" s="176">
        <f t="shared" si="222"/>
        <v>16</v>
      </c>
      <c r="N2535" s="1105"/>
      <c r="O2535" s="1129" t="str">
        <f t="shared" si="220"/>
        <v/>
      </c>
      <c r="P2535" s="175"/>
      <c r="Q2535" s="175"/>
      <c r="R2535" s="175"/>
      <c r="S2535" s="175"/>
      <c r="T2535" s="175"/>
      <c r="U2535" s="175"/>
      <c r="V2535" s="175"/>
      <c r="W2535" s="175"/>
      <c r="X2535" s="175"/>
      <c r="Y2535" s="175"/>
      <c r="Z2535" s="175"/>
      <c r="AA2535" s="175"/>
      <c r="AB2535" s="175"/>
      <c r="AC2535" s="175"/>
      <c r="AD2535" s="175"/>
      <c r="AE2535" s="175"/>
      <c r="AF2535" s="175"/>
      <c r="AG2535" s="175"/>
    </row>
    <row r="2536" spans="1:33" ht="18" customHeight="1">
      <c r="A2536" s="647" t="str">
        <f t="shared" si="221"/>
        <v>平成26</v>
      </c>
      <c r="B2536" s="552">
        <f t="shared" si="218"/>
        <v>25</v>
      </c>
      <c r="C2536" s="648" t="s">
        <v>5603</v>
      </c>
      <c r="D2536" s="648" t="str">
        <f t="shared" si="219"/>
        <v/>
      </c>
      <c r="E2536" s="664">
        <v>1</v>
      </c>
      <c r="F2536" s="650" t="s">
        <v>5604</v>
      </c>
      <c r="G2536" s="650" t="s">
        <v>4929</v>
      </c>
      <c r="H2536" s="650" t="s">
        <v>3571</v>
      </c>
      <c r="I2536" s="687" t="s">
        <v>4465</v>
      </c>
      <c r="J2536" s="669">
        <v>1</v>
      </c>
      <c r="K2536" s="669">
        <v>34</v>
      </c>
      <c r="L2536" s="669">
        <v>385</v>
      </c>
      <c r="M2536" s="176">
        <f t="shared" si="222"/>
        <v>385</v>
      </c>
      <c r="N2536" s="1105"/>
      <c r="O2536" s="1129" t="str">
        <f t="shared" si="220"/>
        <v/>
      </c>
      <c r="P2536" s="175"/>
      <c r="Q2536" s="175"/>
      <c r="R2536" s="175"/>
      <c r="S2536" s="175"/>
      <c r="T2536" s="175"/>
      <c r="U2536" s="175"/>
      <c r="V2536" s="175"/>
      <c r="W2536" s="175"/>
      <c r="X2536" s="175"/>
      <c r="Y2536" s="175"/>
      <c r="Z2536" s="175"/>
      <c r="AA2536" s="175"/>
      <c r="AB2536" s="175"/>
      <c r="AC2536" s="175"/>
      <c r="AD2536" s="175"/>
      <c r="AE2536" s="175"/>
      <c r="AF2536" s="175"/>
      <c r="AG2536" s="175"/>
    </row>
    <row r="2537" spans="1:33" ht="18" customHeight="1">
      <c r="A2537" s="647" t="str">
        <f t="shared" si="221"/>
        <v>平成26</v>
      </c>
      <c r="B2537" s="552">
        <f t="shared" si="218"/>
        <v>66</v>
      </c>
      <c r="C2537" s="648" t="s">
        <v>5516</v>
      </c>
      <c r="D2537" s="648" t="str">
        <f t="shared" si="219"/>
        <v/>
      </c>
      <c r="E2537" s="664">
        <v>1</v>
      </c>
      <c r="F2537" s="650" t="s">
        <v>5605</v>
      </c>
      <c r="G2537" s="650" t="s">
        <v>5606</v>
      </c>
      <c r="H2537" s="650" t="s">
        <v>3571</v>
      </c>
      <c r="I2537" s="687" t="s">
        <v>4465</v>
      </c>
      <c r="J2537" s="669">
        <v>2</v>
      </c>
      <c r="K2537" s="669">
        <v>5</v>
      </c>
      <c r="L2537" s="669">
        <v>89</v>
      </c>
      <c r="M2537" s="176">
        <f t="shared" si="222"/>
        <v>89</v>
      </c>
      <c r="N2537" s="1105" t="s">
        <v>5342</v>
      </c>
      <c r="O2537" s="1129" t="str">
        <f t="shared" si="220"/>
        <v/>
      </c>
      <c r="P2537" s="175"/>
      <c r="Q2537" s="175"/>
      <c r="R2537" s="175"/>
      <c r="S2537" s="175"/>
      <c r="T2537" s="175"/>
      <c r="U2537" s="175"/>
      <c r="V2537" s="175"/>
      <c r="W2537" s="175"/>
      <c r="X2537" s="175"/>
      <c r="Y2537" s="175"/>
      <c r="Z2537" s="175"/>
      <c r="AA2537" s="175"/>
      <c r="AB2537" s="175"/>
      <c r="AC2537" s="175"/>
      <c r="AD2537" s="175"/>
      <c r="AE2537" s="175"/>
      <c r="AF2537" s="175"/>
      <c r="AG2537" s="175"/>
    </row>
    <row r="2538" spans="1:33" ht="18" customHeight="1">
      <c r="A2538" s="647" t="str">
        <f t="shared" si="221"/>
        <v>平成26</v>
      </c>
      <c r="B2538" s="552">
        <f t="shared" si="218"/>
        <v>59</v>
      </c>
      <c r="C2538" s="648" t="s">
        <v>5607</v>
      </c>
      <c r="D2538" s="648" t="str">
        <f t="shared" si="219"/>
        <v/>
      </c>
      <c r="E2538" s="664">
        <v>1</v>
      </c>
      <c r="F2538" s="650" t="s">
        <v>5608</v>
      </c>
      <c r="G2538" s="650" t="s">
        <v>2915</v>
      </c>
      <c r="H2538" s="650" t="s">
        <v>3571</v>
      </c>
      <c r="I2538" s="687" t="s">
        <v>4465</v>
      </c>
      <c r="J2538" s="669">
        <v>2</v>
      </c>
      <c r="K2538" s="669">
        <v>6</v>
      </c>
      <c r="L2538" s="669">
        <v>93</v>
      </c>
      <c r="M2538" s="176">
        <f t="shared" si="222"/>
        <v>93</v>
      </c>
      <c r="N2538" s="1105"/>
      <c r="O2538" s="1129" t="str">
        <f t="shared" si="220"/>
        <v/>
      </c>
      <c r="P2538" s="175"/>
      <c r="Q2538" s="175"/>
      <c r="R2538" s="175"/>
      <c r="S2538" s="175"/>
      <c r="T2538" s="175"/>
      <c r="U2538" s="175"/>
      <c r="V2538" s="175"/>
      <c r="W2538" s="175"/>
      <c r="X2538" s="175"/>
      <c r="Y2538" s="175"/>
      <c r="Z2538" s="175"/>
      <c r="AA2538" s="175"/>
      <c r="AB2538" s="175"/>
      <c r="AC2538" s="175"/>
      <c r="AD2538" s="175"/>
      <c r="AE2538" s="175"/>
      <c r="AF2538" s="175"/>
      <c r="AG2538" s="175"/>
    </row>
    <row r="2539" spans="1:33" ht="18" customHeight="1">
      <c r="A2539" s="647" t="str">
        <f t="shared" si="221"/>
        <v>平成26</v>
      </c>
      <c r="B2539" s="552">
        <f t="shared" si="218"/>
        <v>52</v>
      </c>
      <c r="C2539" s="648" t="s">
        <v>5609</v>
      </c>
      <c r="D2539" s="648" t="str">
        <f t="shared" si="219"/>
        <v/>
      </c>
      <c r="E2539" s="664">
        <v>1</v>
      </c>
      <c r="F2539" s="650" t="s">
        <v>5610</v>
      </c>
      <c r="G2539" s="650" t="s">
        <v>2915</v>
      </c>
      <c r="H2539" s="650" t="s">
        <v>3523</v>
      </c>
      <c r="I2539" s="687" t="s">
        <v>5039</v>
      </c>
      <c r="J2539" s="669">
        <v>2</v>
      </c>
      <c r="K2539" s="669">
        <v>7</v>
      </c>
      <c r="L2539" s="669">
        <v>134</v>
      </c>
      <c r="M2539" s="176">
        <f t="shared" si="222"/>
        <v>134</v>
      </c>
      <c r="N2539" s="1105" t="s">
        <v>5342</v>
      </c>
      <c r="O2539" s="1129" t="str">
        <f t="shared" si="220"/>
        <v/>
      </c>
      <c r="P2539" s="175"/>
      <c r="Q2539" s="175"/>
      <c r="R2539" s="175"/>
      <c r="S2539" s="175"/>
      <c r="T2539" s="175"/>
      <c r="U2539" s="175"/>
      <c r="V2539" s="175"/>
      <c r="W2539" s="175"/>
      <c r="X2539" s="175"/>
      <c r="Y2539" s="175"/>
      <c r="Z2539" s="175"/>
      <c r="AA2539" s="175"/>
      <c r="AB2539" s="175"/>
      <c r="AC2539" s="175"/>
      <c r="AD2539" s="175"/>
      <c r="AE2539" s="175"/>
      <c r="AF2539" s="175"/>
      <c r="AG2539" s="175"/>
    </row>
    <row r="2540" spans="1:33" ht="18" customHeight="1">
      <c r="A2540" s="647" t="str">
        <f t="shared" si="221"/>
        <v>平成26</v>
      </c>
      <c r="B2540" s="552">
        <f t="shared" si="218"/>
        <v>59</v>
      </c>
      <c r="C2540" s="648" t="s">
        <v>5417</v>
      </c>
      <c r="D2540" s="648" t="str">
        <f t="shared" si="219"/>
        <v/>
      </c>
      <c r="E2540" s="664">
        <v>1</v>
      </c>
      <c r="F2540" s="650" t="s">
        <v>5611</v>
      </c>
      <c r="G2540" s="650" t="s">
        <v>2915</v>
      </c>
      <c r="H2540" s="650" t="s">
        <v>3523</v>
      </c>
      <c r="I2540" s="687" t="s">
        <v>5039</v>
      </c>
      <c r="J2540" s="669">
        <v>2</v>
      </c>
      <c r="K2540" s="669">
        <v>6</v>
      </c>
      <c r="L2540" s="669">
        <v>116</v>
      </c>
      <c r="M2540" s="176">
        <f t="shared" si="222"/>
        <v>116</v>
      </c>
      <c r="N2540" s="1105" t="s">
        <v>5342</v>
      </c>
      <c r="O2540" s="1129" t="str">
        <f t="shared" si="220"/>
        <v/>
      </c>
      <c r="P2540" s="175"/>
      <c r="Q2540" s="175"/>
      <c r="R2540" s="175"/>
      <c r="S2540" s="175"/>
      <c r="T2540" s="175"/>
      <c r="U2540" s="175"/>
      <c r="V2540" s="175"/>
      <c r="W2540" s="175"/>
      <c r="X2540" s="175"/>
      <c r="Y2540" s="175"/>
      <c r="Z2540" s="175"/>
      <c r="AA2540" s="175"/>
      <c r="AB2540" s="175"/>
      <c r="AC2540" s="175"/>
      <c r="AD2540" s="175"/>
      <c r="AE2540" s="175"/>
      <c r="AF2540" s="175"/>
      <c r="AG2540" s="175"/>
    </row>
    <row r="2541" spans="1:33" ht="18" customHeight="1">
      <c r="A2541" s="647" t="str">
        <f t="shared" si="221"/>
        <v>平成26</v>
      </c>
      <c r="B2541" s="552">
        <f t="shared" si="218"/>
        <v>52</v>
      </c>
      <c r="C2541" s="648" t="s">
        <v>5603</v>
      </c>
      <c r="D2541" s="648" t="str">
        <f t="shared" si="219"/>
        <v/>
      </c>
      <c r="E2541" s="664">
        <v>1</v>
      </c>
      <c r="F2541" s="650" t="s">
        <v>5612</v>
      </c>
      <c r="G2541" s="650" t="s">
        <v>5613</v>
      </c>
      <c r="H2541" s="650" t="s">
        <v>3523</v>
      </c>
      <c r="I2541" s="687" t="s">
        <v>5039</v>
      </c>
      <c r="J2541" s="669">
        <v>2</v>
      </c>
      <c r="K2541" s="669">
        <v>7</v>
      </c>
      <c r="L2541" s="669">
        <v>22</v>
      </c>
      <c r="M2541" s="176">
        <f t="shared" si="222"/>
        <v>22</v>
      </c>
      <c r="N2541" s="1105" t="s">
        <v>5342</v>
      </c>
      <c r="O2541" s="1129" t="str">
        <f t="shared" si="220"/>
        <v/>
      </c>
      <c r="P2541" s="175"/>
      <c r="Q2541" s="175"/>
      <c r="R2541" s="175"/>
      <c r="S2541" s="175"/>
      <c r="T2541" s="175"/>
      <c r="U2541" s="175"/>
      <c r="V2541" s="175"/>
      <c r="W2541" s="175"/>
      <c r="X2541" s="175"/>
      <c r="Y2541" s="175"/>
      <c r="Z2541" s="175"/>
      <c r="AA2541" s="175"/>
      <c r="AB2541" s="175"/>
      <c r="AC2541" s="175"/>
      <c r="AD2541" s="175"/>
      <c r="AE2541" s="175"/>
      <c r="AF2541" s="175"/>
      <c r="AG2541" s="175"/>
    </row>
    <row r="2542" spans="1:33" ht="18" customHeight="1">
      <c r="A2542" s="647" t="str">
        <f t="shared" si="221"/>
        <v>平成26</v>
      </c>
      <c r="B2542" s="552">
        <f t="shared" si="218"/>
        <v>33</v>
      </c>
      <c r="C2542" s="648" t="s">
        <v>5614</v>
      </c>
      <c r="D2542" s="648" t="str">
        <f t="shared" si="219"/>
        <v/>
      </c>
      <c r="E2542" s="664">
        <v>1</v>
      </c>
      <c r="F2542" s="650" t="s">
        <v>5615</v>
      </c>
      <c r="G2542" s="650" t="s">
        <v>5616</v>
      </c>
      <c r="H2542" s="650" t="s">
        <v>3523</v>
      </c>
      <c r="I2542" s="687" t="s">
        <v>5039</v>
      </c>
      <c r="J2542" s="669">
        <v>2</v>
      </c>
      <c r="K2542" s="669">
        <v>12</v>
      </c>
      <c r="L2542" s="669">
        <v>181</v>
      </c>
      <c r="M2542" s="176">
        <f t="shared" si="222"/>
        <v>181</v>
      </c>
      <c r="N2542" s="1105" t="s">
        <v>5342</v>
      </c>
      <c r="O2542" s="1129" t="str">
        <f t="shared" si="220"/>
        <v/>
      </c>
      <c r="P2542" s="175"/>
      <c r="Q2542" s="175"/>
      <c r="R2542" s="175"/>
      <c r="S2542" s="175"/>
      <c r="T2542" s="175"/>
      <c r="U2542" s="175"/>
      <c r="V2542" s="175"/>
      <c r="W2542" s="175"/>
      <c r="X2542" s="175"/>
      <c r="Y2542" s="175"/>
      <c r="Z2542" s="175"/>
      <c r="AA2542" s="175"/>
      <c r="AB2542" s="175"/>
      <c r="AC2542" s="175"/>
      <c r="AD2542" s="175"/>
      <c r="AE2542" s="175"/>
      <c r="AF2542" s="175"/>
      <c r="AG2542" s="175"/>
    </row>
    <row r="2543" spans="1:33" ht="18" customHeight="1">
      <c r="A2543" s="647" t="str">
        <f t="shared" si="221"/>
        <v>平成26</v>
      </c>
      <c r="B2543" s="552">
        <f t="shared" si="218"/>
        <v>43</v>
      </c>
      <c r="C2543" s="648" t="s">
        <v>5617</v>
      </c>
      <c r="D2543" s="648" t="str">
        <f t="shared" si="219"/>
        <v/>
      </c>
      <c r="E2543" s="664">
        <v>1</v>
      </c>
      <c r="F2543" s="650" t="s">
        <v>5618</v>
      </c>
      <c r="G2543" s="650" t="s">
        <v>2915</v>
      </c>
      <c r="H2543" s="650" t="s">
        <v>3523</v>
      </c>
      <c r="I2543" s="687" t="s">
        <v>5039</v>
      </c>
      <c r="J2543" s="669">
        <v>2</v>
      </c>
      <c r="K2543" s="669">
        <v>8</v>
      </c>
      <c r="L2543" s="669">
        <v>70</v>
      </c>
      <c r="M2543" s="176">
        <f t="shared" si="222"/>
        <v>70</v>
      </c>
      <c r="N2543" s="1105" t="s">
        <v>5342</v>
      </c>
      <c r="O2543" s="1129" t="str">
        <f t="shared" si="220"/>
        <v/>
      </c>
      <c r="P2543" s="175"/>
      <c r="Q2543" s="175"/>
      <c r="R2543" s="175"/>
      <c r="S2543" s="175"/>
      <c r="T2543" s="175"/>
      <c r="U2543" s="175"/>
      <c r="V2543" s="175"/>
      <c r="W2543" s="175"/>
      <c r="X2543" s="175"/>
      <c r="Y2543" s="175"/>
      <c r="Z2543" s="175"/>
      <c r="AA2543" s="175"/>
      <c r="AB2543" s="175"/>
      <c r="AC2543" s="175"/>
      <c r="AD2543" s="175"/>
      <c r="AE2543" s="175"/>
      <c r="AF2543" s="175"/>
      <c r="AG2543" s="175"/>
    </row>
    <row r="2544" spans="1:33" ht="18" customHeight="1">
      <c r="A2544" s="647" t="str">
        <f t="shared" si="221"/>
        <v>平成26</v>
      </c>
      <c r="B2544" s="684">
        <f t="shared" si="218"/>
        <v>52</v>
      </c>
      <c r="C2544" s="648" t="s">
        <v>5619</v>
      </c>
      <c r="D2544" s="648" t="str">
        <f t="shared" si="219"/>
        <v/>
      </c>
      <c r="E2544" s="664">
        <v>1</v>
      </c>
      <c r="F2544" s="650" t="s">
        <v>5620</v>
      </c>
      <c r="G2544" s="650" t="s">
        <v>2915</v>
      </c>
      <c r="H2544" s="650" t="s">
        <v>3523</v>
      </c>
      <c r="I2544" s="687" t="s">
        <v>5039</v>
      </c>
      <c r="J2544" s="669">
        <v>2</v>
      </c>
      <c r="K2544" s="669">
        <v>7</v>
      </c>
      <c r="L2544" s="669">
        <v>75</v>
      </c>
      <c r="M2544" s="176">
        <f t="shared" si="222"/>
        <v>75</v>
      </c>
      <c r="N2544" s="1106" t="s">
        <v>5342</v>
      </c>
      <c r="O2544" s="1129" t="str">
        <f t="shared" si="220"/>
        <v/>
      </c>
      <c r="P2544" s="175"/>
      <c r="Q2544" s="175"/>
      <c r="R2544" s="175"/>
      <c r="S2544" s="175"/>
      <c r="T2544" s="175"/>
      <c r="U2544" s="175"/>
      <c r="V2544" s="175"/>
      <c r="W2544" s="175"/>
      <c r="X2544" s="175"/>
      <c r="Y2544" s="175"/>
      <c r="Z2544" s="175"/>
      <c r="AA2544" s="175"/>
      <c r="AB2544" s="175"/>
      <c r="AC2544" s="175"/>
      <c r="AD2544" s="175"/>
      <c r="AE2544" s="175"/>
      <c r="AF2544" s="175"/>
      <c r="AG2544" s="175"/>
    </row>
    <row r="2545" spans="1:33" ht="18" customHeight="1">
      <c r="A2545" s="647" t="str">
        <f t="shared" si="221"/>
        <v>平成26</v>
      </c>
      <c r="B2545" s="684">
        <f t="shared" si="218"/>
        <v>129</v>
      </c>
      <c r="C2545" s="648" t="s">
        <v>5621</v>
      </c>
      <c r="D2545" s="648" t="str">
        <f t="shared" si="219"/>
        <v/>
      </c>
      <c r="E2545" s="664">
        <v>1</v>
      </c>
      <c r="F2545" s="650" t="s">
        <v>5622</v>
      </c>
      <c r="G2545" s="650" t="s">
        <v>5623</v>
      </c>
      <c r="H2545" s="650" t="s">
        <v>3557</v>
      </c>
      <c r="I2545" s="687" t="s">
        <v>5039</v>
      </c>
      <c r="J2545" s="669">
        <v>1</v>
      </c>
      <c r="K2545" s="669">
        <v>1</v>
      </c>
      <c r="L2545" s="669">
        <v>11</v>
      </c>
      <c r="M2545" s="176">
        <f t="shared" si="222"/>
        <v>11</v>
      </c>
      <c r="N2545" s="1106" t="s">
        <v>5342</v>
      </c>
      <c r="O2545" s="1129" t="str">
        <f t="shared" si="220"/>
        <v/>
      </c>
      <c r="P2545" s="175"/>
      <c r="Q2545" s="175"/>
      <c r="R2545" s="175"/>
      <c r="S2545" s="175"/>
      <c r="T2545" s="175"/>
      <c r="U2545" s="175"/>
      <c r="V2545" s="175"/>
      <c r="W2545" s="175"/>
      <c r="X2545" s="175"/>
      <c r="Y2545" s="175"/>
      <c r="Z2545" s="175"/>
      <c r="AA2545" s="175"/>
      <c r="AB2545" s="175"/>
      <c r="AC2545" s="175"/>
      <c r="AD2545" s="175"/>
      <c r="AE2545" s="175"/>
      <c r="AF2545" s="175"/>
      <c r="AG2545" s="175"/>
    </row>
    <row r="2546" spans="1:33" ht="18" customHeight="1">
      <c r="A2546" s="647" t="str">
        <f t="shared" si="221"/>
        <v>平成26</v>
      </c>
      <c r="B2546" s="684">
        <f t="shared" si="218"/>
        <v>113</v>
      </c>
      <c r="C2546" s="648" t="s">
        <v>5377</v>
      </c>
      <c r="D2546" s="648" t="str">
        <f t="shared" si="219"/>
        <v/>
      </c>
      <c r="E2546" s="664">
        <v>1</v>
      </c>
      <c r="F2546" s="650" t="s">
        <v>5624</v>
      </c>
      <c r="G2546" s="650" t="s">
        <v>5379</v>
      </c>
      <c r="H2546" s="650" t="s">
        <v>3557</v>
      </c>
      <c r="I2546" s="687" t="s">
        <v>5039</v>
      </c>
      <c r="J2546" s="669">
        <v>1</v>
      </c>
      <c r="K2546" s="669">
        <v>2</v>
      </c>
      <c r="L2546" s="669">
        <v>7</v>
      </c>
      <c r="M2546" s="176">
        <f t="shared" si="222"/>
        <v>7</v>
      </c>
      <c r="N2546" s="1106" t="s">
        <v>5342</v>
      </c>
      <c r="O2546" s="1129" t="str">
        <f t="shared" si="220"/>
        <v/>
      </c>
      <c r="P2546" s="175"/>
      <c r="Q2546" s="175"/>
      <c r="R2546" s="175"/>
      <c r="S2546" s="175"/>
      <c r="T2546" s="175"/>
      <c r="U2546" s="175"/>
      <c r="V2546" s="175"/>
      <c r="W2546" s="175"/>
      <c r="X2546" s="175"/>
      <c r="Y2546" s="175"/>
      <c r="Z2546" s="175"/>
      <c r="AA2546" s="175"/>
      <c r="AB2546" s="175"/>
      <c r="AC2546" s="175"/>
      <c r="AD2546" s="175"/>
      <c r="AE2546" s="175"/>
      <c r="AF2546" s="175"/>
      <c r="AG2546" s="175"/>
    </row>
    <row r="2547" spans="1:33" ht="18" customHeight="1">
      <c r="A2547" s="647" t="str">
        <f t="shared" si="221"/>
        <v>平成26</v>
      </c>
      <c r="B2547" s="684">
        <f t="shared" si="218"/>
        <v>102</v>
      </c>
      <c r="C2547" s="648" t="s">
        <v>5625</v>
      </c>
      <c r="D2547" s="648" t="str">
        <f t="shared" si="219"/>
        <v/>
      </c>
      <c r="E2547" s="664">
        <v>1</v>
      </c>
      <c r="F2547" s="650" t="s">
        <v>5626</v>
      </c>
      <c r="G2547" s="650" t="s">
        <v>2915</v>
      </c>
      <c r="H2547" s="650" t="s">
        <v>3557</v>
      </c>
      <c r="I2547" s="687" t="s">
        <v>5039</v>
      </c>
      <c r="J2547" s="669">
        <v>1</v>
      </c>
      <c r="K2547" s="669">
        <v>3</v>
      </c>
      <c r="L2547" s="669">
        <v>85</v>
      </c>
      <c r="M2547" s="176">
        <f t="shared" si="222"/>
        <v>85</v>
      </c>
      <c r="N2547" s="1106" t="s">
        <v>5342</v>
      </c>
      <c r="O2547" s="1129" t="str">
        <f t="shared" si="220"/>
        <v/>
      </c>
      <c r="P2547" s="175"/>
      <c r="Q2547" s="175"/>
      <c r="R2547" s="175"/>
      <c r="S2547" s="175"/>
      <c r="T2547" s="175"/>
      <c r="U2547" s="175"/>
      <c r="V2547" s="175"/>
      <c r="W2547" s="175"/>
      <c r="X2547" s="175"/>
      <c r="Y2547" s="175"/>
      <c r="Z2547" s="175"/>
      <c r="AA2547" s="175"/>
      <c r="AB2547" s="175"/>
      <c r="AC2547" s="175"/>
      <c r="AD2547" s="175"/>
      <c r="AE2547" s="175"/>
      <c r="AF2547" s="175"/>
      <c r="AG2547" s="175"/>
    </row>
    <row r="2548" spans="1:33" ht="18" customHeight="1">
      <c r="A2548" s="647" t="str">
        <f t="shared" si="221"/>
        <v>平成26</v>
      </c>
      <c r="B2548" s="552">
        <f t="shared" si="218"/>
        <v>82</v>
      </c>
      <c r="C2548" s="648" t="s">
        <v>5627</v>
      </c>
      <c r="D2548" s="648" t="str">
        <f t="shared" si="219"/>
        <v/>
      </c>
      <c r="E2548" s="664">
        <v>1</v>
      </c>
      <c r="F2548" s="650" t="s">
        <v>5628</v>
      </c>
      <c r="G2548" s="650" t="s">
        <v>5629</v>
      </c>
      <c r="H2548" s="650" t="s">
        <v>4767</v>
      </c>
      <c r="I2548" s="687" t="s">
        <v>5015</v>
      </c>
      <c r="J2548" s="669">
        <v>1</v>
      </c>
      <c r="K2548" s="669">
        <v>4</v>
      </c>
      <c r="L2548" s="669">
        <v>64</v>
      </c>
      <c r="M2548" s="176">
        <f t="shared" si="222"/>
        <v>64</v>
      </c>
      <c r="N2548" s="1105"/>
      <c r="O2548" s="1129" t="str">
        <f t="shared" si="220"/>
        <v/>
      </c>
      <c r="P2548" s="175"/>
      <c r="Q2548" s="175"/>
      <c r="R2548" s="175"/>
      <c r="S2548" s="175"/>
      <c r="T2548" s="175"/>
      <c r="U2548" s="175"/>
      <c r="V2548" s="175"/>
      <c r="W2548" s="175"/>
      <c r="X2548" s="175"/>
      <c r="Y2548" s="175"/>
      <c r="Z2548" s="175"/>
      <c r="AA2548" s="175"/>
      <c r="AB2548" s="175"/>
      <c r="AC2548" s="175"/>
      <c r="AD2548" s="175"/>
      <c r="AE2548" s="175"/>
      <c r="AF2548" s="175"/>
      <c r="AG2548" s="175"/>
    </row>
    <row r="2549" spans="1:33" ht="18" customHeight="1">
      <c r="A2549" s="647" t="str">
        <f t="shared" si="221"/>
        <v>平成26</v>
      </c>
      <c r="B2549" s="552">
        <f t="shared" si="218"/>
        <v>82</v>
      </c>
      <c r="C2549" s="648" t="s">
        <v>5630</v>
      </c>
      <c r="D2549" s="648" t="str">
        <f t="shared" si="219"/>
        <v/>
      </c>
      <c r="E2549" s="664">
        <v>1</v>
      </c>
      <c r="F2549" s="650" t="s">
        <v>5631</v>
      </c>
      <c r="G2549" s="650" t="s">
        <v>5632</v>
      </c>
      <c r="H2549" s="650" t="s">
        <v>4767</v>
      </c>
      <c r="I2549" s="687" t="s">
        <v>5015</v>
      </c>
      <c r="J2549" s="669">
        <v>1</v>
      </c>
      <c r="K2549" s="669">
        <v>4</v>
      </c>
      <c r="L2549" s="669">
        <v>78</v>
      </c>
      <c r="M2549" s="176">
        <f t="shared" si="222"/>
        <v>78</v>
      </c>
      <c r="N2549" s="1105"/>
      <c r="O2549" s="1129" t="str">
        <f t="shared" si="220"/>
        <v/>
      </c>
      <c r="P2549" s="175"/>
      <c r="Q2549" s="175"/>
      <c r="R2549" s="175"/>
      <c r="S2549" s="175"/>
      <c r="T2549" s="175"/>
      <c r="U2549" s="175"/>
      <c r="V2549" s="175"/>
      <c r="W2549" s="175"/>
      <c r="X2549" s="175"/>
      <c r="Y2549" s="175"/>
      <c r="Z2549" s="175"/>
      <c r="AA2549" s="175"/>
      <c r="AB2549" s="175"/>
      <c r="AC2549" s="175"/>
      <c r="AD2549" s="175"/>
      <c r="AE2549" s="175"/>
      <c r="AF2549" s="175"/>
      <c r="AG2549" s="175"/>
    </row>
    <row r="2550" spans="1:33" ht="18" customHeight="1">
      <c r="A2550" s="647" t="str">
        <f t="shared" si="221"/>
        <v>平成26</v>
      </c>
      <c r="B2550" s="552">
        <f t="shared" si="218"/>
        <v>66</v>
      </c>
      <c r="C2550" s="648" t="s">
        <v>5584</v>
      </c>
      <c r="D2550" s="648" t="str">
        <f t="shared" si="219"/>
        <v/>
      </c>
      <c r="E2550" s="664">
        <v>1</v>
      </c>
      <c r="F2550" s="650" t="s">
        <v>5633</v>
      </c>
      <c r="G2550" s="650" t="s">
        <v>3647</v>
      </c>
      <c r="H2550" s="650" t="s">
        <v>4767</v>
      </c>
      <c r="I2550" s="687" t="s">
        <v>5015</v>
      </c>
      <c r="J2550" s="669">
        <v>1</v>
      </c>
      <c r="K2550" s="669">
        <v>5</v>
      </c>
      <c r="L2550" s="669">
        <v>45</v>
      </c>
      <c r="M2550" s="176">
        <f t="shared" si="222"/>
        <v>45</v>
      </c>
      <c r="N2550" s="1105"/>
      <c r="O2550" s="1129" t="str">
        <f t="shared" si="220"/>
        <v/>
      </c>
      <c r="P2550" s="175"/>
      <c r="Q2550" s="175"/>
      <c r="R2550" s="175"/>
      <c r="S2550" s="175"/>
      <c r="T2550" s="175"/>
      <c r="U2550" s="175"/>
      <c r="V2550" s="175"/>
      <c r="W2550" s="175"/>
      <c r="X2550" s="175"/>
      <c r="Y2550" s="175"/>
      <c r="Z2550" s="175"/>
      <c r="AA2550" s="175"/>
      <c r="AB2550" s="175"/>
      <c r="AC2550" s="175"/>
      <c r="AD2550" s="175"/>
      <c r="AE2550" s="175"/>
      <c r="AF2550" s="175"/>
      <c r="AG2550" s="175"/>
    </row>
    <row r="2551" spans="1:33" ht="18" customHeight="1">
      <c r="A2551" s="647" t="str">
        <f t="shared" si="221"/>
        <v>平成26</v>
      </c>
      <c r="B2551" s="552">
        <f t="shared" si="218"/>
        <v>82</v>
      </c>
      <c r="C2551" s="648" t="s">
        <v>5634</v>
      </c>
      <c r="D2551" s="648" t="str">
        <f t="shared" si="219"/>
        <v/>
      </c>
      <c r="E2551" s="664">
        <v>1</v>
      </c>
      <c r="F2551" s="650" t="s">
        <v>5635</v>
      </c>
      <c r="G2551" s="650" t="s">
        <v>5636</v>
      </c>
      <c r="H2551" s="650" t="s">
        <v>4767</v>
      </c>
      <c r="I2551" s="687" t="s">
        <v>5015</v>
      </c>
      <c r="J2551" s="669">
        <v>1</v>
      </c>
      <c r="K2551" s="669">
        <v>4</v>
      </c>
      <c r="L2551" s="669">
        <v>167</v>
      </c>
      <c r="M2551" s="176">
        <f t="shared" si="222"/>
        <v>167</v>
      </c>
      <c r="N2551" s="1105"/>
      <c r="O2551" s="1129" t="str">
        <f t="shared" si="220"/>
        <v/>
      </c>
      <c r="P2551" s="175"/>
      <c r="Q2551" s="175"/>
      <c r="R2551" s="175"/>
      <c r="S2551" s="175"/>
      <c r="T2551" s="175"/>
      <c r="U2551" s="175"/>
      <c r="V2551" s="175"/>
      <c r="W2551" s="175"/>
      <c r="X2551" s="175"/>
      <c r="Y2551" s="175"/>
      <c r="Z2551" s="175"/>
      <c r="AA2551" s="175"/>
      <c r="AB2551" s="175"/>
      <c r="AC2551" s="175"/>
      <c r="AD2551" s="175"/>
      <c r="AE2551" s="175"/>
      <c r="AF2551" s="175"/>
      <c r="AG2551" s="175"/>
    </row>
    <row r="2552" spans="1:33" ht="18" customHeight="1">
      <c r="A2552" s="647" t="str">
        <f t="shared" si="221"/>
        <v>平成26</v>
      </c>
      <c r="B2552" s="552">
        <f t="shared" si="218"/>
        <v>66</v>
      </c>
      <c r="C2552" s="648" t="s">
        <v>5551</v>
      </c>
      <c r="D2552" s="648" t="str">
        <f t="shared" si="219"/>
        <v/>
      </c>
      <c r="E2552" s="664">
        <v>1</v>
      </c>
      <c r="F2552" s="650" t="s">
        <v>5633</v>
      </c>
      <c r="G2552" s="650" t="s">
        <v>5637</v>
      </c>
      <c r="H2552" s="650" t="s">
        <v>4767</v>
      </c>
      <c r="I2552" s="687" t="s">
        <v>5015</v>
      </c>
      <c r="J2552" s="669">
        <v>1</v>
      </c>
      <c r="K2552" s="669">
        <v>5</v>
      </c>
      <c r="L2552" s="669">
        <v>104</v>
      </c>
      <c r="M2552" s="176">
        <f t="shared" si="222"/>
        <v>104</v>
      </c>
      <c r="N2552" s="1105"/>
      <c r="O2552" s="1129" t="str">
        <f t="shared" si="220"/>
        <v/>
      </c>
      <c r="P2552" s="175"/>
      <c r="Q2552" s="175"/>
      <c r="R2552" s="175"/>
      <c r="S2552" s="175"/>
      <c r="T2552" s="175"/>
      <c r="U2552" s="175"/>
      <c r="V2552" s="175"/>
      <c r="W2552" s="175"/>
      <c r="X2552" s="175"/>
      <c r="Y2552" s="175"/>
      <c r="Z2552" s="175"/>
      <c r="AA2552" s="175"/>
      <c r="AB2552" s="175"/>
      <c r="AC2552" s="175"/>
      <c r="AD2552" s="175"/>
      <c r="AE2552" s="175"/>
      <c r="AF2552" s="175"/>
      <c r="AG2552" s="175"/>
    </row>
    <row r="2553" spans="1:33" ht="18" customHeight="1">
      <c r="A2553" s="647" t="str">
        <f t="shared" si="221"/>
        <v>平成26</v>
      </c>
      <c r="B2553" s="552">
        <f t="shared" si="218"/>
        <v>66</v>
      </c>
      <c r="C2553" s="648" t="s">
        <v>5417</v>
      </c>
      <c r="D2553" s="648" t="str">
        <f t="shared" si="219"/>
        <v/>
      </c>
      <c r="E2553" s="664">
        <v>1</v>
      </c>
      <c r="F2553" s="650" t="s">
        <v>5638</v>
      </c>
      <c r="G2553" s="650" t="s">
        <v>5639</v>
      </c>
      <c r="H2553" s="650" t="s">
        <v>4767</v>
      </c>
      <c r="I2553" s="687" t="s">
        <v>5015</v>
      </c>
      <c r="J2553" s="669">
        <v>1</v>
      </c>
      <c r="K2553" s="669">
        <v>5</v>
      </c>
      <c r="L2553" s="669">
        <v>74</v>
      </c>
      <c r="M2553" s="176">
        <f t="shared" si="222"/>
        <v>74</v>
      </c>
      <c r="N2553" s="1105"/>
      <c r="O2553" s="1129" t="str">
        <f t="shared" si="220"/>
        <v/>
      </c>
      <c r="P2553" s="175"/>
      <c r="Q2553" s="175"/>
      <c r="R2553" s="175"/>
      <c r="S2553" s="175"/>
      <c r="T2553" s="175"/>
      <c r="U2553" s="175"/>
      <c r="V2553" s="175"/>
      <c r="W2553" s="175"/>
      <c r="X2553" s="175"/>
      <c r="Y2553" s="175"/>
      <c r="Z2553" s="175"/>
      <c r="AA2553" s="175"/>
      <c r="AB2553" s="175"/>
      <c r="AC2553" s="175"/>
      <c r="AD2553" s="175"/>
      <c r="AE2553" s="175"/>
      <c r="AF2553" s="175"/>
      <c r="AG2553" s="175"/>
    </row>
    <row r="2554" spans="1:33" ht="18" customHeight="1">
      <c r="A2554" s="647" t="str">
        <f t="shared" si="221"/>
        <v>平成26</v>
      </c>
      <c r="B2554" s="685">
        <f t="shared" si="218"/>
        <v>113</v>
      </c>
      <c r="C2554" s="648" t="s">
        <v>5640</v>
      </c>
      <c r="D2554" s="648" t="str">
        <f t="shared" si="219"/>
        <v/>
      </c>
      <c r="E2554" s="686">
        <v>1</v>
      </c>
      <c r="F2554" s="679" t="s">
        <v>5641</v>
      </c>
      <c r="G2554" s="679" t="s">
        <v>3647</v>
      </c>
      <c r="H2554" s="679" t="s">
        <v>2909</v>
      </c>
      <c r="I2554" s="687" t="s">
        <v>5010</v>
      </c>
      <c r="J2554" s="686">
        <v>2</v>
      </c>
      <c r="K2554" s="686">
        <v>2</v>
      </c>
      <c r="L2554" s="686">
        <v>63</v>
      </c>
      <c r="M2554" s="176">
        <f t="shared" si="222"/>
        <v>63</v>
      </c>
      <c r="N2554" s="1107"/>
      <c r="O2554" s="1129" t="str">
        <f t="shared" si="220"/>
        <v/>
      </c>
      <c r="P2554" s="175"/>
      <c r="Q2554" s="175"/>
      <c r="R2554" s="175"/>
      <c r="S2554" s="175"/>
      <c r="T2554" s="175"/>
      <c r="U2554" s="175"/>
      <c r="V2554" s="175"/>
      <c r="W2554" s="175"/>
      <c r="X2554" s="175"/>
      <c r="Y2554" s="175"/>
      <c r="Z2554" s="175"/>
      <c r="AA2554" s="175"/>
      <c r="AB2554" s="175"/>
      <c r="AC2554" s="175"/>
      <c r="AD2554" s="175"/>
      <c r="AE2554" s="175"/>
      <c r="AF2554" s="175"/>
      <c r="AG2554" s="175"/>
    </row>
    <row r="2555" spans="1:33" ht="18" customHeight="1">
      <c r="A2555" s="647" t="str">
        <f t="shared" si="221"/>
        <v>平成26</v>
      </c>
      <c r="B2555" s="685">
        <f t="shared" si="218"/>
        <v>113</v>
      </c>
      <c r="C2555" s="648" t="s">
        <v>5642</v>
      </c>
      <c r="D2555" s="648" t="str">
        <f t="shared" si="219"/>
        <v/>
      </c>
      <c r="E2555" s="686">
        <v>1</v>
      </c>
      <c r="F2555" s="686" t="s">
        <v>5643</v>
      </c>
      <c r="G2555" s="679" t="s">
        <v>5644</v>
      </c>
      <c r="H2555" s="679" t="s">
        <v>2909</v>
      </c>
      <c r="I2555" s="687" t="s">
        <v>5010</v>
      </c>
      <c r="J2555" s="686">
        <v>2</v>
      </c>
      <c r="K2555" s="686">
        <v>2</v>
      </c>
      <c r="L2555" s="686">
        <v>144</v>
      </c>
      <c r="M2555" s="176">
        <f t="shared" si="222"/>
        <v>144</v>
      </c>
      <c r="N2555" s="1107"/>
      <c r="O2555" s="1129" t="str">
        <f t="shared" si="220"/>
        <v/>
      </c>
      <c r="P2555" s="175"/>
      <c r="Q2555" s="175"/>
      <c r="R2555" s="175"/>
      <c r="S2555" s="175"/>
      <c r="T2555" s="175"/>
      <c r="U2555" s="175"/>
      <c r="V2555" s="175"/>
      <c r="W2555" s="175"/>
      <c r="X2555" s="175"/>
      <c r="Y2555" s="175"/>
      <c r="Z2555" s="175"/>
      <c r="AA2555" s="175"/>
      <c r="AB2555" s="175"/>
      <c r="AC2555" s="175"/>
      <c r="AD2555" s="175"/>
      <c r="AE2555" s="175"/>
      <c r="AF2555" s="175"/>
      <c r="AG2555" s="175"/>
    </row>
    <row r="2556" spans="1:33" ht="18" customHeight="1">
      <c r="A2556" s="647" t="str">
        <f t="shared" si="221"/>
        <v>平成26</v>
      </c>
      <c r="B2556" s="685">
        <f t="shared" si="218"/>
        <v>17</v>
      </c>
      <c r="C2556" s="648" t="s">
        <v>5645</v>
      </c>
      <c r="D2556" s="648">
        <f t="shared" si="219"/>
        <v>41978</v>
      </c>
      <c r="E2556" s="686">
        <v>2</v>
      </c>
      <c r="F2556" s="686" t="s">
        <v>5646</v>
      </c>
      <c r="G2556" s="679" t="s">
        <v>5647</v>
      </c>
      <c r="H2556" s="679" t="s">
        <v>2909</v>
      </c>
      <c r="I2556" s="687" t="s">
        <v>5010</v>
      </c>
      <c r="J2556" s="686">
        <v>1</v>
      </c>
      <c r="K2556" s="686">
        <v>72</v>
      </c>
      <c r="L2556" s="686">
        <v>235</v>
      </c>
      <c r="M2556" s="176">
        <f t="shared" si="222"/>
        <v>470</v>
      </c>
      <c r="N2556" s="1107"/>
      <c r="O2556" s="1129" t="str">
        <f t="shared" si="220"/>
        <v/>
      </c>
      <c r="P2556" s="175"/>
      <c r="Q2556" s="175"/>
      <c r="R2556" s="175"/>
      <c r="S2556" s="175"/>
      <c r="T2556" s="175"/>
      <c r="U2556" s="175"/>
      <c r="V2556" s="175"/>
      <c r="W2556" s="175"/>
      <c r="X2556" s="175"/>
      <c r="Y2556" s="175"/>
      <c r="Z2556" s="175"/>
      <c r="AA2556" s="175"/>
      <c r="AB2556" s="175"/>
      <c r="AC2556" s="175"/>
      <c r="AD2556" s="175"/>
      <c r="AE2556" s="175"/>
      <c r="AF2556" s="175"/>
      <c r="AG2556" s="175"/>
    </row>
    <row r="2557" spans="1:33" ht="18" customHeight="1">
      <c r="A2557" s="647" t="str">
        <f t="shared" si="221"/>
        <v>平成26</v>
      </c>
      <c r="B2557" s="685">
        <f t="shared" si="218"/>
        <v>52</v>
      </c>
      <c r="C2557" s="648" t="s">
        <v>5648</v>
      </c>
      <c r="D2557" s="648" t="str">
        <f t="shared" si="219"/>
        <v/>
      </c>
      <c r="E2557" s="686">
        <v>1</v>
      </c>
      <c r="F2557" s="686" t="s">
        <v>5649</v>
      </c>
      <c r="G2557" s="679" t="s">
        <v>2856</v>
      </c>
      <c r="H2557" s="679" t="s">
        <v>2909</v>
      </c>
      <c r="I2557" s="687" t="s">
        <v>5010</v>
      </c>
      <c r="J2557" s="686">
        <v>2</v>
      </c>
      <c r="K2557" s="686">
        <v>7</v>
      </c>
      <c r="L2557" s="686">
        <v>120</v>
      </c>
      <c r="M2557" s="176">
        <f t="shared" si="222"/>
        <v>120</v>
      </c>
      <c r="N2557" s="1107"/>
      <c r="O2557" s="1129" t="str">
        <f t="shared" si="220"/>
        <v/>
      </c>
      <c r="P2557" s="175"/>
      <c r="Q2557" s="175"/>
      <c r="R2557" s="175"/>
      <c r="S2557" s="175"/>
      <c r="T2557" s="175"/>
      <c r="U2557" s="175"/>
      <c r="V2557" s="175"/>
      <c r="W2557" s="175"/>
      <c r="X2557" s="175"/>
      <c r="Y2557" s="175"/>
      <c r="Z2557" s="175"/>
      <c r="AA2557" s="175"/>
      <c r="AB2557" s="175"/>
      <c r="AC2557" s="175"/>
      <c r="AD2557" s="175"/>
      <c r="AE2557" s="175"/>
      <c r="AF2557" s="175"/>
      <c r="AG2557" s="175"/>
    </row>
    <row r="2558" spans="1:33" ht="18" customHeight="1">
      <c r="A2558" s="647" t="str">
        <f t="shared" si="221"/>
        <v>平成26</v>
      </c>
      <c r="B2558" s="685">
        <f t="shared" si="218"/>
        <v>29</v>
      </c>
      <c r="C2558" s="648" t="s">
        <v>5467</v>
      </c>
      <c r="D2558" s="648">
        <f t="shared" si="219"/>
        <v>41956</v>
      </c>
      <c r="E2558" s="686">
        <v>2</v>
      </c>
      <c r="F2558" s="686" t="s">
        <v>5650</v>
      </c>
      <c r="G2558" s="690" t="s">
        <v>5651</v>
      </c>
      <c r="H2558" s="690" t="s">
        <v>5652</v>
      </c>
      <c r="I2558" s="691" t="s">
        <v>5010</v>
      </c>
      <c r="J2558" s="690">
        <v>1</v>
      </c>
      <c r="K2558" s="690">
        <v>23</v>
      </c>
      <c r="L2558" s="690">
        <v>79</v>
      </c>
      <c r="M2558" s="176">
        <f t="shared" si="222"/>
        <v>158</v>
      </c>
      <c r="N2558" s="1107"/>
      <c r="O2558" s="1129" t="str">
        <f t="shared" si="220"/>
        <v/>
      </c>
      <c r="P2558" s="175"/>
      <c r="Q2558" s="175"/>
      <c r="R2558" s="175"/>
      <c r="S2558" s="175"/>
      <c r="T2558" s="175"/>
      <c r="U2558" s="175"/>
      <c r="V2558" s="175"/>
      <c r="W2558" s="175"/>
      <c r="X2558" s="175"/>
      <c r="Y2558" s="175"/>
      <c r="Z2558" s="175"/>
      <c r="AA2558" s="175"/>
      <c r="AB2558" s="175"/>
      <c r="AC2558" s="175"/>
      <c r="AD2558" s="175"/>
      <c r="AE2558" s="175"/>
      <c r="AF2558" s="175"/>
      <c r="AG2558" s="175"/>
    </row>
    <row r="2559" spans="1:33" ht="18" customHeight="1">
      <c r="A2559" s="647" t="str">
        <f t="shared" si="221"/>
        <v>平成26</v>
      </c>
      <c r="B2559" s="685">
        <f t="shared" si="218"/>
        <v>43</v>
      </c>
      <c r="C2559" s="648" t="s">
        <v>5653</v>
      </c>
      <c r="D2559" s="648" t="str">
        <f t="shared" si="219"/>
        <v/>
      </c>
      <c r="E2559" s="686">
        <v>1</v>
      </c>
      <c r="F2559" s="686" t="s">
        <v>5654</v>
      </c>
      <c r="G2559" s="690" t="s">
        <v>2856</v>
      </c>
      <c r="H2559" s="690" t="s">
        <v>5652</v>
      </c>
      <c r="I2559" s="691" t="s">
        <v>5010</v>
      </c>
      <c r="J2559" s="690">
        <v>2</v>
      </c>
      <c r="K2559" s="690">
        <v>8</v>
      </c>
      <c r="L2559" s="690">
        <v>55</v>
      </c>
      <c r="M2559" s="176">
        <f t="shared" si="222"/>
        <v>55</v>
      </c>
      <c r="N2559" s="1107"/>
      <c r="O2559" s="1129" t="str">
        <f t="shared" si="220"/>
        <v/>
      </c>
      <c r="P2559" s="175"/>
      <c r="Q2559" s="175"/>
      <c r="R2559" s="175"/>
      <c r="S2559" s="175"/>
      <c r="T2559" s="175"/>
      <c r="U2559" s="175"/>
      <c r="V2559" s="175"/>
      <c r="W2559" s="175"/>
      <c r="X2559" s="175"/>
      <c r="Y2559" s="175"/>
      <c r="Z2559" s="175"/>
      <c r="AA2559" s="175"/>
      <c r="AB2559" s="175"/>
      <c r="AC2559" s="175"/>
      <c r="AD2559" s="175"/>
      <c r="AE2559" s="175"/>
      <c r="AF2559" s="175"/>
      <c r="AG2559" s="175"/>
    </row>
    <row r="2560" spans="1:33" ht="18" customHeight="1">
      <c r="A2560" s="647" t="str">
        <f t="shared" si="221"/>
        <v>平成26</v>
      </c>
      <c r="B2560" s="685">
        <f t="shared" si="218"/>
        <v>43</v>
      </c>
      <c r="C2560" s="648" t="s">
        <v>5655</v>
      </c>
      <c r="D2560" s="648" t="str">
        <f t="shared" si="219"/>
        <v/>
      </c>
      <c r="E2560" s="686">
        <v>1</v>
      </c>
      <c r="F2560" s="686" t="s">
        <v>5656</v>
      </c>
      <c r="G2560" s="690" t="s">
        <v>2856</v>
      </c>
      <c r="H2560" s="690" t="s">
        <v>5652</v>
      </c>
      <c r="I2560" s="691" t="s">
        <v>5010</v>
      </c>
      <c r="J2560" s="690">
        <v>2</v>
      </c>
      <c r="K2560" s="690">
        <v>8</v>
      </c>
      <c r="L2560" s="690">
        <v>79</v>
      </c>
      <c r="M2560" s="176">
        <f t="shared" si="222"/>
        <v>79</v>
      </c>
      <c r="N2560" s="1107"/>
      <c r="O2560" s="1129" t="str">
        <f t="shared" si="220"/>
        <v/>
      </c>
      <c r="P2560" s="175"/>
      <c r="Q2560" s="175"/>
      <c r="R2560" s="175"/>
      <c r="S2560" s="175"/>
      <c r="T2560" s="175"/>
      <c r="U2560" s="175"/>
      <c r="V2560" s="175"/>
      <c r="W2560" s="175"/>
      <c r="X2560" s="175"/>
      <c r="Y2560" s="175"/>
      <c r="Z2560" s="175"/>
      <c r="AA2560" s="175"/>
      <c r="AB2560" s="175"/>
      <c r="AC2560" s="175"/>
      <c r="AD2560" s="175"/>
      <c r="AE2560" s="175"/>
      <c r="AF2560" s="175"/>
      <c r="AG2560" s="175"/>
    </row>
    <row r="2561" spans="1:33" ht="18" customHeight="1">
      <c r="A2561" s="647" t="str">
        <f t="shared" si="221"/>
        <v>平成26</v>
      </c>
      <c r="B2561" s="685">
        <f t="shared" si="218"/>
        <v>52</v>
      </c>
      <c r="C2561" s="648" t="s">
        <v>5467</v>
      </c>
      <c r="D2561" s="648" t="str">
        <f t="shared" si="219"/>
        <v/>
      </c>
      <c r="E2561" s="686">
        <v>1</v>
      </c>
      <c r="F2561" s="686" t="s">
        <v>5657</v>
      </c>
      <c r="G2561" s="690" t="s">
        <v>2856</v>
      </c>
      <c r="H2561" s="690" t="s">
        <v>5652</v>
      </c>
      <c r="I2561" s="691" t="s">
        <v>5010</v>
      </c>
      <c r="J2561" s="690">
        <v>2</v>
      </c>
      <c r="K2561" s="690">
        <v>7</v>
      </c>
      <c r="L2561" s="690">
        <v>79</v>
      </c>
      <c r="M2561" s="176">
        <f t="shared" si="222"/>
        <v>79</v>
      </c>
      <c r="N2561" s="1107"/>
      <c r="O2561" s="1129" t="str">
        <f t="shared" si="220"/>
        <v/>
      </c>
      <c r="P2561" s="175"/>
      <c r="Q2561" s="175"/>
      <c r="R2561" s="175"/>
      <c r="S2561" s="175"/>
      <c r="T2561" s="175"/>
      <c r="U2561" s="175"/>
      <c r="V2561" s="175"/>
      <c r="W2561" s="175"/>
      <c r="X2561" s="175"/>
      <c r="Y2561" s="175"/>
      <c r="Z2561" s="175"/>
      <c r="AA2561" s="175"/>
      <c r="AB2561" s="175"/>
      <c r="AC2561" s="175"/>
      <c r="AD2561" s="175"/>
      <c r="AE2561" s="175"/>
      <c r="AF2561" s="175"/>
      <c r="AG2561" s="175"/>
    </row>
    <row r="2562" spans="1:33" ht="18" customHeight="1">
      <c r="A2562" s="647" t="str">
        <f t="shared" si="221"/>
        <v>平成26</v>
      </c>
      <c r="B2562" s="552">
        <f t="shared" si="218"/>
        <v>23</v>
      </c>
      <c r="C2562" s="648" t="s">
        <v>5658</v>
      </c>
      <c r="D2562" s="648">
        <f t="shared" si="219"/>
        <v>41985</v>
      </c>
      <c r="E2562" s="689">
        <v>2</v>
      </c>
      <c r="F2562" s="650" t="s">
        <v>5659</v>
      </c>
      <c r="G2562" s="650" t="s">
        <v>5660</v>
      </c>
      <c r="H2562" s="650" t="s">
        <v>4115</v>
      </c>
      <c r="I2562" s="687" t="s">
        <v>4130</v>
      </c>
      <c r="J2562" s="669">
        <v>1</v>
      </c>
      <c r="K2562" s="669">
        <v>39</v>
      </c>
      <c r="L2562" s="669">
        <v>119</v>
      </c>
      <c r="M2562" s="176">
        <f t="shared" si="222"/>
        <v>238</v>
      </c>
      <c r="N2562" s="1105"/>
      <c r="O2562" s="1129" t="str">
        <f t="shared" si="220"/>
        <v/>
      </c>
      <c r="P2562" s="175"/>
      <c r="Q2562" s="175"/>
      <c r="R2562" s="175"/>
      <c r="S2562" s="175"/>
      <c r="T2562" s="175"/>
      <c r="U2562" s="175"/>
      <c r="V2562" s="175"/>
      <c r="W2562" s="175"/>
      <c r="X2562" s="175"/>
      <c r="Y2562" s="175"/>
      <c r="Z2562" s="175"/>
      <c r="AA2562" s="175"/>
      <c r="AB2562" s="175"/>
      <c r="AC2562" s="175"/>
      <c r="AD2562" s="175"/>
      <c r="AE2562" s="175"/>
      <c r="AF2562" s="175"/>
      <c r="AG2562" s="175"/>
    </row>
    <row r="2563" spans="1:33" ht="18" customHeight="1">
      <c r="A2563" s="647" t="str">
        <f t="shared" si="221"/>
        <v>平成26</v>
      </c>
      <c r="B2563" s="552">
        <f t="shared" si="218"/>
        <v>113</v>
      </c>
      <c r="C2563" s="648" t="s">
        <v>5661</v>
      </c>
      <c r="D2563" s="648" t="str">
        <f t="shared" si="219"/>
        <v/>
      </c>
      <c r="E2563" s="689">
        <v>1</v>
      </c>
      <c r="F2563" s="651" t="s">
        <v>5662</v>
      </c>
      <c r="G2563" s="650" t="s">
        <v>5439</v>
      </c>
      <c r="H2563" s="650" t="s">
        <v>4115</v>
      </c>
      <c r="I2563" s="687" t="s">
        <v>4130</v>
      </c>
      <c r="J2563" s="669">
        <v>2</v>
      </c>
      <c r="K2563" s="669">
        <v>2</v>
      </c>
      <c r="L2563" s="669">
        <v>58</v>
      </c>
      <c r="M2563" s="176">
        <f t="shared" si="222"/>
        <v>58</v>
      </c>
      <c r="N2563" s="1105"/>
      <c r="O2563" s="1129" t="str">
        <f t="shared" si="220"/>
        <v/>
      </c>
      <c r="P2563" s="175"/>
      <c r="Q2563" s="175"/>
      <c r="R2563" s="175"/>
      <c r="S2563" s="175"/>
      <c r="T2563" s="175"/>
      <c r="U2563" s="175"/>
      <c r="V2563" s="175"/>
      <c r="W2563" s="175"/>
      <c r="X2563" s="175"/>
      <c r="Y2563" s="175"/>
      <c r="Z2563" s="175"/>
      <c r="AA2563" s="175"/>
      <c r="AB2563" s="175"/>
      <c r="AC2563" s="175"/>
      <c r="AD2563" s="175"/>
      <c r="AE2563" s="175"/>
      <c r="AF2563" s="175"/>
      <c r="AG2563" s="175"/>
    </row>
    <row r="2564" spans="1:33" ht="18" customHeight="1">
      <c r="A2564" s="647" t="str">
        <f t="shared" si="221"/>
        <v>平成26</v>
      </c>
      <c r="B2564" s="552">
        <f t="shared" ref="B2564:B2627" si="223">IF(ISBLANK(K2564),"-",COUNTIFS($K:$K,"&gt;"&amp;K2564,A:A,A2564)+1)</f>
        <v>27</v>
      </c>
      <c r="C2564" s="648" t="s">
        <v>5658</v>
      </c>
      <c r="D2564" s="648">
        <f t="shared" ref="D2564:D2627" si="224">IF(E2564=1,"",C2564+E2564-1)</f>
        <v>41985</v>
      </c>
      <c r="E2564" s="664">
        <v>2</v>
      </c>
      <c r="F2564" s="650" t="s">
        <v>5659</v>
      </c>
      <c r="G2564" s="650" t="s">
        <v>5494</v>
      </c>
      <c r="H2564" s="650" t="s">
        <v>4115</v>
      </c>
      <c r="I2564" s="687" t="s">
        <v>4130</v>
      </c>
      <c r="J2564" s="669">
        <v>1</v>
      </c>
      <c r="K2564" s="669">
        <v>28</v>
      </c>
      <c r="L2564" s="669">
        <v>119</v>
      </c>
      <c r="M2564" s="176">
        <f t="shared" si="222"/>
        <v>238</v>
      </c>
      <c r="N2564" s="1105"/>
      <c r="O2564" s="1129" t="str">
        <f t="shared" ref="O2564:O2627" si="225">IF(COUNTIF(G2564,"*オンライン*"),"●","")</f>
        <v/>
      </c>
      <c r="P2564" s="175"/>
      <c r="Q2564" s="175"/>
      <c r="R2564" s="175"/>
      <c r="S2564" s="175"/>
      <c r="T2564" s="175"/>
      <c r="U2564" s="175"/>
      <c r="V2564" s="175"/>
      <c r="W2564" s="175"/>
      <c r="X2564" s="175"/>
      <c r="Y2564" s="175"/>
      <c r="Z2564" s="175"/>
      <c r="AA2564" s="175"/>
      <c r="AB2564" s="175"/>
      <c r="AC2564" s="175"/>
      <c r="AD2564" s="175"/>
      <c r="AE2564" s="175"/>
      <c r="AF2564" s="175"/>
      <c r="AG2564" s="175"/>
    </row>
    <row r="2565" spans="1:33" ht="18" customHeight="1">
      <c r="A2565" s="647" t="str">
        <f t="shared" ref="A2565:A2628" si="226">TEXT(EDATE(C2565,-3),"ggge")</f>
        <v>平成26</v>
      </c>
      <c r="B2565" s="552">
        <f t="shared" si="223"/>
        <v>113</v>
      </c>
      <c r="C2565" s="648" t="s">
        <v>5348</v>
      </c>
      <c r="D2565" s="648" t="str">
        <f t="shared" si="224"/>
        <v/>
      </c>
      <c r="E2565" s="664">
        <v>1</v>
      </c>
      <c r="F2565" s="676" t="s">
        <v>5663</v>
      </c>
      <c r="G2565" s="676" t="s">
        <v>5664</v>
      </c>
      <c r="H2565" s="650" t="s">
        <v>4792</v>
      </c>
      <c r="I2565" s="687" t="s">
        <v>5039</v>
      </c>
      <c r="J2565" s="669">
        <v>1</v>
      </c>
      <c r="K2565" s="669">
        <v>2</v>
      </c>
      <c r="L2565" s="669">
        <v>67</v>
      </c>
      <c r="M2565" s="176">
        <f t="shared" ref="M2565:M2628" si="227">E2565*L2565</f>
        <v>67</v>
      </c>
      <c r="N2565" s="1105" t="s">
        <v>5342</v>
      </c>
      <c r="O2565" s="1129" t="str">
        <f t="shared" si="225"/>
        <v/>
      </c>
      <c r="P2565" s="175"/>
      <c r="Q2565" s="175"/>
      <c r="R2565" s="175"/>
      <c r="S2565" s="175"/>
      <c r="T2565" s="175"/>
      <c r="U2565" s="175"/>
      <c r="V2565" s="175"/>
      <c r="W2565" s="175"/>
      <c r="X2565" s="175"/>
      <c r="Y2565" s="175"/>
      <c r="Z2565" s="175"/>
      <c r="AA2565" s="175"/>
      <c r="AB2565" s="175"/>
      <c r="AC2565" s="175"/>
      <c r="AD2565" s="175"/>
      <c r="AE2565" s="175"/>
      <c r="AF2565" s="175"/>
      <c r="AG2565" s="175"/>
    </row>
    <row r="2566" spans="1:33" ht="18" customHeight="1">
      <c r="A2566" s="647" t="str">
        <f t="shared" si="226"/>
        <v>平成26</v>
      </c>
      <c r="B2566" s="552">
        <f t="shared" si="223"/>
        <v>66</v>
      </c>
      <c r="C2566" s="648" t="s">
        <v>5665</v>
      </c>
      <c r="D2566" s="648" t="str">
        <f t="shared" si="224"/>
        <v/>
      </c>
      <c r="E2566" s="664">
        <v>1</v>
      </c>
      <c r="F2566" s="650" t="s">
        <v>5666</v>
      </c>
      <c r="G2566" s="650" t="s">
        <v>2915</v>
      </c>
      <c r="H2566" s="650" t="s">
        <v>4792</v>
      </c>
      <c r="I2566" s="687" t="s">
        <v>5039</v>
      </c>
      <c r="J2566" s="669">
        <v>1</v>
      </c>
      <c r="K2566" s="669">
        <v>5</v>
      </c>
      <c r="L2566" s="669">
        <v>51</v>
      </c>
      <c r="M2566" s="176">
        <f t="shared" si="227"/>
        <v>51</v>
      </c>
      <c r="N2566" s="1105"/>
      <c r="O2566" s="1129" t="str">
        <f t="shared" si="225"/>
        <v/>
      </c>
      <c r="P2566" s="175"/>
      <c r="Q2566" s="175"/>
      <c r="R2566" s="175"/>
      <c r="S2566" s="175"/>
      <c r="T2566" s="175"/>
      <c r="U2566" s="175"/>
      <c r="V2566" s="175"/>
      <c r="W2566" s="175"/>
      <c r="X2566" s="175"/>
      <c r="Y2566" s="175"/>
      <c r="Z2566" s="175"/>
      <c r="AA2566" s="175"/>
      <c r="AB2566" s="175"/>
      <c r="AC2566" s="175"/>
      <c r="AD2566" s="175"/>
      <c r="AE2566" s="175"/>
      <c r="AF2566" s="175"/>
      <c r="AG2566" s="175"/>
    </row>
    <row r="2567" spans="1:33" ht="18" customHeight="1">
      <c r="A2567" s="647" t="str">
        <f t="shared" si="226"/>
        <v>平成26</v>
      </c>
      <c r="B2567" s="552">
        <f t="shared" si="223"/>
        <v>66</v>
      </c>
      <c r="C2567" s="648" t="s">
        <v>5412</v>
      </c>
      <c r="D2567" s="648" t="str">
        <f t="shared" si="224"/>
        <v/>
      </c>
      <c r="E2567" s="664">
        <v>1</v>
      </c>
      <c r="F2567" s="651" t="s">
        <v>5667</v>
      </c>
      <c r="G2567" s="651" t="s">
        <v>5668</v>
      </c>
      <c r="H2567" s="650" t="s">
        <v>4792</v>
      </c>
      <c r="I2567" s="687" t="s">
        <v>5039</v>
      </c>
      <c r="J2567" s="669">
        <v>1</v>
      </c>
      <c r="K2567" s="669">
        <v>5</v>
      </c>
      <c r="L2567" s="669">
        <v>58</v>
      </c>
      <c r="M2567" s="176">
        <f t="shared" si="227"/>
        <v>58</v>
      </c>
      <c r="N2567" s="1105"/>
      <c r="O2567" s="1129" t="str">
        <f t="shared" si="225"/>
        <v/>
      </c>
      <c r="P2567" s="175"/>
      <c r="Q2567" s="175"/>
      <c r="R2567" s="175"/>
      <c r="S2567" s="175"/>
      <c r="T2567" s="175"/>
      <c r="U2567" s="175"/>
      <c r="V2567" s="175"/>
      <c r="W2567" s="175"/>
      <c r="X2567" s="175"/>
      <c r="Y2567" s="175"/>
      <c r="Z2567" s="175"/>
      <c r="AA2567" s="175"/>
      <c r="AB2567" s="175"/>
      <c r="AC2567" s="175"/>
      <c r="AD2567" s="175"/>
      <c r="AE2567" s="175"/>
      <c r="AF2567" s="175"/>
      <c r="AG2567" s="175"/>
    </row>
    <row r="2568" spans="1:33" ht="18" customHeight="1">
      <c r="A2568" s="647" t="str">
        <f t="shared" si="226"/>
        <v>平成26</v>
      </c>
      <c r="B2568" s="552">
        <f t="shared" si="223"/>
        <v>113</v>
      </c>
      <c r="C2568" s="648" t="s">
        <v>5669</v>
      </c>
      <c r="D2568" s="648" t="str">
        <f t="shared" si="224"/>
        <v/>
      </c>
      <c r="E2568" s="664">
        <v>1</v>
      </c>
      <c r="F2568" s="651" t="s">
        <v>5670</v>
      </c>
      <c r="G2568" s="651" t="s">
        <v>5671</v>
      </c>
      <c r="H2568" s="650" t="s">
        <v>4792</v>
      </c>
      <c r="I2568" s="687" t="s">
        <v>5039</v>
      </c>
      <c r="J2568" s="669">
        <v>2</v>
      </c>
      <c r="K2568" s="669">
        <v>2</v>
      </c>
      <c r="L2568" s="669">
        <v>38</v>
      </c>
      <c r="M2568" s="176">
        <f t="shared" si="227"/>
        <v>38</v>
      </c>
      <c r="N2568" s="1105"/>
      <c r="O2568" s="1129" t="str">
        <f t="shared" si="225"/>
        <v/>
      </c>
      <c r="P2568" s="175"/>
      <c r="Q2568" s="175"/>
      <c r="R2568" s="175"/>
      <c r="S2568" s="175"/>
      <c r="T2568" s="175"/>
      <c r="U2568" s="175"/>
      <c r="V2568" s="175"/>
      <c r="W2568" s="175"/>
      <c r="X2568" s="175"/>
      <c r="Y2568" s="175"/>
      <c r="Z2568" s="175"/>
      <c r="AA2568" s="175"/>
      <c r="AB2568" s="175"/>
      <c r="AC2568" s="175"/>
      <c r="AD2568" s="175"/>
      <c r="AE2568" s="175"/>
      <c r="AF2568" s="175"/>
      <c r="AG2568" s="175"/>
    </row>
    <row r="2569" spans="1:33" ht="18" customHeight="1">
      <c r="A2569" s="647" t="str">
        <f t="shared" si="226"/>
        <v>平成26</v>
      </c>
      <c r="B2569" s="552">
        <f t="shared" si="223"/>
        <v>113</v>
      </c>
      <c r="C2569" s="648" t="s">
        <v>5630</v>
      </c>
      <c r="D2569" s="648" t="str">
        <f t="shared" si="224"/>
        <v/>
      </c>
      <c r="E2569" s="664">
        <v>1</v>
      </c>
      <c r="F2569" s="650" t="s">
        <v>5672</v>
      </c>
      <c r="G2569" s="650" t="s">
        <v>3134</v>
      </c>
      <c r="H2569" s="650" t="s">
        <v>2957</v>
      </c>
      <c r="I2569" s="687" t="s">
        <v>4465</v>
      </c>
      <c r="J2569" s="669">
        <v>1</v>
      </c>
      <c r="K2569" s="669">
        <v>2</v>
      </c>
      <c r="L2569" s="669">
        <v>75</v>
      </c>
      <c r="M2569" s="176">
        <f t="shared" si="227"/>
        <v>75</v>
      </c>
      <c r="N2569" s="1105" t="s">
        <v>5342</v>
      </c>
      <c r="O2569" s="1129" t="str">
        <f t="shared" si="225"/>
        <v/>
      </c>
      <c r="P2569" s="175"/>
      <c r="Q2569" s="175"/>
      <c r="R2569" s="175"/>
      <c r="S2569" s="175"/>
      <c r="T2569" s="175"/>
      <c r="U2569" s="175"/>
      <c r="V2569" s="175"/>
      <c r="W2569" s="175"/>
      <c r="X2569" s="175"/>
      <c r="Y2569" s="175"/>
      <c r="Z2569" s="175"/>
      <c r="AA2569" s="175"/>
      <c r="AB2569" s="175"/>
      <c r="AC2569" s="175"/>
      <c r="AD2569" s="175"/>
      <c r="AE2569" s="175"/>
      <c r="AF2569" s="175"/>
      <c r="AG2569" s="175"/>
    </row>
    <row r="2570" spans="1:33" ht="18" customHeight="1">
      <c r="A2570" s="647" t="str">
        <f t="shared" si="226"/>
        <v>平成26</v>
      </c>
      <c r="B2570" s="552">
        <f t="shared" si="223"/>
        <v>102</v>
      </c>
      <c r="C2570" s="648" t="s">
        <v>5597</v>
      </c>
      <c r="D2570" s="648" t="str">
        <f t="shared" si="224"/>
        <v/>
      </c>
      <c r="E2570" s="664">
        <v>1</v>
      </c>
      <c r="F2570" s="679" t="s">
        <v>5673</v>
      </c>
      <c r="G2570" s="650" t="s">
        <v>5674</v>
      </c>
      <c r="H2570" s="679" t="s">
        <v>3533</v>
      </c>
      <c r="I2570" s="687" t="s">
        <v>4205</v>
      </c>
      <c r="J2570" s="687" t="s">
        <v>5345</v>
      </c>
      <c r="K2570" s="669">
        <v>3</v>
      </c>
      <c r="L2570" s="669">
        <v>206</v>
      </c>
      <c r="M2570" s="176">
        <f t="shared" si="227"/>
        <v>206</v>
      </c>
      <c r="N2570" s="1105" t="s">
        <v>5342</v>
      </c>
      <c r="O2570" s="1129" t="str">
        <f t="shared" si="225"/>
        <v/>
      </c>
      <c r="P2570" s="175"/>
      <c r="Q2570" s="175"/>
      <c r="R2570" s="175"/>
      <c r="S2570" s="175"/>
      <c r="T2570" s="175"/>
      <c r="U2570" s="175"/>
      <c r="V2570" s="175"/>
      <c r="W2570" s="175"/>
      <c r="X2570" s="175"/>
      <c r="Y2570" s="175"/>
      <c r="Z2570" s="175"/>
      <c r="AA2570" s="175"/>
      <c r="AB2570" s="175"/>
      <c r="AC2570" s="175"/>
      <c r="AD2570" s="175"/>
      <c r="AE2570" s="175"/>
      <c r="AF2570" s="175"/>
      <c r="AG2570" s="175"/>
    </row>
    <row r="2571" spans="1:33" ht="18" customHeight="1">
      <c r="A2571" s="647" t="str">
        <f t="shared" si="226"/>
        <v>平成26</v>
      </c>
      <c r="B2571" s="552">
        <f t="shared" si="223"/>
        <v>113</v>
      </c>
      <c r="C2571" s="648" t="s">
        <v>5665</v>
      </c>
      <c r="D2571" s="648" t="str">
        <f t="shared" si="224"/>
        <v/>
      </c>
      <c r="E2571" s="664">
        <v>1</v>
      </c>
      <c r="F2571" s="679" t="s">
        <v>5675</v>
      </c>
      <c r="G2571" s="650" t="s">
        <v>5674</v>
      </c>
      <c r="H2571" s="679" t="s">
        <v>3533</v>
      </c>
      <c r="I2571" s="687" t="s">
        <v>4205</v>
      </c>
      <c r="J2571" s="687" t="s">
        <v>5345</v>
      </c>
      <c r="K2571" s="669">
        <v>2</v>
      </c>
      <c r="L2571" s="669">
        <v>140</v>
      </c>
      <c r="M2571" s="176">
        <f t="shared" si="227"/>
        <v>140</v>
      </c>
      <c r="N2571" s="1105" t="s">
        <v>5342</v>
      </c>
      <c r="O2571" s="1129" t="str">
        <f t="shared" si="225"/>
        <v/>
      </c>
      <c r="P2571" s="175"/>
      <c r="Q2571" s="175"/>
      <c r="R2571" s="175"/>
      <c r="S2571" s="175"/>
      <c r="T2571" s="175"/>
      <c r="U2571" s="175"/>
      <c r="V2571" s="175"/>
      <c r="W2571" s="175"/>
      <c r="X2571" s="175"/>
      <c r="Y2571" s="175"/>
      <c r="Z2571" s="175"/>
      <c r="AA2571" s="175"/>
      <c r="AB2571" s="175"/>
      <c r="AC2571" s="175"/>
      <c r="AD2571" s="175"/>
      <c r="AE2571" s="175"/>
      <c r="AF2571" s="175"/>
      <c r="AG2571" s="175"/>
    </row>
    <row r="2572" spans="1:33" ht="18" customHeight="1">
      <c r="A2572" s="647" t="str">
        <f t="shared" si="226"/>
        <v>平成26</v>
      </c>
      <c r="B2572" s="1">
        <f t="shared" si="223"/>
        <v>82</v>
      </c>
      <c r="C2572" s="648" t="s">
        <v>5676</v>
      </c>
      <c r="D2572" s="648" t="str">
        <f t="shared" si="224"/>
        <v/>
      </c>
      <c r="E2572" s="692">
        <v>1</v>
      </c>
      <c r="F2572" s="651" t="s">
        <v>5677</v>
      </c>
      <c r="G2572" s="651" t="s">
        <v>5678</v>
      </c>
      <c r="H2572" s="693" t="s">
        <v>3703</v>
      </c>
      <c r="I2572" s="669" t="s">
        <v>5679</v>
      </c>
      <c r="J2572" s="651">
        <v>2</v>
      </c>
      <c r="K2572" s="651">
        <v>4</v>
      </c>
      <c r="L2572" s="651">
        <v>33</v>
      </c>
      <c r="M2572" s="176">
        <f t="shared" si="227"/>
        <v>33</v>
      </c>
      <c r="N2572" s="1109" t="s">
        <v>5519</v>
      </c>
      <c r="O2572" s="1129" t="str">
        <f t="shared" si="225"/>
        <v/>
      </c>
      <c r="P2572" s="175"/>
      <c r="Q2572" s="175"/>
      <c r="R2572" s="175"/>
      <c r="S2572" s="175"/>
      <c r="T2572" s="175"/>
      <c r="U2572" s="175"/>
      <c r="V2572" s="175"/>
      <c r="W2572" s="175"/>
      <c r="X2572" s="175"/>
      <c r="Y2572" s="175"/>
      <c r="Z2572" s="175"/>
      <c r="AA2572" s="175"/>
      <c r="AB2572" s="175"/>
      <c r="AC2572" s="175"/>
      <c r="AD2572" s="175"/>
      <c r="AE2572" s="175"/>
      <c r="AF2572" s="175"/>
      <c r="AG2572" s="175"/>
    </row>
    <row r="2573" spans="1:33" ht="18" customHeight="1">
      <c r="A2573" s="647" t="str">
        <f t="shared" si="226"/>
        <v>平成27</v>
      </c>
      <c r="B2573" s="551">
        <f t="shared" si="223"/>
        <v>148</v>
      </c>
      <c r="C2573" s="648" t="s">
        <v>5680</v>
      </c>
      <c r="D2573" s="648" t="str">
        <f t="shared" si="224"/>
        <v/>
      </c>
      <c r="E2573" s="694">
        <v>1</v>
      </c>
      <c r="F2573" s="650" t="s">
        <v>5681</v>
      </c>
      <c r="G2573" s="650" t="s">
        <v>2915</v>
      </c>
      <c r="H2573" s="650" t="s">
        <v>3562</v>
      </c>
      <c r="I2573" s="695" t="s">
        <v>5682</v>
      </c>
      <c r="J2573" s="696" t="s">
        <v>5345</v>
      </c>
      <c r="K2573" s="697">
        <v>1</v>
      </c>
      <c r="L2573" s="697">
        <v>78</v>
      </c>
      <c r="M2573" s="176">
        <f t="shared" si="227"/>
        <v>78</v>
      </c>
      <c r="N2573" s="1110" t="s">
        <v>5342</v>
      </c>
      <c r="O2573" s="1129" t="str">
        <f t="shared" si="225"/>
        <v/>
      </c>
      <c r="P2573" s="175"/>
      <c r="Q2573" s="175"/>
      <c r="R2573" s="175"/>
      <c r="S2573" s="175"/>
      <c r="T2573" s="175"/>
      <c r="U2573" s="175"/>
      <c r="V2573" s="175"/>
      <c r="W2573" s="175"/>
      <c r="X2573" s="175"/>
      <c r="Y2573" s="175"/>
      <c r="Z2573" s="175"/>
      <c r="AA2573" s="175"/>
      <c r="AB2573" s="175"/>
      <c r="AC2573" s="175"/>
      <c r="AD2573" s="175"/>
      <c r="AE2573" s="175"/>
      <c r="AF2573" s="175"/>
      <c r="AG2573" s="175"/>
    </row>
    <row r="2574" spans="1:33" ht="18" customHeight="1">
      <c r="A2574" s="647" t="str">
        <f t="shared" si="226"/>
        <v>平成27</v>
      </c>
      <c r="B2574" s="551">
        <f t="shared" si="223"/>
        <v>148</v>
      </c>
      <c r="C2574" s="648" t="s">
        <v>5683</v>
      </c>
      <c r="D2574" s="648" t="str">
        <f t="shared" si="224"/>
        <v/>
      </c>
      <c r="E2574" s="694">
        <v>1</v>
      </c>
      <c r="F2574" s="650" t="s">
        <v>5684</v>
      </c>
      <c r="G2574" s="650" t="s">
        <v>5685</v>
      </c>
      <c r="H2574" s="650" t="s">
        <v>3562</v>
      </c>
      <c r="I2574" s="695" t="s">
        <v>5682</v>
      </c>
      <c r="J2574" s="696" t="s">
        <v>5345</v>
      </c>
      <c r="K2574" s="697">
        <v>1</v>
      </c>
      <c r="L2574" s="697">
        <v>197</v>
      </c>
      <c r="M2574" s="176">
        <f t="shared" si="227"/>
        <v>197</v>
      </c>
      <c r="N2574" s="1110" t="s">
        <v>5342</v>
      </c>
      <c r="O2574" s="1129" t="str">
        <f t="shared" si="225"/>
        <v/>
      </c>
      <c r="P2574" s="175"/>
      <c r="Q2574" s="175"/>
      <c r="R2574" s="175"/>
      <c r="S2574" s="175"/>
      <c r="T2574" s="175"/>
      <c r="U2574" s="175"/>
      <c r="V2574" s="175"/>
      <c r="W2574" s="175"/>
      <c r="X2574" s="175"/>
      <c r="Y2574" s="175"/>
      <c r="Z2574" s="175"/>
      <c r="AA2574" s="175"/>
      <c r="AB2574" s="175"/>
      <c r="AC2574" s="175"/>
      <c r="AD2574" s="175"/>
      <c r="AE2574" s="175"/>
      <c r="AF2574" s="175"/>
      <c r="AG2574" s="175"/>
    </row>
    <row r="2575" spans="1:33" ht="18" customHeight="1">
      <c r="A2575" s="647" t="str">
        <f t="shared" si="226"/>
        <v>平成27</v>
      </c>
      <c r="B2575" s="551">
        <f t="shared" si="223"/>
        <v>57</v>
      </c>
      <c r="C2575" s="648" t="s">
        <v>5686</v>
      </c>
      <c r="D2575" s="648" t="str">
        <f t="shared" si="224"/>
        <v/>
      </c>
      <c r="E2575" s="694">
        <v>1</v>
      </c>
      <c r="F2575" s="650" t="s">
        <v>5687</v>
      </c>
      <c r="G2575" s="650" t="s">
        <v>4829</v>
      </c>
      <c r="H2575" s="650" t="s">
        <v>4767</v>
      </c>
      <c r="I2575" s="698" t="s">
        <v>5682</v>
      </c>
      <c r="J2575" s="697">
        <v>2</v>
      </c>
      <c r="K2575" s="697">
        <v>6</v>
      </c>
      <c r="L2575" s="697">
        <v>70</v>
      </c>
      <c r="M2575" s="176">
        <f t="shared" si="227"/>
        <v>70</v>
      </c>
      <c r="N2575" s="1110" t="s">
        <v>5342</v>
      </c>
      <c r="O2575" s="1129" t="str">
        <f t="shared" si="225"/>
        <v/>
      </c>
      <c r="P2575" s="175"/>
      <c r="Q2575" s="175"/>
      <c r="R2575" s="175"/>
      <c r="S2575" s="175"/>
      <c r="T2575" s="175"/>
      <c r="U2575" s="175"/>
      <c r="V2575" s="175"/>
      <c r="W2575" s="175"/>
      <c r="X2575" s="175"/>
      <c r="Y2575" s="175"/>
      <c r="Z2575" s="175"/>
      <c r="AA2575" s="175"/>
      <c r="AB2575" s="175"/>
      <c r="AC2575" s="175"/>
      <c r="AD2575" s="175"/>
      <c r="AE2575" s="175"/>
      <c r="AF2575" s="175"/>
      <c r="AG2575" s="175"/>
    </row>
    <row r="2576" spans="1:33" ht="18" customHeight="1">
      <c r="A2576" s="647" t="str">
        <f t="shared" si="226"/>
        <v>平成27</v>
      </c>
      <c r="B2576" s="551">
        <f t="shared" si="223"/>
        <v>69</v>
      </c>
      <c r="C2576" s="648" t="s">
        <v>5688</v>
      </c>
      <c r="D2576" s="648" t="str">
        <f t="shared" si="224"/>
        <v/>
      </c>
      <c r="E2576" s="694">
        <v>1</v>
      </c>
      <c r="F2576" s="650" t="s">
        <v>5689</v>
      </c>
      <c r="G2576" s="650" t="s">
        <v>2856</v>
      </c>
      <c r="H2576" s="650" t="s">
        <v>3335</v>
      </c>
      <c r="I2576" s="695" t="s">
        <v>4130</v>
      </c>
      <c r="J2576" s="697">
        <v>2</v>
      </c>
      <c r="K2576" s="697">
        <v>5</v>
      </c>
      <c r="L2576" s="697">
        <v>124</v>
      </c>
      <c r="M2576" s="176">
        <f t="shared" si="227"/>
        <v>124</v>
      </c>
      <c r="N2576" s="1110" t="s">
        <v>5342</v>
      </c>
      <c r="O2576" s="1129" t="str">
        <f t="shared" si="225"/>
        <v/>
      </c>
      <c r="P2576" s="175"/>
      <c r="Q2576" s="175"/>
      <c r="R2576" s="175"/>
      <c r="S2576" s="175"/>
      <c r="T2576" s="175"/>
      <c r="U2576" s="175"/>
      <c r="V2576" s="175"/>
      <c r="W2576" s="175"/>
      <c r="X2576" s="175"/>
      <c r="Y2576" s="175"/>
      <c r="Z2576" s="175"/>
      <c r="AA2576" s="175"/>
      <c r="AB2576" s="175"/>
      <c r="AC2576" s="175"/>
      <c r="AD2576" s="175"/>
      <c r="AE2576" s="175"/>
      <c r="AF2576" s="175"/>
      <c r="AG2576" s="175"/>
    </row>
    <row r="2577" spans="1:33" ht="18" customHeight="1">
      <c r="A2577" s="647" t="str">
        <f t="shared" si="226"/>
        <v>平成27</v>
      </c>
      <c r="B2577" s="551">
        <f t="shared" si="223"/>
        <v>69</v>
      </c>
      <c r="C2577" s="648" t="s">
        <v>5690</v>
      </c>
      <c r="D2577" s="648" t="str">
        <f t="shared" si="224"/>
        <v/>
      </c>
      <c r="E2577" s="694">
        <v>1</v>
      </c>
      <c r="F2577" s="650" t="s">
        <v>5689</v>
      </c>
      <c r="G2577" s="650" t="s">
        <v>4464</v>
      </c>
      <c r="H2577" s="650" t="s">
        <v>3335</v>
      </c>
      <c r="I2577" s="695" t="s">
        <v>4130</v>
      </c>
      <c r="J2577" s="697">
        <v>2</v>
      </c>
      <c r="K2577" s="697">
        <v>5</v>
      </c>
      <c r="L2577" s="697">
        <v>115</v>
      </c>
      <c r="M2577" s="176">
        <f t="shared" si="227"/>
        <v>115</v>
      </c>
      <c r="N2577" s="1110" t="s">
        <v>5342</v>
      </c>
      <c r="O2577" s="1129" t="str">
        <f t="shared" si="225"/>
        <v/>
      </c>
      <c r="P2577" s="175"/>
      <c r="Q2577" s="175"/>
      <c r="R2577" s="175"/>
      <c r="S2577" s="175"/>
      <c r="T2577" s="175"/>
      <c r="U2577" s="175"/>
      <c r="V2577" s="175"/>
      <c r="W2577" s="175"/>
      <c r="X2577" s="175"/>
      <c r="Y2577" s="175"/>
      <c r="Z2577" s="175"/>
      <c r="AA2577" s="175"/>
      <c r="AB2577" s="175"/>
      <c r="AC2577" s="175"/>
      <c r="AD2577" s="175"/>
      <c r="AE2577" s="175"/>
      <c r="AF2577" s="175"/>
      <c r="AG2577" s="175"/>
    </row>
    <row r="2578" spans="1:33" ht="18" customHeight="1">
      <c r="A2578" s="647" t="str">
        <f t="shared" si="226"/>
        <v>平成27</v>
      </c>
      <c r="B2578" s="551">
        <f t="shared" si="223"/>
        <v>69</v>
      </c>
      <c r="C2578" s="648" t="s">
        <v>5691</v>
      </c>
      <c r="D2578" s="648" t="str">
        <f t="shared" si="224"/>
        <v/>
      </c>
      <c r="E2578" s="699">
        <v>1</v>
      </c>
      <c r="F2578" s="650" t="s">
        <v>5692</v>
      </c>
      <c r="G2578" s="650" t="s">
        <v>2856</v>
      </c>
      <c r="H2578" s="650" t="s">
        <v>3512</v>
      </c>
      <c r="I2578" s="695" t="s">
        <v>4130</v>
      </c>
      <c r="J2578" s="697">
        <v>2</v>
      </c>
      <c r="K2578" s="697">
        <v>5</v>
      </c>
      <c r="L2578" s="697">
        <v>59</v>
      </c>
      <c r="M2578" s="176">
        <f t="shared" si="227"/>
        <v>59</v>
      </c>
      <c r="N2578" s="1110"/>
      <c r="O2578" s="1129" t="str">
        <f t="shared" si="225"/>
        <v/>
      </c>
      <c r="P2578" s="175"/>
      <c r="Q2578" s="175"/>
      <c r="R2578" s="175"/>
      <c r="S2578" s="175"/>
      <c r="T2578" s="175"/>
      <c r="U2578" s="175"/>
      <c r="V2578" s="175"/>
      <c r="W2578" s="175"/>
      <c r="X2578" s="175"/>
      <c r="Y2578" s="175"/>
      <c r="Z2578" s="175"/>
      <c r="AA2578" s="175"/>
      <c r="AB2578" s="175"/>
      <c r="AC2578" s="175"/>
      <c r="AD2578" s="175"/>
      <c r="AE2578" s="175"/>
      <c r="AF2578" s="175"/>
      <c r="AG2578" s="175"/>
    </row>
    <row r="2579" spans="1:33" ht="18" customHeight="1">
      <c r="A2579" s="647" t="str">
        <f t="shared" si="226"/>
        <v>平成27</v>
      </c>
      <c r="B2579" s="551">
        <f t="shared" si="223"/>
        <v>13</v>
      </c>
      <c r="C2579" s="648" t="s">
        <v>5693</v>
      </c>
      <c r="D2579" s="648">
        <f t="shared" si="224"/>
        <v>42193</v>
      </c>
      <c r="E2579" s="694">
        <v>2</v>
      </c>
      <c r="F2579" s="650" t="s">
        <v>5694</v>
      </c>
      <c r="G2579" s="650" t="s">
        <v>4704</v>
      </c>
      <c r="H2579" s="650" t="s">
        <v>3562</v>
      </c>
      <c r="I2579" s="695" t="s">
        <v>5682</v>
      </c>
      <c r="J2579" s="697">
        <v>1</v>
      </c>
      <c r="K2579" s="697">
        <v>79</v>
      </c>
      <c r="L2579" s="697">
        <v>150</v>
      </c>
      <c r="M2579" s="176">
        <f t="shared" si="227"/>
        <v>300</v>
      </c>
      <c r="N2579" s="1110"/>
      <c r="O2579" s="1129" t="str">
        <f t="shared" si="225"/>
        <v/>
      </c>
      <c r="P2579" s="175"/>
      <c r="Q2579" s="175"/>
      <c r="R2579" s="175"/>
      <c r="S2579" s="175"/>
      <c r="T2579" s="175"/>
      <c r="U2579" s="175"/>
      <c r="V2579" s="175"/>
      <c r="W2579" s="175"/>
      <c r="X2579" s="175"/>
      <c r="Y2579" s="175"/>
      <c r="Z2579" s="175"/>
      <c r="AA2579" s="175"/>
      <c r="AB2579" s="175"/>
      <c r="AC2579" s="175"/>
      <c r="AD2579" s="175"/>
      <c r="AE2579" s="175"/>
      <c r="AF2579" s="175"/>
      <c r="AG2579" s="175"/>
    </row>
    <row r="2580" spans="1:33" ht="18" customHeight="1">
      <c r="A2580" s="647" t="str">
        <f t="shared" si="226"/>
        <v>平成27</v>
      </c>
      <c r="B2580" s="551">
        <f t="shared" si="223"/>
        <v>148</v>
      </c>
      <c r="C2580" s="648" t="s">
        <v>5695</v>
      </c>
      <c r="D2580" s="648">
        <f t="shared" si="224"/>
        <v>42119</v>
      </c>
      <c r="E2580" s="694">
        <v>4</v>
      </c>
      <c r="F2580" s="650" t="s">
        <v>5696</v>
      </c>
      <c r="G2580" s="650" t="s">
        <v>5697</v>
      </c>
      <c r="H2580" s="650" t="s">
        <v>5035</v>
      </c>
      <c r="I2580" s="695" t="s">
        <v>5698</v>
      </c>
      <c r="J2580" s="697">
        <v>1</v>
      </c>
      <c r="K2580" s="697">
        <v>1</v>
      </c>
      <c r="L2580" s="697">
        <v>50</v>
      </c>
      <c r="M2580" s="176">
        <f t="shared" si="227"/>
        <v>200</v>
      </c>
      <c r="N2580" s="1110"/>
      <c r="O2580" s="1129" t="str">
        <f t="shared" si="225"/>
        <v/>
      </c>
      <c r="P2580" s="175"/>
      <c r="Q2580" s="175"/>
      <c r="R2580" s="175"/>
      <c r="S2580" s="175"/>
      <c r="T2580" s="175"/>
      <c r="U2580" s="175"/>
      <c r="V2580" s="175"/>
      <c r="W2580" s="175"/>
      <c r="X2580" s="175"/>
      <c r="Y2580" s="175"/>
      <c r="Z2580" s="175"/>
      <c r="AA2580" s="175"/>
      <c r="AB2580" s="175"/>
      <c r="AC2580" s="175"/>
      <c r="AD2580" s="175"/>
      <c r="AE2580" s="175"/>
      <c r="AF2580" s="175"/>
      <c r="AG2580" s="175"/>
    </row>
    <row r="2581" spans="1:33" ht="18" customHeight="1">
      <c r="A2581" s="647" t="str">
        <f t="shared" si="226"/>
        <v>平成27</v>
      </c>
      <c r="B2581" s="551">
        <f t="shared" si="223"/>
        <v>29</v>
      </c>
      <c r="C2581" s="648" t="s">
        <v>5699</v>
      </c>
      <c r="D2581" s="648">
        <f t="shared" si="224"/>
        <v>42143</v>
      </c>
      <c r="E2581" s="694">
        <v>2</v>
      </c>
      <c r="F2581" s="650" t="s">
        <v>5700</v>
      </c>
      <c r="G2581" s="650" t="s">
        <v>5701</v>
      </c>
      <c r="H2581" s="650" t="s">
        <v>5035</v>
      </c>
      <c r="I2581" s="695" t="s">
        <v>5698</v>
      </c>
      <c r="J2581" s="697">
        <v>1</v>
      </c>
      <c r="K2581" s="697">
        <v>19</v>
      </c>
      <c r="L2581" s="697">
        <v>77</v>
      </c>
      <c r="M2581" s="176">
        <f t="shared" si="227"/>
        <v>154</v>
      </c>
      <c r="N2581" s="1110"/>
      <c r="O2581" s="1129" t="str">
        <f t="shared" si="225"/>
        <v/>
      </c>
      <c r="P2581" s="175"/>
      <c r="Q2581" s="175"/>
      <c r="R2581" s="175"/>
      <c r="S2581" s="175"/>
      <c r="T2581" s="175"/>
      <c r="U2581" s="175"/>
      <c r="V2581" s="175"/>
      <c r="W2581" s="175"/>
      <c r="X2581" s="175"/>
      <c r="Y2581" s="175"/>
      <c r="Z2581" s="175"/>
      <c r="AA2581" s="175"/>
      <c r="AB2581" s="175"/>
      <c r="AC2581" s="175"/>
      <c r="AD2581" s="175"/>
      <c r="AE2581" s="175"/>
      <c r="AF2581" s="175"/>
      <c r="AG2581" s="175"/>
    </row>
    <row r="2582" spans="1:33" ht="18" customHeight="1">
      <c r="A2582" s="647" t="str">
        <f t="shared" si="226"/>
        <v>平成27</v>
      </c>
      <c r="B2582" s="551">
        <f t="shared" si="223"/>
        <v>1</v>
      </c>
      <c r="C2582" s="648" t="s">
        <v>5702</v>
      </c>
      <c r="D2582" s="648">
        <f t="shared" si="224"/>
        <v>42162</v>
      </c>
      <c r="E2582" s="694">
        <v>2</v>
      </c>
      <c r="F2582" s="650" t="s">
        <v>5703</v>
      </c>
      <c r="G2582" s="650" t="s">
        <v>5704</v>
      </c>
      <c r="H2582" s="650" t="s">
        <v>3523</v>
      </c>
      <c r="I2582" s="695" t="s">
        <v>5039</v>
      </c>
      <c r="J2582" s="697">
        <v>1</v>
      </c>
      <c r="K2582" s="697">
        <v>435</v>
      </c>
      <c r="L2582" s="697">
        <v>920</v>
      </c>
      <c r="M2582" s="176">
        <f t="shared" si="227"/>
        <v>1840</v>
      </c>
      <c r="N2582" s="1110"/>
      <c r="O2582" s="1129" t="str">
        <f t="shared" si="225"/>
        <v/>
      </c>
      <c r="P2582" s="175"/>
      <c r="Q2582" s="175"/>
      <c r="R2582" s="175"/>
      <c r="S2582" s="175"/>
      <c r="T2582" s="175"/>
      <c r="U2582" s="175"/>
      <c r="V2582" s="175"/>
      <c r="W2582" s="175"/>
      <c r="X2582" s="175"/>
      <c r="Y2582" s="175"/>
      <c r="Z2582" s="175"/>
      <c r="AA2582" s="175"/>
      <c r="AB2582" s="175"/>
      <c r="AC2582" s="175"/>
      <c r="AD2582" s="175"/>
      <c r="AE2582" s="175"/>
      <c r="AF2582" s="175"/>
      <c r="AG2582" s="175"/>
    </row>
    <row r="2583" spans="1:33" ht="18" customHeight="1">
      <c r="A2583" s="647" t="str">
        <f t="shared" si="226"/>
        <v>平成27</v>
      </c>
      <c r="B2583" s="551">
        <f t="shared" si="223"/>
        <v>11</v>
      </c>
      <c r="C2583" s="648" t="s">
        <v>5705</v>
      </c>
      <c r="D2583" s="648">
        <f t="shared" si="224"/>
        <v>42166</v>
      </c>
      <c r="E2583" s="694">
        <v>2</v>
      </c>
      <c r="F2583" s="650" t="s">
        <v>5706</v>
      </c>
      <c r="G2583" s="650" t="s">
        <v>3532</v>
      </c>
      <c r="H2583" s="650" t="s">
        <v>3536</v>
      </c>
      <c r="I2583" s="695" t="s">
        <v>5698</v>
      </c>
      <c r="J2583" s="697">
        <v>1</v>
      </c>
      <c r="K2583" s="697">
        <v>87</v>
      </c>
      <c r="L2583" s="697">
        <v>497</v>
      </c>
      <c r="M2583" s="176">
        <f t="shared" si="227"/>
        <v>994</v>
      </c>
      <c r="N2583" s="1110"/>
      <c r="O2583" s="1129" t="str">
        <f t="shared" si="225"/>
        <v/>
      </c>
      <c r="P2583" s="175"/>
      <c r="Q2583" s="175"/>
      <c r="R2583" s="175"/>
      <c r="S2583" s="175"/>
      <c r="T2583" s="175"/>
      <c r="U2583" s="175"/>
      <c r="V2583" s="175"/>
      <c r="W2583" s="175"/>
      <c r="X2583" s="175"/>
      <c r="Y2583" s="175"/>
      <c r="Z2583" s="175"/>
      <c r="AA2583" s="175"/>
      <c r="AB2583" s="175"/>
      <c r="AC2583" s="175"/>
      <c r="AD2583" s="175"/>
      <c r="AE2583" s="175"/>
      <c r="AF2583" s="175"/>
      <c r="AG2583" s="175"/>
    </row>
    <row r="2584" spans="1:33" ht="18" customHeight="1">
      <c r="A2584" s="647" t="str">
        <f t="shared" si="226"/>
        <v>平成27</v>
      </c>
      <c r="B2584" s="551">
        <f t="shared" si="223"/>
        <v>21</v>
      </c>
      <c r="C2584" s="648" t="s">
        <v>5707</v>
      </c>
      <c r="D2584" s="648">
        <f t="shared" si="224"/>
        <v>42176</v>
      </c>
      <c r="E2584" s="694">
        <v>2</v>
      </c>
      <c r="F2584" s="650" t="s">
        <v>5708</v>
      </c>
      <c r="G2584" s="650" t="s">
        <v>1964</v>
      </c>
      <c r="H2584" s="650" t="s">
        <v>3557</v>
      </c>
      <c r="I2584" s="695" t="s">
        <v>5039</v>
      </c>
      <c r="J2584" s="697">
        <v>1</v>
      </c>
      <c r="K2584" s="697">
        <v>41</v>
      </c>
      <c r="L2584" s="697">
        <v>90</v>
      </c>
      <c r="M2584" s="176">
        <f t="shared" si="227"/>
        <v>180</v>
      </c>
      <c r="N2584" s="1110"/>
      <c r="O2584" s="1129" t="str">
        <f t="shared" si="225"/>
        <v/>
      </c>
      <c r="P2584" s="175"/>
      <c r="Q2584" s="175"/>
      <c r="R2584" s="175"/>
      <c r="S2584" s="175"/>
      <c r="T2584" s="175"/>
      <c r="U2584" s="175"/>
      <c r="V2584" s="175"/>
      <c r="W2584" s="175"/>
      <c r="X2584" s="175"/>
      <c r="Y2584" s="175"/>
      <c r="Z2584" s="175"/>
      <c r="AA2584" s="175"/>
      <c r="AB2584" s="175"/>
      <c r="AC2584" s="175"/>
      <c r="AD2584" s="175"/>
      <c r="AE2584" s="175"/>
      <c r="AF2584" s="175"/>
      <c r="AG2584" s="175"/>
    </row>
    <row r="2585" spans="1:33" ht="18" customHeight="1">
      <c r="A2585" s="647" t="str">
        <f t="shared" si="226"/>
        <v>平成27</v>
      </c>
      <c r="B2585" s="551">
        <f t="shared" si="223"/>
        <v>5</v>
      </c>
      <c r="C2585" s="648" t="s">
        <v>5709</v>
      </c>
      <c r="D2585" s="648">
        <f t="shared" si="224"/>
        <v>42178</v>
      </c>
      <c r="E2585" s="694">
        <v>2</v>
      </c>
      <c r="F2585" s="650" t="s">
        <v>5710</v>
      </c>
      <c r="G2585" s="650" t="s">
        <v>1503</v>
      </c>
      <c r="H2585" s="650" t="s">
        <v>3547</v>
      </c>
      <c r="I2585" s="695" t="s">
        <v>5698</v>
      </c>
      <c r="J2585" s="697">
        <v>1</v>
      </c>
      <c r="K2585" s="697">
        <v>202</v>
      </c>
      <c r="L2585" s="697">
        <v>450</v>
      </c>
      <c r="M2585" s="176">
        <f t="shared" si="227"/>
        <v>900</v>
      </c>
      <c r="N2585" s="1110"/>
      <c r="O2585" s="1129" t="str">
        <f t="shared" si="225"/>
        <v/>
      </c>
      <c r="P2585" s="175"/>
      <c r="Q2585" s="175"/>
      <c r="R2585" s="175"/>
      <c r="S2585" s="175"/>
      <c r="T2585" s="175"/>
      <c r="U2585" s="175"/>
      <c r="V2585" s="175"/>
      <c r="W2585" s="175"/>
      <c r="X2585" s="175"/>
      <c r="Y2585" s="175"/>
      <c r="Z2585" s="175"/>
      <c r="AA2585" s="175"/>
      <c r="AB2585" s="175"/>
      <c r="AC2585" s="175"/>
      <c r="AD2585" s="175"/>
      <c r="AE2585" s="175"/>
      <c r="AF2585" s="175"/>
      <c r="AG2585" s="175"/>
    </row>
    <row r="2586" spans="1:33" ht="18" customHeight="1">
      <c r="A2586" s="647" t="str">
        <f t="shared" si="226"/>
        <v>平成27</v>
      </c>
      <c r="B2586" s="551">
        <f t="shared" si="223"/>
        <v>41</v>
      </c>
      <c r="C2586" s="648" t="s">
        <v>5711</v>
      </c>
      <c r="D2586" s="648" t="str">
        <f t="shared" si="224"/>
        <v/>
      </c>
      <c r="E2586" s="700">
        <v>1</v>
      </c>
      <c r="F2586" s="650" t="s">
        <v>5712</v>
      </c>
      <c r="G2586" s="650" t="s">
        <v>2915</v>
      </c>
      <c r="H2586" s="650" t="s">
        <v>3538</v>
      </c>
      <c r="I2586" s="695" t="s">
        <v>4099</v>
      </c>
      <c r="J2586" s="697">
        <v>1</v>
      </c>
      <c r="K2586" s="697">
        <v>9</v>
      </c>
      <c r="L2586" s="697">
        <v>50</v>
      </c>
      <c r="M2586" s="176">
        <f t="shared" si="227"/>
        <v>50</v>
      </c>
      <c r="N2586" s="1110"/>
      <c r="O2586" s="1129" t="str">
        <f t="shared" si="225"/>
        <v/>
      </c>
      <c r="P2586" s="175"/>
      <c r="Q2586" s="175"/>
      <c r="R2586" s="175"/>
      <c r="S2586" s="175"/>
      <c r="T2586" s="175"/>
      <c r="U2586" s="175"/>
      <c r="V2586" s="175"/>
      <c r="W2586" s="175"/>
      <c r="X2586" s="175"/>
      <c r="Y2586" s="175"/>
      <c r="Z2586" s="175"/>
      <c r="AA2586" s="175"/>
      <c r="AB2586" s="175"/>
      <c r="AC2586" s="175"/>
      <c r="AD2586" s="175"/>
      <c r="AE2586" s="175"/>
      <c r="AF2586" s="175"/>
      <c r="AG2586" s="175"/>
    </row>
    <row r="2587" spans="1:33" ht="18" customHeight="1">
      <c r="A2587" s="647" t="str">
        <f t="shared" si="226"/>
        <v>平成27</v>
      </c>
      <c r="B2587" s="551">
        <f t="shared" si="223"/>
        <v>41</v>
      </c>
      <c r="C2587" s="648" t="s">
        <v>5713</v>
      </c>
      <c r="D2587" s="648" t="str">
        <f t="shared" si="224"/>
        <v/>
      </c>
      <c r="E2587" s="700">
        <v>1</v>
      </c>
      <c r="F2587" s="650" t="s">
        <v>5712</v>
      </c>
      <c r="G2587" s="650" t="s">
        <v>5714</v>
      </c>
      <c r="H2587" s="650" t="s">
        <v>3538</v>
      </c>
      <c r="I2587" s="695" t="s">
        <v>4099</v>
      </c>
      <c r="J2587" s="697">
        <v>1</v>
      </c>
      <c r="K2587" s="697">
        <v>9</v>
      </c>
      <c r="L2587" s="697">
        <v>25</v>
      </c>
      <c r="M2587" s="176">
        <f t="shared" si="227"/>
        <v>25</v>
      </c>
      <c r="N2587" s="1110"/>
      <c r="O2587" s="1129" t="str">
        <f t="shared" si="225"/>
        <v/>
      </c>
      <c r="P2587" s="175"/>
      <c r="Q2587" s="175"/>
      <c r="R2587" s="175"/>
      <c r="S2587" s="175"/>
      <c r="T2587" s="175"/>
      <c r="U2587" s="175"/>
      <c r="V2587" s="175"/>
      <c r="W2587" s="175"/>
      <c r="X2587" s="175"/>
      <c r="Y2587" s="175"/>
      <c r="Z2587" s="175"/>
      <c r="AA2587" s="175"/>
      <c r="AB2587" s="175"/>
      <c r="AC2587" s="175"/>
      <c r="AD2587" s="175"/>
      <c r="AE2587" s="175"/>
      <c r="AF2587" s="175"/>
      <c r="AG2587" s="175"/>
    </row>
    <row r="2588" spans="1:33" ht="18" customHeight="1">
      <c r="A2588" s="647" t="str">
        <f t="shared" si="226"/>
        <v>平成27</v>
      </c>
      <c r="B2588" s="551">
        <f t="shared" si="223"/>
        <v>57</v>
      </c>
      <c r="C2588" s="648" t="s">
        <v>5715</v>
      </c>
      <c r="D2588" s="648" t="str">
        <f t="shared" si="224"/>
        <v/>
      </c>
      <c r="E2588" s="700">
        <v>1</v>
      </c>
      <c r="F2588" s="701" t="s">
        <v>5716</v>
      </c>
      <c r="G2588" s="650" t="s">
        <v>2915</v>
      </c>
      <c r="H2588" s="650" t="s">
        <v>5717</v>
      </c>
      <c r="I2588" s="695" t="s">
        <v>4099</v>
      </c>
      <c r="J2588" s="697">
        <v>1</v>
      </c>
      <c r="K2588" s="697">
        <v>6</v>
      </c>
      <c r="L2588" s="697">
        <v>89</v>
      </c>
      <c r="M2588" s="176">
        <f t="shared" si="227"/>
        <v>89</v>
      </c>
      <c r="N2588" s="1110"/>
      <c r="O2588" s="1129" t="str">
        <f t="shared" si="225"/>
        <v/>
      </c>
      <c r="P2588" s="175"/>
      <c r="Q2588" s="175"/>
      <c r="R2588" s="175"/>
      <c r="S2588" s="175"/>
      <c r="T2588" s="175"/>
      <c r="U2588" s="175"/>
      <c r="V2588" s="175"/>
      <c r="W2588" s="175"/>
      <c r="X2588" s="175"/>
      <c r="Y2588" s="175"/>
      <c r="Z2588" s="175"/>
      <c r="AA2588" s="175"/>
      <c r="AB2588" s="175"/>
      <c r="AC2588" s="175"/>
      <c r="AD2588" s="175"/>
      <c r="AE2588" s="175"/>
      <c r="AF2588" s="175"/>
      <c r="AG2588" s="175"/>
    </row>
    <row r="2589" spans="1:33" ht="18" customHeight="1">
      <c r="A2589" s="647" t="str">
        <f t="shared" si="226"/>
        <v>平成27</v>
      </c>
      <c r="B2589" s="551">
        <f t="shared" si="223"/>
        <v>39</v>
      </c>
      <c r="C2589" s="648" t="s">
        <v>5718</v>
      </c>
      <c r="D2589" s="648" t="str">
        <f t="shared" si="224"/>
        <v/>
      </c>
      <c r="E2589" s="694">
        <v>1</v>
      </c>
      <c r="F2589" s="650" t="s">
        <v>5719</v>
      </c>
      <c r="G2589" s="650" t="s">
        <v>3175</v>
      </c>
      <c r="H2589" s="650" t="s">
        <v>2920</v>
      </c>
      <c r="I2589" s="695" t="s">
        <v>4976</v>
      </c>
      <c r="J2589" s="697">
        <v>2</v>
      </c>
      <c r="K2589" s="697">
        <v>10</v>
      </c>
      <c r="L2589" s="697">
        <v>135</v>
      </c>
      <c r="M2589" s="176">
        <f t="shared" si="227"/>
        <v>135</v>
      </c>
      <c r="N2589" s="1110"/>
      <c r="O2589" s="1129" t="str">
        <f t="shared" si="225"/>
        <v/>
      </c>
      <c r="P2589" s="175"/>
      <c r="Q2589" s="175"/>
      <c r="R2589" s="175"/>
      <c r="S2589" s="175"/>
      <c r="T2589" s="175"/>
      <c r="U2589" s="175"/>
      <c r="V2589" s="175"/>
      <c r="W2589" s="175"/>
      <c r="X2589" s="175"/>
      <c r="Y2589" s="175"/>
      <c r="Z2589" s="175"/>
      <c r="AA2589" s="175"/>
      <c r="AB2589" s="175"/>
      <c r="AC2589" s="175"/>
      <c r="AD2589" s="175"/>
      <c r="AE2589" s="175"/>
      <c r="AF2589" s="175"/>
      <c r="AG2589" s="175"/>
    </row>
    <row r="2590" spans="1:33" ht="18" customHeight="1">
      <c r="A2590" s="647" t="str">
        <f t="shared" si="226"/>
        <v>平成27</v>
      </c>
      <c r="B2590" s="551">
        <f t="shared" si="223"/>
        <v>57</v>
      </c>
      <c r="C2590" s="648" t="s">
        <v>5720</v>
      </c>
      <c r="D2590" s="648" t="str">
        <f t="shared" si="224"/>
        <v/>
      </c>
      <c r="E2590" s="694">
        <v>1</v>
      </c>
      <c r="F2590" s="650" t="s">
        <v>5721</v>
      </c>
      <c r="G2590" s="650" t="s">
        <v>2787</v>
      </c>
      <c r="H2590" s="650" t="s">
        <v>2868</v>
      </c>
      <c r="I2590" s="695" t="s">
        <v>4976</v>
      </c>
      <c r="J2590" s="697">
        <v>2</v>
      </c>
      <c r="K2590" s="697">
        <v>6</v>
      </c>
      <c r="L2590" s="697">
        <v>73</v>
      </c>
      <c r="M2590" s="176">
        <f t="shared" si="227"/>
        <v>73</v>
      </c>
      <c r="N2590" s="1110"/>
      <c r="O2590" s="1129" t="str">
        <f t="shared" si="225"/>
        <v/>
      </c>
      <c r="P2590" s="175"/>
      <c r="Q2590" s="175"/>
      <c r="R2590" s="175"/>
      <c r="S2590" s="175"/>
      <c r="T2590" s="175"/>
      <c r="U2590" s="175"/>
      <c r="V2590" s="175"/>
      <c r="W2590" s="175"/>
      <c r="X2590" s="175"/>
      <c r="Y2590" s="175"/>
      <c r="Z2590" s="175"/>
      <c r="AA2590" s="175"/>
      <c r="AB2590" s="175"/>
      <c r="AC2590" s="175"/>
      <c r="AD2590" s="175"/>
      <c r="AE2590" s="175"/>
      <c r="AF2590" s="175"/>
      <c r="AG2590" s="175"/>
    </row>
    <row r="2591" spans="1:33" ht="18" customHeight="1">
      <c r="A2591" s="647" t="str">
        <f t="shared" si="226"/>
        <v>平成27</v>
      </c>
      <c r="B2591" s="551">
        <f t="shared" si="223"/>
        <v>31</v>
      </c>
      <c r="C2591" s="648" t="s">
        <v>5722</v>
      </c>
      <c r="D2591" s="648" t="str">
        <f t="shared" si="224"/>
        <v/>
      </c>
      <c r="E2591" s="694">
        <v>1</v>
      </c>
      <c r="F2591" s="650" t="s">
        <v>5723</v>
      </c>
      <c r="G2591" s="650" t="s">
        <v>3134</v>
      </c>
      <c r="H2591" s="650" t="s">
        <v>5035</v>
      </c>
      <c r="I2591" s="695" t="s">
        <v>5698</v>
      </c>
      <c r="J2591" s="697">
        <v>1</v>
      </c>
      <c r="K2591" s="697">
        <v>14</v>
      </c>
      <c r="L2591" s="697">
        <v>71</v>
      </c>
      <c r="M2591" s="176">
        <f t="shared" si="227"/>
        <v>71</v>
      </c>
      <c r="N2591" s="1110" t="s">
        <v>5342</v>
      </c>
      <c r="O2591" s="1129" t="str">
        <f t="shared" si="225"/>
        <v/>
      </c>
      <c r="P2591" s="175"/>
      <c r="Q2591" s="175"/>
      <c r="R2591" s="175"/>
      <c r="S2591" s="175"/>
      <c r="T2591" s="175"/>
      <c r="U2591" s="175"/>
      <c r="V2591" s="175"/>
      <c r="W2591" s="175"/>
      <c r="X2591" s="175"/>
      <c r="Y2591" s="175"/>
      <c r="Z2591" s="175"/>
      <c r="AA2591" s="175"/>
      <c r="AB2591" s="175"/>
      <c r="AC2591" s="175"/>
      <c r="AD2591" s="175"/>
      <c r="AE2591" s="175"/>
      <c r="AF2591" s="175"/>
      <c r="AG2591" s="175"/>
    </row>
    <row r="2592" spans="1:33" ht="18" customHeight="1">
      <c r="A2592" s="647" t="str">
        <f t="shared" si="226"/>
        <v>平成27</v>
      </c>
      <c r="B2592" s="551">
        <f t="shared" si="223"/>
        <v>69</v>
      </c>
      <c r="C2592" s="648" t="s">
        <v>5724</v>
      </c>
      <c r="D2592" s="648" t="str">
        <f t="shared" si="224"/>
        <v/>
      </c>
      <c r="E2592" s="694">
        <v>1</v>
      </c>
      <c r="F2592" s="650" t="s">
        <v>3976</v>
      </c>
      <c r="G2592" s="650" t="s">
        <v>3134</v>
      </c>
      <c r="H2592" s="650" t="s">
        <v>3562</v>
      </c>
      <c r="I2592" s="695" t="s">
        <v>5682</v>
      </c>
      <c r="J2592" s="697">
        <v>2</v>
      </c>
      <c r="K2592" s="697">
        <v>5</v>
      </c>
      <c r="L2592" s="697">
        <v>123</v>
      </c>
      <c r="M2592" s="176">
        <f t="shared" si="227"/>
        <v>123</v>
      </c>
      <c r="N2592" s="1110"/>
      <c r="O2592" s="1129" t="str">
        <f t="shared" si="225"/>
        <v/>
      </c>
      <c r="P2592" s="175"/>
      <c r="Q2592" s="175"/>
      <c r="R2592" s="175"/>
      <c r="S2592" s="175"/>
      <c r="T2592" s="175"/>
      <c r="U2592" s="175"/>
      <c r="V2592" s="175"/>
      <c r="W2592" s="175"/>
      <c r="X2592" s="175"/>
      <c r="Y2592" s="175"/>
      <c r="Z2592" s="175"/>
      <c r="AA2592" s="175"/>
      <c r="AB2592" s="175"/>
      <c r="AC2592" s="175"/>
      <c r="AD2592" s="175"/>
      <c r="AE2592" s="175"/>
      <c r="AF2592" s="175"/>
      <c r="AG2592" s="175"/>
    </row>
    <row r="2593" spans="1:33" ht="18" customHeight="1">
      <c r="A2593" s="647" t="str">
        <f t="shared" si="226"/>
        <v>平成27</v>
      </c>
      <c r="B2593" s="551">
        <f t="shared" si="223"/>
        <v>57</v>
      </c>
      <c r="C2593" s="648" t="s">
        <v>5725</v>
      </c>
      <c r="D2593" s="648" t="str">
        <f t="shared" si="224"/>
        <v/>
      </c>
      <c r="E2593" s="694">
        <v>1</v>
      </c>
      <c r="F2593" s="650" t="s">
        <v>5726</v>
      </c>
      <c r="G2593" s="650" t="s">
        <v>2915</v>
      </c>
      <c r="H2593" s="650" t="s">
        <v>3538</v>
      </c>
      <c r="I2593" s="695" t="s">
        <v>4075</v>
      </c>
      <c r="J2593" s="697">
        <v>2</v>
      </c>
      <c r="K2593" s="697">
        <v>6</v>
      </c>
      <c r="L2593" s="697">
        <v>108</v>
      </c>
      <c r="M2593" s="176">
        <f t="shared" si="227"/>
        <v>108</v>
      </c>
      <c r="N2593" s="1110"/>
      <c r="O2593" s="1129" t="str">
        <f t="shared" si="225"/>
        <v/>
      </c>
      <c r="P2593" s="175"/>
      <c r="Q2593" s="175"/>
      <c r="R2593" s="175"/>
      <c r="S2593" s="175"/>
      <c r="T2593" s="175"/>
      <c r="U2593" s="175"/>
      <c r="V2593" s="175"/>
      <c r="W2593" s="175"/>
      <c r="X2593" s="175"/>
      <c r="Y2593" s="175"/>
      <c r="Z2593" s="175"/>
      <c r="AA2593" s="175"/>
      <c r="AB2593" s="175"/>
      <c r="AC2593" s="175"/>
      <c r="AD2593" s="175"/>
      <c r="AE2593" s="175"/>
      <c r="AF2593" s="175"/>
      <c r="AG2593" s="175"/>
    </row>
    <row r="2594" spans="1:33" ht="18" customHeight="1">
      <c r="A2594" s="647" t="str">
        <f t="shared" si="226"/>
        <v>平成27</v>
      </c>
      <c r="B2594" s="551">
        <f t="shared" si="223"/>
        <v>36</v>
      </c>
      <c r="C2594" s="648" t="s">
        <v>5727</v>
      </c>
      <c r="D2594" s="648" t="str">
        <f t="shared" si="224"/>
        <v/>
      </c>
      <c r="E2594" s="694">
        <v>1</v>
      </c>
      <c r="F2594" s="650" t="s">
        <v>5728</v>
      </c>
      <c r="G2594" s="650" t="s">
        <v>3078</v>
      </c>
      <c r="H2594" s="650" t="s">
        <v>3538</v>
      </c>
      <c r="I2594" s="695" t="s">
        <v>4075</v>
      </c>
      <c r="J2594" s="697">
        <v>1</v>
      </c>
      <c r="K2594" s="697">
        <v>11</v>
      </c>
      <c r="L2594" s="697">
        <v>204</v>
      </c>
      <c r="M2594" s="176">
        <f t="shared" si="227"/>
        <v>204</v>
      </c>
      <c r="N2594" s="1110"/>
      <c r="O2594" s="1129" t="str">
        <f t="shared" si="225"/>
        <v/>
      </c>
      <c r="P2594" s="175"/>
      <c r="Q2594" s="175"/>
      <c r="R2594" s="175"/>
      <c r="S2594" s="175"/>
      <c r="T2594" s="175"/>
      <c r="U2594" s="175"/>
      <c r="V2594" s="175"/>
      <c r="W2594" s="175"/>
      <c r="X2594" s="175"/>
      <c r="Y2594" s="175"/>
      <c r="Z2594" s="175"/>
      <c r="AA2594" s="175"/>
      <c r="AB2594" s="175"/>
      <c r="AC2594" s="175"/>
      <c r="AD2594" s="175"/>
      <c r="AE2594" s="175"/>
      <c r="AF2594" s="175"/>
      <c r="AG2594" s="175"/>
    </row>
    <row r="2595" spans="1:33" ht="18" customHeight="1">
      <c r="A2595" s="647" t="str">
        <f t="shared" si="226"/>
        <v>平成27</v>
      </c>
      <c r="B2595" s="551">
        <f t="shared" si="223"/>
        <v>44</v>
      </c>
      <c r="C2595" s="648" t="s">
        <v>5729</v>
      </c>
      <c r="D2595" s="648">
        <f t="shared" si="224"/>
        <v>42241</v>
      </c>
      <c r="E2595" s="694">
        <v>2</v>
      </c>
      <c r="F2595" s="650" t="s">
        <v>5730</v>
      </c>
      <c r="G2595" s="650" t="s">
        <v>5731</v>
      </c>
      <c r="H2595" s="650" t="s">
        <v>3536</v>
      </c>
      <c r="I2595" s="695" t="s">
        <v>5698</v>
      </c>
      <c r="J2595" s="697">
        <v>1</v>
      </c>
      <c r="K2595" s="697">
        <v>8</v>
      </c>
      <c r="L2595" s="697">
        <v>80</v>
      </c>
      <c r="M2595" s="176">
        <f t="shared" si="227"/>
        <v>160</v>
      </c>
      <c r="N2595" s="1110"/>
      <c r="O2595" s="1129" t="str">
        <f t="shared" si="225"/>
        <v/>
      </c>
      <c r="P2595" s="175"/>
      <c r="Q2595" s="175"/>
      <c r="R2595" s="175"/>
      <c r="S2595" s="175"/>
      <c r="T2595" s="175"/>
      <c r="U2595" s="175"/>
      <c r="V2595" s="175"/>
      <c r="W2595" s="175"/>
      <c r="X2595" s="175"/>
      <c r="Y2595" s="175"/>
      <c r="Z2595" s="175"/>
      <c r="AA2595" s="175"/>
      <c r="AB2595" s="175"/>
      <c r="AC2595" s="175"/>
      <c r="AD2595" s="175"/>
      <c r="AE2595" s="175"/>
      <c r="AF2595" s="175"/>
      <c r="AG2595" s="175"/>
    </row>
    <row r="2596" spans="1:33" ht="18" customHeight="1">
      <c r="A2596" s="647" t="str">
        <f t="shared" si="226"/>
        <v>平成27</v>
      </c>
      <c r="B2596" s="551">
        <f t="shared" si="223"/>
        <v>44</v>
      </c>
      <c r="C2596" s="648" t="s">
        <v>5729</v>
      </c>
      <c r="D2596" s="648">
        <f t="shared" si="224"/>
        <v>42241</v>
      </c>
      <c r="E2596" s="694">
        <v>2</v>
      </c>
      <c r="F2596" s="650" t="s">
        <v>5732</v>
      </c>
      <c r="G2596" s="650" t="s">
        <v>5731</v>
      </c>
      <c r="H2596" s="650" t="s">
        <v>4787</v>
      </c>
      <c r="I2596" s="695" t="s">
        <v>5698</v>
      </c>
      <c r="J2596" s="697">
        <v>1</v>
      </c>
      <c r="K2596" s="697">
        <v>8</v>
      </c>
      <c r="L2596" s="697">
        <v>79</v>
      </c>
      <c r="M2596" s="176">
        <f t="shared" si="227"/>
        <v>158</v>
      </c>
      <c r="N2596" s="1110"/>
      <c r="O2596" s="1129" t="str">
        <f t="shared" si="225"/>
        <v/>
      </c>
      <c r="P2596" s="175"/>
      <c r="Q2596" s="175"/>
      <c r="R2596" s="175"/>
      <c r="S2596" s="175"/>
      <c r="T2596" s="175"/>
      <c r="U2596" s="175"/>
      <c r="V2596" s="175"/>
      <c r="W2596" s="175"/>
      <c r="X2596" s="175"/>
      <c r="Y2596" s="175"/>
      <c r="Z2596" s="175"/>
      <c r="AA2596" s="175"/>
      <c r="AB2596" s="175"/>
      <c r="AC2596" s="175"/>
      <c r="AD2596" s="175"/>
      <c r="AE2596" s="175"/>
      <c r="AF2596" s="175"/>
      <c r="AG2596" s="175"/>
    </row>
    <row r="2597" spans="1:33" ht="18" customHeight="1">
      <c r="A2597" s="647" t="str">
        <f t="shared" si="226"/>
        <v>平成27</v>
      </c>
      <c r="B2597" s="551">
        <f t="shared" si="223"/>
        <v>27</v>
      </c>
      <c r="C2597" s="648" t="s">
        <v>5733</v>
      </c>
      <c r="D2597" s="648">
        <f t="shared" si="224"/>
        <v>42223</v>
      </c>
      <c r="E2597" s="694">
        <v>2</v>
      </c>
      <c r="F2597" s="650" t="s">
        <v>5734</v>
      </c>
      <c r="G2597" s="650" t="s">
        <v>2915</v>
      </c>
      <c r="H2597" s="650" t="s">
        <v>4792</v>
      </c>
      <c r="I2597" s="695" t="s">
        <v>5039</v>
      </c>
      <c r="J2597" s="697">
        <v>1</v>
      </c>
      <c r="K2597" s="697">
        <v>28</v>
      </c>
      <c r="L2597" s="697">
        <v>59</v>
      </c>
      <c r="M2597" s="176">
        <f t="shared" si="227"/>
        <v>118</v>
      </c>
      <c r="N2597" s="1110"/>
      <c r="O2597" s="1129" t="str">
        <f t="shared" si="225"/>
        <v/>
      </c>
      <c r="P2597" s="175"/>
      <c r="Q2597" s="175"/>
      <c r="R2597" s="175"/>
      <c r="S2597" s="175"/>
      <c r="T2597" s="175"/>
      <c r="U2597" s="175"/>
      <c r="V2597" s="175"/>
      <c r="W2597" s="175"/>
      <c r="X2597" s="175"/>
      <c r="Y2597" s="175"/>
      <c r="Z2597" s="175"/>
      <c r="AA2597" s="175"/>
      <c r="AB2597" s="175"/>
      <c r="AC2597" s="175"/>
      <c r="AD2597" s="175"/>
      <c r="AE2597" s="175"/>
      <c r="AF2597" s="175"/>
      <c r="AG2597" s="175"/>
    </row>
    <row r="2598" spans="1:33" ht="18" customHeight="1">
      <c r="A2598" s="647" t="str">
        <f t="shared" si="226"/>
        <v>平成27</v>
      </c>
      <c r="B2598" s="551">
        <f t="shared" si="223"/>
        <v>148</v>
      </c>
      <c r="C2598" s="648" t="s">
        <v>5735</v>
      </c>
      <c r="D2598" s="648" t="str">
        <f t="shared" si="224"/>
        <v/>
      </c>
      <c r="E2598" s="700">
        <v>1</v>
      </c>
      <c r="F2598" s="650" t="s">
        <v>5736</v>
      </c>
      <c r="G2598" s="650" t="s">
        <v>2915</v>
      </c>
      <c r="H2598" s="650" t="s">
        <v>3024</v>
      </c>
      <c r="I2598" s="695" t="s">
        <v>4099</v>
      </c>
      <c r="J2598" s="697">
        <v>1</v>
      </c>
      <c r="K2598" s="697">
        <v>1</v>
      </c>
      <c r="L2598" s="697">
        <v>92</v>
      </c>
      <c r="M2598" s="176">
        <f t="shared" si="227"/>
        <v>92</v>
      </c>
      <c r="N2598" s="1110"/>
      <c r="O2598" s="1129" t="str">
        <f t="shared" si="225"/>
        <v/>
      </c>
      <c r="P2598" s="175"/>
      <c r="Q2598" s="175"/>
      <c r="R2598" s="175"/>
      <c r="S2598" s="175"/>
      <c r="T2598" s="175"/>
      <c r="U2598" s="175"/>
      <c r="V2598" s="175"/>
      <c r="W2598" s="175"/>
      <c r="X2598" s="175"/>
      <c r="Y2598" s="175"/>
      <c r="Z2598" s="175"/>
      <c r="AA2598" s="175"/>
      <c r="AB2598" s="175"/>
      <c r="AC2598" s="175"/>
      <c r="AD2598" s="175"/>
      <c r="AE2598" s="175"/>
      <c r="AF2598" s="175"/>
      <c r="AG2598" s="175"/>
    </row>
    <row r="2599" spans="1:33" ht="18" customHeight="1">
      <c r="A2599" s="647" t="str">
        <f t="shared" si="226"/>
        <v>平成27</v>
      </c>
      <c r="B2599" s="551">
        <f t="shared" si="223"/>
        <v>31</v>
      </c>
      <c r="C2599" s="648" t="s">
        <v>5737</v>
      </c>
      <c r="D2599" s="648" t="str">
        <f t="shared" si="224"/>
        <v/>
      </c>
      <c r="E2599" s="700">
        <v>1</v>
      </c>
      <c r="F2599" s="650" t="s">
        <v>5738</v>
      </c>
      <c r="G2599" s="650" t="s">
        <v>3134</v>
      </c>
      <c r="H2599" s="650" t="s">
        <v>3024</v>
      </c>
      <c r="I2599" s="695" t="s">
        <v>4099</v>
      </c>
      <c r="J2599" s="697">
        <v>1</v>
      </c>
      <c r="K2599" s="697">
        <v>14</v>
      </c>
      <c r="L2599" s="697">
        <v>128</v>
      </c>
      <c r="M2599" s="176">
        <f t="shared" si="227"/>
        <v>128</v>
      </c>
      <c r="N2599" s="1110"/>
      <c r="O2599" s="1129" t="str">
        <f t="shared" si="225"/>
        <v/>
      </c>
      <c r="P2599" s="175"/>
      <c r="Q2599" s="175"/>
      <c r="R2599" s="175"/>
      <c r="S2599" s="175"/>
      <c r="T2599" s="175"/>
      <c r="U2599" s="175"/>
      <c r="V2599" s="175"/>
      <c r="W2599" s="175"/>
      <c r="X2599" s="175"/>
      <c r="Y2599" s="175"/>
      <c r="Z2599" s="175"/>
      <c r="AA2599" s="175"/>
      <c r="AB2599" s="175"/>
      <c r="AC2599" s="175"/>
      <c r="AD2599" s="175"/>
      <c r="AE2599" s="175"/>
      <c r="AF2599" s="175"/>
      <c r="AG2599" s="175"/>
    </row>
    <row r="2600" spans="1:33" ht="18" customHeight="1">
      <c r="A2600" s="647" t="str">
        <f t="shared" si="226"/>
        <v>平成27</v>
      </c>
      <c r="B2600" s="551">
        <f t="shared" si="223"/>
        <v>148</v>
      </c>
      <c r="C2600" s="648" t="s">
        <v>5739</v>
      </c>
      <c r="D2600" s="648" t="str">
        <f t="shared" si="224"/>
        <v/>
      </c>
      <c r="E2600" s="700">
        <v>1</v>
      </c>
      <c r="F2600" s="650" t="s">
        <v>5740</v>
      </c>
      <c r="G2600" s="650" t="s">
        <v>5741</v>
      </c>
      <c r="H2600" s="650" t="s">
        <v>3024</v>
      </c>
      <c r="I2600" s="695" t="s">
        <v>4099</v>
      </c>
      <c r="J2600" s="697">
        <v>1</v>
      </c>
      <c r="K2600" s="697">
        <v>1</v>
      </c>
      <c r="L2600" s="697">
        <v>57</v>
      </c>
      <c r="M2600" s="176">
        <f t="shared" si="227"/>
        <v>57</v>
      </c>
      <c r="N2600" s="1110"/>
      <c r="O2600" s="1129" t="str">
        <f t="shared" si="225"/>
        <v/>
      </c>
      <c r="P2600" s="175"/>
      <c r="Q2600" s="175"/>
      <c r="R2600" s="175"/>
      <c r="S2600" s="175"/>
      <c r="T2600" s="175"/>
      <c r="U2600" s="175"/>
      <c r="V2600" s="175"/>
      <c r="W2600" s="175"/>
      <c r="X2600" s="175"/>
      <c r="Y2600" s="175"/>
      <c r="Z2600" s="175"/>
      <c r="AA2600" s="175"/>
      <c r="AB2600" s="175"/>
      <c r="AC2600" s="175"/>
      <c r="AD2600" s="175"/>
      <c r="AE2600" s="175"/>
      <c r="AF2600" s="175"/>
      <c r="AG2600" s="175"/>
    </row>
    <row r="2601" spans="1:33" ht="18" customHeight="1">
      <c r="A2601" s="647" t="str">
        <f t="shared" si="226"/>
        <v>平成27</v>
      </c>
      <c r="B2601" s="551">
        <f t="shared" si="223"/>
        <v>124</v>
      </c>
      <c r="C2601" s="648" t="s">
        <v>5742</v>
      </c>
      <c r="D2601" s="648" t="str">
        <f t="shared" si="224"/>
        <v/>
      </c>
      <c r="E2601" s="694">
        <v>1</v>
      </c>
      <c r="F2601" s="650" t="s">
        <v>5743</v>
      </c>
      <c r="G2601" s="650" t="s">
        <v>5744</v>
      </c>
      <c r="H2601" s="650" t="s">
        <v>3562</v>
      </c>
      <c r="I2601" s="695" t="s">
        <v>5682</v>
      </c>
      <c r="J2601" s="697">
        <v>1</v>
      </c>
      <c r="K2601" s="697">
        <v>2</v>
      </c>
      <c r="L2601" s="697">
        <v>30</v>
      </c>
      <c r="M2601" s="176">
        <f t="shared" si="227"/>
        <v>30</v>
      </c>
      <c r="N2601" s="1110"/>
      <c r="O2601" s="1129" t="str">
        <f t="shared" si="225"/>
        <v/>
      </c>
      <c r="P2601" s="175"/>
      <c r="Q2601" s="175"/>
      <c r="R2601" s="175"/>
      <c r="S2601" s="175"/>
      <c r="T2601" s="175"/>
      <c r="U2601" s="175"/>
      <c r="V2601" s="175"/>
      <c r="W2601" s="175"/>
      <c r="X2601" s="175"/>
      <c r="Y2601" s="175"/>
      <c r="Z2601" s="175"/>
      <c r="AA2601" s="175"/>
      <c r="AB2601" s="175"/>
      <c r="AC2601" s="175"/>
      <c r="AD2601" s="175"/>
      <c r="AE2601" s="175"/>
      <c r="AF2601" s="175"/>
      <c r="AG2601" s="175"/>
    </row>
    <row r="2602" spans="1:33" ht="18" customHeight="1">
      <c r="A2602" s="647" t="str">
        <f t="shared" si="226"/>
        <v>平成27</v>
      </c>
      <c r="B2602" s="551">
        <f t="shared" si="223"/>
        <v>96</v>
      </c>
      <c r="C2602" s="648" t="s">
        <v>5745</v>
      </c>
      <c r="D2602" s="648" t="str">
        <f t="shared" si="224"/>
        <v/>
      </c>
      <c r="E2602" s="694">
        <v>1</v>
      </c>
      <c r="F2602" s="650" t="s">
        <v>5746</v>
      </c>
      <c r="G2602" s="650" t="s">
        <v>3134</v>
      </c>
      <c r="H2602" s="650" t="s">
        <v>3562</v>
      </c>
      <c r="I2602" s="695" t="s">
        <v>5682</v>
      </c>
      <c r="J2602" s="697">
        <v>1</v>
      </c>
      <c r="K2602" s="697">
        <v>4</v>
      </c>
      <c r="L2602" s="697">
        <v>117</v>
      </c>
      <c r="M2602" s="176">
        <f t="shared" si="227"/>
        <v>117</v>
      </c>
      <c r="N2602" s="1110"/>
      <c r="O2602" s="1129" t="str">
        <f t="shared" si="225"/>
        <v/>
      </c>
      <c r="P2602" s="175"/>
      <c r="Q2602" s="175"/>
      <c r="R2602" s="175"/>
      <c r="S2602" s="175"/>
      <c r="T2602" s="175"/>
      <c r="U2602" s="175"/>
      <c r="V2602" s="175"/>
      <c r="W2602" s="175"/>
      <c r="X2602" s="175"/>
      <c r="Y2602" s="175"/>
      <c r="Z2602" s="175"/>
      <c r="AA2602" s="175"/>
      <c r="AB2602" s="175"/>
      <c r="AC2602" s="175"/>
      <c r="AD2602" s="175"/>
      <c r="AE2602" s="175"/>
      <c r="AF2602" s="175"/>
      <c r="AG2602" s="175"/>
    </row>
    <row r="2603" spans="1:33" ht="18" customHeight="1">
      <c r="A2603" s="647" t="str">
        <f t="shared" si="226"/>
        <v>平成27</v>
      </c>
      <c r="B2603" s="551">
        <f t="shared" si="223"/>
        <v>96</v>
      </c>
      <c r="C2603" s="648" t="s">
        <v>5727</v>
      </c>
      <c r="D2603" s="648" t="str">
        <f t="shared" si="224"/>
        <v/>
      </c>
      <c r="E2603" s="694">
        <v>1</v>
      </c>
      <c r="F2603" s="650" t="s">
        <v>5747</v>
      </c>
      <c r="G2603" s="650" t="s">
        <v>5748</v>
      </c>
      <c r="H2603" s="650" t="s">
        <v>3562</v>
      </c>
      <c r="I2603" s="695" t="s">
        <v>5682</v>
      </c>
      <c r="J2603" s="697">
        <v>1</v>
      </c>
      <c r="K2603" s="697">
        <v>4</v>
      </c>
      <c r="L2603" s="697">
        <v>68</v>
      </c>
      <c r="M2603" s="176">
        <f t="shared" si="227"/>
        <v>68</v>
      </c>
      <c r="N2603" s="1110"/>
      <c r="O2603" s="1129" t="str">
        <f t="shared" si="225"/>
        <v/>
      </c>
      <c r="P2603" s="175"/>
      <c r="Q2603" s="175"/>
      <c r="R2603" s="175"/>
      <c r="S2603" s="175"/>
      <c r="T2603" s="175"/>
      <c r="U2603" s="175"/>
      <c r="V2603" s="175"/>
      <c r="W2603" s="175"/>
      <c r="X2603" s="175"/>
      <c r="Y2603" s="175"/>
      <c r="Z2603" s="175"/>
      <c r="AA2603" s="175"/>
      <c r="AB2603" s="175"/>
      <c r="AC2603" s="175"/>
      <c r="AD2603" s="175"/>
      <c r="AE2603" s="175"/>
      <c r="AF2603" s="175"/>
      <c r="AG2603" s="175"/>
    </row>
    <row r="2604" spans="1:33" ht="18" customHeight="1">
      <c r="A2604" s="647" t="str">
        <f t="shared" si="226"/>
        <v>平成27</v>
      </c>
      <c r="B2604" s="551">
        <f t="shared" si="223"/>
        <v>96</v>
      </c>
      <c r="C2604" s="648" t="s">
        <v>5729</v>
      </c>
      <c r="D2604" s="648" t="str">
        <f t="shared" si="224"/>
        <v/>
      </c>
      <c r="E2604" s="694">
        <v>1</v>
      </c>
      <c r="F2604" s="650" t="s">
        <v>5749</v>
      </c>
      <c r="G2604" s="650" t="s">
        <v>2856</v>
      </c>
      <c r="H2604" s="650" t="s">
        <v>3512</v>
      </c>
      <c r="I2604" s="695" t="s">
        <v>4130</v>
      </c>
      <c r="J2604" s="697">
        <v>2</v>
      </c>
      <c r="K2604" s="697">
        <v>4</v>
      </c>
      <c r="L2604" s="697">
        <v>56</v>
      </c>
      <c r="M2604" s="176">
        <f t="shared" si="227"/>
        <v>56</v>
      </c>
      <c r="N2604" s="1110"/>
      <c r="O2604" s="1129" t="str">
        <f t="shared" si="225"/>
        <v/>
      </c>
      <c r="P2604" s="175"/>
      <c r="Q2604" s="175"/>
      <c r="R2604" s="175"/>
      <c r="S2604" s="175"/>
      <c r="T2604" s="175"/>
      <c r="U2604" s="175"/>
      <c r="V2604" s="175"/>
      <c r="W2604" s="175"/>
      <c r="X2604" s="175"/>
      <c r="Y2604" s="175"/>
      <c r="Z2604" s="175"/>
      <c r="AA2604" s="175"/>
      <c r="AB2604" s="175"/>
      <c r="AC2604" s="175"/>
      <c r="AD2604" s="175"/>
      <c r="AE2604" s="175"/>
      <c r="AF2604" s="175"/>
      <c r="AG2604" s="175"/>
    </row>
    <row r="2605" spans="1:33" ht="18" customHeight="1">
      <c r="A2605" s="647" t="str">
        <f t="shared" si="226"/>
        <v>平成27</v>
      </c>
      <c r="B2605" s="551">
        <f t="shared" si="223"/>
        <v>96</v>
      </c>
      <c r="C2605" s="648" t="s">
        <v>5729</v>
      </c>
      <c r="D2605" s="648" t="str">
        <f t="shared" si="224"/>
        <v/>
      </c>
      <c r="E2605" s="694">
        <v>1</v>
      </c>
      <c r="F2605" s="650" t="s">
        <v>5750</v>
      </c>
      <c r="G2605" s="650" t="s">
        <v>5751</v>
      </c>
      <c r="H2605" s="650" t="s">
        <v>3562</v>
      </c>
      <c r="I2605" s="695" t="s">
        <v>5682</v>
      </c>
      <c r="J2605" s="697">
        <v>1</v>
      </c>
      <c r="K2605" s="697">
        <v>4</v>
      </c>
      <c r="L2605" s="697">
        <v>52</v>
      </c>
      <c r="M2605" s="176">
        <f t="shared" si="227"/>
        <v>52</v>
      </c>
      <c r="N2605" s="1110"/>
      <c r="O2605" s="1129" t="str">
        <f t="shared" si="225"/>
        <v/>
      </c>
      <c r="P2605" s="175"/>
      <c r="Q2605" s="175"/>
      <c r="R2605" s="175"/>
      <c r="S2605" s="175"/>
      <c r="T2605" s="175"/>
      <c r="U2605" s="175"/>
      <c r="V2605" s="175"/>
      <c r="W2605" s="175"/>
      <c r="X2605" s="175"/>
      <c r="Y2605" s="175"/>
      <c r="Z2605" s="175"/>
      <c r="AA2605" s="175"/>
      <c r="AB2605" s="175"/>
      <c r="AC2605" s="175"/>
      <c r="AD2605" s="175"/>
      <c r="AE2605" s="175"/>
      <c r="AF2605" s="175"/>
      <c r="AG2605" s="175"/>
    </row>
    <row r="2606" spans="1:33" ht="18" customHeight="1">
      <c r="A2606" s="647" t="str">
        <f t="shared" si="226"/>
        <v>平成27</v>
      </c>
      <c r="B2606" s="551">
        <f t="shared" si="223"/>
        <v>96</v>
      </c>
      <c r="C2606" s="648" t="s">
        <v>5752</v>
      </c>
      <c r="D2606" s="648" t="str">
        <f t="shared" si="224"/>
        <v/>
      </c>
      <c r="E2606" s="694">
        <v>1</v>
      </c>
      <c r="F2606" s="650" t="s">
        <v>5753</v>
      </c>
      <c r="G2606" s="650" t="s">
        <v>5754</v>
      </c>
      <c r="H2606" s="650" t="s">
        <v>3562</v>
      </c>
      <c r="I2606" s="695" t="s">
        <v>5682</v>
      </c>
      <c r="J2606" s="697">
        <v>1</v>
      </c>
      <c r="K2606" s="697">
        <v>4</v>
      </c>
      <c r="L2606" s="697">
        <v>61</v>
      </c>
      <c r="M2606" s="176">
        <f t="shared" si="227"/>
        <v>61</v>
      </c>
      <c r="N2606" s="1110"/>
      <c r="O2606" s="1129" t="str">
        <f t="shared" si="225"/>
        <v/>
      </c>
      <c r="P2606" s="175"/>
      <c r="Q2606" s="175"/>
      <c r="R2606" s="175"/>
      <c r="S2606" s="175"/>
      <c r="T2606" s="175"/>
      <c r="U2606" s="175"/>
      <c r="V2606" s="175"/>
      <c r="W2606" s="175"/>
      <c r="X2606" s="175"/>
      <c r="Y2606" s="175"/>
      <c r="Z2606" s="175"/>
      <c r="AA2606" s="175"/>
      <c r="AB2606" s="175"/>
      <c r="AC2606" s="175"/>
      <c r="AD2606" s="175"/>
      <c r="AE2606" s="175"/>
      <c r="AF2606" s="175"/>
      <c r="AG2606" s="175"/>
    </row>
    <row r="2607" spans="1:33" ht="18" customHeight="1">
      <c r="A2607" s="647" t="str">
        <f t="shared" si="226"/>
        <v>平成27</v>
      </c>
      <c r="B2607" s="551">
        <f t="shared" si="223"/>
        <v>16</v>
      </c>
      <c r="C2607" s="648" t="s">
        <v>5755</v>
      </c>
      <c r="D2607" s="648">
        <f t="shared" si="224"/>
        <v>42251</v>
      </c>
      <c r="E2607" s="694">
        <v>3</v>
      </c>
      <c r="F2607" s="650" t="s">
        <v>5756</v>
      </c>
      <c r="G2607" s="650" t="s">
        <v>372</v>
      </c>
      <c r="H2607" s="650" t="s">
        <v>2963</v>
      </c>
      <c r="I2607" s="695" t="s">
        <v>4075</v>
      </c>
      <c r="J2607" s="697">
        <v>1</v>
      </c>
      <c r="K2607" s="697">
        <v>70</v>
      </c>
      <c r="L2607" s="702">
        <v>155</v>
      </c>
      <c r="M2607" s="176">
        <f t="shared" si="227"/>
        <v>465</v>
      </c>
      <c r="N2607" s="1110"/>
      <c r="O2607" s="1129" t="str">
        <f t="shared" si="225"/>
        <v/>
      </c>
      <c r="P2607" s="175"/>
      <c r="Q2607" s="175"/>
      <c r="R2607" s="175"/>
      <c r="S2607" s="175"/>
      <c r="T2607" s="175"/>
      <c r="U2607" s="175"/>
      <c r="V2607" s="175"/>
      <c r="W2607" s="175"/>
      <c r="X2607" s="175"/>
      <c r="Y2607" s="175"/>
      <c r="Z2607" s="175"/>
      <c r="AA2607" s="175"/>
      <c r="AB2607" s="175"/>
      <c r="AC2607" s="175"/>
      <c r="AD2607" s="175"/>
      <c r="AE2607" s="175"/>
      <c r="AF2607" s="175"/>
      <c r="AG2607" s="175"/>
    </row>
    <row r="2608" spans="1:33" ht="18" customHeight="1">
      <c r="A2608" s="647" t="str">
        <f t="shared" si="226"/>
        <v>平成27</v>
      </c>
      <c r="B2608" s="551">
        <f t="shared" si="223"/>
        <v>69</v>
      </c>
      <c r="C2608" s="648" t="s">
        <v>5757</v>
      </c>
      <c r="D2608" s="648" t="str">
        <f t="shared" si="224"/>
        <v/>
      </c>
      <c r="E2608" s="694">
        <v>1</v>
      </c>
      <c r="F2608" s="650" t="s">
        <v>5758</v>
      </c>
      <c r="G2608" s="650" t="s">
        <v>372</v>
      </c>
      <c r="H2608" s="650" t="s">
        <v>2963</v>
      </c>
      <c r="I2608" s="695" t="s">
        <v>4075</v>
      </c>
      <c r="J2608" s="697">
        <v>1</v>
      </c>
      <c r="K2608" s="697">
        <v>5</v>
      </c>
      <c r="L2608" s="702">
        <v>414</v>
      </c>
      <c r="M2608" s="176">
        <f t="shared" si="227"/>
        <v>414</v>
      </c>
      <c r="N2608" s="1110" t="s">
        <v>5342</v>
      </c>
      <c r="O2608" s="1129" t="str">
        <f t="shared" si="225"/>
        <v/>
      </c>
      <c r="P2608" s="175"/>
      <c r="Q2608" s="175"/>
      <c r="R2608" s="175"/>
      <c r="S2608" s="175"/>
      <c r="T2608" s="175"/>
      <c r="U2608" s="175"/>
      <c r="V2608" s="175"/>
      <c r="W2608" s="175"/>
      <c r="X2608" s="175"/>
      <c r="Y2608" s="175"/>
      <c r="Z2608" s="175"/>
      <c r="AA2608" s="175"/>
      <c r="AB2608" s="175"/>
      <c r="AC2608" s="175"/>
      <c r="AD2608" s="175"/>
      <c r="AE2608" s="175"/>
      <c r="AF2608" s="175"/>
      <c r="AG2608" s="175"/>
    </row>
    <row r="2609" spans="1:33" ht="18" customHeight="1">
      <c r="A2609" s="647" t="str">
        <f t="shared" si="226"/>
        <v>平成27</v>
      </c>
      <c r="B2609" s="551">
        <f t="shared" si="223"/>
        <v>148</v>
      </c>
      <c r="C2609" s="648" t="s">
        <v>5759</v>
      </c>
      <c r="D2609" s="648" t="str">
        <f t="shared" si="224"/>
        <v/>
      </c>
      <c r="E2609" s="694">
        <v>1</v>
      </c>
      <c r="F2609" s="650" t="s">
        <v>5760</v>
      </c>
      <c r="G2609" s="650" t="s">
        <v>3150</v>
      </c>
      <c r="H2609" s="650" t="s">
        <v>3335</v>
      </c>
      <c r="I2609" s="695" t="s">
        <v>4130</v>
      </c>
      <c r="J2609" s="697">
        <v>2</v>
      </c>
      <c r="K2609" s="697">
        <v>1</v>
      </c>
      <c r="L2609" s="697">
        <v>38</v>
      </c>
      <c r="M2609" s="176">
        <f t="shared" si="227"/>
        <v>38</v>
      </c>
      <c r="N2609" s="1110" t="s">
        <v>5342</v>
      </c>
      <c r="O2609" s="1129" t="str">
        <f t="shared" si="225"/>
        <v/>
      </c>
      <c r="P2609" s="175"/>
      <c r="Q2609" s="175"/>
      <c r="R2609" s="175"/>
      <c r="S2609" s="175"/>
      <c r="T2609" s="175"/>
      <c r="U2609" s="175"/>
      <c r="V2609" s="175"/>
      <c r="W2609" s="175"/>
      <c r="X2609" s="175"/>
      <c r="Y2609" s="175"/>
      <c r="Z2609" s="175"/>
      <c r="AA2609" s="175"/>
      <c r="AB2609" s="175"/>
      <c r="AC2609" s="175"/>
      <c r="AD2609" s="175"/>
      <c r="AE2609" s="175"/>
      <c r="AF2609" s="175"/>
      <c r="AG2609" s="175"/>
    </row>
    <row r="2610" spans="1:33" ht="18" customHeight="1">
      <c r="A2610" s="647" t="str">
        <f t="shared" si="226"/>
        <v>平成27</v>
      </c>
      <c r="B2610" s="551">
        <f t="shared" si="223"/>
        <v>33</v>
      </c>
      <c r="C2610" s="648" t="s">
        <v>5761</v>
      </c>
      <c r="D2610" s="648" t="str">
        <f t="shared" si="224"/>
        <v/>
      </c>
      <c r="E2610" s="699">
        <v>1</v>
      </c>
      <c r="F2610" s="650" t="s">
        <v>5762</v>
      </c>
      <c r="G2610" s="650" t="s">
        <v>2856</v>
      </c>
      <c r="H2610" s="650" t="s">
        <v>3512</v>
      </c>
      <c r="I2610" s="695" t="s">
        <v>4130</v>
      </c>
      <c r="J2610" s="697">
        <v>1</v>
      </c>
      <c r="K2610" s="697">
        <v>13</v>
      </c>
      <c r="L2610" s="697">
        <v>110</v>
      </c>
      <c r="M2610" s="176">
        <f t="shared" si="227"/>
        <v>110</v>
      </c>
      <c r="N2610" s="1110"/>
      <c r="O2610" s="1129" t="str">
        <f t="shared" si="225"/>
        <v/>
      </c>
      <c r="P2610" s="175"/>
      <c r="Q2610" s="175"/>
      <c r="R2610" s="175"/>
      <c r="S2610" s="175"/>
      <c r="T2610" s="175"/>
      <c r="U2610" s="175"/>
      <c r="V2610" s="175"/>
      <c r="W2610" s="175"/>
      <c r="X2610" s="175"/>
      <c r="Y2610" s="175"/>
      <c r="Z2610" s="175"/>
      <c r="AA2610" s="175"/>
      <c r="AB2610" s="175"/>
      <c r="AC2610" s="175"/>
      <c r="AD2610" s="175"/>
      <c r="AE2610" s="175"/>
      <c r="AF2610" s="175"/>
      <c r="AG2610" s="175"/>
    </row>
    <row r="2611" spans="1:33" ht="18" customHeight="1">
      <c r="A2611" s="647" t="str">
        <f t="shared" si="226"/>
        <v>平成27</v>
      </c>
      <c r="B2611" s="551">
        <f t="shared" si="223"/>
        <v>124</v>
      </c>
      <c r="C2611" s="648" t="s">
        <v>5757</v>
      </c>
      <c r="D2611" s="648">
        <f t="shared" si="224"/>
        <v>42251</v>
      </c>
      <c r="E2611" s="694">
        <v>2</v>
      </c>
      <c r="F2611" s="650" t="s">
        <v>5443</v>
      </c>
      <c r="G2611" s="650" t="s">
        <v>5763</v>
      </c>
      <c r="H2611" s="650" t="s">
        <v>3562</v>
      </c>
      <c r="I2611" s="695" t="s">
        <v>5682</v>
      </c>
      <c r="J2611" s="697">
        <v>2</v>
      </c>
      <c r="K2611" s="697">
        <v>2</v>
      </c>
      <c r="L2611" s="697">
        <v>32</v>
      </c>
      <c r="M2611" s="176">
        <f t="shared" si="227"/>
        <v>64</v>
      </c>
      <c r="N2611" s="1110"/>
      <c r="O2611" s="1129" t="str">
        <f t="shared" si="225"/>
        <v/>
      </c>
      <c r="P2611" s="175"/>
      <c r="Q2611" s="175"/>
      <c r="R2611" s="175"/>
      <c r="S2611" s="175"/>
      <c r="T2611" s="175"/>
      <c r="U2611" s="175"/>
      <c r="V2611" s="175"/>
      <c r="W2611" s="175"/>
      <c r="X2611" s="175"/>
      <c r="Y2611" s="175"/>
      <c r="Z2611" s="175"/>
      <c r="AA2611" s="175"/>
      <c r="AB2611" s="175"/>
      <c r="AC2611" s="175"/>
      <c r="AD2611" s="175"/>
      <c r="AE2611" s="175"/>
      <c r="AF2611" s="175"/>
      <c r="AG2611" s="175"/>
    </row>
    <row r="2612" spans="1:33" ht="18" customHeight="1">
      <c r="A2612" s="647" t="str">
        <f t="shared" si="226"/>
        <v>平成27</v>
      </c>
      <c r="B2612" s="551">
        <f t="shared" si="223"/>
        <v>69</v>
      </c>
      <c r="C2612" s="648" t="s">
        <v>5713</v>
      </c>
      <c r="D2612" s="648" t="str">
        <f t="shared" si="224"/>
        <v/>
      </c>
      <c r="E2612" s="699">
        <v>1</v>
      </c>
      <c r="F2612" s="676" t="s">
        <v>5764</v>
      </c>
      <c r="G2612" s="650" t="s">
        <v>5439</v>
      </c>
      <c r="H2612" s="650" t="s">
        <v>4115</v>
      </c>
      <c r="I2612" s="695" t="s">
        <v>4130</v>
      </c>
      <c r="J2612" s="697">
        <v>2</v>
      </c>
      <c r="K2612" s="697">
        <v>5</v>
      </c>
      <c r="L2612" s="697">
        <v>49</v>
      </c>
      <c r="M2612" s="176">
        <f t="shared" si="227"/>
        <v>49</v>
      </c>
      <c r="N2612" s="1110"/>
      <c r="O2612" s="1129" t="str">
        <f t="shared" si="225"/>
        <v/>
      </c>
      <c r="P2612" s="175"/>
      <c r="Q2612" s="175"/>
      <c r="R2612" s="175"/>
      <c r="S2612" s="175"/>
      <c r="T2612" s="175"/>
      <c r="U2612" s="175"/>
      <c r="V2612" s="175"/>
      <c r="W2612" s="175"/>
      <c r="X2612" s="175"/>
      <c r="Y2612" s="175"/>
      <c r="Z2612" s="175"/>
      <c r="AA2612" s="175"/>
      <c r="AB2612" s="175"/>
      <c r="AC2612" s="175"/>
      <c r="AD2612" s="175"/>
      <c r="AE2612" s="175"/>
      <c r="AF2612" s="175"/>
      <c r="AG2612" s="175"/>
    </row>
    <row r="2613" spans="1:33" ht="18" customHeight="1">
      <c r="A2613" s="647" t="str">
        <f t="shared" si="226"/>
        <v>平成27</v>
      </c>
      <c r="B2613" s="551">
        <f t="shared" si="223"/>
        <v>14</v>
      </c>
      <c r="C2613" s="648" t="s">
        <v>5765</v>
      </c>
      <c r="D2613" s="648">
        <f t="shared" si="224"/>
        <v>42286</v>
      </c>
      <c r="E2613" s="694">
        <v>2</v>
      </c>
      <c r="F2613" s="650" t="s">
        <v>5766</v>
      </c>
      <c r="G2613" s="650" t="s">
        <v>4704</v>
      </c>
      <c r="H2613" s="650" t="s">
        <v>4767</v>
      </c>
      <c r="I2613" s="695" t="s">
        <v>5682</v>
      </c>
      <c r="J2613" s="697">
        <v>1</v>
      </c>
      <c r="K2613" s="697">
        <v>75</v>
      </c>
      <c r="L2613" s="697">
        <v>258</v>
      </c>
      <c r="M2613" s="176">
        <f t="shared" si="227"/>
        <v>516</v>
      </c>
      <c r="N2613" s="1110"/>
      <c r="O2613" s="1129" t="str">
        <f t="shared" si="225"/>
        <v/>
      </c>
      <c r="P2613" s="175"/>
      <c r="Q2613" s="175"/>
      <c r="R2613" s="175"/>
      <c r="S2613" s="175"/>
      <c r="T2613" s="175"/>
      <c r="U2613" s="175"/>
      <c r="V2613" s="175"/>
      <c r="W2613" s="175"/>
      <c r="X2613" s="175"/>
      <c r="Y2613" s="175"/>
      <c r="Z2613" s="175"/>
      <c r="AA2613" s="175"/>
      <c r="AB2613" s="175"/>
      <c r="AC2613" s="175"/>
      <c r="AD2613" s="175"/>
      <c r="AE2613" s="175"/>
      <c r="AF2613" s="175"/>
      <c r="AG2613" s="175"/>
    </row>
    <row r="2614" spans="1:33" ht="18" customHeight="1">
      <c r="A2614" s="647" t="str">
        <f t="shared" si="226"/>
        <v>平成27</v>
      </c>
      <c r="B2614" s="551">
        <f t="shared" si="223"/>
        <v>69</v>
      </c>
      <c r="C2614" s="648" t="s">
        <v>5767</v>
      </c>
      <c r="D2614" s="648" t="str">
        <f t="shared" si="224"/>
        <v/>
      </c>
      <c r="E2614" s="699">
        <v>1</v>
      </c>
      <c r="F2614" s="703" t="s">
        <v>5768</v>
      </c>
      <c r="G2614" s="650" t="s">
        <v>5769</v>
      </c>
      <c r="H2614" s="650" t="s">
        <v>4115</v>
      </c>
      <c r="I2614" s="695" t="s">
        <v>4130</v>
      </c>
      <c r="J2614" s="697">
        <v>2</v>
      </c>
      <c r="K2614" s="697">
        <v>5</v>
      </c>
      <c r="L2614" s="697">
        <v>47</v>
      </c>
      <c r="M2614" s="176">
        <f t="shared" si="227"/>
        <v>47</v>
      </c>
      <c r="N2614" s="1110"/>
      <c r="O2614" s="1129" t="str">
        <f t="shared" si="225"/>
        <v/>
      </c>
      <c r="P2614" s="175"/>
      <c r="Q2614" s="175"/>
      <c r="R2614" s="175"/>
      <c r="S2614" s="175"/>
      <c r="T2614" s="175"/>
      <c r="U2614" s="175"/>
      <c r="V2614" s="175"/>
      <c r="W2614" s="175"/>
      <c r="X2614" s="175"/>
      <c r="Y2614" s="175"/>
      <c r="Z2614" s="175"/>
      <c r="AA2614" s="175"/>
      <c r="AB2614" s="175"/>
      <c r="AC2614" s="175"/>
      <c r="AD2614" s="175"/>
      <c r="AE2614" s="175"/>
      <c r="AF2614" s="175"/>
      <c r="AG2614" s="175"/>
    </row>
    <row r="2615" spans="1:33" ht="18" customHeight="1">
      <c r="A2615" s="647" t="str">
        <f t="shared" si="226"/>
        <v>平成27</v>
      </c>
      <c r="B2615" s="551">
        <f t="shared" si="223"/>
        <v>28</v>
      </c>
      <c r="C2615" s="648" t="s">
        <v>5770</v>
      </c>
      <c r="D2615" s="648" t="str">
        <f t="shared" si="224"/>
        <v/>
      </c>
      <c r="E2615" s="699">
        <v>1</v>
      </c>
      <c r="F2615" s="650" t="s">
        <v>5771</v>
      </c>
      <c r="G2615" s="650" t="s">
        <v>2856</v>
      </c>
      <c r="H2615" s="650" t="s">
        <v>3512</v>
      </c>
      <c r="I2615" s="695" t="s">
        <v>4130</v>
      </c>
      <c r="J2615" s="697">
        <v>1</v>
      </c>
      <c r="K2615" s="697">
        <v>26</v>
      </c>
      <c r="L2615" s="697">
        <v>60</v>
      </c>
      <c r="M2615" s="176">
        <f t="shared" si="227"/>
        <v>60</v>
      </c>
      <c r="N2615" s="1110" t="s">
        <v>5342</v>
      </c>
      <c r="O2615" s="1129" t="str">
        <f t="shared" si="225"/>
        <v/>
      </c>
      <c r="P2615" s="175"/>
      <c r="Q2615" s="175"/>
      <c r="R2615" s="175"/>
      <c r="S2615" s="175"/>
      <c r="T2615" s="175"/>
      <c r="U2615" s="175"/>
      <c r="V2615" s="175"/>
      <c r="W2615" s="175"/>
      <c r="X2615" s="175"/>
      <c r="Y2615" s="175"/>
      <c r="Z2615" s="175"/>
      <c r="AA2615" s="175"/>
      <c r="AB2615" s="175"/>
      <c r="AC2615" s="175"/>
      <c r="AD2615" s="175"/>
      <c r="AE2615" s="175"/>
      <c r="AF2615" s="175"/>
      <c r="AG2615" s="175"/>
    </row>
    <row r="2616" spans="1:33" ht="18" customHeight="1">
      <c r="A2616" s="647" t="str">
        <f t="shared" si="226"/>
        <v>平成27</v>
      </c>
      <c r="B2616" s="551">
        <f t="shared" si="223"/>
        <v>57</v>
      </c>
      <c r="C2616" s="648" t="s">
        <v>5772</v>
      </c>
      <c r="D2616" s="648" t="str">
        <f t="shared" si="224"/>
        <v/>
      </c>
      <c r="E2616" s="694">
        <v>1</v>
      </c>
      <c r="F2616" s="650" t="s">
        <v>5773</v>
      </c>
      <c r="G2616" s="650" t="s">
        <v>2856</v>
      </c>
      <c r="H2616" s="650" t="s">
        <v>3335</v>
      </c>
      <c r="I2616" s="695" t="s">
        <v>4130</v>
      </c>
      <c r="J2616" s="697">
        <v>2</v>
      </c>
      <c r="K2616" s="697">
        <v>6</v>
      </c>
      <c r="L2616" s="697">
        <v>111</v>
      </c>
      <c r="M2616" s="176">
        <f t="shared" si="227"/>
        <v>111</v>
      </c>
      <c r="N2616" s="1110" t="s">
        <v>5342</v>
      </c>
      <c r="O2616" s="1129" t="str">
        <f t="shared" si="225"/>
        <v/>
      </c>
      <c r="P2616" s="175"/>
      <c r="Q2616" s="175"/>
      <c r="R2616" s="175"/>
      <c r="S2616" s="175"/>
      <c r="T2616" s="175"/>
      <c r="U2616" s="175"/>
      <c r="V2616" s="175"/>
      <c r="W2616" s="175"/>
      <c r="X2616" s="175"/>
      <c r="Y2616" s="175"/>
      <c r="Z2616" s="175"/>
      <c r="AA2616" s="175"/>
      <c r="AB2616" s="175"/>
      <c r="AC2616" s="175"/>
      <c r="AD2616" s="175"/>
      <c r="AE2616" s="175"/>
      <c r="AF2616" s="175"/>
      <c r="AG2616" s="175"/>
    </row>
    <row r="2617" spans="1:33" ht="18" customHeight="1">
      <c r="A2617" s="647" t="str">
        <f t="shared" si="226"/>
        <v>平成27</v>
      </c>
      <c r="B2617" s="551">
        <f t="shared" si="223"/>
        <v>69</v>
      </c>
      <c r="C2617" s="648" t="s">
        <v>5739</v>
      </c>
      <c r="D2617" s="648" t="str">
        <f t="shared" si="224"/>
        <v/>
      </c>
      <c r="E2617" s="699">
        <v>1</v>
      </c>
      <c r="F2617" s="703" t="s">
        <v>5774</v>
      </c>
      <c r="G2617" s="650" t="s">
        <v>5775</v>
      </c>
      <c r="H2617" s="650" t="s">
        <v>4115</v>
      </c>
      <c r="I2617" s="695" t="s">
        <v>4130</v>
      </c>
      <c r="J2617" s="697">
        <v>2</v>
      </c>
      <c r="K2617" s="697">
        <v>5</v>
      </c>
      <c r="L2617" s="697">
        <v>20</v>
      </c>
      <c r="M2617" s="176">
        <f t="shared" si="227"/>
        <v>20</v>
      </c>
      <c r="N2617" s="1110"/>
      <c r="O2617" s="1129" t="str">
        <f t="shared" si="225"/>
        <v/>
      </c>
      <c r="P2617" s="175"/>
      <c r="Q2617" s="175"/>
      <c r="R2617" s="175"/>
      <c r="S2617" s="175"/>
      <c r="T2617" s="175"/>
      <c r="U2617" s="175"/>
      <c r="V2617" s="175"/>
      <c r="W2617" s="175"/>
      <c r="X2617" s="175"/>
      <c r="Y2617" s="175"/>
      <c r="Z2617" s="175"/>
      <c r="AA2617" s="175"/>
      <c r="AB2617" s="175"/>
      <c r="AC2617" s="175"/>
      <c r="AD2617" s="175"/>
      <c r="AE2617" s="175"/>
      <c r="AF2617" s="175"/>
      <c r="AG2617" s="175"/>
    </row>
    <row r="2618" spans="1:33" ht="18" customHeight="1">
      <c r="A2618" s="647" t="str">
        <f t="shared" si="226"/>
        <v>平成27</v>
      </c>
      <c r="B2618" s="551">
        <f t="shared" si="223"/>
        <v>148</v>
      </c>
      <c r="C2618" s="648" t="s">
        <v>5776</v>
      </c>
      <c r="D2618" s="648" t="str">
        <f t="shared" si="224"/>
        <v/>
      </c>
      <c r="E2618" s="694">
        <v>1</v>
      </c>
      <c r="F2618" s="650" t="s">
        <v>5777</v>
      </c>
      <c r="G2618" s="650" t="s">
        <v>2915</v>
      </c>
      <c r="H2618" s="650" t="s">
        <v>3562</v>
      </c>
      <c r="I2618" s="695" t="s">
        <v>5682</v>
      </c>
      <c r="J2618" s="696" t="s">
        <v>5345</v>
      </c>
      <c r="K2618" s="697">
        <v>1</v>
      </c>
      <c r="L2618" s="697">
        <v>28</v>
      </c>
      <c r="M2618" s="176">
        <f t="shared" si="227"/>
        <v>28</v>
      </c>
      <c r="N2618" s="1110" t="s">
        <v>5342</v>
      </c>
      <c r="O2618" s="1129" t="str">
        <f t="shared" si="225"/>
        <v/>
      </c>
      <c r="P2618" s="175"/>
      <c r="Q2618" s="175"/>
      <c r="R2618" s="175"/>
      <c r="S2618" s="175"/>
      <c r="T2618" s="175"/>
      <c r="U2618" s="175"/>
      <c r="V2618" s="175"/>
      <c r="W2618" s="175"/>
      <c r="X2618" s="175"/>
      <c r="Y2618" s="175"/>
      <c r="Z2618" s="175"/>
      <c r="AA2618" s="175"/>
      <c r="AB2618" s="175"/>
      <c r="AC2618" s="175"/>
      <c r="AD2618" s="175"/>
      <c r="AE2618" s="175"/>
      <c r="AF2618" s="175"/>
      <c r="AG2618" s="175"/>
    </row>
    <row r="2619" spans="1:33" ht="18" customHeight="1">
      <c r="A2619" s="647" t="str">
        <f t="shared" si="226"/>
        <v>平成27</v>
      </c>
      <c r="B2619" s="551">
        <f t="shared" si="223"/>
        <v>7</v>
      </c>
      <c r="C2619" s="648" t="s">
        <v>5778</v>
      </c>
      <c r="D2619" s="648">
        <f t="shared" si="224"/>
        <v>42295</v>
      </c>
      <c r="E2619" s="694">
        <v>2</v>
      </c>
      <c r="F2619" s="650" t="s">
        <v>5779</v>
      </c>
      <c r="G2619" s="650" t="s">
        <v>372</v>
      </c>
      <c r="H2619" s="650" t="s">
        <v>3527</v>
      </c>
      <c r="I2619" s="695" t="s">
        <v>4075</v>
      </c>
      <c r="J2619" s="697">
        <v>1</v>
      </c>
      <c r="K2619" s="697">
        <v>109</v>
      </c>
      <c r="L2619" s="697">
        <v>169</v>
      </c>
      <c r="M2619" s="176">
        <f t="shared" si="227"/>
        <v>338</v>
      </c>
      <c r="N2619" s="1110"/>
      <c r="O2619" s="1129" t="str">
        <f t="shared" si="225"/>
        <v/>
      </c>
      <c r="P2619" s="175"/>
      <c r="Q2619" s="175"/>
      <c r="R2619" s="175"/>
      <c r="S2619" s="175"/>
      <c r="T2619" s="175"/>
      <c r="U2619" s="175"/>
      <c r="V2619" s="175"/>
      <c r="W2619" s="175"/>
      <c r="X2619" s="175"/>
      <c r="Y2619" s="175"/>
      <c r="Z2619" s="175"/>
      <c r="AA2619" s="175"/>
      <c r="AB2619" s="175"/>
      <c r="AC2619" s="175"/>
      <c r="AD2619" s="175"/>
      <c r="AE2619" s="175"/>
      <c r="AF2619" s="175"/>
      <c r="AG2619" s="175"/>
    </row>
    <row r="2620" spans="1:33" ht="18" customHeight="1">
      <c r="A2620" s="647" t="str">
        <f t="shared" si="226"/>
        <v>平成27</v>
      </c>
      <c r="B2620" s="551">
        <f t="shared" si="223"/>
        <v>44</v>
      </c>
      <c r="C2620" s="648" t="s">
        <v>5780</v>
      </c>
      <c r="D2620" s="648" t="str">
        <f t="shared" si="224"/>
        <v/>
      </c>
      <c r="E2620" s="699">
        <v>1</v>
      </c>
      <c r="F2620" s="676" t="s">
        <v>5781</v>
      </c>
      <c r="G2620" s="650" t="s">
        <v>2856</v>
      </c>
      <c r="H2620" s="650" t="s">
        <v>4115</v>
      </c>
      <c r="I2620" s="695" t="s">
        <v>4130</v>
      </c>
      <c r="J2620" s="697">
        <v>2</v>
      </c>
      <c r="K2620" s="697">
        <v>8</v>
      </c>
      <c r="L2620" s="697">
        <v>51</v>
      </c>
      <c r="M2620" s="176">
        <f t="shared" si="227"/>
        <v>51</v>
      </c>
      <c r="N2620" s="1110"/>
      <c r="O2620" s="1129" t="str">
        <f t="shared" si="225"/>
        <v/>
      </c>
      <c r="P2620" s="175"/>
      <c r="Q2620" s="175"/>
      <c r="R2620" s="175"/>
      <c r="S2620" s="175"/>
      <c r="T2620" s="175"/>
      <c r="U2620" s="175"/>
      <c r="V2620" s="175"/>
      <c r="W2620" s="175"/>
      <c r="X2620" s="175"/>
      <c r="Y2620" s="175"/>
      <c r="Z2620" s="175"/>
      <c r="AA2620" s="175"/>
      <c r="AB2620" s="175"/>
      <c r="AC2620" s="175"/>
      <c r="AD2620" s="175"/>
      <c r="AE2620" s="175"/>
      <c r="AF2620" s="175"/>
      <c r="AG2620" s="175"/>
    </row>
    <row r="2621" spans="1:33" ht="18" customHeight="1">
      <c r="A2621" s="647" t="str">
        <f t="shared" si="226"/>
        <v>平成27</v>
      </c>
      <c r="B2621" s="551">
        <f t="shared" si="223"/>
        <v>44</v>
      </c>
      <c r="C2621" s="648" t="s">
        <v>5782</v>
      </c>
      <c r="D2621" s="648" t="str">
        <f t="shared" si="224"/>
        <v/>
      </c>
      <c r="E2621" s="699">
        <v>1</v>
      </c>
      <c r="F2621" s="676" t="s">
        <v>5783</v>
      </c>
      <c r="G2621" s="650" t="s">
        <v>5769</v>
      </c>
      <c r="H2621" s="650" t="s">
        <v>4115</v>
      </c>
      <c r="I2621" s="695" t="s">
        <v>4130</v>
      </c>
      <c r="J2621" s="697">
        <v>2</v>
      </c>
      <c r="K2621" s="697">
        <v>8</v>
      </c>
      <c r="L2621" s="697">
        <v>28</v>
      </c>
      <c r="M2621" s="176">
        <f t="shared" si="227"/>
        <v>28</v>
      </c>
      <c r="N2621" s="1110"/>
      <c r="O2621" s="1129" t="str">
        <f t="shared" si="225"/>
        <v/>
      </c>
      <c r="P2621" s="175"/>
      <c r="Q2621" s="175"/>
      <c r="R2621" s="175"/>
      <c r="S2621" s="175"/>
      <c r="T2621" s="175"/>
      <c r="U2621" s="175"/>
      <c r="V2621" s="175"/>
      <c r="W2621" s="175"/>
      <c r="X2621" s="175"/>
      <c r="Y2621" s="175"/>
      <c r="Z2621" s="175"/>
      <c r="AA2621" s="175"/>
      <c r="AB2621" s="175"/>
      <c r="AC2621" s="175"/>
      <c r="AD2621" s="175"/>
      <c r="AE2621" s="175"/>
      <c r="AF2621" s="175"/>
      <c r="AG2621" s="175"/>
    </row>
    <row r="2622" spans="1:33" ht="18" customHeight="1">
      <c r="A2622" s="647" t="str">
        <f t="shared" si="226"/>
        <v>平成27</v>
      </c>
      <c r="B2622" s="551">
        <f t="shared" si="223"/>
        <v>44</v>
      </c>
      <c r="C2622" s="648" t="s">
        <v>5784</v>
      </c>
      <c r="D2622" s="648" t="str">
        <f t="shared" si="224"/>
        <v/>
      </c>
      <c r="E2622" s="699">
        <v>1</v>
      </c>
      <c r="F2622" s="676" t="s">
        <v>5785</v>
      </c>
      <c r="G2622" s="650" t="s">
        <v>5786</v>
      </c>
      <c r="H2622" s="650" t="s">
        <v>4115</v>
      </c>
      <c r="I2622" s="695" t="s">
        <v>4130</v>
      </c>
      <c r="J2622" s="697">
        <v>2</v>
      </c>
      <c r="K2622" s="697">
        <v>8</v>
      </c>
      <c r="L2622" s="697">
        <v>18</v>
      </c>
      <c r="M2622" s="176">
        <f t="shared" si="227"/>
        <v>18</v>
      </c>
      <c r="N2622" s="1110"/>
      <c r="O2622" s="1129" t="str">
        <f t="shared" si="225"/>
        <v/>
      </c>
      <c r="P2622" s="175"/>
      <c r="Q2622" s="175"/>
      <c r="R2622" s="175"/>
      <c r="S2622" s="175"/>
      <c r="T2622" s="175"/>
      <c r="U2622" s="175"/>
      <c r="V2622" s="175"/>
      <c r="W2622" s="175"/>
      <c r="X2622" s="175"/>
      <c r="Y2622" s="175"/>
      <c r="Z2622" s="175"/>
      <c r="AA2622" s="175"/>
      <c r="AB2622" s="175"/>
      <c r="AC2622" s="175"/>
      <c r="AD2622" s="175"/>
      <c r="AE2622" s="175"/>
      <c r="AF2622" s="175"/>
      <c r="AG2622" s="175"/>
    </row>
    <row r="2623" spans="1:33" ht="18" customHeight="1">
      <c r="A2623" s="647" t="str">
        <f t="shared" si="226"/>
        <v>平成27</v>
      </c>
      <c r="B2623" s="551">
        <f t="shared" si="223"/>
        <v>22</v>
      </c>
      <c r="C2623" s="648" t="s">
        <v>5787</v>
      </c>
      <c r="D2623" s="648">
        <f t="shared" si="224"/>
        <v>42349</v>
      </c>
      <c r="E2623" s="699">
        <v>2</v>
      </c>
      <c r="F2623" s="650" t="s">
        <v>5788</v>
      </c>
      <c r="G2623" s="650" t="s">
        <v>5789</v>
      </c>
      <c r="H2623" s="650" t="s">
        <v>4115</v>
      </c>
      <c r="I2623" s="695" t="s">
        <v>4130</v>
      </c>
      <c r="J2623" s="697">
        <v>1</v>
      </c>
      <c r="K2623" s="697">
        <v>35</v>
      </c>
      <c r="L2623" s="697">
        <v>87</v>
      </c>
      <c r="M2623" s="176">
        <f t="shared" si="227"/>
        <v>174</v>
      </c>
      <c r="N2623" s="1110"/>
      <c r="O2623" s="1129" t="str">
        <f t="shared" si="225"/>
        <v/>
      </c>
      <c r="P2623" s="175"/>
      <c r="Q2623" s="175"/>
      <c r="R2623" s="175"/>
      <c r="S2623" s="175"/>
      <c r="T2623" s="175"/>
      <c r="U2623" s="175"/>
      <c r="V2623" s="175"/>
      <c r="W2623" s="175"/>
      <c r="X2623" s="175"/>
      <c r="Y2623" s="175"/>
      <c r="Z2623" s="175"/>
      <c r="AA2623" s="175"/>
      <c r="AB2623" s="175"/>
      <c r="AC2623" s="175"/>
      <c r="AD2623" s="175"/>
      <c r="AE2623" s="175"/>
      <c r="AF2623" s="175"/>
      <c r="AG2623" s="175"/>
    </row>
    <row r="2624" spans="1:33" ht="18" customHeight="1">
      <c r="A2624" s="647" t="str">
        <f t="shared" si="226"/>
        <v>平成27</v>
      </c>
      <c r="B2624" s="551">
        <f t="shared" si="223"/>
        <v>3</v>
      </c>
      <c r="C2624" s="648" t="s">
        <v>5790</v>
      </c>
      <c r="D2624" s="648">
        <f t="shared" si="224"/>
        <v>42321</v>
      </c>
      <c r="E2624" s="694">
        <v>3</v>
      </c>
      <c r="F2624" s="650" t="s">
        <v>5791</v>
      </c>
      <c r="G2624" s="650" t="s">
        <v>5792</v>
      </c>
      <c r="H2624" s="650" t="s">
        <v>3611</v>
      </c>
      <c r="I2624" s="695" t="s">
        <v>5698</v>
      </c>
      <c r="J2624" s="697">
        <v>1</v>
      </c>
      <c r="K2624" s="697">
        <v>296</v>
      </c>
      <c r="L2624" s="697">
        <v>767</v>
      </c>
      <c r="M2624" s="176">
        <f t="shared" si="227"/>
        <v>2301</v>
      </c>
      <c r="N2624" s="1110"/>
      <c r="O2624" s="1129" t="str">
        <f t="shared" si="225"/>
        <v/>
      </c>
      <c r="P2624" s="175"/>
      <c r="Q2624" s="175"/>
      <c r="R2624" s="175"/>
      <c r="S2624" s="175"/>
      <c r="T2624" s="175"/>
      <c r="U2624" s="175"/>
      <c r="V2624" s="175"/>
      <c r="W2624" s="175"/>
      <c r="X2624" s="175"/>
      <c r="Y2624" s="175"/>
      <c r="Z2624" s="175"/>
      <c r="AA2624" s="175"/>
      <c r="AB2624" s="175"/>
      <c r="AC2624" s="175"/>
      <c r="AD2624" s="175"/>
      <c r="AE2624" s="175"/>
      <c r="AF2624" s="175"/>
      <c r="AG2624" s="175"/>
    </row>
    <row r="2625" spans="1:33" ht="18" customHeight="1">
      <c r="A2625" s="647" t="str">
        <f t="shared" si="226"/>
        <v>平成27</v>
      </c>
      <c r="B2625" s="551">
        <f t="shared" si="223"/>
        <v>69</v>
      </c>
      <c r="C2625" s="648" t="s">
        <v>5793</v>
      </c>
      <c r="D2625" s="648" t="str">
        <f t="shared" si="224"/>
        <v/>
      </c>
      <c r="E2625" s="694">
        <v>1</v>
      </c>
      <c r="F2625" s="650" t="s">
        <v>3643</v>
      </c>
      <c r="G2625" s="650" t="s">
        <v>2915</v>
      </c>
      <c r="H2625" s="650" t="s">
        <v>3536</v>
      </c>
      <c r="I2625" s="695" t="s">
        <v>5698</v>
      </c>
      <c r="J2625" s="697">
        <v>1</v>
      </c>
      <c r="K2625" s="697">
        <v>5</v>
      </c>
      <c r="L2625" s="697">
        <v>106</v>
      </c>
      <c r="M2625" s="176">
        <f t="shared" si="227"/>
        <v>106</v>
      </c>
      <c r="N2625" s="1110" t="s">
        <v>5342</v>
      </c>
      <c r="O2625" s="1129" t="str">
        <f t="shared" si="225"/>
        <v/>
      </c>
      <c r="P2625" s="175"/>
      <c r="Q2625" s="175"/>
      <c r="R2625" s="175"/>
      <c r="S2625" s="175"/>
      <c r="T2625" s="175"/>
      <c r="U2625" s="175"/>
      <c r="V2625" s="175"/>
      <c r="W2625" s="175"/>
      <c r="X2625" s="175"/>
      <c r="Y2625" s="175"/>
      <c r="Z2625" s="175"/>
      <c r="AA2625" s="175"/>
      <c r="AB2625" s="175"/>
      <c r="AC2625" s="175"/>
      <c r="AD2625" s="175"/>
      <c r="AE2625" s="175"/>
      <c r="AF2625" s="175"/>
      <c r="AG2625" s="175"/>
    </row>
    <row r="2626" spans="1:33" ht="18" customHeight="1">
      <c r="A2626" s="647" t="str">
        <f t="shared" si="226"/>
        <v>平成27</v>
      </c>
      <c r="B2626" s="551">
        <f t="shared" si="223"/>
        <v>39</v>
      </c>
      <c r="C2626" s="648" t="s">
        <v>5794</v>
      </c>
      <c r="D2626" s="648">
        <f t="shared" si="224"/>
        <v>42351</v>
      </c>
      <c r="E2626" s="694">
        <v>2</v>
      </c>
      <c r="F2626" s="650" t="s">
        <v>5795</v>
      </c>
      <c r="G2626" s="650" t="s">
        <v>5796</v>
      </c>
      <c r="H2626" s="650" t="s">
        <v>3611</v>
      </c>
      <c r="I2626" s="695" t="s">
        <v>5698</v>
      </c>
      <c r="J2626" s="697">
        <v>1</v>
      </c>
      <c r="K2626" s="697">
        <v>10</v>
      </c>
      <c r="L2626" s="697">
        <v>13</v>
      </c>
      <c r="M2626" s="176">
        <f t="shared" si="227"/>
        <v>26</v>
      </c>
      <c r="N2626" s="1110" t="s">
        <v>5342</v>
      </c>
      <c r="O2626" s="1129" t="str">
        <f t="shared" si="225"/>
        <v/>
      </c>
      <c r="P2626" s="175"/>
      <c r="Q2626" s="175"/>
      <c r="R2626" s="175"/>
      <c r="S2626" s="175"/>
      <c r="T2626" s="175"/>
      <c r="U2626" s="175"/>
      <c r="V2626" s="175"/>
      <c r="W2626" s="175"/>
      <c r="X2626" s="175"/>
      <c r="Y2626" s="175"/>
      <c r="Z2626" s="175"/>
      <c r="AA2626" s="175"/>
      <c r="AB2626" s="175"/>
      <c r="AC2626" s="175"/>
      <c r="AD2626" s="175"/>
      <c r="AE2626" s="175"/>
      <c r="AF2626" s="175"/>
      <c r="AG2626" s="175"/>
    </row>
    <row r="2627" spans="1:33" ht="18" customHeight="1">
      <c r="A2627" s="647" t="str">
        <f t="shared" si="226"/>
        <v>平成27</v>
      </c>
      <c r="B2627" s="551">
        <f t="shared" si="223"/>
        <v>114</v>
      </c>
      <c r="C2627" s="648" t="s">
        <v>5797</v>
      </c>
      <c r="D2627" s="648" t="str">
        <f t="shared" si="224"/>
        <v/>
      </c>
      <c r="E2627" s="699">
        <v>1</v>
      </c>
      <c r="F2627" s="676" t="s">
        <v>5798</v>
      </c>
      <c r="G2627" s="650" t="s">
        <v>2856</v>
      </c>
      <c r="H2627" s="650" t="s">
        <v>4115</v>
      </c>
      <c r="I2627" s="695" t="s">
        <v>4130</v>
      </c>
      <c r="J2627" s="697">
        <v>2</v>
      </c>
      <c r="K2627" s="697">
        <v>3</v>
      </c>
      <c r="L2627" s="697">
        <v>24</v>
      </c>
      <c r="M2627" s="176">
        <f t="shared" si="227"/>
        <v>24</v>
      </c>
      <c r="N2627" s="1110"/>
      <c r="O2627" s="1129" t="str">
        <f t="shared" si="225"/>
        <v/>
      </c>
      <c r="P2627" s="175"/>
      <c r="Q2627" s="175"/>
      <c r="R2627" s="175"/>
      <c r="S2627" s="175"/>
      <c r="T2627" s="175"/>
      <c r="U2627" s="175"/>
      <c r="V2627" s="175"/>
      <c r="W2627" s="175"/>
      <c r="X2627" s="175"/>
      <c r="Y2627" s="175"/>
      <c r="Z2627" s="175"/>
      <c r="AA2627" s="175"/>
      <c r="AB2627" s="175"/>
      <c r="AC2627" s="175"/>
      <c r="AD2627" s="175"/>
      <c r="AE2627" s="175"/>
      <c r="AF2627" s="175"/>
      <c r="AG2627" s="175"/>
    </row>
    <row r="2628" spans="1:33" ht="18" customHeight="1">
      <c r="A2628" s="647" t="str">
        <f t="shared" si="226"/>
        <v>平成27</v>
      </c>
      <c r="B2628" s="551">
        <f t="shared" ref="B2628:B2691" si="228">IF(ISBLANK(K2628),"-",COUNTIFS($K:$K,"&gt;"&amp;K2628,A:A,A2628)+1)</f>
        <v>6</v>
      </c>
      <c r="C2628" s="648" t="s">
        <v>5713</v>
      </c>
      <c r="D2628" s="648">
        <f t="shared" ref="D2628:D2691" si="229">IF(E2628=1,"",C2628+E2628-1)</f>
        <v>42284</v>
      </c>
      <c r="E2628" s="694">
        <v>2</v>
      </c>
      <c r="F2628" s="651" t="s">
        <v>5799</v>
      </c>
      <c r="G2628" s="650" t="s">
        <v>5800</v>
      </c>
      <c r="H2628" s="650" t="s">
        <v>3562</v>
      </c>
      <c r="I2628" s="695" t="s">
        <v>5682</v>
      </c>
      <c r="J2628" s="696" t="s">
        <v>5345</v>
      </c>
      <c r="K2628" s="697">
        <v>128</v>
      </c>
      <c r="L2628" s="697">
        <v>188</v>
      </c>
      <c r="M2628" s="176">
        <f t="shared" si="227"/>
        <v>376</v>
      </c>
      <c r="N2628" s="1110"/>
      <c r="O2628" s="1129" t="str">
        <f t="shared" ref="O2628:O2691" si="230">IF(COUNTIF(G2628,"*オンライン*"),"●","")</f>
        <v/>
      </c>
      <c r="P2628" s="175"/>
      <c r="Q2628" s="175"/>
      <c r="R2628" s="175"/>
      <c r="S2628" s="175"/>
      <c r="T2628" s="175"/>
      <c r="U2628" s="175"/>
      <c r="V2628" s="175"/>
      <c r="W2628" s="175"/>
      <c r="X2628" s="175"/>
      <c r="Y2628" s="175"/>
      <c r="Z2628" s="175"/>
      <c r="AA2628" s="175"/>
      <c r="AB2628" s="175"/>
      <c r="AC2628" s="175"/>
      <c r="AD2628" s="175"/>
      <c r="AE2628" s="175"/>
      <c r="AF2628" s="175"/>
      <c r="AG2628" s="175"/>
    </row>
    <row r="2629" spans="1:33" ht="18" customHeight="1">
      <c r="A2629" s="647" t="str">
        <f t="shared" ref="A2629:A2692" si="231">TEXT(EDATE(C2629,-3),"ggge")</f>
        <v>平成27</v>
      </c>
      <c r="B2629" s="551">
        <f t="shared" si="228"/>
        <v>44</v>
      </c>
      <c r="C2629" s="648" t="s">
        <v>5801</v>
      </c>
      <c r="D2629" s="648" t="str">
        <f t="shared" si="229"/>
        <v/>
      </c>
      <c r="E2629" s="694">
        <v>1</v>
      </c>
      <c r="F2629" s="650" t="s">
        <v>4043</v>
      </c>
      <c r="G2629" s="650" t="s">
        <v>3134</v>
      </c>
      <c r="H2629" s="650" t="s">
        <v>3562</v>
      </c>
      <c r="I2629" s="695" t="s">
        <v>5682</v>
      </c>
      <c r="J2629" s="697">
        <v>2</v>
      </c>
      <c r="K2629" s="697">
        <v>8</v>
      </c>
      <c r="L2629" s="697">
        <v>73</v>
      </c>
      <c r="M2629" s="176">
        <f t="shared" ref="M2629:M2692" si="232">E2629*L2629</f>
        <v>73</v>
      </c>
      <c r="N2629" s="1110"/>
      <c r="O2629" s="1129" t="str">
        <f t="shared" si="230"/>
        <v/>
      </c>
      <c r="P2629" s="175"/>
      <c r="Q2629" s="175"/>
      <c r="R2629" s="175"/>
      <c r="S2629" s="175"/>
      <c r="T2629" s="175"/>
      <c r="U2629" s="175"/>
      <c r="V2629" s="175"/>
      <c r="W2629" s="175"/>
      <c r="X2629" s="175"/>
      <c r="Y2629" s="175"/>
      <c r="Z2629" s="175"/>
      <c r="AA2629" s="175"/>
      <c r="AB2629" s="175"/>
      <c r="AC2629" s="175"/>
      <c r="AD2629" s="175"/>
      <c r="AE2629" s="175"/>
      <c r="AF2629" s="175"/>
      <c r="AG2629" s="175"/>
    </row>
    <row r="2630" spans="1:33" ht="18" customHeight="1">
      <c r="A2630" s="647" t="str">
        <f t="shared" si="231"/>
        <v>平成27</v>
      </c>
      <c r="B2630" s="551">
        <f t="shared" si="228"/>
        <v>2</v>
      </c>
      <c r="C2630" s="648" t="s">
        <v>5802</v>
      </c>
      <c r="D2630" s="648">
        <f t="shared" si="229"/>
        <v>42331</v>
      </c>
      <c r="E2630" s="694">
        <v>3</v>
      </c>
      <c r="F2630" s="650" t="s">
        <v>5803</v>
      </c>
      <c r="G2630" s="650" t="s">
        <v>5804</v>
      </c>
      <c r="H2630" s="650" t="s">
        <v>3523</v>
      </c>
      <c r="I2630" s="695" t="s">
        <v>5039</v>
      </c>
      <c r="J2630" s="697">
        <v>1</v>
      </c>
      <c r="K2630" s="697">
        <v>341</v>
      </c>
      <c r="L2630" s="697">
        <v>733</v>
      </c>
      <c r="M2630" s="176">
        <f t="shared" si="232"/>
        <v>2199</v>
      </c>
      <c r="N2630" s="1110"/>
      <c r="O2630" s="1129" t="str">
        <f t="shared" si="230"/>
        <v/>
      </c>
      <c r="P2630" s="175"/>
      <c r="Q2630" s="175"/>
      <c r="R2630" s="175"/>
      <c r="S2630" s="175"/>
      <c r="T2630" s="175"/>
      <c r="U2630" s="175"/>
      <c r="V2630" s="175"/>
      <c r="W2630" s="175"/>
      <c r="X2630" s="175"/>
      <c r="Y2630" s="175"/>
      <c r="Z2630" s="175"/>
      <c r="AA2630" s="175"/>
      <c r="AB2630" s="175"/>
      <c r="AC2630" s="175"/>
      <c r="AD2630" s="175"/>
      <c r="AE2630" s="175"/>
      <c r="AF2630" s="175"/>
      <c r="AG2630" s="175"/>
    </row>
    <row r="2631" spans="1:33" ht="18" customHeight="1">
      <c r="A2631" s="647" t="str">
        <f t="shared" si="231"/>
        <v>平成27</v>
      </c>
      <c r="B2631" s="551">
        <f t="shared" si="228"/>
        <v>19</v>
      </c>
      <c r="C2631" s="648" t="s">
        <v>5805</v>
      </c>
      <c r="D2631" s="648" t="str">
        <f t="shared" si="229"/>
        <v/>
      </c>
      <c r="E2631" s="694">
        <v>1</v>
      </c>
      <c r="F2631" s="650" t="s">
        <v>5806</v>
      </c>
      <c r="G2631" s="650" t="s">
        <v>4022</v>
      </c>
      <c r="H2631" s="650" t="s">
        <v>3614</v>
      </c>
      <c r="I2631" s="695" t="s">
        <v>4075</v>
      </c>
      <c r="J2631" s="697">
        <v>1</v>
      </c>
      <c r="K2631" s="697">
        <v>48</v>
      </c>
      <c r="L2631" s="697">
        <v>193</v>
      </c>
      <c r="M2631" s="176">
        <f t="shared" si="232"/>
        <v>193</v>
      </c>
      <c r="N2631" s="1111"/>
      <c r="O2631" s="1129" t="str">
        <f t="shared" si="230"/>
        <v/>
      </c>
      <c r="P2631" s="175"/>
      <c r="Q2631" s="175"/>
      <c r="R2631" s="175"/>
      <c r="S2631" s="175"/>
      <c r="T2631" s="175"/>
      <c r="U2631" s="175"/>
      <c r="V2631" s="175"/>
      <c r="W2631" s="175"/>
      <c r="X2631" s="175"/>
      <c r="Y2631" s="175"/>
      <c r="Z2631" s="175"/>
      <c r="AA2631" s="175"/>
      <c r="AB2631" s="175"/>
      <c r="AC2631" s="175"/>
      <c r="AD2631" s="175"/>
      <c r="AE2631" s="175"/>
      <c r="AF2631" s="175"/>
      <c r="AG2631" s="175"/>
    </row>
    <row r="2632" spans="1:33" ht="18" customHeight="1">
      <c r="A2632" s="647" t="str">
        <f t="shared" si="231"/>
        <v>平成27</v>
      </c>
      <c r="B2632" s="551">
        <f t="shared" si="228"/>
        <v>124</v>
      </c>
      <c r="C2632" s="648" t="s">
        <v>5807</v>
      </c>
      <c r="D2632" s="648" t="str">
        <f t="shared" si="229"/>
        <v/>
      </c>
      <c r="E2632" s="694">
        <v>1</v>
      </c>
      <c r="F2632" s="650" t="s">
        <v>5808</v>
      </c>
      <c r="G2632" s="650" t="s">
        <v>3134</v>
      </c>
      <c r="H2632" s="650" t="s">
        <v>2957</v>
      </c>
      <c r="I2632" s="695" t="s">
        <v>4075</v>
      </c>
      <c r="J2632" s="697">
        <v>1</v>
      </c>
      <c r="K2632" s="697">
        <v>2</v>
      </c>
      <c r="L2632" s="697">
        <v>94</v>
      </c>
      <c r="M2632" s="176">
        <f t="shared" si="232"/>
        <v>94</v>
      </c>
      <c r="N2632" s="1110" t="s">
        <v>5342</v>
      </c>
      <c r="O2632" s="1129" t="str">
        <f t="shared" si="230"/>
        <v/>
      </c>
      <c r="P2632" s="175"/>
      <c r="Q2632" s="175"/>
      <c r="R2632" s="175"/>
      <c r="S2632" s="175"/>
      <c r="T2632" s="175"/>
      <c r="U2632" s="175"/>
      <c r="V2632" s="175"/>
      <c r="W2632" s="175"/>
      <c r="X2632" s="175"/>
      <c r="Y2632" s="175"/>
      <c r="Z2632" s="175"/>
      <c r="AA2632" s="175"/>
      <c r="AB2632" s="175"/>
      <c r="AC2632" s="175"/>
      <c r="AD2632" s="175"/>
      <c r="AE2632" s="175"/>
      <c r="AF2632" s="175"/>
      <c r="AG2632" s="175"/>
    </row>
    <row r="2633" spans="1:33" ht="18" customHeight="1">
      <c r="A2633" s="647" t="str">
        <f t="shared" si="231"/>
        <v>平成27</v>
      </c>
      <c r="B2633" s="551">
        <f t="shared" si="228"/>
        <v>10</v>
      </c>
      <c r="C2633" s="648" t="s">
        <v>5809</v>
      </c>
      <c r="D2633" s="648">
        <f t="shared" si="229"/>
        <v>42337</v>
      </c>
      <c r="E2633" s="694">
        <v>3</v>
      </c>
      <c r="F2633" s="650" t="s">
        <v>5810</v>
      </c>
      <c r="G2633" s="650" t="s">
        <v>474</v>
      </c>
      <c r="H2633" s="650" t="s">
        <v>3242</v>
      </c>
      <c r="I2633" s="695" t="s">
        <v>4075</v>
      </c>
      <c r="J2633" s="697">
        <v>1</v>
      </c>
      <c r="K2633" s="697">
        <v>97</v>
      </c>
      <c r="L2633" s="697">
        <v>178</v>
      </c>
      <c r="M2633" s="176">
        <f t="shared" si="232"/>
        <v>534</v>
      </c>
      <c r="N2633" s="1110"/>
      <c r="O2633" s="1129" t="str">
        <f t="shared" si="230"/>
        <v/>
      </c>
      <c r="P2633" s="175"/>
      <c r="Q2633" s="175"/>
      <c r="R2633" s="175"/>
      <c r="S2633" s="175"/>
      <c r="T2633" s="175"/>
      <c r="U2633" s="175"/>
      <c r="V2633" s="175"/>
      <c r="W2633" s="175"/>
      <c r="X2633" s="175"/>
      <c r="Y2633" s="175"/>
      <c r="Z2633" s="175"/>
      <c r="AA2633" s="175"/>
      <c r="AB2633" s="175"/>
      <c r="AC2633" s="175"/>
      <c r="AD2633" s="175"/>
      <c r="AE2633" s="175"/>
      <c r="AF2633" s="175"/>
      <c r="AG2633" s="175"/>
    </row>
    <row r="2634" spans="1:33" ht="18" customHeight="1">
      <c r="A2634" s="647" t="str">
        <f t="shared" si="231"/>
        <v>平成27</v>
      </c>
      <c r="B2634" s="551">
        <f t="shared" si="228"/>
        <v>69</v>
      </c>
      <c r="C2634" s="648" t="s">
        <v>5811</v>
      </c>
      <c r="D2634" s="648" t="str">
        <f t="shared" si="229"/>
        <v/>
      </c>
      <c r="E2634" s="694">
        <v>1</v>
      </c>
      <c r="F2634" s="650" t="s">
        <v>5812</v>
      </c>
      <c r="G2634" s="650" t="s">
        <v>474</v>
      </c>
      <c r="H2634" s="650" t="s">
        <v>3242</v>
      </c>
      <c r="I2634" s="695" t="s">
        <v>4075</v>
      </c>
      <c r="J2634" s="697">
        <v>1</v>
      </c>
      <c r="K2634" s="697">
        <v>5</v>
      </c>
      <c r="L2634" s="697">
        <v>94</v>
      </c>
      <c r="M2634" s="176">
        <f t="shared" si="232"/>
        <v>94</v>
      </c>
      <c r="N2634" s="1110" t="s">
        <v>5342</v>
      </c>
      <c r="O2634" s="1129" t="str">
        <f t="shared" si="230"/>
        <v/>
      </c>
      <c r="P2634" s="175"/>
      <c r="Q2634" s="175"/>
      <c r="R2634" s="175"/>
      <c r="S2634" s="175"/>
      <c r="T2634" s="175"/>
      <c r="U2634" s="175"/>
      <c r="V2634" s="175"/>
      <c r="W2634" s="175"/>
      <c r="X2634" s="175"/>
      <c r="Y2634" s="175"/>
      <c r="Z2634" s="175"/>
      <c r="AA2634" s="175"/>
      <c r="AB2634" s="175"/>
      <c r="AC2634" s="175"/>
      <c r="AD2634" s="175"/>
      <c r="AE2634" s="175"/>
      <c r="AF2634" s="175"/>
      <c r="AG2634" s="175"/>
    </row>
    <row r="2635" spans="1:33" ht="18" customHeight="1">
      <c r="A2635" s="647" t="str">
        <f t="shared" si="231"/>
        <v>平成27</v>
      </c>
      <c r="B2635" s="551">
        <f t="shared" si="228"/>
        <v>30</v>
      </c>
      <c r="C2635" s="648" t="s">
        <v>5782</v>
      </c>
      <c r="D2635" s="648" t="str">
        <f t="shared" si="229"/>
        <v/>
      </c>
      <c r="E2635" s="694">
        <v>1</v>
      </c>
      <c r="F2635" s="650" t="s">
        <v>5813</v>
      </c>
      <c r="G2635" s="650" t="s">
        <v>5814</v>
      </c>
      <c r="H2635" s="650" t="s">
        <v>3512</v>
      </c>
      <c r="I2635" s="695" t="s">
        <v>4130</v>
      </c>
      <c r="J2635" s="697">
        <v>2</v>
      </c>
      <c r="K2635" s="697">
        <v>15</v>
      </c>
      <c r="L2635" s="697">
        <v>63</v>
      </c>
      <c r="M2635" s="176">
        <f t="shared" si="232"/>
        <v>63</v>
      </c>
      <c r="N2635" s="1110"/>
      <c r="O2635" s="1129" t="str">
        <f t="shared" si="230"/>
        <v/>
      </c>
      <c r="P2635" s="175"/>
      <c r="Q2635" s="175"/>
      <c r="R2635" s="175"/>
      <c r="S2635" s="175"/>
      <c r="T2635" s="175"/>
      <c r="U2635" s="175"/>
      <c r="V2635" s="175"/>
      <c r="W2635" s="175"/>
      <c r="X2635" s="175"/>
      <c r="Y2635" s="175"/>
      <c r="Z2635" s="175"/>
      <c r="AA2635" s="175"/>
      <c r="AB2635" s="175"/>
      <c r="AC2635" s="175"/>
      <c r="AD2635" s="175"/>
      <c r="AE2635" s="175"/>
      <c r="AF2635" s="175"/>
      <c r="AG2635" s="175"/>
    </row>
    <row r="2636" spans="1:33" ht="18" customHeight="1">
      <c r="A2636" s="647" t="str">
        <f t="shared" si="231"/>
        <v>平成27</v>
      </c>
      <c r="B2636" s="551">
        <f t="shared" si="228"/>
        <v>57</v>
      </c>
      <c r="C2636" s="648" t="s">
        <v>5807</v>
      </c>
      <c r="D2636" s="648" t="str">
        <f t="shared" si="229"/>
        <v/>
      </c>
      <c r="E2636" s="694">
        <v>1</v>
      </c>
      <c r="F2636" s="650" t="s">
        <v>5815</v>
      </c>
      <c r="G2636" s="650" t="s">
        <v>2915</v>
      </c>
      <c r="H2636" s="650" t="s">
        <v>3538</v>
      </c>
      <c r="I2636" s="695" t="s">
        <v>4075</v>
      </c>
      <c r="J2636" s="697">
        <v>2</v>
      </c>
      <c r="K2636" s="697">
        <v>6</v>
      </c>
      <c r="L2636" s="697">
        <v>71</v>
      </c>
      <c r="M2636" s="176">
        <f t="shared" si="232"/>
        <v>71</v>
      </c>
      <c r="N2636" s="1110"/>
      <c r="O2636" s="1129" t="str">
        <f t="shared" si="230"/>
        <v/>
      </c>
      <c r="P2636" s="175"/>
      <c r="Q2636" s="175"/>
      <c r="R2636" s="175"/>
      <c r="S2636" s="175"/>
      <c r="T2636" s="175"/>
      <c r="U2636" s="175"/>
      <c r="V2636" s="175"/>
      <c r="W2636" s="175"/>
      <c r="X2636" s="175"/>
      <c r="Y2636" s="175"/>
      <c r="Z2636" s="175"/>
      <c r="AA2636" s="175"/>
      <c r="AB2636" s="175"/>
      <c r="AC2636" s="175"/>
      <c r="AD2636" s="175"/>
      <c r="AE2636" s="175"/>
      <c r="AF2636" s="175"/>
      <c r="AG2636" s="175"/>
    </row>
    <row r="2637" spans="1:33" ht="18" customHeight="1">
      <c r="A2637" s="647" t="str">
        <f t="shared" si="231"/>
        <v>平成27</v>
      </c>
      <c r="B2637" s="551">
        <f t="shared" si="228"/>
        <v>114</v>
      </c>
      <c r="C2637" s="648" t="s">
        <v>5720</v>
      </c>
      <c r="D2637" s="648" t="str">
        <f t="shared" si="229"/>
        <v/>
      </c>
      <c r="E2637" s="694">
        <v>1</v>
      </c>
      <c r="F2637" s="650" t="s">
        <v>5816</v>
      </c>
      <c r="G2637" s="650" t="s">
        <v>5817</v>
      </c>
      <c r="H2637" s="650" t="s">
        <v>3242</v>
      </c>
      <c r="I2637" s="695" t="s">
        <v>4075</v>
      </c>
      <c r="J2637" s="697">
        <v>1</v>
      </c>
      <c r="K2637" s="697">
        <v>3</v>
      </c>
      <c r="L2637" s="697">
        <v>77</v>
      </c>
      <c r="M2637" s="176">
        <f t="shared" si="232"/>
        <v>77</v>
      </c>
      <c r="N2637" s="1110" t="s">
        <v>5342</v>
      </c>
      <c r="O2637" s="1129" t="str">
        <f t="shared" si="230"/>
        <v/>
      </c>
      <c r="P2637" s="175"/>
      <c r="Q2637" s="175"/>
      <c r="R2637" s="175"/>
      <c r="S2637" s="175"/>
      <c r="T2637" s="175"/>
      <c r="U2637" s="175"/>
      <c r="V2637" s="175"/>
      <c r="W2637" s="175"/>
      <c r="X2637" s="175"/>
      <c r="Y2637" s="175"/>
      <c r="Z2637" s="175"/>
      <c r="AA2637" s="175"/>
      <c r="AB2637" s="175"/>
      <c r="AC2637" s="175"/>
      <c r="AD2637" s="175"/>
      <c r="AE2637" s="175"/>
      <c r="AF2637" s="175"/>
      <c r="AG2637" s="175"/>
    </row>
    <row r="2638" spans="1:33" ht="18" customHeight="1">
      <c r="A2638" s="647" t="str">
        <f t="shared" si="231"/>
        <v>平成27</v>
      </c>
      <c r="B2638" s="551">
        <f t="shared" si="228"/>
        <v>148</v>
      </c>
      <c r="C2638" s="648" t="s">
        <v>5809</v>
      </c>
      <c r="D2638" s="648" t="str">
        <f t="shared" si="229"/>
        <v/>
      </c>
      <c r="E2638" s="694">
        <v>1</v>
      </c>
      <c r="F2638" s="651" t="s">
        <v>5818</v>
      </c>
      <c r="G2638" s="650" t="s">
        <v>5819</v>
      </c>
      <c r="H2638" s="650" t="s">
        <v>2967</v>
      </c>
      <c r="I2638" s="695" t="s">
        <v>5682</v>
      </c>
      <c r="J2638" s="697">
        <v>1</v>
      </c>
      <c r="K2638" s="697">
        <v>1</v>
      </c>
      <c r="L2638" s="697">
        <v>87</v>
      </c>
      <c r="M2638" s="176">
        <f t="shared" si="232"/>
        <v>87</v>
      </c>
      <c r="N2638" s="1110" t="s">
        <v>5342</v>
      </c>
      <c r="O2638" s="1129" t="str">
        <f t="shared" si="230"/>
        <v/>
      </c>
      <c r="P2638" s="175"/>
      <c r="Q2638" s="175"/>
      <c r="R2638" s="175"/>
      <c r="S2638" s="175"/>
      <c r="T2638" s="175"/>
      <c r="U2638" s="175"/>
      <c r="V2638" s="175"/>
      <c r="W2638" s="175"/>
      <c r="X2638" s="175"/>
      <c r="Y2638" s="175"/>
      <c r="Z2638" s="175"/>
      <c r="AA2638" s="175"/>
      <c r="AB2638" s="175"/>
      <c r="AC2638" s="175"/>
      <c r="AD2638" s="175"/>
      <c r="AE2638" s="175"/>
      <c r="AF2638" s="175"/>
      <c r="AG2638" s="175"/>
    </row>
    <row r="2639" spans="1:33" ht="18" customHeight="1">
      <c r="A2639" s="647" t="str">
        <f t="shared" si="231"/>
        <v>平成27</v>
      </c>
      <c r="B2639" s="551">
        <f t="shared" si="228"/>
        <v>148</v>
      </c>
      <c r="C2639" s="648" t="s">
        <v>5720</v>
      </c>
      <c r="D2639" s="648" t="str">
        <f t="shared" si="229"/>
        <v/>
      </c>
      <c r="E2639" s="694">
        <v>1</v>
      </c>
      <c r="F2639" s="650" t="s">
        <v>5820</v>
      </c>
      <c r="G2639" s="650" t="s">
        <v>3134</v>
      </c>
      <c r="H2639" s="650" t="s">
        <v>3562</v>
      </c>
      <c r="I2639" s="695" t="s">
        <v>5682</v>
      </c>
      <c r="J2639" s="697">
        <v>2</v>
      </c>
      <c r="K2639" s="697">
        <v>1</v>
      </c>
      <c r="L2639" s="697">
        <v>32</v>
      </c>
      <c r="M2639" s="176">
        <f t="shared" si="232"/>
        <v>32</v>
      </c>
      <c r="N2639" s="1110" t="s">
        <v>5342</v>
      </c>
      <c r="O2639" s="1129" t="str">
        <f t="shared" si="230"/>
        <v/>
      </c>
      <c r="P2639" s="175"/>
      <c r="Q2639" s="175"/>
      <c r="R2639" s="175"/>
      <c r="S2639" s="175"/>
      <c r="T2639" s="175"/>
      <c r="U2639" s="175"/>
      <c r="V2639" s="175"/>
      <c r="W2639" s="175"/>
      <c r="X2639" s="175"/>
      <c r="Y2639" s="175"/>
      <c r="Z2639" s="175"/>
      <c r="AA2639" s="175"/>
      <c r="AB2639" s="175"/>
      <c r="AC2639" s="175"/>
      <c r="AD2639" s="175"/>
      <c r="AE2639" s="175"/>
      <c r="AF2639" s="175"/>
      <c r="AG2639" s="175"/>
    </row>
    <row r="2640" spans="1:33" ht="18" customHeight="1">
      <c r="A2640" s="647" t="str">
        <f t="shared" si="231"/>
        <v>平成27</v>
      </c>
      <c r="B2640" s="551">
        <f t="shared" si="228"/>
        <v>148</v>
      </c>
      <c r="C2640" s="648" t="s">
        <v>5821</v>
      </c>
      <c r="D2640" s="648" t="str">
        <f t="shared" si="229"/>
        <v/>
      </c>
      <c r="E2640" s="694">
        <v>1</v>
      </c>
      <c r="F2640" s="650" t="s">
        <v>5822</v>
      </c>
      <c r="G2640" s="650" t="s">
        <v>2915</v>
      </c>
      <c r="H2640" s="650" t="s">
        <v>3562</v>
      </c>
      <c r="I2640" s="695" t="s">
        <v>5682</v>
      </c>
      <c r="J2640" s="696" t="s">
        <v>5345</v>
      </c>
      <c r="K2640" s="697">
        <v>1</v>
      </c>
      <c r="L2640" s="697">
        <v>77</v>
      </c>
      <c r="M2640" s="176">
        <f t="shared" si="232"/>
        <v>77</v>
      </c>
      <c r="N2640" s="1110" t="s">
        <v>5342</v>
      </c>
      <c r="O2640" s="1129" t="str">
        <f t="shared" si="230"/>
        <v/>
      </c>
      <c r="P2640" s="175"/>
      <c r="Q2640" s="175"/>
      <c r="R2640" s="175"/>
      <c r="S2640" s="175"/>
      <c r="T2640" s="175"/>
      <c r="U2640" s="175"/>
      <c r="V2640" s="175"/>
      <c r="W2640" s="175"/>
      <c r="X2640" s="175"/>
      <c r="Y2640" s="175"/>
      <c r="Z2640" s="175"/>
      <c r="AA2640" s="175"/>
      <c r="AB2640" s="175"/>
      <c r="AC2640" s="175"/>
      <c r="AD2640" s="175"/>
      <c r="AE2640" s="175"/>
      <c r="AF2640" s="175"/>
      <c r="AG2640" s="175"/>
    </row>
    <row r="2641" spans="1:33" ht="18" customHeight="1">
      <c r="A2641" s="647" t="str">
        <f t="shared" si="231"/>
        <v>平成27</v>
      </c>
      <c r="B2641" s="551">
        <f t="shared" si="228"/>
        <v>22</v>
      </c>
      <c r="C2641" s="648" t="s">
        <v>5823</v>
      </c>
      <c r="D2641" s="648" t="str">
        <f t="shared" si="229"/>
        <v/>
      </c>
      <c r="E2641" s="694">
        <v>1</v>
      </c>
      <c r="F2641" s="650" t="s">
        <v>5824</v>
      </c>
      <c r="G2641" s="650" t="s">
        <v>2915</v>
      </c>
      <c r="H2641" s="650" t="s">
        <v>3562</v>
      </c>
      <c r="I2641" s="695" t="s">
        <v>5682</v>
      </c>
      <c r="J2641" s="696" t="s">
        <v>5345</v>
      </c>
      <c r="K2641" s="697">
        <v>35</v>
      </c>
      <c r="L2641" s="697">
        <v>79</v>
      </c>
      <c r="M2641" s="176">
        <f t="shared" si="232"/>
        <v>79</v>
      </c>
      <c r="N2641" s="1110"/>
      <c r="O2641" s="1129" t="str">
        <f t="shared" si="230"/>
        <v/>
      </c>
      <c r="P2641" s="175"/>
      <c r="Q2641" s="175"/>
      <c r="R2641" s="175"/>
      <c r="S2641" s="175"/>
      <c r="T2641" s="175"/>
      <c r="U2641" s="175"/>
      <c r="V2641" s="175"/>
      <c r="W2641" s="175"/>
      <c r="X2641" s="175"/>
      <c r="Y2641" s="175"/>
      <c r="Z2641" s="175"/>
      <c r="AA2641" s="175"/>
      <c r="AB2641" s="175"/>
      <c r="AC2641" s="175"/>
      <c r="AD2641" s="175"/>
      <c r="AE2641" s="175"/>
      <c r="AF2641" s="175"/>
      <c r="AG2641" s="175"/>
    </row>
    <row r="2642" spans="1:33" ht="18" customHeight="1">
      <c r="A2642" s="647" t="str">
        <f t="shared" si="231"/>
        <v>平成27</v>
      </c>
      <c r="B2642" s="551">
        <f t="shared" si="228"/>
        <v>96</v>
      </c>
      <c r="C2642" s="648" t="s">
        <v>5825</v>
      </c>
      <c r="D2642" s="648" t="str">
        <f t="shared" si="229"/>
        <v/>
      </c>
      <c r="E2642" s="694">
        <v>1</v>
      </c>
      <c r="F2642" s="650" t="s">
        <v>5826</v>
      </c>
      <c r="G2642" s="650" t="s">
        <v>3134</v>
      </c>
      <c r="H2642" s="650" t="s">
        <v>3562</v>
      </c>
      <c r="I2642" s="695" t="s">
        <v>5682</v>
      </c>
      <c r="J2642" s="697">
        <v>2</v>
      </c>
      <c r="K2642" s="697">
        <v>4</v>
      </c>
      <c r="L2642" s="697">
        <v>49</v>
      </c>
      <c r="M2642" s="176">
        <f t="shared" si="232"/>
        <v>49</v>
      </c>
      <c r="N2642" s="1110"/>
      <c r="O2642" s="1129" t="str">
        <f t="shared" si="230"/>
        <v/>
      </c>
      <c r="P2642" s="175"/>
      <c r="Q2642" s="175"/>
      <c r="R2642" s="175"/>
      <c r="S2642" s="175"/>
      <c r="T2642" s="175"/>
      <c r="U2642" s="175"/>
      <c r="V2642" s="175"/>
      <c r="W2642" s="175"/>
      <c r="X2642" s="175"/>
      <c r="Y2642" s="175"/>
      <c r="Z2642" s="175"/>
      <c r="AA2642" s="175"/>
      <c r="AB2642" s="175"/>
      <c r="AC2642" s="175"/>
      <c r="AD2642" s="175"/>
      <c r="AE2642" s="175"/>
      <c r="AF2642" s="175"/>
      <c r="AG2642" s="175"/>
    </row>
    <row r="2643" spans="1:33" ht="18" customHeight="1">
      <c r="A2643" s="647" t="str">
        <f t="shared" si="231"/>
        <v>平成27</v>
      </c>
      <c r="B2643" s="551">
        <f t="shared" si="228"/>
        <v>57</v>
      </c>
      <c r="C2643" s="648" t="s">
        <v>5784</v>
      </c>
      <c r="D2643" s="648" t="str">
        <f t="shared" si="229"/>
        <v/>
      </c>
      <c r="E2643" s="694">
        <v>1</v>
      </c>
      <c r="F2643" s="650" t="s">
        <v>5827</v>
      </c>
      <c r="G2643" s="650" t="s">
        <v>2915</v>
      </c>
      <c r="H2643" s="650" t="s">
        <v>3538</v>
      </c>
      <c r="I2643" s="695" t="s">
        <v>4075</v>
      </c>
      <c r="J2643" s="697">
        <v>2</v>
      </c>
      <c r="K2643" s="697">
        <v>6</v>
      </c>
      <c r="L2643" s="697">
        <v>45</v>
      </c>
      <c r="M2643" s="176">
        <f t="shared" si="232"/>
        <v>45</v>
      </c>
      <c r="N2643" s="1110"/>
      <c r="O2643" s="1129" t="str">
        <f t="shared" si="230"/>
        <v/>
      </c>
      <c r="P2643" s="175"/>
      <c r="Q2643" s="175"/>
      <c r="R2643" s="175"/>
      <c r="S2643" s="175"/>
      <c r="T2643" s="175"/>
      <c r="U2643" s="175"/>
      <c r="V2643" s="175"/>
      <c r="W2643" s="175"/>
      <c r="X2643" s="175"/>
      <c r="Y2643" s="175"/>
      <c r="Z2643" s="175"/>
      <c r="AA2643" s="175"/>
      <c r="AB2643" s="175"/>
      <c r="AC2643" s="175"/>
      <c r="AD2643" s="175"/>
      <c r="AE2643" s="175"/>
      <c r="AF2643" s="175"/>
      <c r="AG2643" s="175"/>
    </row>
    <row r="2644" spans="1:33" ht="18" customHeight="1">
      <c r="A2644" s="647" t="str">
        <f t="shared" si="231"/>
        <v>平成27</v>
      </c>
      <c r="B2644" s="551">
        <f t="shared" si="228"/>
        <v>96</v>
      </c>
      <c r="C2644" s="648" t="s">
        <v>5828</v>
      </c>
      <c r="D2644" s="648" t="str">
        <f t="shared" si="229"/>
        <v/>
      </c>
      <c r="E2644" s="694">
        <v>1</v>
      </c>
      <c r="F2644" s="650" t="s">
        <v>5829</v>
      </c>
      <c r="G2644" s="650" t="s">
        <v>5830</v>
      </c>
      <c r="H2644" s="650" t="s">
        <v>3520</v>
      </c>
      <c r="I2644" s="695" t="s">
        <v>5039</v>
      </c>
      <c r="J2644" s="697">
        <v>1</v>
      </c>
      <c r="K2644" s="697">
        <v>4</v>
      </c>
      <c r="L2644" s="697">
        <v>133</v>
      </c>
      <c r="M2644" s="176">
        <f t="shared" si="232"/>
        <v>133</v>
      </c>
      <c r="N2644" s="1110" t="s">
        <v>5342</v>
      </c>
      <c r="O2644" s="1129" t="str">
        <f t="shared" si="230"/>
        <v/>
      </c>
      <c r="P2644" s="175"/>
      <c r="Q2644" s="175"/>
      <c r="R2644" s="175"/>
      <c r="S2644" s="175"/>
      <c r="T2644" s="175"/>
      <c r="U2644" s="175"/>
      <c r="V2644" s="175"/>
      <c r="W2644" s="175"/>
      <c r="X2644" s="175"/>
      <c r="Y2644" s="175"/>
      <c r="Z2644" s="175"/>
      <c r="AA2644" s="175"/>
      <c r="AB2644" s="175"/>
      <c r="AC2644" s="175"/>
      <c r="AD2644" s="175"/>
      <c r="AE2644" s="175"/>
      <c r="AF2644" s="175"/>
      <c r="AG2644" s="175"/>
    </row>
    <row r="2645" spans="1:33" ht="18" customHeight="1">
      <c r="A2645" s="647" t="str">
        <f t="shared" si="231"/>
        <v>平成27</v>
      </c>
      <c r="B2645" s="551">
        <f t="shared" si="228"/>
        <v>15</v>
      </c>
      <c r="C2645" s="648" t="s">
        <v>5794</v>
      </c>
      <c r="D2645" s="648">
        <f t="shared" si="229"/>
        <v>42351</v>
      </c>
      <c r="E2645" s="694">
        <v>2</v>
      </c>
      <c r="F2645" s="650" t="s">
        <v>5831</v>
      </c>
      <c r="G2645" s="650" t="s">
        <v>5832</v>
      </c>
      <c r="H2645" s="650" t="s">
        <v>3520</v>
      </c>
      <c r="I2645" s="695" t="s">
        <v>5039</v>
      </c>
      <c r="J2645" s="697">
        <v>1</v>
      </c>
      <c r="K2645" s="697">
        <v>72</v>
      </c>
      <c r="L2645" s="697">
        <v>264</v>
      </c>
      <c r="M2645" s="176">
        <f t="shared" si="232"/>
        <v>528</v>
      </c>
      <c r="N2645" s="1110"/>
      <c r="O2645" s="1129" t="str">
        <f t="shared" si="230"/>
        <v/>
      </c>
      <c r="P2645" s="175"/>
      <c r="Q2645" s="175"/>
      <c r="R2645" s="175"/>
      <c r="S2645" s="175"/>
      <c r="T2645" s="175"/>
      <c r="U2645" s="175"/>
      <c r="V2645" s="175"/>
      <c r="W2645" s="175"/>
      <c r="X2645" s="175"/>
      <c r="Y2645" s="175"/>
      <c r="Z2645" s="175"/>
      <c r="AA2645" s="175"/>
      <c r="AB2645" s="175"/>
      <c r="AC2645" s="175"/>
      <c r="AD2645" s="175"/>
      <c r="AE2645" s="175"/>
      <c r="AF2645" s="175"/>
      <c r="AG2645" s="175"/>
    </row>
    <row r="2646" spans="1:33" ht="18" customHeight="1">
      <c r="A2646" s="647" t="str">
        <f t="shared" si="231"/>
        <v>平成27</v>
      </c>
      <c r="B2646" s="551">
        <f t="shared" si="228"/>
        <v>44</v>
      </c>
      <c r="C2646" s="648" t="s">
        <v>5833</v>
      </c>
      <c r="D2646" s="648" t="str">
        <f t="shared" si="229"/>
        <v/>
      </c>
      <c r="E2646" s="694">
        <v>1</v>
      </c>
      <c r="F2646" s="650" t="s">
        <v>5834</v>
      </c>
      <c r="G2646" s="650" t="s">
        <v>3519</v>
      </c>
      <c r="H2646" s="650" t="s">
        <v>3520</v>
      </c>
      <c r="I2646" s="695" t="s">
        <v>5039</v>
      </c>
      <c r="J2646" s="697">
        <v>1</v>
      </c>
      <c r="K2646" s="697">
        <v>8</v>
      </c>
      <c r="L2646" s="697">
        <v>117</v>
      </c>
      <c r="M2646" s="176">
        <f t="shared" si="232"/>
        <v>117</v>
      </c>
      <c r="N2646" s="1110"/>
      <c r="O2646" s="1129" t="str">
        <f t="shared" si="230"/>
        <v/>
      </c>
      <c r="P2646" s="175"/>
      <c r="Q2646" s="175"/>
      <c r="R2646" s="175"/>
      <c r="S2646" s="175"/>
      <c r="T2646" s="175"/>
      <c r="U2646" s="175"/>
      <c r="V2646" s="175"/>
      <c r="W2646" s="175"/>
      <c r="X2646" s="175"/>
      <c r="Y2646" s="175"/>
      <c r="Z2646" s="175"/>
      <c r="AA2646" s="175"/>
      <c r="AB2646" s="175"/>
      <c r="AC2646" s="175"/>
      <c r="AD2646" s="175"/>
      <c r="AE2646" s="175"/>
      <c r="AF2646" s="175"/>
      <c r="AG2646" s="175"/>
    </row>
    <row r="2647" spans="1:33" ht="18" customHeight="1">
      <c r="A2647" s="647" t="str">
        <f t="shared" si="231"/>
        <v>平成27</v>
      </c>
      <c r="B2647" s="551">
        <f t="shared" si="228"/>
        <v>55</v>
      </c>
      <c r="C2647" s="648" t="s">
        <v>5835</v>
      </c>
      <c r="D2647" s="648">
        <f t="shared" si="229"/>
        <v>42431</v>
      </c>
      <c r="E2647" s="699">
        <v>2</v>
      </c>
      <c r="F2647" s="679" t="s">
        <v>5836</v>
      </c>
      <c r="G2647" s="650" t="s">
        <v>5837</v>
      </c>
      <c r="H2647" s="679" t="s">
        <v>5838</v>
      </c>
      <c r="I2647" s="705" t="s">
        <v>5839</v>
      </c>
      <c r="J2647" s="696" t="s">
        <v>5345</v>
      </c>
      <c r="K2647" s="697">
        <v>7</v>
      </c>
      <c r="L2647" s="697">
        <v>279</v>
      </c>
      <c r="M2647" s="176">
        <f t="shared" si="232"/>
        <v>558</v>
      </c>
      <c r="N2647" s="1110"/>
      <c r="O2647" s="1129" t="str">
        <f t="shared" si="230"/>
        <v/>
      </c>
      <c r="P2647" s="175"/>
      <c r="Q2647" s="175"/>
      <c r="R2647" s="175"/>
      <c r="S2647" s="175"/>
      <c r="T2647" s="175"/>
      <c r="U2647" s="175"/>
      <c r="V2647" s="175"/>
      <c r="W2647" s="175"/>
      <c r="X2647" s="175"/>
      <c r="Y2647" s="175"/>
      <c r="Z2647" s="175"/>
      <c r="AA2647" s="175"/>
      <c r="AB2647" s="175"/>
      <c r="AC2647" s="175"/>
      <c r="AD2647" s="175"/>
      <c r="AE2647" s="175"/>
      <c r="AF2647" s="175"/>
      <c r="AG2647" s="175"/>
    </row>
    <row r="2648" spans="1:33" ht="18" customHeight="1">
      <c r="A2648" s="647" t="str">
        <f t="shared" si="231"/>
        <v>平成27</v>
      </c>
      <c r="B2648" s="551">
        <f t="shared" si="228"/>
        <v>4</v>
      </c>
      <c r="C2648" s="648" t="s">
        <v>5715</v>
      </c>
      <c r="D2648" s="648">
        <f t="shared" si="229"/>
        <v>42445</v>
      </c>
      <c r="E2648" s="700">
        <v>3</v>
      </c>
      <c r="F2648" s="679" t="s">
        <v>5840</v>
      </c>
      <c r="G2648" s="650" t="s">
        <v>5841</v>
      </c>
      <c r="H2648" s="679" t="s">
        <v>3536</v>
      </c>
      <c r="I2648" s="705" t="s">
        <v>5698</v>
      </c>
      <c r="J2648" s="696" t="s">
        <v>5345</v>
      </c>
      <c r="K2648" s="697">
        <v>234</v>
      </c>
      <c r="L2648" s="697">
        <v>465</v>
      </c>
      <c r="M2648" s="176">
        <f t="shared" si="232"/>
        <v>1395</v>
      </c>
      <c r="N2648" s="1110"/>
      <c r="O2648" s="1129" t="str">
        <f t="shared" si="230"/>
        <v/>
      </c>
      <c r="P2648" s="175"/>
      <c r="Q2648" s="175"/>
      <c r="R2648" s="175"/>
      <c r="S2648" s="175"/>
      <c r="T2648" s="175"/>
      <c r="U2648" s="175"/>
      <c r="V2648" s="175"/>
      <c r="W2648" s="175"/>
      <c r="X2648" s="175"/>
      <c r="Y2648" s="175"/>
      <c r="Z2648" s="175"/>
      <c r="AA2648" s="175"/>
      <c r="AB2648" s="175"/>
      <c r="AC2648" s="175"/>
      <c r="AD2648" s="175"/>
      <c r="AE2648" s="175"/>
      <c r="AF2648" s="175"/>
      <c r="AG2648" s="175"/>
    </row>
    <row r="2649" spans="1:33" ht="18" customHeight="1">
      <c r="A2649" s="647" t="str">
        <f t="shared" si="231"/>
        <v>平成27</v>
      </c>
      <c r="B2649" s="551">
        <f t="shared" si="228"/>
        <v>114</v>
      </c>
      <c r="C2649" s="648" t="s">
        <v>5715</v>
      </c>
      <c r="D2649" s="648" t="str">
        <f t="shared" si="229"/>
        <v/>
      </c>
      <c r="E2649" s="700">
        <v>1</v>
      </c>
      <c r="F2649" s="679" t="s">
        <v>5842</v>
      </c>
      <c r="G2649" s="650" t="s">
        <v>5841</v>
      </c>
      <c r="H2649" s="679" t="s">
        <v>3533</v>
      </c>
      <c r="I2649" s="705" t="s">
        <v>5698</v>
      </c>
      <c r="J2649" s="696" t="s">
        <v>5345</v>
      </c>
      <c r="K2649" s="697">
        <v>3</v>
      </c>
      <c r="L2649" s="697">
        <v>250</v>
      </c>
      <c r="M2649" s="176">
        <f t="shared" si="232"/>
        <v>250</v>
      </c>
      <c r="N2649" s="1110" t="s">
        <v>5342</v>
      </c>
      <c r="O2649" s="1129" t="str">
        <f t="shared" si="230"/>
        <v/>
      </c>
      <c r="P2649" s="175"/>
      <c r="Q2649" s="175"/>
      <c r="R2649" s="175"/>
      <c r="S2649" s="175"/>
      <c r="T2649" s="175"/>
      <c r="U2649" s="175"/>
      <c r="V2649" s="175"/>
      <c r="W2649" s="175"/>
      <c r="X2649" s="175"/>
      <c r="Y2649" s="175"/>
      <c r="Z2649" s="175"/>
      <c r="AA2649" s="175"/>
      <c r="AB2649" s="175"/>
      <c r="AC2649" s="175"/>
      <c r="AD2649" s="175"/>
      <c r="AE2649" s="175"/>
      <c r="AF2649" s="175"/>
      <c r="AG2649" s="175"/>
    </row>
    <row r="2650" spans="1:33" ht="18" customHeight="1">
      <c r="A2650" s="647" t="str">
        <f t="shared" si="231"/>
        <v>平成27</v>
      </c>
      <c r="B2650" s="551">
        <f t="shared" si="228"/>
        <v>124</v>
      </c>
      <c r="C2650" s="648" t="s">
        <v>5843</v>
      </c>
      <c r="D2650" s="648" t="str">
        <f t="shared" si="229"/>
        <v/>
      </c>
      <c r="E2650" s="700">
        <v>1</v>
      </c>
      <c r="F2650" s="679" t="s">
        <v>5844</v>
      </c>
      <c r="G2650" s="650" t="s">
        <v>5841</v>
      </c>
      <c r="H2650" s="679" t="s">
        <v>3533</v>
      </c>
      <c r="I2650" s="705" t="s">
        <v>5698</v>
      </c>
      <c r="J2650" s="696" t="s">
        <v>5345</v>
      </c>
      <c r="K2650" s="697">
        <v>2</v>
      </c>
      <c r="L2650" s="697">
        <v>165</v>
      </c>
      <c r="M2650" s="176">
        <f t="shared" si="232"/>
        <v>165</v>
      </c>
      <c r="N2650" s="1110" t="s">
        <v>5342</v>
      </c>
      <c r="O2650" s="1129" t="str">
        <f t="shared" si="230"/>
        <v/>
      </c>
      <c r="P2650" s="175"/>
      <c r="Q2650" s="175"/>
      <c r="R2650" s="175"/>
      <c r="S2650" s="175"/>
      <c r="T2650" s="175"/>
      <c r="U2650" s="175"/>
      <c r="V2650" s="175"/>
      <c r="W2650" s="175"/>
      <c r="X2650" s="175"/>
      <c r="Y2650" s="175"/>
      <c r="Z2650" s="175"/>
      <c r="AA2650" s="175"/>
      <c r="AB2650" s="175"/>
      <c r="AC2650" s="175"/>
      <c r="AD2650" s="175"/>
      <c r="AE2650" s="175"/>
      <c r="AF2650" s="175"/>
      <c r="AG2650" s="175"/>
    </row>
    <row r="2651" spans="1:33" ht="18" customHeight="1">
      <c r="A2651" s="647" t="str">
        <f t="shared" si="231"/>
        <v>平成27</v>
      </c>
      <c r="B2651" s="551">
        <f t="shared" si="228"/>
        <v>44</v>
      </c>
      <c r="C2651" s="648" t="s">
        <v>5784</v>
      </c>
      <c r="D2651" s="648" t="str">
        <f t="shared" si="229"/>
        <v/>
      </c>
      <c r="E2651" s="700">
        <v>1</v>
      </c>
      <c r="F2651" s="703" t="s">
        <v>5845</v>
      </c>
      <c r="G2651" s="650" t="s">
        <v>5846</v>
      </c>
      <c r="H2651" s="650" t="s">
        <v>4115</v>
      </c>
      <c r="I2651" s="695" t="s">
        <v>4130</v>
      </c>
      <c r="J2651" s="697">
        <v>2</v>
      </c>
      <c r="K2651" s="697">
        <v>8</v>
      </c>
      <c r="L2651" s="697">
        <v>28</v>
      </c>
      <c r="M2651" s="176">
        <f t="shared" si="232"/>
        <v>28</v>
      </c>
      <c r="N2651" s="1110"/>
      <c r="O2651" s="1129" t="str">
        <f t="shared" si="230"/>
        <v/>
      </c>
      <c r="P2651" s="175"/>
      <c r="Q2651" s="175"/>
      <c r="R2651" s="175"/>
      <c r="S2651" s="175"/>
      <c r="T2651" s="175"/>
      <c r="U2651" s="175"/>
      <c r="V2651" s="175"/>
      <c r="W2651" s="175"/>
      <c r="X2651" s="175"/>
      <c r="Y2651" s="175"/>
      <c r="Z2651" s="175"/>
      <c r="AA2651" s="175"/>
      <c r="AB2651" s="175"/>
      <c r="AC2651" s="175"/>
      <c r="AD2651" s="175"/>
      <c r="AE2651" s="175"/>
      <c r="AF2651" s="175"/>
      <c r="AG2651" s="175"/>
    </row>
    <row r="2652" spans="1:33" ht="18" customHeight="1">
      <c r="A2652" s="647" t="str">
        <f t="shared" si="231"/>
        <v>平成27</v>
      </c>
      <c r="B2652" s="551">
        <f t="shared" si="228"/>
        <v>36</v>
      </c>
      <c r="C2652" s="648" t="s">
        <v>5847</v>
      </c>
      <c r="D2652" s="648" t="str">
        <f t="shared" si="229"/>
        <v/>
      </c>
      <c r="E2652" s="694">
        <v>1</v>
      </c>
      <c r="F2652" s="650" t="s">
        <v>5848</v>
      </c>
      <c r="G2652" s="650" t="s">
        <v>2915</v>
      </c>
      <c r="H2652" s="650" t="s">
        <v>3523</v>
      </c>
      <c r="I2652" s="695" t="s">
        <v>5039</v>
      </c>
      <c r="J2652" s="697">
        <v>2</v>
      </c>
      <c r="K2652" s="697">
        <v>11</v>
      </c>
      <c r="L2652" s="697">
        <v>69</v>
      </c>
      <c r="M2652" s="176">
        <f t="shared" si="232"/>
        <v>69</v>
      </c>
      <c r="N2652" s="1110" t="s">
        <v>5342</v>
      </c>
      <c r="O2652" s="1129" t="str">
        <f t="shared" si="230"/>
        <v/>
      </c>
      <c r="P2652" s="175"/>
      <c r="Q2652" s="175"/>
      <c r="R2652" s="175"/>
      <c r="S2652" s="175"/>
      <c r="T2652" s="175"/>
      <c r="U2652" s="175"/>
      <c r="V2652" s="175"/>
      <c r="W2652" s="175"/>
      <c r="X2652" s="175"/>
      <c r="Y2652" s="175"/>
      <c r="Z2652" s="175"/>
      <c r="AA2652" s="175"/>
      <c r="AB2652" s="175"/>
      <c r="AC2652" s="175"/>
      <c r="AD2652" s="175"/>
      <c r="AE2652" s="175"/>
      <c r="AF2652" s="175"/>
      <c r="AG2652" s="175"/>
    </row>
    <row r="2653" spans="1:33" ht="18" customHeight="1">
      <c r="A2653" s="647" t="str">
        <f t="shared" si="231"/>
        <v>平成27</v>
      </c>
      <c r="B2653" s="551">
        <f t="shared" si="228"/>
        <v>124</v>
      </c>
      <c r="C2653" s="648" t="s">
        <v>5849</v>
      </c>
      <c r="D2653" s="648" t="str">
        <f t="shared" si="229"/>
        <v/>
      </c>
      <c r="E2653" s="694">
        <v>1</v>
      </c>
      <c r="F2653" s="650" t="s">
        <v>5850</v>
      </c>
      <c r="G2653" s="650" t="s">
        <v>3150</v>
      </c>
      <c r="H2653" s="650" t="s">
        <v>3335</v>
      </c>
      <c r="I2653" s="695" t="s">
        <v>4130</v>
      </c>
      <c r="J2653" s="697">
        <v>2</v>
      </c>
      <c r="K2653" s="697">
        <v>2</v>
      </c>
      <c r="L2653" s="697">
        <v>44</v>
      </c>
      <c r="M2653" s="176">
        <f t="shared" si="232"/>
        <v>44</v>
      </c>
      <c r="N2653" s="1110" t="s">
        <v>5342</v>
      </c>
      <c r="O2653" s="1129" t="str">
        <f t="shared" si="230"/>
        <v/>
      </c>
      <c r="P2653" s="175"/>
      <c r="Q2653" s="175"/>
      <c r="R2653" s="175"/>
      <c r="S2653" s="175"/>
      <c r="T2653" s="175"/>
      <c r="U2653" s="175"/>
      <c r="V2653" s="175"/>
      <c r="W2653" s="175"/>
      <c r="X2653" s="175"/>
      <c r="Y2653" s="175"/>
      <c r="Z2653" s="175"/>
      <c r="AA2653" s="175"/>
      <c r="AB2653" s="175"/>
      <c r="AC2653" s="175"/>
      <c r="AD2653" s="175"/>
      <c r="AE2653" s="175"/>
      <c r="AF2653" s="175"/>
      <c r="AG2653" s="175"/>
    </row>
    <row r="2654" spans="1:33" ht="18" customHeight="1">
      <c r="A2654" s="647" t="str">
        <f t="shared" si="231"/>
        <v>平成27</v>
      </c>
      <c r="B2654" s="551">
        <f t="shared" si="228"/>
        <v>44</v>
      </c>
      <c r="C2654" s="648" t="s">
        <v>5851</v>
      </c>
      <c r="D2654" s="648" t="str">
        <f t="shared" si="229"/>
        <v/>
      </c>
      <c r="E2654" s="694">
        <v>1</v>
      </c>
      <c r="F2654" s="650" t="s">
        <v>5852</v>
      </c>
      <c r="G2654" s="650" t="s">
        <v>5853</v>
      </c>
      <c r="H2654" s="650" t="s">
        <v>3523</v>
      </c>
      <c r="I2654" s="695" t="s">
        <v>5039</v>
      </c>
      <c r="J2654" s="697">
        <v>2</v>
      </c>
      <c r="K2654" s="697">
        <v>8</v>
      </c>
      <c r="L2654" s="697">
        <v>72</v>
      </c>
      <c r="M2654" s="176">
        <f t="shared" si="232"/>
        <v>72</v>
      </c>
      <c r="N2654" s="1110" t="s">
        <v>5342</v>
      </c>
      <c r="O2654" s="1129" t="str">
        <f t="shared" si="230"/>
        <v/>
      </c>
      <c r="P2654" s="175"/>
      <c r="Q2654" s="175"/>
      <c r="R2654" s="175"/>
      <c r="S2654" s="175"/>
      <c r="T2654" s="175"/>
      <c r="U2654" s="175"/>
      <c r="V2654" s="175"/>
      <c r="W2654" s="175"/>
      <c r="X2654" s="175"/>
      <c r="Y2654" s="175"/>
      <c r="Z2654" s="175"/>
      <c r="AA2654" s="175"/>
      <c r="AB2654" s="175"/>
      <c r="AC2654" s="175"/>
      <c r="AD2654" s="175"/>
      <c r="AE2654" s="175"/>
      <c r="AF2654" s="175"/>
      <c r="AG2654" s="175"/>
    </row>
    <row r="2655" spans="1:33" ht="18" customHeight="1">
      <c r="A2655" s="647" t="str">
        <f t="shared" si="231"/>
        <v>平成27</v>
      </c>
      <c r="B2655" s="551">
        <f t="shared" si="228"/>
        <v>69</v>
      </c>
      <c r="C2655" s="648" t="s">
        <v>5854</v>
      </c>
      <c r="D2655" s="648" t="str">
        <f t="shared" si="229"/>
        <v/>
      </c>
      <c r="E2655" s="694">
        <v>1</v>
      </c>
      <c r="F2655" s="650" t="s">
        <v>5855</v>
      </c>
      <c r="G2655" s="650" t="s">
        <v>2915</v>
      </c>
      <c r="H2655" s="650" t="s">
        <v>3527</v>
      </c>
      <c r="I2655" s="695" t="s">
        <v>4075</v>
      </c>
      <c r="J2655" s="697">
        <v>1</v>
      </c>
      <c r="K2655" s="697">
        <v>5</v>
      </c>
      <c r="L2655" s="697">
        <v>103</v>
      </c>
      <c r="M2655" s="176">
        <f t="shared" si="232"/>
        <v>103</v>
      </c>
      <c r="N2655" s="1110" t="s">
        <v>5342</v>
      </c>
      <c r="O2655" s="1129" t="str">
        <f t="shared" si="230"/>
        <v/>
      </c>
      <c r="P2655" s="175"/>
      <c r="Q2655" s="175"/>
      <c r="R2655" s="175"/>
      <c r="S2655" s="175"/>
      <c r="T2655" s="175"/>
      <c r="U2655" s="175"/>
      <c r="V2655" s="175"/>
      <c r="W2655" s="175"/>
      <c r="X2655" s="175"/>
      <c r="Y2655" s="175"/>
      <c r="Z2655" s="175"/>
      <c r="AA2655" s="175"/>
      <c r="AB2655" s="175"/>
      <c r="AC2655" s="175"/>
      <c r="AD2655" s="175"/>
      <c r="AE2655" s="175"/>
      <c r="AF2655" s="175"/>
      <c r="AG2655" s="175"/>
    </row>
    <row r="2656" spans="1:33" ht="18" customHeight="1">
      <c r="A2656" s="647" t="str">
        <f t="shared" si="231"/>
        <v>平成27</v>
      </c>
      <c r="B2656" s="551">
        <f t="shared" si="228"/>
        <v>57</v>
      </c>
      <c r="C2656" s="648" t="s">
        <v>5856</v>
      </c>
      <c r="D2656" s="648" t="str">
        <f t="shared" si="229"/>
        <v/>
      </c>
      <c r="E2656" s="694">
        <v>1</v>
      </c>
      <c r="F2656" s="650" t="s">
        <v>5857</v>
      </c>
      <c r="G2656" s="650" t="s">
        <v>2915</v>
      </c>
      <c r="H2656" s="650" t="s">
        <v>4792</v>
      </c>
      <c r="I2656" s="695" t="s">
        <v>5039</v>
      </c>
      <c r="J2656" s="697">
        <v>1</v>
      </c>
      <c r="K2656" s="697">
        <v>6</v>
      </c>
      <c r="L2656" s="697">
        <v>52</v>
      </c>
      <c r="M2656" s="176">
        <f t="shared" si="232"/>
        <v>52</v>
      </c>
      <c r="N2656" s="1110"/>
      <c r="O2656" s="1129" t="str">
        <f t="shared" si="230"/>
        <v/>
      </c>
      <c r="P2656" s="175"/>
      <c r="Q2656" s="175"/>
      <c r="R2656" s="175"/>
      <c r="S2656" s="175"/>
      <c r="T2656" s="175"/>
      <c r="U2656" s="175"/>
      <c r="V2656" s="175"/>
      <c r="W2656" s="175"/>
      <c r="X2656" s="175"/>
      <c r="Y2656" s="175"/>
      <c r="Z2656" s="175"/>
      <c r="AA2656" s="175"/>
      <c r="AB2656" s="175"/>
      <c r="AC2656" s="175"/>
      <c r="AD2656" s="175"/>
      <c r="AE2656" s="175"/>
      <c r="AF2656" s="175"/>
      <c r="AG2656" s="175"/>
    </row>
    <row r="2657" spans="1:33" ht="18" customHeight="1">
      <c r="A2657" s="647" t="str">
        <f t="shared" si="231"/>
        <v>平成27</v>
      </c>
      <c r="B2657" s="551">
        <f t="shared" si="228"/>
        <v>114</v>
      </c>
      <c r="C2657" s="648" t="s">
        <v>5858</v>
      </c>
      <c r="D2657" s="648" t="str">
        <f t="shared" si="229"/>
        <v/>
      </c>
      <c r="E2657" s="694">
        <v>1</v>
      </c>
      <c r="F2657" s="650" t="s">
        <v>5859</v>
      </c>
      <c r="G2657" s="650" t="s">
        <v>5860</v>
      </c>
      <c r="H2657" s="650" t="s">
        <v>3557</v>
      </c>
      <c r="I2657" s="695" t="s">
        <v>5039</v>
      </c>
      <c r="J2657" s="697">
        <v>1</v>
      </c>
      <c r="K2657" s="697">
        <v>3</v>
      </c>
      <c r="L2657" s="697">
        <v>25</v>
      </c>
      <c r="M2657" s="176">
        <f t="shared" si="232"/>
        <v>25</v>
      </c>
      <c r="N2657" s="1110" t="s">
        <v>5342</v>
      </c>
      <c r="O2657" s="1129" t="str">
        <f t="shared" si="230"/>
        <v/>
      </c>
      <c r="P2657" s="175"/>
      <c r="Q2657" s="175"/>
      <c r="R2657" s="175"/>
      <c r="S2657" s="175"/>
      <c r="T2657" s="175"/>
      <c r="U2657" s="175"/>
      <c r="V2657" s="175"/>
      <c r="W2657" s="175"/>
      <c r="X2657" s="175"/>
      <c r="Y2657" s="175"/>
      <c r="Z2657" s="175"/>
      <c r="AA2657" s="175"/>
      <c r="AB2657" s="175"/>
      <c r="AC2657" s="175"/>
      <c r="AD2657" s="175"/>
      <c r="AE2657" s="175"/>
      <c r="AF2657" s="175"/>
      <c r="AG2657" s="175"/>
    </row>
    <row r="2658" spans="1:33" ht="18" customHeight="1">
      <c r="A2658" s="647" t="str">
        <f t="shared" si="231"/>
        <v>平成27</v>
      </c>
      <c r="B2658" s="551">
        <f t="shared" si="228"/>
        <v>124</v>
      </c>
      <c r="C2658" s="648" t="s">
        <v>5707</v>
      </c>
      <c r="D2658" s="648" t="str">
        <f t="shared" si="229"/>
        <v/>
      </c>
      <c r="E2658" s="694">
        <v>1</v>
      </c>
      <c r="F2658" s="650" t="s">
        <v>5861</v>
      </c>
      <c r="G2658" s="650" t="s">
        <v>1964</v>
      </c>
      <c r="H2658" s="650" t="s">
        <v>3557</v>
      </c>
      <c r="I2658" s="695" t="s">
        <v>5039</v>
      </c>
      <c r="J2658" s="697">
        <v>1</v>
      </c>
      <c r="K2658" s="697">
        <v>2</v>
      </c>
      <c r="L2658" s="697">
        <v>30</v>
      </c>
      <c r="M2658" s="176">
        <f t="shared" si="232"/>
        <v>30</v>
      </c>
      <c r="N2658" s="1110" t="s">
        <v>5342</v>
      </c>
      <c r="O2658" s="1129" t="str">
        <f t="shared" si="230"/>
        <v/>
      </c>
      <c r="P2658" s="175"/>
      <c r="Q2658" s="175"/>
      <c r="R2658" s="175"/>
      <c r="S2658" s="175"/>
      <c r="T2658" s="175"/>
      <c r="U2658" s="175"/>
      <c r="V2658" s="175"/>
      <c r="W2658" s="175"/>
      <c r="X2658" s="175"/>
      <c r="Y2658" s="175"/>
      <c r="Z2658" s="175"/>
      <c r="AA2658" s="175"/>
      <c r="AB2658" s="175"/>
      <c r="AC2658" s="175"/>
      <c r="AD2658" s="175"/>
      <c r="AE2658" s="175"/>
      <c r="AF2658" s="175"/>
      <c r="AG2658" s="175"/>
    </row>
    <row r="2659" spans="1:33" ht="18" customHeight="1">
      <c r="A2659" s="647" t="str">
        <f t="shared" si="231"/>
        <v>平成27</v>
      </c>
      <c r="B2659" s="551">
        <f t="shared" si="228"/>
        <v>69</v>
      </c>
      <c r="C2659" s="648" t="s">
        <v>5862</v>
      </c>
      <c r="D2659" s="648" t="str">
        <f t="shared" si="229"/>
        <v/>
      </c>
      <c r="E2659" s="997">
        <v>1</v>
      </c>
      <c r="F2659" s="650" t="s">
        <v>5863</v>
      </c>
      <c r="G2659" s="650" t="s">
        <v>5864</v>
      </c>
      <c r="H2659" s="650" t="s">
        <v>4767</v>
      </c>
      <c r="I2659" s="698" t="s">
        <v>5682</v>
      </c>
      <c r="J2659" s="697">
        <v>1</v>
      </c>
      <c r="K2659" s="697">
        <v>5</v>
      </c>
      <c r="L2659" s="697">
        <v>335</v>
      </c>
      <c r="M2659" s="176">
        <f t="shared" si="232"/>
        <v>335</v>
      </c>
      <c r="N2659" s="1110"/>
      <c r="O2659" s="1129" t="str">
        <f t="shared" si="230"/>
        <v/>
      </c>
      <c r="P2659" s="175"/>
      <c r="Q2659" s="175"/>
      <c r="R2659" s="175"/>
      <c r="S2659" s="175"/>
      <c r="T2659" s="175"/>
      <c r="U2659" s="175"/>
      <c r="V2659" s="175"/>
      <c r="W2659" s="175"/>
      <c r="X2659" s="175"/>
      <c r="Y2659" s="175"/>
      <c r="Z2659" s="175"/>
      <c r="AA2659" s="175"/>
      <c r="AB2659" s="175"/>
      <c r="AC2659" s="175"/>
      <c r="AD2659" s="175"/>
      <c r="AE2659" s="175"/>
      <c r="AF2659" s="175"/>
      <c r="AG2659" s="175"/>
    </row>
    <row r="2660" spans="1:33" ht="18" customHeight="1">
      <c r="A2660" s="647" t="str">
        <f t="shared" si="231"/>
        <v>平成27</v>
      </c>
      <c r="B2660" s="551">
        <f t="shared" si="228"/>
        <v>69</v>
      </c>
      <c r="C2660" s="648" t="s">
        <v>5865</v>
      </c>
      <c r="D2660" s="648" t="str">
        <f t="shared" si="229"/>
        <v/>
      </c>
      <c r="E2660" s="997">
        <v>1</v>
      </c>
      <c r="F2660" s="650" t="s">
        <v>5866</v>
      </c>
      <c r="G2660" s="650" t="s">
        <v>5867</v>
      </c>
      <c r="H2660" s="650" t="s">
        <v>4767</v>
      </c>
      <c r="I2660" s="698" t="s">
        <v>5682</v>
      </c>
      <c r="J2660" s="697">
        <v>1</v>
      </c>
      <c r="K2660" s="697">
        <v>5</v>
      </c>
      <c r="L2660" s="697">
        <v>192</v>
      </c>
      <c r="M2660" s="176">
        <f t="shared" si="232"/>
        <v>192</v>
      </c>
      <c r="N2660" s="1110"/>
      <c r="O2660" s="1129" t="str">
        <f t="shared" si="230"/>
        <v/>
      </c>
      <c r="P2660" s="175"/>
      <c r="Q2660" s="175"/>
      <c r="R2660" s="175"/>
      <c r="S2660" s="175"/>
      <c r="T2660" s="175"/>
      <c r="U2660" s="175"/>
      <c r="V2660" s="175"/>
      <c r="W2660" s="175"/>
      <c r="X2660" s="175"/>
      <c r="Y2660" s="175"/>
      <c r="Z2660" s="175"/>
      <c r="AA2660" s="175"/>
      <c r="AB2660" s="175"/>
      <c r="AC2660" s="175"/>
      <c r="AD2660" s="175"/>
      <c r="AE2660" s="175"/>
      <c r="AF2660" s="175"/>
      <c r="AG2660" s="175"/>
    </row>
    <row r="2661" spans="1:33" ht="18" customHeight="1">
      <c r="A2661" s="647" t="str">
        <f t="shared" si="231"/>
        <v>平成27</v>
      </c>
      <c r="B2661" s="551">
        <f t="shared" si="228"/>
        <v>69</v>
      </c>
      <c r="C2661" s="648" t="s">
        <v>5868</v>
      </c>
      <c r="D2661" s="648" t="str">
        <f t="shared" si="229"/>
        <v/>
      </c>
      <c r="E2661" s="997">
        <v>1</v>
      </c>
      <c r="F2661" s="650" t="s">
        <v>5869</v>
      </c>
      <c r="G2661" s="650" t="s">
        <v>5870</v>
      </c>
      <c r="H2661" s="650" t="s">
        <v>4767</v>
      </c>
      <c r="I2661" s="698" t="s">
        <v>5682</v>
      </c>
      <c r="J2661" s="697">
        <v>1</v>
      </c>
      <c r="K2661" s="697">
        <v>5</v>
      </c>
      <c r="L2661" s="697">
        <v>225</v>
      </c>
      <c r="M2661" s="176">
        <f t="shared" si="232"/>
        <v>225</v>
      </c>
      <c r="N2661" s="1110"/>
      <c r="O2661" s="1129" t="str">
        <f t="shared" si="230"/>
        <v/>
      </c>
      <c r="P2661" s="175"/>
      <c r="Q2661" s="175"/>
      <c r="R2661" s="175"/>
      <c r="S2661" s="175"/>
      <c r="T2661" s="175"/>
      <c r="U2661" s="175"/>
      <c r="V2661" s="175"/>
      <c r="W2661" s="175"/>
      <c r="X2661" s="175"/>
      <c r="Y2661" s="175"/>
      <c r="Z2661" s="175"/>
      <c r="AA2661" s="175"/>
      <c r="AB2661" s="175"/>
      <c r="AC2661" s="175"/>
      <c r="AD2661" s="175"/>
      <c r="AE2661" s="175"/>
      <c r="AF2661" s="175"/>
      <c r="AG2661" s="175"/>
    </row>
    <row r="2662" spans="1:33" ht="18" customHeight="1">
      <c r="A2662" s="647" t="str">
        <f t="shared" si="231"/>
        <v>平成27</v>
      </c>
      <c r="B2662" s="551">
        <f t="shared" si="228"/>
        <v>69</v>
      </c>
      <c r="C2662" s="648" t="s">
        <v>5871</v>
      </c>
      <c r="D2662" s="648" t="str">
        <f t="shared" si="229"/>
        <v/>
      </c>
      <c r="E2662" s="997">
        <v>1</v>
      </c>
      <c r="F2662" s="650" t="s">
        <v>5872</v>
      </c>
      <c r="G2662" s="650" t="s">
        <v>5873</v>
      </c>
      <c r="H2662" s="650" t="s">
        <v>4767</v>
      </c>
      <c r="I2662" s="698" t="s">
        <v>5682</v>
      </c>
      <c r="J2662" s="697">
        <v>1</v>
      </c>
      <c r="K2662" s="697">
        <v>5</v>
      </c>
      <c r="L2662" s="697">
        <v>159</v>
      </c>
      <c r="M2662" s="176">
        <f t="shared" si="232"/>
        <v>159</v>
      </c>
      <c r="N2662" s="1110"/>
      <c r="O2662" s="1129" t="str">
        <f t="shared" si="230"/>
        <v/>
      </c>
      <c r="P2662" s="175"/>
      <c r="Q2662" s="175"/>
      <c r="R2662" s="175"/>
      <c r="S2662" s="175"/>
      <c r="T2662" s="175"/>
      <c r="U2662" s="175"/>
      <c r="V2662" s="175"/>
      <c r="W2662" s="175"/>
      <c r="X2662" s="175"/>
      <c r="Y2662" s="175"/>
      <c r="Z2662" s="175"/>
      <c r="AA2662" s="175"/>
      <c r="AB2662" s="175"/>
      <c r="AC2662" s="175"/>
      <c r="AD2662" s="175"/>
      <c r="AE2662" s="175"/>
      <c r="AF2662" s="175"/>
      <c r="AG2662" s="175"/>
    </row>
    <row r="2663" spans="1:33" ht="18" customHeight="1">
      <c r="A2663" s="647" t="str">
        <f t="shared" si="231"/>
        <v>平成27</v>
      </c>
      <c r="B2663" s="551">
        <f t="shared" si="228"/>
        <v>69</v>
      </c>
      <c r="C2663" s="648" t="s">
        <v>5759</v>
      </c>
      <c r="D2663" s="648" t="str">
        <f t="shared" si="229"/>
        <v/>
      </c>
      <c r="E2663" s="997">
        <v>1</v>
      </c>
      <c r="F2663" s="650" t="s">
        <v>5874</v>
      </c>
      <c r="G2663" s="650" t="s">
        <v>5875</v>
      </c>
      <c r="H2663" s="650" t="s">
        <v>4767</v>
      </c>
      <c r="I2663" s="698" t="s">
        <v>5682</v>
      </c>
      <c r="J2663" s="697">
        <v>1</v>
      </c>
      <c r="K2663" s="697">
        <v>5</v>
      </c>
      <c r="L2663" s="697">
        <v>153</v>
      </c>
      <c r="M2663" s="176">
        <f t="shared" si="232"/>
        <v>153</v>
      </c>
      <c r="N2663" s="1110"/>
      <c r="O2663" s="1129" t="str">
        <f t="shared" si="230"/>
        <v/>
      </c>
      <c r="P2663" s="175"/>
      <c r="Q2663" s="175"/>
      <c r="R2663" s="175"/>
      <c r="S2663" s="175"/>
      <c r="T2663" s="175"/>
      <c r="U2663" s="175"/>
      <c r="V2663" s="175"/>
      <c r="W2663" s="175"/>
      <c r="X2663" s="175"/>
      <c r="Y2663" s="175"/>
      <c r="Z2663" s="175"/>
      <c r="AA2663" s="175"/>
      <c r="AB2663" s="175"/>
      <c r="AC2663" s="175"/>
      <c r="AD2663" s="175"/>
      <c r="AE2663" s="175"/>
      <c r="AF2663" s="175"/>
      <c r="AG2663" s="175"/>
    </row>
    <row r="2664" spans="1:33" ht="18" customHeight="1">
      <c r="A2664" s="647" t="str">
        <f t="shared" si="231"/>
        <v>平成27</v>
      </c>
      <c r="B2664" s="551">
        <f t="shared" si="228"/>
        <v>69</v>
      </c>
      <c r="C2664" s="648" t="s">
        <v>5876</v>
      </c>
      <c r="D2664" s="648" t="str">
        <f t="shared" si="229"/>
        <v/>
      </c>
      <c r="E2664" s="997">
        <v>1</v>
      </c>
      <c r="F2664" s="650" t="s">
        <v>5877</v>
      </c>
      <c r="G2664" s="650" t="s">
        <v>5878</v>
      </c>
      <c r="H2664" s="650" t="s">
        <v>4767</v>
      </c>
      <c r="I2664" s="698" t="s">
        <v>5682</v>
      </c>
      <c r="J2664" s="697">
        <v>1</v>
      </c>
      <c r="K2664" s="697">
        <v>5</v>
      </c>
      <c r="L2664" s="697">
        <v>135</v>
      </c>
      <c r="M2664" s="176">
        <f t="shared" si="232"/>
        <v>135</v>
      </c>
      <c r="N2664" s="1110"/>
      <c r="O2664" s="1129" t="str">
        <f t="shared" si="230"/>
        <v/>
      </c>
      <c r="P2664" s="175"/>
      <c r="Q2664" s="175"/>
      <c r="R2664" s="175"/>
      <c r="S2664" s="175"/>
      <c r="T2664" s="175"/>
      <c r="U2664" s="175"/>
      <c r="V2664" s="175"/>
      <c r="W2664" s="175"/>
      <c r="X2664" s="175"/>
      <c r="Y2664" s="175"/>
      <c r="Z2664" s="175"/>
      <c r="AA2664" s="175"/>
      <c r="AB2664" s="175"/>
      <c r="AC2664" s="175"/>
      <c r="AD2664" s="175"/>
      <c r="AE2664" s="175"/>
      <c r="AF2664" s="175"/>
      <c r="AG2664" s="175"/>
    </row>
    <row r="2665" spans="1:33" ht="18" customHeight="1">
      <c r="A2665" s="647" t="str">
        <f t="shared" si="231"/>
        <v>平成27</v>
      </c>
      <c r="B2665" s="551">
        <f t="shared" si="228"/>
        <v>69</v>
      </c>
      <c r="C2665" s="648" t="s">
        <v>5879</v>
      </c>
      <c r="D2665" s="648" t="str">
        <f t="shared" si="229"/>
        <v/>
      </c>
      <c r="E2665" s="997">
        <v>1</v>
      </c>
      <c r="F2665" s="650" t="s">
        <v>5880</v>
      </c>
      <c r="G2665" s="650" t="s">
        <v>5881</v>
      </c>
      <c r="H2665" s="650" t="s">
        <v>4767</v>
      </c>
      <c r="I2665" s="698" t="s">
        <v>5682</v>
      </c>
      <c r="J2665" s="697">
        <v>1</v>
      </c>
      <c r="K2665" s="697">
        <v>5</v>
      </c>
      <c r="L2665" s="697">
        <v>148</v>
      </c>
      <c r="M2665" s="176">
        <f t="shared" si="232"/>
        <v>148</v>
      </c>
      <c r="N2665" s="1110"/>
      <c r="O2665" s="1129" t="str">
        <f t="shared" si="230"/>
        <v/>
      </c>
      <c r="P2665" s="175"/>
      <c r="Q2665" s="175"/>
      <c r="R2665" s="175"/>
      <c r="S2665" s="175"/>
      <c r="T2665" s="175"/>
      <c r="U2665" s="175"/>
      <c r="V2665" s="175"/>
      <c r="W2665" s="175"/>
      <c r="X2665" s="175"/>
      <c r="Y2665" s="175"/>
      <c r="Z2665" s="175"/>
      <c r="AA2665" s="175"/>
      <c r="AB2665" s="175"/>
      <c r="AC2665" s="175"/>
      <c r="AD2665" s="175"/>
      <c r="AE2665" s="175"/>
      <c r="AF2665" s="175"/>
      <c r="AG2665" s="175"/>
    </row>
    <row r="2666" spans="1:33" ht="18" customHeight="1">
      <c r="A2666" s="647" t="str">
        <f t="shared" si="231"/>
        <v>平成27</v>
      </c>
      <c r="B2666" s="551">
        <f t="shared" si="228"/>
        <v>57</v>
      </c>
      <c r="C2666" s="648" t="s">
        <v>5882</v>
      </c>
      <c r="D2666" s="648" t="str">
        <f t="shared" si="229"/>
        <v/>
      </c>
      <c r="E2666" s="694">
        <v>1</v>
      </c>
      <c r="F2666" s="650" t="s">
        <v>5883</v>
      </c>
      <c r="G2666" s="650" t="s">
        <v>5884</v>
      </c>
      <c r="H2666" s="650" t="s">
        <v>4792</v>
      </c>
      <c r="I2666" s="695" t="s">
        <v>5039</v>
      </c>
      <c r="J2666" s="697">
        <v>1</v>
      </c>
      <c r="K2666" s="697">
        <v>6</v>
      </c>
      <c r="L2666" s="697">
        <v>163</v>
      </c>
      <c r="M2666" s="176">
        <f t="shared" si="232"/>
        <v>163</v>
      </c>
      <c r="N2666" s="1110"/>
      <c r="O2666" s="1129" t="str">
        <f t="shared" si="230"/>
        <v/>
      </c>
      <c r="P2666" s="175"/>
      <c r="Q2666" s="175"/>
      <c r="R2666" s="175"/>
      <c r="S2666" s="175"/>
      <c r="T2666" s="175"/>
      <c r="U2666" s="175"/>
      <c r="V2666" s="175"/>
      <c r="W2666" s="175"/>
      <c r="X2666" s="175"/>
      <c r="Y2666" s="175"/>
      <c r="Z2666" s="175"/>
      <c r="AA2666" s="175"/>
      <c r="AB2666" s="175"/>
      <c r="AC2666" s="175"/>
      <c r="AD2666" s="175"/>
      <c r="AE2666" s="175"/>
      <c r="AF2666" s="175"/>
      <c r="AG2666" s="175"/>
    </row>
    <row r="2667" spans="1:33" ht="18" customHeight="1">
      <c r="A2667" s="647" t="str">
        <f t="shared" si="231"/>
        <v>平成27</v>
      </c>
      <c r="B2667" s="551">
        <f t="shared" si="228"/>
        <v>96</v>
      </c>
      <c r="C2667" s="648" t="s">
        <v>5885</v>
      </c>
      <c r="D2667" s="648" t="str">
        <f t="shared" si="229"/>
        <v/>
      </c>
      <c r="E2667" s="694">
        <v>1</v>
      </c>
      <c r="F2667" s="650" t="s">
        <v>5886</v>
      </c>
      <c r="G2667" s="650" t="s">
        <v>5887</v>
      </c>
      <c r="H2667" s="650" t="s">
        <v>4792</v>
      </c>
      <c r="I2667" s="695" t="s">
        <v>5039</v>
      </c>
      <c r="J2667" s="697">
        <v>1</v>
      </c>
      <c r="K2667" s="697">
        <v>4</v>
      </c>
      <c r="L2667" s="697">
        <v>62</v>
      </c>
      <c r="M2667" s="176">
        <f t="shared" si="232"/>
        <v>62</v>
      </c>
      <c r="N2667" s="1110"/>
      <c r="O2667" s="1129" t="str">
        <f t="shared" si="230"/>
        <v/>
      </c>
      <c r="P2667" s="175"/>
      <c r="Q2667" s="175"/>
      <c r="R2667" s="175"/>
      <c r="S2667" s="175"/>
      <c r="T2667" s="175"/>
      <c r="U2667" s="175"/>
      <c r="V2667" s="175"/>
      <c r="W2667" s="175"/>
      <c r="X2667" s="175"/>
      <c r="Y2667" s="175"/>
      <c r="Z2667" s="175"/>
      <c r="AA2667" s="175"/>
      <c r="AB2667" s="175"/>
      <c r="AC2667" s="175"/>
      <c r="AD2667" s="175"/>
      <c r="AE2667" s="175"/>
      <c r="AF2667" s="175"/>
      <c r="AG2667" s="175"/>
    </row>
    <row r="2668" spans="1:33" ht="18" customHeight="1">
      <c r="A2668" s="647" t="str">
        <f t="shared" si="231"/>
        <v>平成27</v>
      </c>
      <c r="B2668" s="551">
        <f t="shared" si="228"/>
        <v>69</v>
      </c>
      <c r="C2668" s="648" t="s">
        <v>5888</v>
      </c>
      <c r="D2668" s="648" t="str">
        <f t="shared" si="229"/>
        <v/>
      </c>
      <c r="E2668" s="997">
        <v>1</v>
      </c>
      <c r="F2668" s="650" t="s">
        <v>5889</v>
      </c>
      <c r="G2668" s="650" t="s">
        <v>5890</v>
      </c>
      <c r="H2668" s="650" t="s">
        <v>4767</v>
      </c>
      <c r="I2668" s="698" t="s">
        <v>5682</v>
      </c>
      <c r="J2668" s="697">
        <v>1</v>
      </c>
      <c r="K2668" s="697">
        <v>5</v>
      </c>
      <c r="L2668" s="697">
        <v>65</v>
      </c>
      <c r="M2668" s="176">
        <f t="shared" si="232"/>
        <v>65</v>
      </c>
      <c r="N2668" s="1110"/>
      <c r="O2668" s="1129" t="str">
        <f t="shared" si="230"/>
        <v/>
      </c>
      <c r="P2668" s="175"/>
      <c r="Q2668" s="175"/>
      <c r="R2668" s="175"/>
      <c r="S2668" s="175"/>
      <c r="T2668" s="175"/>
      <c r="U2668" s="175"/>
      <c r="V2668" s="175"/>
      <c r="W2668" s="175"/>
      <c r="X2668" s="175"/>
      <c r="Y2668" s="175"/>
      <c r="Z2668" s="175"/>
      <c r="AA2668" s="175"/>
      <c r="AB2668" s="175"/>
      <c r="AC2668" s="175"/>
      <c r="AD2668" s="175"/>
      <c r="AE2668" s="175"/>
      <c r="AF2668" s="175"/>
      <c r="AG2668" s="175"/>
    </row>
    <row r="2669" spans="1:33" ht="18" customHeight="1">
      <c r="A2669" s="647" t="str">
        <f t="shared" si="231"/>
        <v>平成27</v>
      </c>
      <c r="B2669" s="551">
        <f t="shared" si="228"/>
        <v>96</v>
      </c>
      <c r="C2669" s="648" t="s">
        <v>5790</v>
      </c>
      <c r="D2669" s="648" t="str">
        <f t="shared" si="229"/>
        <v/>
      </c>
      <c r="E2669" s="694">
        <v>1</v>
      </c>
      <c r="F2669" s="650" t="s">
        <v>5891</v>
      </c>
      <c r="G2669" s="650" t="s">
        <v>3519</v>
      </c>
      <c r="H2669" s="650" t="s">
        <v>3557</v>
      </c>
      <c r="I2669" s="695" t="s">
        <v>5039</v>
      </c>
      <c r="J2669" s="697">
        <v>1</v>
      </c>
      <c r="K2669" s="697">
        <v>4</v>
      </c>
      <c r="L2669" s="697">
        <v>83</v>
      </c>
      <c r="M2669" s="176">
        <f t="shared" si="232"/>
        <v>83</v>
      </c>
      <c r="N2669" s="1110" t="s">
        <v>5342</v>
      </c>
      <c r="O2669" s="1129" t="str">
        <f t="shared" si="230"/>
        <v/>
      </c>
      <c r="P2669" s="175"/>
      <c r="Q2669" s="175"/>
      <c r="R2669" s="175"/>
      <c r="S2669" s="175"/>
      <c r="T2669" s="175"/>
      <c r="U2669" s="175"/>
      <c r="V2669" s="175"/>
      <c r="W2669" s="175"/>
      <c r="X2669" s="175"/>
      <c r="Y2669" s="175"/>
      <c r="Z2669" s="175"/>
      <c r="AA2669" s="175"/>
      <c r="AB2669" s="175"/>
      <c r="AC2669" s="175"/>
      <c r="AD2669" s="175"/>
      <c r="AE2669" s="175"/>
      <c r="AF2669" s="175"/>
      <c r="AG2669" s="175"/>
    </row>
    <row r="2670" spans="1:33" ht="18" customHeight="1">
      <c r="A2670" s="647" t="str">
        <f t="shared" si="231"/>
        <v>平成27</v>
      </c>
      <c r="B2670" s="551">
        <f t="shared" si="228"/>
        <v>69</v>
      </c>
      <c r="C2670" s="648" t="s">
        <v>5892</v>
      </c>
      <c r="D2670" s="648" t="str">
        <f t="shared" si="229"/>
        <v/>
      </c>
      <c r="E2670" s="694">
        <v>1</v>
      </c>
      <c r="F2670" s="650" t="s">
        <v>5893</v>
      </c>
      <c r="G2670" s="650" t="s">
        <v>5894</v>
      </c>
      <c r="H2670" s="650" t="s">
        <v>5895</v>
      </c>
      <c r="I2670" s="698" t="s">
        <v>5682</v>
      </c>
      <c r="J2670" s="697">
        <v>1</v>
      </c>
      <c r="K2670" s="697">
        <v>5</v>
      </c>
      <c r="L2670" s="697">
        <v>97</v>
      </c>
      <c r="M2670" s="176">
        <f t="shared" si="232"/>
        <v>97</v>
      </c>
      <c r="N2670" s="1110"/>
      <c r="O2670" s="1129" t="str">
        <f t="shared" si="230"/>
        <v/>
      </c>
      <c r="P2670" s="175"/>
      <c r="Q2670" s="175"/>
      <c r="R2670" s="175"/>
      <c r="S2670" s="175"/>
      <c r="T2670" s="175"/>
      <c r="U2670" s="175"/>
      <c r="V2670" s="175"/>
      <c r="W2670" s="175"/>
      <c r="X2670" s="175"/>
      <c r="Y2670" s="175"/>
      <c r="Z2670" s="175"/>
      <c r="AA2670" s="175"/>
      <c r="AB2670" s="175"/>
      <c r="AC2670" s="175"/>
      <c r="AD2670" s="175"/>
      <c r="AE2670" s="175"/>
      <c r="AF2670" s="175"/>
      <c r="AG2670" s="175"/>
    </row>
    <row r="2671" spans="1:33" ht="18" customHeight="1">
      <c r="A2671" s="647" t="str">
        <f t="shared" si="231"/>
        <v>平成27</v>
      </c>
      <c r="B2671" s="551">
        <f t="shared" si="228"/>
        <v>96</v>
      </c>
      <c r="C2671" s="648" t="s">
        <v>5896</v>
      </c>
      <c r="D2671" s="648" t="str">
        <f t="shared" si="229"/>
        <v/>
      </c>
      <c r="E2671" s="694">
        <v>1</v>
      </c>
      <c r="F2671" s="650" t="s">
        <v>5897</v>
      </c>
      <c r="G2671" s="650" t="s">
        <v>5898</v>
      </c>
      <c r="H2671" s="650" t="s">
        <v>5895</v>
      </c>
      <c r="I2671" s="698" t="s">
        <v>5682</v>
      </c>
      <c r="J2671" s="697">
        <v>1</v>
      </c>
      <c r="K2671" s="697">
        <v>4</v>
      </c>
      <c r="L2671" s="697">
        <v>49</v>
      </c>
      <c r="M2671" s="176">
        <f t="shared" si="232"/>
        <v>49</v>
      </c>
      <c r="N2671" s="1110"/>
      <c r="O2671" s="1129" t="str">
        <f t="shared" si="230"/>
        <v/>
      </c>
      <c r="P2671" s="175"/>
      <c r="Q2671" s="175"/>
      <c r="R2671" s="175"/>
      <c r="S2671" s="175"/>
      <c r="T2671" s="175"/>
      <c r="U2671" s="175"/>
      <c r="V2671" s="175"/>
      <c r="W2671" s="175"/>
      <c r="X2671" s="175"/>
      <c r="Y2671" s="175"/>
      <c r="Z2671" s="175"/>
      <c r="AA2671" s="175"/>
      <c r="AB2671" s="175"/>
      <c r="AC2671" s="175"/>
      <c r="AD2671" s="175"/>
      <c r="AE2671" s="175"/>
      <c r="AF2671" s="175"/>
      <c r="AG2671" s="175"/>
    </row>
    <row r="2672" spans="1:33" ht="18" customHeight="1">
      <c r="A2672" s="647" t="str">
        <f t="shared" si="231"/>
        <v>平成27</v>
      </c>
      <c r="B2672" s="551">
        <f t="shared" si="228"/>
        <v>96</v>
      </c>
      <c r="C2672" s="648" t="s">
        <v>5896</v>
      </c>
      <c r="D2672" s="648" t="str">
        <f t="shared" si="229"/>
        <v/>
      </c>
      <c r="E2672" s="694">
        <v>1</v>
      </c>
      <c r="F2672" s="650" t="s">
        <v>5899</v>
      </c>
      <c r="G2672" s="650" t="s">
        <v>5900</v>
      </c>
      <c r="H2672" s="650" t="s">
        <v>5895</v>
      </c>
      <c r="I2672" s="698" t="s">
        <v>5682</v>
      </c>
      <c r="J2672" s="697">
        <v>1</v>
      </c>
      <c r="K2672" s="697">
        <v>4</v>
      </c>
      <c r="L2672" s="697">
        <v>77</v>
      </c>
      <c r="M2672" s="176">
        <f t="shared" si="232"/>
        <v>77</v>
      </c>
      <c r="N2672" s="1110"/>
      <c r="O2672" s="1129" t="str">
        <f t="shared" si="230"/>
        <v/>
      </c>
      <c r="P2672" s="175"/>
      <c r="Q2672" s="175"/>
      <c r="R2672" s="175"/>
      <c r="S2672" s="175"/>
      <c r="T2672" s="175"/>
      <c r="U2672" s="175"/>
      <c r="V2672" s="175"/>
      <c r="W2672" s="175"/>
      <c r="X2672" s="175"/>
      <c r="Y2672" s="175"/>
      <c r="Z2672" s="175"/>
      <c r="AA2672" s="175"/>
      <c r="AB2672" s="175"/>
      <c r="AC2672" s="175"/>
      <c r="AD2672" s="175"/>
      <c r="AE2672" s="175"/>
      <c r="AF2672" s="175"/>
      <c r="AG2672" s="175"/>
    </row>
    <row r="2673" spans="1:33" ht="18" customHeight="1">
      <c r="A2673" s="647" t="str">
        <f t="shared" si="231"/>
        <v>平成27</v>
      </c>
      <c r="B2673" s="551">
        <f t="shared" si="228"/>
        <v>96</v>
      </c>
      <c r="C2673" s="648" t="s">
        <v>5901</v>
      </c>
      <c r="D2673" s="648" t="str">
        <f t="shared" si="229"/>
        <v/>
      </c>
      <c r="E2673" s="694">
        <v>1</v>
      </c>
      <c r="F2673" s="650" t="s">
        <v>5902</v>
      </c>
      <c r="G2673" s="650" t="s">
        <v>5903</v>
      </c>
      <c r="H2673" s="650" t="s">
        <v>5895</v>
      </c>
      <c r="I2673" s="698" t="s">
        <v>5682</v>
      </c>
      <c r="J2673" s="697">
        <v>1</v>
      </c>
      <c r="K2673" s="697">
        <v>4</v>
      </c>
      <c r="L2673" s="697">
        <v>58</v>
      </c>
      <c r="M2673" s="176">
        <f t="shared" si="232"/>
        <v>58</v>
      </c>
      <c r="N2673" s="1110"/>
      <c r="O2673" s="1129" t="str">
        <f t="shared" si="230"/>
        <v/>
      </c>
      <c r="P2673" s="175"/>
      <c r="Q2673" s="175"/>
      <c r="R2673" s="175"/>
      <c r="S2673" s="175"/>
      <c r="T2673" s="175"/>
      <c r="U2673" s="175"/>
      <c r="V2673" s="175"/>
      <c r="W2673" s="175"/>
      <c r="X2673" s="175"/>
      <c r="Y2673" s="175"/>
      <c r="Z2673" s="175"/>
      <c r="AA2673" s="175"/>
      <c r="AB2673" s="175"/>
      <c r="AC2673" s="175"/>
      <c r="AD2673" s="175"/>
      <c r="AE2673" s="175"/>
      <c r="AF2673" s="175"/>
      <c r="AG2673" s="175"/>
    </row>
    <row r="2674" spans="1:33" ht="18" customHeight="1">
      <c r="A2674" s="647" t="str">
        <f t="shared" si="231"/>
        <v>平成27</v>
      </c>
      <c r="B2674" s="551">
        <f t="shared" si="228"/>
        <v>69</v>
      </c>
      <c r="C2674" s="648" t="s">
        <v>5720</v>
      </c>
      <c r="D2674" s="648" t="str">
        <f t="shared" si="229"/>
        <v/>
      </c>
      <c r="E2674" s="694">
        <v>1</v>
      </c>
      <c r="F2674" s="650" t="s">
        <v>5904</v>
      </c>
      <c r="G2674" s="650" t="s">
        <v>5905</v>
      </c>
      <c r="H2674" s="650" t="s">
        <v>5895</v>
      </c>
      <c r="I2674" s="698" t="s">
        <v>5682</v>
      </c>
      <c r="J2674" s="697">
        <v>1</v>
      </c>
      <c r="K2674" s="697">
        <v>5</v>
      </c>
      <c r="L2674" s="697">
        <v>78</v>
      </c>
      <c r="M2674" s="176">
        <f t="shared" si="232"/>
        <v>78</v>
      </c>
      <c r="N2674" s="1110"/>
      <c r="O2674" s="1129" t="str">
        <f t="shared" si="230"/>
        <v/>
      </c>
      <c r="P2674" s="175"/>
      <c r="Q2674" s="175"/>
      <c r="R2674" s="175"/>
      <c r="S2674" s="175"/>
      <c r="T2674" s="175"/>
      <c r="U2674" s="175"/>
      <c r="V2674" s="175"/>
      <c r="W2674" s="175"/>
      <c r="X2674" s="175"/>
      <c r="Y2674" s="175"/>
      <c r="Z2674" s="175"/>
      <c r="AA2674" s="175"/>
      <c r="AB2674" s="175"/>
      <c r="AC2674" s="175"/>
      <c r="AD2674" s="175"/>
      <c r="AE2674" s="175"/>
      <c r="AF2674" s="175"/>
      <c r="AG2674" s="175"/>
    </row>
    <row r="2675" spans="1:33" ht="18" customHeight="1">
      <c r="A2675" s="647" t="str">
        <f t="shared" si="231"/>
        <v>平成27</v>
      </c>
      <c r="B2675" s="551">
        <f t="shared" si="228"/>
        <v>96</v>
      </c>
      <c r="C2675" s="648" t="s">
        <v>5793</v>
      </c>
      <c r="D2675" s="648" t="str">
        <f t="shared" si="229"/>
        <v/>
      </c>
      <c r="E2675" s="694">
        <v>1</v>
      </c>
      <c r="F2675" s="650" t="s">
        <v>5906</v>
      </c>
      <c r="G2675" s="650" t="s">
        <v>5907</v>
      </c>
      <c r="H2675" s="650" t="s">
        <v>5895</v>
      </c>
      <c r="I2675" s="698" t="s">
        <v>5682</v>
      </c>
      <c r="J2675" s="697">
        <v>1</v>
      </c>
      <c r="K2675" s="697">
        <v>4</v>
      </c>
      <c r="L2675" s="697">
        <v>135</v>
      </c>
      <c r="M2675" s="176">
        <f t="shared" si="232"/>
        <v>135</v>
      </c>
      <c r="N2675" s="1110"/>
      <c r="O2675" s="1129" t="str">
        <f t="shared" si="230"/>
        <v/>
      </c>
      <c r="P2675" s="175"/>
      <c r="Q2675" s="175"/>
      <c r="R2675" s="175"/>
      <c r="S2675" s="175"/>
      <c r="T2675" s="175"/>
      <c r="U2675" s="175"/>
      <c r="V2675" s="175"/>
      <c r="W2675" s="175"/>
      <c r="X2675" s="175"/>
      <c r="Y2675" s="175"/>
      <c r="Z2675" s="175"/>
      <c r="AA2675" s="175"/>
      <c r="AB2675" s="175"/>
      <c r="AC2675" s="175"/>
      <c r="AD2675" s="175"/>
      <c r="AE2675" s="175"/>
      <c r="AF2675" s="175"/>
      <c r="AG2675" s="175"/>
    </row>
    <row r="2676" spans="1:33" ht="18" customHeight="1">
      <c r="A2676" s="647" t="str">
        <f t="shared" si="231"/>
        <v>平成27</v>
      </c>
      <c r="B2676" s="551">
        <f t="shared" si="228"/>
        <v>96</v>
      </c>
      <c r="C2676" s="648" t="s">
        <v>5821</v>
      </c>
      <c r="D2676" s="648" t="str">
        <f t="shared" si="229"/>
        <v/>
      </c>
      <c r="E2676" s="694">
        <v>1</v>
      </c>
      <c r="F2676" s="650" t="s">
        <v>5908</v>
      </c>
      <c r="G2676" s="650" t="s">
        <v>5909</v>
      </c>
      <c r="H2676" s="650" t="s">
        <v>5895</v>
      </c>
      <c r="I2676" s="698" t="s">
        <v>5682</v>
      </c>
      <c r="J2676" s="697">
        <v>1</v>
      </c>
      <c r="K2676" s="697">
        <v>4</v>
      </c>
      <c r="L2676" s="697">
        <v>59</v>
      </c>
      <c r="M2676" s="176">
        <f t="shared" si="232"/>
        <v>59</v>
      </c>
      <c r="N2676" s="1110"/>
      <c r="O2676" s="1129" t="str">
        <f t="shared" si="230"/>
        <v/>
      </c>
      <c r="P2676" s="175"/>
      <c r="Q2676" s="175"/>
      <c r="R2676" s="175"/>
      <c r="S2676" s="175"/>
      <c r="T2676" s="175"/>
      <c r="U2676" s="175"/>
      <c r="V2676" s="175"/>
      <c r="W2676" s="175"/>
      <c r="X2676" s="175"/>
      <c r="Y2676" s="175"/>
      <c r="Z2676" s="175"/>
      <c r="AA2676" s="175"/>
      <c r="AB2676" s="175"/>
      <c r="AC2676" s="175"/>
      <c r="AD2676" s="175"/>
      <c r="AE2676" s="175"/>
      <c r="AF2676" s="175"/>
      <c r="AG2676" s="175"/>
    </row>
    <row r="2677" spans="1:33" ht="18" customHeight="1">
      <c r="A2677" s="647" t="str">
        <f t="shared" si="231"/>
        <v>平成27</v>
      </c>
      <c r="B2677" s="551">
        <f t="shared" si="228"/>
        <v>69</v>
      </c>
      <c r="C2677" s="648" t="s">
        <v>5910</v>
      </c>
      <c r="D2677" s="648" t="str">
        <f t="shared" si="229"/>
        <v/>
      </c>
      <c r="E2677" s="694">
        <v>1</v>
      </c>
      <c r="F2677" s="650" t="s">
        <v>5911</v>
      </c>
      <c r="G2677" s="650" t="s">
        <v>2915</v>
      </c>
      <c r="H2677" s="650" t="s">
        <v>4792</v>
      </c>
      <c r="I2677" s="695" t="s">
        <v>5039</v>
      </c>
      <c r="J2677" s="697">
        <v>1</v>
      </c>
      <c r="K2677" s="697">
        <v>5</v>
      </c>
      <c r="L2677" s="697">
        <v>44</v>
      </c>
      <c r="M2677" s="176">
        <f t="shared" si="232"/>
        <v>44</v>
      </c>
      <c r="N2677" s="1110"/>
      <c r="O2677" s="1129" t="str">
        <f t="shared" si="230"/>
        <v/>
      </c>
      <c r="P2677" s="175"/>
      <c r="Q2677" s="175"/>
      <c r="R2677" s="175"/>
      <c r="S2677" s="175"/>
      <c r="T2677" s="175"/>
      <c r="U2677" s="175"/>
      <c r="V2677" s="175"/>
      <c r="W2677" s="175"/>
      <c r="X2677" s="175"/>
      <c r="Y2677" s="175"/>
      <c r="Z2677" s="175"/>
      <c r="AA2677" s="175"/>
      <c r="AB2677" s="175"/>
      <c r="AC2677" s="175"/>
      <c r="AD2677" s="175"/>
      <c r="AE2677" s="175"/>
      <c r="AF2677" s="175"/>
      <c r="AG2677" s="175"/>
    </row>
    <row r="2678" spans="1:33" ht="18" customHeight="1">
      <c r="A2678" s="647" t="str">
        <f t="shared" si="231"/>
        <v>平成27</v>
      </c>
      <c r="B2678" s="551">
        <f t="shared" si="228"/>
        <v>69</v>
      </c>
      <c r="C2678" s="648" t="s">
        <v>5912</v>
      </c>
      <c r="D2678" s="648" t="str">
        <f t="shared" si="229"/>
        <v/>
      </c>
      <c r="E2678" s="694">
        <v>1</v>
      </c>
      <c r="F2678" s="650" t="s">
        <v>5913</v>
      </c>
      <c r="G2678" s="650" t="s">
        <v>3134</v>
      </c>
      <c r="H2678" s="650" t="s">
        <v>3562</v>
      </c>
      <c r="I2678" s="695" t="s">
        <v>5682</v>
      </c>
      <c r="J2678" s="697">
        <v>1</v>
      </c>
      <c r="K2678" s="697">
        <v>5</v>
      </c>
      <c r="L2678" s="697">
        <v>88</v>
      </c>
      <c r="M2678" s="176">
        <f t="shared" si="232"/>
        <v>88</v>
      </c>
      <c r="N2678" s="1110" t="s">
        <v>5342</v>
      </c>
      <c r="O2678" s="1129" t="str">
        <f t="shared" si="230"/>
        <v/>
      </c>
      <c r="P2678" s="175"/>
      <c r="Q2678" s="175"/>
      <c r="R2678" s="175"/>
      <c r="S2678" s="175"/>
      <c r="T2678" s="175"/>
      <c r="U2678" s="175"/>
      <c r="V2678" s="175"/>
      <c r="W2678" s="175"/>
      <c r="X2678" s="175"/>
      <c r="Y2678" s="175"/>
      <c r="Z2678" s="175"/>
      <c r="AA2678" s="175"/>
      <c r="AB2678" s="175"/>
      <c r="AC2678" s="175"/>
      <c r="AD2678" s="175"/>
      <c r="AE2678" s="175"/>
      <c r="AF2678" s="175"/>
      <c r="AG2678" s="175"/>
    </row>
    <row r="2679" spans="1:33" ht="18" customHeight="1">
      <c r="A2679" s="647" t="str">
        <f t="shared" si="231"/>
        <v>平成27</v>
      </c>
      <c r="B2679" s="551">
        <f t="shared" si="228"/>
        <v>124</v>
      </c>
      <c r="C2679" s="648" t="s">
        <v>5885</v>
      </c>
      <c r="D2679" s="648" t="str">
        <f t="shared" si="229"/>
        <v/>
      </c>
      <c r="E2679" s="694">
        <v>1</v>
      </c>
      <c r="F2679" s="651" t="s">
        <v>5914</v>
      </c>
      <c r="G2679" s="650" t="s">
        <v>5915</v>
      </c>
      <c r="H2679" s="650" t="s">
        <v>3585</v>
      </c>
      <c r="I2679" s="695" t="s">
        <v>4976</v>
      </c>
      <c r="J2679" s="697">
        <v>1</v>
      </c>
      <c r="K2679" s="697">
        <v>2</v>
      </c>
      <c r="L2679" s="697">
        <v>27</v>
      </c>
      <c r="M2679" s="176">
        <f t="shared" si="232"/>
        <v>27</v>
      </c>
      <c r="N2679" s="1110" t="s">
        <v>5342</v>
      </c>
      <c r="O2679" s="1129" t="str">
        <f t="shared" si="230"/>
        <v/>
      </c>
      <c r="P2679" s="175"/>
      <c r="Q2679" s="175"/>
      <c r="R2679" s="175"/>
      <c r="S2679" s="175"/>
      <c r="T2679" s="175"/>
      <c r="U2679" s="175"/>
      <c r="V2679" s="175"/>
      <c r="W2679" s="175"/>
      <c r="X2679" s="175"/>
      <c r="Y2679" s="175"/>
      <c r="Z2679" s="175"/>
      <c r="AA2679" s="175"/>
      <c r="AB2679" s="175"/>
      <c r="AC2679" s="175"/>
      <c r="AD2679" s="175"/>
      <c r="AE2679" s="175"/>
      <c r="AF2679" s="175"/>
      <c r="AG2679" s="175"/>
    </row>
    <row r="2680" spans="1:33" ht="18" customHeight="1">
      <c r="A2680" s="647" t="str">
        <f t="shared" si="231"/>
        <v>平成27</v>
      </c>
      <c r="B2680" s="551">
        <f t="shared" si="228"/>
        <v>124</v>
      </c>
      <c r="C2680" s="648" t="s">
        <v>5916</v>
      </c>
      <c r="D2680" s="648" t="str">
        <f t="shared" si="229"/>
        <v/>
      </c>
      <c r="E2680" s="694">
        <v>1</v>
      </c>
      <c r="F2680" s="651" t="s">
        <v>5917</v>
      </c>
      <c r="G2680" s="650" t="s">
        <v>5918</v>
      </c>
      <c r="H2680" s="650" t="s">
        <v>3585</v>
      </c>
      <c r="I2680" s="695" t="s">
        <v>4976</v>
      </c>
      <c r="J2680" s="697">
        <v>1</v>
      </c>
      <c r="K2680" s="697">
        <v>2</v>
      </c>
      <c r="L2680" s="697">
        <v>27</v>
      </c>
      <c r="M2680" s="176">
        <f t="shared" si="232"/>
        <v>27</v>
      </c>
      <c r="N2680" s="1110" t="s">
        <v>5342</v>
      </c>
      <c r="O2680" s="1129" t="str">
        <f t="shared" si="230"/>
        <v/>
      </c>
      <c r="P2680" s="175"/>
      <c r="Q2680" s="175"/>
      <c r="R2680" s="175"/>
      <c r="S2680" s="175"/>
      <c r="T2680" s="175"/>
      <c r="U2680" s="175"/>
      <c r="V2680" s="175"/>
      <c r="W2680" s="175"/>
      <c r="X2680" s="175"/>
      <c r="Y2680" s="175"/>
      <c r="Z2680" s="175"/>
      <c r="AA2680" s="175"/>
      <c r="AB2680" s="175"/>
      <c r="AC2680" s="175"/>
      <c r="AD2680" s="175"/>
      <c r="AE2680" s="175"/>
      <c r="AF2680" s="175"/>
      <c r="AG2680" s="175"/>
    </row>
    <row r="2681" spans="1:33" ht="18" customHeight="1">
      <c r="A2681" s="647" t="str">
        <f t="shared" si="231"/>
        <v>平成27</v>
      </c>
      <c r="B2681" s="551">
        <f t="shared" si="228"/>
        <v>9</v>
      </c>
      <c r="C2681" s="648" t="s">
        <v>5919</v>
      </c>
      <c r="D2681" s="648">
        <f t="shared" si="229"/>
        <v>42141</v>
      </c>
      <c r="E2681" s="694">
        <v>2</v>
      </c>
      <c r="F2681" s="650" t="s">
        <v>5920</v>
      </c>
      <c r="G2681" s="650" t="s">
        <v>5921</v>
      </c>
      <c r="H2681" s="650" t="s">
        <v>3585</v>
      </c>
      <c r="I2681" s="695" t="s">
        <v>4976</v>
      </c>
      <c r="J2681" s="697">
        <v>1</v>
      </c>
      <c r="K2681" s="697">
        <v>99</v>
      </c>
      <c r="L2681" s="697">
        <v>208</v>
      </c>
      <c r="M2681" s="176">
        <f t="shared" si="232"/>
        <v>416</v>
      </c>
      <c r="N2681" s="1110"/>
      <c r="O2681" s="1129" t="str">
        <f t="shared" si="230"/>
        <v/>
      </c>
      <c r="P2681" s="175"/>
      <c r="Q2681" s="175"/>
      <c r="R2681" s="175"/>
      <c r="S2681" s="175"/>
      <c r="T2681" s="175"/>
      <c r="U2681" s="175"/>
      <c r="V2681" s="175"/>
      <c r="W2681" s="175"/>
      <c r="X2681" s="175"/>
      <c r="Y2681" s="175"/>
      <c r="Z2681" s="175"/>
      <c r="AA2681" s="175"/>
      <c r="AB2681" s="175"/>
      <c r="AC2681" s="175"/>
      <c r="AD2681" s="175"/>
      <c r="AE2681" s="175"/>
      <c r="AF2681" s="175"/>
      <c r="AG2681" s="175"/>
    </row>
    <row r="2682" spans="1:33" ht="18" customHeight="1">
      <c r="A2682" s="647" t="str">
        <f t="shared" si="231"/>
        <v>平成27</v>
      </c>
      <c r="B2682" s="551">
        <f t="shared" si="228"/>
        <v>12</v>
      </c>
      <c r="C2682" s="648" t="s">
        <v>5922</v>
      </c>
      <c r="D2682" s="648">
        <f t="shared" si="229"/>
        <v>42378</v>
      </c>
      <c r="E2682" s="694">
        <v>2</v>
      </c>
      <c r="F2682" s="650" t="s">
        <v>5923</v>
      </c>
      <c r="G2682" s="650" t="s">
        <v>5924</v>
      </c>
      <c r="H2682" s="650" t="s">
        <v>1676</v>
      </c>
      <c r="I2682" s="695" t="s">
        <v>4976</v>
      </c>
      <c r="J2682" s="697">
        <v>1</v>
      </c>
      <c r="K2682" s="697">
        <v>80</v>
      </c>
      <c r="L2682" s="697">
        <v>149</v>
      </c>
      <c r="M2682" s="176">
        <f t="shared" si="232"/>
        <v>298</v>
      </c>
      <c r="N2682" s="1110"/>
      <c r="O2682" s="1129" t="str">
        <f t="shared" si="230"/>
        <v/>
      </c>
      <c r="P2682" s="175"/>
      <c r="Q2682" s="175"/>
      <c r="R2682" s="175"/>
      <c r="S2682" s="175"/>
      <c r="T2682" s="175"/>
      <c r="U2682" s="175"/>
      <c r="V2682" s="175"/>
      <c r="W2682" s="175"/>
      <c r="X2682" s="175"/>
      <c r="Y2682" s="175"/>
      <c r="Z2682" s="175"/>
      <c r="AA2682" s="175"/>
      <c r="AB2682" s="175"/>
      <c r="AC2682" s="175"/>
      <c r="AD2682" s="175"/>
      <c r="AE2682" s="175"/>
      <c r="AF2682" s="175"/>
      <c r="AG2682" s="175"/>
    </row>
    <row r="2683" spans="1:33" ht="18" customHeight="1">
      <c r="A2683" s="647" t="str">
        <f t="shared" si="231"/>
        <v>平成27</v>
      </c>
      <c r="B2683" s="551">
        <f t="shared" si="228"/>
        <v>124</v>
      </c>
      <c r="C2683" s="648" t="s">
        <v>5925</v>
      </c>
      <c r="D2683" s="648" t="str">
        <f t="shared" si="229"/>
        <v/>
      </c>
      <c r="E2683" s="700">
        <v>1</v>
      </c>
      <c r="F2683" s="650" t="s">
        <v>5926</v>
      </c>
      <c r="G2683" s="650" t="s">
        <v>5927</v>
      </c>
      <c r="H2683" s="650" t="s">
        <v>3585</v>
      </c>
      <c r="I2683" s="695" t="s">
        <v>4976</v>
      </c>
      <c r="J2683" s="697">
        <v>1</v>
      </c>
      <c r="K2683" s="697">
        <v>2</v>
      </c>
      <c r="L2683" s="697">
        <v>27</v>
      </c>
      <c r="M2683" s="176">
        <f t="shared" si="232"/>
        <v>27</v>
      </c>
      <c r="N2683" s="1110" t="s">
        <v>5342</v>
      </c>
      <c r="O2683" s="1129" t="str">
        <f t="shared" si="230"/>
        <v/>
      </c>
      <c r="P2683" s="175"/>
      <c r="Q2683" s="175"/>
      <c r="R2683" s="175"/>
      <c r="S2683" s="175"/>
      <c r="T2683" s="175"/>
      <c r="U2683" s="175"/>
      <c r="V2683" s="175"/>
      <c r="W2683" s="175"/>
      <c r="X2683" s="175"/>
      <c r="Y2683" s="175"/>
      <c r="Z2683" s="175"/>
      <c r="AA2683" s="175"/>
      <c r="AB2683" s="175"/>
      <c r="AC2683" s="175"/>
      <c r="AD2683" s="175"/>
      <c r="AE2683" s="175"/>
      <c r="AF2683" s="175"/>
      <c r="AG2683" s="175"/>
    </row>
    <row r="2684" spans="1:33" ht="18" customHeight="1">
      <c r="A2684" s="647" t="str">
        <f t="shared" si="231"/>
        <v>平成27</v>
      </c>
      <c r="B2684" s="551">
        <f t="shared" si="228"/>
        <v>124</v>
      </c>
      <c r="C2684" s="648" t="s">
        <v>5928</v>
      </c>
      <c r="D2684" s="648" t="str">
        <f t="shared" si="229"/>
        <v/>
      </c>
      <c r="E2684" s="700">
        <v>1</v>
      </c>
      <c r="F2684" s="650" t="s">
        <v>5929</v>
      </c>
      <c r="G2684" s="650" t="s">
        <v>5930</v>
      </c>
      <c r="H2684" s="650" t="s">
        <v>3585</v>
      </c>
      <c r="I2684" s="695" t="s">
        <v>4976</v>
      </c>
      <c r="J2684" s="697">
        <v>1</v>
      </c>
      <c r="K2684" s="697">
        <v>2</v>
      </c>
      <c r="L2684" s="697">
        <v>35</v>
      </c>
      <c r="M2684" s="176">
        <f t="shared" si="232"/>
        <v>35</v>
      </c>
      <c r="N2684" s="1110" t="s">
        <v>5342</v>
      </c>
      <c r="O2684" s="1129" t="str">
        <f t="shared" si="230"/>
        <v/>
      </c>
      <c r="P2684" s="175"/>
      <c r="Q2684" s="175"/>
      <c r="R2684" s="175"/>
      <c r="S2684" s="175"/>
      <c r="T2684" s="175"/>
      <c r="U2684" s="175"/>
      <c r="V2684" s="175"/>
      <c r="W2684" s="175"/>
      <c r="X2684" s="175"/>
      <c r="Y2684" s="175"/>
      <c r="Z2684" s="175"/>
      <c r="AA2684" s="175"/>
      <c r="AB2684" s="175"/>
      <c r="AC2684" s="175"/>
      <c r="AD2684" s="175"/>
      <c r="AE2684" s="175"/>
      <c r="AF2684" s="175"/>
      <c r="AG2684" s="175"/>
    </row>
    <row r="2685" spans="1:33" ht="18" customHeight="1">
      <c r="A2685" s="647" t="str">
        <f t="shared" si="231"/>
        <v>平成27</v>
      </c>
      <c r="B2685" s="551">
        <f t="shared" si="228"/>
        <v>124</v>
      </c>
      <c r="C2685" s="648" t="s">
        <v>5931</v>
      </c>
      <c r="D2685" s="648" t="str">
        <f t="shared" si="229"/>
        <v/>
      </c>
      <c r="E2685" s="700">
        <v>1</v>
      </c>
      <c r="F2685" s="650" t="s">
        <v>5932</v>
      </c>
      <c r="G2685" s="650" t="s">
        <v>5933</v>
      </c>
      <c r="H2685" s="650" t="s">
        <v>3585</v>
      </c>
      <c r="I2685" s="695" t="s">
        <v>4976</v>
      </c>
      <c r="J2685" s="697">
        <v>1</v>
      </c>
      <c r="K2685" s="697">
        <v>2</v>
      </c>
      <c r="L2685" s="697">
        <v>13</v>
      </c>
      <c r="M2685" s="176">
        <f t="shared" si="232"/>
        <v>13</v>
      </c>
      <c r="N2685" s="1110" t="s">
        <v>5342</v>
      </c>
      <c r="O2685" s="1129" t="str">
        <f t="shared" si="230"/>
        <v/>
      </c>
      <c r="P2685" s="175"/>
      <c r="Q2685" s="175"/>
      <c r="R2685" s="175"/>
      <c r="S2685" s="175"/>
      <c r="T2685" s="175"/>
      <c r="U2685" s="175"/>
      <c r="V2685" s="175"/>
      <c r="W2685" s="175"/>
      <c r="X2685" s="175"/>
      <c r="Y2685" s="175"/>
      <c r="Z2685" s="175"/>
      <c r="AA2685" s="175"/>
      <c r="AB2685" s="175"/>
      <c r="AC2685" s="175"/>
      <c r="AD2685" s="175"/>
      <c r="AE2685" s="175"/>
      <c r="AF2685" s="175"/>
      <c r="AG2685" s="175"/>
    </row>
    <row r="2686" spans="1:33">
      <c r="A2686" s="647" t="str">
        <f t="shared" si="231"/>
        <v>平成27</v>
      </c>
      <c r="B2686" s="551">
        <f t="shared" si="228"/>
        <v>124</v>
      </c>
      <c r="C2686" s="648" t="s">
        <v>5934</v>
      </c>
      <c r="D2686" s="648" t="str">
        <f t="shared" si="229"/>
        <v/>
      </c>
      <c r="E2686" s="700">
        <v>1</v>
      </c>
      <c r="F2686" s="650" t="s">
        <v>5935</v>
      </c>
      <c r="G2686" s="650" t="s">
        <v>5936</v>
      </c>
      <c r="H2686" s="650" t="s">
        <v>3585</v>
      </c>
      <c r="I2686" s="695" t="s">
        <v>4976</v>
      </c>
      <c r="J2686" s="697">
        <v>1</v>
      </c>
      <c r="K2686" s="697">
        <v>2</v>
      </c>
      <c r="L2686" s="697">
        <v>49</v>
      </c>
      <c r="M2686" s="176">
        <f t="shared" si="232"/>
        <v>49</v>
      </c>
      <c r="N2686" s="1110" t="s">
        <v>5342</v>
      </c>
      <c r="O2686" s="1129" t="str">
        <f t="shared" si="230"/>
        <v/>
      </c>
      <c r="P2686" s="175"/>
      <c r="Q2686" s="175"/>
      <c r="R2686" s="175"/>
      <c r="S2686" s="175"/>
      <c r="T2686" s="175"/>
      <c r="U2686" s="175"/>
      <c r="V2686" s="175"/>
      <c r="W2686" s="175"/>
      <c r="X2686" s="175"/>
      <c r="Y2686" s="175"/>
      <c r="Z2686" s="175"/>
      <c r="AA2686" s="175"/>
      <c r="AB2686" s="175"/>
      <c r="AC2686" s="175"/>
      <c r="AD2686" s="175"/>
      <c r="AE2686" s="175"/>
      <c r="AF2686" s="175"/>
      <c r="AG2686" s="175"/>
    </row>
    <row r="2687" spans="1:33" ht="18" customHeight="1">
      <c r="A2687" s="647" t="str">
        <f t="shared" si="231"/>
        <v>平成27</v>
      </c>
      <c r="B2687" s="551">
        <f t="shared" si="228"/>
        <v>148</v>
      </c>
      <c r="C2687" s="648" t="s">
        <v>5739</v>
      </c>
      <c r="D2687" s="648" t="str">
        <f t="shared" si="229"/>
        <v/>
      </c>
      <c r="E2687" s="694">
        <v>1</v>
      </c>
      <c r="F2687" s="651" t="s">
        <v>5937</v>
      </c>
      <c r="G2687" s="650" t="s">
        <v>5938</v>
      </c>
      <c r="H2687" s="650" t="s">
        <v>3585</v>
      </c>
      <c r="I2687" s="695" t="s">
        <v>4976</v>
      </c>
      <c r="J2687" s="697">
        <v>1</v>
      </c>
      <c r="K2687" s="697">
        <v>1</v>
      </c>
      <c r="L2687" s="697">
        <v>22</v>
      </c>
      <c r="M2687" s="176">
        <f t="shared" si="232"/>
        <v>22</v>
      </c>
      <c r="N2687" s="1110" t="s">
        <v>5342</v>
      </c>
      <c r="O2687" s="1129" t="str">
        <f t="shared" si="230"/>
        <v/>
      </c>
      <c r="P2687" s="175"/>
      <c r="Q2687" s="175"/>
      <c r="R2687" s="175"/>
      <c r="S2687" s="175"/>
      <c r="T2687" s="175"/>
      <c r="U2687" s="175"/>
      <c r="V2687" s="175"/>
      <c r="W2687" s="175"/>
      <c r="X2687" s="175"/>
      <c r="Y2687" s="175"/>
      <c r="Z2687" s="175"/>
      <c r="AA2687" s="175"/>
      <c r="AB2687" s="175"/>
      <c r="AC2687" s="175"/>
      <c r="AD2687" s="175"/>
      <c r="AE2687" s="175"/>
      <c r="AF2687" s="175"/>
      <c r="AG2687" s="175"/>
    </row>
    <row r="2688" spans="1:33" ht="18" customHeight="1">
      <c r="A2688" s="647" t="str">
        <f t="shared" si="231"/>
        <v>平成27</v>
      </c>
      <c r="B2688" s="551">
        <f t="shared" si="228"/>
        <v>124</v>
      </c>
      <c r="C2688" s="648" t="s">
        <v>5784</v>
      </c>
      <c r="D2688" s="648" t="str">
        <f t="shared" si="229"/>
        <v/>
      </c>
      <c r="E2688" s="700">
        <v>1</v>
      </c>
      <c r="F2688" s="650" t="s">
        <v>5939</v>
      </c>
      <c r="G2688" s="650" t="s">
        <v>5940</v>
      </c>
      <c r="H2688" s="650" t="s">
        <v>3585</v>
      </c>
      <c r="I2688" s="695" t="s">
        <v>4976</v>
      </c>
      <c r="J2688" s="697">
        <v>1</v>
      </c>
      <c r="K2688" s="697">
        <v>2</v>
      </c>
      <c r="L2688" s="697">
        <v>32</v>
      </c>
      <c r="M2688" s="176">
        <f t="shared" si="232"/>
        <v>32</v>
      </c>
      <c r="N2688" s="1110" t="s">
        <v>5342</v>
      </c>
      <c r="O2688" s="1129" t="str">
        <f t="shared" si="230"/>
        <v/>
      </c>
      <c r="P2688" s="175"/>
      <c r="Q2688" s="175"/>
      <c r="R2688" s="175"/>
      <c r="S2688" s="175"/>
      <c r="T2688" s="175"/>
      <c r="U2688" s="175"/>
      <c r="V2688" s="175"/>
      <c r="W2688" s="175"/>
      <c r="X2688" s="175"/>
      <c r="Y2688" s="175"/>
      <c r="Z2688" s="175"/>
      <c r="AA2688" s="175"/>
      <c r="AB2688" s="175"/>
      <c r="AC2688" s="175"/>
      <c r="AD2688" s="175"/>
      <c r="AE2688" s="175"/>
      <c r="AF2688" s="175"/>
      <c r="AG2688" s="175"/>
    </row>
    <row r="2689" spans="1:33" ht="18" customHeight="1">
      <c r="A2689" s="647" t="str">
        <f t="shared" si="231"/>
        <v>平成27</v>
      </c>
      <c r="B2689" s="551">
        <f t="shared" si="228"/>
        <v>114</v>
      </c>
      <c r="C2689" s="648" t="s">
        <v>5941</v>
      </c>
      <c r="D2689" s="648" t="str">
        <f t="shared" si="229"/>
        <v/>
      </c>
      <c r="E2689" s="700">
        <v>1</v>
      </c>
      <c r="F2689" s="650" t="s">
        <v>5942</v>
      </c>
      <c r="G2689" s="650" t="s">
        <v>2915</v>
      </c>
      <c r="H2689" s="650" t="s">
        <v>3585</v>
      </c>
      <c r="I2689" s="695" t="s">
        <v>4976</v>
      </c>
      <c r="J2689" s="697">
        <v>1</v>
      </c>
      <c r="K2689" s="697">
        <v>3</v>
      </c>
      <c r="L2689" s="697">
        <v>51</v>
      </c>
      <c r="M2689" s="176">
        <f t="shared" si="232"/>
        <v>51</v>
      </c>
      <c r="N2689" s="1110" t="s">
        <v>5342</v>
      </c>
      <c r="O2689" s="1129" t="str">
        <f t="shared" si="230"/>
        <v/>
      </c>
      <c r="P2689" s="175"/>
      <c r="Q2689" s="175"/>
      <c r="R2689" s="175"/>
      <c r="S2689" s="175"/>
      <c r="T2689" s="175"/>
      <c r="U2689" s="175"/>
      <c r="V2689" s="175"/>
      <c r="W2689" s="175"/>
      <c r="X2689" s="175"/>
      <c r="Y2689" s="175"/>
      <c r="Z2689" s="175"/>
      <c r="AA2689" s="175"/>
      <c r="AB2689" s="175"/>
      <c r="AC2689" s="175"/>
      <c r="AD2689" s="175"/>
      <c r="AE2689" s="175"/>
      <c r="AF2689" s="175"/>
      <c r="AG2689" s="175"/>
    </row>
    <row r="2690" spans="1:33" ht="18" customHeight="1">
      <c r="A2690" s="647" t="str">
        <f t="shared" si="231"/>
        <v>平成27</v>
      </c>
      <c r="B2690" s="551">
        <f t="shared" si="228"/>
        <v>33</v>
      </c>
      <c r="C2690" s="648" t="s">
        <v>5943</v>
      </c>
      <c r="D2690" s="648">
        <f t="shared" si="229"/>
        <v>42434</v>
      </c>
      <c r="E2690" s="700">
        <v>2</v>
      </c>
      <c r="F2690" s="650" t="s">
        <v>5944</v>
      </c>
      <c r="G2690" s="650" t="s">
        <v>5945</v>
      </c>
      <c r="H2690" s="650" t="s">
        <v>3585</v>
      </c>
      <c r="I2690" s="695" t="s">
        <v>4976</v>
      </c>
      <c r="J2690" s="697">
        <v>2</v>
      </c>
      <c r="K2690" s="697">
        <v>13</v>
      </c>
      <c r="L2690" s="697">
        <v>52</v>
      </c>
      <c r="M2690" s="176">
        <f t="shared" si="232"/>
        <v>104</v>
      </c>
      <c r="N2690" s="1110"/>
      <c r="O2690" s="1129" t="str">
        <f t="shared" si="230"/>
        <v/>
      </c>
      <c r="P2690" s="175"/>
      <c r="Q2690" s="175"/>
      <c r="R2690" s="175"/>
      <c r="S2690" s="175"/>
      <c r="T2690" s="175"/>
      <c r="U2690" s="175"/>
      <c r="V2690" s="175"/>
      <c r="W2690" s="175"/>
      <c r="X2690" s="175"/>
      <c r="Y2690" s="175"/>
      <c r="Z2690" s="175"/>
      <c r="AA2690" s="175"/>
      <c r="AB2690" s="175"/>
      <c r="AC2690" s="175"/>
      <c r="AD2690" s="175"/>
      <c r="AE2690" s="175"/>
      <c r="AF2690" s="175"/>
      <c r="AG2690" s="175"/>
    </row>
    <row r="2691" spans="1:33" ht="18" customHeight="1">
      <c r="A2691" s="647" t="str">
        <f t="shared" si="231"/>
        <v>平成27</v>
      </c>
      <c r="B2691" s="551">
        <f t="shared" si="228"/>
        <v>24</v>
      </c>
      <c r="C2691" s="648" t="s">
        <v>5946</v>
      </c>
      <c r="D2691" s="648">
        <f t="shared" si="229"/>
        <v>42202</v>
      </c>
      <c r="E2691" s="694">
        <v>2</v>
      </c>
      <c r="F2691" s="650" t="s">
        <v>5947</v>
      </c>
      <c r="G2691" s="650" t="s">
        <v>3829</v>
      </c>
      <c r="H2691" s="650" t="s">
        <v>2920</v>
      </c>
      <c r="I2691" s="695" t="s">
        <v>4976</v>
      </c>
      <c r="J2691" s="697">
        <v>1</v>
      </c>
      <c r="K2691" s="697">
        <v>33</v>
      </c>
      <c r="L2691" s="697">
        <v>76</v>
      </c>
      <c r="M2691" s="176">
        <f t="shared" si="232"/>
        <v>152</v>
      </c>
      <c r="N2691" s="1110"/>
      <c r="O2691" s="1129" t="str">
        <f t="shared" si="230"/>
        <v/>
      </c>
      <c r="P2691" s="175"/>
      <c r="Q2691" s="175"/>
      <c r="R2691" s="175"/>
      <c r="S2691" s="175"/>
      <c r="T2691" s="175"/>
      <c r="U2691" s="175"/>
      <c r="V2691" s="175"/>
      <c r="W2691" s="175"/>
      <c r="X2691" s="175"/>
      <c r="Y2691" s="175"/>
      <c r="Z2691" s="175"/>
      <c r="AA2691" s="175"/>
      <c r="AB2691" s="175"/>
      <c r="AC2691" s="175"/>
      <c r="AD2691" s="175"/>
      <c r="AE2691" s="175"/>
      <c r="AF2691" s="175"/>
      <c r="AG2691" s="175"/>
    </row>
    <row r="2692" spans="1:33" ht="18" customHeight="1">
      <c r="A2692" s="647" t="str">
        <f t="shared" si="231"/>
        <v>平成27</v>
      </c>
      <c r="B2692" s="551">
        <f t="shared" ref="B2692:B2755" si="233">IF(ISBLANK(K2692),"-",COUNTIFS($K:$K,"&gt;"&amp;K2692,A:A,A2692)+1)</f>
        <v>33</v>
      </c>
      <c r="C2692" s="648" t="s">
        <v>5948</v>
      </c>
      <c r="D2692" s="648" t="str">
        <f t="shared" ref="D2692:D2755" si="234">IF(E2692=1,"",C2692+E2692-1)</f>
        <v/>
      </c>
      <c r="E2692" s="694">
        <v>1</v>
      </c>
      <c r="F2692" s="650" t="s">
        <v>5949</v>
      </c>
      <c r="G2692" s="650" t="s">
        <v>5950</v>
      </c>
      <c r="H2692" s="650" t="s">
        <v>3703</v>
      </c>
      <c r="I2692" s="695" t="s">
        <v>4976</v>
      </c>
      <c r="J2692" s="697">
        <v>1</v>
      </c>
      <c r="K2692" s="697">
        <v>13</v>
      </c>
      <c r="L2692" s="697">
        <v>90</v>
      </c>
      <c r="M2692" s="176">
        <f t="shared" si="232"/>
        <v>90</v>
      </c>
      <c r="N2692" s="1110" t="s">
        <v>5342</v>
      </c>
      <c r="O2692" s="1129" t="str">
        <f t="shared" ref="O2692:O2755" si="235">IF(COUNTIF(G2692,"*オンライン*"),"●","")</f>
        <v/>
      </c>
      <c r="P2692" s="175"/>
      <c r="Q2692" s="175"/>
      <c r="R2692" s="175"/>
      <c r="S2692" s="175"/>
      <c r="T2692" s="175"/>
      <c r="U2692" s="175"/>
      <c r="V2692" s="175"/>
      <c r="W2692" s="175"/>
      <c r="X2692" s="175"/>
      <c r="Y2692" s="175"/>
      <c r="Z2692" s="175"/>
      <c r="AA2692" s="175"/>
      <c r="AB2692" s="175"/>
      <c r="AC2692" s="175"/>
      <c r="AD2692" s="175"/>
      <c r="AE2692" s="175"/>
      <c r="AF2692" s="175"/>
      <c r="AG2692" s="175"/>
    </row>
    <row r="2693" spans="1:33" ht="18" customHeight="1">
      <c r="A2693" s="647" t="str">
        <f t="shared" ref="A2693:A2756" si="236">TEXT(EDATE(C2693,-3),"ggge")</f>
        <v>平成27</v>
      </c>
      <c r="B2693" s="551">
        <f t="shared" si="233"/>
        <v>8</v>
      </c>
      <c r="C2693" s="648" t="s">
        <v>5951</v>
      </c>
      <c r="D2693" s="648">
        <f t="shared" si="234"/>
        <v>42120</v>
      </c>
      <c r="E2693" s="694">
        <v>2</v>
      </c>
      <c r="F2693" s="650" t="s">
        <v>5952</v>
      </c>
      <c r="G2693" s="650" t="s">
        <v>5953</v>
      </c>
      <c r="H2693" s="650" t="s">
        <v>2920</v>
      </c>
      <c r="I2693" s="695" t="s">
        <v>4976</v>
      </c>
      <c r="J2693" s="697">
        <v>1</v>
      </c>
      <c r="K2693" s="697">
        <v>107</v>
      </c>
      <c r="L2693" s="697">
        <v>364</v>
      </c>
      <c r="M2693" s="176">
        <f t="shared" ref="M2693:M2756" si="237">E2693*L2693</f>
        <v>728</v>
      </c>
      <c r="N2693" s="1110"/>
      <c r="O2693" s="1129" t="str">
        <f t="shared" si="235"/>
        <v/>
      </c>
      <c r="P2693" s="175"/>
      <c r="Q2693" s="175"/>
      <c r="R2693" s="175"/>
      <c r="S2693" s="175"/>
      <c r="T2693" s="175"/>
      <c r="U2693" s="175"/>
      <c r="V2693" s="175"/>
      <c r="W2693" s="175"/>
      <c r="X2693" s="175"/>
      <c r="Y2693" s="175"/>
      <c r="Z2693" s="175"/>
      <c r="AA2693" s="175"/>
      <c r="AB2693" s="175"/>
      <c r="AC2693" s="175"/>
      <c r="AD2693" s="175"/>
      <c r="AE2693" s="175"/>
      <c r="AF2693" s="175"/>
      <c r="AG2693" s="175"/>
    </row>
    <row r="2694" spans="1:33" ht="18" customHeight="1">
      <c r="A2694" s="647" t="str">
        <f t="shared" si="236"/>
        <v>平成27</v>
      </c>
      <c r="B2694" s="551">
        <f t="shared" si="233"/>
        <v>57</v>
      </c>
      <c r="C2694" s="648" t="s">
        <v>5954</v>
      </c>
      <c r="D2694" s="648" t="str">
        <f t="shared" si="234"/>
        <v/>
      </c>
      <c r="E2694" s="694">
        <v>1</v>
      </c>
      <c r="F2694" s="650" t="s">
        <v>5955</v>
      </c>
      <c r="G2694" s="650" t="s">
        <v>3175</v>
      </c>
      <c r="H2694" s="650" t="s">
        <v>2920</v>
      </c>
      <c r="I2694" s="695" t="s">
        <v>4976</v>
      </c>
      <c r="J2694" s="697">
        <v>2</v>
      </c>
      <c r="K2694" s="697">
        <v>6</v>
      </c>
      <c r="L2694" s="697">
        <v>69</v>
      </c>
      <c r="M2694" s="176">
        <f t="shared" si="237"/>
        <v>69</v>
      </c>
      <c r="N2694" s="1110"/>
      <c r="O2694" s="1129" t="str">
        <f t="shared" si="235"/>
        <v/>
      </c>
      <c r="P2694" s="175"/>
      <c r="Q2694" s="175"/>
      <c r="R2694" s="175"/>
      <c r="S2694" s="175"/>
      <c r="T2694" s="175"/>
      <c r="U2694" s="175"/>
      <c r="V2694" s="175"/>
      <c r="W2694" s="175"/>
      <c r="X2694" s="175"/>
      <c r="Y2694" s="175"/>
      <c r="Z2694" s="175"/>
      <c r="AA2694" s="175"/>
      <c r="AB2694" s="175"/>
      <c r="AC2694" s="175"/>
      <c r="AD2694" s="175"/>
      <c r="AE2694" s="175"/>
      <c r="AF2694" s="175"/>
      <c r="AG2694" s="175"/>
    </row>
    <row r="2695" spans="1:33" ht="18" customHeight="1">
      <c r="A2695" s="647" t="str">
        <f t="shared" si="236"/>
        <v>平成27</v>
      </c>
      <c r="B2695" s="551">
        <f t="shared" si="233"/>
        <v>36</v>
      </c>
      <c r="C2695" s="648" t="s">
        <v>5956</v>
      </c>
      <c r="D2695" s="648">
        <f t="shared" si="234"/>
        <v>42277</v>
      </c>
      <c r="E2695" s="694">
        <v>2</v>
      </c>
      <c r="F2695" s="650" t="s">
        <v>5957</v>
      </c>
      <c r="G2695" s="650" t="s">
        <v>3175</v>
      </c>
      <c r="H2695" s="650" t="s">
        <v>2920</v>
      </c>
      <c r="I2695" s="695" t="s">
        <v>4976</v>
      </c>
      <c r="J2695" s="697">
        <v>2</v>
      </c>
      <c r="K2695" s="697">
        <v>11</v>
      </c>
      <c r="L2695" s="697">
        <v>79</v>
      </c>
      <c r="M2695" s="176">
        <f t="shared" si="237"/>
        <v>158</v>
      </c>
      <c r="N2695" s="1110" t="s">
        <v>5342</v>
      </c>
      <c r="O2695" s="1129" t="str">
        <f t="shared" si="235"/>
        <v/>
      </c>
      <c r="P2695" s="175"/>
      <c r="Q2695" s="175"/>
      <c r="R2695" s="175"/>
      <c r="S2695" s="175"/>
      <c r="T2695" s="175"/>
      <c r="U2695" s="175"/>
      <c r="V2695" s="175"/>
      <c r="W2695" s="175"/>
      <c r="X2695" s="175"/>
      <c r="Y2695" s="175"/>
      <c r="Z2695" s="175"/>
      <c r="AA2695" s="175"/>
      <c r="AB2695" s="175"/>
      <c r="AC2695" s="175"/>
      <c r="AD2695" s="175"/>
      <c r="AE2695" s="175"/>
      <c r="AF2695" s="175"/>
      <c r="AG2695" s="175"/>
    </row>
    <row r="2696" spans="1:33" ht="18" customHeight="1">
      <c r="A2696" s="647" t="str">
        <f t="shared" si="236"/>
        <v>平成27</v>
      </c>
      <c r="B2696" s="551">
        <f t="shared" si="233"/>
        <v>44</v>
      </c>
      <c r="C2696" s="648" t="s">
        <v>5958</v>
      </c>
      <c r="D2696" s="648" t="str">
        <f t="shared" si="234"/>
        <v/>
      </c>
      <c r="E2696" s="694">
        <v>1</v>
      </c>
      <c r="F2696" s="650" t="s">
        <v>5959</v>
      </c>
      <c r="G2696" s="650" t="s">
        <v>2915</v>
      </c>
      <c r="H2696" s="650" t="s">
        <v>3703</v>
      </c>
      <c r="I2696" s="695" t="s">
        <v>4976</v>
      </c>
      <c r="J2696" s="697">
        <v>2</v>
      </c>
      <c r="K2696" s="697">
        <v>8</v>
      </c>
      <c r="L2696" s="697">
        <v>83</v>
      </c>
      <c r="M2696" s="176">
        <f t="shared" si="237"/>
        <v>83</v>
      </c>
      <c r="N2696" s="1110"/>
      <c r="O2696" s="1129" t="str">
        <f t="shared" si="235"/>
        <v/>
      </c>
      <c r="P2696" s="175"/>
      <c r="Q2696" s="175"/>
      <c r="R2696" s="175"/>
      <c r="S2696" s="175"/>
      <c r="T2696" s="175"/>
      <c r="U2696" s="175"/>
      <c r="V2696" s="175"/>
      <c r="W2696" s="175"/>
      <c r="X2696" s="175"/>
      <c r="Y2696" s="175"/>
      <c r="Z2696" s="175"/>
      <c r="AA2696" s="175"/>
      <c r="AB2696" s="175"/>
      <c r="AC2696" s="175"/>
      <c r="AD2696" s="175"/>
      <c r="AE2696" s="175"/>
      <c r="AF2696" s="175"/>
      <c r="AG2696" s="175"/>
    </row>
    <row r="2697" spans="1:33" ht="18" customHeight="1">
      <c r="A2697" s="647" t="str">
        <f t="shared" si="236"/>
        <v>平成27</v>
      </c>
      <c r="B2697" s="551">
        <f t="shared" si="233"/>
        <v>41</v>
      </c>
      <c r="C2697" s="648" t="s">
        <v>5690</v>
      </c>
      <c r="D2697" s="648" t="str">
        <f t="shared" si="234"/>
        <v/>
      </c>
      <c r="E2697" s="694">
        <v>1</v>
      </c>
      <c r="F2697" s="650" t="s">
        <v>5960</v>
      </c>
      <c r="G2697" s="650" t="s">
        <v>3134</v>
      </c>
      <c r="H2697" s="650" t="s">
        <v>3571</v>
      </c>
      <c r="I2697" s="695" t="s">
        <v>5682</v>
      </c>
      <c r="J2697" s="696" t="s">
        <v>3506</v>
      </c>
      <c r="K2697" s="697">
        <v>9</v>
      </c>
      <c r="L2697" s="697">
        <v>58</v>
      </c>
      <c r="M2697" s="176">
        <f t="shared" si="237"/>
        <v>58</v>
      </c>
      <c r="N2697" s="1110"/>
      <c r="O2697" s="1129" t="str">
        <f t="shared" si="235"/>
        <v/>
      </c>
      <c r="P2697" s="175"/>
      <c r="Q2697" s="175"/>
      <c r="R2697" s="175"/>
      <c r="S2697" s="175"/>
      <c r="T2697" s="175"/>
      <c r="U2697" s="175"/>
      <c r="V2697" s="175"/>
      <c r="W2697" s="175"/>
      <c r="X2697" s="175"/>
      <c r="Y2697" s="175"/>
      <c r="Z2697" s="175"/>
      <c r="AA2697" s="175"/>
      <c r="AB2697" s="175"/>
      <c r="AC2697" s="175"/>
      <c r="AD2697" s="175"/>
      <c r="AE2697" s="175"/>
      <c r="AF2697" s="175"/>
      <c r="AG2697" s="175"/>
    </row>
    <row r="2698" spans="1:33" ht="18" customHeight="1">
      <c r="A2698" s="647" t="str">
        <f t="shared" si="236"/>
        <v>平成27</v>
      </c>
      <c r="B2698" s="551">
        <f t="shared" si="233"/>
        <v>96</v>
      </c>
      <c r="C2698" s="648" t="s">
        <v>5961</v>
      </c>
      <c r="D2698" s="648" t="str">
        <f t="shared" si="234"/>
        <v/>
      </c>
      <c r="E2698" s="694">
        <v>1</v>
      </c>
      <c r="F2698" s="650" t="s">
        <v>5962</v>
      </c>
      <c r="G2698" s="650" t="s">
        <v>5963</v>
      </c>
      <c r="H2698" s="650" t="s">
        <v>3571</v>
      </c>
      <c r="I2698" s="695" t="s">
        <v>5682</v>
      </c>
      <c r="J2698" s="696" t="s">
        <v>5345</v>
      </c>
      <c r="K2698" s="697">
        <v>4</v>
      </c>
      <c r="L2698" s="697">
        <v>26</v>
      </c>
      <c r="M2698" s="176">
        <f t="shared" si="237"/>
        <v>26</v>
      </c>
      <c r="N2698" s="1110" t="s">
        <v>5342</v>
      </c>
      <c r="O2698" s="1129" t="str">
        <f t="shared" si="235"/>
        <v/>
      </c>
      <c r="P2698" s="175"/>
      <c r="Q2698" s="175"/>
      <c r="R2698" s="175"/>
      <c r="S2698" s="175"/>
      <c r="T2698" s="175"/>
      <c r="U2698" s="175"/>
      <c r="V2698" s="175"/>
      <c r="W2698" s="175"/>
      <c r="X2698" s="175"/>
      <c r="Y2698" s="175"/>
      <c r="Z2698" s="175"/>
      <c r="AA2698" s="175"/>
      <c r="AB2698" s="175"/>
      <c r="AC2698" s="175"/>
      <c r="AD2698" s="175"/>
      <c r="AE2698" s="175"/>
      <c r="AF2698" s="175"/>
      <c r="AG2698" s="175"/>
    </row>
    <row r="2699" spans="1:33" ht="18" customHeight="1">
      <c r="A2699" s="647" t="str">
        <f t="shared" si="236"/>
        <v>平成27</v>
      </c>
      <c r="B2699" s="551">
        <f t="shared" si="233"/>
        <v>69</v>
      </c>
      <c r="C2699" s="648" t="s">
        <v>5888</v>
      </c>
      <c r="D2699" s="648" t="str">
        <f t="shared" si="234"/>
        <v/>
      </c>
      <c r="E2699" s="694">
        <v>1</v>
      </c>
      <c r="F2699" s="650" t="s">
        <v>5964</v>
      </c>
      <c r="G2699" s="650" t="s">
        <v>3134</v>
      </c>
      <c r="H2699" s="650" t="s">
        <v>3571</v>
      </c>
      <c r="I2699" s="695" t="s">
        <v>5682</v>
      </c>
      <c r="J2699" s="697">
        <v>2</v>
      </c>
      <c r="K2699" s="697">
        <v>5</v>
      </c>
      <c r="L2699" s="697">
        <v>110</v>
      </c>
      <c r="M2699" s="176">
        <f t="shared" si="237"/>
        <v>110</v>
      </c>
      <c r="N2699" s="1110" t="s">
        <v>5342</v>
      </c>
      <c r="O2699" s="1129" t="str">
        <f t="shared" si="235"/>
        <v/>
      </c>
      <c r="P2699" s="175"/>
      <c r="Q2699" s="175"/>
      <c r="R2699" s="175"/>
      <c r="S2699" s="175"/>
      <c r="T2699" s="175"/>
      <c r="U2699" s="175"/>
      <c r="V2699" s="175"/>
      <c r="W2699" s="175"/>
      <c r="X2699" s="175"/>
      <c r="Y2699" s="175"/>
      <c r="Z2699" s="175"/>
      <c r="AA2699" s="175"/>
      <c r="AB2699" s="175"/>
      <c r="AC2699" s="175"/>
      <c r="AD2699" s="175"/>
      <c r="AE2699" s="175"/>
      <c r="AF2699" s="175"/>
      <c r="AG2699" s="175"/>
    </row>
    <row r="2700" spans="1:33" ht="18" customHeight="1">
      <c r="A2700" s="647" t="str">
        <f t="shared" si="236"/>
        <v>平成27</v>
      </c>
      <c r="B2700" s="551">
        <f t="shared" si="233"/>
        <v>96</v>
      </c>
      <c r="C2700" s="648" t="s">
        <v>5767</v>
      </c>
      <c r="D2700" s="648" t="str">
        <f t="shared" si="234"/>
        <v/>
      </c>
      <c r="E2700" s="694">
        <v>1</v>
      </c>
      <c r="F2700" s="650" t="s">
        <v>5965</v>
      </c>
      <c r="G2700" s="650" t="s">
        <v>5966</v>
      </c>
      <c r="H2700" s="650" t="s">
        <v>3571</v>
      </c>
      <c r="I2700" s="695" t="s">
        <v>5682</v>
      </c>
      <c r="J2700" s="697">
        <v>2</v>
      </c>
      <c r="K2700" s="697">
        <v>4</v>
      </c>
      <c r="L2700" s="697">
        <v>57</v>
      </c>
      <c r="M2700" s="176">
        <f t="shared" si="237"/>
        <v>57</v>
      </c>
      <c r="N2700" s="1110" t="s">
        <v>5342</v>
      </c>
      <c r="O2700" s="1129" t="str">
        <f t="shared" si="235"/>
        <v/>
      </c>
      <c r="P2700" s="175"/>
      <c r="Q2700" s="175"/>
      <c r="R2700" s="175"/>
      <c r="S2700" s="175"/>
      <c r="T2700" s="175"/>
      <c r="U2700" s="175"/>
      <c r="V2700" s="175"/>
      <c r="W2700" s="175"/>
      <c r="X2700" s="175"/>
      <c r="Y2700" s="175"/>
      <c r="Z2700" s="175"/>
      <c r="AA2700" s="175"/>
      <c r="AB2700" s="175"/>
      <c r="AC2700" s="175"/>
      <c r="AD2700" s="175"/>
      <c r="AE2700" s="175"/>
      <c r="AF2700" s="175"/>
      <c r="AG2700" s="175"/>
    </row>
    <row r="2701" spans="1:33" ht="18" customHeight="1">
      <c r="A2701" s="647" t="str">
        <f t="shared" si="236"/>
        <v>平成27</v>
      </c>
      <c r="B2701" s="551">
        <f t="shared" si="233"/>
        <v>148</v>
      </c>
      <c r="C2701" s="648" t="s">
        <v>5967</v>
      </c>
      <c r="D2701" s="648" t="str">
        <f t="shared" si="234"/>
        <v/>
      </c>
      <c r="E2701" s="694">
        <v>1</v>
      </c>
      <c r="F2701" s="650" t="s">
        <v>5968</v>
      </c>
      <c r="G2701" s="650" t="s">
        <v>5969</v>
      </c>
      <c r="H2701" s="650" t="s">
        <v>3571</v>
      </c>
      <c r="I2701" s="695" t="s">
        <v>5682</v>
      </c>
      <c r="J2701" s="697">
        <v>1</v>
      </c>
      <c r="K2701" s="697">
        <v>1</v>
      </c>
      <c r="L2701" s="697">
        <v>30</v>
      </c>
      <c r="M2701" s="176">
        <f t="shared" si="237"/>
        <v>30</v>
      </c>
      <c r="N2701" s="1110"/>
      <c r="O2701" s="1129" t="str">
        <f t="shared" si="235"/>
        <v/>
      </c>
      <c r="P2701" s="175"/>
      <c r="Q2701" s="175"/>
      <c r="R2701" s="175"/>
      <c r="S2701" s="175"/>
      <c r="T2701" s="175"/>
      <c r="U2701" s="175"/>
      <c r="V2701" s="175"/>
      <c r="W2701" s="175"/>
      <c r="X2701" s="175"/>
      <c r="Y2701" s="175"/>
      <c r="Z2701" s="175"/>
      <c r="AA2701" s="175"/>
      <c r="AB2701" s="175"/>
      <c r="AC2701" s="175"/>
      <c r="AD2701" s="175"/>
      <c r="AE2701" s="175"/>
      <c r="AF2701" s="175"/>
      <c r="AG2701" s="175"/>
    </row>
    <row r="2702" spans="1:33" ht="18" customHeight="1">
      <c r="A2702" s="647" t="str">
        <f t="shared" si="236"/>
        <v>平成27</v>
      </c>
      <c r="B2702" s="551">
        <f t="shared" si="233"/>
        <v>25</v>
      </c>
      <c r="C2702" s="648" t="s">
        <v>5970</v>
      </c>
      <c r="D2702" s="648" t="str">
        <f t="shared" si="234"/>
        <v/>
      </c>
      <c r="E2702" s="694">
        <v>1</v>
      </c>
      <c r="F2702" s="650" t="s">
        <v>5971</v>
      </c>
      <c r="G2702" s="650" t="s">
        <v>4929</v>
      </c>
      <c r="H2702" s="650" t="s">
        <v>3571</v>
      </c>
      <c r="I2702" s="695" t="s">
        <v>5682</v>
      </c>
      <c r="J2702" s="697">
        <v>1</v>
      </c>
      <c r="K2702" s="697">
        <v>32</v>
      </c>
      <c r="L2702" s="697">
        <v>391</v>
      </c>
      <c r="M2702" s="176">
        <f t="shared" si="237"/>
        <v>391</v>
      </c>
      <c r="N2702" s="1110"/>
      <c r="O2702" s="1129" t="str">
        <f t="shared" si="235"/>
        <v/>
      </c>
      <c r="P2702" s="175"/>
      <c r="Q2702" s="175"/>
      <c r="R2702" s="175"/>
      <c r="S2702" s="175"/>
      <c r="T2702" s="175"/>
      <c r="U2702" s="175"/>
      <c r="V2702" s="175"/>
      <c r="W2702" s="175"/>
      <c r="X2702" s="175"/>
      <c r="Y2702" s="175"/>
      <c r="Z2702" s="175"/>
      <c r="AA2702" s="175"/>
      <c r="AB2702" s="175"/>
      <c r="AC2702" s="175"/>
      <c r="AD2702" s="175"/>
      <c r="AE2702" s="175"/>
      <c r="AF2702" s="175"/>
      <c r="AG2702" s="175"/>
    </row>
    <row r="2703" spans="1:33" ht="18" customHeight="1">
      <c r="A2703" s="647" t="str">
        <f t="shared" si="236"/>
        <v>平成27</v>
      </c>
      <c r="B2703" s="551">
        <f t="shared" si="233"/>
        <v>69</v>
      </c>
      <c r="C2703" s="648" t="s">
        <v>5972</v>
      </c>
      <c r="D2703" s="648" t="str">
        <f t="shared" si="234"/>
        <v/>
      </c>
      <c r="E2703" s="694">
        <v>1</v>
      </c>
      <c r="F2703" s="650" t="s">
        <v>5973</v>
      </c>
      <c r="G2703" s="650" t="s">
        <v>5974</v>
      </c>
      <c r="H2703" s="650" t="s">
        <v>3571</v>
      </c>
      <c r="I2703" s="695" t="s">
        <v>5682</v>
      </c>
      <c r="J2703" s="697">
        <v>2</v>
      </c>
      <c r="K2703" s="697">
        <v>5</v>
      </c>
      <c r="L2703" s="697">
        <v>44</v>
      </c>
      <c r="M2703" s="176">
        <f t="shared" si="237"/>
        <v>44</v>
      </c>
      <c r="N2703" s="1110" t="s">
        <v>5342</v>
      </c>
      <c r="O2703" s="1129" t="str">
        <f t="shared" si="235"/>
        <v/>
      </c>
      <c r="P2703" s="175"/>
      <c r="Q2703" s="175"/>
      <c r="R2703" s="175"/>
      <c r="S2703" s="175"/>
      <c r="T2703" s="175"/>
      <c r="U2703" s="175"/>
      <c r="V2703" s="175"/>
      <c r="W2703" s="175"/>
      <c r="X2703" s="175"/>
      <c r="Y2703" s="175"/>
      <c r="Z2703" s="175"/>
      <c r="AA2703" s="175"/>
      <c r="AB2703" s="175"/>
      <c r="AC2703" s="175"/>
      <c r="AD2703" s="175"/>
      <c r="AE2703" s="175"/>
      <c r="AF2703" s="175"/>
      <c r="AG2703" s="175"/>
    </row>
    <row r="2704" spans="1:33" ht="18" customHeight="1">
      <c r="A2704" s="647" t="str">
        <f t="shared" si="236"/>
        <v>平成27</v>
      </c>
      <c r="B2704" s="551">
        <f t="shared" si="233"/>
        <v>69</v>
      </c>
      <c r="C2704" s="648" t="s">
        <v>5975</v>
      </c>
      <c r="D2704" s="648" t="str">
        <f t="shared" si="234"/>
        <v/>
      </c>
      <c r="E2704" s="694">
        <v>1</v>
      </c>
      <c r="F2704" s="650" t="s">
        <v>5976</v>
      </c>
      <c r="G2704" s="650" t="s">
        <v>5977</v>
      </c>
      <c r="H2704" s="650" t="s">
        <v>5114</v>
      </c>
      <c r="I2704" s="695" t="s">
        <v>5682</v>
      </c>
      <c r="J2704" s="697">
        <v>1</v>
      </c>
      <c r="K2704" s="697">
        <v>5</v>
      </c>
      <c r="L2704" s="697">
        <v>62</v>
      </c>
      <c r="M2704" s="176">
        <f t="shared" si="237"/>
        <v>62</v>
      </c>
      <c r="N2704" s="1110" t="s">
        <v>5342</v>
      </c>
      <c r="O2704" s="1129" t="str">
        <f t="shared" si="235"/>
        <v/>
      </c>
      <c r="P2704" s="175"/>
      <c r="Q2704" s="175"/>
      <c r="R2704" s="175"/>
      <c r="S2704" s="175"/>
      <c r="T2704" s="175"/>
      <c r="U2704" s="175"/>
      <c r="V2704" s="175"/>
      <c r="W2704" s="175"/>
      <c r="X2704" s="175"/>
      <c r="Y2704" s="175"/>
      <c r="Z2704" s="175"/>
      <c r="AA2704" s="175"/>
      <c r="AB2704" s="175"/>
      <c r="AC2704" s="175"/>
      <c r="AD2704" s="175"/>
      <c r="AE2704" s="175"/>
      <c r="AF2704" s="175"/>
      <c r="AG2704" s="175"/>
    </row>
    <row r="2705" spans="1:33" ht="18" customHeight="1">
      <c r="A2705" s="647" t="str">
        <f t="shared" si="236"/>
        <v>平成27</v>
      </c>
      <c r="B2705" s="551">
        <f t="shared" si="233"/>
        <v>57</v>
      </c>
      <c r="C2705" s="648" t="s">
        <v>5856</v>
      </c>
      <c r="D2705" s="648" t="str">
        <f t="shared" si="234"/>
        <v/>
      </c>
      <c r="E2705" s="694">
        <v>1</v>
      </c>
      <c r="F2705" s="650" t="s">
        <v>5978</v>
      </c>
      <c r="G2705" s="650" t="s">
        <v>5979</v>
      </c>
      <c r="H2705" s="650" t="s">
        <v>3562</v>
      </c>
      <c r="I2705" s="695" t="s">
        <v>5682</v>
      </c>
      <c r="J2705" s="697">
        <v>1</v>
      </c>
      <c r="K2705" s="697">
        <v>6</v>
      </c>
      <c r="L2705" s="697">
        <v>59</v>
      </c>
      <c r="M2705" s="176">
        <f t="shared" si="237"/>
        <v>59</v>
      </c>
      <c r="N2705" s="1110" t="s">
        <v>5342</v>
      </c>
      <c r="O2705" s="1129" t="str">
        <f t="shared" si="235"/>
        <v/>
      </c>
      <c r="P2705" s="175"/>
      <c r="Q2705" s="175"/>
      <c r="R2705" s="175"/>
      <c r="S2705" s="175"/>
      <c r="T2705" s="175"/>
      <c r="U2705" s="175"/>
      <c r="V2705" s="175"/>
      <c r="W2705" s="175"/>
      <c r="X2705" s="175"/>
      <c r="Y2705" s="175"/>
      <c r="Z2705" s="175"/>
      <c r="AA2705" s="175"/>
      <c r="AB2705" s="175"/>
      <c r="AC2705" s="175"/>
      <c r="AD2705" s="175"/>
      <c r="AE2705" s="175"/>
      <c r="AF2705" s="175"/>
      <c r="AG2705" s="175"/>
    </row>
    <row r="2706" spans="1:33" ht="18" customHeight="1">
      <c r="A2706" s="647" t="str">
        <f t="shared" si="236"/>
        <v>平成27</v>
      </c>
      <c r="B2706" s="706">
        <f t="shared" si="233"/>
        <v>26</v>
      </c>
      <c r="C2706" s="648" t="s">
        <v>5901</v>
      </c>
      <c r="D2706" s="648" t="str">
        <f t="shared" si="234"/>
        <v/>
      </c>
      <c r="E2706" s="697">
        <v>1</v>
      </c>
      <c r="F2706" s="679" t="s">
        <v>5980</v>
      </c>
      <c r="G2706" s="679" t="s">
        <v>2915</v>
      </c>
      <c r="H2706" s="679" t="s">
        <v>5360</v>
      </c>
      <c r="I2706" s="707" t="s">
        <v>5010</v>
      </c>
      <c r="J2706" s="697">
        <v>1</v>
      </c>
      <c r="K2706" s="697">
        <v>29</v>
      </c>
      <c r="L2706" s="697">
        <v>46</v>
      </c>
      <c r="M2706" s="176">
        <f t="shared" si="237"/>
        <v>46</v>
      </c>
      <c r="N2706" s="1112"/>
      <c r="O2706" s="1129" t="str">
        <f t="shared" si="235"/>
        <v/>
      </c>
      <c r="P2706" s="175"/>
      <c r="Q2706" s="175"/>
      <c r="R2706" s="175"/>
      <c r="S2706" s="175"/>
      <c r="T2706" s="175"/>
      <c r="U2706" s="175"/>
      <c r="V2706" s="175"/>
      <c r="W2706" s="175"/>
      <c r="X2706" s="175"/>
      <c r="Y2706" s="175"/>
      <c r="Z2706" s="175"/>
      <c r="AA2706" s="175"/>
      <c r="AB2706" s="175"/>
      <c r="AC2706" s="175"/>
      <c r="AD2706" s="175"/>
      <c r="AE2706" s="175"/>
      <c r="AF2706" s="175"/>
      <c r="AG2706" s="175"/>
    </row>
    <row r="2707" spans="1:33" ht="18" customHeight="1">
      <c r="A2707" s="647" t="str">
        <f t="shared" si="236"/>
        <v>平成27</v>
      </c>
      <c r="B2707" s="706">
        <f t="shared" si="233"/>
        <v>69</v>
      </c>
      <c r="C2707" s="648" t="s">
        <v>5981</v>
      </c>
      <c r="D2707" s="648" t="str">
        <f t="shared" si="234"/>
        <v/>
      </c>
      <c r="E2707" s="697">
        <v>1</v>
      </c>
      <c r="F2707" s="679" t="s">
        <v>5982</v>
      </c>
      <c r="G2707" s="679" t="s">
        <v>2915</v>
      </c>
      <c r="H2707" s="679" t="s">
        <v>5360</v>
      </c>
      <c r="I2707" s="707" t="s">
        <v>5010</v>
      </c>
      <c r="J2707" s="697">
        <v>2</v>
      </c>
      <c r="K2707" s="697">
        <v>5</v>
      </c>
      <c r="L2707" s="697">
        <v>48</v>
      </c>
      <c r="M2707" s="176">
        <f t="shared" si="237"/>
        <v>48</v>
      </c>
      <c r="N2707" s="1112"/>
      <c r="O2707" s="1129" t="str">
        <f t="shared" si="235"/>
        <v/>
      </c>
      <c r="P2707" s="175"/>
      <c r="Q2707" s="175"/>
      <c r="R2707" s="175"/>
      <c r="S2707" s="175"/>
      <c r="T2707" s="175"/>
      <c r="U2707" s="175"/>
      <c r="V2707" s="175"/>
      <c r="W2707" s="175"/>
      <c r="X2707" s="175"/>
      <c r="Y2707" s="175"/>
      <c r="Z2707" s="175"/>
      <c r="AA2707" s="175"/>
      <c r="AB2707" s="175"/>
      <c r="AC2707" s="175"/>
      <c r="AD2707" s="175"/>
      <c r="AE2707" s="175"/>
      <c r="AF2707" s="175"/>
      <c r="AG2707" s="175"/>
    </row>
    <row r="2708" spans="1:33" ht="18" customHeight="1">
      <c r="A2708" s="647" t="str">
        <f t="shared" si="236"/>
        <v>平成27</v>
      </c>
      <c r="B2708" s="706">
        <f t="shared" si="233"/>
        <v>148</v>
      </c>
      <c r="C2708" s="648" t="s">
        <v>5983</v>
      </c>
      <c r="D2708" s="648" t="str">
        <f t="shared" si="234"/>
        <v/>
      </c>
      <c r="E2708" s="697">
        <v>1</v>
      </c>
      <c r="F2708" s="679" t="s">
        <v>5984</v>
      </c>
      <c r="G2708" s="679" t="s">
        <v>5985</v>
      </c>
      <c r="H2708" s="679" t="s">
        <v>5360</v>
      </c>
      <c r="I2708" s="707" t="s">
        <v>5010</v>
      </c>
      <c r="J2708" s="697">
        <v>2</v>
      </c>
      <c r="K2708" s="697">
        <v>1</v>
      </c>
      <c r="L2708" s="697">
        <v>94</v>
      </c>
      <c r="M2708" s="176">
        <f t="shared" si="237"/>
        <v>94</v>
      </c>
      <c r="N2708" s="1112" t="s">
        <v>5342</v>
      </c>
      <c r="O2708" s="1129" t="str">
        <f t="shared" si="235"/>
        <v/>
      </c>
      <c r="P2708" s="175"/>
      <c r="Q2708" s="175"/>
      <c r="R2708" s="175"/>
      <c r="S2708" s="175"/>
      <c r="T2708" s="175"/>
      <c r="U2708" s="175"/>
      <c r="V2708" s="175"/>
      <c r="W2708" s="175"/>
      <c r="X2708" s="175"/>
      <c r="Y2708" s="175"/>
      <c r="Z2708" s="175"/>
      <c r="AA2708" s="175"/>
      <c r="AB2708" s="175"/>
      <c r="AC2708" s="175"/>
      <c r="AD2708" s="175"/>
      <c r="AE2708" s="175"/>
      <c r="AF2708" s="175"/>
      <c r="AG2708" s="175"/>
    </row>
    <row r="2709" spans="1:33" ht="18" customHeight="1">
      <c r="A2709" s="647" t="str">
        <f t="shared" si="236"/>
        <v>平成27</v>
      </c>
      <c r="B2709" s="706">
        <f t="shared" si="233"/>
        <v>124</v>
      </c>
      <c r="C2709" s="648" t="s">
        <v>5986</v>
      </c>
      <c r="D2709" s="648" t="str">
        <f t="shared" si="234"/>
        <v/>
      </c>
      <c r="E2709" s="697">
        <v>1</v>
      </c>
      <c r="F2709" s="679" t="s">
        <v>5987</v>
      </c>
      <c r="G2709" s="679" t="s">
        <v>5988</v>
      </c>
      <c r="H2709" s="679" t="s">
        <v>5360</v>
      </c>
      <c r="I2709" s="707" t="s">
        <v>5010</v>
      </c>
      <c r="J2709" s="697">
        <v>2</v>
      </c>
      <c r="K2709" s="697">
        <v>2</v>
      </c>
      <c r="L2709" s="697">
        <v>39</v>
      </c>
      <c r="M2709" s="176">
        <f t="shared" si="237"/>
        <v>39</v>
      </c>
      <c r="N2709" s="1112" t="s">
        <v>5342</v>
      </c>
      <c r="O2709" s="1129" t="str">
        <f t="shared" si="235"/>
        <v/>
      </c>
      <c r="P2709" s="175"/>
      <c r="Q2709" s="175"/>
      <c r="R2709" s="175"/>
      <c r="S2709" s="175"/>
      <c r="T2709" s="175"/>
      <c r="U2709" s="175"/>
      <c r="V2709" s="175"/>
      <c r="W2709" s="175"/>
      <c r="X2709" s="175"/>
      <c r="Y2709" s="175"/>
      <c r="Z2709" s="175"/>
      <c r="AA2709" s="175"/>
      <c r="AB2709" s="175"/>
      <c r="AC2709" s="175"/>
      <c r="AD2709" s="175"/>
      <c r="AE2709" s="175"/>
      <c r="AF2709" s="175"/>
      <c r="AG2709" s="175"/>
    </row>
    <row r="2710" spans="1:33" ht="18" customHeight="1">
      <c r="A2710" s="647" t="str">
        <f t="shared" si="236"/>
        <v>平成27</v>
      </c>
      <c r="B2710" s="706">
        <f t="shared" si="233"/>
        <v>124</v>
      </c>
      <c r="C2710" s="648" t="s">
        <v>5989</v>
      </c>
      <c r="D2710" s="648" t="str">
        <f t="shared" si="234"/>
        <v/>
      </c>
      <c r="E2710" s="697">
        <v>1</v>
      </c>
      <c r="F2710" s="686" t="s">
        <v>5990</v>
      </c>
      <c r="G2710" s="679" t="s">
        <v>2915</v>
      </c>
      <c r="H2710" s="679" t="s">
        <v>2909</v>
      </c>
      <c r="I2710" s="707" t="s">
        <v>5010</v>
      </c>
      <c r="J2710" s="697">
        <v>2</v>
      </c>
      <c r="K2710" s="697">
        <v>2</v>
      </c>
      <c r="L2710" s="697">
        <v>49</v>
      </c>
      <c r="M2710" s="176">
        <f t="shared" si="237"/>
        <v>49</v>
      </c>
      <c r="N2710" s="1112"/>
      <c r="O2710" s="1129" t="str">
        <f t="shared" si="235"/>
        <v/>
      </c>
      <c r="P2710" s="175"/>
      <c r="Q2710" s="175"/>
      <c r="R2710" s="175"/>
      <c r="S2710" s="175"/>
      <c r="T2710" s="175"/>
      <c r="U2710" s="175"/>
      <c r="V2710" s="175"/>
      <c r="W2710" s="175"/>
      <c r="X2710" s="175"/>
      <c r="Y2710" s="175"/>
      <c r="Z2710" s="175"/>
      <c r="AA2710" s="175"/>
      <c r="AB2710" s="175"/>
      <c r="AC2710" s="175"/>
      <c r="AD2710" s="175"/>
      <c r="AE2710" s="175"/>
      <c r="AF2710" s="175"/>
      <c r="AG2710" s="175"/>
    </row>
    <row r="2711" spans="1:33" ht="18" customHeight="1">
      <c r="A2711" s="647" t="str">
        <f t="shared" si="236"/>
        <v>平成27</v>
      </c>
      <c r="B2711" s="706">
        <f t="shared" si="233"/>
        <v>124</v>
      </c>
      <c r="C2711" s="648" t="s">
        <v>5991</v>
      </c>
      <c r="D2711" s="648" t="str">
        <f t="shared" si="234"/>
        <v/>
      </c>
      <c r="E2711" s="697">
        <v>1</v>
      </c>
      <c r="F2711" s="686" t="s">
        <v>5992</v>
      </c>
      <c r="G2711" s="679" t="s">
        <v>5993</v>
      </c>
      <c r="H2711" s="679" t="s">
        <v>2909</v>
      </c>
      <c r="I2711" s="707" t="s">
        <v>5010</v>
      </c>
      <c r="J2711" s="697">
        <v>2</v>
      </c>
      <c r="K2711" s="697">
        <v>2</v>
      </c>
      <c r="L2711" s="697">
        <v>74</v>
      </c>
      <c r="M2711" s="176">
        <f t="shared" si="237"/>
        <v>74</v>
      </c>
      <c r="N2711" s="1112"/>
      <c r="O2711" s="1129" t="str">
        <f t="shared" si="235"/>
        <v/>
      </c>
      <c r="P2711" s="175"/>
      <c r="Q2711" s="175"/>
      <c r="R2711" s="175"/>
      <c r="S2711" s="175"/>
      <c r="T2711" s="175"/>
      <c r="U2711" s="175"/>
      <c r="V2711" s="175"/>
      <c r="W2711" s="175"/>
      <c r="X2711" s="175"/>
      <c r="Y2711" s="175"/>
      <c r="Z2711" s="175"/>
      <c r="AA2711" s="175"/>
      <c r="AB2711" s="175"/>
      <c r="AC2711" s="175"/>
      <c r="AD2711" s="175"/>
      <c r="AE2711" s="175"/>
      <c r="AF2711" s="175"/>
      <c r="AG2711" s="175"/>
    </row>
    <row r="2712" spans="1:33" ht="18" customHeight="1">
      <c r="A2712" s="647" t="str">
        <f t="shared" si="236"/>
        <v>平成27</v>
      </c>
      <c r="B2712" s="706">
        <f t="shared" si="233"/>
        <v>17</v>
      </c>
      <c r="C2712" s="648" t="s">
        <v>5739</v>
      </c>
      <c r="D2712" s="648">
        <f t="shared" si="234"/>
        <v>42335</v>
      </c>
      <c r="E2712" s="697">
        <v>2</v>
      </c>
      <c r="F2712" s="686" t="s">
        <v>5994</v>
      </c>
      <c r="G2712" s="679" t="s">
        <v>5995</v>
      </c>
      <c r="H2712" s="679" t="s">
        <v>2909</v>
      </c>
      <c r="I2712" s="707" t="s">
        <v>5010</v>
      </c>
      <c r="J2712" s="697">
        <v>1</v>
      </c>
      <c r="K2712" s="697">
        <v>58</v>
      </c>
      <c r="L2712" s="697">
        <v>192</v>
      </c>
      <c r="M2712" s="176">
        <f t="shared" si="237"/>
        <v>384</v>
      </c>
      <c r="N2712" s="1112"/>
      <c r="O2712" s="1129" t="str">
        <f t="shared" si="235"/>
        <v/>
      </c>
      <c r="P2712" s="175"/>
      <c r="Q2712" s="175"/>
      <c r="R2712" s="175"/>
      <c r="S2712" s="175"/>
      <c r="T2712" s="175"/>
      <c r="U2712" s="175"/>
      <c r="V2712" s="175"/>
      <c r="W2712" s="175"/>
      <c r="X2712" s="175"/>
      <c r="Y2712" s="175"/>
      <c r="Z2712" s="175"/>
      <c r="AA2712" s="175"/>
      <c r="AB2712" s="175"/>
      <c r="AC2712" s="175"/>
      <c r="AD2712" s="175"/>
      <c r="AE2712" s="175"/>
      <c r="AF2712" s="175"/>
      <c r="AG2712" s="175"/>
    </row>
    <row r="2713" spans="1:33" ht="18" customHeight="1">
      <c r="A2713" s="647" t="str">
        <f t="shared" si="236"/>
        <v>平成27</v>
      </c>
      <c r="B2713" s="706">
        <f t="shared" si="233"/>
        <v>57</v>
      </c>
      <c r="C2713" s="648" t="s">
        <v>5885</v>
      </c>
      <c r="D2713" s="648" t="str">
        <f t="shared" si="234"/>
        <v/>
      </c>
      <c r="E2713" s="697">
        <v>1</v>
      </c>
      <c r="F2713" s="679" t="s">
        <v>5996</v>
      </c>
      <c r="G2713" s="679" t="s">
        <v>2915</v>
      </c>
      <c r="H2713" s="679" t="s">
        <v>2909</v>
      </c>
      <c r="I2713" s="707" t="s">
        <v>5010</v>
      </c>
      <c r="J2713" s="697">
        <v>2</v>
      </c>
      <c r="K2713" s="697">
        <v>6</v>
      </c>
      <c r="L2713" s="697">
        <v>107</v>
      </c>
      <c r="M2713" s="176">
        <f t="shared" si="237"/>
        <v>107</v>
      </c>
      <c r="N2713" s="1112"/>
      <c r="O2713" s="1129" t="str">
        <f t="shared" si="235"/>
        <v/>
      </c>
      <c r="P2713" s="175"/>
      <c r="Q2713" s="175"/>
      <c r="R2713" s="175"/>
      <c r="S2713" s="175"/>
      <c r="T2713" s="175"/>
      <c r="U2713" s="175"/>
      <c r="V2713" s="175"/>
      <c r="W2713" s="175"/>
      <c r="X2713" s="175"/>
      <c r="Y2713" s="175"/>
      <c r="Z2713" s="175"/>
      <c r="AA2713" s="175"/>
      <c r="AB2713" s="175"/>
      <c r="AC2713" s="175"/>
      <c r="AD2713" s="175"/>
      <c r="AE2713" s="175"/>
      <c r="AF2713" s="175"/>
      <c r="AG2713" s="175"/>
    </row>
    <row r="2714" spans="1:33" ht="18" customHeight="1">
      <c r="A2714" s="647" t="str">
        <f t="shared" si="236"/>
        <v>平成27</v>
      </c>
      <c r="B2714" s="706">
        <f t="shared" si="233"/>
        <v>20</v>
      </c>
      <c r="C2714" s="648" t="s">
        <v>5997</v>
      </c>
      <c r="D2714" s="648" t="str">
        <f t="shared" si="234"/>
        <v/>
      </c>
      <c r="E2714" s="697">
        <v>1</v>
      </c>
      <c r="F2714" s="686" t="s">
        <v>5998</v>
      </c>
      <c r="G2714" s="686" t="s">
        <v>5995</v>
      </c>
      <c r="H2714" s="686" t="s">
        <v>5532</v>
      </c>
      <c r="I2714" s="708" t="s">
        <v>5010</v>
      </c>
      <c r="J2714" s="697">
        <v>1</v>
      </c>
      <c r="K2714" s="697">
        <v>43</v>
      </c>
      <c r="L2714" s="697">
        <v>115</v>
      </c>
      <c r="M2714" s="176">
        <f t="shared" si="237"/>
        <v>115</v>
      </c>
      <c r="N2714" s="1112"/>
      <c r="O2714" s="1129" t="str">
        <f t="shared" si="235"/>
        <v/>
      </c>
      <c r="P2714" s="175"/>
      <c r="Q2714" s="175"/>
      <c r="R2714" s="175"/>
      <c r="S2714" s="175"/>
      <c r="T2714" s="175"/>
      <c r="U2714" s="175"/>
      <c r="V2714" s="175"/>
      <c r="W2714" s="175"/>
      <c r="X2714" s="175"/>
      <c r="Y2714" s="175"/>
      <c r="Z2714" s="175"/>
      <c r="AA2714" s="175"/>
      <c r="AB2714" s="175"/>
      <c r="AC2714" s="175"/>
      <c r="AD2714" s="175"/>
      <c r="AE2714" s="175"/>
      <c r="AF2714" s="175"/>
      <c r="AG2714" s="175"/>
    </row>
    <row r="2715" spans="1:33" ht="18" customHeight="1">
      <c r="A2715" s="647" t="str">
        <f t="shared" si="236"/>
        <v>平成27</v>
      </c>
      <c r="B2715" s="706">
        <f t="shared" si="233"/>
        <v>96</v>
      </c>
      <c r="C2715" s="648" t="s">
        <v>5999</v>
      </c>
      <c r="D2715" s="648" t="str">
        <f t="shared" si="234"/>
        <v/>
      </c>
      <c r="E2715" s="697">
        <v>1</v>
      </c>
      <c r="F2715" s="686" t="s">
        <v>6000</v>
      </c>
      <c r="G2715" s="686" t="s">
        <v>6001</v>
      </c>
      <c r="H2715" s="686" t="s">
        <v>5532</v>
      </c>
      <c r="I2715" s="708" t="s">
        <v>5010</v>
      </c>
      <c r="J2715" s="697">
        <v>2</v>
      </c>
      <c r="K2715" s="697">
        <v>4</v>
      </c>
      <c r="L2715" s="697">
        <v>230</v>
      </c>
      <c r="M2715" s="176">
        <f t="shared" si="237"/>
        <v>230</v>
      </c>
      <c r="N2715" s="1112"/>
      <c r="O2715" s="1129" t="str">
        <f t="shared" si="235"/>
        <v/>
      </c>
      <c r="P2715" s="175"/>
      <c r="Q2715" s="175"/>
      <c r="R2715" s="175"/>
      <c r="S2715" s="175"/>
      <c r="T2715" s="175"/>
      <c r="U2715" s="175"/>
      <c r="V2715" s="175"/>
      <c r="W2715" s="175"/>
      <c r="X2715" s="175"/>
      <c r="Y2715" s="175"/>
      <c r="Z2715" s="175"/>
      <c r="AA2715" s="175"/>
      <c r="AB2715" s="175"/>
      <c r="AC2715" s="175"/>
      <c r="AD2715" s="175"/>
      <c r="AE2715" s="175"/>
      <c r="AF2715" s="175"/>
      <c r="AG2715" s="175"/>
    </row>
    <row r="2716" spans="1:33" ht="18" customHeight="1">
      <c r="A2716" s="647" t="str">
        <f t="shared" si="236"/>
        <v>平成27</v>
      </c>
      <c r="B2716" s="706">
        <f t="shared" si="233"/>
        <v>44</v>
      </c>
      <c r="C2716" s="648" t="s">
        <v>5858</v>
      </c>
      <c r="D2716" s="648" t="str">
        <f t="shared" si="234"/>
        <v/>
      </c>
      <c r="E2716" s="697">
        <v>1</v>
      </c>
      <c r="F2716" s="686" t="s">
        <v>6002</v>
      </c>
      <c r="G2716" s="686" t="s">
        <v>2915</v>
      </c>
      <c r="H2716" s="686" t="s">
        <v>5532</v>
      </c>
      <c r="I2716" s="708" t="s">
        <v>5010</v>
      </c>
      <c r="J2716" s="697">
        <v>2</v>
      </c>
      <c r="K2716" s="697">
        <v>8</v>
      </c>
      <c r="L2716" s="697">
        <v>103</v>
      </c>
      <c r="M2716" s="176">
        <f t="shared" si="237"/>
        <v>103</v>
      </c>
      <c r="N2716" s="1112"/>
      <c r="O2716" s="1129" t="str">
        <f t="shared" si="235"/>
        <v/>
      </c>
      <c r="P2716" s="175"/>
      <c r="Q2716" s="175"/>
      <c r="R2716" s="175"/>
      <c r="S2716" s="175"/>
      <c r="T2716" s="175"/>
      <c r="U2716" s="175"/>
      <c r="V2716" s="175"/>
      <c r="W2716" s="175"/>
      <c r="X2716" s="175"/>
      <c r="Y2716" s="175"/>
      <c r="Z2716" s="175"/>
      <c r="AA2716" s="175"/>
      <c r="AB2716" s="175"/>
      <c r="AC2716" s="175"/>
      <c r="AD2716" s="175"/>
      <c r="AE2716" s="175"/>
      <c r="AF2716" s="175"/>
      <c r="AG2716" s="175"/>
    </row>
    <row r="2717" spans="1:33" ht="18" customHeight="1">
      <c r="A2717" s="647" t="str">
        <f t="shared" si="236"/>
        <v>平成27</v>
      </c>
      <c r="B2717" s="706">
        <f t="shared" si="233"/>
        <v>114</v>
      </c>
      <c r="C2717" s="648" t="s">
        <v>5693</v>
      </c>
      <c r="D2717" s="648" t="str">
        <f t="shared" si="234"/>
        <v/>
      </c>
      <c r="E2717" s="697">
        <v>1</v>
      </c>
      <c r="F2717" s="686" t="s">
        <v>6003</v>
      </c>
      <c r="G2717" s="686" t="s">
        <v>6004</v>
      </c>
      <c r="H2717" s="686" t="s">
        <v>5532</v>
      </c>
      <c r="I2717" s="708" t="s">
        <v>5010</v>
      </c>
      <c r="J2717" s="697">
        <v>2</v>
      </c>
      <c r="K2717" s="697">
        <v>3</v>
      </c>
      <c r="L2717" s="697">
        <v>233</v>
      </c>
      <c r="M2717" s="176">
        <f t="shared" si="237"/>
        <v>233</v>
      </c>
      <c r="N2717" s="1112"/>
      <c r="O2717" s="1129" t="str">
        <f t="shared" si="235"/>
        <v/>
      </c>
      <c r="P2717" s="175"/>
      <c r="Q2717" s="175"/>
      <c r="R2717" s="175"/>
      <c r="S2717" s="175"/>
      <c r="T2717" s="175"/>
      <c r="U2717" s="175"/>
      <c r="V2717" s="175"/>
      <c r="W2717" s="175"/>
      <c r="X2717" s="175"/>
      <c r="Y2717" s="175"/>
      <c r="Z2717" s="175"/>
      <c r="AA2717" s="175"/>
      <c r="AB2717" s="175"/>
      <c r="AC2717" s="175"/>
      <c r="AD2717" s="175"/>
      <c r="AE2717" s="175"/>
      <c r="AF2717" s="175"/>
      <c r="AG2717" s="175"/>
    </row>
    <row r="2718" spans="1:33" ht="18" customHeight="1">
      <c r="A2718" s="647" t="str">
        <f t="shared" si="236"/>
        <v>平成27</v>
      </c>
      <c r="B2718" s="706">
        <f t="shared" si="233"/>
        <v>96</v>
      </c>
      <c r="C2718" s="648" t="s">
        <v>6005</v>
      </c>
      <c r="D2718" s="648" t="str">
        <f t="shared" si="234"/>
        <v/>
      </c>
      <c r="E2718" s="697">
        <v>1</v>
      </c>
      <c r="F2718" s="686" t="s">
        <v>6006</v>
      </c>
      <c r="G2718" s="686" t="s">
        <v>2915</v>
      </c>
      <c r="H2718" s="686" t="s">
        <v>5532</v>
      </c>
      <c r="I2718" s="708" t="s">
        <v>5010</v>
      </c>
      <c r="J2718" s="697">
        <v>2</v>
      </c>
      <c r="K2718" s="697">
        <v>4</v>
      </c>
      <c r="L2718" s="697">
        <v>48</v>
      </c>
      <c r="M2718" s="176">
        <f t="shared" si="237"/>
        <v>48</v>
      </c>
      <c r="N2718" s="1112"/>
      <c r="O2718" s="1129" t="str">
        <f t="shared" si="235"/>
        <v/>
      </c>
      <c r="P2718" s="175"/>
      <c r="Q2718" s="175"/>
      <c r="R2718" s="175"/>
      <c r="S2718" s="175"/>
      <c r="T2718" s="175"/>
      <c r="U2718" s="175"/>
      <c r="V2718" s="175"/>
      <c r="W2718" s="175"/>
      <c r="X2718" s="175"/>
      <c r="Y2718" s="175"/>
      <c r="Z2718" s="175"/>
      <c r="AA2718" s="175"/>
      <c r="AB2718" s="175"/>
      <c r="AC2718" s="175"/>
      <c r="AD2718" s="175"/>
      <c r="AE2718" s="175"/>
      <c r="AF2718" s="175"/>
      <c r="AG2718" s="175"/>
    </row>
    <row r="2719" spans="1:33" ht="18" customHeight="1">
      <c r="A2719" s="647" t="str">
        <f t="shared" si="236"/>
        <v>平成27</v>
      </c>
      <c r="B2719" s="706">
        <f t="shared" si="233"/>
        <v>124</v>
      </c>
      <c r="C2719" s="648" t="s">
        <v>6007</v>
      </c>
      <c r="D2719" s="648" t="str">
        <f t="shared" si="234"/>
        <v/>
      </c>
      <c r="E2719" s="697">
        <v>1</v>
      </c>
      <c r="F2719" s="686" t="s">
        <v>6008</v>
      </c>
      <c r="G2719" s="686" t="s">
        <v>3134</v>
      </c>
      <c r="H2719" s="686" t="s">
        <v>5532</v>
      </c>
      <c r="I2719" s="708" t="s">
        <v>5010</v>
      </c>
      <c r="J2719" s="697">
        <v>2</v>
      </c>
      <c r="K2719" s="697">
        <v>2</v>
      </c>
      <c r="L2719" s="697">
        <v>46</v>
      </c>
      <c r="M2719" s="176">
        <f t="shared" si="237"/>
        <v>46</v>
      </c>
      <c r="N2719" s="1112"/>
      <c r="O2719" s="1129" t="str">
        <f t="shared" si="235"/>
        <v/>
      </c>
      <c r="P2719" s="175"/>
      <c r="Q2719" s="175"/>
      <c r="R2719" s="175"/>
      <c r="S2719" s="175"/>
      <c r="T2719" s="175"/>
      <c r="U2719" s="175"/>
      <c r="V2719" s="175"/>
      <c r="W2719" s="175"/>
      <c r="X2719" s="175"/>
      <c r="Y2719" s="175"/>
      <c r="Z2719" s="175"/>
      <c r="AA2719" s="175"/>
      <c r="AB2719" s="175"/>
      <c r="AC2719" s="175"/>
      <c r="AD2719" s="175"/>
      <c r="AE2719" s="175"/>
      <c r="AF2719" s="175"/>
      <c r="AG2719" s="175"/>
    </row>
    <row r="2720" spans="1:33" ht="18" customHeight="1">
      <c r="A2720" s="647" t="str">
        <f t="shared" si="236"/>
        <v>平成27</v>
      </c>
      <c r="B2720" s="706">
        <f t="shared" si="233"/>
        <v>124</v>
      </c>
      <c r="C2720" s="648" t="s">
        <v>6009</v>
      </c>
      <c r="D2720" s="648" t="str">
        <f t="shared" si="234"/>
        <v/>
      </c>
      <c r="E2720" s="697">
        <v>1</v>
      </c>
      <c r="F2720" s="686" t="s">
        <v>6010</v>
      </c>
      <c r="G2720" s="686" t="s">
        <v>6011</v>
      </c>
      <c r="H2720" s="686" t="s">
        <v>5532</v>
      </c>
      <c r="I2720" s="708" t="s">
        <v>5010</v>
      </c>
      <c r="J2720" s="697">
        <v>2</v>
      </c>
      <c r="K2720" s="697">
        <v>2</v>
      </c>
      <c r="L2720" s="697">
        <v>31</v>
      </c>
      <c r="M2720" s="176">
        <f t="shared" si="237"/>
        <v>31</v>
      </c>
      <c r="N2720" s="1112"/>
      <c r="O2720" s="1129" t="str">
        <f t="shared" si="235"/>
        <v/>
      </c>
      <c r="P2720" s="175"/>
      <c r="Q2720" s="175"/>
      <c r="R2720" s="175"/>
      <c r="S2720" s="175"/>
      <c r="T2720" s="175"/>
      <c r="U2720" s="175"/>
      <c r="V2720" s="175"/>
      <c r="W2720" s="175"/>
      <c r="X2720" s="175"/>
      <c r="Y2720" s="175"/>
      <c r="Z2720" s="175"/>
      <c r="AA2720" s="175"/>
      <c r="AB2720" s="175"/>
      <c r="AC2720" s="175"/>
      <c r="AD2720" s="175"/>
      <c r="AE2720" s="175"/>
      <c r="AF2720" s="175"/>
      <c r="AG2720" s="175"/>
    </row>
    <row r="2721" spans="1:33" ht="18" customHeight="1">
      <c r="A2721" s="647" t="str">
        <f t="shared" si="236"/>
        <v>平成27</v>
      </c>
      <c r="B2721" s="706">
        <f t="shared" si="233"/>
        <v>124</v>
      </c>
      <c r="C2721" s="648" t="s">
        <v>5970</v>
      </c>
      <c r="D2721" s="648" t="str">
        <f t="shared" si="234"/>
        <v/>
      </c>
      <c r="E2721" s="697">
        <v>1</v>
      </c>
      <c r="F2721" s="686" t="s">
        <v>6012</v>
      </c>
      <c r="G2721" s="686" t="s">
        <v>6013</v>
      </c>
      <c r="H2721" s="686" t="s">
        <v>5532</v>
      </c>
      <c r="I2721" s="708" t="s">
        <v>5010</v>
      </c>
      <c r="J2721" s="697">
        <v>2</v>
      </c>
      <c r="K2721" s="697">
        <v>2</v>
      </c>
      <c r="L2721" s="697">
        <v>70</v>
      </c>
      <c r="M2721" s="176">
        <f t="shared" si="237"/>
        <v>70</v>
      </c>
      <c r="N2721" s="1112"/>
      <c r="O2721" s="1129" t="str">
        <f t="shared" si="235"/>
        <v/>
      </c>
      <c r="P2721" s="175"/>
      <c r="Q2721" s="175"/>
      <c r="R2721" s="175"/>
      <c r="S2721" s="175"/>
      <c r="T2721" s="175"/>
      <c r="U2721" s="175"/>
      <c r="V2721" s="175"/>
      <c r="W2721" s="175"/>
      <c r="X2721" s="175"/>
      <c r="Y2721" s="175"/>
      <c r="Z2721" s="175"/>
      <c r="AA2721" s="175"/>
      <c r="AB2721" s="175"/>
      <c r="AC2721" s="175"/>
      <c r="AD2721" s="175"/>
      <c r="AE2721" s="175"/>
      <c r="AF2721" s="175"/>
      <c r="AG2721" s="175"/>
    </row>
    <row r="2722" spans="1:33" ht="18" customHeight="1">
      <c r="A2722" s="647" t="str">
        <f t="shared" si="236"/>
        <v>平成27</v>
      </c>
      <c r="B2722" s="706">
        <f t="shared" si="233"/>
        <v>124</v>
      </c>
      <c r="C2722" s="648" t="s">
        <v>5849</v>
      </c>
      <c r="D2722" s="648" t="str">
        <f t="shared" si="234"/>
        <v/>
      </c>
      <c r="E2722" s="697">
        <v>1</v>
      </c>
      <c r="F2722" s="686" t="s">
        <v>6014</v>
      </c>
      <c r="G2722" s="686" t="s">
        <v>6015</v>
      </c>
      <c r="H2722" s="686" t="s">
        <v>5532</v>
      </c>
      <c r="I2722" s="708" t="s">
        <v>5010</v>
      </c>
      <c r="J2722" s="697">
        <v>2</v>
      </c>
      <c r="K2722" s="697">
        <v>2</v>
      </c>
      <c r="L2722" s="697">
        <v>25</v>
      </c>
      <c r="M2722" s="176">
        <f t="shared" si="237"/>
        <v>25</v>
      </c>
      <c r="N2722" s="1112"/>
      <c r="O2722" s="1129" t="str">
        <f t="shared" si="235"/>
        <v/>
      </c>
      <c r="P2722" s="175"/>
      <c r="Q2722" s="175"/>
      <c r="R2722" s="175"/>
      <c r="S2722" s="175"/>
      <c r="T2722" s="175"/>
      <c r="U2722" s="175"/>
      <c r="V2722" s="175"/>
      <c r="W2722" s="175"/>
      <c r="X2722" s="175"/>
      <c r="Y2722" s="175"/>
      <c r="Z2722" s="175"/>
      <c r="AA2722" s="175"/>
      <c r="AB2722" s="175"/>
      <c r="AC2722" s="175"/>
      <c r="AD2722" s="175"/>
      <c r="AE2722" s="175"/>
      <c r="AF2722" s="175"/>
      <c r="AG2722" s="175"/>
    </row>
    <row r="2723" spans="1:33" ht="18" customHeight="1">
      <c r="A2723" s="647" t="str">
        <f t="shared" si="236"/>
        <v>平成27</v>
      </c>
      <c r="B2723" s="706">
        <f t="shared" si="233"/>
        <v>124</v>
      </c>
      <c r="C2723" s="648" t="s">
        <v>6016</v>
      </c>
      <c r="D2723" s="648" t="str">
        <f t="shared" si="234"/>
        <v/>
      </c>
      <c r="E2723" s="697">
        <v>1</v>
      </c>
      <c r="F2723" s="686" t="s">
        <v>6017</v>
      </c>
      <c r="G2723" s="686" t="s">
        <v>6018</v>
      </c>
      <c r="H2723" s="686" t="s">
        <v>5532</v>
      </c>
      <c r="I2723" s="708" t="s">
        <v>5010</v>
      </c>
      <c r="J2723" s="697">
        <v>2</v>
      </c>
      <c r="K2723" s="697">
        <v>2</v>
      </c>
      <c r="L2723" s="697">
        <v>130</v>
      </c>
      <c r="M2723" s="176">
        <f t="shared" si="237"/>
        <v>130</v>
      </c>
      <c r="N2723" s="1112"/>
      <c r="O2723" s="1129" t="str">
        <f t="shared" si="235"/>
        <v/>
      </c>
      <c r="P2723" s="175"/>
      <c r="Q2723" s="175"/>
      <c r="R2723" s="175"/>
      <c r="S2723" s="175"/>
      <c r="T2723" s="175"/>
      <c r="U2723" s="175"/>
      <c r="V2723" s="175"/>
      <c r="W2723" s="175"/>
      <c r="X2723" s="175"/>
      <c r="Y2723" s="175"/>
      <c r="Z2723" s="175"/>
      <c r="AA2723" s="175"/>
      <c r="AB2723" s="175"/>
      <c r="AC2723" s="175"/>
      <c r="AD2723" s="175"/>
      <c r="AE2723" s="175"/>
      <c r="AF2723" s="175"/>
      <c r="AG2723" s="175"/>
    </row>
    <row r="2724" spans="1:33" ht="18" customHeight="1">
      <c r="A2724" s="647" t="str">
        <f t="shared" si="236"/>
        <v>平成27</v>
      </c>
      <c r="B2724" s="706">
        <f t="shared" si="233"/>
        <v>124</v>
      </c>
      <c r="C2724" s="648" t="s">
        <v>6019</v>
      </c>
      <c r="D2724" s="648" t="str">
        <f t="shared" si="234"/>
        <v/>
      </c>
      <c r="E2724" s="697">
        <v>1</v>
      </c>
      <c r="F2724" s="686" t="s">
        <v>6020</v>
      </c>
      <c r="G2724" s="686" t="s">
        <v>6021</v>
      </c>
      <c r="H2724" s="686" t="s">
        <v>5532</v>
      </c>
      <c r="I2724" s="708" t="s">
        <v>5010</v>
      </c>
      <c r="J2724" s="697">
        <v>2</v>
      </c>
      <c r="K2724" s="697">
        <v>2</v>
      </c>
      <c r="L2724" s="697">
        <v>19</v>
      </c>
      <c r="M2724" s="176">
        <f t="shared" si="237"/>
        <v>19</v>
      </c>
      <c r="N2724" s="1112"/>
      <c r="O2724" s="1129" t="str">
        <f t="shared" si="235"/>
        <v/>
      </c>
      <c r="P2724" s="175"/>
      <c r="Q2724" s="175"/>
      <c r="R2724" s="175"/>
      <c r="S2724" s="175"/>
      <c r="T2724" s="175"/>
      <c r="U2724" s="175"/>
      <c r="V2724" s="175"/>
      <c r="W2724" s="175"/>
      <c r="X2724" s="175"/>
      <c r="Y2724" s="175"/>
      <c r="Z2724" s="175"/>
      <c r="AA2724" s="175"/>
      <c r="AB2724" s="175"/>
      <c r="AC2724" s="175"/>
      <c r="AD2724" s="175"/>
      <c r="AE2724" s="175"/>
      <c r="AF2724" s="175"/>
      <c r="AG2724" s="175"/>
    </row>
    <row r="2725" spans="1:33" ht="18" customHeight="1">
      <c r="A2725" s="647" t="str">
        <f t="shared" si="236"/>
        <v>平成27</v>
      </c>
      <c r="B2725" s="706">
        <f t="shared" si="233"/>
        <v>124</v>
      </c>
      <c r="C2725" s="648" t="s">
        <v>6022</v>
      </c>
      <c r="D2725" s="648" t="str">
        <f t="shared" si="234"/>
        <v/>
      </c>
      <c r="E2725" s="697">
        <v>1</v>
      </c>
      <c r="F2725" s="686" t="s">
        <v>6023</v>
      </c>
      <c r="G2725" s="686" t="s">
        <v>6024</v>
      </c>
      <c r="H2725" s="686" t="s">
        <v>5532</v>
      </c>
      <c r="I2725" s="708" t="s">
        <v>5010</v>
      </c>
      <c r="J2725" s="697">
        <v>2</v>
      </c>
      <c r="K2725" s="697">
        <v>2</v>
      </c>
      <c r="L2725" s="697">
        <v>38</v>
      </c>
      <c r="M2725" s="176">
        <f t="shared" si="237"/>
        <v>38</v>
      </c>
      <c r="N2725" s="1112"/>
      <c r="O2725" s="1129" t="str">
        <f t="shared" si="235"/>
        <v/>
      </c>
      <c r="P2725" s="175"/>
      <c r="Q2725" s="175"/>
      <c r="R2725" s="175"/>
      <c r="S2725" s="175"/>
      <c r="T2725" s="175"/>
      <c r="U2725" s="175"/>
      <c r="V2725" s="175"/>
      <c r="W2725" s="175"/>
      <c r="X2725" s="175"/>
      <c r="Y2725" s="175"/>
      <c r="Z2725" s="175"/>
      <c r="AA2725" s="175"/>
      <c r="AB2725" s="175"/>
      <c r="AC2725" s="175"/>
      <c r="AD2725" s="175"/>
      <c r="AE2725" s="175"/>
      <c r="AF2725" s="175"/>
      <c r="AG2725" s="175"/>
    </row>
    <row r="2726" spans="1:33" ht="18" customHeight="1">
      <c r="A2726" s="647" t="str">
        <f t="shared" si="236"/>
        <v>平成27</v>
      </c>
      <c r="B2726" s="706">
        <f t="shared" si="233"/>
        <v>148</v>
      </c>
      <c r="C2726" s="648" t="s">
        <v>5782</v>
      </c>
      <c r="D2726" s="648" t="str">
        <f t="shared" si="234"/>
        <v/>
      </c>
      <c r="E2726" s="697">
        <v>1</v>
      </c>
      <c r="F2726" s="686" t="s">
        <v>6025</v>
      </c>
      <c r="G2726" s="686" t="s">
        <v>3134</v>
      </c>
      <c r="H2726" s="686" t="s">
        <v>5532</v>
      </c>
      <c r="I2726" s="708" t="s">
        <v>5010</v>
      </c>
      <c r="J2726" s="697">
        <v>2</v>
      </c>
      <c r="K2726" s="697">
        <v>1</v>
      </c>
      <c r="L2726" s="697">
        <v>74</v>
      </c>
      <c r="M2726" s="176">
        <f t="shared" si="237"/>
        <v>74</v>
      </c>
      <c r="N2726" s="1112"/>
      <c r="O2726" s="1129" t="str">
        <f t="shared" si="235"/>
        <v/>
      </c>
      <c r="P2726" s="175"/>
      <c r="Q2726" s="175"/>
      <c r="R2726" s="175"/>
      <c r="S2726" s="175"/>
      <c r="T2726" s="175"/>
      <c r="U2726" s="175"/>
      <c r="V2726" s="175"/>
      <c r="W2726" s="175"/>
      <c r="X2726" s="175"/>
      <c r="Y2726" s="175"/>
      <c r="Z2726" s="175"/>
      <c r="AA2726" s="175"/>
      <c r="AB2726" s="175"/>
      <c r="AC2726" s="175"/>
      <c r="AD2726" s="175"/>
      <c r="AE2726" s="175"/>
      <c r="AF2726" s="175"/>
      <c r="AG2726" s="175"/>
    </row>
    <row r="2727" spans="1:33" ht="18" customHeight="1">
      <c r="A2727" s="647" t="str">
        <f t="shared" si="236"/>
        <v>平成27</v>
      </c>
      <c r="B2727" s="706">
        <f t="shared" si="233"/>
        <v>124</v>
      </c>
      <c r="C2727" s="648" t="s">
        <v>5825</v>
      </c>
      <c r="D2727" s="648" t="str">
        <f t="shared" si="234"/>
        <v/>
      </c>
      <c r="E2727" s="697">
        <v>1</v>
      </c>
      <c r="F2727" s="686" t="s">
        <v>6026</v>
      </c>
      <c r="G2727" s="686" t="s">
        <v>6027</v>
      </c>
      <c r="H2727" s="686" t="s">
        <v>5532</v>
      </c>
      <c r="I2727" s="708" t="s">
        <v>5010</v>
      </c>
      <c r="J2727" s="697">
        <v>2</v>
      </c>
      <c r="K2727" s="697">
        <v>2</v>
      </c>
      <c r="L2727" s="697">
        <v>98</v>
      </c>
      <c r="M2727" s="176">
        <f t="shared" si="237"/>
        <v>98</v>
      </c>
      <c r="N2727" s="1112"/>
      <c r="O2727" s="1129" t="str">
        <f t="shared" si="235"/>
        <v/>
      </c>
      <c r="P2727" s="175"/>
      <c r="Q2727" s="175"/>
      <c r="R2727" s="175"/>
      <c r="S2727" s="175"/>
      <c r="T2727" s="175"/>
      <c r="U2727" s="175"/>
      <c r="V2727" s="175"/>
      <c r="W2727" s="175"/>
      <c r="X2727" s="175"/>
      <c r="Y2727" s="175"/>
      <c r="Z2727" s="175"/>
      <c r="AA2727" s="175"/>
      <c r="AB2727" s="175"/>
      <c r="AC2727" s="175"/>
      <c r="AD2727" s="175"/>
      <c r="AE2727" s="175"/>
      <c r="AF2727" s="175"/>
      <c r="AG2727" s="175"/>
    </row>
    <row r="2728" spans="1:33" ht="18" customHeight="1">
      <c r="A2728" s="647" t="str">
        <f t="shared" si="236"/>
        <v>平成27</v>
      </c>
      <c r="B2728" s="706">
        <f t="shared" si="233"/>
        <v>148</v>
      </c>
      <c r="C2728" s="648" t="s">
        <v>5925</v>
      </c>
      <c r="D2728" s="648" t="str">
        <f t="shared" si="234"/>
        <v/>
      </c>
      <c r="E2728" s="697">
        <v>1</v>
      </c>
      <c r="F2728" s="686" t="s">
        <v>6028</v>
      </c>
      <c r="G2728" s="686" t="s">
        <v>3134</v>
      </c>
      <c r="H2728" s="686" t="s">
        <v>5532</v>
      </c>
      <c r="I2728" s="708" t="s">
        <v>5010</v>
      </c>
      <c r="J2728" s="697">
        <v>2</v>
      </c>
      <c r="K2728" s="697">
        <v>1</v>
      </c>
      <c r="L2728" s="697">
        <v>52</v>
      </c>
      <c r="M2728" s="176">
        <f t="shared" si="237"/>
        <v>52</v>
      </c>
      <c r="N2728" s="1112"/>
      <c r="O2728" s="1129" t="str">
        <f t="shared" si="235"/>
        <v/>
      </c>
      <c r="P2728" s="175"/>
      <c r="Q2728" s="175"/>
      <c r="R2728" s="175"/>
      <c r="S2728" s="175"/>
      <c r="T2728" s="175"/>
      <c r="U2728" s="175"/>
      <c r="V2728" s="175"/>
      <c r="W2728" s="175"/>
      <c r="X2728" s="175"/>
      <c r="Y2728" s="175"/>
      <c r="Z2728" s="175"/>
      <c r="AA2728" s="175"/>
      <c r="AB2728" s="175"/>
      <c r="AC2728" s="175"/>
      <c r="AD2728" s="175"/>
      <c r="AE2728" s="175"/>
      <c r="AF2728" s="175"/>
      <c r="AG2728" s="175"/>
    </row>
    <row r="2729" spans="1:33" ht="18" customHeight="1">
      <c r="A2729" s="647" t="str">
        <f t="shared" si="236"/>
        <v>平成27</v>
      </c>
      <c r="B2729" s="706">
        <f t="shared" si="233"/>
        <v>18</v>
      </c>
      <c r="C2729" s="648" t="s">
        <v>6029</v>
      </c>
      <c r="D2729" s="648">
        <f t="shared" si="234"/>
        <v>42314</v>
      </c>
      <c r="E2729" s="697">
        <v>2</v>
      </c>
      <c r="F2729" s="686" t="s">
        <v>6030</v>
      </c>
      <c r="G2729" s="690" t="s">
        <v>5995</v>
      </c>
      <c r="H2729" s="690" t="s">
        <v>5652</v>
      </c>
      <c r="I2729" s="709" t="s">
        <v>5010</v>
      </c>
      <c r="J2729" s="697">
        <v>1</v>
      </c>
      <c r="K2729" s="697">
        <v>54</v>
      </c>
      <c r="L2729" s="710">
        <v>117</v>
      </c>
      <c r="M2729" s="176">
        <f t="shared" si="237"/>
        <v>234</v>
      </c>
      <c r="N2729" s="1112"/>
      <c r="O2729" s="1129" t="str">
        <f t="shared" si="235"/>
        <v/>
      </c>
      <c r="P2729" s="175"/>
      <c r="Q2729" s="175"/>
      <c r="R2729" s="175"/>
      <c r="S2729" s="175"/>
      <c r="T2729" s="175"/>
      <c r="U2729" s="175"/>
      <c r="V2729" s="175"/>
      <c r="W2729" s="175"/>
      <c r="X2729" s="175"/>
      <c r="Y2729" s="175"/>
      <c r="Z2729" s="175"/>
      <c r="AA2729" s="175"/>
      <c r="AB2729" s="175"/>
      <c r="AC2729" s="175"/>
      <c r="AD2729" s="175"/>
      <c r="AE2729" s="175"/>
      <c r="AF2729" s="175"/>
      <c r="AG2729" s="175"/>
    </row>
    <row r="2730" spans="1:33" ht="18" customHeight="1">
      <c r="A2730" s="647" t="str">
        <f t="shared" si="236"/>
        <v>平成27</v>
      </c>
      <c r="B2730" s="706">
        <f t="shared" si="233"/>
        <v>148</v>
      </c>
      <c r="C2730" s="648" t="s">
        <v>5767</v>
      </c>
      <c r="D2730" s="648" t="str">
        <f t="shared" si="234"/>
        <v/>
      </c>
      <c r="E2730" s="697">
        <v>1</v>
      </c>
      <c r="F2730" s="686" t="s">
        <v>6031</v>
      </c>
      <c r="G2730" s="690" t="s">
        <v>6032</v>
      </c>
      <c r="H2730" s="690" t="s">
        <v>5652</v>
      </c>
      <c r="I2730" s="709" t="s">
        <v>5010</v>
      </c>
      <c r="J2730" s="697">
        <v>2</v>
      </c>
      <c r="K2730" s="697">
        <v>1</v>
      </c>
      <c r="L2730" s="710">
        <v>28</v>
      </c>
      <c r="M2730" s="176">
        <f t="shared" si="237"/>
        <v>28</v>
      </c>
      <c r="N2730" s="1112"/>
      <c r="O2730" s="1129" t="str">
        <f t="shared" si="235"/>
        <v/>
      </c>
      <c r="P2730" s="175"/>
      <c r="Q2730" s="175"/>
      <c r="R2730" s="175"/>
      <c r="S2730" s="175"/>
      <c r="T2730" s="175"/>
      <c r="U2730" s="175"/>
      <c r="V2730" s="175"/>
      <c r="W2730" s="175"/>
      <c r="X2730" s="175"/>
      <c r="Y2730" s="175"/>
      <c r="Z2730" s="175"/>
      <c r="AA2730" s="175"/>
      <c r="AB2730" s="175"/>
      <c r="AC2730" s="175"/>
      <c r="AD2730" s="175"/>
      <c r="AE2730" s="175"/>
      <c r="AF2730" s="175"/>
      <c r="AG2730" s="175"/>
    </row>
    <row r="2731" spans="1:33" ht="18" customHeight="1">
      <c r="A2731" s="647" t="str">
        <f t="shared" si="236"/>
        <v>平成27</v>
      </c>
      <c r="B2731" s="706">
        <f t="shared" si="233"/>
        <v>114</v>
      </c>
      <c r="C2731" s="648" t="s">
        <v>6033</v>
      </c>
      <c r="D2731" s="648" t="str">
        <f t="shared" si="234"/>
        <v/>
      </c>
      <c r="E2731" s="697">
        <v>1</v>
      </c>
      <c r="F2731" s="686" t="s">
        <v>6034</v>
      </c>
      <c r="G2731" s="690" t="s">
        <v>2915</v>
      </c>
      <c r="H2731" s="690" t="s">
        <v>5652</v>
      </c>
      <c r="I2731" s="709" t="s">
        <v>5010</v>
      </c>
      <c r="J2731" s="697">
        <v>2</v>
      </c>
      <c r="K2731" s="697">
        <v>3</v>
      </c>
      <c r="L2731" s="710">
        <v>136</v>
      </c>
      <c r="M2731" s="176">
        <f t="shared" si="237"/>
        <v>136</v>
      </c>
      <c r="N2731" s="1112"/>
      <c r="O2731" s="1129" t="str">
        <f t="shared" si="235"/>
        <v/>
      </c>
      <c r="P2731" s="175"/>
      <c r="Q2731" s="175"/>
      <c r="R2731" s="175"/>
      <c r="S2731" s="175"/>
      <c r="T2731" s="175"/>
      <c r="U2731" s="175"/>
      <c r="V2731" s="175"/>
      <c r="W2731" s="175"/>
      <c r="X2731" s="175"/>
      <c r="Y2731" s="175"/>
      <c r="Z2731" s="175"/>
      <c r="AA2731" s="175"/>
      <c r="AB2731" s="175"/>
      <c r="AC2731" s="175"/>
      <c r="AD2731" s="175"/>
      <c r="AE2731" s="175"/>
      <c r="AF2731" s="175"/>
      <c r="AG2731" s="175"/>
    </row>
    <row r="2732" spans="1:33" ht="18" customHeight="1">
      <c r="A2732" s="647" t="str">
        <f t="shared" si="236"/>
        <v>平成27</v>
      </c>
      <c r="B2732" s="706">
        <f t="shared" si="233"/>
        <v>114</v>
      </c>
      <c r="C2732" s="648" t="s">
        <v>5888</v>
      </c>
      <c r="D2732" s="648" t="str">
        <f t="shared" si="234"/>
        <v/>
      </c>
      <c r="E2732" s="697">
        <v>1</v>
      </c>
      <c r="F2732" s="686" t="s">
        <v>6035</v>
      </c>
      <c r="G2732" s="690" t="s">
        <v>6036</v>
      </c>
      <c r="H2732" s="690" t="s">
        <v>5652</v>
      </c>
      <c r="I2732" s="709" t="s">
        <v>5010</v>
      </c>
      <c r="J2732" s="697">
        <v>2</v>
      </c>
      <c r="K2732" s="697">
        <v>3</v>
      </c>
      <c r="L2732" s="710">
        <v>40</v>
      </c>
      <c r="M2732" s="176">
        <f t="shared" si="237"/>
        <v>40</v>
      </c>
      <c r="N2732" s="1112"/>
      <c r="O2732" s="1129" t="str">
        <f t="shared" si="235"/>
        <v/>
      </c>
      <c r="P2732" s="175"/>
      <c r="Q2732" s="175"/>
      <c r="R2732" s="175"/>
      <c r="S2732" s="175"/>
      <c r="T2732" s="175"/>
      <c r="U2732" s="175"/>
      <c r="V2732" s="175"/>
      <c r="W2732" s="175"/>
      <c r="X2732" s="175"/>
      <c r="Y2732" s="175"/>
      <c r="Z2732" s="175"/>
      <c r="AA2732" s="175"/>
      <c r="AB2732" s="175"/>
      <c r="AC2732" s="175"/>
      <c r="AD2732" s="175"/>
      <c r="AE2732" s="175"/>
      <c r="AF2732" s="175"/>
      <c r="AG2732" s="175"/>
    </row>
    <row r="2733" spans="1:33" ht="18" customHeight="1">
      <c r="A2733" s="647" t="str">
        <f t="shared" si="236"/>
        <v>平成27</v>
      </c>
      <c r="B2733" s="706">
        <f t="shared" si="233"/>
        <v>114</v>
      </c>
      <c r="C2733" s="648" t="s">
        <v>5772</v>
      </c>
      <c r="D2733" s="648" t="str">
        <f t="shared" si="234"/>
        <v/>
      </c>
      <c r="E2733" s="697">
        <v>1</v>
      </c>
      <c r="F2733" s="686" t="s">
        <v>6037</v>
      </c>
      <c r="G2733" s="690" t="s">
        <v>6038</v>
      </c>
      <c r="H2733" s="690" t="s">
        <v>5652</v>
      </c>
      <c r="I2733" s="709" t="s">
        <v>5010</v>
      </c>
      <c r="J2733" s="697">
        <v>2</v>
      </c>
      <c r="K2733" s="697">
        <v>3</v>
      </c>
      <c r="L2733" s="710">
        <v>35</v>
      </c>
      <c r="M2733" s="176">
        <f t="shared" si="237"/>
        <v>35</v>
      </c>
      <c r="N2733" s="1112"/>
      <c r="O2733" s="1129" t="str">
        <f t="shared" si="235"/>
        <v/>
      </c>
      <c r="P2733" s="175"/>
      <c r="Q2733" s="175"/>
      <c r="R2733" s="175"/>
      <c r="S2733" s="175"/>
      <c r="T2733" s="175"/>
      <c r="U2733" s="175"/>
      <c r="V2733" s="175"/>
      <c r="W2733" s="175"/>
      <c r="X2733" s="175"/>
      <c r="Y2733" s="175"/>
      <c r="Z2733" s="175"/>
      <c r="AA2733" s="175"/>
      <c r="AB2733" s="175"/>
      <c r="AC2733" s="175"/>
      <c r="AD2733" s="175"/>
      <c r="AE2733" s="175"/>
      <c r="AF2733" s="175"/>
      <c r="AG2733" s="175"/>
    </row>
    <row r="2734" spans="1:33" ht="18" customHeight="1">
      <c r="A2734" s="647" t="str">
        <f t="shared" si="236"/>
        <v>平成27</v>
      </c>
      <c r="B2734" s="706">
        <f t="shared" si="233"/>
        <v>114</v>
      </c>
      <c r="C2734" s="648" t="s">
        <v>5828</v>
      </c>
      <c r="D2734" s="648" t="str">
        <f t="shared" si="234"/>
        <v/>
      </c>
      <c r="E2734" s="697">
        <v>1</v>
      </c>
      <c r="F2734" s="686" t="s">
        <v>6039</v>
      </c>
      <c r="G2734" s="690" t="s">
        <v>6040</v>
      </c>
      <c r="H2734" s="690" t="s">
        <v>5652</v>
      </c>
      <c r="I2734" s="709" t="s">
        <v>5010</v>
      </c>
      <c r="J2734" s="697">
        <v>2</v>
      </c>
      <c r="K2734" s="697">
        <v>3</v>
      </c>
      <c r="L2734" s="710">
        <v>31</v>
      </c>
      <c r="M2734" s="176">
        <f t="shared" si="237"/>
        <v>31</v>
      </c>
      <c r="N2734" s="1112"/>
      <c r="O2734" s="1129" t="str">
        <f t="shared" si="235"/>
        <v/>
      </c>
      <c r="P2734" s="175"/>
      <c r="Q2734" s="175"/>
      <c r="R2734" s="175"/>
      <c r="S2734" s="175"/>
      <c r="T2734" s="175"/>
      <c r="U2734" s="175"/>
      <c r="V2734" s="175"/>
      <c r="W2734" s="175"/>
      <c r="X2734" s="175"/>
      <c r="Y2734" s="175"/>
      <c r="Z2734" s="175"/>
      <c r="AA2734" s="175"/>
      <c r="AB2734" s="175"/>
      <c r="AC2734" s="175"/>
      <c r="AD2734" s="175"/>
      <c r="AE2734" s="175"/>
      <c r="AF2734" s="175"/>
      <c r="AG2734" s="175"/>
    </row>
    <row r="2735" spans="1:33" ht="18" customHeight="1">
      <c r="A2735" s="647" t="str">
        <f t="shared" si="236"/>
        <v>平成27</v>
      </c>
      <c r="B2735" s="706">
        <f t="shared" si="233"/>
        <v>55</v>
      </c>
      <c r="C2735" s="648" t="s">
        <v>6022</v>
      </c>
      <c r="D2735" s="648" t="str">
        <f t="shared" si="234"/>
        <v/>
      </c>
      <c r="E2735" s="697">
        <v>1</v>
      </c>
      <c r="F2735" s="686" t="s">
        <v>6041</v>
      </c>
      <c r="G2735" s="690" t="s">
        <v>2915</v>
      </c>
      <c r="H2735" s="690" t="s">
        <v>5652</v>
      </c>
      <c r="I2735" s="709" t="s">
        <v>5010</v>
      </c>
      <c r="J2735" s="697">
        <v>2</v>
      </c>
      <c r="K2735" s="697">
        <v>7</v>
      </c>
      <c r="L2735" s="710">
        <v>70</v>
      </c>
      <c r="M2735" s="176">
        <f t="shared" si="237"/>
        <v>70</v>
      </c>
      <c r="N2735" s="1112"/>
      <c r="O2735" s="1129" t="str">
        <f t="shared" si="235"/>
        <v/>
      </c>
      <c r="P2735" s="175"/>
      <c r="Q2735" s="175"/>
      <c r="R2735" s="175"/>
      <c r="S2735" s="175"/>
      <c r="T2735" s="175"/>
      <c r="U2735" s="175"/>
      <c r="V2735" s="175"/>
      <c r="W2735" s="175"/>
      <c r="X2735" s="175"/>
      <c r="Y2735" s="175"/>
      <c r="Z2735" s="175"/>
      <c r="AA2735" s="175"/>
      <c r="AB2735" s="175"/>
      <c r="AC2735" s="175"/>
      <c r="AD2735" s="175"/>
      <c r="AE2735" s="175"/>
      <c r="AF2735" s="175"/>
      <c r="AG2735" s="175"/>
    </row>
    <row r="2736" spans="1:33" ht="18" customHeight="1">
      <c r="A2736" s="647" t="str">
        <f t="shared" si="236"/>
        <v>平成27</v>
      </c>
      <c r="B2736" s="706">
        <f t="shared" si="233"/>
        <v>148</v>
      </c>
      <c r="C2736" s="648" t="s">
        <v>6042</v>
      </c>
      <c r="D2736" s="648" t="str">
        <f t="shared" si="234"/>
        <v/>
      </c>
      <c r="E2736" s="697">
        <v>1</v>
      </c>
      <c r="F2736" s="686" t="s">
        <v>6043</v>
      </c>
      <c r="G2736" s="690" t="s">
        <v>6044</v>
      </c>
      <c r="H2736" s="690" t="s">
        <v>3235</v>
      </c>
      <c r="I2736" s="709" t="s">
        <v>5010</v>
      </c>
      <c r="J2736" s="697">
        <v>1</v>
      </c>
      <c r="K2736" s="697">
        <v>1</v>
      </c>
      <c r="L2736" s="710">
        <v>486</v>
      </c>
      <c r="M2736" s="176">
        <f t="shared" si="237"/>
        <v>486</v>
      </c>
      <c r="N2736" s="1112"/>
      <c r="O2736" s="1129" t="str">
        <f t="shared" si="235"/>
        <v/>
      </c>
      <c r="P2736" s="175"/>
      <c r="Q2736" s="175"/>
      <c r="R2736" s="175"/>
      <c r="S2736" s="175"/>
      <c r="T2736" s="175"/>
      <c r="U2736" s="175"/>
      <c r="V2736" s="175"/>
      <c r="W2736" s="175"/>
      <c r="X2736" s="175"/>
      <c r="Y2736" s="175"/>
      <c r="Z2736" s="175"/>
      <c r="AA2736" s="175"/>
      <c r="AB2736" s="175"/>
      <c r="AC2736" s="175"/>
      <c r="AD2736" s="175"/>
      <c r="AE2736" s="175"/>
      <c r="AF2736" s="175"/>
      <c r="AG2736" s="175"/>
    </row>
    <row r="2737" spans="1:33" ht="18" customHeight="1">
      <c r="A2737" s="647" t="str">
        <f t="shared" si="236"/>
        <v>平成27</v>
      </c>
      <c r="B2737" s="706">
        <f t="shared" si="233"/>
        <v>148</v>
      </c>
      <c r="C2737" s="648" t="s">
        <v>6045</v>
      </c>
      <c r="D2737" s="648" t="str">
        <f t="shared" si="234"/>
        <v/>
      </c>
      <c r="E2737" s="697">
        <v>1</v>
      </c>
      <c r="F2737" s="686" t="s">
        <v>6046</v>
      </c>
      <c r="G2737" s="686" t="s">
        <v>5579</v>
      </c>
      <c r="H2737" s="690" t="s">
        <v>3235</v>
      </c>
      <c r="I2737" s="709" t="s">
        <v>5010</v>
      </c>
      <c r="J2737" s="697">
        <v>1</v>
      </c>
      <c r="K2737" s="697">
        <v>1</v>
      </c>
      <c r="L2737" s="710">
        <v>1</v>
      </c>
      <c r="M2737" s="176">
        <f t="shared" si="237"/>
        <v>1</v>
      </c>
      <c r="N2737" s="1112" t="s">
        <v>5342</v>
      </c>
      <c r="O2737" s="1129" t="str">
        <f t="shared" si="235"/>
        <v/>
      </c>
      <c r="P2737" s="175"/>
      <c r="Q2737" s="175"/>
      <c r="R2737" s="175"/>
      <c r="S2737" s="175"/>
      <c r="T2737" s="175"/>
      <c r="U2737" s="175"/>
      <c r="V2737" s="175"/>
      <c r="W2737" s="175"/>
      <c r="X2737" s="175"/>
      <c r="Y2737" s="175"/>
      <c r="Z2737" s="175"/>
      <c r="AA2737" s="175"/>
      <c r="AB2737" s="175"/>
      <c r="AC2737" s="175"/>
      <c r="AD2737" s="175"/>
      <c r="AE2737" s="175"/>
      <c r="AF2737" s="175"/>
      <c r="AG2737" s="175"/>
    </row>
    <row r="2738" spans="1:33" ht="18" customHeight="1">
      <c r="A2738" s="647" t="str">
        <f t="shared" si="236"/>
        <v>平成27</v>
      </c>
      <c r="B2738" s="706">
        <f t="shared" si="233"/>
        <v>148</v>
      </c>
      <c r="C2738" s="648" t="s">
        <v>6047</v>
      </c>
      <c r="D2738" s="648" t="str">
        <f t="shared" si="234"/>
        <v/>
      </c>
      <c r="E2738" s="697">
        <v>1</v>
      </c>
      <c r="F2738" s="686" t="s">
        <v>6048</v>
      </c>
      <c r="G2738" s="686" t="s">
        <v>5579</v>
      </c>
      <c r="H2738" s="690" t="s">
        <v>3235</v>
      </c>
      <c r="I2738" s="709" t="s">
        <v>5010</v>
      </c>
      <c r="J2738" s="697">
        <v>1</v>
      </c>
      <c r="K2738" s="697">
        <v>1</v>
      </c>
      <c r="L2738" s="710">
        <v>1</v>
      </c>
      <c r="M2738" s="176">
        <f t="shared" si="237"/>
        <v>1</v>
      </c>
      <c r="N2738" s="1112" t="s">
        <v>5342</v>
      </c>
      <c r="O2738" s="1129" t="str">
        <f t="shared" si="235"/>
        <v/>
      </c>
      <c r="P2738" s="175"/>
      <c r="Q2738" s="175"/>
      <c r="R2738" s="175"/>
      <c r="S2738" s="175"/>
      <c r="T2738" s="175"/>
      <c r="U2738" s="175"/>
      <c r="V2738" s="175"/>
      <c r="W2738" s="175"/>
      <c r="X2738" s="175"/>
      <c r="Y2738" s="175"/>
      <c r="Z2738" s="175"/>
      <c r="AA2738" s="175"/>
      <c r="AB2738" s="175"/>
      <c r="AC2738" s="175"/>
      <c r="AD2738" s="175"/>
      <c r="AE2738" s="175"/>
      <c r="AF2738" s="175"/>
      <c r="AG2738" s="175"/>
    </row>
    <row r="2739" spans="1:33" ht="18" customHeight="1">
      <c r="A2739" s="647" t="str">
        <f t="shared" si="236"/>
        <v>平成27</v>
      </c>
      <c r="B2739" s="706">
        <f t="shared" si="233"/>
        <v>148</v>
      </c>
      <c r="C2739" s="648" t="s">
        <v>6049</v>
      </c>
      <c r="D2739" s="648">
        <f t="shared" si="234"/>
        <v>42183</v>
      </c>
      <c r="E2739" s="697">
        <v>2</v>
      </c>
      <c r="F2739" s="686" t="s">
        <v>6050</v>
      </c>
      <c r="G2739" s="686" t="s">
        <v>5579</v>
      </c>
      <c r="H2739" s="690" t="s">
        <v>3235</v>
      </c>
      <c r="I2739" s="709" t="s">
        <v>5010</v>
      </c>
      <c r="J2739" s="697">
        <v>1</v>
      </c>
      <c r="K2739" s="697">
        <v>1</v>
      </c>
      <c r="L2739" s="710">
        <v>4</v>
      </c>
      <c r="M2739" s="176">
        <f t="shared" si="237"/>
        <v>8</v>
      </c>
      <c r="N2739" s="1112" t="s">
        <v>5342</v>
      </c>
      <c r="O2739" s="1129" t="str">
        <f t="shared" si="235"/>
        <v/>
      </c>
      <c r="P2739" s="175"/>
      <c r="Q2739" s="175"/>
      <c r="R2739" s="175"/>
      <c r="S2739" s="175"/>
      <c r="T2739" s="175"/>
      <c r="U2739" s="175"/>
      <c r="V2739" s="175"/>
      <c r="W2739" s="175"/>
      <c r="X2739" s="175"/>
      <c r="Y2739" s="175"/>
      <c r="Z2739" s="175"/>
      <c r="AA2739" s="175"/>
      <c r="AB2739" s="175"/>
      <c r="AC2739" s="175"/>
      <c r="AD2739" s="175"/>
      <c r="AE2739" s="175"/>
      <c r="AF2739" s="175"/>
      <c r="AG2739" s="175"/>
    </row>
    <row r="2740" spans="1:33" ht="18" customHeight="1">
      <c r="A2740" s="647" t="str">
        <f t="shared" si="236"/>
        <v>平成27</v>
      </c>
      <c r="B2740" s="706">
        <f t="shared" si="233"/>
        <v>148</v>
      </c>
      <c r="C2740" s="648" t="s">
        <v>6051</v>
      </c>
      <c r="D2740" s="648" t="str">
        <f t="shared" si="234"/>
        <v/>
      </c>
      <c r="E2740" s="697">
        <v>1</v>
      </c>
      <c r="F2740" s="686" t="s">
        <v>6052</v>
      </c>
      <c r="G2740" s="686" t="s">
        <v>5308</v>
      </c>
      <c r="H2740" s="690" t="s">
        <v>3235</v>
      </c>
      <c r="I2740" s="709" t="s">
        <v>5010</v>
      </c>
      <c r="J2740" s="697">
        <v>1</v>
      </c>
      <c r="K2740" s="697">
        <v>1</v>
      </c>
      <c r="L2740" s="710">
        <v>1</v>
      </c>
      <c r="M2740" s="176">
        <f t="shared" si="237"/>
        <v>1</v>
      </c>
      <c r="N2740" s="1112" t="s">
        <v>5342</v>
      </c>
      <c r="O2740" s="1129" t="str">
        <f t="shared" si="235"/>
        <v/>
      </c>
      <c r="P2740" s="175"/>
      <c r="Q2740" s="175"/>
      <c r="R2740" s="175"/>
      <c r="S2740" s="175"/>
      <c r="T2740" s="175"/>
      <c r="U2740" s="175"/>
      <c r="V2740" s="175"/>
      <c r="W2740" s="175"/>
      <c r="X2740" s="175"/>
      <c r="Y2740" s="175"/>
      <c r="Z2740" s="175"/>
      <c r="AA2740" s="175"/>
      <c r="AB2740" s="175"/>
      <c r="AC2740" s="175"/>
      <c r="AD2740" s="175"/>
      <c r="AE2740" s="175"/>
      <c r="AF2740" s="175"/>
      <c r="AG2740" s="175"/>
    </row>
    <row r="2741" spans="1:33" ht="18" customHeight="1">
      <c r="A2741" s="647" t="str">
        <f t="shared" si="236"/>
        <v>平成27</v>
      </c>
      <c r="B2741" s="706">
        <f t="shared" si="233"/>
        <v>148</v>
      </c>
      <c r="C2741" s="648" t="s">
        <v>6053</v>
      </c>
      <c r="D2741" s="648" t="str">
        <f t="shared" si="234"/>
        <v/>
      </c>
      <c r="E2741" s="697">
        <v>1</v>
      </c>
      <c r="F2741" s="686" t="s">
        <v>6054</v>
      </c>
      <c r="G2741" s="686" t="s">
        <v>6055</v>
      </c>
      <c r="H2741" s="690" t="s">
        <v>3235</v>
      </c>
      <c r="I2741" s="709" t="s">
        <v>5010</v>
      </c>
      <c r="J2741" s="697">
        <v>1</v>
      </c>
      <c r="K2741" s="697">
        <v>1</v>
      </c>
      <c r="L2741" s="710">
        <v>2</v>
      </c>
      <c r="M2741" s="176">
        <f t="shared" si="237"/>
        <v>2</v>
      </c>
      <c r="N2741" s="1112" t="s">
        <v>5342</v>
      </c>
      <c r="O2741" s="1129" t="str">
        <f t="shared" si="235"/>
        <v/>
      </c>
      <c r="P2741" s="175"/>
      <c r="Q2741" s="175"/>
      <c r="R2741" s="175"/>
      <c r="S2741" s="175"/>
      <c r="T2741" s="175"/>
      <c r="U2741" s="175"/>
      <c r="V2741" s="175"/>
      <c r="W2741" s="175"/>
      <c r="X2741" s="175"/>
      <c r="Y2741" s="175"/>
      <c r="Z2741" s="175"/>
      <c r="AA2741" s="175"/>
      <c r="AB2741" s="175"/>
      <c r="AC2741" s="175"/>
      <c r="AD2741" s="175"/>
      <c r="AE2741" s="175"/>
      <c r="AF2741" s="175"/>
      <c r="AG2741" s="175"/>
    </row>
    <row r="2742" spans="1:33" ht="18" customHeight="1">
      <c r="A2742" s="647" t="str">
        <f t="shared" si="236"/>
        <v>平成27</v>
      </c>
      <c r="B2742" s="706">
        <f t="shared" si="233"/>
        <v>148</v>
      </c>
      <c r="C2742" s="648" t="s">
        <v>6056</v>
      </c>
      <c r="D2742" s="648">
        <f t="shared" si="234"/>
        <v>42245</v>
      </c>
      <c r="E2742" s="697">
        <v>2</v>
      </c>
      <c r="F2742" s="686" t="s">
        <v>6057</v>
      </c>
      <c r="G2742" s="686" t="s">
        <v>5579</v>
      </c>
      <c r="H2742" s="690" t="s">
        <v>3235</v>
      </c>
      <c r="I2742" s="709" t="s">
        <v>5010</v>
      </c>
      <c r="J2742" s="697">
        <v>1</v>
      </c>
      <c r="K2742" s="697">
        <v>1</v>
      </c>
      <c r="L2742" s="710">
        <v>1</v>
      </c>
      <c r="M2742" s="176">
        <f t="shared" si="237"/>
        <v>2</v>
      </c>
      <c r="N2742" s="1112" t="s">
        <v>5342</v>
      </c>
      <c r="O2742" s="1129" t="str">
        <f t="shared" si="235"/>
        <v/>
      </c>
      <c r="P2742" s="175"/>
      <c r="Q2742" s="175"/>
      <c r="R2742" s="175"/>
      <c r="S2742" s="175"/>
      <c r="T2742" s="175"/>
      <c r="U2742" s="175"/>
      <c r="V2742" s="175"/>
      <c r="W2742" s="175"/>
      <c r="X2742" s="175"/>
      <c r="Y2742" s="175"/>
      <c r="Z2742" s="175"/>
      <c r="AA2742" s="175"/>
      <c r="AB2742" s="175"/>
      <c r="AC2742" s="175"/>
      <c r="AD2742" s="175"/>
      <c r="AE2742" s="175"/>
      <c r="AF2742" s="175"/>
      <c r="AG2742" s="175"/>
    </row>
    <row r="2743" spans="1:33" ht="18" customHeight="1">
      <c r="A2743" s="647" t="str">
        <f t="shared" si="236"/>
        <v>平成27</v>
      </c>
      <c r="B2743" s="706">
        <f t="shared" si="233"/>
        <v>148</v>
      </c>
      <c r="C2743" s="648" t="s">
        <v>6058</v>
      </c>
      <c r="D2743" s="648" t="str">
        <f t="shared" si="234"/>
        <v/>
      </c>
      <c r="E2743" s="697">
        <v>1</v>
      </c>
      <c r="F2743" s="686" t="s">
        <v>6059</v>
      </c>
      <c r="G2743" s="686" t="s">
        <v>5308</v>
      </c>
      <c r="H2743" s="690" t="s">
        <v>3235</v>
      </c>
      <c r="I2743" s="709" t="s">
        <v>5010</v>
      </c>
      <c r="J2743" s="697">
        <v>1</v>
      </c>
      <c r="K2743" s="697">
        <v>1</v>
      </c>
      <c r="L2743" s="710">
        <v>1</v>
      </c>
      <c r="M2743" s="176">
        <f t="shared" si="237"/>
        <v>1</v>
      </c>
      <c r="N2743" s="1112" t="s">
        <v>5342</v>
      </c>
      <c r="O2743" s="1129" t="str">
        <f t="shared" si="235"/>
        <v/>
      </c>
      <c r="P2743" s="175"/>
      <c r="Q2743" s="175"/>
      <c r="R2743" s="175"/>
      <c r="S2743" s="175"/>
      <c r="T2743" s="175"/>
      <c r="U2743" s="175"/>
      <c r="V2743" s="175"/>
      <c r="W2743" s="175"/>
      <c r="X2743" s="175"/>
      <c r="Y2743" s="175"/>
      <c r="Z2743" s="175"/>
      <c r="AA2743" s="175"/>
      <c r="AB2743" s="175"/>
      <c r="AC2743" s="175"/>
      <c r="AD2743" s="175"/>
      <c r="AE2743" s="175"/>
      <c r="AF2743" s="175"/>
      <c r="AG2743" s="175"/>
    </row>
    <row r="2744" spans="1:33" ht="18" customHeight="1">
      <c r="A2744" s="647" t="str">
        <f t="shared" si="236"/>
        <v>平成27</v>
      </c>
      <c r="B2744" s="706">
        <f t="shared" si="233"/>
        <v>148</v>
      </c>
      <c r="C2744" s="648" t="s">
        <v>6060</v>
      </c>
      <c r="D2744" s="648" t="str">
        <f t="shared" si="234"/>
        <v/>
      </c>
      <c r="E2744" s="697">
        <v>1</v>
      </c>
      <c r="F2744" s="686" t="s">
        <v>6061</v>
      </c>
      <c r="G2744" s="686" t="s">
        <v>5308</v>
      </c>
      <c r="H2744" s="690" t="s">
        <v>3235</v>
      </c>
      <c r="I2744" s="709" t="s">
        <v>5010</v>
      </c>
      <c r="J2744" s="697">
        <v>1</v>
      </c>
      <c r="K2744" s="697">
        <v>1</v>
      </c>
      <c r="L2744" s="710">
        <v>1</v>
      </c>
      <c r="M2744" s="176">
        <f t="shared" si="237"/>
        <v>1</v>
      </c>
      <c r="N2744" s="1112" t="s">
        <v>5342</v>
      </c>
      <c r="O2744" s="1129" t="str">
        <f t="shared" si="235"/>
        <v/>
      </c>
      <c r="P2744" s="175"/>
      <c r="Q2744" s="175"/>
      <c r="R2744" s="175"/>
      <c r="S2744" s="175"/>
      <c r="T2744" s="175"/>
      <c r="U2744" s="175"/>
      <c r="V2744" s="175"/>
      <c r="W2744" s="175"/>
      <c r="X2744" s="175"/>
      <c r="Y2744" s="175"/>
      <c r="Z2744" s="175"/>
      <c r="AA2744" s="175"/>
      <c r="AB2744" s="175"/>
      <c r="AC2744" s="175"/>
      <c r="AD2744" s="175"/>
      <c r="AE2744" s="175"/>
      <c r="AF2744" s="175"/>
      <c r="AG2744" s="175"/>
    </row>
    <row r="2745" spans="1:33" ht="18" customHeight="1">
      <c r="A2745" s="647" t="str">
        <f t="shared" si="236"/>
        <v>平成27</v>
      </c>
      <c r="B2745" s="706">
        <f t="shared" si="233"/>
        <v>148</v>
      </c>
      <c r="C2745" s="648" t="s">
        <v>6062</v>
      </c>
      <c r="D2745" s="648">
        <f t="shared" si="234"/>
        <v>42367</v>
      </c>
      <c r="E2745" s="697">
        <v>4</v>
      </c>
      <c r="F2745" s="686" t="s">
        <v>6063</v>
      </c>
      <c r="G2745" s="686" t="s">
        <v>6064</v>
      </c>
      <c r="H2745" s="690" t="s">
        <v>3235</v>
      </c>
      <c r="I2745" s="709" t="s">
        <v>5010</v>
      </c>
      <c r="J2745" s="697">
        <v>1</v>
      </c>
      <c r="K2745" s="697">
        <v>1</v>
      </c>
      <c r="L2745" s="710">
        <v>2</v>
      </c>
      <c r="M2745" s="176">
        <f t="shared" si="237"/>
        <v>8</v>
      </c>
      <c r="N2745" s="1112" t="s">
        <v>5342</v>
      </c>
      <c r="O2745" s="1129" t="str">
        <f t="shared" si="235"/>
        <v/>
      </c>
      <c r="P2745" s="175"/>
      <c r="Q2745" s="175"/>
      <c r="R2745" s="175"/>
      <c r="S2745" s="175"/>
      <c r="T2745" s="175"/>
      <c r="U2745" s="175"/>
      <c r="V2745" s="175"/>
      <c r="W2745" s="175"/>
      <c r="X2745" s="175"/>
      <c r="Y2745" s="175"/>
      <c r="Z2745" s="175"/>
      <c r="AA2745" s="175"/>
      <c r="AB2745" s="175"/>
      <c r="AC2745" s="175"/>
      <c r="AD2745" s="175"/>
      <c r="AE2745" s="175"/>
      <c r="AF2745" s="175"/>
      <c r="AG2745" s="175"/>
    </row>
    <row r="2746" spans="1:33" ht="18" customHeight="1">
      <c r="A2746" s="647" t="str">
        <f t="shared" si="236"/>
        <v>平成28</v>
      </c>
      <c r="B2746" s="551">
        <f t="shared" si="233"/>
        <v>20</v>
      </c>
      <c r="C2746" s="648" t="s">
        <v>6065</v>
      </c>
      <c r="D2746" s="648">
        <f t="shared" si="234"/>
        <v>42566</v>
      </c>
      <c r="E2746" s="711">
        <v>2</v>
      </c>
      <c r="F2746" s="650" t="s">
        <v>6066</v>
      </c>
      <c r="G2746" s="650" t="s">
        <v>3829</v>
      </c>
      <c r="H2746" s="650" t="s">
        <v>2920</v>
      </c>
      <c r="I2746" s="712" t="s">
        <v>4976</v>
      </c>
      <c r="J2746" s="669">
        <v>1</v>
      </c>
      <c r="K2746" s="669">
        <v>39</v>
      </c>
      <c r="L2746" s="669">
        <v>93</v>
      </c>
      <c r="M2746" s="176">
        <f t="shared" si="237"/>
        <v>186</v>
      </c>
      <c r="N2746" s="1105"/>
      <c r="O2746" s="1129" t="str">
        <f t="shared" si="235"/>
        <v/>
      </c>
      <c r="P2746" s="175"/>
      <c r="Q2746" s="175"/>
      <c r="R2746" s="175"/>
      <c r="S2746" s="175"/>
      <c r="T2746" s="175"/>
      <c r="U2746" s="175"/>
      <c r="V2746" s="175"/>
      <c r="W2746" s="175"/>
      <c r="X2746" s="175"/>
      <c r="Y2746" s="175"/>
      <c r="Z2746" s="175"/>
      <c r="AA2746" s="175"/>
      <c r="AB2746" s="175"/>
      <c r="AC2746" s="175"/>
      <c r="AD2746" s="175"/>
      <c r="AE2746" s="175"/>
      <c r="AF2746" s="175"/>
      <c r="AG2746" s="175"/>
    </row>
    <row r="2747" spans="1:33" ht="18" customHeight="1">
      <c r="A2747" s="647" t="str">
        <f t="shared" si="236"/>
        <v>平成28</v>
      </c>
      <c r="B2747" s="551">
        <f t="shared" si="233"/>
        <v>13</v>
      </c>
      <c r="C2747" s="648" t="s">
        <v>6067</v>
      </c>
      <c r="D2747" s="648">
        <f t="shared" si="234"/>
        <v>42512</v>
      </c>
      <c r="E2747" s="711">
        <v>2</v>
      </c>
      <c r="F2747" s="650" t="s">
        <v>6068</v>
      </c>
      <c r="G2747" s="650" t="s">
        <v>372</v>
      </c>
      <c r="H2747" s="650" t="s">
        <v>3585</v>
      </c>
      <c r="I2747" s="712" t="s">
        <v>4976</v>
      </c>
      <c r="J2747" s="669">
        <v>1</v>
      </c>
      <c r="K2747" s="669">
        <v>86</v>
      </c>
      <c r="L2747" s="669">
        <v>210</v>
      </c>
      <c r="M2747" s="176">
        <f t="shared" si="237"/>
        <v>420</v>
      </c>
      <c r="N2747" s="1105"/>
      <c r="O2747" s="1129" t="str">
        <f t="shared" si="235"/>
        <v/>
      </c>
      <c r="P2747" s="175"/>
      <c r="Q2747" s="175"/>
      <c r="R2747" s="175"/>
      <c r="S2747" s="175"/>
      <c r="T2747" s="175"/>
      <c r="U2747" s="175"/>
      <c r="V2747" s="175"/>
      <c r="W2747" s="175"/>
      <c r="X2747" s="175"/>
      <c r="Y2747" s="175"/>
      <c r="Z2747" s="175"/>
      <c r="AA2747" s="175"/>
      <c r="AB2747" s="175"/>
      <c r="AC2747" s="175"/>
      <c r="AD2747" s="175"/>
      <c r="AE2747" s="175"/>
      <c r="AF2747" s="175"/>
      <c r="AG2747" s="175"/>
    </row>
    <row r="2748" spans="1:33" ht="18" customHeight="1">
      <c r="A2748" s="647" t="str">
        <f t="shared" si="236"/>
        <v>平成28</v>
      </c>
      <c r="B2748" s="552">
        <f t="shared" si="233"/>
        <v>97</v>
      </c>
      <c r="C2748" s="648" t="s">
        <v>6069</v>
      </c>
      <c r="D2748" s="648" t="str">
        <f t="shared" si="234"/>
        <v/>
      </c>
      <c r="E2748" s="713">
        <v>1</v>
      </c>
      <c r="F2748" s="650" t="s">
        <v>6070</v>
      </c>
      <c r="G2748" s="650" t="s">
        <v>2856</v>
      </c>
      <c r="H2748" s="650" t="s">
        <v>3242</v>
      </c>
      <c r="I2748" s="712" t="s">
        <v>4075</v>
      </c>
      <c r="J2748" s="669">
        <v>1</v>
      </c>
      <c r="K2748" s="669">
        <v>5</v>
      </c>
      <c r="L2748" s="669">
        <v>66</v>
      </c>
      <c r="M2748" s="176">
        <f t="shared" si="237"/>
        <v>66</v>
      </c>
      <c r="N2748" s="1105" t="s">
        <v>5342</v>
      </c>
      <c r="O2748" s="1129" t="str">
        <f t="shared" si="235"/>
        <v/>
      </c>
      <c r="P2748" s="175"/>
      <c r="Q2748" s="175"/>
      <c r="R2748" s="175"/>
      <c r="S2748" s="175"/>
      <c r="T2748" s="175"/>
      <c r="U2748" s="175"/>
      <c r="V2748" s="175"/>
      <c r="W2748" s="175"/>
      <c r="X2748" s="175"/>
      <c r="Y2748" s="175"/>
      <c r="Z2748" s="175"/>
      <c r="AA2748" s="175"/>
      <c r="AB2748" s="175"/>
      <c r="AC2748" s="175"/>
      <c r="AD2748" s="175"/>
      <c r="AE2748" s="175"/>
      <c r="AF2748" s="175"/>
      <c r="AG2748" s="175"/>
    </row>
    <row r="2749" spans="1:33" ht="18" customHeight="1">
      <c r="A2749" s="647" t="str">
        <f t="shared" si="236"/>
        <v>平成28</v>
      </c>
      <c r="B2749" s="552">
        <f t="shared" si="233"/>
        <v>166</v>
      </c>
      <c r="C2749" s="648" t="s">
        <v>6071</v>
      </c>
      <c r="D2749" s="648">
        <f t="shared" si="234"/>
        <v>42489</v>
      </c>
      <c r="E2749" s="711">
        <v>4</v>
      </c>
      <c r="F2749" s="650" t="s">
        <v>6072</v>
      </c>
      <c r="G2749" s="650" t="s">
        <v>6073</v>
      </c>
      <c r="H2749" s="650" t="s">
        <v>5035</v>
      </c>
      <c r="I2749" s="712" t="s">
        <v>5698</v>
      </c>
      <c r="J2749" s="669">
        <v>1</v>
      </c>
      <c r="K2749" s="669">
        <v>1</v>
      </c>
      <c r="L2749" s="669">
        <v>43</v>
      </c>
      <c r="M2749" s="176">
        <f t="shared" si="237"/>
        <v>172</v>
      </c>
      <c r="N2749" s="1105"/>
      <c r="O2749" s="1129" t="str">
        <f t="shared" si="235"/>
        <v/>
      </c>
      <c r="P2749" s="175"/>
      <c r="Q2749" s="175"/>
      <c r="R2749" s="175"/>
      <c r="S2749" s="175"/>
      <c r="T2749" s="175"/>
      <c r="U2749" s="175"/>
      <c r="V2749" s="175"/>
      <c r="W2749" s="175"/>
      <c r="X2749" s="175"/>
      <c r="Y2749" s="175"/>
      <c r="Z2749" s="175"/>
      <c r="AA2749" s="175"/>
      <c r="AB2749" s="175"/>
      <c r="AC2749" s="175"/>
      <c r="AD2749" s="175"/>
      <c r="AE2749" s="175"/>
      <c r="AF2749" s="175"/>
      <c r="AG2749" s="175"/>
    </row>
    <row r="2750" spans="1:33" ht="18" customHeight="1">
      <c r="A2750" s="647" t="str">
        <f t="shared" si="236"/>
        <v>平成28</v>
      </c>
      <c r="B2750" s="552">
        <f t="shared" si="233"/>
        <v>25</v>
      </c>
      <c r="C2750" s="648" t="s">
        <v>6074</v>
      </c>
      <c r="D2750" s="648">
        <f t="shared" si="234"/>
        <v>42510</v>
      </c>
      <c r="E2750" s="711">
        <v>2</v>
      </c>
      <c r="F2750" s="650" t="s">
        <v>6075</v>
      </c>
      <c r="G2750" s="650" t="s">
        <v>6076</v>
      </c>
      <c r="H2750" s="650" t="s">
        <v>5035</v>
      </c>
      <c r="I2750" s="712" t="s">
        <v>5698</v>
      </c>
      <c r="J2750" s="669">
        <v>1</v>
      </c>
      <c r="K2750" s="669">
        <v>32</v>
      </c>
      <c r="L2750" s="669">
        <v>82</v>
      </c>
      <c r="M2750" s="176">
        <f t="shared" si="237"/>
        <v>164</v>
      </c>
      <c r="N2750" s="1105"/>
      <c r="O2750" s="1129" t="str">
        <f t="shared" si="235"/>
        <v/>
      </c>
      <c r="P2750" s="175"/>
      <c r="Q2750" s="175"/>
      <c r="R2750" s="175"/>
      <c r="S2750" s="175"/>
      <c r="T2750" s="175"/>
      <c r="U2750" s="175"/>
      <c r="V2750" s="175"/>
      <c r="W2750" s="175"/>
      <c r="X2750" s="175"/>
      <c r="Y2750" s="175"/>
      <c r="Z2750" s="175"/>
      <c r="AA2750" s="175"/>
      <c r="AB2750" s="175"/>
      <c r="AC2750" s="175"/>
      <c r="AD2750" s="175"/>
      <c r="AE2750" s="175"/>
      <c r="AF2750" s="175"/>
      <c r="AG2750" s="175"/>
    </row>
    <row r="2751" spans="1:33" ht="18" customHeight="1">
      <c r="A2751" s="647" t="str">
        <f t="shared" si="236"/>
        <v>平成28</v>
      </c>
      <c r="B2751" s="552">
        <f t="shared" si="233"/>
        <v>97</v>
      </c>
      <c r="C2751" s="648" t="s">
        <v>6077</v>
      </c>
      <c r="D2751" s="648" t="str">
        <f t="shared" si="234"/>
        <v/>
      </c>
      <c r="E2751" s="713">
        <v>1</v>
      </c>
      <c r="F2751" s="650" t="s">
        <v>6078</v>
      </c>
      <c r="G2751" s="650" t="s">
        <v>2856</v>
      </c>
      <c r="H2751" s="650" t="s">
        <v>3538</v>
      </c>
      <c r="I2751" s="712" t="s">
        <v>4075</v>
      </c>
      <c r="J2751" s="669">
        <v>2</v>
      </c>
      <c r="K2751" s="669">
        <v>5</v>
      </c>
      <c r="L2751" s="669">
        <v>122</v>
      </c>
      <c r="M2751" s="176">
        <f t="shared" si="237"/>
        <v>122</v>
      </c>
      <c r="N2751" s="1105"/>
      <c r="O2751" s="1129" t="str">
        <f t="shared" si="235"/>
        <v/>
      </c>
      <c r="P2751" s="175"/>
      <c r="Q2751" s="175"/>
      <c r="R2751" s="175"/>
      <c r="S2751" s="175"/>
      <c r="T2751" s="175"/>
      <c r="U2751" s="175"/>
      <c r="V2751" s="175"/>
      <c r="W2751" s="175"/>
      <c r="X2751" s="175"/>
      <c r="Y2751" s="175"/>
      <c r="Z2751" s="175"/>
      <c r="AA2751" s="175"/>
      <c r="AB2751" s="175"/>
      <c r="AC2751" s="175"/>
      <c r="AD2751" s="175"/>
      <c r="AE2751" s="175"/>
      <c r="AF2751" s="175"/>
      <c r="AG2751" s="175"/>
    </row>
    <row r="2752" spans="1:33" ht="18" customHeight="1">
      <c r="A2752" s="647" t="str">
        <f t="shared" si="236"/>
        <v>平成28</v>
      </c>
      <c r="B2752" s="552">
        <f t="shared" si="233"/>
        <v>97</v>
      </c>
      <c r="C2752" s="648" t="s">
        <v>6079</v>
      </c>
      <c r="D2752" s="648" t="str">
        <f t="shared" si="234"/>
        <v/>
      </c>
      <c r="E2752" s="713">
        <v>1</v>
      </c>
      <c r="F2752" s="650" t="s">
        <v>6080</v>
      </c>
      <c r="G2752" s="650" t="s">
        <v>2856</v>
      </c>
      <c r="H2752" s="650" t="s">
        <v>3538</v>
      </c>
      <c r="I2752" s="712" t="s">
        <v>4075</v>
      </c>
      <c r="J2752" s="669">
        <v>2</v>
      </c>
      <c r="K2752" s="669">
        <v>5</v>
      </c>
      <c r="L2752" s="669">
        <v>100</v>
      </c>
      <c r="M2752" s="176">
        <f t="shared" si="237"/>
        <v>100</v>
      </c>
      <c r="N2752" s="1105"/>
      <c r="O2752" s="1129" t="str">
        <f t="shared" si="235"/>
        <v/>
      </c>
      <c r="P2752" s="175"/>
      <c r="Q2752" s="175"/>
      <c r="R2752" s="175"/>
      <c r="S2752" s="175"/>
      <c r="T2752" s="175"/>
      <c r="U2752" s="175"/>
      <c r="V2752" s="175"/>
      <c r="W2752" s="175"/>
      <c r="X2752" s="175"/>
      <c r="Y2752" s="175"/>
      <c r="Z2752" s="175"/>
      <c r="AA2752" s="175"/>
      <c r="AB2752" s="175"/>
      <c r="AC2752" s="175"/>
      <c r="AD2752" s="175"/>
      <c r="AE2752" s="175"/>
      <c r="AF2752" s="175"/>
      <c r="AG2752" s="175"/>
    </row>
    <row r="2753" spans="1:33" ht="18" customHeight="1">
      <c r="A2753" s="647" t="str">
        <f t="shared" si="236"/>
        <v>平成28</v>
      </c>
      <c r="B2753" s="552">
        <f t="shared" si="233"/>
        <v>31</v>
      </c>
      <c r="C2753" s="648" t="s">
        <v>6081</v>
      </c>
      <c r="D2753" s="648" t="str">
        <f t="shared" si="234"/>
        <v/>
      </c>
      <c r="E2753" s="713">
        <v>1</v>
      </c>
      <c r="F2753" s="650" t="s">
        <v>6082</v>
      </c>
      <c r="G2753" s="650" t="s">
        <v>2856</v>
      </c>
      <c r="H2753" s="650" t="s">
        <v>3538</v>
      </c>
      <c r="I2753" s="712" t="s">
        <v>4075</v>
      </c>
      <c r="J2753" s="669">
        <v>2</v>
      </c>
      <c r="K2753" s="669">
        <v>16</v>
      </c>
      <c r="L2753" s="669">
        <v>61</v>
      </c>
      <c r="M2753" s="176">
        <f t="shared" si="237"/>
        <v>61</v>
      </c>
      <c r="N2753" s="1105"/>
      <c r="O2753" s="1129" t="str">
        <f t="shared" si="235"/>
        <v/>
      </c>
      <c r="P2753" s="175"/>
      <c r="Q2753" s="175"/>
      <c r="R2753" s="175"/>
      <c r="S2753" s="175"/>
      <c r="T2753" s="175"/>
      <c r="U2753" s="175"/>
      <c r="V2753" s="175"/>
      <c r="W2753" s="175"/>
      <c r="X2753" s="175"/>
      <c r="Y2753" s="175"/>
      <c r="Z2753" s="175"/>
      <c r="AA2753" s="175"/>
      <c r="AB2753" s="175"/>
      <c r="AC2753" s="175"/>
      <c r="AD2753" s="175"/>
      <c r="AE2753" s="175"/>
      <c r="AF2753" s="175"/>
      <c r="AG2753" s="175"/>
    </row>
    <row r="2754" spans="1:33" ht="18" customHeight="1">
      <c r="A2754" s="647" t="str">
        <f t="shared" si="236"/>
        <v>平成28</v>
      </c>
      <c r="B2754" s="552">
        <f t="shared" si="233"/>
        <v>1</v>
      </c>
      <c r="C2754" s="648" t="s">
        <v>6083</v>
      </c>
      <c r="D2754" s="648">
        <f t="shared" si="234"/>
        <v>42519</v>
      </c>
      <c r="E2754" s="711">
        <v>2</v>
      </c>
      <c r="F2754" s="650" t="s">
        <v>6084</v>
      </c>
      <c r="G2754" s="650" t="s">
        <v>372</v>
      </c>
      <c r="H2754" s="650" t="s">
        <v>3523</v>
      </c>
      <c r="I2754" s="712" t="s">
        <v>5039</v>
      </c>
      <c r="J2754" s="669">
        <v>1</v>
      </c>
      <c r="K2754" s="669">
        <v>509</v>
      </c>
      <c r="L2754" s="669">
        <v>1034</v>
      </c>
      <c r="M2754" s="176">
        <f t="shared" si="237"/>
        <v>2068</v>
      </c>
      <c r="N2754" s="1105"/>
      <c r="O2754" s="1129" t="str">
        <f t="shared" si="235"/>
        <v/>
      </c>
      <c r="P2754" s="175"/>
      <c r="Q2754" s="175"/>
      <c r="R2754" s="175"/>
      <c r="S2754" s="175"/>
      <c r="T2754" s="175"/>
      <c r="U2754" s="175"/>
      <c r="V2754" s="175"/>
      <c r="W2754" s="175"/>
      <c r="X2754" s="175"/>
      <c r="Y2754" s="175"/>
      <c r="Z2754" s="175"/>
      <c r="AA2754" s="175"/>
      <c r="AB2754" s="175"/>
      <c r="AC2754" s="175"/>
      <c r="AD2754" s="175"/>
      <c r="AE2754" s="175"/>
      <c r="AF2754" s="175"/>
      <c r="AG2754" s="175"/>
    </row>
    <row r="2755" spans="1:33" ht="18" customHeight="1">
      <c r="A2755" s="647" t="str">
        <f t="shared" si="236"/>
        <v>平成28</v>
      </c>
      <c r="B2755" s="552">
        <f t="shared" si="233"/>
        <v>11</v>
      </c>
      <c r="C2755" s="648" t="s">
        <v>6085</v>
      </c>
      <c r="D2755" s="648">
        <f t="shared" si="234"/>
        <v>42524</v>
      </c>
      <c r="E2755" s="711">
        <v>2</v>
      </c>
      <c r="F2755" s="650" t="s">
        <v>6086</v>
      </c>
      <c r="G2755" s="650" t="s">
        <v>3532</v>
      </c>
      <c r="H2755" s="650" t="s">
        <v>3536</v>
      </c>
      <c r="I2755" s="712" t="s">
        <v>5698</v>
      </c>
      <c r="J2755" s="669">
        <v>1</v>
      </c>
      <c r="K2755" s="669">
        <v>87</v>
      </c>
      <c r="L2755" s="669">
        <v>490</v>
      </c>
      <c r="M2755" s="176">
        <f t="shared" si="237"/>
        <v>980</v>
      </c>
      <c r="N2755" s="1105"/>
      <c r="O2755" s="1129" t="str">
        <f t="shared" si="235"/>
        <v/>
      </c>
      <c r="P2755" s="175"/>
      <c r="Q2755" s="175"/>
      <c r="R2755" s="175"/>
      <c r="S2755" s="175"/>
      <c r="T2755" s="175"/>
      <c r="U2755" s="175"/>
      <c r="V2755" s="175"/>
      <c r="W2755" s="175"/>
      <c r="X2755" s="175"/>
      <c r="Y2755" s="175"/>
      <c r="Z2755" s="175"/>
      <c r="AA2755" s="175"/>
      <c r="AB2755" s="175"/>
      <c r="AC2755" s="175"/>
      <c r="AD2755" s="175"/>
      <c r="AE2755" s="175"/>
      <c r="AF2755" s="175"/>
      <c r="AG2755" s="175"/>
    </row>
    <row r="2756" spans="1:33" ht="18" customHeight="1">
      <c r="A2756" s="647" t="str">
        <f t="shared" si="236"/>
        <v>平成28</v>
      </c>
      <c r="B2756" s="552">
        <f t="shared" ref="B2756:B2819" si="238">IF(ISBLANK(K2756),"-",COUNTIFS($K:$K,"&gt;"&amp;K2756,A:A,A2756)+1)</f>
        <v>17</v>
      </c>
      <c r="C2756" s="648" t="s">
        <v>6087</v>
      </c>
      <c r="D2756" s="648">
        <f t="shared" ref="D2756:D2819" si="239">IF(E2756=1,"",C2756+E2756-1)</f>
        <v>42547</v>
      </c>
      <c r="E2756" s="711">
        <v>2</v>
      </c>
      <c r="F2756" s="650" t="s">
        <v>6088</v>
      </c>
      <c r="G2756" s="650" t="s">
        <v>6089</v>
      </c>
      <c r="H2756" s="650" t="s">
        <v>3557</v>
      </c>
      <c r="I2756" s="712" t="s">
        <v>5039</v>
      </c>
      <c r="J2756" s="669">
        <v>1</v>
      </c>
      <c r="K2756" s="669">
        <v>57</v>
      </c>
      <c r="L2756" s="669">
        <v>98</v>
      </c>
      <c r="M2756" s="176">
        <f t="shared" si="237"/>
        <v>196</v>
      </c>
      <c r="N2756" s="1105"/>
      <c r="O2756" s="1129" t="str">
        <f t="shared" ref="O2756:O2819" si="240">IF(COUNTIF(G2756,"*オンライン*"),"●","")</f>
        <v/>
      </c>
      <c r="P2756" s="175"/>
      <c r="Q2756" s="175"/>
      <c r="R2756" s="175"/>
      <c r="S2756" s="175"/>
      <c r="T2756" s="175"/>
      <c r="U2756" s="175"/>
      <c r="V2756" s="175"/>
      <c r="W2756" s="175"/>
      <c r="X2756" s="175"/>
      <c r="Y2756" s="175"/>
      <c r="Z2756" s="175"/>
      <c r="AA2756" s="175"/>
      <c r="AB2756" s="175"/>
      <c r="AC2756" s="175"/>
      <c r="AD2756" s="175"/>
      <c r="AE2756" s="175"/>
      <c r="AF2756" s="175"/>
      <c r="AG2756" s="175"/>
    </row>
    <row r="2757" spans="1:33" ht="18" customHeight="1">
      <c r="A2757" s="647" t="str">
        <f t="shared" ref="A2757:A2820" si="241">TEXT(EDATE(C2757,-3),"ggge")</f>
        <v>平成28</v>
      </c>
      <c r="B2757" s="552">
        <f t="shared" si="238"/>
        <v>41</v>
      </c>
      <c r="C2757" s="648" t="s">
        <v>6090</v>
      </c>
      <c r="D2757" s="648" t="str">
        <f t="shared" si="239"/>
        <v/>
      </c>
      <c r="E2757" s="713">
        <v>1</v>
      </c>
      <c r="F2757" s="650" t="s">
        <v>6091</v>
      </c>
      <c r="G2757" s="650" t="s">
        <v>2856</v>
      </c>
      <c r="H2757" s="650" t="s">
        <v>3538</v>
      </c>
      <c r="I2757" s="712" t="s">
        <v>4075</v>
      </c>
      <c r="J2757" s="669">
        <v>2</v>
      </c>
      <c r="K2757" s="669">
        <v>11</v>
      </c>
      <c r="L2757" s="669">
        <v>101</v>
      </c>
      <c r="M2757" s="176">
        <f t="shared" ref="M2757:M2820" si="242">E2757*L2757</f>
        <v>101</v>
      </c>
      <c r="N2757" s="1105"/>
      <c r="O2757" s="1129" t="str">
        <f t="shared" si="240"/>
        <v/>
      </c>
      <c r="P2757" s="175"/>
      <c r="Q2757" s="175"/>
      <c r="R2757" s="175"/>
      <c r="S2757" s="175"/>
      <c r="T2757" s="175"/>
      <c r="U2757" s="175"/>
      <c r="V2757" s="175"/>
      <c r="W2757" s="175"/>
      <c r="X2757" s="175"/>
      <c r="Y2757" s="175"/>
      <c r="Z2757" s="175"/>
      <c r="AA2757" s="175"/>
      <c r="AB2757" s="175"/>
      <c r="AC2757" s="175"/>
      <c r="AD2757" s="175"/>
      <c r="AE2757" s="175"/>
      <c r="AF2757" s="175"/>
      <c r="AG2757" s="175"/>
    </row>
    <row r="2758" spans="1:33" ht="18" customHeight="1">
      <c r="A2758" s="647" t="str">
        <f t="shared" si="241"/>
        <v>平成28</v>
      </c>
      <c r="B2758" s="552">
        <f t="shared" si="238"/>
        <v>166</v>
      </c>
      <c r="C2758" s="648" t="s">
        <v>6090</v>
      </c>
      <c r="D2758" s="648" t="str">
        <f t="shared" si="239"/>
        <v/>
      </c>
      <c r="E2758" s="711">
        <v>1</v>
      </c>
      <c r="F2758" s="650" t="s">
        <v>6092</v>
      </c>
      <c r="G2758" s="650" t="s">
        <v>6093</v>
      </c>
      <c r="H2758" s="650" t="s">
        <v>3547</v>
      </c>
      <c r="I2758" s="712" t="s">
        <v>5698</v>
      </c>
      <c r="J2758" s="669">
        <v>1</v>
      </c>
      <c r="K2758" s="669">
        <v>1</v>
      </c>
      <c r="L2758" s="669">
        <v>25</v>
      </c>
      <c r="M2758" s="176">
        <f t="shared" si="242"/>
        <v>25</v>
      </c>
      <c r="N2758" s="1105" t="s">
        <v>5342</v>
      </c>
      <c r="O2758" s="1129" t="str">
        <f t="shared" si="240"/>
        <v/>
      </c>
      <c r="P2758" s="175"/>
      <c r="Q2758" s="175"/>
      <c r="R2758" s="175"/>
      <c r="S2758" s="175"/>
      <c r="T2758" s="175"/>
      <c r="U2758" s="175"/>
      <c r="V2758" s="175"/>
      <c r="W2758" s="175"/>
      <c r="X2758" s="175"/>
      <c r="Y2758" s="175"/>
      <c r="Z2758" s="175"/>
      <c r="AA2758" s="175"/>
      <c r="AB2758" s="175"/>
      <c r="AC2758" s="175"/>
      <c r="AD2758" s="175"/>
      <c r="AE2758" s="175"/>
      <c r="AF2758" s="175"/>
      <c r="AG2758" s="175"/>
    </row>
    <row r="2759" spans="1:33" ht="18" customHeight="1">
      <c r="A2759" s="647" t="str">
        <f t="shared" si="241"/>
        <v>平成28</v>
      </c>
      <c r="B2759" s="552">
        <f t="shared" si="238"/>
        <v>5</v>
      </c>
      <c r="C2759" s="648" t="s">
        <v>6094</v>
      </c>
      <c r="D2759" s="648">
        <f t="shared" si="239"/>
        <v>42545</v>
      </c>
      <c r="E2759" s="711">
        <v>2</v>
      </c>
      <c r="F2759" s="650" t="s">
        <v>6095</v>
      </c>
      <c r="G2759" s="650" t="s">
        <v>6096</v>
      </c>
      <c r="H2759" s="650" t="s">
        <v>3547</v>
      </c>
      <c r="I2759" s="712" t="s">
        <v>5698</v>
      </c>
      <c r="J2759" s="669">
        <v>1</v>
      </c>
      <c r="K2759" s="669">
        <v>194</v>
      </c>
      <c r="L2759" s="669">
        <v>385</v>
      </c>
      <c r="M2759" s="176">
        <f t="shared" si="242"/>
        <v>770</v>
      </c>
      <c r="N2759" s="1105" t="s">
        <v>5342</v>
      </c>
      <c r="O2759" s="1129" t="str">
        <f t="shared" si="240"/>
        <v/>
      </c>
      <c r="P2759" s="175"/>
      <c r="Q2759" s="175"/>
      <c r="R2759" s="175"/>
      <c r="S2759" s="175"/>
      <c r="T2759" s="175"/>
      <c r="U2759" s="175"/>
      <c r="V2759" s="175"/>
      <c r="W2759" s="175"/>
      <c r="X2759" s="175"/>
      <c r="Y2759" s="175"/>
      <c r="Z2759" s="175"/>
      <c r="AA2759" s="175"/>
      <c r="AB2759" s="175"/>
      <c r="AC2759" s="175"/>
      <c r="AD2759" s="175"/>
      <c r="AE2759" s="175"/>
      <c r="AF2759" s="175"/>
      <c r="AG2759" s="175"/>
    </row>
    <row r="2760" spans="1:33" ht="18" customHeight="1">
      <c r="A2760" s="647" t="str">
        <f t="shared" si="241"/>
        <v>平成28</v>
      </c>
      <c r="B2760" s="552">
        <f t="shared" si="238"/>
        <v>166</v>
      </c>
      <c r="C2760" s="648" t="s">
        <v>6097</v>
      </c>
      <c r="D2760" s="648" t="str">
        <f t="shared" si="239"/>
        <v/>
      </c>
      <c r="E2760" s="711">
        <v>1</v>
      </c>
      <c r="F2760" s="650" t="s">
        <v>6098</v>
      </c>
      <c r="G2760" s="650" t="s">
        <v>6099</v>
      </c>
      <c r="H2760" s="650" t="s">
        <v>3547</v>
      </c>
      <c r="I2760" s="712" t="s">
        <v>5698</v>
      </c>
      <c r="J2760" s="669">
        <v>1</v>
      </c>
      <c r="K2760" s="669">
        <v>1</v>
      </c>
      <c r="L2760" s="669">
        <v>22</v>
      </c>
      <c r="M2760" s="176">
        <f t="shared" si="242"/>
        <v>22</v>
      </c>
      <c r="N2760" s="1105" t="s">
        <v>5342</v>
      </c>
      <c r="O2760" s="1129" t="str">
        <f t="shared" si="240"/>
        <v/>
      </c>
      <c r="P2760" s="175"/>
      <c r="Q2760" s="175"/>
      <c r="R2760" s="175"/>
      <c r="S2760" s="175"/>
      <c r="T2760" s="175"/>
      <c r="U2760" s="175"/>
      <c r="V2760" s="175"/>
      <c r="W2760" s="175"/>
      <c r="X2760" s="175"/>
      <c r="Y2760" s="175"/>
      <c r="Z2760" s="175"/>
      <c r="AA2760" s="175"/>
      <c r="AB2760" s="175"/>
      <c r="AC2760" s="175"/>
      <c r="AD2760" s="175"/>
      <c r="AE2760" s="175"/>
      <c r="AF2760" s="175"/>
      <c r="AG2760" s="175"/>
    </row>
    <row r="2761" spans="1:33" ht="18" customHeight="1">
      <c r="A2761" s="647" t="str">
        <f t="shared" si="241"/>
        <v>平成28</v>
      </c>
      <c r="B2761" s="551">
        <f t="shared" si="238"/>
        <v>7</v>
      </c>
      <c r="C2761" s="648" t="s">
        <v>6100</v>
      </c>
      <c r="D2761" s="648">
        <f t="shared" si="239"/>
        <v>42484</v>
      </c>
      <c r="E2761" s="711">
        <v>2</v>
      </c>
      <c r="F2761" s="650" t="s">
        <v>6101</v>
      </c>
      <c r="G2761" s="650" t="s">
        <v>5953</v>
      </c>
      <c r="H2761" s="650" t="s">
        <v>2920</v>
      </c>
      <c r="I2761" s="712" t="s">
        <v>4976</v>
      </c>
      <c r="J2761" s="669">
        <v>1</v>
      </c>
      <c r="K2761" s="669">
        <v>124</v>
      </c>
      <c r="L2761" s="669">
        <v>259</v>
      </c>
      <c r="M2761" s="176">
        <f t="shared" si="242"/>
        <v>518</v>
      </c>
      <c r="N2761" s="1105"/>
      <c r="O2761" s="1129" t="str">
        <f t="shared" si="240"/>
        <v/>
      </c>
      <c r="P2761" s="175"/>
      <c r="Q2761" s="175"/>
      <c r="R2761" s="175"/>
      <c r="S2761" s="175"/>
      <c r="T2761" s="175"/>
      <c r="U2761" s="175"/>
      <c r="V2761" s="175"/>
      <c r="W2761" s="175"/>
      <c r="X2761" s="175"/>
      <c r="Y2761" s="175"/>
      <c r="Z2761" s="175"/>
      <c r="AA2761" s="175"/>
      <c r="AB2761" s="175"/>
      <c r="AC2761" s="175"/>
      <c r="AD2761" s="175"/>
      <c r="AE2761" s="175"/>
      <c r="AF2761" s="175"/>
      <c r="AG2761" s="175"/>
    </row>
    <row r="2762" spans="1:33" ht="18" customHeight="1">
      <c r="A2762" s="647" t="str">
        <f t="shared" si="241"/>
        <v>平成28</v>
      </c>
      <c r="B2762" s="552">
        <f t="shared" si="238"/>
        <v>63</v>
      </c>
      <c r="C2762" s="648" t="s">
        <v>6102</v>
      </c>
      <c r="D2762" s="648">
        <f t="shared" si="239"/>
        <v>42605</v>
      </c>
      <c r="E2762" s="711">
        <v>2</v>
      </c>
      <c r="F2762" s="650" t="s">
        <v>6103</v>
      </c>
      <c r="G2762" s="650" t="s">
        <v>1537</v>
      </c>
      <c r="H2762" s="650" t="s">
        <v>3536</v>
      </c>
      <c r="I2762" s="712" t="s">
        <v>5698</v>
      </c>
      <c r="J2762" s="669">
        <v>2</v>
      </c>
      <c r="K2762" s="669">
        <v>8</v>
      </c>
      <c r="L2762" s="669">
        <v>70</v>
      </c>
      <c r="M2762" s="176">
        <f t="shared" si="242"/>
        <v>140</v>
      </c>
      <c r="N2762" s="1105"/>
      <c r="O2762" s="1129" t="str">
        <f t="shared" si="240"/>
        <v/>
      </c>
      <c r="P2762" s="175"/>
      <c r="Q2762" s="175"/>
      <c r="R2762" s="175"/>
      <c r="S2762" s="175"/>
      <c r="T2762" s="175"/>
      <c r="U2762" s="175"/>
      <c r="V2762" s="175"/>
      <c r="W2762" s="175"/>
      <c r="X2762" s="175"/>
      <c r="Y2762" s="175"/>
      <c r="Z2762" s="175"/>
      <c r="AA2762" s="175"/>
      <c r="AB2762" s="175"/>
      <c r="AC2762" s="175"/>
      <c r="AD2762" s="175"/>
      <c r="AE2762" s="175"/>
      <c r="AF2762" s="175"/>
      <c r="AG2762" s="175"/>
    </row>
    <row r="2763" spans="1:33" ht="18" customHeight="1">
      <c r="A2763" s="647" t="str">
        <f t="shared" si="241"/>
        <v>平成28</v>
      </c>
      <c r="B2763" s="552">
        <f t="shared" si="238"/>
        <v>63</v>
      </c>
      <c r="C2763" s="648" t="s">
        <v>6102</v>
      </c>
      <c r="D2763" s="648">
        <f t="shared" si="239"/>
        <v>42605</v>
      </c>
      <c r="E2763" s="711">
        <v>2</v>
      </c>
      <c r="F2763" s="650" t="s">
        <v>6104</v>
      </c>
      <c r="G2763" s="650" t="s">
        <v>1537</v>
      </c>
      <c r="H2763" s="650" t="s">
        <v>4787</v>
      </c>
      <c r="I2763" s="712" t="s">
        <v>5698</v>
      </c>
      <c r="J2763" s="669">
        <v>2</v>
      </c>
      <c r="K2763" s="669">
        <v>8</v>
      </c>
      <c r="L2763" s="669">
        <v>74</v>
      </c>
      <c r="M2763" s="176">
        <f t="shared" si="242"/>
        <v>148</v>
      </c>
      <c r="N2763" s="1105"/>
      <c r="O2763" s="1129" t="str">
        <f t="shared" si="240"/>
        <v/>
      </c>
      <c r="P2763" s="175"/>
      <c r="Q2763" s="175"/>
      <c r="R2763" s="175"/>
      <c r="S2763" s="175"/>
      <c r="T2763" s="175"/>
      <c r="U2763" s="175"/>
      <c r="V2763" s="175"/>
      <c r="W2763" s="175"/>
      <c r="X2763" s="175"/>
      <c r="Y2763" s="175"/>
      <c r="Z2763" s="175"/>
      <c r="AA2763" s="175"/>
      <c r="AB2763" s="175"/>
      <c r="AC2763" s="175"/>
      <c r="AD2763" s="175"/>
      <c r="AE2763" s="175"/>
      <c r="AF2763" s="175"/>
      <c r="AG2763" s="175"/>
    </row>
    <row r="2764" spans="1:33" ht="18" customHeight="1">
      <c r="A2764" s="647" t="str">
        <f t="shared" si="241"/>
        <v>平成28</v>
      </c>
      <c r="B2764" s="551">
        <f t="shared" si="238"/>
        <v>31</v>
      </c>
      <c r="C2764" s="648" t="s">
        <v>6105</v>
      </c>
      <c r="D2764" s="648">
        <f t="shared" si="239"/>
        <v>42591</v>
      </c>
      <c r="E2764" s="711">
        <v>2</v>
      </c>
      <c r="F2764" s="650" t="s">
        <v>6106</v>
      </c>
      <c r="G2764" s="650" t="s">
        <v>2915</v>
      </c>
      <c r="H2764" s="650" t="s">
        <v>4792</v>
      </c>
      <c r="I2764" s="712" t="s">
        <v>4976</v>
      </c>
      <c r="J2764" s="669">
        <v>1</v>
      </c>
      <c r="K2764" s="669">
        <v>16</v>
      </c>
      <c r="L2764" s="669">
        <v>45</v>
      </c>
      <c r="M2764" s="176">
        <f t="shared" si="242"/>
        <v>90</v>
      </c>
      <c r="N2764" s="1105"/>
      <c r="O2764" s="1129" t="str">
        <f t="shared" si="240"/>
        <v/>
      </c>
      <c r="P2764" s="175"/>
      <c r="Q2764" s="175"/>
      <c r="R2764" s="175"/>
      <c r="S2764" s="175"/>
      <c r="T2764" s="175"/>
      <c r="U2764" s="175"/>
      <c r="V2764" s="175"/>
      <c r="W2764" s="175"/>
      <c r="X2764" s="175"/>
      <c r="Y2764" s="175"/>
      <c r="Z2764" s="175"/>
      <c r="AA2764" s="175"/>
      <c r="AB2764" s="175"/>
      <c r="AC2764" s="175"/>
      <c r="AD2764" s="175"/>
      <c r="AE2764" s="175"/>
      <c r="AF2764" s="175"/>
      <c r="AG2764" s="175"/>
    </row>
    <row r="2765" spans="1:33" ht="18" customHeight="1">
      <c r="A2765" s="647" t="str">
        <f t="shared" si="241"/>
        <v>平成28</v>
      </c>
      <c r="B2765" s="551">
        <f t="shared" si="238"/>
        <v>97</v>
      </c>
      <c r="C2765" s="648" t="s">
        <v>6105</v>
      </c>
      <c r="D2765" s="648" t="str">
        <f t="shared" si="239"/>
        <v/>
      </c>
      <c r="E2765" s="711">
        <v>1</v>
      </c>
      <c r="F2765" s="650" t="s">
        <v>6107</v>
      </c>
      <c r="G2765" s="650" t="s">
        <v>2915</v>
      </c>
      <c r="H2765" s="650" t="s">
        <v>4792</v>
      </c>
      <c r="I2765" s="712" t="s">
        <v>4976</v>
      </c>
      <c r="J2765" s="669">
        <v>1</v>
      </c>
      <c r="K2765" s="669">
        <v>5</v>
      </c>
      <c r="L2765" s="669">
        <v>48</v>
      </c>
      <c r="M2765" s="176">
        <f t="shared" si="242"/>
        <v>48</v>
      </c>
      <c r="N2765" s="1105" t="s">
        <v>5342</v>
      </c>
      <c r="O2765" s="1129" t="str">
        <f t="shared" si="240"/>
        <v/>
      </c>
      <c r="P2765" s="175"/>
      <c r="Q2765" s="175"/>
      <c r="R2765" s="175"/>
      <c r="S2765" s="175"/>
      <c r="T2765" s="175"/>
      <c r="U2765" s="175"/>
      <c r="V2765" s="175"/>
      <c r="W2765" s="175"/>
      <c r="X2765" s="175"/>
      <c r="Y2765" s="175"/>
      <c r="Z2765" s="175"/>
      <c r="AA2765" s="175"/>
      <c r="AB2765" s="175"/>
      <c r="AC2765" s="175"/>
      <c r="AD2765" s="175"/>
      <c r="AE2765" s="175"/>
      <c r="AF2765" s="175"/>
      <c r="AG2765" s="175"/>
    </row>
    <row r="2766" spans="1:33" ht="18" customHeight="1">
      <c r="A2766" s="647" t="str">
        <f t="shared" si="241"/>
        <v>平成28</v>
      </c>
      <c r="B2766" s="552">
        <f t="shared" si="238"/>
        <v>9</v>
      </c>
      <c r="C2766" s="648" t="s">
        <v>6108</v>
      </c>
      <c r="D2766" s="648">
        <f t="shared" si="239"/>
        <v>42615</v>
      </c>
      <c r="E2766" s="713">
        <v>3</v>
      </c>
      <c r="F2766" s="650" t="s">
        <v>6109</v>
      </c>
      <c r="G2766" s="650" t="s">
        <v>6110</v>
      </c>
      <c r="H2766" s="650" t="s">
        <v>2963</v>
      </c>
      <c r="I2766" s="712" t="s">
        <v>4075</v>
      </c>
      <c r="J2766" s="669">
        <v>1</v>
      </c>
      <c r="K2766" s="669">
        <v>92</v>
      </c>
      <c r="L2766" s="669">
        <v>124</v>
      </c>
      <c r="M2766" s="176">
        <f t="shared" si="242"/>
        <v>372</v>
      </c>
      <c r="N2766" s="1105"/>
      <c r="O2766" s="1129" t="str">
        <f t="shared" si="240"/>
        <v/>
      </c>
      <c r="P2766" s="175"/>
      <c r="Q2766" s="175"/>
      <c r="R2766" s="175"/>
      <c r="S2766" s="175"/>
      <c r="T2766" s="175"/>
      <c r="U2766" s="175"/>
      <c r="V2766" s="175"/>
      <c r="W2766" s="175"/>
      <c r="X2766" s="175"/>
      <c r="Y2766" s="175"/>
      <c r="Z2766" s="175"/>
      <c r="AA2766" s="175"/>
      <c r="AB2766" s="175"/>
      <c r="AC2766" s="175"/>
      <c r="AD2766" s="175"/>
      <c r="AE2766" s="175"/>
      <c r="AF2766" s="175"/>
      <c r="AG2766" s="175"/>
    </row>
    <row r="2767" spans="1:33" ht="18" customHeight="1">
      <c r="A2767" s="647" t="str">
        <f t="shared" si="241"/>
        <v>平成28</v>
      </c>
      <c r="B2767" s="552">
        <f t="shared" si="238"/>
        <v>97</v>
      </c>
      <c r="C2767" s="648" t="s">
        <v>6108</v>
      </c>
      <c r="D2767" s="648" t="str">
        <f t="shared" si="239"/>
        <v/>
      </c>
      <c r="E2767" s="713">
        <v>1</v>
      </c>
      <c r="F2767" s="650" t="s">
        <v>5758</v>
      </c>
      <c r="G2767" s="650" t="s">
        <v>6110</v>
      </c>
      <c r="H2767" s="650" t="s">
        <v>2963</v>
      </c>
      <c r="I2767" s="712" t="s">
        <v>4075</v>
      </c>
      <c r="J2767" s="669">
        <v>1</v>
      </c>
      <c r="K2767" s="669">
        <v>5</v>
      </c>
      <c r="L2767" s="669">
        <v>60</v>
      </c>
      <c r="M2767" s="176">
        <f t="shared" si="242"/>
        <v>60</v>
      </c>
      <c r="N2767" s="1105" t="s">
        <v>5342</v>
      </c>
      <c r="O2767" s="1129" t="str">
        <f t="shared" si="240"/>
        <v/>
      </c>
      <c r="P2767" s="175"/>
      <c r="Q2767" s="175"/>
      <c r="R2767" s="175"/>
      <c r="S2767" s="175"/>
      <c r="T2767" s="175"/>
      <c r="U2767" s="175"/>
      <c r="V2767" s="175"/>
      <c r="W2767" s="175"/>
      <c r="X2767" s="175"/>
      <c r="Y2767" s="175"/>
      <c r="Z2767" s="175"/>
      <c r="AA2767" s="175"/>
      <c r="AB2767" s="175"/>
      <c r="AC2767" s="175"/>
      <c r="AD2767" s="175"/>
      <c r="AE2767" s="175"/>
      <c r="AF2767" s="175"/>
      <c r="AG2767" s="175"/>
    </row>
    <row r="2768" spans="1:33" ht="18" customHeight="1">
      <c r="A2768" s="647" t="str">
        <f t="shared" si="241"/>
        <v>平成28</v>
      </c>
      <c r="B2768" s="552">
        <f t="shared" si="238"/>
        <v>130</v>
      </c>
      <c r="C2768" s="648" t="s">
        <v>6111</v>
      </c>
      <c r="D2768" s="648" t="str">
        <f t="shared" si="239"/>
        <v/>
      </c>
      <c r="E2768" s="713">
        <v>1</v>
      </c>
      <c r="F2768" s="650" t="s">
        <v>6112</v>
      </c>
      <c r="G2768" s="650" t="s">
        <v>6110</v>
      </c>
      <c r="H2768" s="650" t="s">
        <v>2963</v>
      </c>
      <c r="I2768" s="712" t="s">
        <v>4075</v>
      </c>
      <c r="J2768" s="669">
        <v>1</v>
      </c>
      <c r="K2768" s="669">
        <v>3</v>
      </c>
      <c r="L2768" s="669">
        <v>79</v>
      </c>
      <c r="M2768" s="176">
        <f t="shared" si="242"/>
        <v>79</v>
      </c>
      <c r="N2768" s="1105" t="s">
        <v>5342</v>
      </c>
      <c r="O2768" s="1129" t="str">
        <f t="shared" si="240"/>
        <v/>
      </c>
      <c r="P2768" s="175"/>
      <c r="Q2768" s="175"/>
      <c r="R2768" s="175"/>
      <c r="S2768" s="175"/>
      <c r="T2768" s="175"/>
      <c r="U2768" s="175"/>
      <c r="V2768" s="175"/>
      <c r="W2768" s="175"/>
      <c r="X2768" s="175"/>
      <c r="Y2768" s="175"/>
      <c r="Z2768" s="175"/>
      <c r="AA2768" s="175"/>
      <c r="AB2768" s="175"/>
      <c r="AC2768" s="175"/>
      <c r="AD2768" s="175"/>
      <c r="AE2768" s="175"/>
      <c r="AF2768" s="175"/>
      <c r="AG2768" s="175"/>
    </row>
    <row r="2769" spans="1:33" ht="18" customHeight="1">
      <c r="A2769" s="647" t="str">
        <f t="shared" si="241"/>
        <v>平成28</v>
      </c>
      <c r="B2769" s="551">
        <f t="shared" si="238"/>
        <v>150</v>
      </c>
      <c r="C2769" s="648" t="s">
        <v>6113</v>
      </c>
      <c r="D2769" s="648" t="str">
        <f t="shared" si="239"/>
        <v/>
      </c>
      <c r="E2769" s="711">
        <v>1</v>
      </c>
      <c r="F2769" s="651" t="s">
        <v>5499</v>
      </c>
      <c r="G2769" s="650" t="s">
        <v>5927</v>
      </c>
      <c r="H2769" s="650" t="s">
        <v>3585</v>
      </c>
      <c r="I2769" s="712" t="s">
        <v>4976</v>
      </c>
      <c r="J2769" s="669">
        <v>2</v>
      </c>
      <c r="K2769" s="669">
        <v>2</v>
      </c>
      <c r="L2769" s="669">
        <v>32</v>
      </c>
      <c r="M2769" s="176">
        <f t="shared" si="242"/>
        <v>32</v>
      </c>
      <c r="N2769" s="1105" t="s">
        <v>5342</v>
      </c>
      <c r="O2769" s="1129" t="str">
        <f t="shared" si="240"/>
        <v/>
      </c>
      <c r="P2769" s="175"/>
      <c r="Q2769" s="175"/>
      <c r="R2769" s="175"/>
      <c r="S2769" s="175"/>
      <c r="T2769" s="175"/>
      <c r="U2769" s="175"/>
      <c r="V2769" s="175"/>
      <c r="W2769" s="175"/>
      <c r="X2769" s="175"/>
      <c r="Y2769" s="175"/>
      <c r="Z2769" s="175"/>
      <c r="AA2769" s="175"/>
      <c r="AB2769" s="175"/>
      <c r="AC2769" s="175"/>
      <c r="AD2769" s="175"/>
      <c r="AE2769" s="175"/>
      <c r="AF2769" s="175"/>
      <c r="AG2769" s="175"/>
    </row>
    <row r="2770" spans="1:33" ht="18" customHeight="1">
      <c r="A2770" s="647" t="str">
        <f t="shared" si="241"/>
        <v>平成28</v>
      </c>
      <c r="B2770" s="552">
        <f t="shared" si="238"/>
        <v>41</v>
      </c>
      <c r="C2770" s="648" t="s">
        <v>6114</v>
      </c>
      <c r="D2770" s="648" t="str">
        <f t="shared" si="239"/>
        <v/>
      </c>
      <c r="E2770" s="711">
        <v>1</v>
      </c>
      <c r="F2770" s="679" t="s">
        <v>6115</v>
      </c>
      <c r="G2770" s="650" t="s">
        <v>6004</v>
      </c>
      <c r="H2770" s="679" t="s">
        <v>3533</v>
      </c>
      <c r="I2770" s="714" t="s">
        <v>5698</v>
      </c>
      <c r="J2770" s="687" t="s">
        <v>5345</v>
      </c>
      <c r="K2770" s="669">
        <v>11</v>
      </c>
      <c r="L2770" s="669">
        <v>290</v>
      </c>
      <c r="M2770" s="176">
        <f t="shared" si="242"/>
        <v>290</v>
      </c>
      <c r="N2770" s="1105" t="s">
        <v>5342</v>
      </c>
      <c r="O2770" s="1129" t="str">
        <f t="shared" si="240"/>
        <v/>
      </c>
      <c r="P2770" s="175"/>
      <c r="Q2770" s="175"/>
      <c r="R2770" s="175"/>
      <c r="S2770" s="175"/>
      <c r="T2770" s="175"/>
      <c r="U2770" s="175"/>
      <c r="V2770" s="175"/>
      <c r="W2770" s="175"/>
      <c r="X2770" s="175"/>
      <c r="Y2770" s="175"/>
      <c r="Z2770" s="175"/>
      <c r="AA2770" s="175"/>
      <c r="AB2770" s="175"/>
      <c r="AC2770" s="175"/>
      <c r="AD2770" s="175"/>
      <c r="AE2770" s="175"/>
      <c r="AF2770" s="175"/>
      <c r="AG2770" s="175"/>
    </row>
    <row r="2771" spans="1:33" ht="18" customHeight="1">
      <c r="A2771" s="647" t="str">
        <f t="shared" si="241"/>
        <v>平成28</v>
      </c>
      <c r="B2771" s="552">
        <f t="shared" si="238"/>
        <v>116</v>
      </c>
      <c r="C2771" s="648" t="s">
        <v>6114</v>
      </c>
      <c r="D2771" s="648" t="str">
        <f t="shared" si="239"/>
        <v/>
      </c>
      <c r="E2771" s="711">
        <v>1</v>
      </c>
      <c r="F2771" s="650" t="s">
        <v>6116</v>
      </c>
      <c r="G2771" s="650" t="s">
        <v>2915</v>
      </c>
      <c r="H2771" s="650" t="s">
        <v>3335</v>
      </c>
      <c r="I2771" s="712" t="s">
        <v>5698</v>
      </c>
      <c r="J2771" s="669">
        <v>2</v>
      </c>
      <c r="K2771" s="669">
        <v>4</v>
      </c>
      <c r="L2771" s="669">
        <v>79</v>
      </c>
      <c r="M2771" s="176">
        <f t="shared" si="242"/>
        <v>79</v>
      </c>
      <c r="N2771" s="1105" t="s">
        <v>5342</v>
      </c>
      <c r="O2771" s="1129" t="str">
        <f t="shared" si="240"/>
        <v/>
      </c>
      <c r="P2771" s="175"/>
      <c r="Q2771" s="175"/>
      <c r="R2771" s="175"/>
      <c r="S2771" s="175"/>
      <c r="T2771" s="175"/>
      <c r="U2771" s="175"/>
      <c r="V2771" s="175"/>
      <c r="W2771" s="175"/>
      <c r="X2771" s="175"/>
      <c r="Y2771" s="175"/>
      <c r="Z2771" s="175"/>
      <c r="AA2771" s="175"/>
      <c r="AB2771" s="175"/>
      <c r="AC2771" s="175"/>
      <c r="AD2771" s="175"/>
      <c r="AE2771" s="175"/>
      <c r="AF2771" s="175"/>
      <c r="AG2771" s="175"/>
    </row>
    <row r="2772" spans="1:33" ht="18" customHeight="1">
      <c r="A2772" s="647" t="str">
        <f t="shared" si="241"/>
        <v>平成28</v>
      </c>
      <c r="B2772" s="552">
        <f t="shared" si="238"/>
        <v>116</v>
      </c>
      <c r="C2772" s="648" t="s">
        <v>6117</v>
      </c>
      <c r="D2772" s="648" t="str">
        <f t="shared" si="239"/>
        <v/>
      </c>
      <c r="E2772" s="713">
        <v>1</v>
      </c>
      <c r="F2772" s="650" t="s">
        <v>6118</v>
      </c>
      <c r="G2772" s="650" t="s">
        <v>6119</v>
      </c>
      <c r="H2772" s="650" t="s">
        <v>3242</v>
      </c>
      <c r="I2772" s="712" t="s">
        <v>4075</v>
      </c>
      <c r="J2772" s="669">
        <v>1</v>
      </c>
      <c r="K2772" s="669">
        <v>4</v>
      </c>
      <c r="L2772" s="669">
        <v>48</v>
      </c>
      <c r="M2772" s="176">
        <f t="shared" si="242"/>
        <v>48</v>
      </c>
      <c r="N2772" s="1105" t="s">
        <v>5342</v>
      </c>
      <c r="O2772" s="1129" t="str">
        <f t="shared" si="240"/>
        <v/>
      </c>
      <c r="P2772" s="175"/>
      <c r="Q2772" s="175"/>
      <c r="R2772" s="175"/>
      <c r="S2772" s="175"/>
      <c r="T2772" s="175"/>
      <c r="U2772" s="175"/>
      <c r="V2772" s="175"/>
      <c r="W2772" s="175"/>
      <c r="X2772" s="175"/>
      <c r="Y2772" s="175"/>
      <c r="Z2772" s="175"/>
      <c r="AA2772" s="175"/>
      <c r="AB2772" s="175"/>
      <c r="AC2772" s="175"/>
      <c r="AD2772" s="175"/>
      <c r="AE2772" s="175"/>
      <c r="AF2772" s="175"/>
      <c r="AG2772" s="175"/>
    </row>
    <row r="2773" spans="1:33" ht="18" customHeight="1">
      <c r="A2773" s="647" t="str">
        <f t="shared" si="241"/>
        <v>平成28</v>
      </c>
      <c r="B2773" s="552">
        <f t="shared" si="238"/>
        <v>11</v>
      </c>
      <c r="C2773" s="648" t="s">
        <v>6120</v>
      </c>
      <c r="D2773" s="648">
        <f t="shared" si="239"/>
        <v>42666</v>
      </c>
      <c r="E2773" s="713">
        <v>2</v>
      </c>
      <c r="F2773" s="650" t="s">
        <v>6121</v>
      </c>
      <c r="G2773" s="650" t="s">
        <v>6110</v>
      </c>
      <c r="H2773" s="650" t="s">
        <v>3527</v>
      </c>
      <c r="I2773" s="712" t="s">
        <v>4075</v>
      </c>
      <c r="J2773" s="669">
        <v>1</v>
      </c>
      <c r="K2773" s="669">
        <v>87</v>
      </c>
      <c r="L2773" s="669">
        <v>144</v>
      </c>
      <c r="M2773" s="176">
        <f t="shared" si="242"/>
        <v>288</v>
      </c>
      <c r="N2773" s="1105"/>
      <c r="O2773" s="1129" t="str">
        <f t="shared" si="240"/>
        <v/>
      </c>
      <c r="P2773" s="175"/>
      <c r="Q2773" s="175"/>
      <c r="R2773" s="175"/>
      <c r="S2773" s="175"/>
      <c r="T2773" s="175"/>
      <c r="U2773" s="175"/>
      <c r="V2773" s="175"/>
      <c r="W2773" s="175"/>
      <c r="X2773" s="175"/>
      <c r="Y2773" s="175"/>
      <c r="Z2773" s="175"/>
      <c r="AA2773" s="175"/>
      <c r="AB2773" s="175"/>
      <c r="AC2773" s="175"/>
      <c r="AD2773" s="175"/>
      <c r="AE2773" s="175"/>
      <c r="AF2773" s="175"/>
      <c r="AG2773" s="175"/>
    </row>
    <row r="2774" spans="1:33" ht="18" customHeight="1">
      <c r="A2774" s="647" t="str">
        <f t="shared" si="241"/>
        <v>平成28</v>
      </c>
      <c r="B2774" s="552">
        <f t="shared" si="238"/>
        <v>23</v>
      </c>
      <c r="C2774" s="648" t="s">
        <v>6122</v>
      </c>
      <c r="D2774" s="648">
        <f t="shared" si="239"/>
        <v>42676</v>
      </c>
      <c r="E2774" s="713">
        <v>2</v>
      </c>
      <c r="F2774" s="650" t="s">
        <v>6123</v>
      </c>
      <c r="G2774" s="650" t="s">
        <v>6124</v>
      </c>
      <c r="H2774" s="650" t="s">
        <v>2957</v>
      </c>
      <c r="I2774" s="712" t="s">
        <v>4075</v>
      </c>
      <c r="J2774" s="669">
        <v>1</v>
      </c>
      <c r="K2774" s="669">
        <v>37</v>
      </c>
      <c r="L2774" s="669">
        <v>163</v>
      </c>
      <c r="M2774" s="176">
        <f t="shared" si="242"/>
        <v>326</v>
      </c>
      <c r="N2774" s="1105"/>
      <c r="O2774" s="1129" t="str">
        <f t="shared" si="240"/>
        <v/>
      </c>
      <c r="P2774" s="175"/>
      <c r="Q2774" s="175"/>
      <c r="R2774" s="175"/>
      <c r="S2774" s="175"/>
      <c r="T2774" s="175"/>
      <c r="U2774" s="175"/>
      <c r="V2774" s="175"/>
      <c r="W2774" s="175"/>
      <c r="X2774" s="175"/>
      <c r="Y2774" s="175"/>
      <c r="Z2774" s="175"/>
      <c r="AA2774" s="175"/>
      <c r="AB2774" s="175"/>
      <c r="AC2774" s="175"/>
      <c r="AD2774" s="175"/>
      <c r="AE2774" s="175"/>
      <c r="AF2774" s="175"/>
      <c r="AG2774" s="175"/>
    </row>
    <row r="2775" spans="1:33" ht="18" customHeight="1">
      <c r="A2775" s="647" t="str">
        <f t="shared" si="241"/>
        <v>平成28</v>
      </c>
      <c r="B2775" s="552">
        <f t="shared" si="238"/>
        <v>166</v>
      </c>
      <c r="C2775" s="648" t="s">
        <v>6125</v>
      </c>
      <c r="D2775" s="648" t="str">
        <f t="shared" si="239"/>
        <v/>
      </c>
      <c r="E2775" s="715">
        <v>1</v>
      </c>
      <c r="F2775" s="676" t="s">
        <v>6126</v>
      </c>
      <c r="G2775" s="650" t="s">
        <v>6127</v>
      </c>
      <c r="H2775" s="650" t="s">
        <v>4787</v>
      </c>
      <c r="I2775" s="712" t="s">
        <v>5698</v>
      </c>
      <c r="J2775" s="669">
        <v>1</v>
      </c>
      <c r="K2775" s="669">
        <v>1</v>
      </c>
      <c r="L2775" s="669">
        <v>24</v>
      </c>
      <c r="M2775" s="176">
        <f t="shared" si="242"/>
        <v>24</v>
      </c>
      <c r="N2775" s="1105" t="s">
        <v>5342</v>
      </c>
      <c r="O2775" s="1129" t="str">
        <f t="shared" si="240"/>
        <v/>
      </c>
      <c r="P2775" s="175"/>
      <c r="Q2775" s="175"/>
      <c r="R2775" s="175"/>
      <c r="S2775" s="175"/>
      <c r="T2775" s="175"/>
      <c r="U2775" s="175"/>
      <c r="V2775" s="175"/>
      <c r="W2775" s="175"/>
      <c r="X2775" s="175"/>
      <c r="Y2775" s="175"/>
      <c r="Z2775" s="175"/>
      <c r="AA2775" s="175"/>
      <c r="AB2775" s="175"/>
      <c r="AC2775" s="175"/>
      <c r="AD2775" s="175"/>
      <c r="AE2775" s="175"/>
      <c r="AF2775" s="175"/>
      <c r="AG2775" s="175"/>
    </row>
    <row r="2776" spans="1:33" ht="18" customHeight="1">
      <c r="A2776" s="647" t="str">
        <f t="shared" si="241"/>
        <v>平成28</v>
      </c>
      <c r="B2776" s="552">
        <f t="shared" si="238"/>
        <v>166</v>
      </c>
      <c r="C2776" s="648" t="s">
        <v>6125</v>
      </c>
      <c r="D2776" s="648" t="str">
        <f t="shared" si="239"/>
        <v/>
      </c>
      <c r="E2776" s="715">
        <v>1</v>
      </c>
      <c r="F2776" s="676" t="s">
        <v>6128</v>
      </c>
      <c r="G2776" s="650" t="s">
        <v>6129</v>
      </c>
      <c r="H2776" s="650" t="s">
        <v>4787</v>
      </c>
      <c r="I2776" s="712" t="s">
        <v>5698</v>
      </c>
      <c r="J2776" s="669">
        <v>1</v>
      </c>
      <c r="K2776" s="669">
        <v>1</v>
      </c>
      <c r="L2776" s="669">
        <v>18</v>
      </c>
      <c r="M2776" s="176">
        <f t="shared" si="242"/>
        <v>18</v>
      </c>
      <c r="N2776" s="1105" t="s">
        <v>5342</v>
      </c>
      <c r="O2776" s="1129" t="str">
        <f t="shared" si="240"/>
        <v/>
      </c>
      <c r="P2776" s="175"/>
      <c r="Q2776" s="175"/>
      <c r="R2776" s="175"/>
      <c r="S2776" s="175"/>
      <c r="T2776" s="175"/>
      <c r="U2776" s="175"/>
      <c r="V2776" s="175"/>
      <c r="W2776" s="175"/>
      <c r="X2776" s="175"/>
      <c r="Y2776" s="175"/>
      <c r="Z2776" s="175"/>
      <c r="AA2776" s="175"/>
      <c r="AB2776" s="175"/>
      <c r="AC2776" s="175"/>
      <c r="AD2776" s="175"/>
      <c r="AE2776" s="175"/>
      <c r="AF2776" s="175"/>
      <c r="AG2776" s="175"/>
    </row>
    <row r="2777" spans="1:33" ht="18" customHeight="1">
      <c r="A2777" s="647" t="str">
        <f t="shared" si="241"/>
        <v>平成28</v>
      </c>
      <c r="B2777" s="552">
        <f t="shared" si="238"/>
        <v>70</v>
      </c>
      <c r="C2777" s="648" t="s">
        <v>6125</v>
      </c>
      <c r="D2777" s="648" t="str">
        <f t="shared" si="239"/>
        <v/>
      </c>
      <c r="E2777" s="715">
        <v>1</v>
      </c>
      <c r="F2777" s="676" t="s">
        <v>5465</v>
      </c>
      <c r="G2777" s="650" t="s">
        <v>6130</v>
      </c>
      <c r="H2777" s="650" t="s">
        <v>4787</v>
      </c>
      <c r="I2777" s="712" t="s">
        <v>5698</v>
      </c>
      <c r="J2777" s="669">
        <v>1</v>
      </c>
      <c r="K2777" s="669">
        <v>7</v>
      </c>
      <c r="L2777" s="669">
        <v>106</v>
      </c>
      <c r="M2777" s="176">
        <f t="shared" si="242"/>
        <v>106</v>
      </c>
      <c r="N2777" s="1105" t="s">
        <v>5342</v>
      </c>
      <c r="O2777" s="1129" t="str">
        <f t="shared" si="240"/>
        <v/>
      </c>
      <c r="P2777" s="175"/>
      <c r="Q2777" s="175"/>
      <c r="R2777" s="175"/>
      <c r="S2777" s="175"/>
      <c r="T2777" s="175"/>
      <c r="U2777" s="175"/>
      <c r="V2777" s="175"/>
      <c r="W2777" s="175"/>
      <c r="X2777" s="175"/>
      <c r="Y2777" s="175"/>
      <c r="Z2777" s="175"/>
      <c r="AA2777" s="175"/>
      <c r="AB2777" s="175"/>
      <c r="AC2777" s="175"/>
      <c r="AD2777" s="175"/>
      <c r="AE2777" s="175"/>
      <c r="AF2777" s="175"/>
      <c r="AG2777" s="175"/>
    </row>
    <row r="2778" spans="1:33" ht="18" customHeight="1">
      <c r="A2778" s="647" t="str">
        <f t="shared" si="241"/>
        <v>平成28</v>
      </c>
      <c r="B2778" s="552">
        <f t="shared" si="238"/>
        <v>3</v>
      </c>
      <c r="C2778" s="648" t="s">
        <v>6131</v>
      </c>
      <c r="D2778" s="648">
        <f t="shared" si="239"/>
        <v>42692</v>
      </c>
      <c r="E2778" s="715">
        <v>3</v>
      </c>
      <c r="F2778" s="650" t="s">
        <v>6132</v>
      </c>
      <c r="G2778" s="650" t="s">
        <v>6130</v>
      </c>
      <c r="H2778" s="650" t="s">
        <v>3611</v>
      </c>
      <c r="I2778" s="712" t="s">
        <v>5698</v>
      </c>
      <c r="J2778" s="669">
        <v>1</v>
      </c>
      <c r="K2778" s="669">
        <v>303</v>
      </c>
      <c r="L2778" s="669">
        <v>738</v>
      </c>
      <c r="M2778" s="176">
        <f t="shared" si="242"/>
        <v>2214</v>
      </c>
      <c r="N2778" s="1105" t="s">
        <v>5342</v>
      </c>
      <c r="O2778" s="1129" t="str">
        <f t="shared" si="240"/>
        <v/>
      </c>
      <c r="P2778" s="175"/>
      <c r="Q2778" s="175"/>
      <c r="R2778" s="175"/>
      <c r="S2778" s="175"/>
      <c r="T2778" s="175"/>
      <c r="U2778" s="175"/>
      <c r="V2778" s="175"/>
      <c r="W2778" s="175"/>
      <c r="X2778" s="175"/>
      <c r="Y2778" s="175"/>
      <c r="Z2778" s="175"/>
      <c r="AA2778" s="175"/>
      <c r="AB2778" s="175"/>
      <c r="AC2778" s="175"/>
      <c r="AD2778" s="175"/>
      <c r="AE2778" s="175"/>
      <c r="AF2778" s="175"/>
      <c r="AG2778" s="175"/>
    </row>
    <row r="2779" spans="1:33" ht="18" customHeight="1">
      <c r="A2779" s="647" t="str">
        <f t="shared" si="241"/>
        <v>平成28</v>
      </c>
      <c r="B2779" s="552">
        <f t="shared" si="238"/>
        <v>2</v>
      </c>
      <c r="C2779" s="648" t="s">
        <v>6133</v>
      </c>
      <c r="D2779" s="648">
        <f t="shared" si="239"/>
        <v>42680</v>
      </c>
      <c r="E2779" s="711">
        <v>3</v>
      </c>
      <c r="F2779" s="650" t="s">
        <v>6134</v>
      </c>
      <c r="G2779" s="650" t="s">
        <v>1698</v>
      </c>
      <c r="H2779" s="650" t="s">
        <v>3523</v>
      </c>
      <c r="I2779" s="712" t="s">
        <v>5039</v>
      </c>
      <c r="J2779" s="669">
        <v>1</v>
      </c>
      <c r="K2779" s="669">
        <v>373</v>
      </c>
      <c r="L2779" s="669">
        <v>832</v>
      </c>
      <c r="M2779" s="176">
        <f t="shared" si="242"/>
        <v>2496</v>
      </c>
      <c r="N2779" s="1105"/>
      <c r="O2779" s="1129" t="str">
        <f t="shared" si="240"/>
        <v/>
      </c>
      <c r="P2779" s="175"/>
      <c r="Q2779" s="175"/>
      <c r="R2779" s="175"/>
      <c r="S2779" s="175"/>
      <c r="T2779" s="175"/>
      <c r="U2779" s="175"/>
      <c r="V2779" s="175"/>
      <c r="W2779" s="175"/>
      <c r="X2779" s="175"/>
      <c r="Y2779" s="175"/>
      <c r="Z2779" s="175"/>
      <c r="AA2779" s="175"/>
      <c r="AB2779" s="175"/>
      <c r="AC2779" s="175"/>
      <c r="AD2779" s="175"/>
      <c r="AE2779" s="175"/>
      <c r="AF2779" s="175"/>
      <c r="AG2779" s="175"/>
    </row>
    <row r="2780" spans="1:33" ht="18" customHeight="1">
      <c r="A2780" s="647" t="str">
        <f t="shared" si="241"/>
        <v>平成28</v>
      </c>
      <c r="B2780" s="552">
        <f t="shared" si="238"/>
        <v>19</v>
      </c>
      <c r="C2780" s="648" t="s">
        <v>6135</v>
      </c>
      <c r="D2780" s="648" t="str">
        <f t="shared" si="239"/>
        <v/>
      </c>
      <c r="E2780" s="713">
        <v>1</v>
      </c>
      <c r="F2780" s="650" t="s">
        <v>6136</v>
      </c>
      <c r="G2780" s="650" t="s">
        <v>4022</v>
      </c>
      <c r="H2780" s="650" t="s">
        <v>3614</v>
      </c>
      <c r="I2780" s="712" t="s">
        <v>4075</v>
      </c>
      <c r="J2780" s="669">
        <v>1</v>
      </c>
      <c r="K2780" s="669">
        <v>42</v>
      </c>
      <c r="L2780" s="669">
        <v>184</v>
      </c>
      <c r="M2780" s="176">
        <f t="shared" si="242"/>
        <v>184</v>
      </c>
      <c r="N2780" s="1104"/>
      <c r="O2780" s="1129" t="str">
        <f t="shared" si="240"/>
        <v/>
      </c>
      <c r="P2780" s="175"/>
      <c r="Q2780" s="175"/>
      <c r="R2780" s="175"/>
      <c r="S2780" s="175"/>
      <c r="T2780" s="175"/>
      <c r="U2780" s="175"/>
      <c r="V2780" s="175"/>
      <c r="W2780" s="175"/>
      <c r="X2780" s="175"/>
      <c r="Y2780" s="175"/>
      <c r="Z2780" s="175"/>
      <c r="AA2780" s="175"/>
      <c r="AB2780" s="175"/>
      <c r="AC2780" s="175"/>
      <c r="AD2780" s="175"/>
      <c r="AE2780" s="175"/>
      <c r="AF2780" s="175"/>
      <c r="AG2780" s="175"/>
    </row>
    <row r="2781" spans="1:33" ht="18" customHeight="1">
      <c r="A2781" s="647" t="str">
        <f t="shared" si="241"/>
        <v>平成28</v>
      </c>
      <c r="B2781" s="552">
        <f t="shared" si="238"/>
        <v>70</v>
      </c>
      <c r="C2781" s="648" t="s">
        <v>6137</v>
      </c>
      <c r="D2781" s="648" t="str">
        <f t="shared" si="239"/>
        <v/>
      </c>
      <c r="E2781" s="711">
        <v>1</v>
      </c>
      <c r="F2781" s="650" t="s">
        <v>3643</v>
      </c>
      <c r="G2781" s="650" t="s">
        <v>2915</v>
      </c>
      <c r="H2781" s="650" t="s">
        <v>3536</v>
      </c>
      <c r="I2781" s="712" t="s">
        <v>5698</v>
      </c>
      <c r="J2781" s="669">
        <v>1</v>
      </c>
      <c r="K2781" s="669">
        <v>7</v>
      </c>
      <c r="L2781" s="669">
        <v>71</v>
      </c>
      <c r="M2781" s="176">
        <f t="shared" si="242"/>
        <v>71</v>
      </c>
      <c r="N2781" s="1105" t="s">
        <v>5342</v>
      </c>
      <c r="O2781" s="1129" t="str">
        <f t="shared" si="240"/>
        <v/>
      </c>
      <c r="P2781" s="175"/>
      <c r="Q2781" s="175"/>
      <c r="R2781" s="175"/>
      <c r="S2781" s="175"/>
      <c r="T2781" s="175"/>
      <c r="U2781" s="175"/>
      <c r="V2781" s="175"/>
      <c r="W2781" s="175"/>
      <c r="X2781" s="175"/>
      <c r="Y2781" s="175"/>
      <c r="Z2781" s="175"/>
      <c r="AA2781" s="175"/>
      <c r="AB2781" s="175"/>
      <c r="AC2781" s="175"/>
      <c r="AD2781" s="175"/>
      <c r="AE2781" s="175"/>
      <c r="AF2781" s="175"/>
      <c r="AG2781" s="175"/>
    </row>
    <row r="2782" spans="1:33" ht="18" customHeight="1">
      <c r="A2782" s="647" t="str">
        <f t="shared" si="241"/>
        <v>平成28</v>
      </c>
      <c r="B2782" s="552">
        <f t="shared" si="238"/>
        <v>83</v>
      </c>
      <c r="C2782" s="648" t="s">
        <v>6138</v>
      </c>
      <c r="D2782" s="648" t="str">
        <f t="shared" si="239"/>
        <v/>
      </c>
      <c r="E2782" s="711">
        <v>1</v>
      </c>
      <c r="F2782" s="650" t="s">
        <v>6139</v>
      </c>
      <c r="G2782" s="650" t="s">
        <v>2915</v>
      </c>
      <c r="H2782" s="650" t="s">
        <v>3536</v>
      </c>
      <c r="I2782" s="712" t="s">
        <v>5698</v>
      </c>
      <c r="J2782" s="669">
        <v>1</v>
      </c>
      <c r="K2782" s="669">
        <v>6</v>
      </c>
      <c r="L2782" s="669">
        <v>10</v>
      </c>
      <c r="M2782" s="176">
        <f t="shared" si="242"/>
        <v>10</v>
      </c>
      <c r="N2782" s="1105" t="s">
        <v>5342</v>
      </c>
      <c r="O2782" s="1129" t="str">
        <f t="shared" si="240"/>
        <v/>
      </c>
      <c r="P2782" s="175"/>
      <c r="Q2782" s="175"/>
      <c r="R2782" s="175"/>
      <c r="S2782" s="175"/>
      <c r="T2782" s="175"/>
      <c r="U2782" s="175"/>
      <c r="V2782" s="175"/>
      <c r="W2782" s="175"/>
      <c r="X2782" s="175"/>
      <c r="Y2782" s="175"/>
      <c r="Z2782" s="175"/>
      <c r="AA2782" s="175"/>
      <c r="AB2782" s="175"/>
      <c r="AC2782" s="175"/>
      <c r="AD2782" s="175"/>
      <c r="AE2782" s="175"/>
      <c r="AF2782" s="175"/>
      <c r="AG2782" s="175"/>
    </row>
    <row r="2783" spans="1:33" ht="18" customHeight="1">
      <c r="A2783" s="647" t="str">
        <f t="shared" si="241"/>
        <v>平成28</v>
      </c>
      <c r="B2783" s="552">
        <f t="shared" si="238"/>
        <v>130</v>
      </c>
      <c r="C2783" s="648" t="s">
        <v>6137</v>
      </c>
      <c r="D2783" s="648" t="str">
        <f t="shared" si="239"/>
        <v/>
      </c>
      <c r="E2783" s="713">
        <v>1</v>
      </c>
      <c r="F2783" s="650" t="s">
        <v>6140</v>
      </c>
      <c r="G2783" s="650" t="s">
        <v>6141</v>
      </c>
      <c r="H2783" s="650" t="s">
        <v>3242</v>
      </c>
      <c r="I2783" s="712" t="s">
        <v>4075</v>
      </c>
      <c r="J2783" s="669">
        <v>1</v>
      </c>
      <c r="K2783" s="669">
        <v>3</v>
      </c>
      <c r="L2783" s="669">
        <v>25</v>
      </c>
      <c r="M2783" s="176">
        <f t="shared" si="242"/>
        <v>25</v>
      </c>
      <c r="N2783" s="1105" t="s">
        <v>5342</v>
      </c>
      <c r="O2783" s="1129" t="str">
        <f t="shared" si="240"/>
        <v/>
      </c>
      <c r="P2783" s="175"/>
      <c r="Q2783" s="175"/>
      <c r="R2783" s="175"/>
      <c r="S2783" s="175"/>
      <c r="T2783" s="175"/>
      <c r="U2783" s="175"/>
      <c r="V2783" s="175"/>
      <c r="W2783" s="175"/>
      <c r="X2783" s="175"/>
      <c r="Y2783" s="175"/>
      <c r="Z2783" s="175"/>
      <c r="AA2783" s="175"/>
      <c r="AB2783" s="175"/>
      <c r="AC2783" s="175"/>
      <c r="AD2783" s="175"/>
      <c r="AE2783" s="175"/>
      <c r="AF2783" s="175"/>
      <c r="AG2783" s="175"/>
    </row>
    <row r="2784" spans="1:33" ht="18" customHeight="1">
      <c r="A2784" s="647" t="str">
        <f t="shared" si="241"/>
        <v>平成28</v>
      </c>
      <c r="B2784" s="552">
        <f t="shared" si="238"/>
        <v>8</v>
      </c>
      <c r="C2784" s="648" t="s">
        <v>6138</v>
      </c>
      <c r="D2784" s="648">
        <f t="shared" si="239"/>
        <v>42712</v>
      </c>
      <c r="E2784" s="713">
        <v>3</v>
      </c>
      <c r="F2784" s="650" t="s">
        <v>6142</v>
      </c>
      <c r="G2784" s="650" t="s">
        <v>6141</v>
      </c>
      <c r="H2784" s="650" t="s">
        <v>3242</v>
      </c>
      <c r="I2784" s="712" t="s">
        <v>4075</v>
      </c>
      <c r="J2784" s="669">
        <v>1</v>
      </c>
      <c r="K2784" s="669">
        <v>121</v>
      </c>
      <c r="L2784" s="669">
        <v>210</v>
      </c>
      <c r="M2784" s="176">
        <f t="shared" si="242"/>
        <v>630</v>
      </c>
      <c r="N2784" s="1105"/>
      <c r="O2784" s="1129" t="str">
        <f t="shared" si="240"/>
        <v/>
      </c>
      <c r="P2784" s="175"/>
      <c r="Q2784" s="175"/>
      <c r="R2784" s="175"/>
      <c r="S2784" s="175"/>
      <c r="T2784" s="175"/>
      <c r="U2784" s="175"/>
      <c r="V2784" s="175"/>
      <c r="W2784" s="175"/>
      <c r="X2784" s="175"/>
      <c r="Y2784" s="175"/>
      <c r="Z2784" s="175"/>
      <c r="AA2784" s="175"/>
      <c r="AB2784" s="175"/>
      <c r="AC2784" s="175"/>
      <c r="AD2784" s="175"/>
      <c r="AE2784" s="175"/>
      <c r="AF2784" s="175"/>
      <c r="AG2784" s="175"/>
    </row>
    <row r="2785" spans="1:33" ht="18" customHeight="1">
      <c r="A2785" s="647" t="str">
        <f t="shared" si="241"/>
        <v>平成28</v>
      </c>
      <c r="B2785" s="552">
        <f t="shared" si="238"/>
        <v>36</v>
      </c>
      <c r="C2785" s="648" t="s">
        <v>6143</v>
      </c>
      <c r="D2785" s="648" t="str">
        <f t="shared" si="239"/>
        <v/>
      </c>
      <c r="E2785" s="713">
        <v>1</v>
      </c>
      <c r="F2785" s="650" t="s">
        <v>5812</v>
      </c>
      <c r="G2785" s="650" t="s">
        <v>6141</v>
      </c>
      <c r="H2785" s="650" t="s">
        <v>3242</v>
      </c>
      <c r="I2785" s="712" t="s">
        <v>4075</v>
      </c>
      <c r="J2785" s="669">
        <v>1</v>
      </c>
      <c r="K2785" s="669">
        <v>13</v>
      </c>
      <c r="L2785" s="669">
        <v>154</v>
      </c>
      <c r="M2785" s="176">
        <f t="shared" si="242"/>
        <v>154</v>
      </c>
      <c r="N2785" s="1105" t="s">
        <v>5342</v>
      </c>
      <c r="O2785" s="1129" t="str">
        <f t="shared" si="240"/>
        <v/>
      </c>
      <c r="P2785" s="175"/>
      <c r="Q2785" s="175"/>
      <c r="R2785" s="175"/>
      <c r="S2785" s="175"/>
      <c r="T2785" s="175"/>
      <c r="U2785" s="175"/>
      <c r="V2785" s="175"/>
      <c r="W2785" s="175"/>
      <c r="X2785" s="175"/>
      <c r="Y2785" s="175"/>
      <c r="Z2785" s="175"/>
      <c r="AA2785" s="175"/>
      <c r="AB2785" s="175"/>
      <c r="AC2785" s="175"/>
      <c r="AD2785" s="175"/>
      <c r="AE2785" s="175"/>
      <c r="AF2785" s="175"/>
      <c r="AG2785" s="175"/>
    </row>
    <row r="2786" spans="1:33" ht="18" customHeight="1">
      <c r="A2786" s="647" t="str">
        <f t="shared" si="241"/>
        <v>平成28</v>
      </c>
      <c r="B2786" s="552">
        <f t="shared" si="238"/>
        <v>150</v>
      </c>
      <c r="C2786" s="648" t="s">
        <v>6144</v>
      </c>
      <c r="D2786" s="648" t="str">
        <f t="shared" si="239"/>
        <v/>
      </c>
      <c r="E2786" s="713">
        <v>1</v>
      </c>
      <c r="F2786" s="650" t="s">
        <v>6145</v>
      </c>
      <c r="G2786" s="650" t="s">
        <v>3134</v>
      </c>
      <c r="H2786" s="650" t="s">
        <v>2957</v>
      </c>
      <c r="I2786" s="712" t="s">
        <v>4075</v>
      </c>
      <c r="J2786" s="669">
        <v>1</v>
      </c>
      <c r="K2786" s="669">
        <v>2</v>
      </c>
      <c r="L2786" s="669">
        <v>76</v>
      </c>
      <c r="M2786" s="176">
        <f t="shared" si="242"/>
        <v>76</v>
      </c>
      <c r="N2786" s="1105" t="s">
        <v>5342</v>
      </c>
      <c r="O2786" s="1129" t="str">
        <f t="shared" si="240"/>
        <v/>
      </c>
      <c r="P2786" s="175"/>
      <c r="Q2786" s="175"/>
      <c r="R2786" s="175"/>
      <c r="S2786" s="175"/>
      <c r="T2786" s="175"/>
      <c r="U2786" s="175"/>
      <c r="V2786" s="175"/>
      <c r="W2786" s="175"/>
      <c r="X2786" s="175"/>
      <c r="Y2786" s="175"/>
      <c r="Z2786" s="175"/>
      <c r="AA2786" s="175"/>
      <c r="AB2786" s="175"/>
      <c r="AC2786" s="175"/>
      <c r="AD2786" s="175"/>
      <c r="AE2786" s="175"/>
      <c r="AF2786" s="175"/>
      <c r="AG2786" s="175"/>
    </row>
    <row r="2787" spans="1:33" ht="18" customHeight="1">
      <c r="A2787" s="647" t="str">
        <f t="shared" si="241"/>
        <v>平成28</v>
      </c>
      <c r="B2787" s="552">
        <f t="shared" si="238"/>
        <v>83</v>
      </c>
      <c r="C2787" s="648" t="s">
        <v>6146</v>
      </c>
      <c r="D2787" s="648" t="str">
        <f t="shared" si="239"/>
        <v/>
      </c>
      <c r="E2787" s="713">
        <v>1</v>
      </c>
      <c r="F2787" s="650" t="s">
        <v>6147</v>
      </c>
      <c r="G2787" s="650" t="s">
        <v>2915</v>
      </c>
      <c r="H2787" s="650" t="s">
        <v>3538</v>
      </c>
      <c r="I2787" s="712" t="s">
        <v>4075</v>
      </c>
      <c r="J2787" s="669">
        <v>2</v>
      </c>
      <c r="K2787" s="669">
        <v>6</v>
      </c>
      <c r="L2787" s="669">
        <v>78</v>
      </c>
      <c r="M2787" s="176">
        <f t="shared" si="242"/>
        <v>78</v>
      </c>
      <c r="N2787" s="1105"/>
      <c r="O2787" s="1129" t="str">
        <f t="shared" si="240"/>
        <v/>
      </c>
      <c r="P2787" s="175"/>
      <c r="Q2787" s="175"/>
      <c r="R2787" s="175"/>
      <c r="S2787" s="175"/>
      <c r="T2787" s="175"/>
      <c r="U2787" s="175"/>
      <c r="V2787" s="175"/>
      <c r="W2787" s="175"/>
      <c r="X2787" s="175"/>
      <c r="Y2787" s="175"/>
      <c r="Z2787" s="175"/>
      <c r="AA2787" s="175"/>
      <c r="AB2787" s="175"/>
      <c r="AC2787" s="175"/>
      <c r="AD2787" s="175"/>
      <c r="AE2787" s="175"/>
      <c r="AF2787" s="175"/>
      <c r="AG2787" s="175"/>
    </row>
    <row r="2788" spans="1:33" ht="18" customHeight="1">
      <c r="A2788" s="647" t="str">
        <f t="shared" si="241"/>
        <v>平成28</v>
      </c>
      <c r="B2788" s="552">
        <f t="shared" si="238"/>
        <v>116</v>
      </c>
      <c r="C2788" s="648" t="s">
        <v>6148</v>
      </c>
      <c r="D2788" s="648" t="str">
        <f t="shared" si="239"/>
        <v/>
      </c>
      <c r="E2788" s="713">
        <v>1</v>
      </c>
      <c r="F2788" s="650" t="s">
        <v>6149</v>
      </c>
      <c r="G2788" s="650" t="s">
        <v>6150</v>
      </c>
      <c r="H2788" s="650" t="s">
        <v>3538</v>
      </c>
      <c r="I2788" s="712" t="s">
        <v>4075</v>
      </c>
      <c r="J2788" s="669">
        <v>2</v>
      </c>
      <c r="K2788" s="669">
        <v>4</v>
      </c>
      <c r="L2788" s="669">
        <v>29</v>
      </c>
      <c r="M2788" s="176">
        <f t="shared" si="242"/>
        <v>29</v>
      </c>
      <c r="N2788" s="1105"/>
      <c r="O2788" s="1129" t="str">
        <f t="shared" si="240"/>
        <v/>
      </c>
      <c r="P2788" s="175"/>
      <c r="Q2788" s="175"/>
      <c r="R2788" s="175"/>
      <c r="S2788" s="175"/>
      <c r="T2788" s="175"/>
      <c r="U2788" s="175"/>
      <c r="V2788" s="175"/>
      <c r="W2788" s="175"/>
      <c r="X2788" s="175"/>
      <c r="Y2788" s="175"/>
      <c r="Z2788" s="175"/>
      <c r="AA2788" s="175"/>
      <c r="AB2788" s="175"/>
      <c r="AC2788" s="175"/>
      <c r="AD2788" s="175"/>
      <c r="AE2788" s="175"/>
      <c r="AF2788" s="175"/>
      <c r="AG2788" s="175"/>
    </row>
    <row r="2789" spans="1:33" ht="18" customHeight="1">
      <c r="A2789" s="647" t="str">
        <f t="shared" si="241"/>
        <v>平成28</v>
      </c>
      <c r="B2789" s="552">
        <f t="shared" si="238"/>
        <v>116</v>
      </c>
      <c r="C2789" s="648" t="s">
        <v>6151</v>
      </c>
      <c r="D2789" s="648" t="str">
        <f t="shared" si="239"/>
        <v/>
      </c>
      <c r="E2789" s="713">
        <v>1</v>
      </c>
      <c r="F2789" s="650" t="s">
        <v>6152</v>
      </c>
      <c r="G2789" s="650" t="s">
        <v>6153</v>
      </c>
      <c r="H2789" s="650" t="s">
        <v>3538</v>
      </c>
      <c r="I2789" s="712" t="s">
        <v>4075</v>
      </c>
      <c r="J2789" s="669">
        <v>2</v>
      </c>
      <c r="K2789" s="669">
        <v>4</v>
      </c>
      <c r="L2789" s="669">
        <v>51</v>
      </c>
      <c r="M2789" s="176">
        <f t="shared" si="242"/>
        <v>51</v>
      </c>
      <c r="N2789" s="1105"/>
      <c r="O2789" s="1129" t="str">
        <f t="shared" si="240"/>
        <v/>
      </c>
      <c r="P2789" s="175"/>
      <c r="Q2789" s="175"/>
      <c r="R2789" s="175"/>
      <c r="S2789" s="175"/>
      <c r="T2789" s="175"/>
      <c r="U2789" s="175"/>
      <c r="V2789" s="175"/>
      <c r="W2789" s="175"/>
      <c r="X2789" s="175"/>
      <c r="Y2789" s="175"/>
      <c r="Z2789" s="175"/>
      <c r="AA2789" s="175"/>
      <c r="AB2789" s="175"/>
      <c r="AC2789" s="175"/>
      <c r="AD2789" s="175"/>
      <c r="AE2789" s="175"/>
      <c r="AF2789" s="175"/>
      <c r="AG2789" s="175"/>
    </row>
    <row r="2790" spans="1:33" ht="18" customHeight="1">
      <c r="A2790" s="647" t="str">
        <f t="shared" si="241"/>
        <v>平成28</v>
      </c>
      <c r="B2790" s="552">
        <f t="shared" si="238"/>
        <v>59</v>
      </c>
      <c r="C2790" s="648" t="s">
        <v>6154</v>
      </c>
      <c r="D2790" s="648">
        <f t="shared" si="239"/>
        <v>42722</v>
      </c>
      <c r="E2790" s="715">
        <v>2</v>
      </c>
      <c r="F2790" s="650" t="s">
        <v>6155</v>
      </c>
      <c r="G2790" s="650" t="s">
        <v>6156</v>
      </c>
      <c r="H2790" s="650" t="s">
        <v>3611</v>
      </c>
      <c r="I2790" s="712" t="s">
        <v>5698</v>
      </c>
      <c r="J2790" s="669">
        <v>1</v>
      </c>
      <c r="K2790" s="669">
        <v>10</v>
      </c>
      <c r="L2790" s="669">
        <v>13</v>
      </c>
      <c r="M2790" s="176">
        <f t="shared" si="242"/>
        <v>26</v>
      </c>
      <c r="N2790" s="1105" t="s">
        <v>5342</v>
      </c>
      <c r="O2790" s="1129" t="str">
        <f t="shared" si="240"/>
        <v/>
      </c>
      <c r="P2790" s="175"/>
      <c r="Q2790" s="175"/>
      <c r="R2790" s="175"/>
      <c r="S2790" s="175"/>
      <c r="T2790" s="175"/>
      <c r="U2790" s="175"/>
      <c r="V2790" s="175"/>
      <c r="W2790" s="175"/>
      <c r="X2790" s="175"/>
      <c r="Y2790" s="175"/>
      <c r="Z2790" s="175"/>
      <c r="AA2790" s="175"/>
      <c r="AB2790" s="175"/>
      <c r="AC2790" s="175"/>
      <c r="AD2790" s="175"/>
      <c r="AE2790" s="175"/>
      <c r="AF2790" s="175"/>
      <c r="AG2790" s="175"/>
    </row>
    <row r="2791" spans="1:33" ht="18" customHeight="1">
      <c r="A2791" s="647" t="str">
        <f t="shared" si="241"/>
        <v>平成28</v>
      </c>
      <c r="B2791" s="552">
        <f t="shared" si="238"/>
        <v>83</v>
      </c>
      <c r="C2791" s="648" t="s">
        <v>6157</v>
      </c>
      <c r="D2791" s="648" t="str">
        <f t="shared" si="239"/>
        <v/>
      </c>
      <c r="E2791" s="713">
        <v>1</v>
      </c>
      <c r="F2791" s="650" t="s">
        <v>6158</v>
      </c>
      <c r="G2791" s="650" t="s">
        <v>2915</v>
      </c>
      <c r="H2791" s="650" t="s">
        <v>3538</v>
      </c>
      <c r="I2791" s="712" t="s">
        <v>4075</v>
      </c>
      <c r="J2791" s="669">
        <v>2</v>
      </c>
      <c r="K2791" s="669">
        <v>6</v>
      </c>
      <c r="L2791" s="669">
        <v>72</v>
      </c>
      <c r="M2791" s="176">
        <f t="shared" si="242"/>
        <v>72</v>
      </c>
      <c r="N2791" s="1105"/>
      <c r="O2791" s="1129" t="str">
        <f t="shared" si="240"/>
        <v/>
      </c>
      <c r="P2791" s="175"/>
      <c r="Q2791" s="175"/>
      <c r="R2791" s="175"/>
      <c r="S2791" s="175"/>
      <c r="T2791" s="175"/>
      <c r="U2791" s="175"/>
      <c r="V2791" s="175"/>
      <c r="W2791" s="175"/>
      <c r="X2791" s="175"/>
      <c r="Y2791" s="175"/>
      <c r="Z2791" s="175"/>
      <c r="AA2791" s="175"/>
      <c r="AB2791" s="175"/>
      <c r="AC2791" s="175"/>
      <c r="AD2791" s="175"/>
      <c r="AE2791" s="175"/>
      <c r="AF2791" s="175"/>
      <c r="AG2791" s="175"/>
    </row>
    <row r="2792" spans="1:33" ht="18" customHeight="1">
      <c r="A2792" s="647" t="str">
        <f t="shared" si="241"/>
        <v>平成28</v>
      </c>
      <c r="B2792" s="551">
        <f t="shared" si="238"/>
        <v>130</v>
      </c>
      <c r="C2792" s="648" t="s">
        <v>6159</v>
      </c>
      <c r="D2792" s="648" t="str">
        <f t="shared" si="239"/>
        <v/>
      </c>
      <c r="E2792" s="711">
        <v>1</v>
      </c>
      <c r="F2792" s="651" t="s">
        <v>6160</v>
      </c>
      <c r="G2792" s="650" t="s">
        <v>3175</v>
      </c>
      <c r="H2792" s="650" t="s">
        <v>3585</v>
      </c>
      <c r="I2792" s="712" t="s">
        <v>4976</v>
      </c>
      <c r="J2792" s="669">
        <v>2</v>
      </c>
      <c r="K2792" s="669">
        <v>3</v>
      </c>
      <c r="L2792" s="669">
        <v>87</v>
      </c>
      <c r="M2792" s="176">
        <f t="shared" si="242"/>
        <v>87</v>
      </c>
      <c r="N2792" s="1105" t="s">
        <v>5342</v>
      </c>
      <c r="O2792" s="1129" t="str">
        <f t="shared" si="240"/>
        <v/>
      </c>
      <c r="P2792" s="175"/>
      <c r="Q2792" s="175"/>
      <c r="R2792" s="175"/>
      <c r="S2792" s="175"/>
      <c r="T2792" s="175"/>
      <c r="U2792" s="175"/>
      <c r="V2792" s="175"/>
      <c r="W2792" s="175"/>
      <c r="X2792" s="175"/>
      <c r="Y2792" s="175"/>
      <c r="Z2792" s="175"/>
      <c r="AA2792" s="175"/>
      <c r="AB2792" s="175"/>
      <c r="AC2792" s="175"/>
      <c r="AD2792" s="175"/>
      <c r="AE2792" s="175"/>
      <c r="AF2792" s="175"/>
      <c r="AG2792" s="175"/>
    </row>
    <row r="2793" spans="1:33" ht="18" customHeight="1">
      <c r="A2793" s="647" t="str">
        <f t="shared" si="241"/>
        <v>平成28</v>
      </c>
      <c r="B2793" s="551">
        <f t="shared" si="238"/>
        <v>166</v>
      </c>
      <c r="C2793" s="648" t="s">
        <v>6144</v>
      </c>
      <c r="D2793" s="648" t="str">
        <f t="shared" si="239"/>
        <v/>
      </c>
      <c r="E2793" s="711">
        <v>1</v>
      </c>
      <c r="F2793" s="651" t="s">
        <v>6161</v>
      </c>
      <c r="G2793" s="650" t="s">
        <v>5938</v>
      </c>
      <c r="H2793" s="650" t="s">
        <v>3585</v>
      </c>
      <c r="I2793" s="712" t="s">
        <v>4976</v>
      </c>
      <c r="J2793" s="669">
        <v>2</v>
      </c>
      <c r="K2793" s="669">
        <v>1</v>
      </c>
      <c r="L2793" s="669">
        <v>32</v>
      </c>
      <c r="M2793" s="176">
        <f t="shared" si="242"/>
        <v>32</v>
      </c>
      <c r="N2793" s="1105" t="s">
        <v>5342</v>
      </c>
      <c r="O2793" s="1129" t="str">
        <f t="shared" si="240"/>
        <v/>
      </c>
      <c r="P2793" s="175"/>
      <c r="Q2793" s="175"/>
      <c r="R2793" s="175"/>
      <c r="S2793" s="175"/>
      <c r="T2793" s="175"/>
      <c r="U2793" s="175"/>
      <c r="V2793" s="175"/>
      <c r="W2793" s="175"/>
      <c r="X2793" s="175"/>
      <c r="Y2793" s="175"/>
      <c r="Z2793" s="175"/>
      <c r="AA2793" s="175"/>
      <c r="AB2793" s="175"/>
      <c r="AC2793" s="175"/>
      <c r="AD2793" s="175"/>
      <c r="AE2793" s="175"/>
      <c r="AF2793" s="175"/>
      <c r="AG2793" s="175"/>
    </row>
    <row r="2794" spans="1:33" ht="18" customHeight="1">
      <c r="A2794" s="647" t="str">
        <f t="shared" si="241"/>
        <v>平成28</v>
      </c>
      <c r="B2794" s="551">
        <f t="shared" si="238"/>
        <v>150</v>
      </c>
      <c r="C2794" s="648" t="s">
        <v>6162</v>
      </c>
      <c r="D2794" s="648" t="str">
        <f t="shared" si="239"/>
        <v/>
      </c>
      <c r="E2794" s="713">
        <v>1</v>
      </c>
      <c r="F2794" s="651" t="s">
        <v>6163</v>
      </c>
      <c r="G2794" s="650" t="s">
        <v>6164</v>
      </c>
      <c r="H2794" s="650" t="s">
        <v>3585</v>
      </c>
      <c r="I2794" s="712" t="s">
        <v>4976</v>
      </c>
      <c r="J2794" s="669">
        <v>2</v>
      </c>
      <c r="K2794" s="669">
        <v>2</v>
      </c>
      <c r="L2794" s="669">
        <v>87</v>
      </c>
      <c r="M2794" s="176">
        <f t="shared" si="242"/>
        <v>87</v>
      </c>
      <c r="N2794" s="1105" t="s">
        <v>5342</v>
      </c>
      <c r="O2794" s="1129" t="str">
        <f t="shared" si="240"/>
        <v/>
      </c>
      <c r="P2794" s="175"/>
      <c r="Q2794" s="175"/>
      <c r="R2794" s="175"/>
      <c r="S2794" s="175"/>
      <c r="T2794" s="175"/>
      <c r="U2794" s="175"/>
      <c r="V2794" s="175"/>
      <c r="W2794" s="175"/>
      <c r="X2794" s="175"/>
      <c r="Y2794" s="175"/>
      <c r="Z2794" s="175"/>
      <c r="AA2794" s="175"/>
      <c r="AB2794" s="175"/>
      <c r="AC2794" s="175"/>
      <c r="AD2794" s="175"/>
      <c r="AE2794" s="175"/>
      <c r="AF2794" s="175"/>
      <c r="AG2794" s="175"/>
    </row>
    <row r="2795" spans="1:33" ht="18" customHeight="1">
      <c r="A2795" s="647" t="str">
        <f t="shared" si="241"/>
        <v>平成28</v>
      </c>
      <c r="B2795" s="551">
        <f t="shared" si="238"/>
        <v>150</v>
      </c>
      <c r="C2795" s="648" t="s">
        <v>6165</v>
      </c>
      <c r="D2795" s="648" t="str">
        <f t="shared" si="239"/>
        <v/>
      </c>
      <c r="E2795" s="713">
        <v>1</v>
      </c>
      <c r="F2795" s="651" t="s">
        <v>3147</v>
      </c>
      <c r="G2795" s="650" t="s">
        <v>462</v>
      </c>
      <c r="H2795" s="650" t="s">
        <v>3585</v>
      </c>
      <c r="I2795" s="712" t="s">
        <v>4976</v>
      </c>
      <c r="J2795" s="669">
        <v>2</v>
      </c>
      <c r="K2795" s="669">
        <v>2</v>
      </c>
      <c r="L2795" s="669">
        <v>25</v>
      </c>
      <c r="M2795" s="176">
        <f t="shared" si="242"/>
        <v>25</v>
      </c>
      <c r="N2795" s="1105" t="s">
        <v>5342</v>
      </c>
      <c r="O2795" s="1129" t="str">
        <f t="shared" si="240"/>
        <v/>
      </c>
      <c r="P2795" s="175"/>
      <c r="Q2795" s="175"/>
      <c r="R2795" s="175"/>
      <c r="S2795" s="175"/>
      <c r="T2795" s="175"/>
      <c r="U2795" s="175"/>
      <c r="V2795" s="175"/>
      <c r="W2795" s="175"/>
      <c r="X2795" s="175"/>
      <c r="Y2795" s="175"/>
      <c r="Z2795" s="175"/>
      <c r="AA2795" s="175"/>
      <c r="AB2795" s="175"/>
      <c r="AC2795" s="175"/>
      <c r="AD2795" s="175"/>
      <c r="AE2795" s="175"/>
      <c r="AF2795" s="175"/>
      <c r="AG2795" s="175"/>
    </row>
    <row r="2796" spans="1:33" ht="18" customHeight="1">
      <c r="A2796" s="647" t="str">
        <f t="shared" si="241"/>
        <v>平成28</v>
      </c>
      <c r="B2796" s="551">
        <f t="shared" si="238"/>
        <v>150</v>
      </c>
      <c r="C2796" s="648" t="s">
        <v>6166</v>
      </c>
      <c r="D2796" s="648" t="str">
        <f t="shared" si="239"/>
        <v/>
      </c>
      <c r="E2796" s="711">
        <v>1</v>
      </c>
      <c r="F2796" s="651" t="s">
        <v>6167</v>
      </c>
      <c r="G2796" s="650" t="s">
        <v>6168</v>
      </c>
      <c r="H2796" s="650" t="s">
        <v>3585</v>
      </c>
      <c r="I2796" s="712" t="s">
        <v>4976</v>
      </c>
      <c r="J2796" s="669">
        <v>2</v>
      </c>
      <c r="K2796" s="669">
        <v>2</v>
      </c>
      <c r="L2796" s="669">
        <v>36</v>
      </c>
      <c r="M2796" s="176">
        <f t="shared" si="242"/>
        <v>36</v>
      </c>
      <c r="N2796" s="1105" t="s">
        <v>5342</v>
      </c>
      <c r="O2796" s="1129" t="str">
        <f t="shared" si="240"/>
        <v/>
      </c>
      <c r="P2796" s="175"/>
      <c r="Q2796" s="175"/>
      <c r="R2796" s="175"/>
      <c r="S2796" s="175"/>
      <c r="T2796" s="175"/>
      <c r="U2796" s="175"/>
      <c r="V2796" s="175"/>
      <c r="W2796" s="175"/>
      <c r="X2796" s="175"/>
      <c r="Y2796" s="175"/>
      <c r="Z2796" s="175"/>
      <c r="AA2796" s="175"/>
      <c r="AB2796" s="175"/>
      <c r="AC2796" s="175"/>
      <c r="AD2796" s="175"/>
      <c r="AE2796" s="175"/>
      <c r="AF2796" s="175"/>
      <c r="AG2796" s="175"/>
    </row>
    <row r="2797" spans="1:33" ht="18" customHeight="1">
      <c r="A2797" s="647" t="str">
        <f t="shared" si="241"/>
        <v>平成28</v>
      </c>
      <c r="B2797" s="551">
        <f t="shared" si="238"/>
        <v>130</v>
      </c>
      <c r="C2797" s="648" t="s">
        <v>6169</v>
      </c>
      <c r="D2797" s="648" t="str">
        <f t="shared" si="239"/>
        <v/>
      </c>
      <c r="E2797" s="711">
        <v>1</v>
      </c>
      <c r="F2797" s="651" t="s">
        <v>6170</v>
      </c>
      <c r="G2797" s="650" t="s">
        <v>6171</v>
      </c>
      <c r="H2797" s="650" t="s">
        <v>3585</v>
      </c>
      <c r="I2797" s="712" t="s">
        <v>4976</v>
      </c>
      <c r="J2797" s="669">
        <v>2</v>
      </c>
      <c r="K2797" s="669">
        <v>3</v>
      </c>
      <c r="L2797" s="669">
        <v>24</v>
      </c>
      <c r="M2797" s="176">
        <f t="shared" si="242"/>
        <v>24</v>
      </c>
      <c r="N2797" s="1105" t="s">
        <v>5342</v>
      </c>
      <c r="O2797" s="1129" t="str">
        <f t="shared" si="240"/>
        <v/>
      </c>
      <c r="P2797" s="175"/>
      <c r="Q2797" s="175"/>
      <c r="R2797" s="175"/>
      <c r="S2797" s="175"/>
      <c r="T2797" s="175"/>
      <c r="U2797" s="175"/>
      <c r="V2797" s="175"/>
      <c r="W2797" s="175"/>
      <c r="X2797" s="175"/>
      <c r="Y2797" s="175"/>
      <c r="Z2797" s="175"/>
      <c r="AA2797" s="175"/>
      <c r="AB2797" s="175"/>
      <c r="AC2797" s="175"/>
      <c r="AD2797" s="175"/>
      <c r="AE2797" s="175"/>
      <c r="AF2797" s="175"/>
      <c r="AG2797" s="175"/>
    </row>
    <row r="2798" spans="1:33" ht="18" customHeight="1">
      <c r="A2798" s="647" t="str">
        <f t="shared" si="241"/>
        <v>平成28</v>
      </c>
      <c r="B2798" s="551">
        <f t="shared" si="238"/>
        <v>41</v>
      </c>
      <c r="C2798" s="648" t="s">
        <v>6172</v>
      </c>
      <c r="D2798" s="648" t="str">
        <f t="shared" si="239"/>
        <v/>
      </c>
      <c r="E2798" s="711">
        <v>1</v>
      </c>
      <c r="F2798" s="651" t="s">
        <v>6173</v>
      </c>
      <c r="G2798" s="650" t="s">
        <v>6174</v>
      </c>
      <c r="H2798" s="650" t="s">
        <v>3585</v>
      </c>
      <c r="I2798" s="712" t="s">
        <v>4976</v>
      </c>
      <c r="J2798" s="669">
        <v>2</v>
      </c>
      <c r="K2798" s="669">
        <v>11</v>
      </c>
      <c r="L2798" s="669">
        <v>30</v>
      </c>
      <c r="M2798" s="176">
        <f t="shared" si="242"/>
        <v>30</v>
      </c>
      <c r="N2798" s="1105" t="s">
        <v>5342</v>
      </c>
      <c r="O2798" s="1129" t="str">
        <f t="shared" si="240"/>
        <v/>
      </c>
      <c r="P2798" s="175"/>
      <c r="Q2798" s="175"/>
      <c r="R2798" s="175"/>
      <c r="S2798" s="175"/>
      <c r="T2798" s="175"/>
      <c r="U2798" s="175"/>
      <c r="V2798" s="175"/>
      <c r="W2798" s="175"/>
      <c r="X2798" s="175"/>
      <c r="Y2798" s="175"/>
      <c r="Z2798" s="175"/>
      <c r="AA2798" s="175"/>
      <c r="AB2798" s="175"/>
      <c r="AC2798" s="175"/>
      <c r="AD2798" s="175"/>
      <c r="AE2798" s="175"/>
      <c r="AF2798" s="175"/>
      <c r="AG2798" s="175"/>
    </row>
    <row r="2799" spans="1:33" ht="18" customHeight="1">
      <c r="A2799" s="647" t="str">
        <f t="shared" si="241"/>
        <v>平成28</v>
      </c>
      <c r="B2799" s="552">
        <f t="shared" si="238"/>
        <v>150</v>
      </c>
      <c r="C2799" s="648" t="s">
        <v>6148</v>
      </c>
      <c r="D2799" s="648" t="str">
        <f t="shared" si="239"/>
        <v/>
      </c>
      <c r="E2799" s="711">
        <v>1</v>
      </c>
      <c r="F2799" s="650" t="s">
        <v>6175</v>
      </c>
      <c r="G2799" s="650" t="s">
        <v>6176</v>
      </c>
      <c r="H2799" s="650" t="s">
        <v>3520</v>
      </c>
      <c r="I2799" s="712" t="s">
        <v>5039</v>
      </c>
      <c r="J2799" s="669">
        <v>1</v>
      </c>
      <c r="K2799" s="669">
        <v>2</v>
      </c>
      <c r="L2799" s="669">
        <v>93</v>
      </c>
      <c r="M2799" s="176">
        <f t="shared" si="242"/>
        <v>93</v>
      </c>
      <c r="N2799" s="1105" t="s">
        <v>5342</v>
      </c>
      <c r="O2799" s="1129" t="str">
        <f t="shared" si="240"/>
        <v/>
      </c>
      <c r="P2799" s="175"/>
      <c r="Q2799" s="175"/>
      <c r="R2799" s="175"/>
      <c r="S2799" s="175"/>
      <c r="T2799" s="175"/>
      <c r="U2799" s="175"/>
      <c r="V2799" s="175"/>
      <c r="W2799" s="175"/>
      <c r="X2799" s="175"/>
      <c r="Y2799" s="175"/>
      <c r="Z2799" s="175"/>
      <c r="AA2799" s="175"/>
      <c r="AB2799" s="175"/>
      <c r="AC2799" s="175"/>
      <c r="AD2799" s="175"/>
      <c r="AE2799" s="175"/>
      <c r="AF2799" s="175"/>
      <c r="AG2799" s="175"/>
    </row>
    <row r="2800" spans="1:33" ht="18" customHeight="1">
      <c r="A2800" s="647" t="str">
        <f t="shared" si="241"/>
        <v>平成28</v>
      </c>
      <c r="B2800" s="552">
        <f t="shared" si="238"/>
        <v>14</v>
      </c>
      <c r="C2800" s="648" t="s">
        <v>6177</v>
      </c>
      <c r="D2800" s="648">
        <f t="shared" si="239"/>
        <v>42715</v>
      </c>
      <c r="E2800" s="711">
        <v>2</v>
      </c>
      <c r="F2800" s="650" t="s">
        <v>6178</v>
      </c>
      <c r="G2800" s="650" t="s">
        <v>2009</v>
      </c>
      <c r="H2800" s="650" t="s">
        <v>3520</v>
      </c>
      <c r="I2800" s="712" t="s">
        <v>5039</v>
      </c>
      <c r="J2800" s="669">
        <v>1</v>
      </c>
      <c r="K2800" s="669">
        <v>82</v>
      </c>
      <c r="L2800" s="669">
        <v>229</v>
      </c>
      <c r="M2800" s="176">
        <f t="shared" si="242"/>
        <v>458</v>
      </c>
      <c r="N2800" s="1105"/>
      <c r="O2800" s="1129" t="str">
        <f t="shared" si="240"/>
        <v/>
      </c>
      <c r="P2800" s="175"/>
      <c r="Q2800" s="175"/>
      <c r="R2800" s="175"/>
      <c r="S2800" s="175"/>
      <c r="T2800" s="175"/>
      <c r="U2800" s="175"/>
      <c r="V2800" s="175"/>
      <c r="W2800" s="175"/>
      <c r="X2800" s="175"/>
      <c r="Y2800" s="175"/>
      <c r="Z2800" s="175"/>
      <c r="AA2800" s="175"/>
      <c r="AB2800" s="175"/>
      <c r="AC2800" s="175"/>
      <c r="AD2800" s="175"/>
      <c r="AE2800" s="175"/>
      <c r="AF2800" s="175"/>
      <c r="AG2800" s="175"/>
    </row>
    <row r="2801" spans="1:33" ht="18" customHeight="1">
      <c r="A2801" s="647" t="str">
        <f t="shared" si="241"/>
        <v>平成28</v>
      </c>
      <c r="B2801" s="552">
        <f t="shared" si="238"/>
        <v>116</v>
      </c>
      <c r="C2801" s="648" t="s">
        <v>6179</v>
      </c>
      <c r="D2801" s="648" t="str">
        <f t="shared" si="239"/>
        <v/>
      </c>
      <c r="E2801" s="713">
        <v>1</v>
      </c>
      <c r="F2801" s="650" t="s">
        <v>6180</v>
      </c>
      <c r="G2801" s="650" t="s">
        <v>6181</v>
      </c>
      <c r="H2801" s="650" t="s">
        <v>3538</v>
      </c>
      <c r="I2801" s="712" t="s">
        <v>4075</v>
      </c>
      <c r="J2801" s="669">
        <v>2</v>
      </c>
      <c r="K2801" s="669">
        <v>4</v>
      </c>
      <c r="L2801" s="669">
        <v>85</v>
      </c>
      <c r="M2801" s="176">
        <f t="shared" si="242"/>
        <v>85</v>
      </c>
      <c r="N2801" s="1105"/>
      <c r="O2801" s="1129" t="str">
        <f t="shared" si="240"/>
        <v/>
      </c>
      <c r="P2801" s="175"/>
      <c r="Q2801" s="175"/>
      <c r="R2801" s="175"/>
      <c r="S2801" s="175"/>
      <c r="T2801" s="175"/>
      <c r="U2801" s="175"/>
      <c r="V2801" s="175"/>
      <c r="W2801" s="175"/>
      <c r="X2801" s="175"/>
      <c r="Y2801" s="175"/>
      <c r="Z2801" s="175"/>
      <c r="AA2801" s="175"/>
      <c r="AB2801" s="175"/>
      <c r="AC2801" s="175"/>
      <c r="AD2801" s="175"/>
      <c r="AE2801" s="175"/>
      <c r="AF2801" s="175"/>
      <c r="AG2801" s="175"/>
    </row>
    <row r="2802" spans="1:33" ht="18" customHeight="1">
      <c r="A2802" s="647" t="str">
        <f t="shared" si="241"/>
        <v>平成28</v>
      </c>
      <c r="B2802" s="552">
        <f t="shared" si="238"/>
        <v>116</v>
      </c>
      <c r="C2802" s="648" t="s">
        <v>6182</v>
      </c>
      <c r="D2802" s="648" t="str">
        <f t="shared" si="239"/>
        <v/>
      </c>
      <c r="E2802" s="713">
        <v>1</v>
      </c>
      <c r="F2802" s="650" t="s">
        <v>6183</v>
      </c>
      <c r="G2802" s="650" t="s">
        <v>6130</v>
      </c>
      <c r="H2802" s="650" t="s">
        <v>3538</v>
      </c>
      <c r="I2802" s="712" t="s">
        <v>4075</v>
      </c>
      <c r="J2802" s="669">
        <v>2</v>
      </c>
      <c r="K2802" s="669">
        <v>4</v>
      </c>
      <c r="L2802" s="669">
        <v>50</v>
      </c>
      <c r="M2802" s="176">
        <f t="shared" si="242"/>
        <v>50</v>
      </c>
      <c r="N2802" s="1105"/>
      <c r="O2802" s="1129" t="str">
        <f t="shared" si="240"/>
        <v/>
      </c>
      <c r="P2802" s="175"/>
      <c r="Q2802" s="175"/>
      <c r="R2802" s="175"/>
      <c r="S2802" s="175"/>
      <c r="T2802" s="175"/>
      <c r="U2802" s="175"/>
      <c r="V2802" s="175"/>
      <c r="W2802" s="175"/>
      <c r="X2802" s="175"/>
      <c r="Y2802" s="175"/>
      <c r="Z2802" s="175"/>
      <c r="AA2802" s="175"/>
      <c r="AB2802" s="175"/>
      <c r="AC2802" s="175"/>
      <c r="AD2802" s="175"/>
      <c r="AE2802" s="175"/>
      <c r="AF2802" s="175"/>
      <c r="AG2802" s="175"/>
    </row>
    <row r="2803" spans="1:33" ht="18" customHeight="1">
      <c r="A2803" s="647" t="str">
        <f t="shared" si="241"/>
        <v>平成28</v>
      </c>
      <c r="B2803" s="552">
        <f t="shared" si="238"/>
        <v>33</v>
      </c>
      <c r="C2803" s="648" t="s">
        <v>6184</v>
      </c>
      <c r="D2803" s="648" t="str">
        <f t="shared" si="239"/>
        <v/>
      </c>
      <c r="E2803" s="711">
        <v>1</v>
      </c>
      <c r="F2803" s="650" t="s">
        <v>6185</v>
      </c>
      <c r="G2803" s="650" t="s">
        <v>3519</v>
      </c>
      <c r="H2803" s="650" t="s">
        <v>3520</v>
      </c>
      <c r="I2803" s="712" t="s">
        <v>5039</v>
      </c>
      <c r="J2803" s="669">
        <v>1</v>
      </c>
      <c r="K2803" s="669">
        <v>15</v>
      </c>
      <c r="L2803" s="669">
        <v>195</v>
      </c>
      <c r="M2803" s="176">
        <f t="shared" si="242"/>
        <v>195</v>
      </c>
      <c r="N2803" s="1105" t="s">
        <v>5342</v>
      </c>
      <c r="O2803" s="1129" t="str">
        <f t="shared" si="240"/>
        <v/>
      </c>
      <c r="P2803" s="175"/>
      <c r="Q2803" s="175"/>
      <c r="R2803" s="175"/>
      <c r="S2803" s="175"/>
      <c r="T2803" s="175"/>
      <c r="U2803" s="175"/>
      <c r="V2803" s="175"/>
      <c r="W2803" s="175"/>
      <c r="X2803" s="175"/>
      <c r="Y2803" s="175"/>
      <c r="Z2803" s="175"/>
      <c r="AA2803" s="175"/>
      <c r="AB2803" s="175"/>
      <c r="AC2803" s="175"/>
      <c r="AD2803" s="175"/>
      <c r="AE2803" s="175"/>
      <c r="AF2803" s="175"/>
      <c r="AG2803" s="175"/>
    </row>
    <row r="2804" spans="1:33" ht="18" customHeight="1">
      <c r="A2804" s="647" t="str">
        <f t="shared" si="241"/>
        <v>平成28</v>
      </c>
      <c r="B2804" s="552">
        <f t="shared" si="238"/>
        <v>4</v>
      </c>
      <c r="C2804" s="648" t="s">
        <v>6186</v>
      </c>
      <c r="D2804" s="648">
        <f t="shared" si="239"/>
        <v>42811</v>
      </c>
      <c r="E2804" s="716">
        <v>3</v>
      </c>
      <c r="F2804" s="679" t="s">
        <v>6187</v>
      </c>
      <c r="G2804" s="650" t="s">
        <v>3288</v>
      </c>
      <c r="H2804" s="679" t="s">
        <v>3536</v>
      </c>
      <c r="I2804" s="714" t="s">
        <v>5698</v>
      </c>
      <c r="J2804" s="687" t="s">
        <v>5345</v>
      </c>
      <c r="K2804" s="669">
        <v>249</v>
      </c>
      <c r="L2804" s="669">
        <v>590</v>
      </c>
      <c r="M2804" s="176">
        <f t="shared" si="242"/>
        <v>1770</v>
      </c>
      <c r="N2804" s="1105" t="s">
        <v>5342</v>
      </c>
      <c r="O2804" s="1129" t="str">
        <f t="shared" si="240"/>
        <v/>
      </c>
      <c r="P2804" s="175"/>
      <c r="Q2804" s="175"/>
      <c r="R2804" s="175"/>
      <c r="S2804" s="175"/>
      <c r="T2804" s="175"/>
      <c r="U2804" s="175"/>
      <c r="V2804" s="175"/>
      <c r="W2804" s="175"/>
      <c r="X2804" s="175"/>
      <c r="Y2804" s="175"/>
      <c r="Z2804" s="175"/>
      <c r="AA2804" s="175"/>
      <c r="AB2804" s="175"/>
      <c r="AC2804" s="175"/>
      <c r="AD2804" s="175"/>
      <c r="AE2804" s="175"/>
      <c r="AF2804" s="175"/>
      <c r="AG2804" s="175"/>
    </row>
    <row r="2805" spans="1:33" ht="18" customHeight="1">
      <c r="A2805" s="647" t="str">
        <f t="shared" si="241"/>
        <v>平成28</v>
      </c>
      <c r="B2805" s="552">
        <f t="shared" si="238"/>
        <v>150</v>
      </c>
      <c r="C2805" s="648" t="s">
        <v>6186</v>
      </c>
      <c r="D2805" s="648" t="str">
        <f t="shared" si="239"/>
        <v/>
      </c>
      <c r="E2805" s="716">
        <v>1</v>
      </c>
      <c r="F2805" s="679" t="s">
        <v>6188</v>
      </c>
      <c r="G2805" s="650" t="s">
        <v>3288</v>
      </c>
      <c r="H2805" s="679" t="s">
        <v>3533</v>
      </c>
      <c r="I2805" s="714" t="s">
        <v>5698</v>
      </c>
      <c r="J2805" s="687" t="s">
        <v>5345</v>
      </c>
      <c r="K2805" s="669">
        <v>2</v>
      </c>
      <c r="L2805" s="669">
        <v>283</v>
      </c>
      <c r="M2805" s="176">
        <f t="shared" si="242"/>
        <v>283</v>
      </c>
      <c r="N2805" s="1105" t="s">
        <v>5342</v>
      </c>
      <c r="O2805" s="1129" t="str">
        <f t="shared" si="240"/>
        <v/>
      </c>
      <c r="P2805" s="175"/>
      <c r="Q2805" s="175"/>
      <c r="R2805" s="175"/>
      <c r="S2805" s="175"/>
      <c r="T2805" s="175"/>
      <c r="U2805" s="175"/>
      <c r="V2805" s="175"/>
      <c r="W2805" s="175"/>
      <c r="X2805" s="175"/>
      <c r="Y2805" s="175"/>
      <c r="Z2805" s="175"/>
      <c r="AA2805" s="175"/>
      <c r="AB2805" s="175"/>
      <c r="AC2805" s="175"/>
      <c r="AD2805" s="175"/>
      <c r="AE2805" s="175"/>
      <c r="AF2805" s="175"/>
      <c r="AG2805" s="175"/>
    </row>
    <row r="2806" spans="1:33" ht="18" customHeight="1">
      <c r="A2806" s="647" t="str">
        <f t="shared" si="241"/>
        <v>平成28</v>
      </c>
      <c r="B2806" s="552">
        <f t="shared" si="238"/>
        <v>150</v>
      </c>
      <c r="C2806" s="648" t="s">
        <v>6189</v>
      </c>
      <c r="D2806" s="648" t="str">
        <f t="shared" si="239"/>
        <v/>
      </c>
      <c r="E2806" s="716">
        <v>1</v>
      </c>
      <c r="F2806" s="679" t="s">
        <v>6190</v>
      </c>
      <c r="G2806" s="650" t="s">
        <v>3288</v>
      </c>
      <c r="H2806" s="679" t="s">
        <v>3533</v>
      </c>
      <c r="I2806" s="714" t="s">
        <v>5698</v>
      </c>
      <c r="J2806" s="687" t="s">
        <v>5345</v>
      </c>
      <c r="K2806" s="669">
        <v>2</v>
      </c>
      <c r="L2806" s="669">
        <v>104</v>
      </c>
      <c r="M2806" s="176">
        <f t="shared" si="242"/>
        <v>104</v>
      </c>
      <c r="N2806" s="1105" t="s">
        <v>5342</v>
      </c>
      <c r="O2806" s="1129" t="str">
        <f t="shared" si="240"/>
        <v/>
      </c>
      <c r="P2806" s="175"/>
      <c r="Q2806" s="175"/>
      <c r="R2806" s="175"/>
      <c r="S2806" s="175"/>
      <c r="T2806" s="175"/>
      <c r="U2806" s="175"/>
      <c r="V2806" s="175"/>
      <c r="W2806" s="175"/>
      <c r="X2806" s="175"/>
      <c r="Y2806" s="175"/>
      <c r="Z2806" s="175"/>
      <c r="AA2806" s="175"/>
      <c r="AB2806" s="175"/>
      <c r="AC2806" s="175"/>
      <c r="AD2806" s="175"/>
      <c r="AE2806" s="175"/>
      <c r="AF2806" s="175"/>
      <c r="AG2806" s="175"/>
    </row>
    <row r="2807" spans="1:33" ht="18" customHeight="1">
      <c r="A2807" s="647" t="str">
        <f t="shared" si="241"/>
        <v>平成28</v>
      </c>
      <c r="B2807" s="552">
        <f t="shared" si="238"/>
        <v>166</v>
      </c>
      <c r="C2807" s="648" t="s">
        <v>6191</v>
      </c>
      <c r="D2807" s="648" t="str">
        <f t="shared" si="239"/>
        <v/>
      </c>
      <c r="E2807" s="713">
        <v>1</v>
      </c>
      <c r="F2807" s="650" t="s">
        <v>6192</v>
      </c>
      <c r="G2807" s="650" t="s">
        <v>2915</v>
      </c>
      <c r="H2807" s="650" t="s">
        <v>3335</v>
      </c>
      <c r="I2807" s="712" t="s">
        <v>5698</v>
      </c>
      <c r="J2807" s="669">
        <v>2</v>
      </c>
      <c r="K2807" s="669">
        <v>1</v>
      </c>
      <c r="L2807" s="669">
        <v>41</v>
      </c>
      <c r="M2807" s="176">
        <f t="shared" si="242"/>
        <v>41</v>
      </c>
      <c r="N2807" s="1105" t="s">
        <v>5342</v>
      </c>
      <c r="O2807" s="1129" t="str">
        <f t="shared" si="240"/>
        <v/>
      </c>
      <c r="P2807" s="175"/>
      <c r="Q2807" s="175"/>
      <c r="R2807" s="175"/>
      <c r="S2807" s="175"/>
      <c r="T2807" s="175"/>
      <c r="U2807" s="175"/>
      <c r="V2807" s="175"/>
      <c r="W2807" s="175"/>
      <c r="X2807" s="175"/>
      <c r="Y2807" s="175"/>
      <c r="Z2807" s="175"/>
      <c r="AA2807" s="175"/>
      <c r="AB2807" s="175"/>
      <c r="AC2807" s="175"/>
      <c r="AD2807" s="175"/>
      <c r="AE2807" s="175"/>
      <c r="AF2807" s="175"/>
      <c r="AG2807" s="175"/>
    </row>
    <row r="2808" spans="1:33" ht="18" customHeight="1">
      <c r="A2808" s="647" t="str">
        <f t="shared" si="241"/>
        <v>平成28</v>
      </c>
      <c r="B2808" s="684">
        <f t="shared" si="238"/>
        <v>83</v>
      </c>
      <c r="C2808" s="648" t="s">
        <v>6193</v>
      </c>
      <c r="D2808" s="648" t="str">
        <f t="shared" si="239"/>
        <v/>
      </c>
      <c r="E2808" s="711">
        <v>1</v>
      </c>
      <c r="F2808" s="650" t="s">
        <v>6194</v>
      </c>
      <c r="G2808" s="650" t="s">
        <v>6195</v>
      </c>
      <c r="H2808" s="650" t="s">
        <v>3523</v>
      </c>
      <c r="I2808" s="712" t="s">
        <v>5039</v>
      </c>
      <c r="J2808" s="669">
        <v>2</v>
      </c>
      <c r="K2808" s="669">
        <v>6</v>
      </c>
      <c r="L2808" s="669">
        <v>28</v>
      </c>
      <c r="M2808" s="176">
        <f t="shared" si="242"/>
        <v>28</v>
      </c>
      <c r="N2808" s="1106" t="s">
        <v>5342</v>
      </c>
      <c r="O2808" s="1129" t="str">
        <f t="shared" si="240"/>
        <v/>
      </c>
      <c r="P2808" s="175"/>
      <c r="Q2808" s="175"/>
      <c r="R2808" s="175"/>
      <c r="S2808" s="175"/>
      <c r="T2808" s="175"/>
      <c r="U2808" s="175"/>
      <c r="V2808" s="175"/>
      <c r="W2808" s="175"/>
      <c r="X2808" s="175"/>
      <c r="Y2808" s="175"/>
      <c r="Z2808" s="175"/>
      <c r="AA2808" s="175"/>
      <c r="AB2808" s="175"/>
      <c r="AC2808" s="175"/>
      <c r="AD2808" s="175"/>
      <c r="AE2808" s="175"/>
      <c r="AF2808" s="175"/>
      <c r="AG2808" s="175"/>
    </row>
    <row r="2809" spans="1:33" ht="18" customHeight="1">
      <c r="A2809" s="647" t="str">
        <f t="shared" si="241"/>
        <v>平成28</v>
      </c>
      <c r="B2809" s="551">
        <f t="shared" si="238"/>
        <v>130</v>
      </c>
      <c r="C2809" s="648" t="s">
        <v>6196</v>
      </c>
      <c r="D2809" s="648" t="str">
        <f t="shared" si="239"/>
        <v/>
      </c>
      <c r="E2809" s="713">
        <v>1</v>
      </c>
      <c r="F2809" s="650" t="s">
        <v>6197</v>
      </c>
      <c r="G2809" s="650" t="s">
        <v>2915</v>
      </c>
      <c r="H2809" s="650" t="s">
        <v>4792</v>
      </c>
      <c r="I2809" s="712" t="s">
        <v>4976</v>
      </c>
      <c r="J2809" s="669">
        <v>1</v>
      </c>
      <c r="K2809" s="669">
        <v>3</v>
      </c>
      <c r="L2809" s="669">
        <v>89</v>
      </c>
      <c r="M2809" s="176">
        <f t="shared" si="242"/>
        <v>89</v>
      </c>
      <c r="N2809" s="1105"/>
      <c r="O2809" s="1129" t="str">
        <f t="shared" si="240"/>
        <v/>
      </c>
      <c r="P2809" s="175"/>
      <c r="Q2809" s="175"/>
      <c r="R2809" s="175"/>
      <c r="S2809" s="175"/>
      <c r="T2809" s="175"/>
      <c r="U2809" s="175"/>
      <c r="V2809" s="175"/>
      <c r="W2809" s="175"/>
      <c r="X2809" s="175"/>
      <c r="Y2809" s="175"/>
      <c r="Z2809" s="175"/>
      <c r="AA2809" s="175"/>
      <c r="AB2809" s="175"/>
      <c r="AC2809" s="175"/>
      <c r="AD2809" s="175"/>
      <c r="AE2809" s="175"/>
      <c r="AF2809" s="175"/>
      <c r="AG2809" s="175"/>
    </row>
    <row r="2810" spans="1:33" ht="18" customHeight="1">
      <c r="A2810" s="647" t="str">
        <f t="shared" si="241"/>
        <v>平成28</v>
      </c>
      <c r="B2810" s="551">
        <f t="shared" si="238"/>
        <v>130</v>
      </c>
      <c r="C2810" s="648" t="s">
        <v>6198</v>
      </c>
      <c r="D2810" s="648" t="str">
        <f t="shared" si="239"/>
        <v/>
      </c>
      <c r="E2810" s="711">
        <v>1</v>
      </c>
      <c r="F2810" s="651" t="s">
        <v>6199</v>
      </c>
      <c r="G2810" s="650" t="s">
        <v>3175</v>
      </c>
      <c r="H2810" s="650" t="s">
        <v>3585</v>
      </c>
      <c r="I2810" s="712" t="s">
        <v>4976</v>
      </c>
      <c r="J2810" s="669">
        <v>2</v>
      </c>
      <c r="K2810" s="669">
        <v>3</v>
      </c>
      <c r="L2810" s="669">
        <v>51</v>
      </c>
      <c r="M2810" s="176">
        <f t="shared" si="242"/>
        <v>51</v>
      </c>
      <c r="N2810" s="1105" t="s">
        <v>5342</v>
      </c>
      <c r="O2810" s="1129" t="str">
        <f t="shared" si="240"/>
        <v/>
      </c>
      <c r="P2810" s="175"/>
      <c r="Q2810" s="175"/>
      <c r="R2810" s="175"/>
      <c r="S2810" s="175"/>
      <c r="T2810" s="175"/>
      <c r="U2810" s="175"/>
      <c r="V2810" s="175"/>
      <c r="W2810" s="175"/>
      <c r="X2810" s="175"/>
      <c r="Y2810" s="175"/>
      <c r="Z2810" s="175"/>
      <c r="AA2810" s="175"/>
      <c r="AB2810" s="175"/>
      <c r="AC2810" s="175"/>
      <c r="AD2810" s="175"/>
      <c r="AE2810" s="175"/>
      <c r="AF2810" s="175"/>
      <c r="AG2810" s="175"/>
    </row>
    <row r="2811" spans="1:33" ht="18" customHeight="1">
      <c r="A2811" s="647" t="str">
        <f t="shared" si="241"/>
        <v>平成28</v>
      </c>
      <c r="B2811" s="551">
        <f t="shared" si="238"/>
        <v>27</v>
      </c>
      <c r="C2811" s="648" t="s">
        <v>6200</v>
      </c>
      <c r="D2811" s="648" t="str">
        <f t="shared" si="239"/>
        <v/>
      </c>
      <c r="E2811" s="711">
        <v>1</v>
      </c>
      <c r="F2811" s="650" t="s">
        <v>6201</v>
      </c>
      <c r="G2811" s="650" t="s">
        <v>5950</v>
      </c>
      <c r="H2811" s="650" t="s">
        <v>3703</v>
      </c>
      <c r="I2811" s="712" t="s">
        <v>4976</v>
      </c>
      <c r="J2811" s="669">
        <v>1</v>
      </c>
      <c r="K2811" s="669">
        <v>21</v>
      </c>
      <c r="L2811" s="669">
        <v>132</v>
      </c>
      <c r="M2811" s="176">
        <f t="shared" si="242"/>
        <v>132</v>
      </c>
      <c r="N2811" s="1105" t="s">
        <v>5342</v>
      </c>
      <c r="O2811" s="1129" t="str">
        <f t="shared" si="240"/>
        <v/>
      </c>
      <c r="P2811" s="175"/>
      <c r="Q2811" s="175"/>
      <c r="R2811" s="175"/>
      <c r="S2811" s="175"/>
      <c r="T2811" s="175"/>
      <c r="U2811" s="175"/>
      <c r="V2811" s="175"/>
      <c r="W2811" s="175"/>
      <c r="X2811" s="175"/>
      <c r="Y2811" s="175"/>
      <c r="Z2811" s="175"/>
      <c r="AA2811" s="175"/>
      <c r="AB2811" s="175"/>
      <c r="AC2811" s="175"/>
      <c r="AD2811" s="175"/>
      <c r="AE2811" s="175"/>
      <c r="AF2811" s="175"/>
      <c r="AG2811" s="175"/>
    </row>
    <row r="2812" spans="1:33" ht="18" customHeight="1">
      <c r="A2812" s="647" t="str">
        <f t="shared" si="241"/>
        <v>平成28</v>
      </c>
      <c r="B2812" s="551">
        <f t="shared" si="238"/>
        <v>83</v>
      </c>
      <c r="C2812" s="648" t="s">
        <v>6186</v>
      </c>
      <c r="D2812" s="648" t="str">
        <f t="shared" si="239"/>
        <v/>
      </c>
      <c r="E2812" s="713">
        <v>1</v>
      </c>
      <c r="F2812" s="650" t="s">
        <v>6202</v>
      </c>
      <c r="G2812" s="650" t="s">
        <v>2915</v>
      </c>
      <c r="H2812" s="650" t="s">
        <v>3703</v>
      </c>
      <c r="I2812" s="712" t="s">
        <v>4976</v>
      </c>
      <c r="J2812" s="669">
        <v>2</v>
      </c>
      <c r="K2812" s="669">
        <v>6</v>
      </c>
      <c r="L2812" s="669">
        <v>91</v>
      </c>
      <c r="M2812" s="176">
        <f t="shared" si="242"/>
        <v>91</v>
      </c>
      <c r="N2812" s="1105"/>
      <c r="O2812" s="1129" t="str">
        <f t="shared" si="240"/>
        <v/>
      </c>
      <c r="P2812" s="175"/>
      <c r="Q2812" s="175"/>
      <c r="R2812" s="175"/>
      <c r="S2812" s="175"/>
      <c r="T2812" s="175"/>
      <c r="U2812" s="175"/>
      <c r="V2812" s="175"/>
      <c r="W2812" s="175"/>
      <c r="X2812" s="175"/>
      <c r="Y2812" s="175"/>
      <c r="Z2812" s="175"/>
      <c r="AA2812" s="175"/>
      <c r="AB2812" s="175"/>
      <c r="AC2812" s="175"/>
      <c r="AD2812" s="175"/>
      <c r="AE2812" s="175"/>
      <c r="AF2812" s="175"/>
      <c r="AG2812" s="175"/>
    </row>
    <row r="2813" spans="1:33" ht="18" customHeight="1">
      <c r="A2813" s="647" t="str">
        <f t="shared" si="241"/>
        <v>平成28</v>
      </c>
      <c r="B2813" s="551">
        <f t="shared" si="238"/>
        <v>116</v>
      </c>
      <c r="C2813" s="648" t="s">
        <v>6203</v>
      </c>
      <c r="D2813" s="648" t="str">
        <f t="shared" si="239"/>
        <v/>
      </c>
      <c r="E2813" s="711">
        <v>1</v>
      </c>
      <c r="F2813" s="650" t="s">
        <v>6204</v>
      </c>
      <c r="G2813" s="650" t="s">
        <v>3175</v>
      </c>
      <c r="H2813" s="650" t="s">
        <v>2920</v>
      </c>
      <c r="I2813" s="712" t="s">
        <v>4976</v>
      </c>
      <c r="J2813" s="669">
        <v>2</v>
      </c>
      <c r="K2813" s="669">
        <v>4</v>
      </c>
      <c r="L2813" s="669">
        <v>66</v>
      </c>
      <c r="M2813" s="176">
        <f t="shared" si="242"/>
        <v>66</v>
      </c>
      <c r="N2813" s="1105"/>
      <c r="O2813" s="1129" t="str">
        <f t="shared" si="240"/>
        <v/>
      </c>
      <c r="P2813" s="175"/>
      <c r="Q2813" s="175"/>
      <c r="R2813" s="175"/>
      <c r="S2813" s="175"/>
      <c r="T2813" s="175"/>
      <c r="U2813" s="175"/>
      <c r="V2813" s="175"/>
      <c r="W2813" s="175"/>
      <c r="X2813" s="175"/>
      <c r="Y2813" s="175"/>
      <c r="Z2813" s="175"/>
      <c r="AA2813" s="175"/>
      <c r="AB2813" s="175"/>
      <c r="AC2813" s="175"/>
      <c r="AD2813" s="175"/>
      <c r="AE2813" s="175"/>
      <c r="AF2813" s="175"/>
      <c r="AG2813" s="175"/>
    </row>
    <row r="2814" spans="1:33" ht="18" customHeight="1">
      <c r="A2814" s="647" t="str">
        <f t="shared" si="241"/>
        <v>平成28</v>
      </c>
      <c r="B2814" s="551">
        <f t="shared" si="238"/>
        <v>116</v>
      </c>
      <c r="C2814" s="648" t="s">
        <v>6205</v>
      </c>
      <c r="D2814" s="648">
        <f t="shared" si="239"/>
        <v>42627</v>
      </c>
      <c r="E2814" s="711">
        <v>2</v>
      </c>
      <c r="F2814" s="650" t="s">
        <v>6206</v>
      </c>
      <c r="G2814" s="650" t="s">
        <v>3175</v>
      </c>
      <c r="H2814" s="650" t="s">
        <v>2920</v>
      </c>
      <c r="I2814" s="712" t="s">
        <v>4976</v>
      </c>
      <c r="J2814" s="669">
        <v>2</v>
      </c>
      <c r="K2814" s="669">
        <v>4</v>
      </c>
      <c r="L2814" s="669">
        <v>15</v>
      </c>
      <c r="M2814" s="176">
        <f t="shared" si="242"/>
        <v>30</v>
      </c>
      <c r="N2814" s="1105"/>
      <c r="O2814" s="1129" t="str">
        <f t="shared" si="240"/>
        <v/>
      </c>
      <c r="P2814" s="175"/>
      <c r="Q2814" s="175"/>
      <c r="R2814" s="175"/>
      <c r="S2814" s="175"/>
      <c r="T2814" s="175"/>
      <c r="U2814" s="175"/>
      <c r="V2814" s="175"/>
      <c r="W2814" s="175"/>
      <c r="X2814" s="175"/>
      <c r="Y2814" s="175"/>
      <c r="Z2814" s="175"/>
      <c r="AA2814" s="175"/>
      <c r="AB2814" s="175"/>
      <c r="AC2814" s="175"/>
      <c r="AD2814" s="175"/>
      <c r="AE2814" s="175"/>
      <c r="AF2814" s="175"/>
      <c r="AG2814" s="175"/>
    </row>
    <row r="2815" spans="1:33" ht="18" customHeight="1">
      <c r="A2815" s="647" t="str">
        <f t="shared" si="241"/>
        <v>平成28</v>
      </c>
      <c r="B2815" s="551">
        <f t="shared" si="238"/>
        <v>41</v>
      </c>
      <c r="C2815" s="648" t="s">
        <v>6207</v>
      </c>
      <c r="D2815" s="648">
        <f t="shared" si="239"/>
        <v>42650</v>
      </c>
      <c r="E2815" s="711">
        <v>2</v>
      </c>
      <c r="F2815" s="650" t="s">
        <v>6208</v>
      </c>
      <c r="G2815" s="650" t="s">
        <v>3175</v>
      </c>
      <c r="H2815" s="650" t="s">
        <v>2920</v>
      </c>
      <c r="I2815" s="712" t="s">
        <v>4976</v>
      </c>
      <c r="J2815" s="669">
        <v>2</v>
      </c>
      <c r="K2815" s="669">
        <v>11</v>
      </c>
      <c r="L2815" s="669">
        <v>81</v>
      </c>
      <c r="M2815" s="176">
        <f t="shared" si="242"/>
        <v>162</v>
      </c>
      <c r="N2815" s="1105"/>
      <c r="O2815" s="1129" t="str">
        <f t="shared" si="240"/>
        <v/>
      </c>
      <c r="P2815" s="175"/>
      <c r="Q2815" s="175"/>
      <c r="R2815" s="175"/>
      <c r="S2815" s="175"/>
      <c r="T2815" s="175"/>
      <c r="U2815" s="175"/>
      <c r="V2815" s="175"/>
      <c r="W2815" s="175"/>
      <c r="X2815" s="175"/>
      <c r="Y2815" s="175"/>
      <c r="Z2815" s="175"/>
      <c r="AA2815" s="175"/>
      <c r="AB2815" s="175"/>
      <c r="AC2815" s="175"/>
      <c r="AD2815" s="175"/>
      <c r="AE2815" s="175"/>
      <c r="AF2815" s="175"/>
      <c r="AG2815" s="175"/>
    </row>
    <row r="2816" spans="1:33" ht="18" customHeight="1">
      <c r="A2816" s="647" t="str">
        <f t="shared" si="241"/>
        <v>平成28</v>
      </c>
      <c r="B2816" s="685">
        <f t="shared" si="238"/>
        <v>26</v>
      </c>
      <c r="C2816" s="648" t="s">
        <v>6209</v>
      </c>
      <c r="D2816" s="648" t="str">
        <f t="shared" si="239"/>
        <v/>
      </c>
      <c r="E2816" s="669">
        <v>1</v>
      </c>
      <c r="F2816" s="679" t="s">
        <v>6210</v>
      </c>
      <c r="G2816" s="679" t="s">
        <v>5995</v>
      </c>
      <c r="H2816" s="679" t="s">
        <v>5360</v>
      </c>
      <c r="I2816" s="686" t="s">
        <v>6211</v>
      </c>
      <c r="J2816" s="669">
        <v>2</v>
      </c>
      <c r="K2816" s="669">
        <v>29</v>
      </c>
      <c r="L2816" s="669">
        <v>59</v>
      </c>
      <c r="M2816" s="176">
        <f t="shared" si="242"/>
        <v>59</v>
      </c>
      <c r="N2816" s="1107"/>
      <c r="O2816" s="1129" t="str">
        <f t="shared" si="240"/>
        <v/>
      </c>
      <c r="P2816" s="175"/>
      <c r="Q2816" s="175"/>
      <c r="R2816" s="175"/>
      <c r="S2816" s="175"/>
      <c r="T2816" s="175"/>
      <c r="U2816" s="175"/>
      <c r="V2816" s="175"/>
      <c r="W2816" s="175"/>
      <c r="X2816" s="175"/>
      <c r="Y2816" s="175"/>
      <c r="Z2816" s="175"/>
      <c r="AA2816" s="175"/>
      <c r="AB2816" s="175"/>
      <c r="AC2816" s="175"/>
      <c r="AD2816" s="175"/>
      <c r="AE2816" s="175"/>
      <c r="AF2816" s="175"/>
      <c r="AG2816" s="175"/>
    </row>
    <row r="2817" spans="1:33" ht="18" customHeight="1">
      <c r="A2817" s="647" t="str">
        <f t="shared" si="241"/>
        <v>平成28</v>
      </c>
      <c r="B2817" s="685">
        <f t="shared" si="238"/>
        <v>150</v>
      </c>
      <c r="C2817" s="648" t="s">
        <v>6212</v>
      </c>
      <c r="D2817" s="648" t="str">
        <f t="shared" si="239"/>
        <v/>
      </c>
      <c r="E2817" s="669">
        <v>1</v>
      </c>
      <c r="F2817" s="676" t="s">
        <v>4522</v>
      </c>
      <c r="G2817" s="679" t="s">
        <v>6213</v>
      </c>
      <c r="H2817" s="679" t="s">
        <v>2909</v>
      </c>
      <c r="I2817" s="679" t="s">
        <v>5039</v>
      </c>
      <c r="J2817" s="669">
        <v>1</v>
      </c>
      <c r="K2817" s="669">
        <v>2</v>
      </c>
      <c r="L2817" s="669">
        <v>88</v>
      </c>
      <c r="M2817" s="176">
        <f t="shared" si="242"/>
        <v>88</v>
      </c>
      <c r="N2817" s="1107"/>
      <c r="O2817" s="1129" t="str">
        <f t="shared" si="240"/>
        <v/>
      </c>
      <c r="P2817" s="175"/>
      <c r="Q2817" s="175"/>
      <c r="R2817" s="175"/>
      <c r="S2817" s="175"/>
      <c r="T2817" s="175"/>
      <c r="U2817" s="175"/>
      <c r="V2817" s="175"/>
      <c r="W2817" s="175"/>
      <c r="X2817" s="175"/>
      <c r="Y2817" s="175"/>
      <c r="Z2817" s="175"/>
      <c r="AA2817" s="175"/>
      <c r="AB2817" s="175"/>
      <c r="AC2817" s="175"/>
      <c r="AD2817" s="175"/>
      <c r="AE2817" s="175"/>
      <c r="AF2817" s="175"/>
      <c r="AG2817" s="175"/>
    </row>
    <row r="2818" spans="1:33" ht="18" customHeight="1">
      <c r="A2818" s="647" t="str">
        <f t="shared" si="241"/>
        <v>平成28</v>
      </c>
      <c r="B2818" s="685">
        <f t="shared" si="238"/>
        <v>83</v>
      </c>
      <c r="C2818" s="648" t="s">
        <v>6077</v>
      </c>
      <c r="D2818" s="648" t="str">
        <f t="shared" si="239"/>
        <v/>
      </c>
      <c r="E2818" s="669">
        <v>1</v>
      </c>
      <c r="F2818" s="686" t="s">
        <v>6214</v>
      </c>
      <c r="G2818" s="679" t="s">
        <v>5748</v>
      </c>
      <c r="H2818" s="679" t="s">
        <v>2909</v>
      </c>
      <c r="I2818" s="679" t="s">
        <v>5039</v>
      </c>
      <c r="J2818" s="669">
        <v>1</v>
      </c>
      <c r="K2818" s="669">
        <v>6</v>
      </c>
      <c r="L2818" s="669">
        <v>79</v>
      </c>
      <c r="M2818" s="176">
        <f t="shared" si="242"/>
        <v>79</v>
      </c>
      <c r="N2818" s="1107"/>
      <c r="O2818" s="1129" t="str">
        <f t="shared" si="240"/>
        <v/>
      </c>
      <c r="P2818" s="175"/>
      <c r="Q2818" s="175"/>
      <c r="R2818" s="175"/>
      <c r="S2818" s="175"/>
      <c r="T2818" s="175"/>
      <c r="U2818" s="175"/>
      <c r="V2818" s="175"/>
      <c r="W2818" s="175"/>
      <c r="X2818" s="175"/>
      <c r="Y2818" s="175"/>
      <c r="Z2818" s="175"/>
      <c r="AA2818" s="175"/>
      <c r="AB2818" s="175"/>
      <c r="AC2818" s="175"/>
      <c r="AD2818" s="175"/>
      <c r="AE2818" s="175"/>
      <c r="AF2818" s="175"/>
      <c r="AG2818" s="175"/>
    </row>
    <row r="2819" spans="1:33" ht="18" customHeight="1">
      <c r="A2819" s="647" t="str">
        <f t="shared" si="241"/>
        <v>平成28</v>
      </c>
      <c r="B2819" s="685">
        <f t="shared" si="238"/>
        <v>150</v>
      </c>
      <c r="C2819" s="648" t="s">
        <v>6085</v>
      </c>
      <c r="D2819" s="648" t="str">
        <f t="shared" si="239"/>
        <v/>
      </c>
      <c r="E2819" s="669">
        <v>1</v>
      </c>
      <c r="F2819" s="686" t="s">
        <v>6215</v>
      </c>
      <c r="G2819" s="679" t="s">
        <v>2903</v>
      </c>
      <c r="H2819" s="679" t="s">
        <v>2909</v>
      </c>
      <c r="I2819" s="679" t="s">
        <v>5039</v>
      </c>
      <c r="J2819" s="669">
        <v>1</v>
      </c>
      <c r="K2819" s="669">
        <v>2</v>
      </c>
      <c r="L2819" s="669">
        <v>41</v>
      </c>
      <c r="M2819" s="176">
        <f t="shared" si="242"/>
        <v>41</v>
      </c>
      <c r="N2819" s="1107"/>
      <c r="O2819" s="1129" t="str">
        <f t="shared" si="240"/>
        <v/>
      </c>
      <c r="P2819" s="175"/>
      <c r="Q2819" s="175"/>
      <c r="R2819" s="175"/>
      <c r="S2819" s="175"/>
      <c r="T2819" s="175"/>
      <c r="U2819" s="175"/>
      <c r="V2819" s="175"/>
      <c r="W2819" s="175"/>
      <c r="X2819" s="175"/>
      <c r="Y2819" s="175"/>
      <c r="Z2819" s="175"/>
      <c r="AA2819" s="175"/>
      <c r="AB2819" s="175"/>
      <c r="AC2819" s="175"/>
      <c r="AD2819" s="175"/>
      <c r="AE2819" s="175"/>
      <c r="AF2819" s="175"/>
      <c r="AG2819" s="175"/>
    </row>
    <row r="2820" spans="1:33" ht="18" customHeight="1">
      <c r="A2820" s="647" t="str">
        <f t="shared" si="241"/>
        <v>平成28</v>
      </c>
      <c r="B2820" s="685">
        <f t="shared" ref="B2820:B2883" si="243">IF(ISBLANK(K2820),"-",COUNTIFS($K:$K,"&gt;"&amp;K2820,A:A,A2820)+1)</f>
        <v>41</v>
      </c>
      <c r="C2820" s="648" t="s">
        <v>6216</v>
      </c>
      <c r="D2820" s="648" t="str">
        <f t="shared" ref="D2820:D2883" si="244">IF(E2820=1,"",C2820+E2820-1)</f>
        <v/>
      </c>
      <c r="E2820" s="669">
        <v>1</v>
      </c>
      <c r="F2820" s="676" t="s">
        <v>6217</v>
      </c>
      <c r="G2820" s="679" t="s">
        <v>2903</v>
      </c>
      <c r="H2820" s="679" t="s">
        <v>2909</v>
      </c>
      <c r="I2820" s="679" t="s">
        <v>5039</v>
      </c>
      <c r="J2820" s="669">
        <v>1</v>
      </c>
      <c r="K2820" s="669">
        <v>11</v>
      </c>
      <c r="L2820" s="669">
        <v>238</v>
      </c>
      <c r="M2820" s="176">
        <f t="shared" si="242"/>
        <v>238</v>
      </c>
      <c r="N2820" s="1107"/>
      <c r="O2820" s="1129" t="str">
        <f t="shared" ref="O2820:O2883" si="245">IF(COUNTIF(G2820,"*オンライン*"),"●","")</f>
        <v/>
      </c>
      <c r="P2820" s="175"/>
      <c r="Q2820" s="175"/>
      <c r="R2820" s="175"/>
      <c r="S2820" s="175"/>
      <c r="T2820" s="175"/>
      <c r="U2820" s="175"/>
      <c r="V2820" s="175"/>
      <c r="W2820" s="175"/>
      <c r="X2820" s="175"/>
      <c r="Y2820" s="175"/>
      <c r="Z2820" s="175"/>
      <c r="AA2820" s="175"/>
      <c r="AB2820" s="175"/>
      <c r="AC2820" s="175"/>
      <c r="AD2820" s="175"/>
      <c r="AE2820" s="175"/>
      <c r="AF2820" s="175"/>
      <c r="AG2820" s="175"/>
    </row>
    <row r="2821" spans="1:33" ht="18" customHeight="1">
      <c r="A2821" s="647" t="str">
        <f t="shared" ref="A2821:A2884" si="246">TEXT(EDATE(C2821,-3),"ggge")</f>
        <v>平成28</v>
      </c>
      <c r="B2821" s="685">
        <f t="shared" si="243"/>
        <v>41</v>
      </c>
      <c r="C2821" s="648" t="s">
        <v>6108</v>
      </c>
      <c r="D2821" s="648" t="str">
        <f t="shared" si="244"/>
        <v/>
      </c>
      <c r="E2821" s="669">
        <v>1</v>
      </c>
      <c r="F2821" s="676" t="s">
        <v>6218</v>
      </c>
      <c r="G2821" s="679" t="s">
        <v>6219</v>
      </c>
      <c r="H2821" s="679" t="s">
        <v>2909</v>
      </c>
      <c r="I2821" s="679" t="s">
        <v>5039</v>
      </c>
      <c r="J2821" s="669">
        <v>1</v>
      </c>
      <c r="K2821" s="669">
        <v>11</v>
      </c>
      <c r="L2821" s="669">
        <v>81</v>
      </c>
      <c r="M2821" s="176">
        <f t="shared" ref="M2821:M2884" si="247">E2821*L2821</f>
        <v>81</v>
      </c>
      <c r="N2821" s="1107"/>
      <c r="O2821" s="1129" t="str">
        <f t="shared" si="245"/>
        <v/>
      </c>
      <c r="P2821" s="175"/>
      <c r="Q2821" s="175"/>
      <c r="R2821" s="175"/>
      <c r="S2821" s="175"/>
      <c r="T2821" s="175"/>
      <c r="U2821" s="175"/>
      <c r="V2821" s="175"/>
      <c r="W2821" s="175"/>
      <c r="X2821" s="175"/>
      <c r="Y2821" s="175"/>
      <c r="Z2821" s="175"/>
      <c r="AA2821" s="175"/>
      <c r="AB2821" s="175"/>
      <c r="AC2821" s="175"/>
      <c r="AD2821" s="175"/>
      <c r="AE2821" s="175"/>
      <c r="AF2821" s="175"/>
      <c r="AG2821" s="175"/>
    </row>
    <row r="2822" spans="1:33" ht="18" customHeight="1">
      <c r="A2822" s="647" t="str">
        <f t="shared" si="246"/>
        <v>平成28</v>
      </c>
      <c r="B2822" s="685">
        <f t="shared" si="243"/>
        <v>39</v>
      </c>
      <c r="C2822" s="648" t="s">
        <v>6220</v>
      </c>
      <c r="D2822" s="648" t="str">
        <f t="shared" si="244"/>
        <v/>
      </c>
      <c r="E2822" s="669">
        <v>1</v>
      </c>
      <c r="F2822" s="676" t="s">
        <v>6221</v>
      </c>
      <c r="G2822" s="679" t="s">
        <v>2903</v>
      </c>
      <c r="H2822" s="679" t="s">
        <v>2909</v>
      </c>
      <c r="I2822" s="679" t="s">
        <v>5039</v>
      </c>
      <c r="J2822" s="669">
        <v>1</v>
      </c>
      <c r="K2822" s="669">
        <v>12</v>
      </c>
      <c r="L2822" s="669">
        <v>213</v>
      </c>
      <c r="M2822" s="176">
        <f t="shared" si="247"/>
        <v>213</v>
      </c>
      <c r="N2822" s="1107"/>
      <c r="O2822" s="1129" t="str">
        <f t="shared" si="245"/>
        <v/>
      </c>
      <c r="P2822" s="175"/>
      <c r="Q2822" s="175"/>
      <c r="R2822" s="175"/>
      <c r="S2822" s="175"/>
      <c r="T2822" s="175"/>
      <c r="U2822" s="175"/>
      <c r="V2822" s="175"/>
      <c r="W2822" s="175"/>
      <c r="X2822" s="175"/>
      <c r="Y2822" s="175"/>
      <c r="Z2822" s="175"/>
      <c r="AA2822" s="175"/>
      <c r="AB2822" s="175"/>
      <c r="AC2822" s="175"/>
      <c r="AD2822" s="175"/>
      <c r="AE2822" s="175"/>
      <c r="AF2822" s="175"/>
      <c r="AG2822" s="175"/>
    </row>
    <row r="2823" spans="1:33" ht="18" customHeight="1">
      <c r="A2823" s="647" t="str">
        <f t="shared" si="246"/>
        <v>平成28</v>
      </c>
      <c r="B2823" s="685">
        <f t="shared" si="243"/>
        <v>39</v>
      </c>
      <c r="C2823" s="648" t="s">
        <v>6111</v>
      </c>
      <c r="D2823" s="648" t="str">
        <f t="shared" si="244"/>
        <v/>
      </c>
      <c r="E2823" s="669">
        <v>1</v>
      </c>
      <c r="F2823" s="676" t="s">
        <v>6222</v>
      </c>
      <c r="G2823" s="679" t="s">
        <v>6219</v>
      </c>
      <c r="H2823" s="679" t="s">
        <v>2909</v>
      </c>
      <c r="I2823" s="679" t="s">
        <v>5039</v>
      </c>
      <c r="J2823" s="669">
        <v>1</v>
      </c>
      <c r="K2823" s="669">
        <v>12</v>
      </c>
      <c r="L2823" s="669">
        <v>110</v>
      </c>
      <c r="M2823" s="176">
        <f t="shared" si="247"/>
        <v>110</v>
      </c>
      <c r="N2823" s="1107"/>
      <c r="O2823" s="1129" t="str">
        <f t="shared" si="245"/>
        <v/>
      </c>
      <c r="P2823" s="175"/>
      <c r="Q2823" s="175"/>
      <c r="R2823" s="175"/>
      <c r="S2823" s="175"/>
      <c r="T2823" s="175"/>
      <c r="U2823" s="175"/>
      <c r="V2823" s="175"/>
      <c r="W2823" s="175"/>
      <c r="X2823" s="175"/>
      <c r="Y2823" s="175"/>
      <c r="Z2823" s="175"/>
      <c r="AA2823" s="175"/>
      <c r="AB2823" s="175"/>
      <c r="AC2823" s="175"/>
      <c r="AD2823" s="175"/>
      <c r="AE2823" s="175"/>
      <c r="AF2823" s="175"/>
      <c r="AG2823" s="175"/>
    </row>
    <row r="2824" spans="1:33" ht="18" customHeight="1">
      <c r="A2824" s="647" t="str">
        <f t="shared" si="246"/>
        <v>平成28</v>
      </c>
      <c r="B2824" s="685">
        <f t="shared" si="243"/>
        <v>63</v>
      </c>
      <c r="C2824" s="648" t="s">
        <v>6223</v>
      </c>
      <c r="D2824" s="648" t="str">
        <f t="shared" si="244"/>
        <v/>
      </c>
      <c r="E2824" s="669">
        <v>1</v>
      </c>
      <c r="F2824" s="676" t="s">
        <v>6224</v>
      </c>
      <c r="G2824" s="679" t="s">
        <v>2903</v>
      </c>
      <c r="H2824" s="679" t="s">
        <v>2909</v>
      </c>
      <c r="I2824" s="679" t="s">
        <v>5039</v>
      </c>
      <c r="J2824" s="669">
        <v>1</v>
      </c>
      <c r="K2824" s="669">
        <v>8</v>
      </c>
      <c r="L2824" s="669">
        <v>65</v>
      </c>
      <c r="M2824" s="176">
        <f t="shared" si="247"/>
        <v>65</v>
      </c>
      <c r="N2824" s="1107"/>
      <c r="O2824" s="1129" t="str">
        <f t="shared" si="245"/>
        <v/>
      </c>
      <c r="P2824" s="175"/>
      <c r="Q2824" s="175"/>
      <c r="R2824" s="175"/>
      <c r="S2824" s="175"/>
      <c r="T2824" s="175"/>
      <c r="U2824" s="175"/>
      <c r="V2824" s="175"/>
      <c r="W2824" s="175"/>
      <c r="X2824" s="175"/>
      <c r="Y2824" s="175"/>
      <c r="Z2824" s="175"/>
      <c r="AA2824" s="175"/>
      <c r="AB2824" s="175"/>
      <c r="AC2824" s="175"/>
      <c r="AD2824" s="175"/>
      <c r="AE2824" s="175"/>
      <c r="AF2824" s="175"/>
      <c r="AG2824" s="175"/>
    </row>
    <row r="2825" spans="1:33" ht="18" customHeight="1">
      <c r="A2825" s="647" t="str">
        <f t="shared" si="246"/>
        <v>平成28</v>
      </c>
      <c r="B2825" s="685">
        <f t="shared" si="243"/>
        <v>63</v>
      </c>
      <c r="C2825" s="648" t="s">
        <v>6225</v>
      </c>
      <c r="D2825" s="648" t="str">
        <f t="shared" si="244"/>
        <v/>
      </c>
      <c r="E2825" s="669">
        <v>1</v>
      </c>
      <c r="F2825" s="676" t="s">
        <v>6226</v>
      </c>
      <c r="G2825" s="679" t="s">
        <v>2574</v>
      </c>
      <c r="H2825" s="679" t="s">
        <v>2909</v>
      </c>
      <c r="I2825" s="679" t="s">
        <v>5039</v>
      </c>
      <c r="J2825" s="669">
        <v>1</v>
      </c>
      <c r="K2825" s="669">
        <v>8</v>
      </c>
      <c r="L2825" s="669">
        <v>39</v>
      </c>
      <c r="M2825" s="176">
        <f t="shared" si="247"/>
        <v>39</v>
      </c>
      <c r="N2825" s="1107"/>
      <c r="O2825" s="1129" t="str">
        <f t="shared" si="245"/>
        <v/>
      </c>
      <c r="P2825" s="175"/>
      <c r="Q2825" s="175"/>
      <c r="R2825" s="175"/>
      <c r="S2825" s="175"/>
      <c r="T2825" s="175"/>
      <c r="U2825" s="175"/>
      <c r="V2825" s="175"/>
      <c r="W2825" s="175"/>
      <c r="X2825" s="175"/>
      <c r="Y2825" s="175"/>
      <c r="Z2825" s="175"/>
      <c r="AA2825" s="175"/>
      <c r="AB2825" s="175"/>
      <c r="AC2825" s="175"/>
      <c r="AD2825" s="175"/>
      <c r="AE2825" s="175"/>
      <c r="AF2825" s="175"/>
      <c r="AG2825" s="175"/>
    </row>
    <row r="2826" spans="1:33" ht="18" customHeight="1">
      <c r="A2826" s="647" t="str">
        <f t="shared" si="246"/>
        <v>平成28</v>
      </c>
      <c r="B2826" s="685">
        <f t="shared" si="243"/>
        <v>15</v>
      </c>
      <c r="C2826" s="648" t="s">
        <v>6227</v>
      </c>
      <c r="D2826" s="648">
        <f t="shared" si="244"/>
        <v>42699</v>
      </c>
      <c r="E2826" s="669">
        <v>2</v>
      </c>
      <c r="F2826" s="676" t="s">
        <v>6228</v>
      </c>
      <c r="G2826" s="679" t="s">
        <v>2903</v>
      </c>
      <c r="H2826" s="679" t="s">
        <v>2909</v>
      </c>
      <c r="I2826" s="679" t="s">
        <v>5039</v>
      </c>
      <c r="J2826" s="669">
        <v>1</v>
      </c>
      <c r="K2826" s="669">
        <v>72</v>
      </c>
      <c r="L2826" s="669">
        <v>216</v>
      </c>
      <c r="M2826" s="176">
        <f t="shared" si="247"/>
        <v>432</v>
      </c>
      <c r="N2826" s="1107"/>
      <c r="O2826" s="1129" t="str">
        <f t="shared" si="245"/>
        <v/>
      </c>
      <c r="P2826" s="175"/>
      <c r="Q2826" s="175"/>
      <c r="R2826" s="175"/>
      <c r="S2826" s="175"/>
      <c r="T2826" s="175"/>
      <c r="U2826" s="175"/>
      <c r="V2826" s="175"/>
      <c r="W2826" s="175"/>
      <c r="X2826" s="175"/>
      <c r="Y2826" s="175"/>
      <c r="Z2826" s="175"/>
      <c r="AA2826" s="175"/>
      <c r="AB2826" s="175"/>
      <c r="AC2826" s="175"/>
      <c r="AD2826" s="175"/>
      <c r="AE2826" s="175"/>
      <c r="AF2826" s="175"/>
      <c r="AG2826" s="175"/>
    </row>
    <row r="2827" spans="1:33" ht="18" customHeight="1">
      <c r="A2827" s="647" t="str">
        <f t="shared" si="246"/>
        <v>平成28</v>
      </c>
      <c r="B2827" s="685">
        <f t="shared" si="243"/>
        <v>21</v>
      </c>
      <c r="C2827" s="648" t="s">
        <v>6143</v>
      </c>
      <c r="D2827" s="648" t="str">
        <f t="shared" si="244"/>
        <v/>
      </c>
      <c r="E2827" s="669">
        <v>1</v>
      </c>
      <c r="F2827" s="676" t="s">
        <v>6229</v>
      </c>
      <c r="G2827" s="686" t="s">
        <v>5995</v>
      </c>
      <c r="H2827" s="686" t="s">
        <v>5532</v>
      </c>
      <c r="I2827" s="686" t="s">
        <v>6211</v>
      </c>
      <c r="J2827" s="669">
        <v>2</v>
      </c>
      <c r="K2827" s="669">
        <v>38</v>
      </c>
      <c r="L2827" s="669">
        <v>126</v>
      </c>
      <c r="M2827" s="176">
        <f t="shared" si="247"/>
        <v>126</v>
      </c>
      <c r="N2827" s="1107"/>
      <c r="O2827" s="1129" t="str">
        <f t="shared" si="245"/>
        <v/>
      </c>
      <c r="P2827" s="175"/>
      <c r="Q2827" s="175"/>
      <c r="R2827" s="175"/>
      <c r="S2827" s="175"/>
      <c r="T2827" s="175"/>
      <c r="U2827" s="175"/>
      <c r="V2827" s="175"/>
      <c r="W2827" s="175"/>
      <c r="X2827" s="175"/>
      <c r="Y2827" s="175"/>
      <c r="Z2827" s="175"/>
      <c r="AA2827" s="175"/>
      <c r="AB2827" s="175"/>
      <c r="AC2827" s="175"/>
      <c r="AD2827" s="175"/>
      <c r="AE2827" s="175"/>
      <c r="AF2827" s="175"/>
      <c r="AG2827" s="175"/>
    </row>
    <row r="2828" spans="1:33" ht="18" customHeight="1">
      <c r="A2828" s="647" t="str">
        <f t="shared" si="246"/>
        <v>平成28</v>
      </c>
      <c r="B2828" s="685">
        <f t="shared" si="243"/>
        <v>116</v>
      </c>
      <c r="C2828" s="648" t="s">
        <v>6135</v>
      </c>
      <c r="D2828" s="648" t="str">
        <f t="shared" si="244"/>
        <v/>
      </c>
      <c r="E2828" s="669">
        <v>1</v>
      </c>
      <c r="F2828" s="686" t="s">
        <v>6230</v>
      </c>
      <c r="G2828" s="686" t="s">
        <v>6231</v>
      </c>
      <c r="H2828" s="686" t="s">
        <v>5532</v>
      </c>
      <c r="I2828" s="686" t="s">
        <v>6211</v>
      </c>
      <c r="J2828" s="669">
        <v>1</v>
      </c>
      <c r="K2828" s="669">
        <v>4</v>
      </c>
      <c r="L2828" s="669">
        <v>150</v>
      </c>
      <c r="M2828" s="176">
        <f t="shared" si="247"/>
        <v>150</v>
      </c>
      <c r="N2828" s="1107" t="s">
        <v>5342</v>
      </c>
      <c r="O2828" s="1129" t="str">
        <f t="shared" si="245"/>
        <v/>
      </c>
      <c r="P2828" s="175"/>
      <c r="Q2828" s="175"/>
      <c r="R2828" s="175"/>
      <c r="S2828" s="175"/>
      <c r="T2828" s="175"/>
      <c r="U2828" s="175"/>
      <c r="V2828" s="175"/>
      <c r="W2828" s="175"/>
      <c r="X2828" s="175"/>
      <c r="Y2828" s="175"/>
      <c r="Z2828" s="175"/>
      <c r="AA2828" s="175"/>
      <c r="AB2828" s="175"/>
      <c r="AC2828" s="175"/>
      <c r="AD2828" s="175"/>
      <c r="AE2828" s="175"/>
      <c r="AF2828" s="175"/>
      <c r="AG2828" s="175"/>
    </row>
    <row r="2829" spans="1:33" ht="18" customHeight="1">
      <c r="A2829" s="647" t="str">
        <f t="shared" si="246"/>
        <v>平成28</v>
      </c>
      <c r="B2829" s="685">
        <f t="shared" si="243"/>
        <v>63</v>
      </c>
      <c r="C2829" s="648" t="s">
        <v>6232</v>
      </c>
      <c r="D2829" s="648" t="str">
        <f t="shared" si="244"/>
        <v/>
      </c>
      <c r="E2829" s="669">
        <v>1</v>
      </c>
      <c r="F2829" s="686" t="s">
        <v>6233</v>
      </c>
      <c r="G2829" s="686" t="s">
        <v>2915</v>
      </c>
      <c r="H2829" s="686" t="s">
        <v>5532</v>
      </c>
      <c r="I2829" s="686" t="s">
        <v>6211</v>
      </c>
      <c r="J2829" s="669">
        <v>1</v>
      </c>
      <c r="K2829" s="669">
        <v>8</v>
      </c>
      <c r="L2829" s="669">
        <v>98</v>
      </c>
      <c r="M2829" s="176">
        <f t="shared" si="247"/>
        <v>98</v>
      </c>
      <c r="N2829" s="1107"/>
      <c r="O2829" s="1129" t="str">
        <f t="shared" si="245"/>
        <v/>
      </c>
      <c r="P2829" s="175"/>
      <c r="Q2829" s="175"/>
      <c r="R2829" s="175"/>
      <c r="S2829" s="175"/>
      <c r="T2829" s="175"/>
      <c r="U2829" s="175"/>
      <c r="V2829" s="175"/>
      <c r="W2829" s="175"/>
      <c r="X2829" s="175"/>
      <c r="Y2829" s="175"/>
      <c r="Z2829" s="175"/>
      <c r="AA2829" s="175"/>
      <c r="AB2829" s="175"/>
      <c r="AC2829" s="175"/>
      <c r="AD2829" s="175"/>
      <c r="AE2829" s="175"/>
      <c r="AF2829" s="175"/>
      <c r="AG2829" s="175"/>
    </row>
    <row r="2830" spans="1:33" ht="18" customHeight="1">
      <c r="A2830" s="647" t="str">
        <f t="shared" si="246"/>
        <v>平成28</v>
      </c>
      <c r="B2830" s="685">
        <f t="shared" si="243"/>
        <v>130</v>
      </c>
      <c r="C2830" s="648" t="s">
        <v>6234</v>
      </c>
      <c r="D2830" s="648" t="str">
        <f t="shared" si="244"/>
        <v/>
      </c>
      <c r="E2830" s="669">
        <v>1</v>
      </c>
      <c r="F2830" s="686" t="s">
        <v>6235</v>
      </c>
      <c r="G2830" s="686" t="s">
        <v>6236</v>
      </c>
      <c r="H2830" s="686" t="s">
        <v>5532</v>
      </c>
      <c r="I2830" s="686" t="s">
        <v>6211</v>
      </c>
      <c r="J2830" s="669">
        <v>1</v>
      </c>
      <c r="K2830" s="669">
        <v>3</v>
      </c>
      <c r="L2830" s="669">
        <v>209</v>
      </c>
      <c r="M2830" s="176">
        <f t="shared" si="247"/>
        <v>209</v>
      </c>
      <c r="N2830" s="1107"/>
      <c r="O2830" s="1129" t="str">
        <f t="shared" si="245"/>
        <v/>
      </c>
      <c r="P2830" s="175"/>
      <c r="Q2830" s="175"/>
      <c r="R2830" s="175"/>
      <c r="S2830" s="175"/>
      <c r="T2830" s="175"/>
      <c r="U2830" s="175"/>
      <c r="V2830" s="175"/>
      <c r="W2830" s="175"/>
      <c r="X2830" s="175"/>
      <c r="Y2830" s="175"/>
      <c r="Z2830" s="175"/>
      <c r="AA2830" s="175"/>
      <c r="AB2830" s="175"/>
      <c r="AC2830" s="175"/>
      <c r="AD2830" s="175"/>
      <c r="AE2830" s="175"/>
      <c r="AF2830" s="175"/>
      <c r="AG2830" s="175"/>
    </row>
    <row r="2831" spans="1:33" ht="18" customHeight="1">
      <c r="A2831" s="647" t="str">
        <f t="shared" si="246"/>
        <v>平成28</v>
      </c>
      <c r="B2831" s="685">
        <f t="shared" si="243"/>
        <v>70</v>
      </c>
      <c r="C2831" s="648" t="s">
        <v>6237</v>
      </c>
      <c r="D2831" s="648" t="str">
        <f t="shared" si="244"/>
        <v/>
      </c>
      <c r="E2831" s="669">
        <v>1</v>
      </c>
      <c r="F2831" s="686" t="s">
        <v>6006</v>
      </c>
      <c r="G2831" s="686" t="s">
        <v>2915</v>
      </c>
      <c r="H2831" s="686" t="s">
        <v>5532</v>
      </c>
      <c r="I2831" s="686" t="s">
        <v>6211</v>
      </c>
      <c r="J2831" s="669">
        <v>1</v>
      </c>
      <c r="K2831" s="669">
        <v>7</v>
      </c>
      <c r="L2831" s="669">
        <v>108</v>
      </c>
      <c r="M2831" s="176">
        <f t="shared" si="247"/>
        <v>108</v>
      </c>
      <c r="N2831" s="1107"/>
      <c r="O2831" s="1129" t="str">
        <f t="shared" si="245"/>
        <v/>
      </c>
      <c r="P2831" s="175"/>
      <c r="Q2831" s="175"/>
      <c r="R2831" s="175"/>
      <c r="S2831" s="175"/>
      <c r="T2831" s="175"/>
      <c r="U2831" s="175"/>
      <c r="V2831" s="175"/>
      <c r="W2831" s="175"/>
      <c r="X2831" s="175"/>
      <c r="Y2831" s="175"/>
      <c r="Z2831" s="175"/>
      <c r="AA2831" s="175"/>
      <c r="AB2831" s="175"/>
      <c r="AC2831" s="175"/>
      <c r="AD2831" s="175"/>
      <c r="AE2831" s="175"/>
      <c r="AF2831" s="175"/>
      <c r="AG2831" s="175"/>
    </row>
    <row r="2832" spans="1:33" ht="18" customHeight="1">
      <c r="A2832" s="647" t="str">
        <f t="shared" si="246"/>
        <v>平成28</v>
      </c>
      <c r="B2832" s="685">
        <f t="shared" si="243"/>
        <v>41</v>
      </c>
      <c r="C2832" s="648" t="s">
        <v>6238</v>
      </c>
      <c r="D2832" s="648" t="str">
        <f t="shared" si="244"/>
        <v/>
      </c>
      <c r="E2832" s="669">
        <v>1</v>
      </c>
      <c r="F2832" s="686" t="s">
        <v>6239</v>
      </c>
      <c r="G2832" s="690" t="s">
        <v>6240</v>
      </c>
      <c r="H2832" s="690" t="s">
        <v>3235</v>
      </c>
      <c r="I2832" s="686" t="s">
        <v>6211</v>
      </c>
      <c r="J2832" s="669">
        <v>1</v>
      </c>
      <c r="K2832" s="669">
        <v>11</v>
      </c>
      <c r="L2832" s="691">
        <v>153</v>
      </c>
      <c r="M2832" s="176">
        <f t="shared" si="247"/>
        <v>153</v>
      </c>
      <c r="N2832" s="1107" t="s">
        <v>5342</v>
      </c>
      <c r="O2832" s="1129" t="str">
        <f t="shared" si="245"/>
        <v/>
      </c>
      <c r="P2832" s="175"/>
      <c r="Q2832" s="175"/>
      <c r="R2832" s="175"/>
      <c r="S2832" s="175"/>
      <c r="T2832" s="175"/>
      <c r="U2832" s="175"/>
      <c r="V2832" s="175"/>
      <c r="W2832" s="175"/>
      <c r="X2832" s="175"/>
      <c r="Y2832" s="175"/>
      <c r="Z2832" s="175"/>
      <c r="AA2832" s="175"/>
      <c r="AB2832" s="175"/>
      <c r="AC2832" s="175"/>
      <c r="AD2832" s="175"/>
      <c r="AE2832" s="175"/>
      <c r="AF2832" s="175"/>
      <c r="AG2832" s="175"/>
    </row>
    <row r="2833" spans="1:33" ht="18" customHeight="1">
      <c r="A2833" s="647" t="str">
        <f t="shared" si="246"/>
        <v>平成28</v>
      </c>
      <c r="B2833" s="551">
        <f t="shared" si="243"/>
        <v>83</v>
      </c>
      <c r="C2833" s="648" t="s">
        <v>6241</v>
      </c>
      <c r="D2833" s="648" t="str">
        <f t="shared" si="244"/>
        <v/>
      </c>
      <c r="E2833" s="711">
        <v>1</v>
      </c>
      <c r="F2833" s="650" t="s">
        <v>6242</v>
      </c>
      <c r="G2833" s="650" t="s">
        <v>2787</v>
      </c>
      <c r="H2833" s="650" t="s">
        <v>2920</v>
      </c>
      <c r="I2833" s="712" t="s">
        <v>4976</v>
      </c>
      <c r="J2833" s="669">
        <v>2</v>
      </c>
      <c r="K2833" s="669">
        <v>6</v>
      </c>
      <c r="L2833" s="669">
        <v>69</v>
      </c>
      <c r="M2833" s="176">
        <f t="shared" si="247"/>
        <v>69</v>
      </c>
      <c r="N2833" s="1105"/>
      <c r="O2833" s="1129" t="str">
        <f t="shared" si="245"/>
        <v/>
      </c>
      <c r="P2833" s="175"/>
      <c r="Q2833" s="175"/>
      <c r="R2833" s="175"/>
      <c r="S2833" s="175"/>
      <c r="T2833" s="175"/>
      <c r="U2833" s="175"/>
      <c r="V2833" s="175"/>
      <c r="W2833" s="175"/>
      <c r="X2833" s="175"/>
      <c r="Y2833" s="175"/>
      <c r="Z2833" s="175"/>
      <c r="AA2833" s="175"/>
      <c r="AB2833" s="175"/>
      <c r="AC2833" s="175"/>
      <c r="AD2833" s="175"/>
      <c r="AE2833" s="175"/>
      <c r="AF2833" s="175"/>
      <c r="AG2833" s="175"/>
    </row>
    <row r="2834" spans="1:33" ht="18" customHeight="1">
      <c r="A2834" s="647" t="str">
        <f t="shared" si="246"/>
        <v>平成28</v>
      </c>
      <c r="B2834" s="551">
        <f t="shared" si="243"/>
        <v>97</v>
      </c>
      <c r="C2834" s="648" t="s">
        <v>6200</v>
      </c>
      <c r="D2834" s="648" t="str">
        <f t="shared" si="244"/>
        <v/>
      </c>
      <c r="E2834" s="711">
        <v>1</v>
      </c>
      <c r="F2834" s="650" t="s">
        <v>6243</v>
      </c>
      <c r="G2834" s="650" t="s">
        <v>6244</v>
      </c>
      <c r="H2834" s="650" t="s">
        <v>4792</v>
      </c>
      <c r="I2834" s="712" t="s">
        <v>4976</v>
      </c>
      <c r="J2834" s="669">
        <v>1</v>
      </c>
      <c r="K2834" s="669">
        <v>5</v>
      </c>
      <c r="L2834" s="669">
        <v>62</v>
      </c>
      <c r="M2834" s="176">
        <f t="shared" si="247"/>
        <v>62</v>
      </c>
      <c r="N2834" s="1106"/>
      <c r="O2834" s="1129" t="str">
        <f t="shared" si="245"/>
        <v/>
      </c>
      <c r="P2834" s="175"/>
      <c r="Q2834" s="175"/>
      <c r="R2834" s="175"/>
      <c r="S2834" s="175"/>
      <c r="T2834" s="175"/>
      <c r="U2834" s="175"/>
      <c r="V2834" s="175"/>
      <c r="W2834" s="175"/>
      <c r="X2834" s="175"/>
      <c r="Y2834" s="175"/>
      <c r="Z2834" s="175"/>
      <c r="AA2834" s="175"/>
      <c r="AB2834" s="175"/>
      <c r="AC2834" s="175"/>
      <c r="AD2834" s="175"/>
      <c r="AE2834" s="175"/>
      <c r="AF2834" s="175"/>
      <c r="AG2834" s="175"/>
    </row>
    <row r="2835" spans="1:33" ht="18" customHeight="1">
      <c r="A2835" s="647" t="str">
        <f t="shared" si="246"/>
        <v>平成28</v>
      </c>
      <c r="B2835" s="684">
        <f t="shared" si="243"/>
        <v>36</v>
      </c>
      <c r="C2835" s="648" t="s">
        <v>6245</v>
      </c>
      <c r="D2835" s="648" t="str">
        <f t="shared" si="244"/>
        <v/>
      </c>
      <c r="E2835" s="713">
        <v>1</v>
      </c>
      <c r="F2835" s="650" t="s">
        <v>6246</v>
      </c>
      <c r="G2835" s="650" t="s">
        <v>3326</v>
      </c>
      <c r="H2835" s="650" t="s">
        <v>3538</v>
      </c>
      <c r="I2835" s="712" t="s">
        <v>4075</v>
      </c>
      <c r="J2835" s="669">
        <v>2</v>
      </c>
      <c r="K2835" s="669">
        <v>13</v>
      </c>
      <c r="L2835" s="669">
        <v>61</v>
      </c>
      <c r="M2835" s="176">
        <f t="shared" si="247"/>
        <v>61</v>
      </c>
      <c r="N2835" s="1106"/>
      <c r="O2835" s="1129" t="str">
        <f t="shared" si="245"/>
        <v/>
      </c>
      <c r="P2835" s="175"/>
      <c r="Q2835" s="175"/>
      <c r="R2835" s="175"/>
      <c r="S2835" s="175"/>
      <c r="T2835" s="175"/>
      <c r="U2835" s="175"/>
      <c r="V2835" s="175"/>
      <c r="W2835" s="175"/>
      <c r="X2835" s="175"/>
      <c r="Y2835" s="175"/>
      <c r="Z2835" s="175"/>
      <c r="AA2835" s="175"/>
      <c r="AB2835" s="175"/>
      <c r="AC2835" s="175"/>
      <c r="AD2835" s="175"/>
      <c r="AE2835" s="175"/>
      <c r="AF2835" s="175"/>
      <c r="AG2835" s="175"/>
    </row>
    <row r="2836" spans="1:33" ht="18" customHeight="1">
      <c r="A2836" s="647" t="str">
        <f t="shared" si="246"/>
        <v>平成28</v>
      </c>
      <c r="B2836" s="551">
        <f t="shared" si="243"/>
        <v>36</v>
      </c>
      <c r="C2836" s="648" t="s">
        <v>6247</v>
      </c>
      <c r="D2836" s="648" t="str">
        <f t="shared" si="244"/>
        <v/>
      </c>
      <c r="E2836" s="711">
        <v>1</v>
      </c>
      <c r="F2836" s="650" t="s">
        <v>6248</v>
      </c>
      <c r="G2836" s="650" t="s">
        <v>2787</v>
      </c>
      <c r="H2836" s="650" t="s">
        <v>2920</v>
      </c>
      <c r="I2836" s="712" t="s">
        <v>4976</v>
      </c>
      <c r="J2836" s="669">
        <v>2</v>
      </c>
      <c r="K2836" s="669">
        <v>13</v>
      </c>
      <c r="L2836" s="669">
        <v>118</v>
      </c>
      <c r="M2836" s="176">
        <f t="shared" si="247"/>
        <v>118</v>
      </c>
      <c r="N2836" s="1105"/>
      <c r="O2836" s="1129" t="str">
        <f t="shared" si="245"/>
        <v/>
      </c>
      <c r="P2836" s="175"/>
      <c r="Q2836" s="175"/>
      <c r="R2836" s="175"/>
      <c r="S2836" s="175"/>
      <c r="T2836" s="175"/>
      <c r="U2836" s="175"/>
      <c r="V2836" s="175"/>
      <c r="W2836" s="175"/>
      <c r="X2836" s="175"/>
      <c r="Y2836" s="175"/>
      <c r="Z2836" s="175"/>
      <c r="AA2836" s="175"/>
      <c r="AB2836" s="175"/>
      <c r="AC2836" s="175"/>
      <c r="AD2836" s="175"/>
      <c r="AE2836" s="175"/>
      <c r="AF2836" s="175"/>
      <c r="AG2836" s="175"/>
    </row>
    <row r="2837" spans="1:33" ht="18" customHeight="1">
      <c r="A2837" s="647" t="str">
        <f t="shared" si="246"/>
        <v>平成28</v>
      </c>
      <c r="B2837" s="551">
        <f t="shared" si="243"/>
        <v>97</v>
      </c>
      <c r="C2837" s="648" t="s">
        <v>6249</v>
      </c>
      <c r="D2837" s="648" t="str">
        <f t="shared" si="244"/>
        <v/>
      </c>
      <c r="E2837" s="711">
        <v>1</v>
      </c>
      <c r="F2837" s="650" t="s">
        <v>6250</v>
      </c>
      <c r="G2837" s="650" t="s">
        <v>2787</v>
      </c>
      <c r="H2837" s="650" t="s">
        <v>2920</v>
      </c>
      <c r="I2837" s="712" t="s">
        <v>4976</v>
      </c>
      <c r="J2837" s="669">
        <v>2</v>
      </c>
      <c r="K2837" s="669">
        <v>5</v>
      </c>
      <c r="L2837" s="669">
        <v>55</v>
      </c>
      <c r="M2837" s="176">
        <f t="shared" si="247"/>
        <v>55</v>
      </c>
      <c r="N2837" s="1105"/>
      <c r="O2837" s="1129" t="str">
        <f t="shared" si="245"/>
        <v/>
      </c>
      <c r="P2837" s="175"/>
      <c r="Q2837" s="175"/>
      <c r="R2837" s="175"/>
      <c r="S2837" s="175"/>
      <c r="T2837" s="175"/>
      <c r="U2837" s="175"/>
      <c r="V2837" s="175"/>
      <c r="W2837" s="175"/>
      <c r="X2837" s="175"/>
      <c r="Y2837" s="175"/>
      <c r="Z2837" s="175"/>
      <c r="AA2837" s="175"/>
      <c r="AB2837" s="175"/>
      <c r="AC2837" s="175"/>
      <c r="AD2837" s="175"/>
      <c r="AE2837" s="175"/>
      <c r="AF2837" s="175"/>
      <c r="AG2837" s="175"/>
    </row>
    <row r="2838" spans="1:33" ht="18" customHeight="1">
      <c r="A2838" s="647" t="str">
        <f t="shared" si="246"/>
        <v>平成28</v>
      </c>
      <c r="B2838" s="551">
        <f t="shared" si="243"/>
        <v>97</v>
      </c>
      <c r="C2838" s="648" t="s">
        <v>6251</v>
      </c>
      <c r="D2838" s="648" t="str">
        <f t="shared" si="244"/>
        <v/>
      </c>
      <c r="E2838" s="711">
        <v>1</v>
      </c>
      <c r="F2838" s="650" t="s">
        <v>6250</v>
      </c>
      <c r="G2838" s="650" t="s">
        <v>6252</v>
      </c>
      <c r="H2838" s="650" t="s">
        <v>2920</v>
      </c>
      <c r="I2838" s="712" t="s">
        <v>4976</v>
      </c>
      <c r="J2838" s="669">
        <v>2</v>
      </c>
      <c r="K2838" s="669">
        <v>5</v>
      </c>
      <c r="L2838" s="669">
        <v>47</v>
      </c>
      <c r="M2838" s="176">
        <f t="shared" si="247"/>
        <v>47</v>
      </c>
      <c r="N2838" s="1105"/>
      <c r="O2838" s="1129" t="str">
        <f t="shared" si="245"/>
        <v/>
      </c>
      <c r="P2838" s="175"/>
      <c r="Q2838" s="175"/>
      <c r="R2838" s="175"/>
      <c r="S2838" s="175"/>
      <c r="T2838" s="175"/>
      <c r="U2838" s="175"/>
      <c r="V2838" s="175"/>
      <c r="W2838" s="175"/>
      <c r="X2838" s="175"/>
      <c r="Y2838" s="175"/>
      <c r="Z2838" s="175"/>
      <c r="AA2838" s="175"/>
      <c r="AB2838" s="175"/>
      <c r="AC2838" s="175"/>
      <c r="AD2838" s="175"/>
      <c r="AE2838" s="175"/>
      <c r="AF2838" s="175"/>
      <c r="AG2838" s="175"/>
    </row>
    <row r="2839" spans="1:33" ht="18" customHeight="1">
      <c r="A2839" s="647" t="str">
        <f t="shared" si="246"/>
        <v>平成28</v>
      </c>
      <c r="B2839" s="684">
        <f t="shared" si="243"/>
        <v>130</v>
      </c>
      <c r="C2839" s="648" t="s">
        <v>6253</v>
      </c>
      <c r="D2839" s="648" t="str">
        <f t="shared" si="244"/>
        <v/>
      </c>
      <c r="E2839" s="711">
        <v>1</v>
      </c>
      <c r="F2839" s="650" t="s">
        <v>6254</v>
      </c>
      <c r="G2839" s="650" t="s">
        <v>2856</v>
      </c>
      <c r="H2839" s="650" t="s">
        <v>3557</v>
      </c>
      <c r="I2839" s="712" t="s">
        <v>5039</v>
      </c>
      <c r="J2839" s="669">
        <v>1</v>
      </c>
      <c r="K2839" s="669">
        <v>3</v>
      </c>
      <c r="L2839" s="669">
        <v>53</v>
      </c>
      <c r="M2839" s="176">
        <f t="shared" si="247"/>
        <v>53</v>
      </c>
      <c r="N2839" s="1106" t="s">
        <v>5342</v>
      </c>
      <c r="O2839" s="1129" t="str">
        <f t="shared" si="245"/>
        <v/>
      </c>
      <c r="P2839" s="175"/>
      <c r="Q2839" s="175"/>
      <c r="R2839" s="175"/>
      <c r="S2839" s="175"/>
      <c r="T2839" s="175"/>
      <c r="U2839" s="175"/>
      <c r="V2839" s="175"/>
      <c r="W2839" s="175"/>
      <c r="X2839" s="175"/>
      <c r="Y2839" s="175"/>
      <c r="Z2839" s="175"/>
      <c r="AA2839" s="175"/>
      <c r="AB2839" s="175"/>
      <c r="AC2839" s="175"/>
      <c r="AD2839" s="175"/>
      <c r="AE2839" s="175"/>
      <c r="AF2839" s="175"/>
      <c r="AG2839" s="175"/>
    </row>
    <row r="2840" spans="1:33" ht="18" customHeight="1">
      <c r="A2840" s="647" t="str">
        <f t="shared" si="246"/>
        <v>平成28</v>
      </c>
      <c r="B2840" s="684">
        <f t="shared" si="243"/>
        <v>130</v>
      </c>
      <c r="C2840" s="648" t="s">
        <v>6255</v>
      </c>
      <c r="D2840" s="648" t="str">
        <f t="shared" si="244"/>
        <v/>
      </c>
      <c r="E2840" s="711">
        <v>1</v>
      </c>
      <c r="F2840" s="650" t="s">
        <v>6256</v>
      </c>
      <c r="G2840" s="650" t="s">
        <v>6257</v>
      </c>
      <c r="H2840" s="650" t="s">
        <v>3002</v>
      </c>
      <c r="I2840" s="712" t="s">
        <v>5039</v>
      </c>
      <c r="J2840" s="669">
        <v>2</v>
      </c>
      <c r="K2840" s="669">
        <v>3</v>
      </c>
      <c r="L2840" s="669">
        <v>62</v>
      </c>
      <c r="M2840" s="176">
        <f t="shared" si="247"/>
        <v>62</v>
      </c>
      <c r="N2840" s="1106" t="s">
        <v>5342</v>
      </c>
      <c r="O2840" s="1129" t="str">
        <f t="shared" si="245"/>
        <v/>
      </c>
      <c r="P2840" s="175"/>
      <c r="Q2840" s="175"/>
      <c r="R2840" s="175"/>
      <c r="S2840" s="175"/>
      <c r="T2840" s="175"/>
      <c r="U2840" s="175"/>
      <c r="V2840" s="175"/>
      <c r="W2840" s="175"/>
      <c r="X2840" s="175"/>
      <c r="Y2840" s="175"/>
      <c r="Z2840" s="175"/>
      <c r="AA2840" s="175"/>
      <c r="AB2840" s="175"/>
      <c r="AC2840" s="175"/>
      <c r="AD2840" s="175"/>
      <c r="AE2840" s="175"/>
      <c r="AF2840" s="175"/>
      <c r="AG2840" s="175"/>
    </row>
    <row r="2841" spans="1:33" ht="18" customHeight="1">
      <c r="A2841" s="647" t="str">
        <f t="shared" si="246"/>
        <v>平成28</v>
      </c>
      <c r="B2841" s="551">
        <f t="shared" si="243"/>
        <v>130</v>
      </c>
      <c r="C2841" s="648" t="s">
        <v>6245</v>
      </c>
      <c r="D2841" s="648" t="str">
        <f t="shared" si="244"/>
        <v/>
      </c>
      <c r="E2841" s="711">
        <v>1</v>
      </c>
      <c r="F2841" s="650" t="s">
        <v>6258</v>
      </c>
      <c r="G2841" s="650" t="s">
        <v>6259</v>
      </c>
      <c r="H2841" s="650" t="s">
        <v>1676</v>
      </c>
      <c r="I2841" s="712" t="s">
        <v>4976</v>
      </c>
      <c r="J2841" s="669">
        <v>2</v>
      </c>
      <c r="K2841" s="669">
        <v>3</v>
      </c>
      <c r="L2841" s="669">
        <v>25</v>
      </c>
      <c r="M2841" s="176">
        <f t="shared" si="247"/>
        <v>25</v>
      </c>
      <c r="N2841" s="1106" t="s">
        <v>5342</v>
      </c>
      <c r="O2841" s="1129" t="str">
        <f t="shared" si="245"/>
        <v/>
      </c>
      <c r="P2841" s="175"/>
      <c r="Q2841" s="175"/>
      <c r="R2841" s="175"/>
      <c r="S2841" s="175"/>
      <c r="T2841" s="175"/>
      <c r="U2841" s="175"/>
      <c r="V2841" s="175"/>
      <c r="W2841" s="175"/>
      <c r="X2841" s="175"/>
      <c r="Y2841" s="175"/>
      <c r="Z2841" s="175"/>
      <c r="AA2841" s="175"/>
      <c r="AB2841" s="175"/>
      <c r="AC2841" s="175"/>
      <c r="AD2841" s="175"/>
      <c r="AE2841" s="175"/>
      <c r="AF2841" s="175"/>
      <c r="AG2841" s="175"/>
    </row>
    <row r="2842" spans="1:33" ht="18" customHeight="1">
      <c r="A2842" s="647" t="str">
        <f t="shared" si="246"/>
        <v>平成28</v>
      </c>
      <c r="B2842" s="551">
        <f t="shared" si="243"/>
        <v>130</v>
      </c>
      <c r="C2842" s="648" t="s">
        <v>6148</v>
      </c>
      <c r="D2842" s="648" t="str">
        <f t="shared" si="244"/>
        <v/>
      </c>
      <c r="E2842" s="711">
        <v>1</v>
      </c>
      <c r="F2842" s="650" t="s">
        <v>6260</v>
      </c>
      <c r="G2842" s="650" t="s">
        <v>6259</v>
      </c>
      <c r="H2842" s="650" t="s">
        <v>1676</v>
      </c>
      <c r="I2842" s="712" t="s">
        <v>4976</v>
      </c>
      <c r="J2842" s="669">
        <v>2</v>
      </c>
      <c r="K2842" s="669">
        <v>3</v>
      </c>
      <c r="L2842" s="669">
        <v>38</v>
      </c>
      <c r="M2842" s="176">
        <f t="shared" si="247"/>
        <v>38</v>
      </c>
      <c r="N2842" s="1106" t="s">
        <v>5342</v>
      </c>
      <c r="O2842" s="1129" t="str">
        <f t="shared" si="245"/>
        <v/>
      </c>
      <c r="P2842" s="175"/>
      <c r="Q2842" s="175"/>
      <c r="R2842" s="175"/>
      <c r="S2842" s="175"/>
      <c r="T2842" s="175"/>
      <c r="U2842" s="175"/>
      <c r="V2842" s="175"/>
      <c r="W2842" s="175"/>
      <c r="X2842" s="175"/>
      <c r="Y2842" s="175"/>
      <c r="Z2842" s="175"/>
      <c r="AA2842" s="175"/>
      <c r="AB2842" s="175"/>
      <c r="AC2842" s="175"/>
      <c r="AD2842" s="175"/>
      <c r="AE2842" s="175"/>
      <c r="AF2842" s="175"/>
      <c r="AG2842" s="175"/>
    </row>
    <row r="2843" spans="1:33" ht="18" customHeight="1">
      <c r="A2843" s="647" t="str">
        <f t="shared" si="246"/>
        <v>平成28</v>
      </c>
      <c r="B2843" s="551">
        <f t="shared" si="243"/>
        <v>130</v>
      </c>
      <c r="C2843" s="648" t="s">
        <v>6249</v>
      </c>
      <c r="D2843" s="648" t="str">
        <f t="shared" si="244"/>
        <v/>
      </c>
      <c r="E2843" s="711">
        <v>1</v>
      </c>
      <c r="F2843" s="650" t="s">
        <v>6261</v>
      </c>
      <c r="G2843" s="650" t="s">
        <v>2787</v>
      </c>
      <c r="H2843" s="650" t="s">
        <v>1676</v>
      </c>
      <c r="I2843" s="712" t="s">
        <v>4976</v>
      </c>
      <c r="J2843" s="669">
        <v>2</v>
      </c>
      <c r="K2843" s="669">
        <v>3</v>
      </c>
      <c r="L2843" s="669">
        <v>38</v>
      </c>
      <c r="M2843" s="176">
        <f t="shared" si="247"/>
        <v>38</v>
      </c>
      <c r="N2843" s="1106" t="s">
        <v>5342</v>
      </c>
      <c r="O2843" s="1129" t="str">
        <f t="shared" si="245"/>
        <v/>
      </c>
      <c r="P2843" s="175"/>
      <c r="Q2843" s="175"/>
      <c r="R2843" s="175"/>
      <c r="S2843" s="175"/>
      <c r="T2843" s="175"/>
      <c r="U2843" s="175"/>
      <c r="V2843" s="175"/>
      <c r="W2843" s="175"/>
      <c r="X2843" s="175"/>
      <c r="Y2843" s="175"/>
      <c r="Z2843" s="175"/>
      <c r="AA2843" s="175"/>
      <c r="AB2843" s="175"/>
      <c r="AC2843" s="175"/>
      <c r="AD2843" s="175"/>
      <c r="AE2843" s="175"/>
      <c r="AF2843" s="175"/>
      <c r="AG2843" s="175"/>
    </row>
    <row r="2844" spans="1:33" ht="18" customHeight="1">
      <c r="A2844" s="647" t="str">
        <f t="shared" si="246"/>
        <v>平成28</v>
      </c>
      <c r="B2844" s="551">
        <f t="shared" si="243"/>
        <v>150</v>
      </c>
      <c r="C2844" s="648" t="s">
        <v>6262</v>
      </c>
      <c r="D2844" s="648" t="str">
        <f t="shared" si="244"/>
        <v/>
      </c>
      <c r="E2844" s="713">
        <v>1</v>
      </c>
      <c r="F2844" s="650" t="s">
        <v>6263</v>
      </c>
      <c r="G2844" s="650" t="s">
        <v>2787</v>
      </c>
      <c r="H2844" s="650" t="s">
        <v>1676</v>
      </c>
      <c r="I2844" s="712" t="s">
        <v>4976</v>
      </c>
      <c r="J2844" s="669">
        <v>2</v>
      </c>
      <c r="K2844" s="669">
        <v>2</v>
      </c>
      <c r="L2844" s="669">
        <v>122</v>
      </c>
      <c r="M2844" s="176">
        <f t="shared" si="247"/>
        <v>122</v>
      </c>
      <c r="N2844" s="1106" t="s">
        <v>5342</v>
      </c>
      <c r="O2844" s="1129" t="str">
        <f t="shared" si="245"/>
        <v/>
      </c>
      <c r="P2844" s="175"/>
      <c r="Q2844" s="175"/>
      <c r="R2844" s="175"/>
      <c r="S2844" s="175"/>
      <c r="T2844" s="175"/>
      <c r="U2844" s="175"/>
      <c r="V2844" s="175"/>
      <c r="W2844" s="175"/>
      <c r="X2844" s="175"/>
      <c r="Y2844" s="175"/>
      <c r="Z2844" s="175"/>
      <c r="AA2844" s="175"/>
      <c r="AB2844" s="175"/>
      <c r="AC2844" s="175"/>
      <c r="AD2844" s="175"/>
      <c r="AE2844" s="175"/>
      <c r="AF2844" s="175"/>
      <c r="AG2844" s="175"/>
    </row>
    <row r="2845" spans="1:33" ht="18" customHeight="1">
      <c r="A2845" s="647" t="str">
        <f t="shared" si="246"/>
        <v>平成28</v>
      </c>
      <c r="B2845" s="551">
        <f t="shared" si="243"/>
        <v>150</v>
      </c>
      <c r="C2845" s="648" t="s">
        <v>6264</v>
      </c>
      <c r="D2845" s="648" t="str">
        <f t="shared" si="244"/>
        <v/>
      </c>
      <c r="E2845" s="713">
        <v>1</v>
      </c>
      <c r="F2845" s="650" t="s">
        <v>6265</v>
      </c>
      <c r="G2845" s="650" t="s">
        <v>6266</v>
      </c>
      <c r="H2845" s="650" t="s">
        <v>1676</v>
      </c>
      <c r="I2845" s="712" t="s">
        <v>4976</v>
      </c>
      <c r="J2845" s="669">
        <v>2</v>
      </c>
      <c r="K2845" s="669">
        <v>2</v>
      </c>
      <c r="L2845" s="669">
        <v>23</v>
      </c>
      <c r="M2845" s="176">
        <f t="shared" si="247"/>
        <v>23</v>
      </c>
      <c r="N2845" s="1106" t="s">
        <v>5342</v>
      </c>
      <c r="O2845" s="1129" t="str">
        <f t="shared" si="245"/>
        <v/>
      </c>
      <c r="P2845" s="175"/>
      <c r="Q2845" s="175"/>
      <c r="R2845" s="175"/>
      <c r="S2845" s="175"/>
      <c r="T2845" s="175"/>
      <c r="U2845" s="175"/>
      <c r="V2845" s="175"/>
      <c r="W2845" s="175"/>
      <c r="X2845" s="175"/>
      <c r="Y2845" s="175"/>
      <c r="Z2845" s="175"/>
      <c r="AA2845" s="175"/>
      <c r="AB2845" s="175"/>
      <c r="AC2845" s="175"/>
      <c r="AD2845" s="175"/>
      <c r="AE2845" s="175"/>
      <c r="AF2845" s="175"/>
      <c r="AG2845" s="175"/>
    </row>
    <row r="2846" spans="1:33" ht="18" customHeight="1">
      <c r="A2846" s="647" t="str">
        <f t="shared" si="246"/>
        <v>平成28</v>
      </c>
      <c r="B2846" s="551">
        <f t="shared" si="243"/>
        <v>150</v>
      </c>
      <c r="C2846" s="648" t="s">
        <v>6172</v>
      </c>
      <c r="D2846" s="648" t="str">
        <f t="shared" si="244"/>
        <v/>
      </c>
      <c r="E2846" s="713">
        <v>1</v>
      </c>
      <c r="F2846" s="650" t="s">
        <v>6267</v>
      </c>
      <c r="G2846" s="650" t="s">
        <v>2787</v>
      </c>
      <c r="H2846" s="650" t="s">
        <v>1676</v>
      </c>
      <c r="I2846" s="712" t="s">
        <v>4976</v>
      </c>
      <c r="J2846" s="669">
        <v>2</v>
      </c>
      <c r="K2846" s="669">
        <v>2</v>
      </c>
      <c r="L2846" s="669">
        <v>36</v>
      </c>
      <c r="M2846" s="176">
        <f t="shared" si="247"/>
        <v>36</v>
      </c>
      <c r="N2846" s="1106" t="s">
        <v>5342</v>
      </c>
      <c r="O2846" s="1129" t="str">
        <f t="shared" si="245"/>
        <v/>
      </c>
      <c r="P2846" s="175"/>
      <c r="Q2846" s="175"/>
      <c r="R2846" s="175"/>
      <c r="S2846" s="175"/>
      <c r="T2846" s="175"/>
      <c r="U2846" s="175"/>
      <c r="V2846" s="175"/>
      <c r="W2846" s="175"/>
      <c r="X2846" s="175"/>
      <c r="Y2846" s="175"/>
      <c r="Z2846" s="175"/>
      <c r="AA2846" s="175"/>
      <c r="AB2846" s="175"/>
      <c r="AC2846" s="175"/>
      <c r="AD2846" s="175"/>
      <c r="AE2846" s="175"/>
      <c r="AF2846" s="175"/>
      <c r="AG2846" s="175"/>
    </row>
    <row r="2847" spans="1:33" ht="18" customHeight="1">
      <c r="A2847" s="647" t="str">
        <f t="shared" si="246"/>
        <v>平成28</v>
      </c>
      <c r="B2847" s="684">
        <f t="shared" si="243"/>
        <v>83</v>
      </c>
      <c r="C2847" s="648" t="s">
        <v>6268</v>
      </c>
      <c r="D2847" s="648" t="str">
        <f t="shared" si="244"/>
        <v/>
      </c>
      <c r="E2847" s="717">
        <v>1</v>
      </c>
      <c r="F2847" s="650" t="s">
        <v>6269</v>
      </c>
      <c r="G2847" s="650" t="s">
        <v>2856</v>
      </c>
      <c r="H2847" s="650" t="s">
        <v>3512</v>
      </c>
      <c r="I2847" s="712" t="s">
        <v>5010</v>
      </c>
      <c r="J2847" s="669">
        <v>2</v>
      </c>
      <c r="K2847" s="669">
        <v>6</v>
      </c>
      <c r="L2847" s="669">
        <v>71</v>
      </c>
      <c r="M2847" s="176">
        <f t="shared" si="247"/>
        <v>71</v>
      </c>
      <c r="N2847" s="1106"/>
      <c r="O2847" s="1129" t="str">
        <f t="shared" si="245"/>
        <v/>
      </c>
      <c r="P2847" s="175"/>
      <c r="Q2847" s="175"/>
      <c r="R2847" s="175"/>
      <c r="S2847" s="175"/>
      <c r="T2847" s="175"/>
      <c r="U2847" s="175"/>
      <c r="V2847" s="175"/>
      <c r="W2847" s="175"/>
      <c r="X2847" s="175"/>
      <c r="Y2847" s="175"/>
      <c r="Z2847" s="175"/>
      <c r="AA2847" s="175"/>
      <c r="AB2847" s="175"/>
      <c r="AC2847" s="175"/>
      <c r="AD2847" s="175"/>
      <c r="AE2847" s="175"/>
      <c r="AF2847" s="175"/>
      <c r="AG2847" s="175"/>
    </row>
    <row r="2848" spans="1:33" ht="18" customHeight="1">
      <c r="A2848" s="647" t="str">
        <f t="shared" si="246"/>
        <v>平成28</v>
      </c>
      <c r="B2848" s="684">
        <f t="shared" si="243"/>
        <v>70</v>
      </c>
      <c r="C2848" s="648" t="s">
        <v>6270</v>
      </c>
      <c r="D2848" s="648" t="str">
        <f t="shared" si="244"/>
        <v/>
      </c>
      <c r="E2848" s="717">
        <v>1</v>
      </c>
      <c r="F2848" s="650" t="s">
        <v>6271</v>
      </c>
      <c r="G2848" s="650" t="s">
        <v>2856</v>
      </c>
      <c r="H2848" s="650" t="s">
        <v>3512</v>
      </c>
      <c r="I2848" s="712" t="s">
        <v>5010</v>
      </c>
      <c r="J2848" s="669">
        <v>2</v>
      </c>
      <c r="K2848" s="669">
        <v>7</v>
      </c>
      <c r="L2848" s="669">
        <v>101</v>
      </c>
      <c r="M2848" s="176">
        <f t="shared" si="247"/>
        <v>101</v>
      </c>
      <c r="N2848" s="1106"/>
      <c r="O2848" s="1129" t="str">
        <f t="shared" si="245"/>
        <v/>
      </c>
      <c r="P2848" s="175"/>
      <c r="Q2848" s="175"/>
      <c r="R2848" s="175"/>
      <c r="S2848" s="175"/>
      <c r="T2848" s="175"/>
      <c r="U2848" s="175"/>
      <c r="V2848" s="175"/>
      <c r="W2848" s="175"/>
      <c r="X2848" s="175"/>
      <c r="Y2848" s="175"/>
      <c r="Z2848" s="175"/>
      <c r="AA2848" s="175"/>
      <c r="AB2848" s="175"/>
      <c r="AC2848" s="175"/>
      <c r="AD2848" s="175"/>
      <c r="AE2848" s="175"/>
      <c r="AF2848" s="175"/>
      <c r="AG2848" s="175"/>
    </row>
    <row r="2849" spans="1:33" ht="18" customHeight="1">
      <c r="A2849" s="647" t="str">
        <f t="shared" si="246"/>
        <v>平成28</v>
      </c>
      <c r="B2849" s="684">
        <f t="shared" si="243"/>
        <v>70</v>
      </c>
      <c r="C2849" s="648" t="s">
        <v>6094</v>
      </c>
      <c r="D2849" s="648" t="str">
        <f t="shared" si="244"/>
        <v/>
      </c>
      <c r="E2849" s="717">
        <v>1</v>
      </c>
      <c r="F2849" s="650" t="s">
        <v>6272</v>
      </c>
      <c r="G2849" s="650" t="s">
        <v>2856</v>
      </c>
      <c r="H2849" s="650" t="s">
        <v>3512</v>
      </c>
      <c r="I2849" s="712" t="s">
        <v>5010</v>
      </c>
      <c r="J2849" s="669">
        <v>2</v>
      </c>
      <c r="K2849" s="669">
        <v>7</v>
      </c>
      <c r="L2849" s="669">
        <v>112</v>
      </c>
      <c r="M2849" s="176">
        <f t="shared" si="247"/>
        <v>112</v>
      </c>
      <c r="N2849" s="1106"/>
      <c r="O2849" s="1129" t="str">
        <f t="shared" si="245"/>
        <v/>
      </c>
      <c r="P2849" s="175"/>
      <c r="Q2849" s="175"/>
      <c r="R2849" s="175"/>
      <c r="S2849" s="175"/>
      <c r="T2849" s="175"/>
      <c r="U2849" s="175"/>
      <c r="V2849" s="175"/>
      <c r="W2849" s="175"/>
      <c r="X2849" s="175"/>
      <c r="Y2849" s="175"/>
      <c r="Z2849" s="175"/>
      <c r="AA2849" s="175"/>
      <c r="AB2849" s="175"/>
      <c r="AC2849" s="175"/>
      <c r="AD2849" s="175"/>
      <c r="AE2849" s="175"/>
      <c r="AF2849" s="175"/>
      <c r="AG2849" s="175"/>
    </row>
    <row r="2850" spans="1:33" ht="18" customHeight="1">
      <c r="A2850" s="647" t="str">
        <f t="shared" si="246"/>
        <v>平成28</v>
      </c>
      <c r="B2850" s="684">
        <f t="shared" si="243"/>
        <v>70</v>
      </c>
      <c r="C2850" s="648" t="s">
        <v>6065</v>
      </c>
      <c r="D2850" s="648" t="str">
        <f t="shared" si="244"/>
        <v/>
      </c>
      <c r="E2850" s="717">
        <v>1</v>
      </c>
      <c r="F2850" s="650" t="s">
        <v>6273</v>
      </c>
      <c r="G2850" s="650" t="s">
        <v>6274</v>
      </c>
      <c r="H2850" s="650" t="s">
        <v>3512</v>
      </c>
      <c r="I2850" s="712" t="s">
        <v>5010</v>
      </c>
      <c r="J2850" s="669">
        <v>2</v>
      </c>
      <c r="K2850" s="669">
        <v>7</v>
      </c>
      <c r="L2850" s="669">
        <v>71</v>
      </c>
      <c r="M2850" s="176">
        <f t="shared" si="247"/>
        <v>71</v>
      </c>
      <c r="N2850" s="1106"/>
      <c r="O2850" s="1129" t="str">
        <f t="shared" si="245"/>
        <v/>
      </c>
      <c r="P2850" s="175"/>
      <c r="Q2850" s="175"/>
      <c r="R2850" s="175"/>
      <c r="S2850" s="175"/>
      <c r="T2850" s="175"/>
      <c r="U2850" s="175"/>
      <c r="V2850" s="175"/>
      <c r="W2850" s="175"/>
      <c r="X2850" s="175"/>
      <c r="Y2850" s="175"/>
      <c r="Z2850" s="175"/>
      <c r="AA2850" s="175"/>
      <c r="AB2850" s="175"/>
      <c r="AC2850" s="175"/>
      <c r="AD2850" s="175"/>
      <c r="AE2850" s="175"/>
      <c r="AF2850" s="175"/>
      <c r="AG2850" s="175"/>
    </row>
    <row r="2851" spans="1:33" ht="18" customHeight="1">
      <c r="A2851" s="647" t="str">
        <f t="shared" si="246"/>
        <v>平成28</v>
      </c>
      <c r="B2851" s="684">
        <f t="shared" si="243"/>
        <v>97</v>
      </c>
      <c r="C2851" s="648" t="s">
        <v>6275</v>
      </c>
      <c r="D2851" s="648" t="str">
        <f t="shared" si="244"/>
        <v/>
      </c>
      <c r="E2851" s="717">
        <v>1</v>
      </c>
      <c r="F2851" s="650" t="s">
        <v>6276</v>
      </c>
      <c r="G2851" s="650" t="s">
        <v>2856</v>
      </c>
      <c r="H2851" s="650" t="s">
        <v>3512</v>
      </c>
      <c r="I2851" s="712" t="s">
        <v>5010</v>
      </c>
      <c r="J2851" s="669">
        <v>2</v>
      </c>
      <c r="K2851" s="669">
        <v>5</v>
      </c>
      <c r="L2851" s="669">
        <v>75</v>
      </c>
      <c r="M2851" s="176">
        <f t="shared" si="247"/>
        <v>75</v>
      </c>
      <c r="N2851" s="1106"/>
      <c r="O2851" s="1129" t="str">
        <f t="shared" si="245"/>
        <v/>
      </c>
      <c r="P2851" s="175"/>
      <c r="Q2851" s="175"/>
      <c r="R2851" s="175"/>
      <c r="S2851" s="175"/>
      <c r="T2851" s="175"/>
      <c r="U2851" s="175"/>
      <c r="V2851" s="175"/>
      <c r="W2851" s="175"/>
      <c r="X2851" s="175"/>
      <c r="Y2851" s="175"/>
      <c r="Z2851" s="175"/>
      <c r="AA2851" s="175"/>
      <c r="AB2851" s="175"/>
      <c r="AC2851" s="175"/>
      <c r="AD2851" s="175"/>
      <c r="AE2851" s="175"/>
      <c r="AF2851" s="175"/>
      <c r="AG2851" s="175"/>
    </row>
    <row r="2852" spans="1:33" ht="18" customHeight="1">
      <c r="A2852" s="647" t="str">
        <f t="shared" si="246"/>
        <v>平成28</v>
      </c>
      <c r="B2852" s="684">
        <f t="shared" si="243"/>
        <v>83</v>
      </c>
      <c r="C2852" s="648" t="s">
        <v>6198</v>
      </c>
      <c r="D2852" s="648" t="str">
        <f t="shared" si="244"/>
        <v/>
      </c>
      <c r="E2852" s="717">
        <v>1</v>
      </c>
      <c r="F2852" s="650" t="s">
        <v>6277</v>
      </c>
      <c r="G2852" s="650" t="s">
        <v>6278</v>
      </c>
      <c r="H2852" s="650" t="s">
        <v>3512</v>
      </c>
      <c r="I2852" s="712" t="s">
        <v>5010</v>
      </c>
      <c r="J2852" s="669">
        <v>2</v>
      </c>
      <c r="K2852" s="669">
        <v>6</v>
      </c>
      <c r="L2852" s="669">
        <v>216</v>
      </c>
      <c r="M2852" s="176">
        <f t="shared" si="247"/>
        <v>216</v>
      </c>
      <c r="N2852" s="1106"/>
      <c r="O2852" s="1129" t="str">
        <f t="shared" si="245"/>
        <v/>
      </c>
      <c r="P2852" s="175"/>
      <c r="Q2852" s="175"/>
      <c r="R2852" s="175"/>
      <c r="S2852" s="175"/>
      <c r="T2852" s="175"/>
      <c r="U2852" s="175"/>
      <c r="V2852" s="175"/>
      <c r="W2852" s="175"/>
      <c r="X2852" s="175"/>
      <c r="Y2852" s="175"/>
      <c r="Z2852" s="175"/>
      <c r="AA2852" s="175"/>
      <c r="AB2852" s="175"/>
      <c r="AC2852" s="175"/>
      <c r="AD2852" s="175"/>
      <c r="AE2852" s="175"/>
      <c r="AF2852" s="175"/>
      <c r="AG2852" s="175"/>
    </row>
    <row r="2853" spans="1:33" ht="18" customHeight="1">
      <c r="A2853" s="647" t="str">
        <f t="shared" si="246"/>
        <v>平成28</v>
      </c>
      <c r="B2853" s="684">
        <f t="shared" si="243"/>
        <v>83</v>
      </c>
      <c r="C2853" s="648" t="s">
        <v>6279</v>
      </c>
      <c r="D2853" s="648" t="str">
        <f t="shared" si="244"/>
        <v/>
      </c>
      <c r="E2853" s="717">
        <v>1</v>
      </c>
      <c r="F2853" s="650" t="s">
        <v>6280</v>
      </c>
      <c r="G2853" s="650" t="s">
        <v>6281</v>
      </c>
      <c r="H2853" s="650" t="s">
        <v>3512</v>
      </c>
      <c r="I2853" s="712" t="s">
        <v>5010</v>
      </c>
      <c r="J2853" s="669">
        <v>2</v>
      </c>
      <c r="K2853" s="669">
        <v>6</v>
      </c>
      <c r="L2853" s="669">
        <v>159</v>
      </c>
      <c r="M2853" s="176">
        <f t="shared" si="247"/>
        <v>159</v>
      </c>
      <c r="N2853" s="1106"/>
      <c r="O2853" s="1129" t="str">
        <f t="shared" si="245"/>
        <v/>
      </c>
      <c r="P2853" s="175"/>
      <c r="Q2853" s="175"/>
      <c r="R2853" s="175"/>
      <c r="S2853" s="175"/>
      <c r="T2853" s="175"/>
      <c r="U2853" s="175"/>
      <c r="V2853" s="175"/>
      <c r="W2853" s="175"/>
      <c r="X2853" s="175"/>
      <c r="Y2853" s="175"/>
      <c r="Z2853" s="175"/>
      <c r="AA2853" s="175"/>
      <c r="AB2853" s="175"/>
      <c r="AC2853" s="175"/>
      <c r="AD2853" s="175"/>
      <c r="AE2853" s="175"/>
      <c r="AF2853" s="175"/>
      <c r="AG2853" s="175"/>
    </row>
    <row r="2854" spans="1:33" ht="18" customHeight="1">
      <c r="A2854" s="647" t="str">
        <f t="shared" si="246"/>
        <v>平成28</v>
      </c>
      <c r="B2854" s="685">
        <f t="shared" si="243"/>
        <v>27</v>
      </c>
      <c r="C2854" s="648" t="s">
        <v>6227</v>
      </c>
      <c r="D2854" s="648">
        <f t="shared" si="244"/>
        <v>42699</v>
      </c>
      <c r="E2854" s="669">
        <v>2</v>
      </c>
      <c r="F2854" s="686" t="s">
        <v>6282</v>
      </c>
      <c r="G2854" s="690" t="s">
        <v>6283</v>
      </c>
      <c r="H2854" s="690" t="s">
        <v>5652</v>
      </c>
      <c r="I2854" s="690" t="s">
        <v>5010</v>
      </c>
      <c r="J2854" s="669">
        <v>1</v>
      </c>
      <c r="K2854" s="669">
        <v>21</v>
      </c>
      <c r="L2854" s="691">
        <v>73</v>
      </c>
      <c r="M2854" s="176">
        <f t="shared" si="247"/>
        <v>146</v>
      </c>
      <c r="N2854" s="1107"/>
      <c r="O2854" s="1129" t="str">
        <f t="shared" si="245"/>
        <v/>
      </c>
      <c r="P2854" s="175"/>
      <c r="Q2854" s="175"/>
      <c r="R2854" s="175"/>
      <c r="S2854" s="175"/>
      <c r="T2854" s="175"/>
      <c r="U2854" s="175"/>
      <c r="V2854" s="175"/>
      <c r="W2854" s="175"/>
      <c r="X2854" s="175"/>
      <c r="Y2854" s="175"/>
      <c r="Z2854" s="175"/>
      <c r="AA2854" s="175"/>
      <c r="AB2854" s="175"/>
      <c r="AC2854" s="175"/>
      <c r="AD2854" s="175"/>
      <c r="AE2854" s="175"/>
      <c r="AF2854" s="175"/>
      <c r="AG2854" s="175"/>
    </row>
    <row r="2855" spans="1:33" ht="18" customHeight="1">
      <c r="A2855" s="647" t="str">
        <f t="shared" si="246"/>
        <v>平成28</v>
      </c>
      <c r="B2855" s="685">
        <f t="shared" si="243"/>
        <v>70</v>
      </c>
      <c r="C2855" s="648" t="s">
        <v>6284</v>
      </c>
      <c r="D2855" s="648" t="str">
        <f t="shared" si="244"/>
        <v/>
      </c>
      <c r="E2855" s="669">
        <v>1</v>
      </c>
      <c r="F2855" s="686" t="s">
        <v>6285</v>
      </c>
      <c r="G2855" s="690" t="s">
        <v>6286</v>
      </c>
      <c r="H2855" s="690" t="s">
        <v>5652</v>
      </c>
      <c r="I2855" s="690" t="s">
        <v>5010</v>
      </c>
      <c r="J2855" s="669">
        <v>2</v>
      </c>
      <c r="K2855" s="669">
        <v>7</v>
      </c>
      <c r="L2855" s="691">
        <v>49</v>
      </c>
      <c r="M2855" s="176">
        <f t="shared" si="247"/>
        <v>49</v>
      </c>
      <c r="N2855" s="1107"/>
      <c r="O2855" s="1129" t="str">
        <f t="shared" si="245"/>
        <v/>
      </c>
      <c r="P2855" s="175"/>
      <c r="Q2855" s="175"/>
      <c r="R2855" s="175"/>
      <c r="S2855" s="175"/>
      <c r="T2855" s="175"/>
      <c r="U2855" s="175"/>
      <c r="V2855" s="175"/>
      <c r="W2855" s="175"/>
      <c r="X2855" s="175"/>
      <c r="Y2855" s="175"/>
      <c r="Z2855" s="175"/>
      <c r="AA2855" s="175"/>
      <c r="AB2855" s="175"/>
      <c r="AC2855" s="175"/>
      <c r="AD2855" s="175"/>
      <c r="AE2855" s="175"/>
      <c r="AF2855" s="175"/>
      <c r="AG2855" s="175"/>
    </row>
    <row r="2856" spans="1:33" ht="18" customHeight="1">
      <c r="A2856" s="647" t="str">
        <f t="shared" si="246"/>
        <v>平成28</v>
      </c>
      <c r="B2856" s="685">
        <f t="shared" si="243"/>
        <v>70</v>
      </c>
      <c r="C2856" s="648" t="s">
        <v>6097</v>
      </c>
      <c r="D2856" s="648" t="str">
        <f t="shared" si="244"/>
        <v/>
      </c>
      <c r="E2856" s="669">
        <v>1</v>
      </c>
      <c r="F2856" s="686" t="s">
        <v>6287</v>
      </c>
      <c r="G2856" s="690" t="s">
        <v>6288</v>
      </c>
      <c r="H2856" s="690" t="s">
        <v>5652</v>
      </c>
      <c r="I2856" s="690" t="s">
        <v>5010</v>
      </c>
      <c r="J2856" s="669">
        <v>2</v>
      </c>
      <c r="K2856" s="669">
        <v>7</v>
      </c>
      <c r="L2856" s="691">
        <v>35</v>
      </c>
      <c r="M2856" s="176">
        <f t="shared" si="247"/>
        <v>35</v>
      </c>
      <c r="N2856" s="1107"/>
      <c r="O2856" s="1129" t="str">
        <f t="shared" si="245"/>
        <v/>
      </c>
      <c r="P2856" s="175"/>
      <c r="Q2856" s="175"/>
      <c r="R2856" s="175"/>
      <c r="S2856" s="175"/>
      <c r="T2856" s="175"/>
      <c r="U2856" s="175"/>
      <c r="V2856" s="175"/>
      <c r="W2856" s="175"/>
      <c r="X2856" s="175"/>
      <c r="Y2856" s="175"/>
      <c r="Z2856" s="175"/>
      <c r="AA2856" s="175"/>
      <c r="AB2856" s="175"/>
      <c r="AC2856" s="175"/>
      <c r="AD2856" s="175"/>
      <c r="AE2856" s="175"/>
      <c r="AF2856" s="175"/>
      <c r="AG2856" s="175"/>
    </row>
    <row r="2857" spans="1:33" ht="18" customHeight="1">
      <c r="A2857" s="647" t="str">
        <f t="shared" si="246"/>
        <v>平成28</v>
      </c>
      <c r="B2857" s="685">
        <f t="shared" si="243"/>
        <v>70</v>
      </c>
      <c r="C2857" s="648" t="s">
        <v>6275</v>
      </c>
      <c r="D2857" s="648" t="str">
        <f t="shared" si="244"/>
        <v/>
      </c>
      <c r="E2857" s="669">
        <v>1</v>
      </c>
      <c r="F2857" s="686" t="s">
        <v>6289</v>
      </c>
      <c r="G2857" s="690" t="s">
        <v>6290</v>
      </c>
      <c r="H2857" s="690" t="s">
        <v>5652</v>
      </c>
      <c r="I2857" s="690" t="s">
        <v>5010</v>
      </c>
      <c r="J2857" s="669">
        <v>2</v>
      </c>
      <c r="K2857" s="669">
        <v>7</v>
      </c>
      <c r="L2857" s="691">
        <v>36</v>
      </c>
      <c r="M2857" s="176">
        <f t="shared" si="247"/>
        <v>36</v>
      </c>
      <c r="N2857" s="1107"/>
      <c r="O2857" s="1129" t="str">
        <f t="shared" si="245"/>
        <v/>
      </c>
      <c r="P2857" s="175"/>
      <c r="Q2857" s="175"/>
      <c r="R2857" s="175"/>
      <c r="S2857" s="175"/>
      <c r="T2857" s="175"/>
      <c r="U2857" s="175"/>
      <c r="V2857" s="175"/>
      <c r="W2857" s="175"/>
      <c r="X2857" s="175"/>
      <c r="Y2857" s="175"/>
      <c r="Z2857" s="175"/>
      <c r="AA2857" s="175"/>
      <c r="AB2857" s="175"/>
      <c r="AC2857" s="175"/>
      <c r="AD2857" s="175"/>
      <c r="AE2857" s="175"/>
      <c r="AF2857" s="175"/>
      <c r="AG2857" s="175"/>
    </row>
    <row r="2858" spans="1:33" ht="18" customHeight="1">
      <c r="A2858" s="647" t="str">
        <f t="shared" si="246"/>
        <v>平成28</v>
      </c>
      <c r="B2858" s="685">
        <f t="shared" si="243"/>
        <v>150</v>
      </c>
      <c r="C2858" s="648" t="s">
        <v>6255</v>
      </c>
      <c r="D2858" s="648" t="str">
        <f t="shared" si="244"/>
        <v/>
      </c>
      <c r="E2858" s="669">
        <v>1</v>
      </c>
      <c r="F2858" s="686" t="s">
        <v>6291</v>
      </c>
      <c r="G2858" s="690" t="s">
        <v>6292</v>
      </c>
      <c r="H2858" s="690" t="s">
        <v>5652</v>
      </c>
      <c r="I2858" s="690" t="s">
        <v>5010</v>
      </c>
      <c r="J2858" s="669">
        <v>2</v>
      </c>
      <c r="K2858" s="669">
        <v>2</v>
      </c>
      <c r="L2858" s="691">
        <v>23</v>
      </c>
      <c r="M2858" s="176">
        <f t="shared" si="247"/>
        <v>23</v>
      </c>
      <c r="N2858" s="1107"/>
      <c r="O2858" s="1129" t="str">
        <f t="shared" si="245"/>
        <v/>
      </c>
      <c r="P2858" s="175"/>
      <c r="Q2858" s="175"/>
      <c r="R2858" s="175"/>
      <c r="S2858" s="175"/>
      <c r="T2858" s="175"/>
      <c r="U2858" s="175"/>
      <c r="V2858" s="175"/>
      <c r="W2858" s="175"/>
      <c r="X2858" s="175"/>
      <c r="Y2858" s="175"/>
      <c r="Z2858" s="175"/>
      <c r="AA2858" s="175"/>
      <c r="AB2858" s="175"/>
      <c r="AC2858" s="175"/>
      <c r="AD2858" s="175"/>
      <c r="AE2858" s="175"/>
      <c r="AF2858" s="175"/>
      <c r="AG2858" s="175"/>
    </row>
    <row r="2859" spans="1:33" ht="18" customHeight="1">
      <c r="A2859" s="647" t="str">
        <f t="shared" si="246"/>
        <v>平成28</v>
      </c>
      <c r="B2859" s="685">
        <f t="shared" si="243"/>
        <v>70</v>
      </c>
      <c r="C2859" s="648" t="s">
        <v>6293</v>
      </c>
      <c r="D2859" s="648" t="str">
        <f t="shared" si="244"/>
        <v/>
      </c>
      <c r="E2859" s="669">
        <v>1</v>
      </c>
      <c r="F2859" s="686" t="s">
        <v>6294</v>
      </c>
      <c r="G2859" s="690" t="s">
        <v>6295</v>
      </c>
      <c r="H2859" s="690" t="s">
        <v>5652</v>
      </c>
      <c r="I2859" s="690" t="s">
        <v>5010</v>
      </c>
      <c r="J2859" s="669">
        <v>2</v>
      </c>
      <c r="K2859" s="669">
        <v>7</v>
      </c>
      <c r="L2859" s="691">
        <v>13</v>
      </c>
      <c r="M2859" s="176">
        <f t="shared" si="247"/>
        <v>13</v>
      </c>
      <c r="N2859" s="1107"/>
      <c r="O2859" s="1129" t="str">
        <f t="shared" si="245"/>
        <v/>
      </c>
      <c r="P2859" s="175"/>
      <c r="Q2859" s="175"/>
      <c r="R2859" s="175"/>
      <c r="S2859" s="175"/>
      <c r="T2859" s="175"/>
      <c r="U2859" s="175"/>
      <c r="V2859" s="175"/>
      <c r="W2859" s="175"/>
      <c r="X2859" s="175"/>
      <c r="Y2859" s="175"/>
      <c r="Z2859" s="175"/>
      <c r="AA2859" s="175"/>
      <c r="AB2859" s="175"/>
      <c r="AC2859" s="175"/>
      <c r="AD2859" s="175"/>
      <c r="AE2859" s="175"/>
      <c r="AF2859" s="175"/>
      <c r="AG2859" s="175"/>
    </row>
    <row r="2860" spans="1:33" ht="18" customHeight="1">
      <c r="A2860" s="647" t="str">
        <f t="shared" si="246"/>
        <v>平成28</v>
      </c>
      <c r="B2860" s="685">
        <f t="shared" si="243"/>
        <v>130</v>
      </c>
      <c r="C2860" s="648" t="s">
        <v>6296</v>
      </c>
      <c r="D2860" s="648" t="str">
        <f t="shared" si="244"/>
        <v/>
      </c>
      <c r="E2860" s="669">
        <v>1</v>
      </c>
      <c r="F2860" s="686" t="s">
        <v>6297</v>
      </c>
      <c r="G2860" s="690" t="s">
        <v>6298</v>
      </c>
      <c r="H2860" s="690" t="s">
        <v>5652</v>
      </c>
      <c r="I2860" s="690" t="s">
        <v>5010</v>
      </c>
      <c r="J2860" s="669">
        <v>2</v>
      </c>
      <c r="K2860" s="669">
        <v>3</v>
      </c>
      <c r="L2860" s="691">
        <v>57</v>
      </c>
      <c r="M2860" s="176">
        <f t="shared" si="247"/>
        <v>57</v>
      </c>
      <c r="N2860" s="1107"/>
      <c r="O2860" s="1129" t="str">
        <f t="shared" si="245"/>
        <v/>
      </c>
      <c r="P2860" s="175"/>
      <c r="Q2860" s="175"/>
      <c r="R2860" s="175"/>
      <c r="S2860" s="175"/>
      <c r="T2860" s="175"/>
      <c r="U2860" s="175"/>
      <c r="V2860" s="175"/>
      <c r="W2860" s="175"/>
      <c r="X2860" s="175"/>
      <c r="Y2860" s="175"/>
      <c r="Z2860" s="175"/>
      <c r="AA2860" s="175"/>
      <c r="AB2860" s="175"/>
      <c r="AC2860" s="175"/>
      <c r="AD2860" s="175"/>
      <c r="AE2860" s="175"/>
      <c r="AF2860" s="175"/>
      <c r="AG2860" s="175"/>
    </row>
    <row r="2861" spans="1:33" ht="18" customHeight="1">
      <c r="A2861" s="647" t="str">
        <f t="shared" si="246"/>
        <v>平成28</v>
      </c>
      <c r="B2861" s="684">
        <f t="shared" si="243"/>
        <v>24</v>
      </c>
      <c r="C2861" s="648" t="s">
        <v>6148</v>
      </c>
      <c r="D2861" s="648">
        <f t="shared" si="244"/>
        <v>42714</v>
      </c>
      <c r="E2861" s="717">
        <v>2</v>
      </c>
      <c r="F2861" s="650" t="s">
        <v>6299</v>
      </c>
      <c r="G2861" s="650" t="s">
        <v>6298</v>
      </c>
      <c r="H2861" s="650" t="s">
        <v>4115</v>
      </c>
      <c r="I2861" s="712" t="s">
        <v>5010</v>
      </c>
      <c r="J2861" s="669">
        <v>1</v>
      </c>
      <c r="K2861" s="669">
        <v>36</v>
      </c>
      <c r="L2861" s="669">
        <v>116</v>
      </c>
      <c r="M2861" s="176">
        <f t="shared" si="247"/>
        <v>232</v>
      </c>
      <c r="N2861" s="1106"/>
      <c r="O2861" s="1129" t="str">
        <f t="shared" si="245"/>
        <v/>
      </c>
      <c r="P2861" s="175"/>
      <c r="Q2861" s="175"/>
      <c r="R2861" s="175"/>
      <c r="S2861" s="175"/>
      <c r="T2861" s="175"/>
      <c r="U2861" s="175"/>
      <c r="V2861" s="175"/>
      <c r="W2861" s="175"/>
      <c r="X2861" s="175"/>
      <c r="Y2861" s="175"/>
      <c r="Z2861" s="175"/>
      <c r="AA2861" s="175"/>
      <c r="AB2861" s="175"/>
      <c r="AC2861" s="175"/>
      <c r="AD2861" s="175"/>
      <c r="AE2861" s="175"/>
      <c r="AF2861" s="175"/>
      <c r="AG2861" s="175"/>
    </row>
    <row r="2862" spans="1:33" ht="18" customHeight="1">
      <c r="A2862" s="647" t="str">
        <f t="shared" si="246"/>
        <v>平成28</v>
      </c>
      <c r="B2862" s="684">
        <f t="shared" si="243"/>
        <v>97</v>
      </c>
      <c r="C2862" s="648" t="s">
        <v>6300</v>
      </c>
      <c r="D2862" s="648" t="str">
        <f t="shared" si="244"/>
        <v/>
      </c>
      <c r="E2862" s="717">
        <v>1</v>
      </c>
      <c r="F2862" s="676" t="s">
        <v>6301</v>
      </c>
      <c r="G2862" s="650" t="s">
        <v>6302</v>
      </c>
      <c r="H2862" s="650" t="s">
        <v>4115</v>
      </c>
      <c r="I2862" s="712" t="s">
        <v>5010</v>
      </c>
      <c r="J2862" s="669">
        <v>2</v>
      </c>
      <c r="K2862" s="669">
        <v>5</v>
      </c>
      <c r="L2862" s="669">
        <v>48</v>
      </c>
      <c r="M2862" s="176">
        <f t="shared" si="247"/>
        <v>48</v>
      </c>
      <c r="N2862" s="1106"/>
      <c r="O2862" s="1129" t="str">
        <f t="shared" si="245"/>
        <v/>
      </c>
      <c r="P2862" s="175"/>
      <c r="Q2862" s="175"/>
      <c r="R2862" s="175"/>
      <c r="S2862" s="175"/>
      <c r="T2862" s="175"/>
      <c r="U2862" s="175"/>
      <c r="V2862" s="175"/>
      <c r="W2862" s="175"/>
      <c r="X2862" s="175"/>
      <c r="Y2862" s="175"/>
      <c r="Z2862" s="175"/>
      <c r="AA2862" s="175"/>
      <c r="AB2862" s="175"/>
      <c r="AC2862" s="175"/>
      <c r="AD2862" s="175"/>
      <c r="AE2862" s="175"/>
      <c r="AF2862" s="175"/>
      <c r="AG2862" s="175"/>
    </row>
    <row r="2863" spans="1:33" ht="18" customHeight="1">
      <c r="A2863" s="647" t="str">
        <f t="shared" si="246"/>
        <v>平成28</v>
      </c>
      <c r="B2863" s="684">
        <f t="shared" si="243"/>
        <v>97</v>
      </c>
      <c r="C2863" s="648" t="s">
        <v>6117</v>
      </c>
      <c r="D2863" s="648" t="str">
        <f t="shared" si="244"/>
        <v/>
      </c>
      <c r="E2863" s="717">
        <v>1</v>
      </c>
      <c r="F2863" s="676" t="s">
        <v>6303</v>
      </c>
      <c r="G2863" s="650" t="s">
        <v>6304</v>
      </c>
      <c r="H2863" s="650" t="s">
        <v>4115</v>
      </c>
      <c r="I2863" s="712" t="s">
        <v>5010</v>
      </c>
      <c r="J2863" s="669">
        <v>2</v>
      </c>
      <c r="K2863" s="669">
        <v>5</v>
      </c>
      <c r="L2863" s="669">
        <v>10</v>
      </c>
      <c r="M2863" s="176">
        <f t="shared" si="247"/>
        <v>10</v>
      </c>
      <c r="N2863" s="1106"/>
      <c r="O2863" s="1129" t="str">
        <f t="shared" si="245"/>
        <v/>
      </c>
      <c r="P2863" s="175"/>
      <c r="Q2863" s="175"/>
      <c r="R2863" s="175"/>
      <c r="S2863" s="175"/>
      <c r="T2863" s="175"/>
      <c r="U2863" s="175"/>
      <c r="V2863" s="175"/>
      <c r="W2863" s="175"/>
      <c r="X2863" s="175"/>
      <c r="Y2863" s="175"/>
      <c r="Z2863" s="175"/>
      <c r="AA2863" s="175"/>
      <c r="AB2863" s="175"/>
      <c r="AC2863" s="175"/>
      <c r="AD2863" s="175"/>
      <c r="AE2863" s="175"/>
      <c r="AF2863" s="175"/>
      <c r="AG2863" s="175"/>
    </row>
    <row r="2864" spans="1:33" ht="18" customHeight="1">
      <c r="A2864" s="647" t="str">
        <f t="shared" si="246"/>
        <v>平成28</v>
      </c>
      <c r="B2864" s="684">
        <f t="shared" si="243"/>
        <v>97</v>
      </c>
      <c r="C2864" s="648" t="s">
        <v>6305</v>
      </c>
      <c r="D2864" s="648" t="str">
        <f t="shared" si="244"/>
        <v/>
      </c>
      <c r="E2864" s="717">
        <v>1</v>
      </c>
      <c r="F2864" s="676" t="s">
        <v>6306</v>
      </c>
      <c r="G2864" s="650" t="s">
        <v>6307</v>
      </c>
      <c r="H2864" s="650" t="s">
        <v>4115</v>
      </c>
      <c r="I2864" s="712" t="s">
        <v>5010</v>
      </c>
      <c r="J2864" s="669">
        <v>2</v>
      </c>
      <c r="K2864" s="669">
        <v>5</v>
      </c>
      <c r="L2864" s="669">
        <v>13</v>
      </c>
      <c r="M2864" s="176">
        <f t="shared" si="247"/>
        <v>13</v>
      </c>
      <c r="N2864" s="1106"/>
      <c r="O2864" s="1129" t="str">
        <f t="shared" si="245"/>
        <v/>
      </c>
      <c r="P2864" s="175"/>
      <c r="Q2864" s="175"/>
      <c r="R2864" s="175"/>
      <c r="S2864" s="175"/>
      <c r="T2864" s="175"/>
      <c r="U2864" s="175"/>
      <c r="V2864" s="175"/>
      <c r="W2864" s="175"/>
      <c r="X2864" s="175"/>
      <c r="Y2864" s="175"/>
      <c r="Z2864" s="175"/>
      <c r="AA2864" s="175"/>
      <c r="AB2864" s="175"/>
      <c r="AC2864" s="175"/>
      <c r="AD2864" s="175"/>
      <c r="AE2864" s="175"/>
      <c r="AF2864" s="175"/>
      <c r="AG2864" s="175"/>
    </row>
    <row r="2865" spans="1:33" ht="18" customHeight="1">
      <c r="A2865" s="647" t="str">
        <f t="shared" si="246"/>
        <v>平成28</v>
      </c>
      <c r="B2865" s="685">
        <f t="shared" si="243"/>
        <v>70</v>
      </c>
      <c r="C2865" s="648" t="s">
        <v>6308</v>
      </c>
      <c r="D2865" s="648" t="str">
        <f t="shared" si="244"/>
        <v/>
      </c>
      <c r="E2865" s="669">
        <v>1</v>
      </c>
      <c r="F2865" s="686" t="s">
        <v>6309</v>
      </c>
      <c r="G2865" s="650" t="s">
        <v>2856</v>
      </c>
      <c r="H2865" s="686" t="s">
        <v>5532</v>
      </c>
      <c r="I2865" s="686" t="s">
        <v>6211</v>
      </c>
      <c r="J2865" s="669">
        <v>1</v>
      </c>
      <c r="K2865" s="669">
        <v>7</v>
      </c>
      <c r="L2865" s="669">
        <v>65</v>
      </c>
      <c r="M2865" s="176">
        <f t="shared" si="247"/>
        <v>65</v>
      </c>
      <c r="N2865" s="1107" t="s">
        <v>5342</v>
      </c>
      <c r="O2865" s="1129" t="str">
        <f t="shared" si="245"/>
        <v/>
      </c>
      <c r="P2865" s="175"/>
      <c r="Q2865" s="175"/>
      <c r="R2865" s="175"/>
      <c r="S2865" s="175"/>
      <c r="T2865" s="175"/>
      <c r="U2865" s="175"/>
      <c r="V2865" s="175"/>
      <c r="W2865" s="175"/>
      <c r="X2865" s="175"/>
      <c r="Y2865" s="175"/>
      <c r="Z2865" s="175"/>
      <c r="AA2865" s="175"/>
      <c r="AB2865" s="175"/>
      <c r="AC2865" s="175"/>
      <c r="AD2865" s="175"/>
      <c r="AE2865" s="175"/>
      <c r="AF2865" s="175"/>
      <c r="AG2865" s="175"/>
    </row>
    <row r="2866" spans="1:33" ht="18" customHeight="1">
      <c r="A2866" s="647" t="str">
        <f t="shared" si="246"/>
        <v>平成28</v>
      </c>
      <c r="B2866" s="685">
        <f t="shared" si="243"/>
        <v>116</v>
      </c>
      <c r="C2866" s="648" t="s">
        <v>6310</v>
      </c>
      <c r="D2866" s="648" t="str">
        <f t="shared" si="244"/>
        <v/>
      </c>
      <c r="E2866" s="669">
        <v>1</v>
      </c>
      <c r="F2866" s="686" t="s">
        <v>6311</v>
      </c>
      <c r="G2866" s="650" t="s">
        <v>2856</v>
      </c>
      <c r="H2866" s="686" t="s">
        <v>5532</v>
      </c>
      <c r="I2866" s="686" t="s">
        <v>6211</v>
      </c>
      <c r="J2866" s="669">
        <v>1</v>
      </c>
      <c r="K2866" s="669">
        <v>4</v>
      </c>
      <c r="L2866" s="669">
        <v>181</v>
      </c>
      <c r="M2866" s="176">
        <f t="shared" si="247"/>
        <v>181</v>
      </c>
      <c r="N2866" s="1107" t="s">
        <v>5342</v>
      </c>
      <c r="O2866" s="1129" t="str">
        <f t="shared" si="245"/>
        <v/>
      </c>
      <c r="P2866" s="175"/>
      <c r="Q2866" s="175"/>
      <c r="R2866" s="175"/>
      <c r="S2866" s="175"/>
      <c r="T2866" s="175"/>
      <c r="U2866" s="175"/>
      <c r="V2866" s="175"/>
      <c r="W2866" s="175"/>
      <c r="X2866" s="175"/>
      <c r="Y2866" s="175"/>
      <c r="Z2866" s="175"/>
      <c r="AA2866" s="175"/>
      <c r="AB2866" s="175"/>
      <c r="AC2866" s="175"/>
      <c r="AD2866" s="175"/>
      <c r="AE2866" s="175"/>
      <c r="AF2866" s="175"/>
      <c r="AG2866" s="175"/>
    </row>
    <row r="2867" spans="1:33" ht="18" customHeight="1">
      <c r="A2867" s="647" t="str">
        <f t="shared" si="246"/>
        <v>平成28</v>
      </c>
      <c r="B2867" s="685">
        <f t="shared" si="243"/>
        <v>116</v>
      </c>
      <c r="C2867" s="648" t="s">
        <v>6312</v>
      </c>
      <c r="D2867" s="648" t="str">
        <f t="shared" si="244"/>
        <v/>
      </c>
      <c r="E2867" s="669">
        <v>1</v>
      </c>
      <c r="F2867" s="686" t="s">
        <v>6313</v>
      </c>
      <c r="G2867" s="650" t="s">
        <v>2856</v>
      </c>
      <c r="H2867" s="690" t="s">
        <v>3235</v>
      </c>
      <c r="I2867" s="686" t="s">
        <v>6211</v>
      </c>
      <c r="J2867" s="669">
        <v>1</v>
      </c>
      <c r="K2867" s="669">
        <v>4</v>
      </c>
      <c r="L2867" s="691">
        <v>100</v>
      </c>
      <c r="M2867" s="176">
        <f t="shared" si="247"/>
        <v>100</v>
      </c>
      <c r="N2867" s="1107" t="s">
        <v>5342</v>
      </c>
      <c r="O2867" s="1129" t="str">
        <f t="shared" si="245"/>
        <v/>
      </c>
      <c r="P2867" s="175"/>
      <c r="Q2867" s="175"/>
      <c r="R2867" s="175"/>
      <c r="S2867" s="175"/>
      <c r="T2867" s="175"/>
      <c r="U2867" s="175"/>
      <c r="V2867" s="175"/>
      <c r="W2867" s="175"/>
      <c r="X2867" s="175"/>
      <c r="Y2867" s="175"/>
      <c r="Z2867" s="175"/>
      <c r="AA2867" s="175"/>
      <c r="AB2867" s="175"/>
      <c r="AC2867" s="175"/>
      <c r="AD2867" s="175"/>
      <c r="AE2867" s="175"/>
      <c r="AF2867" s="175"/>
      <c r="AG2867" s="175"/>
    </row>
    <row r="2868" spans="1:33" ht="18" customHeight="1">
      <c r="A2868" s="647" t="str">
        <f t="shared" si="246"/>
        <v>平成28</v>
      </c>
      <c r="B2868" s="685">
        <f t="shared" si="243"/>
        <v>83</v>
      </c>
      <c r="C2868" s="648" t="s">
        <v>6314</v>
      </c>
      <c r="D2868" s="648" t="str">
        <f t="shared" si="244"/>
        <v/>
      </c>
      <c r="E2868" s="669">
        <v>1</v>
      </c>
      <c r="F2868" s="686" t="s">
        <v>6315</v>
      </c>
      <c r="G2868" s="650" t="s">
        <v>2856</v>
      </c>
      <c r="H2868" s="690" t="s">
        <v>3235</v>
      </c>
      <c r="I2868" s="686" t="s">
        <v>6211</v>
      </c>
      <c r="J2868" s="669">
        <v>1</v>
      </c>
      <c r="K2868" s="669">
        <v>6</v>
      </c>
      <c r="L2868" s="691">
        <v>110</v>
      </c>
      <c r="M2868" s="176">
        <f t="shared" si="247"/>
        <v>110</v>
      </c>
      <c r="N2868" s="1107" t="s">
        <v>5342</v>
      </c>
      <c r="O2868" s="1129" t="str">
        <f t="shared" si="245"/>
        <v/>
      </c>
      <c r="P2868" s="175"/>
      <c r="Q2868" s="175"/>
      <c r="R2868" s="175"/>
      <c r="S2868" s="175"/>
      <c r="T2868" s="175"/>
      <c r="U2868" s="175"/>
      <c r="V2868" s="175"/>
      <c r="W2868" s="175"/>
      <c r="X2868" s="175"/>
      <c r="Y2868" s="175"/>
      <c r="Z2868" s="175"/>
      <c r="AA2868" s="175"/>
      <c r="AB2868" s="175"/>
      <c r="AC2868" s="175"/>
      <c r="AD2868" s="175"/>
      <c r="AE2868" s="175"/>
      <c r="AF2868" s="175"/>
      <c r="AG2868" s="175"/>
    </row>
    <row r="2869" spans="1:33" ht="18" customHeight="1">
      <c r="A2869" s="647" t="str">
        <f t="shared" si="246"/>
        <v>平成28</v>
      </c>
      <c r="B2869" s="685">
        <f t="shared" si="243"/>
        <v>130</v>
      </c>
      <c r="C2869" s="648" t="s">
        <v>6316</v>
      </c>
      <c r="D2869" s="648" t="str">
        <f t="shared" si="244"/>
        <v/>
      </c>
      <c r="E2869" s="718">
        <v>1</v>
      </c>
      <c r="F2869" s="686" t="s">
        <v>6317</v>
      </c>
      <c r="G2869" s="650" t="s">
        <v>6318</v>
      </c>
      <c r="H2869" s="686" t="s">
        <v>5532</v>
      </c>
      <c r="I2869" s="686" t="s">
        <v>6211</v>
      </c>
      <c r="J2869" s="669">
        <v>2</v>
      </c>
      <c r="K2869" s="669">
        <v>3</v>
      </c>
      <c r="L2869" s="669">
        <v>85</v>
      </c>
      <c r="M2869" s="176">
        <f t="shared" si="247"/>
        <v>85</v>
      </c>
      <c r="N2869" s="1107" t="s">
        <v>5342</v>
      </c>
      <c r="O2869" s="1129" t="str">
        <f t="shared" si="245"/>
        <v/>
      </c>
      <c r="P2869" s="175"/>
      <c r="Q2869" s="175"/>
      <c r="R2869" s="175"/>
      <c r="S2869" s="175"/>
      <c r="T2869" s="175"/>
      <c r="U2869" s="175"/>
      <c r="V2869" s="175"/>
      <c r="W2869" s="175"/>
      <c r="X2869" s="175"/>
      <c r="Y2869" s="175"/>
      <c r="Z2869" s="175"/>
      <c r="AA2869" s="175"/>
      <c r="AB2869" s="175"/>
      <c r="AC2869" s="175"/>
      <c r="AD2869" s="175"/>
      <c r="AE2869" s="175"/>
      <c r="AF2869" s="175"/>
      <c r="AG2869" s="175"/>
    </row>
    <row r="2870" spans="1:33" ht="18" customHeight="1">
      <c r="A2870" s="647" t="str">
        <f t="shared" si="246"/>
        <v>平成28</v>
      </c>
      <c r="B2870" s="684">
        <f t="shared" si="243"/>
        <v>30</v>
      </c>
      <c r="C2870" s="648" t="s">
        <v>6319</v>
      </c>
      <c r="D2870" s="648" t="str">
        <f t="shared" si="244"/>
        <v/>
      </c>
      <c r="E2870" s="711">
        <v>1</v>
      </c>
      <c r="F2870" s="650" t="s">
        <v>6320</v>
      </c>
      <c r="G2870" s="650" t="s">
        <v>6321</v>
      </c>
      <c r="H2870" s="650" t="s">
        <v>3002</v>
      </c>
      <c r="I2870" s="712" t="s">
        <v>5039</v>
      </c>
      <c r="J2870" s="669">
        <v>2</v>
      </c>
      <c r="K2870" s="669">
        <v>18</v>
      </c>
      <c r="L2870" s="669">
        <v>111</v>
      </c>
      <c r="M2870" s="176">
        <f t="shared" si="247"/>
        <v>111</v>
      </c>
      <c r="N2870" s="1106" t="s">
        <v>5342</v>
      </c>
      <c r="O2870" s="1129" t="str">
        <f t="shared" si="245"/>
        <v/>
      </c>
      <c r="P2870" s="175"/>
      <c r="Q2870" s="175"/>
      <c r="R2870" s="175"/>
      <c r="S2870" s="175"/>
      <c r="T2870" s="175"/>
      <c r="U2870" s="175"/>
      <c r="V2870" s="175"/>
      <c r="W2870" s="175"/>
      <c r="X2870" s="175"/>
      <c r="Y2870" s="175"/>
      <c r="Z2870" s="175"/>
      <c r="AA2870" s="175"/>
      <c r="AB2870" s="175"/>
      <c r="AC2870" s="175"/>
      <c r="AD2870" s="175"/>
      <c r="AE2870" s="175"/>
      <c r="AF2870" s="175"/>
      <c r="AG2870" s="175"/>
    </row>
    <row r="2871" spans="1:33" ht="18" customHeight="1">
      <c r="A2871" s="647" t="str">
        <f t="shared" si="246"/>
        <v>平成28</v>
      </c>
      <c r="B2871" s="684">
        <f t="shared" si="243"/>
        <v>83</v>
      </c>
      <c r="C2871" s="648" t="s">
        <v>6322</v>
      </c>
      <c r="D2871" s="648" t="str">
        <f t="shared" si="244"/>
        <v/>
      </c>
      <c r="E2871" s="711">
        <v>1</v>
      </c>
      <c r="F2871" s="650" t="s">
        <v>6323</v>
      </c>
      <c r="G2871" s="650" t="s">
        <v>6324</v>
      </c>
      <c r="H2871" s="650" t="s">
        <v>3002</v>
      </c>
      <c r="I2871" s="712" t="s">
        <v>5039</v>
      </c>
      <c r="J2871" s="669">
        <v>2</v>
      </c>
      <c r="K2871" s="669">
        <v>6</v>
      </c>
      <c r="L2871" s="669">
        <v>55</v>
      </c>
      <c r="M2871" s="176">
        <f t="shared" si="247"/>
        <v>55</v>
      </c>
      <c r="N2871" s="1106" t="s">
        <v>5342</v>
      </c>
      <c r="O2871" s="1129" t="str">
        <f t="shared" si="245"/>
        <v/>
      </c>
      <c r="P2871" s="175"/>
      <c r="Q2871" s="175"/>
      <c r="R2871" s="175"/>
      <c r="S2871" s="175"/>
      <c r="T2871" s="175"/>
      <c r="U2871" s="175"/>
      <c r="V2871" s="175"/>
      <c r="W2871" s="175"/>
      <c r="X2871" s="175"/>
      <c r="Y2871" s="175"/>
      <c r="Z2871" s="175"/>
      <c r="AA2871" s="175"/>
      <c r="AB2871" s="175"/>
      <c r="AC2871" s="175"/>
      <c r="AD2871" s="175"/>
      <c r="AE2871" s="175"/>
      <c r="AF2871" s="175"/>
      <c r="AG2871" s="175"/>
    </row>
    <row r="2872" spans="1:33" ht="18" customHeight="1">
      <c r="A2872" s="647" t="str">
        <f t="shared" si="246"/>
        <v>平成28</v>
      </c>
      <c r="B2872" s="684">
        <f t="shared" si="243"/>
        <v>33</v>
      </c>
      <c r="C2872" s="648" t="s">
        <v>6325</v>
      </c>
      <c r="D2872" s="648" t="str">
        <f t="shared" si="244"/>
        <v/>
      </c>
      <c r="E2872" s="711">
        <v>1</v>
      </c>
      <c r="F2872" s="650" t="s">
        <v>6326</v>
      </c>
      <c r="G2872" s="650" t="s">
        <v>6327</v>
      </c>
      <c r="H2872" s="650" t="s">
        <v>3002</v>
      </c>
      <c r="I2872" s="712" t="s">
        <v>5039</v>
      </c>
      <c r="J2872" s="669">
        <v>1</v>
      </c>
      <c r="K2872" s="669">
        <v>15</v>
      </c>
      <c r="L2872" s="669">
        <v>224</v>
      </c>
      <c r="M2872" s="176">
        <f t="shared" si="247"/>
        <v>224</v>
      </c>
      <c r="N2872" s="1106" t="s">
        <v>5342</v>
      </c>
      <c r="O2872" s="1129" t="str">
        <f t="shared" si="245"/>
        <v/>
      </c>
      <c r="P2872" s="175"/>
      <c r="Q2872" s="175"/>
      <c r="R2872" s="175"/>
      <c r="S2872" s="175"/>
      <c r="T2872" s="175"/>
      <c r="U2872" s="175"/>
      <c r="V2872" s="175"/>
      <c r="W2872" s="175"/>
      <c r="X2872" s="175"/>
      <c r="Y2872" s="175"/>
      <c r="Z2872" s="175"/>
      <c r="AA2872" s="175"/>
      <c r="AB2872" s="175"/>
      <c r="AC2872" s="175"/>
      <c r="AD2872" s="175"/>
      <c r="AE2872" s="175"/>
      <c r="AF2872" s="175"/>
      <c r="AG2872" s="175"/>
    </row>
    <row r="2873" spans="1:33" ht="18" customHeight="1">
      <c r="A2873" s="647" t="str">
        <f t="shared" si="246"/>
        <v>平成28</v>
      </c>
      <c r="B2873" s="551">
        <f t="shared" si="243"/>
        <v>59</v>
      </c>
      <c r="C2873" s="648" t="s">
        <v>6328</v>
      </c>
      <c r="D2873" s="648" t="str">
        <f t="shared" si="244"/>
        <v/>
      </c>
      <c r="E2873" s="719">
        <v>1</v>
      </c>
      <c r="F2873" s="650" t="s">
        <v>6329</v>
      </c>
      <c r="G2873" s="650" t="s">
        <v>6330</v>
      </c>
      <c r="H2873" s="650" t="s">
        <v>5114</v>
      </c>
      <c r="I2873" s="720" t="s">
        <v>5682</v>
      </c>
      <c r="J2873" s="697">
        <v>2</v>
      </c>
      <c r="K2873" s="721">
        <v>10</v>
      </c>
      <c r="L2873" s="697">
        <v>63</v>
      </c>
      <c r="M2873" s="176">
        <f t="shared" si="247"/>
        <v>63</v>
      </c>
      <c r="N2873" s="1110" t="s">
        <v>5342</v>
      </c>
      <c r="O2873" s="1129" t="str">
        <f t="shared" si="245"/>
        <v/>
      </c>
      <c r="P2873" s="175"/>
      <c r="Q2873" s="175"/>
      <c r="R2873" s="175"/>
      <c r="S2873" s="175"/>
      <c r="T2873" s="175"/>
      <c r="U2873" s="175"/>
      <c r="V2873" s="175"/>
      <c r="W2873" s="175"/>
      <c r="X2873" s="175"/>
      <c r="Y2873" s="175"/>
      <c r="Z2873" s="175"/>
      <c r="AA2873" s="175"/>
      <c r="AB2873" s="175"/>
      <c r="AC2873" s="175"/>
      <c r="AD2873" s="175"/>
      <c r="AE2873" s="175"/>
      <c r="AF2873" s="175"/>
      <c r="AG2873" s="175"/>
    </row>
    <row r="2874" spans="1:33" ht="18" customHeight="1">
      <c r="A2874" s="647" t="str">
        <f t="shared" si="246"/>
        <v>平成28</v>
      </c>
      <c r="B2874" s="551">
        <f t="shared" si="243"/>
        <v>97</v>
      </c>
      <c r="C2874" s="648" t="s">
        <v>6179</v>
      </c>
      <c r="D2874" s="648" t="str">
        <f t="shared" si="244"/>
        <v/>
      </c>
      <c r="E2874" s="719">
        <v>1</v>
      </c>
      <c r="F2874" s="650" t="s">
        <v>6331</v>
      </c>
      <c r="G2874" s="650" t="s">
        <v>2859</v>
      </c>
      <c r="H2874" s="650" t="s">
        <v>5114</v>
      </c>
      <c r="I2874" s="720" t="s">
        <v>5682</v>
      </c>
      <c r="J2874" s="697">
        <v>2</v>
      </c>
      <c r="K2874" s="697">
        <v>5</v>
      </c>
      <c r="L2874" s="697">
        <v>138</v>
      </c>
      <c r="M2874" s="176">
        <f t="shared" si="247"/>
        <v>138</v>
      </c>
      <c r="N2874" s="1110" t="s">
        <v>5342</v>
      </c>
      <c r="O2874" s="1129" t="str">
        <f t="shared" si="245"/>
        <v/>
      </c>
      <c r="P2874" s="175"/>
      <c r="Q2874" s="175"/>
      <c r="R2874" s="175"/>
      <c r="S2874" s="175"/>
      <c r="T2874" s="175"/>
      <c r="U2874" s="175"/>
      <c r="V2874" s="175"/>
      <c r="W2874" s="175"/>
      <c r="X2874" s="175"/>
      <c r="Y2874" s="175"/>
      <c r="Z2874" s="175"/>
      <c r="AA2874" s="175"/>
      <c r="AB2874" s="175"/>
      <c r="AC2874" s="175"/>
      <c r="AD2874" s="175"/>
      <c r="AE2874" s="175"/>
      <c r="AF2874" s="175"/>
      <c r="AG2874" s="175"/>
    </row>
    <row r="2875" spans="1:33" ht="18" customHeight="1">
      <c r="A2875" s="647" t="str">
        <f t="shared" si="246"/>
        <v>平成28</v>
      </c>
      <c r="B2875" s="551">
        <f t="shared" si="243"/>
        <v>166</v>
      </c>
      <c r="C2875" s="648" t="s">
        <v>6332</v>
      </c>
      <c r="D2875" s="648" t="str">
        <f t="shared" si="244"/>
        <v/>
      </c>
      <c r="E2875" s="719">
        <v>1</v>
      </c>
      <c r="F2875" s="650" t="s">
        <v>6333</v>
      </c>
      <c r="G2875" s="650" t="s">
        <v>6334</v>
      </c>
      <c r="H2875" s="650" t="s">
        <v>5114</v>
      </c>
      <c r="I2875" s="720" t="s">
        <v>5682</v>
      </c>
      <c r="J2875" s="697">
        <v>2</v>
      </c>
      <c r="K2875" s="697">
        <v>1</v>
      </c>
      <c r="L2875" s="697">
        <v>25</v>
      </c>
      <c r="M2875" s="176">
        <f t="shared" si="247"/>
        <v>25</v>
      </c>
      <c r="N2875" s="1110" t="s">
        <v>5342</v>
      </c>
      <c r="O2875" s="1129" t="str">
        <f t="shared" si="245"/>
        <v/>
      </c>
      <c r="P2875" s="175"/>
      <c r="Q2875" s="175"/>
      <c r="R2875" s="175"/>
      <c r="S2875" s="175"/>
      <c r="T2875" s="175"/>
      <c r="U2875" s="175"/>
      <c r="V2875" s="175"/>
      <c r="W2875" s="175"/>
      <c r="X2875" s="175"/>
      <c r="Y2875" s="175"/>
      <c r="Z2875" s="175"/>
      <c r="AA2875" s="175"/>
      <c r="AB2875" s="175"/>
      <c r="AC2875" s="175"/>
      <c r="AD2875" s="175"/>
      <c r="AE2875" s="175"/>
      <c r="AF2875" s="175"/>
      <c r="AG2875" s="175"/>
    </row>
    <row r="2876" spans="1:33" ht="18" customHeight="1">
      <c r="A2876" s="647" t="str">
        <f t="shared" si="246"/>
        <v>平成28</v>
      </c>
      <c r="B2876" s="551">
        <f t="shared" si="243"/>
        <v>63</v>
      </c>
      <c r="C2876" s="648" t="s">
        <v>6094</v>
      </c>
      <c r="D2876" s="648" t="str">
        <f t="shared" si="244"/>
        <v/>
      </c>
      <c r="E2876" s="719">
        <v>1</v>
      </c>
      <c r="F2876" s="650" t="s">
        <v>6335</v>
      </c>
      <c r="G2876" s="650" t="s">
        <v>6336</v>
      </c>
      <c r="H2876" s="650" t="s">
        <v>6337</v>
      </c>
      <c r="I2876" s="720" t="s">
        <v>5682</v>
      </c>
      <c r="J2876" s="722" t="s">
        <v>3506</v>
      </c>
      <c r="K2876" s="697">
        <v>8</v>
      </c>
      <c r="L2876" s="697">
        <v>74</v>
      </c>
      <c r="M2876" s="176">
        <f t="shared" si="247"/>
        <v>74</v>
      </c>
      <c r="N2876" s="1110" t="s">
        <v>5342</v>
      </c>
      <c r="O2876" s="1129" t="str">
        <f t="shared" si="245"/>
        <v/>
      </c>
      <c r="P2876" s="175"/>
      <c r="Q2876" s="175"/>
      <c r="R2876" s="175"/>
      <c r="S2876" s="175"/>
      <c r="T2876" s="175"/>
      <c r="U2876" s="175"/>
      <c r="V2876" s="175"/>
      <c r="W2876" s="175"/>
      <c r="X2876" s="175"/>
      <c r="Y2876" s="175"/>
      <c r="Z2876" s="175"/>
      <c r="AA2876" s="175"/>
      <c r="AB2876" s="175"/>
      <c r="AC2876" s="175"/>
      <c r="AD2876" s="175"/>
      <c r="AE2876" s="175"/>
      <c r="AF2876" s="175"/>
      <c r="AG2876" s="175"/>
    </row>
    <row r="2877" spans="1:33" ht="18" customHeight="1">
      <c r="A2877" s="647" t="str">
        <f t="shared" si="246"/>
        <v>平成28</v>
      </c>
      <c r="B2877" s="551">
        <f t="shared" si="243"/>
        <v>41</v>
      </c>
      <c r="C2877" s="648" t="s">
        <v>6338</v>
      </c>
      <c r="D2877" s="648" t="str">
        <f t="shared" si="244"/>
        <v/>
      </c>
      <c r="E2877" s="719">
        <v>1</v>
      </c>
      <c r="F2877" s="650" t="s">
        <v>6339</v>
      </c>
      <c r="G2877" s="650" t="s">
        <v>6340</v>
      </c>
      <c r="H2877" s="650" t="s">
        <v>6337</v>
      </c>
      <c r="I2877" s="720" t="s">
        <v>5682</v>
      </c>
      <c r="J2877" s="722" t="s">
        <v>5345</v>
      </c>
      <c r="K2877" s="697">
        <v>11</v>
      </c>
      <c r="L2877" s="697">
        <v>305</v>
      </c>
      <c r="M2877" s="176">
        <f t="shared" si="247"/>
        <v>305</v>
      </c>
      <c r="N2877" s="1110" t="s">
        <v>5342</v>
      </c>
      <c r="O2877" s="1129" t="str">
        <f t="shared" si="245"/>
        <v/>
      </c>
      <c r="P2877" s="175"/>
      <c r="Q2877" s="175"/>
      <c r="R2877" s="175"/>
      <c r="S2877" s="175"/>
      <c r="T2877" s="175"/>
      <c r="U2877" s="175"/>
      <c r="V2877" s="175"/>
      <c r="W2877" s="175"/>
      <c r="X2877" s="175"/>
      <c r="Y2877" s="175"/>
      <c r="Z2877" s="175"/>
      <c r="AA2877" s="175"/>
      <c r="AB2877" s="175"/>
      <c r="AC2877" s="175"/>
      <c r="AD2877" s="175"/>
      <c r="AE2877" s="175"/>
      <c r="AF2877" s="175"/>
      <c r="AG2877" s="175"/>
    </row>
    <row r="2878" spans="1:33" ht="18" customHeight="1">
      <c r="A2878" s="647" t="str">
        <f t="shared" si="246"/>
        <v>平成28</v>
      </c>
      <c r="B2878" s="551">
        <f t="shared" si="243"/>
        <v>41</v>
      </c>
      <c r="C2878" s="648" t="s">
        <v>6341</v>
      </c>
      <c r="D2878" s="648" t="str">
        <f t="shared" si="244"/>
        <v/>
      </c>
      <c r="E2878" s="719">
        <v>1</v>
      </c>
      <c r="F2878" s="650" t="s">
        <v>6342</v>
      </c>
      <c r="G2878" s="650" t="s">
        <v>6343</v>
      </c>
      <c r="H2878" s="650" t="s">
        <v>6337</v>
      </c>
      <c r="I2878" s="720" t="s">
        <v>5682</v>
      </c>
      <c r="J2878" s="722" t="s">
        <v>5345</v>
      </c>
      <c r="K2878" s="697">
        <v>11</v>
      </c>
      <c r="L2878" s="697">
        <v>149</v>
      </c>
      <c r="M2878" s="176">
        <f t="shared" si="247"/>
        <v>149</v>
      </c>
      <c r="N2878" s="1110" t="s">
        <v>5342</v>
      </c>
      <c r="O2878" s="1129" t="str">
        <f t="shared" si="245"/>
        <v/>
      </c>
      <c r="P2878" s="175"/>
      <c r="Q2878" s="175"/>
      <c r="R2878" s="175"/>
      <c r="S2878" s="175"/>
      <c r="T2878" s="175"/>
      <c r="U2878" s="175"/>
      <c r="V2878" s="175"/>
      <c r="W2878" s="175"/>
      <c r="X2878" s="175"/>
      <c r="Y2878" s="175"/>
      <c r="Z2878" s="175"/>
      <c r="AA2878" s="175"/>
      <c r="AB2878" s="175"/>
      <c r="AC2878" s="175"/>
      <c r="AD2878" s="175"/>
      <c r="AE2878" s="175"/>
      <c r="AF2878" s="175"/>
      <c r="AG2878" s="175"/>
    </row>
    <row r="2879" spans="1:33" ht="18" customHeight="1">
      <c r="A2879" s="647" t="str">
        <f t="shared" si="246"/>
        <v>平成28</v>
      </c>
      <c r="B2879" s="551">
        <f t="shared" si="243"/>
        <v>41</v>
      </c>
      <c r="C2879" s="648" t="s">
        <v>6344</v>
      </c>
      <c r="D2879" s="648" t="str">
        <f t="shared" si="244"/>
        <v/>
      </c>
      <c r="E2879" s="719">
        <v>1</v>
      </c>
      <c r="F2879" s="650" t="s">
        <v>6345</v>
      </c>
      <c r="G2879" s="650" t="s">
        <v>6346</v>
      </c>
      <c r="H2879" s="650" t="s">
        <v>6337</v>
      </c>
      <c r="I2879" s="720" t="s">
        <v>5682</v>
      </c>
      <c r="J2879" s="722" t="s">
        <v>5345</v>
      </c>
      <c r="K2879" s="697">
        <v>11</v>
      </c>
      <c r="L2879" s="697">
        <v>132</v>
      </c>
      <c r="M2879" s="176">
        <f t="shared" si="247"/>
        <v>132</v>
      </c>
      <c r="N2879" s="1110" t="s">
        <v>5342</v>
      </c>
      <c r="O2879" s="1129" t="str">
        <f t="shared" si="245"/>
        <v/>
      </c>
      <c r="P2879" s="175"/>
      <c r="Q2879" s="175"/>
      <c r="R2879" s="175"/>
      <c r="S2879" s="175"/>
      <c r="T2879" s="175"/>
      <c r="U2879" s="175"/>
      <c r="V2879" s="175"/>
      <c r="W2879" s="175"/>
      <c r="X2879" s="175"/>
      <c r="Y2879" s="175"/>
      <c r="Z2879" s="175"/>
      <c r="AA2879" s="175"/>
      <c r="AB2879" s="175"/>
      <c r="AC2879" s="175"/>
      <c r="AD2879" s="175"/>
      <c r="AE2879" s="175"/>
      <c r="AF2879" s="175"/>
      <c r="AG2879" s="175"/>
    </row>
    <row r="2880" spans="1:33" ht="18" customHeight="1">
      <c r="A2880" s="647" t="str">
        <f t="shared" si="246"/>
        <v>平成28</v>
      </c>
      <c r="B2880" s="551">
        <f t="shared" si="243"/>
        <v>41</v>
      </c>
      <c r="C2880" s="648" t="s">
        <v>6347</v>
      </c>
      <c r="D2880" s="648" t="str">
        <f t="shared" si="244"/>
        <v/>
      </c>
      <c r="E2880" s="719">
        <v>1</v>
      </c>
      <c r="F2880" s="650" t="s">
        <v>6348</v>
      </c>
      <c r="G2880" s="650" t="s">
        <v>6349</v>
      </c>
      <c r="H2880" s="650" t="s">
        <v>6337</v>
      </c>
      <c r="I2880" s="720" t="s">
        <v>5682</v>
      </c>
      <c r="J2880" s="722" t="s">
        <v>5345</v>
      </c>
      <c r="K2880" s="697">
        <v>11</v>
      </c>
      <c r="L2880" s="697">
        <v>86</v>
      </c>
      <c r="M2880" s="176">
        <f t="shared" si="247"/>
        <v>86</v>
      </c>
      <c r="N2880" s="1110" t="s">
        <v>5342</v>
      </c>
      <c r="O2880" s="1129" t="str">
        <f t="shared" si="245"/>
        <v/>
      </c>
      <c r="P2880" s="175"/>
      <c r="Q2880" s="175"/>
      <c r="R2880" s="175"/>
      <c r="S2880" s="175"/>
      <c r="T2880" s="175"/>
      <c r="U2880" s="175"/>
      <c r="V2880" s="175"/>
      <c r="W2880" s="175"/>
      <c r="X2880" s="175"/>
      <c r="Y2880" s="175"/>
      <c r="Z2880" s="175"/>
      <c r="AA2880" s="175"/>
      <c r="AB2880" s="175"/>
      <c r="AC2880" s="175"/>
      <c r="AD2880" s="175"/>
      <c r="AE2880" s="175"/>
      <c r="AF2880" s="175"/>
      <c r="AG2880" s="175"/>
    </row>
    <row r="2881" spans="1:33" ht="18" customHeight="1">
      <c r="A2881" s="647" t="str">
        <f t="shared" si="246"/>
        <v>平成28</v>
      </c>
      <c r="B2881" s="551">
        <f t="shared" si="243"/>
        <v>16</v>
      </c>
      <c r="C2881" s="648" t="s">
        <v>6325</v>
      </c>
      <c r="D2881" s="648">
        <f t="shared" si="244"/>
        <v>42640</v>
      </c>
      <c r="E2881" s="719">
        <v>2</v>
      </c>
      <c r="F2881" s="650" t="s">
        <v>6350</v>
      </c>
      <c r="G2881" s="650" t="s">
        <v>6351</v>
      </c>
      <c r="H2881" s="650" t="s">
        <v>6337</v>
      </c>
      <c r="I2881" s="720" t="s">
        <v>5682</v>
      </c>
      <c r="J2881" s="722" t="s">
        <v>5345</v>
      </c>
      <c r="K2881" s="697">
        <v>64</v>
      </c>
      <c r="L2881" s="697">
        <v>187</v>
      </c>
      <c r="M2881" s="176">
        <f t="shared" si="247"/>
        <v>374</v>
      </c>
      <c r="N2881" s="1110"/>
      <c r="O2881" s="1129" t="str">
        <f t="shared" si="245"/>
        <v/>
      </c>
      <c r="P2881" s="175"/>
      <c r="Q2881" s="175"/>
      <c r="R2881" s="175"/>
      <c r="S2881" s="175"/>
      <c r="T2881" s="175"/>
      <c r="U2881" s="175"/>
      <c r="V2881" s="175"/>
      <c r="W2881" s="175"/>
      <c r="X2881" s="175"/>
      <c r="Y2881" s="175"/>
      <c r="Z2881" s="175"/>
      <c r="AA2881" s="175"/>
      <c r="AB2881" s="175"/>
      <c r="AC2881" s="175"/>
      <c r="AD2881" s="175"/>
      <c r="AE2881" s="175"/>
      <c r="AF2881" s="175"/>
      <c r="AG2881" s="175"/>
    </row>
    <row r="2882" spans="1:33" ht="18" customHeight="1">
      <c r="A2882" s="647" t="str">
        <f t="shared" si="246"/>
        <v>平成28</v>
      </c>
      <c r="B2882" s="551">
        <f t="shared" si="243"/>
        <v>41</v>
      </c>
      <c r="C2882" s="648" t="s">
        <v>6300</v>
      </c>
      <c r="D2882" s="648" t="str">
        <f t="shared" si="244"/>
        <v/>
      </c>
      <c r="E2882" s="719">
        <v>1</v>
      </c>
      <c r="F2882" s="650" t="s">
        <v>6352</v>
      </c>
      <c r="G2882" s="650" t="s">
        <v>6353</v>
      </c>
      <c r="H2882" s="650" t="s">
        <v>6337</v>
      </c>
      <c r="I2882" s="720" t="s">
        <v>5682</v>
      </c>
      <c r="J2882" s="722" t="s">
        <v>5345</v>
      </c>
      <c r="K2882" s="697">
        <v>11</v>
      </c>
      <c r="L2882" s="697">
        <v>83</v>
      </c>
      <c r="M2882" s="176">
        <f t="shared" si="247"/>
        <v>83</v>
      </c>
      <c r="N2882" s="1110" t="s">
        <v>5342</v>
      </c>
      <c r="O2882" s="1129" t="str">
        <f t="shared" si="245"/>
        <v/>
      </c>
      <c r="P2882" s="175"/>
      <c r="Q2882" s="175"/>
      <c r="R2882" s="175"/>
      <c r="S2882" s="175"/>
      <c r="T2882" s="175"/>
      <c r="U2882" s="175"/>
      <c r="V2882" s="175"/>
      <c r="W2882" s="175"/>
      <c r="X2882" s="175"/>
      <c r="Y2882" s="175"/>
      <c r="Z2882" s="175"/>
      <c r="AA2882" s="175"/>
      <c r="AB2882" s="175"/>
      <c r="AC2882" s="175"/>
      <c r="AD2882" s="175"/>
      <c r="AE2882" s="175"/>
      <c r="AF2882" s="175"/>
      <c r="AG2882" s="175"/>
    </row>
    <row r="2883" spans="1:33" ht="18" customHeight="1">
      <c r="A2883" s="647" t="str">
        <f t="shared" si="246"/>
        <v>平成28</v>
      </c>
      <c r="B2883" s="551">
        <f t="shared" si="243"/>
        <v>41</v>
      </c>
      <c r="C2883" s="648" t="s">
        <v>6354</v>
      </c>
      <c r="D2883" s="648" t="str">
        <f t="shared" si="244"/>
        <v/>
      </c>
      <c r="E2883" s="719">
        <v>1</v>
      </c>
      <c r="F2883" s="650" t="s">
        <v>6355</v>
      </c>
      <c r="G2883" s="650" t="s">
        <v>6356</v>
      </c>
      <c r="H2883" s="650" t="s">
        <v>6337</v>
      </c>
      <c r="I2883" s="720" t="s">
        <v>5682</v>
      </c>
      <c r="J2883" s="722" t="s">
        <v>5345</v>
      </c>
      <c r="K2883" s="697">
        <v>11</v>
      </c>
      <c r="L2883" s="697">
        <v>118</v>
      </c>
      <c r="M2883" s="176">
        <f t="shared" si="247"/>
        <v>118</v>
      </c>
      <c r="N2883" s="1110" t="s">
        <v>5342</v>
      </c>
      <c r="O2883" s="1129" t="str">
        <f t="shared" si="245"/>
        <v/>
      </c>
      <c r="P2883" s="175"/>
      <c r="Q2883" s="175"/>
      <c r="R2883" s="175"/>
      <c r="S2883" s="175"/>
      <c r="T2883" s="175"/>
      <c r="U2883" s="175"/>
      <c r="V2883" s="175"/>
      <c r="W2883" s="175"/>
      <c r="X2883" s="175"/>
      <c r="Y2883" s="175"/>
      <c r="Z2883" s="175"/>
      <c r="AA2883" s="175"/>
      <c r="AB2883" s="175"/>
      <c r="AC2883" s="175"/>
      <c r="AD2883" s="175"/>
      <c r="AE2883" s="175"/>
      <c r="AF2883" s="175"/>
      <c r="AG2883" s="175"/>
    </row>
    <row r="2884" spans="1:33" ht="18" customHeight="1">
      <c r="A2884" s="647" t="str">
        <f t="shared" si="246"/>
        <v>平成28</v>
      </c>
      <c r="B2884" s="551">
        <f t="shared" ref="B2884:B2947" si="248">IF(ISBLANK(K2884),"-",COUNTIFS($K:$K,"&gt;"&amp;K2884,A:A,A2884)+1)</f>
        <v>41</v>
      </c>
      <c r="C2884" s="648" t="s">
        <v>6117</v>
      </c>
      <c r="D2884" s="648" t="str">
        <f t="shared" ref="D2884:D2947" si="249">IF(E2884=1,"",C2884+E2884-1)</f>
        <v/>
      </c>
      <c r="E2884" s="719">
        <v>1</v>
      </c>
      <c r="F2884" s="650" t="s">
        <v>6357</v>
      </c>
      <c r="G2884" s="650" t="s">
        <v>6358</v>
      </c>
      <c r="H2884" s="650" t="s">
        <v>6337</v>
      </c>
      <c r="I2884" s="720" t="s">
        <v>5682</v>
      </c>
      <c r="J2884" s="722" t="s">
        <v>5345</v>
      </c>
      <c r="K2884" s="697">
        <v>11</v>
      </c>
      <c r="L2884" s="697">
        <v>132</v>
      </c>
      <c r="M2884" s="176">
        <f t="shared" si="247"/>
        <v>132</v>
      </c>
      <c r="N2884" s="1110" t="s">
        <v>5342</v>
      </c>
      <c r="O2884" s="1129" t="str">
        <f t="shared" ref="O2884:O2947" si="250">IF(COUNTIF(G2884,"*オンライン*"),"●","")</f>
        <v/>
      </c>
      <c r="P2884" s="175"/>
      <c r="Q2884" s="175"/>
      <c r="R2884" s="175"/>
      <c r="S2884" s="175"/>
      <c r="T2884" s="175"/>
      <c r="U2884" s="175"/>
      <c r="V2884" s="175"/>
      <c r="W2884" s="175"/>
      <c r="X2884" s="175"/>
      <c r="Y2884" s="175"/>
      <c r="Z2884" s="175"/>
      <c r="AA2884" s="175"/>
      <c r="AB2884" s="175"/>
      <c r="AC2884" s="175"/>
      <c r="AD2884" s="175"/>
      <c r="AE2884" s="175"/>
      <c r="AF2884" s="175"/>
      <c r="AG2884" s="175"/>
    </row>
    <row r="2885" spans="1:33" ht="18" customHeight="1">
      <c r="A2885" s="647" t="str">
        <f t="shared" ref="A2885:A2948" si="251">TEXT(EDATE(C2885,-3),"ggge")</f>
        <v>平成28</v>
      </c>
      <c r="B2885" s="551">
        <f t="shared" si="248"/>
        <v>70</v>
      </c>
      <c r="C2885" s="648" t="s">
        <v>6225</v>
      </c>
      <c r="D2885" s="648" t="str">
        <f t="shared" si="249"/>
        <v/>
      </c>
      <c r="E2885" s="719">
        <v>1</v>
      </c>
      <c r="F2885" s="650" t="s">
        <v>6359</v>
      </c>
      <c r="G2885" s="650" t="s">
        <v>2859</v>
      </c>
      <c r="H2885" s="650" t="s">
        <v>6337</v>
      </c>
      <c r="I2885" s="720" t="s">
        <v>5682</v>
      </c>
      <c r="J2885" s="722" t="s">
        <v>5345</v>
      </c>
      <c r="K2885" s="697">
        <v>7</v>
      </c>
      <c r="L2885" s="697">
        <v>42</v>
      </c>
      <c r="M2885" s="176">
        <f t="shared" ref="M2885:M2948" si="252">E2885*L2885</f>
        <v>42</v>
      </c>
      <c r="N2885" s="1110"/>
      <c r="O2885" s="1129" t="str">
        <f t="shared" si="250"/>
        <v/>
      </c>
      <c r="P2885" s="175"/>
      <c r="Q2885" s="175"/>
      <c r="R2885" s="175"/>
      <c r="S2885" s="175"/>
      <c r="T2885" s="175"/>
      <c r="U2885" s="175"/>
      <c r="V2885" s="175"/>
      <c r="W2885" s="175"/>
      <c r="X2885" s="175"/>
      <c r="Y2885" s="175"/>
      <c r="Z2885" s="175"/>
      <c r="AA2885" s="175"/>
      <c r="AB2885" s="175"/>
      <c r="AC2885" s="175"/>
      <c r="AD2885" s="175"/>
      <c r="AE2885" s="175"/>
      <c r="AF2885" s="175"/>
      <c r="AG2885" s="175"/>
    </row>
    <row r="2886" spans="1:33" ht="18" customHeight="1">
      <c r="A2886" s="647" t="str">
        <f t="shared" si="251"/>
        <v>平成28</v>
      </c>
      <c r="B2886" s="551">
        <f t="shared" si="248"/>
        <v>41</v>
      </c>
      <c r="C2886" s="648" t="s">
        <v>6360</v>
      </c>
      <c r="D2886" s="648" t="str">
        <f t="shared" si="249"/>
        <v/>
      </c>
      <c r="E2886" s="719">
        <v>1</v>
      </c>
      <c r="F2886" s="650" t="s">
        <v>6361</v>
      </c>
      <c r="G2886" s="650" t="s">
        <v>6362</v>
      </c>
      <c r="H2886" s="650" t="s">
        <v>6337</v>
      </c>
      <c r="I2886" s="720" t="s">
        <v>5682</v>
      </c>
      <c r="J2886" s="697">
        <v>1</v>
      </c>
      <c r="K2886" s="697">
        <v>11</v>
      </c>
      <c r="L2886" s="697">
        <v>118</v>
      </c>
      <c r="M2886" s="176">
        <f t="shared" si="252"/>
        <v>118</v>
      </c>
      <c r="N2886" s="1110" t="s">
        <v>5342</v>
      </c>
      <c r="O2886" s="1129" t="str">
        <f t="shared" si="250"/>
        <v/>
      </c>
      <c r="P2886" s="175"/>
      <c r="Q2886" s="175"/>
      <c r="R2886" s="175"/>
      <c r="S2886" s="175"/>
      <c r="T2886" s="175"/>
      <c r="U2886" s="175"/>
      <c r="V2886" s="175"/>
      <c r="W2886" s="175"/>
      <c r="X2886" s="175"/>
      <c r="Y2886" s="175"/>
      <c r="Z2886" s="175"/>
      <c r="AA2886" s="175"/>
      <c r="AB2886" s="175"/>
      <c r="AC2886" s="175"/>
      <c r="AD2886" s="175"/>
      <c r="AE2886" s="175"/>
      <c r="AF2886" s="175"/>
      <c r="AG2886" s="175"/>
    </row>
    <row r="2887" spans="1:33" ht="18" customHeight="1">
      <c r="A2887" s="647" t="str">
        <f t="shared" si="251"/>
        <v>平成28</v>
      </c>
      <c r="B2887" s="551">
        <f t="shared" si="248"/>
        <v>70</v>
      </c>
      <c r="C2887" s="648" t="s">
        <v>6131</v>
      </c>
      <c r="D2887" s="648" t="str">
        <f t="shared" si="249"/>
        <v/>
      </c>
      <c r="E2887" s="719">
        <v>1</v>
      </c>
      <c r="F2887" s="650" t="s">
        <v>6363</v>
      </c>
      <c r="G2887" s="650" t="s">
        <v>6364</v>
      </c>
      <c r="H2887" s="650" t="s">
        <v>6337</v>
      </c>
      <c r="I2887" s="720" t="s">
        <v>5682</v>
      </c>
      <c r="J2887" s="697">
        <v>1</v>
      </c>
      <c r="K2887" s="697">
        <v>7</v>
      </c>
      <c r="L2887" s="697">
        <v>14</v>
      </c>
      <c r="M2887" s="176">
        <f t="shared" si="252"/>
        <v>14</v>
      </c>
      <c r="N2887" s="1110"/>
      <c r="O2887" s="1129" t="str">
        <f t="shared" si="250"/>
        <v/>
      </c>
      <c r="P2887" s="175"/>
      <c r="Q2887" s="175"/>
      <c r="R2887" s="175"/>
      <c r="S2887" s="175"/>
      <c r="T2887" s="175"/>
      <c r="U2887" s="175"/>
      <c r="V2887" s="175"/>
      <c r="W2887" s="175"/>
      <c r="X2887" s="175"/>
      <c r="Y2887" s="175"/>
      <c r="Z2887" s="175"/>
      <c r="AA2887" s="175"/>
      <c r="AB2887" s="175"/>
      <c r="AC2887" s="175"/>
      <c r="AD2887" s="175"/>
      <c r="AE2887" s="175"/>
      <c r="AF2887" s="175"/>
      <c r="AG2887" s="175"/>
    </row>
    <row r="2888" spans="1:33" ht="18" customHeight="1">
      <c r="A2888" s="647" t="str">
        <f t="shared" si="251"/>
        <v>平成28</v>
      </c>
      <c r="B2888" s="551">
        <f t="shared" si="248"/>
        <v>41</v>
      </c>
      <c r="C2888" s="648" t="s">
        <v>6255</v>
      </c>
      <c r="D2888" s="648" t="str">
        <f t="shared" si="249"/>
        <v/>
      </c>
      <c r="E2888" s="719">
        <v>1</v>
      </c>
      <c r="F2888" s="650" t="s">
        <v>6365</v>
      </c>
      <c r="G2888" s="650" t="s">
        <v>6366</v>
      </c>
      <c r="H2888" s="650" t="s">
        <v>6337</v>
      </c>
      <c r="I2888" s="720" t="s">
        <v>5682</v>
      </c>
      <c r="J2888" s="697">
        <v>1</v>
      </c>
      <c r="K2888" s="697">
        <v>11</v>
      </c>
      <c r="L2888" s="697">
        <v>52</v>
      </c>
      <c r="M2888" s="176">
        <f t="shared" si="252"/>
        <v>52</v>
      </c>
      <c r="N2888" s="1110" t="s">
        <v>5342</v>
      </c>
      <c r="O2888" s="1129" t="str">
        <f t="shared" si="250"/>
        <v/>
      </c>
      <c r="P2888" s="175"/>
      <c r="Q2888" s="175"/>
      <c r="R2888" s="175"/>
      <c r="S2888" s="175"/>
      <c r="T2888" s="175"/>
      <c r="U2888" s="175"/>
      <c r="V2888" s="175"/>
      <c r="W2888" s="175"/>
      <c r="X2888" s="175"/>
      <c r="Y2888" s="175"/>
      <c r="Z2888" s="175"/>
      <c r="AA2888" s="175"/>
      <c r="AB2888" s="175"/>
      <c r="AC2888" s="175"/>
      <c r="AD2888" s="175"/>
      <c r="AE2888" s="175"/>
      <c r="AF2888" s="175"/>
      <c r="AG2888" s="175"/>
    </row>
    <row r="2889" spans="1:33" ht="18" customHeight="1">
      <c r="A2889" s="647" t="str">
        <f t="shared" si="251"/>
        <v>平成28</v>
      </c>
      <c r="B2889" s="551">
        <f t="shared" si="248"/>
        <v>166</v>
      </c>
      <c r="C2889" s="648" t="s">
        <v>6367</v>
      </c>
      <c r="D2889" s="648" t="str">
        <f t="shared" si="249"/>
        <v/>
      </c>
      <c r="E2889" s="719">
        <v>1</v>
      </c>
      <c r="F2889" s="650" t="s">
        <v>6368</v>
      </c>
      <c r="G2889" s="650" t="s">
        <v>6369</v>
      </c>
      <c r="H2889" s="650" t="s">
        <v>6337</v>
      </c>
      <c r="I2889" s="720" t="s">
        <v>5682</v>
      </c>
      <c r="J2889" s="697">
        <v>2</v>
      </c>
      <c r="K2889" s="697">
        <v>1</v>
      </c>
      <c r="L2889" s="697">
        <v>44</v>
      </c>
      <c r="M2889" s="176">
        <f t="shared" si="252"/>
        <v>44</v>
      </c>
      <c r="N2889" s="1110" t="s">
        <v>5342</v>
      </c>
      <c r="O2889" s="1129" t="str">
        <f t="shared" si="250"/>
        <v/>
      </c>
      <c r="P2889" s="175"/>
      <c r="Q2889" s="175"/>
      <c r="R2889" s="175"/>
      <c r="S2889" s="175"/>
      <c r="T2889" s="175"/>
      <c r="U2889" s="175"/>
      <c r="V2889" s="175"/>
      <c r="W2889" s="175"/>
      <c r="X2889" s="175"/>
      <c r="Y2889" s="175"/>
      <c r="Z2889" s="175"/>
      <c r="AA2889" s="175"/>
      <c r="AB2889" s="175"/>
      <c r="AC2889" s="175"/>
      <c r="AD2889" s="175"/>
      <c r="AE2889" s="175"/>
      <c r="AF2889" s="175"/>
      <c r="AG2889" s="175"/>
    </row>
    <row r="2890" spans="1:33" ht="18" customHeight="1">
      <c r="A2890" s="647" t="str">
        <f t="shared" si="251"/>
        <v>平成28</v>
      </c>
      <c r="B2890" s="551">
        <f t="shared" si="248"/>
        <v>41</v>
      </c>
      <c r="C2890" s="648" t="s">
        <v>6144</v>
      </c>
      <c r="D2890" s="648" t="str">
        <f t="shared" si="249"/>
        <v/>
      </c>
      <c r="E2890" s="719">
        <v>1</v>
      </c>
      <c r="F2890" s="650" t="s">
        <v>6370</v>
      </c>
      <c r="G2890" s="650" t="s">
        <v>6371</v>
      </c>
      <c r="H2890" s="650" t="s">
        <v>6337</v>
      </c>
      <c r="I2890" s="720" t="s">
        <v>5682</v>
      </c>
      <c r="J2890" s="697">
        <v>1</v>
      </c>
      <c r="K2890" s="697">
        <v>11</v>
      </c>
      <c r="L2890" s="697">
        <v>42</v>
      </c>
      <c r="M2890" s="176">
        <f t="shared" si="252"/>
        <v>42</v>
      </c>
      <c r="N2890" s="1110" t="s">
        <v>5342</v>
      </c>
      <c r="O2890" s="1129" t="str">
        <f t="shared" si="250"/>
        <v/>
      </c>
      <c r="P2890" s="175"/>
      <c r="Q2890" s="175"/>
      <c r="R2890" s="175"/>
      <c r="S2890" s="175"/>
      <c r="T2890" s="175"/>
      <c r="U2890" s="175"/>
      <c r="V2890" s="175"/>
      <c r="W2890" s="175"/>
      <c r="X2890" s="175"/>
      <c r="Y2890" s="175"/>
      <c r="Z2890" s="175"/>
      <c r="AA2890" s="175"/>
      <c r="AB2890" s="175"/>
      <c r="AC2890" s="175"/>
      <c r="AD2890" s="175"/>
      <c r="AE2890" s="175"/>
      <c r="AF2890" s="175"/>
      <c r="AG2890" s="175"/>
    </row>
    <row r="2891" spans="1:33" ht="18" customHeight="1">
      <c r="A2891" s="647" t="str">
        <f t="shared" si="251"/>
        <v>平成28</v>
      </c>
      <c r="B2891" s="551">
        <f t="shared" si="248"/>
        <v>97</v>
      </c>
      <c r="C2891" s="648" t="s">
        <v>6151</v>
      </c>
      <c r="D2891" s="648" t="str">
        <f t="shared" si="249"/>
        <v/>
      </c>
      <c r="E2891" s="719">
        <v>1</v>
      </c>
      <c r="F2891" s="650" t="s">
        <v>6372</v>
      </c>
      <c r="G2891" s="650" t="s">
        <v>6373</v>
      </c>
      <c r="H2891" s="650" t="s">
        <v>6337</v>
      </c>
      <c r="I2891" s="720" t="s">
        <v>5682</v>
      </c>
      <c r="J2891" s="697">
        <v>2</v>
      </c>
      <c r="K2891" s="697">
        <v>5</v>
      </c>
      <c r="L2891" s="697">
        <v>40</v>
      </c>
      <c r="M2891" s="176">
        <f t="shared" si="252"/>
        <v>40</v>
      </c>
      <c r="N2891" s="1110" t="s">
        <v>5342</v>
      </c>
      <c r="O2891" s="1129" t="str">
        <f t="shared" si="250"/>
        <v/>
      </c>
      <c r="P2891" s="175"/>
      <c r="Q2891" s="175"/>
      <c r="R2891" s="175"/>
      <c r="S2891" s="175"/>
      <c r="T2891" s="175"/>
      <c r="U2891" s="175"/>
      <c r="V2891" s="175"/>
      <c r="W2891" s="175"/>
      <c r="X2891" s="175"/>
      <c r="Y2891" s="175"/>
      <c r="Z2891" s="175"/>
      <c r="AA2891" s="175"/>
      <c r="AB2891" s="175"/>
      <c r="AC2891" s="175"/>
      <c r="AD2891" s="175"/>
      <c r="AE2891" s="175"/>
      <c r="AF2891" s="175"/>
      <c r="AG2891" s="175"/>
    </row>
    <row r="2892" spans="1:33" ht="18" customHeight="1">
      <c r="A2892" s="647" t="str">
        <f t="shared" si="251"/>
        <v>平成28</v>
      </c>
      <c r="B2892" s="551">
        <f t="shared" si="248"/>
        <v>97</v>
      </c>
      <c r="C2892" s="648" t="s">
        <v>6374</v>
      </c>
      <c r="D2892" s="648" t="str">
        <f t="shared" si="249"/>
        <v/>
      </c>
      <c r="E2892" s="719">
        <v>1</v>
      </c>
      <c r="F2892" s="650" t="s">
        <v>6375</v>
      </c>
      <c r="G2892" s="650" t="s">
        <v>6340</v>
      </c>
      <c r="H2892" s="650" t="s">
        <v>6337</v>
      </c>
      <c r="I2892" s="720" t="s">
        <v>5682</v>
      </c>
      <c r="J2892" s="697">
        <v>1</v>
      </c>
      <c r="K2892" s="697">
        <v>5</v>
      </c>
      <c r="L2892" s="697">
        <v>227</v>
      </c>
      <c r="M2892" s="176">
        <f t="shared" si="252"/>
        <v>227</v>
      </c>
      <c r="N2892" s="1110" t="s">
        <v>5342</v>
      </c>
      <c r="O2892" s="1129" t="str">
        <f t="shared" si="250"/>
        <v/>
      </c>
      <c r="P2892" s="175"/>
      <c r="Q2892" s="175"/>
      <c r="R2892" s="175"/>
      <c r="S2892" s="175"/>
      <c r="T2892" s="175"/>
      <c r="U2892" s="175"/>
      <c r="V2892" s="175"/>
      <c r="W2892" s="175"/>
      <c r="X2892" s="175"/>
      <c r="Y2892" s="175"/>
      <c r="Z2892" s="175"/>
      <c r="AA2892" s="175"/>
      <c r="AB2892" s="175"/>
      <c r="AC2892" s="175"/>
      <c r="AD2892" s="175"/>
      <c r="AE2892" s="175"/>
      <c r="AF2892" s="175"/>
      <c r="AG2892" s="175"/>
    </row>
    <row r="2893" spans="1:33" ht="18" customHeight="1">
      <c r="A2893" s="647" t="str">
        <f t="shared" si="251"/>
        <v>平成28</v>
      </c>
      <c r="B2893" s="551">
        <f t="shared" si="248"/>
        <v>166</v>
      </c>
      <c r="C2893" s="648" t="s">
        <v>6376</v>
      </c>
      <c r="D2893" s="648" t="str">
        <f t="shared" si="249"/>
        <v/>
      </c>
      <c r="E2893" s="719">
        <v>1</v>
      </c>
      <c r="F2893" s="650" t="s">
        <v>6377</v>
      </c>
      <c r="G2893" s="650" t="s">
        <v>2859</v>
      </c>
      <c r="H2893" s="650" t="s">
        <v>6337</v>
      </c>
      <c r="I2893" s="720" t="s">
        <v>5682</v>
      </c>
      <c r="J2893" s="697">
        <v>2</v>
      </c>
      <c r="K2893" s="697">
        <v>1</v>
      </c>
      <c r="L2893" s="697">
        <v>79</v>
      </c>
      <c r="M2893" s="176">
        <f t="shared" si="252"/>
        <v>79</v>
      </c>
      <c r="N2893" s="1110" t="s">
        <v>5342</v>
      </c>
      <c r="O2893" s="1129" t="str">
        <f t="shared" si="250"/>
        <v/>
      </c>
      <c r="P2893" s="175"/>
      <c r="Q2893" s="175"/>
      <c r="R2893" s="175"/>
      <c r="S2893" s="175"/>
      <c r="T2893" s="175"/>
      <c r="U2893" s="175"/>
      <c r="V2893" s="175"/>
      <c r="W2893" s="175"/>
      <c r="X2893" s="175"/>
      <c r="Y2893" s="175"/>
      <c r="Z2893" s="175"/>
      <c r="AA2893" s="175"/>
      <c r="AB2893" s="175"/>
      <c r="AC2893" s="175"/>
      <c r="AD2893" s="175"/>
      <c r="AE2893" s="175"/>
      <c r="AF2893" s="175"/>
      <c r="AG2893" s="175"/>
    </row>
    <row r="2894" spans="1:33" ht="18" customHeight="1">
      <c r="A2894" s="647" t="str">
        <f t="shared" si="251"/>
        <v>平成28</v>
      </c>
      <c r="B2894" s="551">
        <f t="shared" si="248"/>
        <v>166</v>
      </c>
      <c r="C2894" s="648" t="s">
        <v>6378</v>
      </c>
      <c r="D2894" s="648" t="str">
        <f t="shared" si="249"/>
        <v/>
      </c>
      <c r="E2894" s="719">
        <v>1</v>
      </c>
      <c r="F2894" s="650" t="s">
        <v>6379</v>
      </c>
      <c r="G2894" s="650" t="s">
        <v>2859</v>
      </c>
      <c r="H2894" s="650" t="s">
        <v>3024</v>
      </c>
      <c r="I2894" s="720" t="s">
        <v>5682</v>
      </c>
      <c r="J2894" s="722" t="s">
        <v>5345</v>
      </c>
      <c r="K2894" s="697">
        <v>1</v>
      </c>
      <c r="L2894" s="697">
        <v>83</v>
      </c>
      <c r="M2894" s="176">
        <f t="shared" si="252"/>
        <v>83</v>
      </c>
      <c r="N2894" s="1110" t="s">
        <v>5342</v>
      </c>
      <c r="O2894" s="1129" t="str">
        <f t="shared" si="250"/>
        <v/>
      </c>
      <c r="P2894" s="175"/>
      <c r="Q2894" s="175"/>
      <c r="R2894" s="175"/>
      <c r="S2894" s="175"/>
      <c r="T2894" s="175"/>
      <c r="U2894" s="175"/>
      <c r="V2894" s="175"/>
      <c r="W2894" s="175"/>
      <c r="X2894" s="175"/>
      <c r="Y2894" s="175"/>
      <c r="Z2894" s="175"/>
      <c r="AA2894" s="175"/>
      <c r="AB2894" s="175"/>
      <c r="AC2894" s="175"/>
      <c r="AD2894" s="175"/>
      <c r="AE2894" s="175"/>
      <c r="AF2894" s="175"/>
      <c r="AG2894" s="175"/>
    </row>
    <row r="2895" spans="1:33" ht="18" customHeight="1">
      <c r="A2895" s="647" t="str">
        <f t="shared" si="251"/>
        <v>平成28</v>
      </c>
      <c r="B2895" s="551">
        <f t="shared" si="248"/>
        <v>63</v>
      </c>
      <c r="C2895" s="648" t="s">
        <v>6380</v>
      </c>
      <c r="D2895" s="648" t="str">
        <f t="shared" si="249"/>
        <v/>
      </c>
      <c r="E2895" s="719">
        <v>1</v>
      </c>
      <c r="F2895" s="650" t="s">
        <v>6381</v>
      </c>
      <c r="G2895" s="650" t="s">
        <v>2859</v>
      </c>
      <c r="H2895" s="650" t="s">
        <v>3024</v>
      </c>
      <c r="I2895" s="720" t="s">
        <v>5682</v>
      </c>
      <c r="J2895" s="722" t="s">
        <v>5345</v>
      </c>
      <c r="K2895" s="697">
        <v>8</v>
      </c>
      <c r="L2895" s="697">
        <v>129</v>
      </c>
      <c r="M2895" s="176">
        <f t="shared" si="252"/>
        <v>129</v>
      </c>
      <c r="N2895" s="1110" t="s">
        <v>5342</v>
      </c>
      <c r="O2895" s="1129" t="str">
        <f t="shared" si="250"/>
        <v/>
      </c>
      <c r="P2895" s="175"/>
      <c r="Q2895" s="175"/>
      <c r="R2895" s="175"/>
      <c r="S2895" s="175"/>
      <c r="T2895" s="175"/>
      <c r="U2895" s="175"/>
      <c r="V2895" s="175"/>
      <c r="W2895" s="175"/>
      <c r="X2895" s="175"/>
      <c r="Y2895" s="175"/>
      <c r="Z2895" s="175"/>
      <c r="AA2895" s="175"/>
      <c r="AB2895" s="175"/>
      <c r="AC2895" s="175"/>
      <c r="AD2895" s="175"/>
      <c r="AE2895" s="175"/>
      <c r="AF2895" s="175"/>
      <c r="AG2895" s="175"/>
    </row>
    <row r="2896" spans="1:33" ht="18" customHeight="1">
      <c r="A2896" s="647" t="str">
        <f t="shared" si="251"/>
        <v>平成28</v>
      </c>
      <c r="B2896" s="551">
        <f t="shared" si="248"/>
        <v>130</v>
      </c>
      <c r="C2896" s="648" t="s">
        <v>6382</v>
      </c>
      <c r="D2896" s="648" t="str">
        <f t="shared" si="249"/>
        <v/>
      </c>
      <c r="E2896" s="719">
        <v>1</v>
      </c>
      <c r="F2896" s="650" t="s">
        <v>6383</v>
      </c>
      <c r="G2896" s="650" t="s">
        <v>2859</v>
      </c>
      <c r="H2896" s="650" t="s">
        <v>3024</v>
      </c>
      <c r="I2896" s="720" t="s">
        <v>5682</v>
      </c>
      <c r="J2896" s="697">
        <v>1</v>
      </c>
      <c r="K2896" s="697">
        <v>3</v>
      </c>
      <c r="L2896" s="697">
        <v>83</v>
      </c>
      <c r="M2896" s="176">
        <f t="shared" si="252"/>
        <v>83</v>
      </c>
      <c r="N2896" s="1110" t="s">
        <v>5342</v>
      </c>
      <c r="O2896" s="1129" t="str">
        <f t="shared" si="250"/>
        <v/>
      </c>
      <c r="P2896" s="175"/>
      <c r="Q2896" s="175"/>
      <c r="R2896" s="175"/>
      <c r="S2896" s="175"/>
      <c r="T2896" s="175"/>
      <c r="U2896" s="175"/>
      <c r="V2896" s="175"/>
      <c r="W2896" s="175"/>
      <c r="X2896" s="175"/>
      <c r="Y2896" s="175"/>
      <c r="Z2896" s="175"/>
      <c r="AA2896" s="175"/>
      <c r="AB2896" s="175"/>
      <c r="AC2896" s="175"/>
      <c r="AD2896" s="175"/>
      <c r="AE2896" s="175"/>
      <c r="AF2896" s="175"/>
      <c r="AG2896" s="175"/>
    </row>
    <row r="2897" spans="1:33" ht="18" customHeight="1">
      <c r="A2897" s="647" t="str">
        <f t="shared" si="251"/>
        <v>平成28</v>
      </c>
      <c r="B2897" s="551">
        <f t="shared" si="248"/>
        <v>83</v>
      </c>
      <c r="C2897" s="648" t="s">
        <v>6300</v>
      </c>
      <c r="D2897" s="648" t="str">
        <f t="shared" si="249"/>
        <v/>
      </c>
      <c r="E2897" s="719">
        <v>1</v>
      </c>
      <c r="F2897" s="650" t="s">
        <v>6384</v>
      </c>
      <c r="G2897" s="650" t="s">
        <v>2859</v>
      </c>
      <c r="H2897" s="650" t="s">
        <v>3024</v>
      </c>
      <c r="I2897" s="720" t="s">
        <v>5682</v>
      </c>
      <c r="J2897" s="697">
        <v>2</v>
      </c>
      <c r="K2897" s="697">
        <v>6</v>
      </c>
      <c r="L2897" s="697">
        <v>127</v>
      </c>
      <c r="M2897" s="176">
        <f t="shared" si="252"/>
        <v>127</v>
      </c>
      <c r="N2897" s="1110"/>
      <c r="O2897" s="1129" t="str">
        <f t="shared" si="250"/>
        <v/>
      </c>
      <c r="P2897" s="175"/>
      <c r="Q2897" s="175"/>
      <c r="R2897" s="175"/>
      <c r="S2897" s="175"/>
      <c r="T2897" s="175"/>
      <c r="U2897" s="175"/>
      <c r="V2897" s="175"/>
      <c r="W2897" s="175"/>
      <c r="X2897" s="175"/>
      <c r="Y2897" s="175"/>
      <c r="Z2897" s="175"/>
      <c r="AA2897" s="175"/>
      <c r="AB2897" s="175"/>
      <c r="AC2897" s="175"/>
      <c r="AD2897" s="175"/>
      <c r="AE2897" s="175"/>
      <c r="AF2897" s="175"/>
      <c r="AG2897" s="175"/>
    </row>
    <row r="2898" spans="1:33" ht="18" customHeight="1">
      <c r="A2898" s="647" t="str">
        <f t="shared" si="251"/>
        <v>平成28</v>
      </c>
      <c r="B2898" s="551">
        <f t="shared" si="248"/>
        <v>83</v>
      </c>
      <c r="C2898" s="648" t="s">
        <v>6385</v>
      </c>
      <c r="D2898" s="648" t="str">
        <f t="shared" si="249"/>
        <v/>
      </c>
      <c r="E2898" s="719">
        <v>1</v>
      </c>
      <c r="F2898" s="650" t="s">
        <v>6386</v>
      </c>
      <c r="G2898" s="650" t="s">
        <v>6387</v>
      </c>
      <c r="H2898" s="650" t="s">
        <v>3024</v>
      </c>
      <c r="I2898" s="720" t="s">
        <v>5682</v>
      </c>
      <c r="J2898" s="697">
        <v>2</v>
      </c>
      <c r="K2898" s="697">
        <v>6</v>
      </c>
      <c r="L2898" s="697">
        <v>85</v>
      </c>
      <c r="M2898" s="176">
        <f t="shared" si="252"/>
        <v>85</v>
      </c>
      <c r="N2898" s="1110"/>
      <c r="O2898" s="1129" t="str">
        <f t="shared" si="250"/>
        <v/>
      </c>
      <c r="P2898" s="175"/>
      <c r="Q2898" s="175"/>
      <c r="R2898" s="175"/>
      <c r="S2898" s="175"/>
      <c r="T2898" s="175"/>
      <c r="U2898" s="175"/>
      <c r="V2898" s="175"/>
      <c r="W2898" s="175"/>
      <c r="X2898" s="175"/>
      <c r="Y2898" s="175"/>
      <c r="Z2898" s="175"/>
      <c r="AA2898" s="175"/>
      <c r="AB2898" s="175"/>
      <c r="AC2898" s="175"/>
      <c r="AD2898" s="175"/>
      <c r="AE2898" s="175"/>
      <c r="AF2898" s="175"/>
      <c r="AG2898" s="175"/>
    </row>
    <row r="2899" spans="1:33" ht="18" customHeight="1">
      <c r="A2899" s="647" t="str">
        <f t="shared" si="251"/>
        <v>平成28</v>
      </c>
      <c r="B2899" s="551">
        <f t="shared" si="248"/>
        <v>166</v>
      </c>
      <c r="C2899" s="648" t="s">
        <v>6388</v>
      </c>
      <c r="D2899" s="648" t="str">
        <f t="shared" si="249"/>
        <v/>
      </c>
      <c r="E2899" s="719">
        <v>1</v>
      </c>
      <c r="F2899" s="650" t="s">
        <v>6389</v>
      </c>
      <c r="G2899" s="650" t="s">
        <v>2859</v>
      </c>
      <c r="H2899" s="650" t="s">
        <v>3024</v>
      </c>
      <c r="I2899" s="720" t="s">
        <v>5682</v>
      </c>
      <c r="J2899" s="697">
        <v>1</v>
      </c>
      <c r="K2899" s="697">
        <v>1</v>
      </c>
      <c r="L2899" s="697">
        <v>60</v>
      </c>
      <c r="M2899" s="176">
        <f t="shared" si="252"/>
        <v>60</v>
      </c>
      <c r="N2899" s="1110" t="s">
        <v>5342</v>
      </c>
      <c r="O2899" s="1129" t="str">
        <f t="shared" si="250"/>
        <v/>
      </c>
      <c r="P2899" s="175"/>
      <c r="Q2899" s="175"/>
      <c r="R2899" s="175"/>
      <c r="S2899" s="175"/>
      <c r="T2899" s="175"/>
      <c r="U2899" s="175"/>
      <c r="V2899" s="175"/>
      <c r="W2899" s="175"/>
      <c r="X2899" s="175"/>
      <c r="Y2899" s="175"/>
      <c r="Z2899" s="175"/>
      <c r="AA2899" s="175"/>
      <c r="AB2899" s="175"/>
      <c r="AC2899" s="175"/>
      <c r="AD2899" s="175"/>
      <c r="AE2899" s="175"/>
      <c r="AF2899" s="175"/>
      <c r="AG2899" s="175"/>
    </row>
    <row r="2900" spans="1:33" ht="18" customHeight="1">
      <c r="A2900" s="647" t="str">
        <f t="shared" si="251"/>
        <v>平成28</v>
      </c>
      <c r="B2900" s="551">
        <f t="shared" si="248"/>
        <v>150</v>
      </c>
      <c r="C2900" s="648" t="s">
        <v>6390</v>
      </c>
      <c r="D2900" s="648" t="str">
        <f t="shared" si="249"/>
        <v/>
      </c>
      <c r="E2900" s="719">
        <v>1</v>
      </c>
      <c r="F2900" s="650" t="s">
        <v>6391</v>
      </c>
      <c r="G2900" s="650" t="s">
        <v>6392</v>
      </c>
      <c r="H2900" s="650" t="s">
        <v>3962</v>
      </c>
      <c r="I2900" s="720" t="s">
        <v>5682</v>
      </c>
      <c r="J2900" s="722" t="s">
        <v>3506</v>
      </c>
      <c r="K2900" s="697">
        <v>2</v>
      </c>
      <c r="L2900" s="697">
        <v>44</v>
      </c>
      <c r="M2900" s="176">
        <f t="shared" si="252"/>
        <v>44</v>
      </c>
      <c r="N2900" s="1110" t="s">
        <v>5342</v>
      </c>
      <c r="O2900" s="1129" t="str">
        <f t="shared" si="250"/>
        <v/>
      </c>
      <c r="P2900" s="175"/>
      <c r="Q2900" s="175"/>
      <c r="R2900" s="175"/>
      <c r="S2900" s="175"/>
      <c r="T2900" s="175"/>
      <c r="U2900" s="175"/>
      <c r="V2900" s="175"/>
      <c r="W2900" s="175"/>
      <c r="X2900" s="175"/>
      <c r="Y2900" s="175"/>
      <c r="Z2900" s="175"/>
      <c r="AA2900" s="175"/>
      <c r="AB2900" s="175"/>
      <c r="AC2900" s="175"/>
      <c r="AD2900" s="175"/>
      <c r="AE2900" s="175"/>
      <c r="AF2900" s="175"/>
      <c r="AG2900" s="175"/>
    </row>
    <row r="2901" spans="1:33" ht="18" customHeight="1">
      <c r="A2901" s="647" t="str">
        <f t="shared" si="251"/>
        <v>平成28</v>
      </c>
      <c r="B2901" s="551">
        <f t="shared" si="248"/>
        <v>97</v>
      </c>
      <c r="C2901" s="648" t="s">
        <v>6300</v>
      </c>
      <c r="D2901" s="648" t="str">
        <f t="shared" si="249"/>
        <v/>
      </c>
      <c r="E2901" s="719">
        <v>1</v>
      </c>
      <c r="F2901" s="650" t="s">
        <v>6393</v>
      </c>
      <c r="G2901" s="650" t="s">
        <v>6394</v>
      </c>
      <c r="H2901" s="650" t="s">
        <v>3962</v>
      </c>
      <c r="I2901" s="720" t="s">
        <v>5682</v>
      </c>
      <c r="J2901" s="697">
        <v>2</v>
      </c>
      <c r="K2901" s="697">
        <v>5</v>
      </c>
      <c r="L2901" s="697">
        <v>70</v>
      </c>
      <c r="M2901" s="176">
        <f t="shared" si="252"/>
        <v>70</v>
      </c>
      <c r="N2901" s="1110" t="s">
        <v>5342</v>
      </c>
      <c r="O2901" s="1129" t="str">
        <f t="shared" si="250"/>
        <v/>
      </c>
      <c r="P2901" s="175"/>
      <c r="Q2901" s="175"/>
      <c r="R2901" s="175"/>
      <c r="S2901" s="175"/>
      <c r="T2901" s="175"/>
      <c r="U2901" s="175"/>
      <c r="V2901" s="175"/>
      <c r="W2901" s="175"/>
      <c r="X2901" s="175"/>
      <c r="Y2901" s="175"/>
      <c r="Z2901" s="175"/>
      <c r="AA2901" s="175"/>
      <c r="AB2901" s="175"/>
      <c r="AC2901" s="175"/>
      <c r="AD2901" s="175"/>
      <c r="AE2901" s="175"/>
      <c r="AF2901" s="175"/>
      <c r="AG2901" s="175"/>
    </row>
    <row r="2902" spans="1:33" ht="18" customHeight="1">
      <c r="A2902" s="647" t="str">
        <f t="shared" si="251"/>
        <v>平成28</v>
      </c>
      <c r="B2902" s="551">
        <f t="shared" si="248"/>
        <v>130</v>
      </c>
      <c r="C2902" s="648" t="s">
        <v>6395</v>
      </c>
      <c r="D2902" s="648" t="str">
        <f t="shared" si="249"/>
        <v/>
      </c>
      <c r="E2902" s="719">
        <v>1</v>
      </c>
      <c r="F2902" s="650" t="s">
        <v>6396</v>
      </c>
      <c r="G2902" s="650" t="s">
        <v>6397</v>
      </c>
      <c r="H2902" s="650" t="s">
        <v>3962</v>
      </c>
      <c r="I2902" s="720" t="s">
        <v>5682</v>
      </c>
      <c r="J2902" s="722" t="s">
        <v>3506</v>
      </c>
      <c r="K2902" s="697">
        <v>3</v>
      </c>
      <c r="L2902" s="697">
        <v>73</v>
      </c>
      <c r="M2902" s="176">
        <f t="shared" si="252"/>
        <v>73</v>
      </c>
      <c r="N2902" s="1110" t="s">
        <v>5342</v>
      </c>
      <c r="O2902" s="1129" t="str">
        <f t="shared" si="250"/>
        <v/>
      </c>
      <c r="P2902" s="175"/>
      <c r="Q2902" s="175"/>
      <c r="R2902" s="175"/>
      <c r="S2902" s="175"/>
      <c r="T2902" s="175"/>
      <c r="U2902" s="175"/>
      <c r="V2902" s="175"/>
      <c r="W2902" s="175"/>
      <c r="X2902" s="175"/>
      <c r="Y2902" s="175"/>
      <c r="Z2902" s="175"/>
      <c r="AA2902" s="175"/>
      <c r="AB2902" s="175"/>
      <c r="AC2902" s="175"/>
      <c r="AD2902" s="175"/>
      <c r="AE2902" s="175"/>
      <c r="AF2902" s="175"/>
      <c r="AG2902" s="175"/>
    </row>
    <row r="2903" spans="1:33" ht="18" customHeight="1">
      <c r="A2903" s="647" t="str">
        <f t="shared" si="251"/>
        <v>平成28</v>
      </c>
      <c r="B2903" s="551">
        <f t="shared" si="248"/>
        <v>130</v>
      </c>
      <c r="C2903" s="648" t="s">
        <v>6360</v>
      </c>
      <c r="D2903" s="648" t="str">
        <f t="shared" si="249"/>
        <v/>
      </c>
      <c r="E2903" s="719">
        <v>1</v>
      </c>
      <c r="F2903" s="650" t="s">
        <v>6398</v>
      </c>
      <c r="G2903" s="650" t="s">
        <v>6399</v>
      </c>
      <c r="H2903" s="650" t="s">
        <v>3962</v>
      </c>
      <c r="I2903" s="720" t="s">
        <v>5682</v>
      </c>
      <c r="J2903" s="697">
        <v>2</v>
      </c>
      <c r="K2903" s="697">
        <v>3</v>
      </c>
      <c r="L2903" s="697">
        <v>50</v>
      </c>
      <c r="M2903" s="176">
        <f t="shared" si="252"/>
        <v>50</v>
      </c>
      <c r="N2903" s="1110" t="s">
        <v>5342</v>
      </c>
      <c r="O2903" s="1129" t="str">
        <f t="shared" si="250"/>
        <v/>
      </c>
      <c r="P2903" s="175"/>
      <c r="Q2903" s="175"/>
      <c r="R2903" s="175"/>
      <c r="S2903" s="175"/>
      <c r="T2903" s="175"/>
      <c r="U2903" s="175"/>
      <c r="V2903" s="175"/>
      <c r="W2903" s="175"/>
      <c r="X2903" s="175"/>
      <c r="Y2903" s="175"/>
      <c r="Z2903" s="175"/>
      <c r="AA2903" s="175"/>
      <c r="AB2903" s="175"/>
      <c r="AC2903" s="175"/>
      <c r="AD2903" s="175"/>
      <c r="AE2903" s="175"/>
      <c r="AF2903" s="175"/>
      <c r="AG2903" s="175"/>
    </row>
    <row r="2904" spans="1:33" ht="18" customHeight="1">
      <c r="A2904" s="647" t="str">
        <f t="shared" si="251"/>
        <v>平成28</v>
      </c>
      <c r="B2904" s="551">
        <f t="shared" si="248"/>
        <v>166</v>
      </c>
      <c r="C2904" s="648" t="s">
        <v>6279</v>
      </c>
      <c r="D2904" s="648" t="str">
        <f t="shared" si="249"/>
        <v/>
      </c>
      <c r="E2904" s="719">
        <v>1</v>
      </c>
      <c r="F2904" s="650" t="s">
        <v>6400</v>
      </c>
      <c r="G2904" s="650" t="s">
        <v>6401</v>
      </c>
      <c r="H2904" s="650" t="s">
        <v>3962</v>
      </c>
      <c r="I2904" s="720" t="s">
        <v>5682</v>
      </c>
      <c r="J2904" s="697">
        <v>2</v>
      </c>
      <c r="K2904" s="697">
        <v>1</v>
      </c>
      <c r="L2904" s="697">
        <v>22</v>
      </c>
      <c r="M2904" s="176">
        <f t="shared" si="252"/>
        <v>22</v>
      </c>
      <c r="N2904" s="1110"/>
      <c r="O2904" s="1129" t="str">
        <f t="shared" si="250"/>
        <v/>
      </c>
      <c r="P2904" s="175"/>
      <c r="Q2904" s="175"/>
      <c r="R2904" s="175"/>
      <c r="S2904" s="175"/>
      <c r="T2904" s="175"/>
      <c r="U2904" s="175"/>
      <c r="V2904" s="175"/>
      <c r="W2904" s="175"/>
      <c r="X2904" s="175"/>
      <c r="Y2904" s="175"/>
      <c r="Z2904" s="175"/>
      <c r="AA2904" s="175"/>
      <c r="AB2904" s="175"/>
      <c r="AC2904" s="175"/>
      <c r="AD2904" s="175"/>
      <c r="AE2904" s="175"/>
      <c r="AF2904" s="175"/>
      <c r="AG2904" s="175"/>
    </row>
    <row r="2905" spans="1:33" ht="18" customHeight="1">
      <c r="A2905" s="647" t="str">
        <f t="shared" si="251"/>
        <v>平成28</v>
      </c>
      <c r="B2905" s="551">
        <f t="shared" si="248"/>
        <v>21</v>
      </c>
      <c r="C2905" s="648" t="s">
        <v>6166</v>
      </c>
      <c r="D2905" s="648" t="str">
        <f t="shared" si="249"/>
        <v/>
      </c>
      <c r="E2905" s="719">
        <v>1</v>
      </c>
      <c r="F2905" s="650" t="s">
        <v>6402</v>
      </c>
      <c r="G2905" s="650" t="s">
        <v>6403</v>
      </c>
      <c r="H2905" s="650" t="s">
        <v>3962</v>
      </c>
      <c r="I2905" s="720" t="s">
        <v>5682</v>
      </c>
      <c r="J2905" s="697">
        <v>1</v>
      </c>
      <c r="K2905" s="697">
        <v>38</v>
      </c>
      <c r="L2905" s="697">
        <v>329</v>
      </c>
      <c r="M2905" s="176">
        <f t="shared" si="252"/>
        <v>329</v>
      </c>
      <c r="N2905" s="1110"/>
      <c r="O2905" s="1129" t="str">
        <f t="shared" si="250"/>
        <v/>
      </c>
      <c r="P2905" s="175"/>
      <c r="Q2905" s="175"/>
      <c r="R2905" s="175"/>
      <c r="S2905" s="175"/>
      <c r="T2905" s="175"/>
      <c r="U2905" s="175"/>
      <c r="V2905" s="175"/>
      <c r="W2905" s="175"/>
      <c r="X2905" s="175"/>
      <c r="Y2905" s="175"/>
      <c r="Z2905" s="175"/>
      <c r="AA2905" s="175"/>
      <c r="AB2905" s="175"/>
      <c r="AC2905" s="175"/>
      <c r="AD2905" s="175"/>
      <c r="AE2905" s="175"/>
      <c r="AF2905" s="175"/>
      <c r="AG2905" s="175"/>
    </row>
    <row r="2906" spans="1:33" ht="18" customHeight="1">
      <c r="A2906" s="647" t="str">
        <f t="shared" si="251"/>
        <v>平成28</v>
      </c>
      <c r="B2906" s="551">
        <f t="shared" si="248"/>
        <v>130</v>
      </c>
      <c r="C2906" s="648" t="s">
        <v>6404</v>
      </c>
      <c r="D2906" s="648" t="str">
        <f t="shared" si="249"/>
        <v/>
      </c>
      <c r="E2906" s="719">
        <v>1</v>
      </c>
      <c r="F2906" s="650" t="s">
        <v>6405</v>
      </c>
      <c r="G2906" s="650" t="s">
        <v>2859</v>
      </c>
      <c r="H2906" s="650" t="s">
        <v>3962</v>
      </c>
      <c r="I2906" s="720" t="s">
        <v>5682</v>
      </c>
      <c r="J2906" s="697">
        <v>2</v>
      </c>
      <c r="K2906" s="697">
        <v>3</v>
      </c>
      <c r="L2906" s="697">
        <v>61</v>
      </c>
      <c r="M2906" s="176">
        <f t="shared" si="252"/>
        <v>61</v>
      </c>
      <c r="N2906" s="1110" t="s">
        <v>5342</v>
      </c>
      <c r="O2906" s="1129" t="str">
        <f t="shared" si="250"/>
        <v/>
      </c>
      <c r="P2906" s="175"/>
      <c r="Q2906" s="175"/>
      <c r="R2906" s="175"/>
      <c r="S2906" s="175"/>
      <c r="T2906" s="175"/>
      <c r="U2906" s="175"/>
      <c r="V2906" s="175"/>
      <c r="W2906" s="175"/>
      <c r="X2906" s="175"/>
      <c r="Y2906" s="175"/>
      <c r="Z2906" s="175"/>
      <c r="AA2906" s="175"/>
      <c r="AB2906" s="175"/>
      <c r="AC2906" s="175"/>
      <c r="AD2906" s="175"/>
      <c r="AE2906" s="175"/>
      <c r="AF2906" s="175"/>
      <c r="AG2906" s="175"/>
    </row>
    <row r="2907" spans="1:33" ht="18" customHeight="1">
      <c r="A2907" s="647" t="str">
        <f t="shared" si="251"/>
        <v>平成28</v>
      </c>
      <c r="B2907" s="551">
        <f t="shared" si="248"/>
        <v>97</v>
      </c>
      <c r="C2907" s="648" t="s">
        <v>6322</v>
      </c>
      <c r="D2907" s="648" t="str">
        <f t="shared" si="249"/>
        <v/>
      </c>
      <c r="E2907" s="719">
        <v>1</v>
      </c>
      <c r="F2907" s="650" t="s">
        <v>6406</v>
      </c>
      <c r="G2907" s="650" t="s">
        <v>6407</v>
      </c>
      <c r="H2907" s="650" t="s">
        <v>3962</v>
      </c>
      <c r="I2907" s="720" t="s">
        <v>5682</v>
      </c>
      <c r="J2907" s="697">
        <v>2</v>
      </c>
      <c r="K2907" s="697">
        <v>5</v>
      </c>
      <c r="L2907" s="697">
        <v>66</v>
      </c>
      <c r="M2907" s="176">
        <f t="shared" si="252"/>
        <v>66</v>
      </c>
      <c r="N2907" s="1110" t="s">
        <v>5342</v>
      </c>
      <c r="O2907" s="1129" t="str">
        <f t="shared" si="250"/>
        <v/>
      </c>
      <c r="P2907" s="175"/>
      <c r="Q2907" s="175"/>
      <c r="R2907" s="175"/>
      <c r="S2907" s="175"/>
      <c r="T2907" s="175"/>
      <c r="U2907" s="175"/>
      <c r="V2907" s="175"/>
      <c r="W2907" s="175"/>
      <c r="X2907" s="175"/>
      <c r="Y2907" s="175"/>
      <c r="Z2907" s="175"/>
      <c r="AA2907" s="175"/>
      <c r="AB2907" s="175"/>
      <c r="AC2907" s="175"/>
      <c r="AD2907" s="175"/>
      <c r="AE2907" s="175"/>
      <c r="AF2907" s="175"/>
      <c r="AG2907" s="175"/>
    </row>
    <row r="2908" spans="1:33" ht="18" customHeight="1">
      <c r="A2908" s="647" t="str">
        <f t="shared" si="251"/>
        <v>平成28</v>
      </c>
      <c r="B2908" s="551">
        <f t="shared" si="248"/>
        <v>33</v>
      </c>
      <c r="C2908" s="648" t="s">
        <v>6408</v>
      </c>
      <c r="D2908" s="648" t="str">
        <f t="shared" si="249"/>
        <v/>
      </c>
      <c r="E2908" s="719">
        <v>1</v>
      </c>
      <c r="F2908" s="650" t="s">
        <v>6409</v>
      </c>
      <c r="G2908" s="650" t="s">
        <v>6410</v>
      </c>
      <c r="H2908" s="650" t="s">
        <v>2852</v>
      </c>
      <c r="I2908" s="720" t="s">
        <v>5682</v>
      </c>
      <c r="J2908" s="722" t="s">
        <v>5345</v>
      </c>
      <c r="K2908" s="697">
        <v>15</v>
      </c>
      <c r="L2908" s="697">
        <v>318</v>
      </c>
      <c r="M2908" s="176">
        <f t="shared" si="252"/>
        <v>318</v>
      </c>
      <c r="N2908" s="1110" t="s">
        <v>5342</v>
      </c>
      <c r="O2908" s="1129" t="str">
        <f t="shared" si="250"/>
        <v/>
      </c>
      <c r="P2908" s="175"/>
      <c r="Q2908" s="175"/>
      <c r="R2908" s="175"/>
      <c r="S2908" s="175"/>
      <c r="T2908" s="175"/>
      <c r="U2908" s="175"/>
      <c r="V2908" s="175"/>
      <c r="W2908" s="175"/>
      <c r="X2908" s="175"/>
      <c r="Y2908" s="175"/>
      <c r="Z2908" s="175"/>
      <c r="AA2908" s="175"/>
      <c r="AB2908" s="175"/>
      <c r="AC2908" s="175"/>
      <c r="AD2908" s="175"/>
      <c r="AE2908" s="175"/>
      <c r="AF2908" s="175"/>
      <c r="AG2908" s="175"/>
    </row>
    <row r="2909" spans="1:33" ht="18" customHeight="1">
      <c r="A2909" s="647" t="str">
        <f t="shared" si="251"/>
        <v>平成28</v>
      </c>
      <c r="B2909" s="551">
        <f t="shared" si="248"/>
        <v>41</v>
      </c>
      <c r="C2909" s="648" t="s">
        <v>6411</v>
      </c>
      <c r="D2909" s="648" t="str">
        <f t="shared" si="249"/>
        <v/>
      </c>
      <c r="E2909" s="719">
        <v>1</v>
      </c>
      <c r="F2909" s="650" t="s">
        <v>6412</v>
      </c>
      <c r="G2909" s="650" t="s">
        <v>2859</v>
      </c>
      <c r="H2909" s="650" t="s">
        <v>2852</v>
      </c>
      <c r="I2909" s="720" t="s">
        <v>5682</v>
      </c>
      <c r="J2909" s="722" t="s">
        <v>5345</v>
      </c>
      <c r="K2909" s="697">
        <v>11</v>
      </c>
      <c r="L2909" s="697">
        <v>144</v>
      </c>
      <c r="M2909" s="176">
        <f t="shared" si="252"/>
        <v>144</v>
      </c>
      <c r="N2909" s="1110" t="s">
        <v>5342</v>
      </c>
      <c r="O2909" s="1129" t="str">
        <f t="shared" si="250"/>
        <v/>
      </c>
      <c r="P2909" s="175"/>
      <c r="Q2909" s="175"/>
      <c r="R2909" s="175"/>
      <c r="S2909" s="175"/>
      <c r="T2909" s="175"/>
      <c r="U2909" s="175"/>
      <c r="V2909" s="175"/>
      <c r="W2909" s="175"/>
      <c r="X2909" s="175"/>
      <c r="Y2909" s="175"/>
      <c r="Z2909" s="175"/>
      <c r="AA2909" s="175"/>
      <c r="AB2909" s="175"/>
      <c r="AC2909" s="175"/>
      <c r="AD2909" s="175"/>
      <c r="AE2909" s="175"/>
      <c r="AF2909" s="175"/>
      <c r="AG2909" s="175"/>
    </row>
    <row r="2910" spans="1:33" ht="18" customHeight="1">
      <c r="A2910" s="647" t="str">
        <f t="shared" si="251"/>
        <v>平成28</v>
      </c>
      <c r="B2910" s="551">
        <f t="shared" si="248"/>
        <v>97</v>
      </c>
      <c r="C2910" s="648" t="s">
        <v>6413</v>
      </c>
      <c r="D2910" s="648" t="str">
        <f t="shared" si="249"/>
        <v/>
      </c>
      <c r="E2910" s="719">
        <v>1</v>
      </c>
      <c r="F2910" s="650" t="s">
        <v>6414</v>
      </c>
      <c r="G2910" s="650" t="s">
        <v>2859</v>
      </c>
      <c r="H2910" s="650" t="s">
        <v>2852</v>
      </c>
      <c r="I2910" s="720" t="s">
        <v>5682</v>
      </c>
      <c r="J2910" s="697">
        <v>1</v>
      </c>
      <c r="K2910" s="697">
        <v>5</v>
      </c>
      <c r="L2910" s="697">
        <v>61</v>
      </c>
      <c r="M2910" s="176">
        <f t="shared" si="252"/>
        <v>61</v>
      </c>
      <c r="N2910" s="1110" t="s">
        <v>5342</v>
      </c>
      <c r="O2910" s="1129" t="str">
        <f t="shared" si="250"/>
        <v/>
      </c>
      <c r="P2910" s="175"/>
      <c r="Q2910" s="175"/>
      <c r="R2910" s="175"/>
      <c r="S2910" s="175"/>
      <c r="T2910" s="175"/>
      <c r="U2910" s="175"/>
      <c r="V2910" s="175"/>
      <c r="W2910" s="175"/>
      <c r="X2910" s="175"/>
      <c r="Y2910" s="175"/>
      <c r="Z2910" s="175"/>
      <c r="AA2910" s="175"/>
      <c r="AB2910" s="175"/>
      <c r="AC2910" s="175"/>
      <c r="AD2910" s="175"/>
      <c r="AE2910" s="175"/>
      <c r="AF2910" s="175"/>
      <c r="AG2910" s="175"/>
    </row>
    <row r="2911" spans="1:33" ht="18" customHeight="1">
      <c r="A2911" s="647" t="str">
        <f t="shared" si="251"/>
        <v>平成28</v>
      </c>
      <c r="B2911" s="551">
        <f t="shared" si="248"/>
        <v>97</v>
      </c>
      <c r="C2911" s="648" t="s">
        <v>6415</v>
      </c>
      <c r="D2911" s="648" t="str">
        <f t="shared" si="249"/>
        <v/>
      </c>
      <c r="E2911" s="719">
        <v>1</v>
      </c>
      <c r="F2911" s="650" t="s">
        <v>6416</v>
      </c>
      <c r="G2911" s="650" t="s">
        <v>2859</v>
      </c>
      <c r="H2911" s="650" t="s">
        <v>2852</v>
      </c>
      <c r="I2911" s="720" t="s">
        <v>5682</v>
      </c>
      <c r="J2911" s="697">
        <v>2</v>
      </c>
      <c r="K2911" s="697">
        <v>5</v>
      </c>
      <c r="L2911" s="697">
        <v>114</v>
      </c>
      <c r="M2911" s="176">
        <f t="shared" si="252"/>
        <v>114</v>
      </c>
      <c r="N2911" s="1110"/>
      <c r="O2911" s="1129" t="str">
        <f t="shared" si="250"/>
        <v/>
      </c>
      <c r="P2911" s="175"/>
      <c r="Q2911" s="175"/>
      <c r="R2911" s="175"/>
      <c r="S2911" s="175"/>
      <c r="T2911" s="175"/>
      <c r="U2911" s="175"/>
      <c r="V2911" s="175"/>
      <c r="W2911" s="175"/>
      <c r="X2911" s="175"/>
      <c r="Y2911" s="175"/>
      <c r="Z2911" s="175"/>
      <c r="AA2911" s="175"/>
      <c r="AB2911" s="175"/>
      <c r="AC2911" s="175"/>
      <c r="AD2911" s="175"/>
      <c r="AE2911" s="175"/>
      <c r="AF2911" s="175"/>
      <c r="AG2911" s="175"/>
    </row>
    <row r="2912" spans="1:33" ht="18" customHeight="1">
      <c r="A2912" s="647" t="str">
        <f t="shared" si="251"/>
        <v>平成28</v>
      </c>
      <c r="B2912" s="551">
        <f t="shared" si="248"/>
        <v>10</v>
      </c>
      <c r="C2912" s="648" t="s">
        <v>6417</v>
      </c>
      <c r="D2912" s="648">
        <f t="shared" si="249"/>
        <v>42564</v>
      </c>
      <c r="E2912" s="719">
        <v>2</v>
      </c>
      <c r="F2912" s="650" t="s">
        <v>6418</v>
      </c>
      <c r="G2912" s="650" t="s">
        <v>6351</v>
      </c>
      <c r="H2912" s="650" t="s">
        <v>2852</v>
      </c>
      <c r="I2912" s="720" t="s">
        <v>5682</v>
      </c>
      <c r="J2912" s="697">
        <v>1</v>
      </c>
      <c r="K2912" s="697">
        <v>90</v>
      </c>
      <c r="L2912" s="697">
        <v>154</v>
      </c>
      <c r="M2912" s="176">
        <f t="shared" si="252"/>
        <v>308</v>
      </c>
      <c r="N2912" s="1110"/>
      <c r="O2912" s="1129" t="str">
        <f t="shared" si="250"/>
        <v/>
      </c>
      <c r="P2912" s="175"/>
      <c r="Q2912" s="175"/>
      <c r="R2912" s="175"/>
      <c r="S2912" s="175"/>
      <c r="T2912" s="175"/>
      <c r="U2912" s="175"/>
      <c r="V2912" s="175"/>
      <c r="W2912" s="175"/>
      <c r="X2912" s="175"/>
      <c r="Y2912" s="175"/>
      <c r="Z2912" s="175"/>
      <c r="AA2912" s="175"/>
      <c r="AB2912" s="175"/>
      <c r="AC2912" s="175"/>
      <c r="AD2912" s="175"/>
      <c r="AE2912" s="175"/>
      <c r="AF2912" s="175"/>
      <c r="AG2912" s="175"/>
    </row>
    <row r="2913" spans="1:33" ht="18" customHeight="1">
      <c r="A2913" s="647" t="str">
        <f t="shared" si="251"/>
        <v>平成28</v>
      </c>
      <c r="B2913" s="551">
        <f t="shared" si="248"/>
        <v>27</v>
      </c>
      <c r="C2913" s="648" t="s">
        <v>6419</v>
      </c>
      <c r="D2913" s="648" t="str">
        <f t="shared" si="249"/>
        <v/>
      </c>
      <c r="E2913" s="719">
        <v>1</v>
      </c>
      <c r="F2913" s="650" t="s">
        <v>6420</v>
      </c>
      <c r="G2913" s="650" t="s">
        <v>2859</v>
      </c>
      <c r="H2913" s="650" t="s">
        <v>2852</v>
      </c>
      <c r="I2913" s="720" t="s">
        <v>5682</v>
      </c>
      <c r="J2913" s="697">
        <v>1</v>
      </c>
      <c r="K2913" s="697">
        <v>21</v>
      </c>
      <c r="L2913" s="697">
        <v>49</v>
      </c>
      <c r="M2913" s="176">
        <f t="shared" si="252"/>
        <v>49</v>
      </c>
      <c r="N2913" s="1110"/>
      <c r="O2913" s="1129" t="str">
        <f t="shared" si="250"/>
        <v/>
      </c>
      <c r="P2913" s="175"/>
      <c r="Q2913" s="175"/>
      <c r="R2913" s="175"/>
      <c r="S2913" s="175"/>
      <c r="T2913" s="175"/>
      <c r="U2913" s="175"/>
      <c r="V2913" s="175"/>
      <c r="W2913" s="175"/>
      <c r="X2913" s="175"/>
      <c r="Y2913" s="175"/>
      <c r="Z2913" s="175"/>
      <c r="AA2913" s="175"/>
      <c r="AB2913" s="175"/>
      <c r="AC2913" s="175"/>
      <c r="AD2913" s="175"/>
      <c r="AE2913" s="175"/>
      <c r="AF2913" s="175"/>
      <c r="AG2913" s="175"/>
    </row>
    <row r="2914" spans="1:33" ht="18" customHeight="1">
      <c r="A2914" s="647" t="str">
        <f t="shared" si="251"/>
        <v>平成28</v>
      </c>
      <c r="B2914" s="551">
        <f t="shared" si="248"/>
        <v>116</v>
      </c>
      <c r="C2914" s="648" t="s">
        <v>6212</v>
      </c>
      <c r="D2914" s="648" t="str">
        <f t="shared" si="249"/>
        <v/>
      </c>
      <c r="E2914" s="719">
        <v>1</v>
      </c>
      <c r="F2914" s="650" t="s">
        <v>6421</v>
      </c>
      <c r="G2914" s="650" t="s">
        <v>6422</v>
      </c>
      <c r="H2914" s="650" t="s">
        <v>2852</v>
      </c>
      <c r="I2914" s="720" t="s">
        <v>5682</v>
      </c>
      <c r="J2914" s="697">
        <v>2</v>
      </c>
      <c r="K2914" s="697">
        <v>4</v>
      </c>
      <c r="L2914" s="697">
        <v>26</v>
      </c>
      <c r="M2914" s="176">
        <f t="shared" si="252"/>
        <v>26</v>
      </c>
      <c r="N2914" s="1110"/>
      <c r="O2914" s="1129" t="str">
        <f t="shared" si="250"/>
        <v/>
      </c>
      <c r="P2914" s="175"/>
      <c r="Q2914" s="175"/>
      <c r="R2914" s="175"/>
      <c r="S2914" s="175"/>
      <c r="T2914" s="175"/>
      <c r="U2914" s="175"/>
      <c r="V2914" s="175"/>
      <c r="W2914" s="175"/>
      <c r="X2914" s="175"/>
      <c r="Y2914" s="175"/>
      <c r="Z2914" s="175"/>
      <c r="AA2914" s="175"/>
      <c r="AB2914" s="175"/>
      <c r="AC2914" s="175"/>
      <c r="AD2914" s="175"/>
      <c r="AE2914" s="175"/>
      <c r="AF2914" s="175"/>
      <c r="AG2914" s="175"/>
    </row>
    <row r="2915" spans="1:33" ht="18" customHeight="1">
      <c r="A2915" s="647" t="str">
        <f t="shared" si="251"/>
        <v>平成28</v>
      </c>
      <c r="B2915" s="551">
        <f t="shared" si="248"/>
        <v>150</v>
      </c>
      <c r="C2915" s="648" t="s">
        <v>6423</v>
      </c>
      <c r="D2915" s="648" t="str">
        <f t="shared" si="249"/>
        <v/>
      </c>
      <c r="E2915" s="719">
        <v>1</v>
      </c>
      <c r="F2915" s="650" t="s">
        <v>6424</v>
      </c>
      <c r="G2915" s="650" t="s">
        <v>2859</v>
      </c>
      <c r="H2915" s="650" t="s">
        <v>2852</v>
      </c>
      <c r="I2915" s="720" t="s">
        <v>5682</v>
      </c>
      <c r="J2915" s="697">
        <v>1</v>
      </c>
      <c r="K2915" s="697">
        <v>2</v>
      </c>
      <c r="L2915" s="697">
        <v>29</v>
      </c>
      <c r="M2915" s="176">
        <f t="shared" si="252"/>
        <v>29</v>
      </c>
      <c r="N2915" s="1110" t="s">
        <v>5342</v>
      </c>
      <c r="O2915" s="1129" t="str">
        <f t="shared" si="250"/>
        <v/>
      </c>
      <c r="P2915" s="175"/>
      <c r="Q2915" s="175"/>
      <c r="R2915" s="175"/>
      <c r="S2915" s="175"/>
      <c r="T2915" s="175"/>
      <c r="U2915" s="175"/>
      <c r="V2915" s="175"/>
      <c r="W2915" s="175"/>
      <c r="X2915" s="175"/>
      <c r="Y2915" s="175"/>
      <c r="Z2915" s="175"/>
      <c r="AA2915" s="175"/>
      <c r="AB2915" s="175"/>
      <c r="AC2915" s="175"/>
      <c r="AD2915" s="175"/>
      <c r="AE2915" s="175"/>
      <c r="AF2915" s="175"/>
      <c r="AG2915" s="175"/>
    </row>
    <row r="2916" spans="1:33" ht="18" customHeight="1">
      <c r="A2916" s="647" t="str">
        <f t="shared" si="251"/>
        <v>平成28</v>
      </c>
      <c r="B2916" s="551">
        <f t="shared" si="248"/>
        <v>6</v>
      </c>
      <c r="C2916" s="648" t="s">
        <v>6425</v>
      </c>
      <c r="D2916" s="648">
        <f t="shared" si="249"/>
        <v>42661</v>
      </c>
      <c r="E2916" s="719">
        <v>2</v>
      </c>
      <c r="F2916" s="650" t="s">
        <v>6426</v>
      </c>
      <c r="G2916" s="650" t="s">
        <v>6427</v>
      </c>
      <c r="H2916" s="650" t="s">
        <v>2852</v>
      </c>
      <c r="I2916" s="720" t="s">
        <v>5682</v>
      </c>
      <c r="J2916" s="697">
        <v>1</v>
      </c>
      <c r="K2916" s="697">
        <v>158</v>
      </c>
      <c r="L2916" s="697">
        <v>235</v>
      </c>
      <c r="M2916" s="176">
        <f t="shared" si="252"/>
        <v>470</v>
      </c>
      <c r="N2916" s="1264"/>
      <c r="O2916" s="1129" t="str">
        <f t="shared" si="250"/>
        <v/>
      </c>
      <c r="P2916" s="175"/>
      <c r="Q2916" s="175"/>
      <c r="R2916" s="175"/>
      <c r="S2916" s="175"/>
      <c r="T2916" s="175"/>
      <c r="U2916" s="175"/>
      <c r="V2916" s="175"/>
      <c r="W2916" s="175"/>
      <c r="X2916" s="175"/>
      <c r="Y2916" s="175"/>
      <c r="Z2916" s="175"/>
      <c r="AA2916" s="175"/>
      <c r="AB2916" s="175"/>
      <c r="AC2916" s="175"/>
      <c r="AD2916" s="175"/>
      <c r="AE2916" s="175"/>
      <c r="AF2916" s="175"/>
      <c r="AG2916" s="175"/>
    </row>
    <row r="2917" spans="1:33" ht="18" customHeight="1">
      <c r="A2917" s="647" t="str">
        <f t="shared" si="251"/>
        <v>平成28</v>
      </c>
      <c r="B2917" s="551">
        <f t="shared" si="248"/>
        <v>130</v>
      </c>
      <c r="C2917" s="648" t="s">
        <v>6395</v>
      </c>
      <c r="D2917" s="648" t="str">
        <f t="shared" si="249"/>
        <v/>
      </c>
      <c r="E2917" s="719">
        <v>1</v>
      </c>
      <c r="F2917" s="650" t="s">
        <v>6428</v>
      </c>
      <c r="G2917" s="650" t="s">
        <v>6429</v>
      </c>
      <c r="H2917" s="650" t="s">
        <v>2852</v>
      </c>
      <c r="I2917" s="720" t="s">
        <v>5682</v>
      </c>
      <c r="J2917" s="697">
        <v>2</v>
      </c>
      <c r="K2917" s="697">
        <v>3</v>
      </c>
      <c r="L2917" s="697">
        <v>24</v>
      </c>
      <c r="M2917" s="176">
        <f t="shared" si="252"/>
        <v>24</v>
      </c>
      <c r="N2917" s="1264"/>
      <c r="O2917" s="1129" t="str">
        <f t="shared" si="250"/>
        <v/>
      </c>
      <c r="P2917" s="175"/>
      <c r="Q2917" s="175"/>
      <c r="R2917" s="175"/>
      <c r="S2917" s="175"/>
      <c r="T2917" s="175"/>
      <c r="U2917" s="175"/>
      <c r="V2917" s="175"/>
      <c r="W2917" s="175"/>
      <c r="X2917" s="175"/>
      <c r="Y2917" s="175"/>
      <c r="Z2917" s="175"/>
      <c r="AA2917" s="175"/>
      <c r="AB2917" s="175"/>
      <c r="AC2917" s="175"/>
      <c r="AD2917" s="175"/>
      <c r="AE2917" s="175"/>
      <c r="AF2917" s="175"/>
      <c r="AG2917" s="175"/>
    </row>
    <row r="2918" spans="1:33" ht="18" customHeight="1">
      <c r="A2918" s="647" t="str">
        <f t="shared" si="251"/>
        <v>平成28</v>
      </c>
      <c r="B2918" s="551">
        <f t="shared" si="248"/>
        <v>61</v>
      </c>
      <c r="C2918" s="648" t="s">
        <v>6430</v>
      </c>
      <c r="D2918" s="648" t="str">
        <f t="shared" si="249"/>
        <v/>
      </c>
      <c r="E2918" s="719">
        <v>1</v>
      </c>
      <c r="F2918" s="650" t="s">
        <v>6431</v>
      </c>
      <c r="G2918" s="650" t="s">
        <v>2859</v>
      </c>
      <c r="H2918" s="650" t="s">
        <v>2852</v>
      </c>
      <c r="I2918" s="720" t="s">
        <v>5682</v>
      </c>
      <c r="J2918" s="697">
        <v>2</v>
      </c>
      <c r="K2918" s="697">
        <v>9</v>
      </c>
      <c r="L2918" s="697">
        <v>81</v>
      </c>
      <c r="M2918" s="176">
        <f t="shared" si="252"/>
        <v>81</v>
      </c>
      <c r="N2918" s="1110"/>
      <c r="O2918" s="1129" t="str">
        <f t="shared" si="250"/>
        <v/>
      </c>
      <c r="P2918" s="175"/>
      <c r="Q2918" s="175"/>
      <c r="R2918" s="175"/>
      <c r="S2918" s="175"/>
      <c r="T2918" s="175"/>
      <c r="U2918" s="175"/>
      <c r="V2918" s="175"/>
      <c r="W2918" s="175"/>
      <c r="X2918" s="175"/>
      <c r="Y2918" s="175"/>
      <c r="Z2918" s="175"/>
      <c r="AA2918" s="175"/>
      <c r="AB2918" s="175"/>
      <c r="AC2918" s="175"/>
      <c r="AD2918" s="175"/>
      <c r="AE2918" s="175"/>
      <c r="AF2918" s="175"/>
      <c r="AG2918" s="175"/>
    </row>
    <row r="2919" spans="1:33" ht="18" customHeight="1">
      <c r="A2919" s="647" t="str">
        <f t="shared" si="251"/>
        <v>平成28</v>
      </c>
      <c r="B2919" s="551">
        <f t="shared" si="248"/>
        <v>116</v>
      </c>
      <c r="C2919" s="648" t="s">
        <v>6131</v>
      </c>
      <c r="D2919" s="648" t="str">
        <f t="shared" si="249"/>
        <v/>
      </c>
      <c r="E2919" s="719">
        <v>1</v>
      </c>
      <c r="F2919" s="650" t="s">
        <v>6432</v>
      </c>
      <c r="G2919" s="650" t="s">
        <v>2859</v>
      </c>
      <c r="H2919" s="650" t="s">
        <v>2852</v>
      </c>
      <c r="I2919" s="720" t="s">
        <v>5682</v>
      </c>
      <c r="J2919" s="697">
        <v>2</v>
      </c>
      <c r="K2919" s="697">
        <v>4</v>
      </c>
      <c r="L2919" s="697">
        <v>40</v>
      </c>
      <c r="M2919" s="176">
        <f t="shared" si="252"/>
        <v>40</v>
      </c>
      <c r="N2919" s="1110"/>
      <c r="O2919" s="1129" t="str">
        <f t="shared" si="250"/>
        <v/>
      </c>
      <c r="P2919" s="175"/>
      <c r="Q2919" s="175"/>
      <c r="R2919" s="175"/>
      <c r="S2919" s="175"/>
      <c r="T2919" s="175"/>
      <c r="U2919" s="175"/>
      <c r="V2919" s="175"/>
      <c r="W2919" s="175"/>
      <c r="X2919" s="175"/>
      <c r="Y2919" s="175"/>
      <c r="Z2919" s="175"/>
      <c r="AA2919" s="175"/>
      <c r="AB2919" s="175"/>
      <c r="AC2919" s="175"/>
      <c r="AD2919" s="175"/>
      <c r="AE2919" s="175"/>
      <c r="AF2919" s="175"/>
      <c r="AG2919" s="175"/>
    </row>
    <row r="2920" spans="1:33" ht="18" customHeight="1">
      <c r="A2920" s="647" t="str">
        <f t="shared" si="251"/>
        <v>平成28</v>
      </c>
      <c r="B2920" s="551">
        <f t="shared" si="248"/>
        <v>18</v>
      </c>
      <c r="C2920" s="648" t="s">
        <v>6137</v>
      </c>
      <c r="D2920" s="648" t="str">
        <f t="shared" si="249"/>
        <v/>
      </c>
      <c r="E2920" s="719">
        <v>1</v>
      </c>
      <c r="F2920" s="650" t="s">
        <v>6433</v>
      </c>
      <c r="G2920" s="650" t="s">
        <v>6434</v>
      </c>
      <c r="H2920" s="650" t="s">
        <v>2852</v>
      </c>
      <c r="I2920" s="720" t="s">
        <v>5682</v>
      </c>
      <c r="J2920" s="697">
        <v>1</v>
      </c>
      <c r="K2920" s="697">
        <v>43</v>
      </c>
      <c r="L2920" s="697">
        <v>72</v>
      </c>
      <c r="M2920" s="176">
        <f t="shared" si="252"/>
        <v>72</v>
      </c>
      <c r="N2920" s="1110"/>
      <c r="O2920" s="1129" t="str">
        <f t="shared" si="250"/>
        <v/>
      </c>
      <c r="P2920" s="175"/>
      <c r="Q2920" s="175"/>
      <c r="R2920" s="175"/>
      <c r="S2920" s="175"/>
      <c r="T2920" s="175"/>
      <c r="U2920" s="175"/>
      <c r="V2920" s="175"/>
      <c r="W2920" s="175"/>
      <c r="X2920" s="175"/>
      <c r="Y2920" s="175"/>
      <c r="Z2920" s="175"/>
      <c r="AA2920" s="175"/>
      <c r="AB2920" s="175"/>
      <c r="AC2920" s="175"/>
      <c r="AD2920" s="175"/>
      <c r="AE2920" s="175"/>
      <c r="AF2920" s="175"/>
      <c r="AG2920" s="175"/>
    </row>
    <row r="2921" spans="1:33" ht="18" customHeight="1">
      <c r="A2921" s="647" t="str">
        <f t="shared" si="251"/>
        <v>平成28</v>
      </c>
      <c r="B2921" s="551">
        <f t="shared" si="248"/>
        <v>130</v>
      </c>
      <c r="C2921" s="648" t="s">
        <v>6435</v>
      </c>
      <c r="D2921" s="648" t="str">
        <f t="shared" si="249"/>
        <v/>
      </c>
      <c r="E2921" s="719">
        <v>1</v>
      </c>
      <c r="F2921" s="650" t="s">
        <v>6436</v>
      </c>
      <c r="G2921" s="650" t="s">
        <v>2859</v>
      </c>
      <c r="H2921" s="650" t="s">
        <v>2852</v>
      </c>
      <c r="I2921" s="720" t="s">
        <v>5682</v>
      </c>
      <c r="J2921" s="697">
        <v>1</v>
      </c>
      <c r="K2921" s="697">
        <v>3</v>
      </c>
      <c r="L2921" s="697">
        <v>74</v>
      </c>
      <c r="M2921" s="176">
        <f t="shared" si="252"/>
        <v>74</v>
      </c>
      <c r="N2921" s="1110" t="s">
        <v>5342</v>
      </c>
      <c r="O2921" s="1129" t="str">
        <f t="shared" si="250"/>
        <v/>
      </c>
      <c r="P2921" s="175"/>
      <c r="Q2921" s="175"/>
      <c r="R2921" s="175"/>
      <c r="S2921" s="175"/>
      <c r="T2921" s="175"/>
      <c r="U2921" s="175"/>
      <c r="V2921" s="175"/>
      <c r="W2921" s="175"/>
      <c r="X2921" s="175"/>
      <c r="Y2921" s="175"/>
      <c r="Z2921" s="175"/>
      <c r="AA2921" s="175"/>
      <c r="AB2921" s="175"/>
      <c r="AC2921" s="175"/>
      <c r="AD2921" s="175"/>
      <c r="AE2921" s="175"/>
      <c r="AF2921" s="175"/>
      <c r="AG2921" s="175"/>
    </row>
    <row r="2922" spans="1:33" ht="18" customHeight="1">
      <c r="A2922" s="647" t="str">
        <f t="shared" si="251"/>
        <v>平成28</v>
      </c>
      <c r="B2922" s="551">
        <f t="shared" si="248"/>
        <v>61</v>
      </c>
      <c r="C2922" s="648" t="s">
        <v>6437</v>
      </c>
      <c r="D2922" s="648">
        <f t="shared" si="249"/>
        <v>42777</v>
      </c>
      <c r="E2922" s="719">
        <v>2</v>
      </c>
      <c r="F2922" s="650" t="s">
        <v>6438</v>
      </c>
      <c r="G2922" s="650" t="s">
        <v>2859</v>
      </c>
      <c r="H2922" s="650" t="s">
        <v>2852</v>
      </c>
      <c r="I2922" s="720" t="s">
        <v>5682</v>
      </c>
      <c r="J2922" s="697">
        <v>2</v>
      </c>
      <c r="K2922" s="697">
        <v>9</v>
      </c>
      <c r="L2922" s="697">
        <v>65</v>
      </c>
      <c r="M2922" s="176">
        <f t="shared" si="252"/>
        <v>130</v>
      </c>
      <c r="N2922" s="1110"/>
      <c r="O2922" s="1129" t="str">
        <f t="shared" si="250"/>
        <v/>
      </c>
      <c r="P2922" s="175"/>
      <c r="Q2922" s="175"/>
      <c r="R2922" s="175"/>
      <c r="S2922" s="175"/>
      <c r="T2922" s="175"/>
      <c r="U2922" s="175"/>
      <c r="V2922" s="175"/>
      <c r="W2922" s="175"/>
      <c r="X2922" s="175"/>
      <c r="Y2922" s="175"/>
      <c r="Z2922" s="175"/>
      <c r="AA2922" s="175"/>
      <c r="AB2922" s="175"/>
      <c r="AC2922" s="175"/>
      <c r="AD2922" s="175"/>
      <c r="AE2922" s="175"/>
      <c r="AF2922" s="175"/>
      <c r="AG2922" s="175"/>
    </row>
    <row r="2923" spans="1:33" ht="18" customHeight="1">
      <c r="A2923" s="647" t="str">
        <f t="shared" si="251"/>
        <v>平成28</v>
      </c>
      <c r="B2923" s="551">
        <f t="shared" si="248"/>
        <v>116</v>
      </c>
      <c r="C2923" s="648" t="s">
        <v>6316</v>
      </c>
      <c r="D2923" s="648" t="str">
        <f t="shared" si="249"/>
        <v/>
      </c>
      <c r="E2923" s="719">
        <v>1</v>
      </c>
      <c r="F2923" s="650" t="s">
        <v>6439</v>
      </c>
      <c r="G2923" s="650" t="s">
        <v>6440</v>
      </c>
      <c r="H2923" s="650" t="s">
        <v>2852</v>
      </c>
      <c r="I2923" s="720" t="s">
        <v>5682</v>
      </c>
      <c r="J2923" s="697">
        <v>1</v>
      </c>
      <c r="K2923" s="697">
        <v>4</v>
      </c>
      <c r="L2923" s="697">
        <v>64</v>
      </c>
      <c r="M2923" s="176">
        <f t="shared" si="252"/>
        <v>64</v>
      </c>
      <c r="N2923" s="1110" t="s">
        <v>5342</v>
      </c>
      <c r="O2923" s="1129" t="str">
        <f t="shared" si="250"/>
        <v/>
      </c>
      <c r="P2923" s="175"/>
      <c r="Q2923" s="175"/>
      <c r="R2923" s="175"/>
      <c r="S2923" s="175"/>
      <c r="T2923" s="175"/>
      <c r="U2923" s="175"/>
      <c r="V2923" s="175"/>
      <c r="W2923" s="175"/>
      <c r="X2923" s="175"/>
      <c r="Y2923" s="175"/>
      <c r="Z2923" s="175"/>
      <c r="AA2923" s="175"/>
      <c r="AB2923" s="175"/>
      <c r="AC2923" s="175"/>
      <c r="AD2923" s="175"/>
      <c r="AE2923" s="175"/>
      <c r="AF2923" s="175"/>
      <c r="AG2923" s="175"/>
    </row>
    <row r="2924" spans="1:33" ht="18" customHeight="1">
      <c r="A2924" s="647" t="str">
        <f t="shared" si="251"/>
        <v>平成29</v>
      </c>
      <c r="B2924" s="551">
        <f t="shared" si="248"/>
        <v>22</v>
      </c>
      <c r="C2924" s="648" t="s">
        <v>6441</v>
      </c>
      <c r="D2924" s="648">
        <f t="shared" si="249"/>
        <v>42929</v>
      </c>
      <c r="E2924" s="694">
        <v>2</v>
      </c>
      <c r="F2924" s="723" t="s">
        <v>6442</v>
      </c>
      <c r="G2924" s="723" t="s">
        <v>3829</v>
      </c>
      <c r="H2924" s="723" t="s">
        <v>2920</v>
      </c>
      <c r="I2924" s="695" t="s">
        <v>4976</v>
      </c>
      <c r="J2924" s="697">
        <v>1</v>
      </c>
      <c r="K2924" s="697">
        <v>40</v>
      </c>
      <c r="L2924" s="697">
        <v>98</v>
      </c>
      <c r="M2924" s="176">
        <f t="shared" si="252"/>
        <v>196</v>
      </c>
      <c r="N2924" s="1110"/>
      <c r="O2924" s="1129" t="str">
        <f t="shared" si="250"/>
        <v/>
      </c>
      <c r="P2924" s="175"/>
      <c r="Q2924" s="175"/>
      <c r="R2924" s="175"/>
      <c r="S2924" s="175"/>
      <c r="T2924" s="175"/>
      <c r="U2924" s="175"/>
      <c r="V2924" s="175"/>
      <c r="W2924" s="175"/>
      <c r="X2924" s="175"/>
      <c r="Y2924" s="175"/>
      <c r="Z2924" s="175"/>
      <c r="AA2924" s="175"/>
      <c r="AB2924" s="175"/>
      <c r="AC2924" s="175"/>
      <c r="AD2924" s="175"/>
      <c r="AE2924" s="175"/>
      <c r="AF2924" s="175"/>
      <c r="AG2924" s="175"/>
    </row>
    <row r="2925" spans="1:33" ht="18" customHeight="1">
      <c r="A2925" s="647" t="str">
        <f t="shared" si="251"/>
        <v>平成29</v>
      </c>
      <c r="B2925" s="551">
        <f t="shared" si="248"/>
        <v>17</v>
      </c>
      <c r="C2925" s="648" t="s">
        <v>6443</v>
      </c>
      <c r="D2925" s="648">
        <f t="shared" si="249"/>
        <v>42876</v>
      </c>
      <c r="E2925" s="694">
        <v>2</v>
      </c>
      <c r="F2925" s="723" t="s">
        <v>6444</v>
      </c>
      <c r="G2925" s="723" t="s">
        <v>4858</v>
      </c>
      <c r="H2925" s="723" t="s">
        <v>3585</v>
      </c>
      <c r="I2925" s="695" t="s">
        <v>4976</v>
      </c>
      <c r="J2925" s="697">
        <v>1</v>
      </c>
      <c r="K2925" s="697">
        <v>73</v>
      </c>
      <c r="L2925" s="697">
        <v>225</v>
      </c>
      <c r="M2925" s="176">
        <f t="shared" si="252"/>
        <v>450</v>
      </c>
      <c r="N2925" s="1110"/>
      <c r="O2925" s="1129" t="str">
        <f t="shared" si="250"/>
        <v/>
      </c>
      <c r="P2925" s="175"/>
      <c r="Q2925" s="175"/>
      <c r="R2925" s="175"/>
      <c r="S2925" s="175"/>
      <c r="T2925" s="175"/>
      <c r="U2925" s="175"/>
      <c r="V2925" s="175"/>
      <c r="W2925" s="175"/>
      <c r="X2925" s="175"/>
      <c r="Y2925" s="175"/>
      <c r="Z2925" s="175"/>
      <c r="AA2925" s="175"/>
      <c r="AB2925" s="175"/>
      <c r="AC2925" s="175"/>
      <c r="AD2925" s="175"/>
      <c r="AE2925" s="175"/>
      <c r="AF2925" s="175"/>
      <c r="AG2925" s="175"/>
    </row>
    <row r="2926" spans="1:33" ht="18" customHeight="1">
      <c r="A2926" s="647" t="str">
        <f t="shared" si="251"/>
        <v>平成29</v>
      </c>
      <c r="B2926" s="551">
        <f t="shared" si="248"/>
        <v>72</v>
      </c>
      <c r="C2926" s="648" t="s">
        <v>6445</v>
      </c>
      <c r="D2926" s="648" t="str">
        <f t="shared" si="249"/>
        <v/>
      </c>
      <c r="E2926" s="694">
        <v>1</v>
      </c>
      <c r="F2926" s="723" t="s">
        <v>6446</v>
      </c>
      <c r="G2926" s="723" t="s">
        <v>6447</v>
      </c>
      <c r="H2926" s="723" t="s">
        <v>5035</v>
      </c>
      <c r="I2926" s="695" t="s">
        <v>4976</v>
      </c>
      <c r="J2926" s="697">
        <v>1</v>
      </c>
      <c r="K2926" s="697">
        <v>6</v>
      </c>
      <c r="L2926" s="697">
        <v>266</v>
      </c>
      <c r="M2926" s="176">
        <f t="shared" si="252"/>
        <v>266</v>
      </c>
      <c r="N2926" s="1110" t="s">
        <v>5342</v>
      </c>
      <c r="O2926" s="1129" t="str">
        <f t="shared" si="250"/>
        <v/>
      </c>
      <c r="P2926" s="175"/>
      <c r="Q2926" s="175"/>
      <c r="R2926" s="175"/>
      <c r="S2926" s="175"/>
      <c r="T2926" s="175"/>
      <c r="U2926" s="175"/>
      <c r="V2926" s="175"/>
      <c r="W2926" s="175"/>
      <c r="X2926" s="175"/>
      <c r="Y2926" s="175"/>
      <c r="Z2926" s="175"/>
      <c r="AA2926" s="175"/>
      <c r="AB2926" s="175"/>
      <c r="AC2926" s="175"/>
      <c r="AD2926" s="175"/>
      <c r="AE2926" s="175"/>
      <c r="AF2926" s="175"/>
      <c r="AG2926" s="175"/>
    </row>
    <row r="2927" spans="1:33" ht="18" customHeight="1">
      <c r="A2927" s="647" t="str">
        <f t="shared" si="251"/>
        <v>平成29</v>
      </c>
      <c r="B2927" s="551">
        <f t="shared" si="248"/>
        <v>150</v>
      </c>
      <c r="C2927" s="648" t="s">
        <v>6448</v>
      </c>
      <c r="D2927" s="648">
        <f t="shared" si="249"/>
        <v>42854</v>
      </c>
      <c r="E2927" s="694">
        <v>4</v>
      </c>
      <c r="F2927" s="723" t="s">
        <v>6072</v>
      </c>
      <c r="G2927" s="723" t="s">
        <v>6073</v>
      </c>
      <c r="H2927" s="723" t="s">
        <v>5035</v>
      </c>
      <c r="I2927" s="695" t="s">
        <v>4976</v>
      </c>
      <c r="J2927" s="697">
        <v>1</v>
      </c>
      <c r="K2927" s="697">
        <v>1</v>
      </c>
      <c r="L2927" s="697">
        <v>50</v>
      </c>
      <c r="M2927" s="176">
        <f t="shared" si="252"/>
        <v>200</v>
      </c>
      <c r="N2927" s="1110"/>
      <c r="O2927" s="1129" t="str">
        <f t="shared" si="250"/>
        <v/>
      </c>
      <c r="P2927" s="175"/>
      <c r="Q2927" s="175"/>
      <c r="R2927" s="175"/>
      <c r="S2927" s="175"/>
      <c r="T2927" s="175"/>
      <c r="U2927" s="175"/>
      <c r="V2927" s="175"/>
      <c r="W2927" s="175"/>
      <c r="X2927" s="175"/>
      <c r="Y2927" s="175"/>
      <c r="Z2927" s="175"/>
      <c r="AA2927" s="175"/>
      <c r="AB2927" s="175"/>
      <c r="AC2927" s="175"/>
      <c r="AD2927" s="175"/>
      <c r="AE2927" s="175"/>
      <c r="AF2927" s="175"/>
      <c r="AG2927" s="175"/>
    </row>
    <row r="2928" spans="1:33" ht="18" customHeight="1">
      <c r="A2928" s="647" t="str">
        <f t="shared" si="251"/>
        <v>平成29</v>
      </c>
      <c r="B2928" s="551">
        <f t="shared" si="248"/>
        <v>24</v>
      </c>
      <c r="C2928" s="648" t="s">
        <v>6449</v>
      </c>
      <c r="D2928" s="648">
        <f t="shared" si="249"/>
        <v>42888</v>
      </c>
      <c r="E2928" s="694">
        <v>2</v>
      </c>
      <c r="F2928" s="723" t="s">
        <v>6450</v>
      </c>
      <c r="G2928" s="723" t="s">
        <v>6451</v>
      </c>
      <c r="H2928" s="723" t="s">
        <v>5035</v>
      </c>
      <c r="I2928" s="695" t="s">
        <v>4976</v>
      </c>
      <c r="J2928" s="697">
        <v>1</v>
      </c>
      <c r="K2928" s="697">
        <v>32</v>
      </c>
      <c r="L2928" s="697">
        <v>80</v>
      </c>
      <c r="M2928" s="176">
        <f t="shared" si="252"/>
        <v>160</v>
      </c>
      <c r="N2928" s="1110"/>
      <c r="O2928" s="1129" t="str">
        <f t="shared" si="250"/>
        <v/>
      </c>
      <c r="P2928" s="175"/>
      <c r="Q2928" s="175"/>
      <c r="R2928" s="175"/>
      <c r="S2928" s="175"/>
      <c r="T2928" s="175"/>
      <c r="U2928" s="175"/>
      <c r="V2928" s="175"/>
      <c r="W2928" s="175"/>
      <c r="X2928" s="175"/>
      <c r="Y2928" s="175"/>
      <c r="Z2928" s="175"/>
      <c r="AA2928" s="175"/>
      <c r="AB2928" s="175"/>
      <c r="AC2928" s="175"/>
      <c r="AD2928" s="175"/>
      <c r="AE2928" s="175"/>
      <c r="AF2928" s="175"/>
      <c r="AG2928" s="175"/>
    </row>
    <row r="2929" spans="1:33" ht="18" customHeight="1">
      <c r="A2929" s="647" t="str">
        <f t="shared" si="251"/>
        <v>平成29</v>
      </c>
      <c r="B2929" s="551">
        <f t="shared" si="248"/>
        <v>1</v>
      </c>
      <c r="C2929" s="648" t="s">
        <v>6452</v>
      </c>
      <c r="D2929" s="648">
        <f t="shared" si="249"/>
        <v>42897</v>
      </c>
      <c r="E2929" s="694">
        <v>2</v>
      </c>
      <c r="F2929" s="723" t="s">
        <v>6453</v>
      </c>
      <c r="G2929" s="723" t="s">
        <v>462</v>
      </c>
      <c r="H2929" s="723" t="s">
        <v>3523</v>
      </c>
      <c r="I2929" s="695" t="s">
        <v>5039</v>
      </c>
      <c r="J2929" s="697">
        <v>1</v>
      </c>
      <c r="K2929" s="697">
        <v>486</v>
      </c>
      <c r="L2929" s="697">
        <v>1009</v>
      </c>
      <c r="M2929" s="176">
        <f t="shared" si="252"/>
        <v>2018</v>
      </c>
      <c r="N2929" s="1110"/>
      <c r="O2929" s="1129" t="str">
        <f t="shared" si="250"/>
        <v/>
      </c>
      <c r="P2929" s="175"/>
      <c r="Q2929" s="175"/>
      <c r="R2929" s="175"/>
      <c r="S2929" s="175"/>
      <c r="T2929" s="175"/>
      <c r="U2929" s="175"/>
      <c r="V2929" s="175"/>
      <c r="W2929" s="175"/>
      <c r="X2929" s="175"/>
      <c r="Y2929" s="175"/>
      <c r="Z2929" s="175"/>
      <c r="AA2929" s="175"/>
      <c r="AB2929" s="175"/>
      <c r="AC2929" s="175"/>
      <c r="AD2929" s="175"/>
      <c r="AE2929" s="175"/>
      <c r="AF2929" s="175"/>
      <c r="AG2929" s="175"/>
    </row>
    <row r="2930" spans="1:33" ht="18" customHeight="1">
      <c r="A2930" s="647" t="str">
        <f t="shared" si="251"/>
        <v>平成29</v>
      </c>
      <c r="B2930" s="551">
        <f t="shared" si="248"/>
        <v>9</v>
      </c>
      <c r="C2930" s="648" t="s">
        <v>6454</v>
      </c>
      <c r="D2930" s="648">
        <f t="shared" si="249"/>
        <v>42902</v>
      </c>
      <c r="E2930" s="694">
        <v>2</v>
      </c>
      <c r="F2930" s="723" t="s">
        <v>6455</v>
      </c>
      <c r="G2930" s="723" t="s">
        <v>3532</v>
      </c>
      <c r="H2930" s="723" t="s">
        <v>3536</v>
      </c>
      <c r="I2930" s="695" t="s">
        <v>4976</v>
      </c>
      <c r="J2930" s="697">
        <v>1</v>
      </c>
      <c r="K2930" s="697">
        <v>119</v>
      </c>
      <c r="L2930" s="697">
        <v>601</v>
      </c>
      <c r="M2930" s="176">
        <f t="shared" si="252"/>
        <v>1202</v>
      </c>
      <c r="N2930" s="1110"/>
      <c r="O2930" s="1129" t="str">
        <f t="shared" si="250"/>
        <v/>
      </c>
      <c r="P2930" s="175"/>
      <c r="Q2930" s="175"/>
      <c r="R2930" s="175"/>
      <c r="S2930" s="175"/>
      <c r="T2930" s="175"/>
      <c r="U2930" s="175"/>
      <c r="V2930" s="175"/>
      <c r="W2930" s="175"/>
      <c r="X2930" s="175"/>
      <c r="Y2930" s="175"/>
      <c r="Z2930" s="175"/>
      <c r="AA2930" s="175"/>
      <c r="AB2930" s="175"/>
      <c r="AC2930" s="175"/>
      <c r="AD2930" s="175"/>
      <c r="AE2930" s="175"/>
      <c r="AF2930" s="175"/>
      <c r="AG2930" s="175"/>
    </row>
    <row r="2931" spans="1:33" ht="18" customHeight="1">
      <c r="A2931" s="647" t="str">
        <f t="shared" si="251"/>
        <v>平成29</v>
      </c>
      <c r="B2931" s="551">
        <f t="shared" si="248"/>
        <v>125</v>
      </c>
      <c r="C2931" s="648" t="s">
        <v>6456</v>
      </c>
      <c r="D2931" s="648" t="str">
        <f t="shared" si="249"/>
        <v/>
      </c>
      <c r="E2931" s="694">
        <v>1</v>
      </c>
      <c r="F2931" s="723" t="s">
        <v>6457</v>
      </c>
      <c r="G2931" s="723" t="s">
        <v>2856</v>
      </c>
      <c r="H2931" s="723" t="s">
        <v>3523</v>
      </c>
      <c r="I2931" s="695" t="s">
        <v>5039</v>
      </c>
      <c r="J2931" s="697">
        <v>1</v>
      </c>
      <c r="K2931" s="697">
        <v>3</v>
      </c>
      <c r="L2931" s="697">
        <v>61</v>
      </c>
      <c r="M2931" s="176">
        <f t="shared" si="252"/>
        <v>61</v>
      </c>
      <c r="N2931" s="1110" t="s">
        <v>5342</v>
      </c>
      <c r="O2931" s="1129" t="str">
        <f t="shared" si="250"/>
        <v/>
      </c>
      <c r="P2931" s="175"/>
      <c r="Q2931" s="175"/>
      <c r="R2931" s="175"/>
      <c r="S2931" s="175"/>
      <c r="T2931" s="175"/>
      <c r="U2931" s="175"/>
      <c r="V2931" s="175"/>
      <c r="W2931" s="175"/>
      <c r="X2931" s="175"/>
      <c r="Y2931" s="175"/>
      <c r="Z2931" s="175"/>
      <c r="AA2931" s="175"/>
      <c r="AB2931" s="175"/>
      <c r="AC2931" s="175"/>
      <c r="AD2931" s="175"/>
      <c r="AE2931" s="175"/>
      <c r="AF2931" s="175"/>
      <c r="AG2931" s="175"/>
    </row>
    <row r="2932" spans="1:33" ht="18" customHeight="1">
      <c r="A2932" s="647" t="str">
        <f t="shared" si="251"/>
        <v>平成29</v>
      </c>
      <c r="B2932" s="551">
        <f t="shared" si="248"/>
        <v>22</v>
      </c>
      <c r="C2932" s="648" t="s">
        <v>6458</v>
      </c>
      <c r="D2932" s="648">
        <f t="shared" si="249"/>
        <v>42911</v>
      </c>
      <c r="E2932" s="694">
        <v>2</v>
      </c>
      <c r="F2932" s="723" t="s">
        <v>6459</v>
      </c>
      <c r="G2932" s="723" t="s">
        <v>2215</v>
      </c>
      <c r="H2932" s="723" t="s">
        <v>3557</v>
      </c>
      <c r="I2932" s="695" t="s">
        <v>5039</v>
      </c>
      <c r="J2932" s="697">
        <v>1</v>
      </c>
      <c r="K2932" s="697">
        <v>40</v>
      </c>
      <c r="L2932" s="697">
        <v>107</v>
      </c>
      <c r="M2932" s="176">
        <f t="shared" si="252"/>
        <v>214</v>
      </c>
      <c r="N2932" s="1110"/>
      <c r="O2932" s="1129" t="str">
        <f t="shared" si="250"/>
        <v/>
      </c>
      <c r="P2932" s="175"/>
      <c r="Q2932" s="175"/>
      <c r="R2932" s="175"/>
      <c r="S2932" s="175"/>
      <c r="T2932" s="175"/>
      <c r="U2932" s="175"/>
      <c r="V2932" s="175"/>
      <c r="W2932" s="175"/>
      <c r="X2932" s="175"/>
      <c r="Y2932" s="175"/>
      <c r="Z2932" s="175"/>
      <c r="AA2932" s="175"/>
      <c r="AB2932" s="175"/>
      <c r="AC2932" s="175"/>
      <c r="AD2932" s="175"/>
      <c r="AE2932" s="175"/>
      <c r="AF2932" s="175"/>
      <c r="AG2932" s="175"/>
    </row>
    <row r="2933" spans="1:33" ht="18" customHeight="1">
      <c r="A2933" s="647" t="str">
        <f t="shared" si="251"/>
        <v>平成29</v>
      </c>
      <c r="B2933" s="551">
        <f t="shared" si="248"/>
        <v>6</v>
      </c>
      <c r="C2933" s="648" t="s">
        <v>6460</v>
      </c>
      <c r="D2933" s="648">
        <f t="shared" si="249"/>
        <v>42913</v>
      </c>
      <c r="E2933" s="694">
        <v>2</v>
      </c>
      <c r="F2933" s="723" t="s">
        <v>6461</v>
      </c>
      <c r="G2933" s="723" t="s">
        <v>1617</v>
      </c>
      <c r="H2933" s="723" t="s">
        <v>3547</v>
      </c>
      <c r="I2933" s="695" t="s">
        <v>4976</v>
      </c>
      <c r="J2933" s="697">
        <v>1</v>
      </c>
      <c r="K2933" s="697">
        <v>174</v>
      </c>
      <c r="L2933" s="697">
        <v>400</v>
      </c>
      <c r="M2933" s="176">
        <f t="shared" si="252"/>
        <v>800</v>
      </c>
      <c r="N2933" s="1110" t="s">
        <v>5342</v>
      </c>
      <c r="O2933" s="1129" t="str">
        <f t="shared" si="250"/>
        <v/>
      </c>
      <c r="P2933" s="175"/>
      <c r="Q2933" s="175"/>
      <c r="R2933" s="175"/>
      <c r="S2933" s="175"/>
      <c r="T2933" s="175"/>
      <c r="U2933" s="175"/>
      <c r="V2933" s="175"/>
      <c r="W2933" s="175"/>
      <c r="X2933" s="175"/>
      <c r="Y2933" s="175"/>
      <c r="Z2933" s="175"/>
      <c r="AA2933" s="175"/>
      <c r="AB2933" s="175"/>
      <c r="AC2933" s="175"/>
      <c r="AD2933" s="175"/>
      <c r="AE2933" s="175"/>
      <c r="AF2933" s="175"/>
      <c r="AG2933" s="175"/>
    </row>
    <row r="2934" spans="1:33" ht="18" customHeight="1">
      <c r="A2934" s="647" t="str">
        <f t="shared" si="251"/>
        <v>平成29</v>
      </c>
      <c r="B2934" s="551">
        <f t="shared" si="248"/>
        <v>150</v>
      </c>
      <c r="C2934" s="648" t="s">
        <v>6462</v>
      </c>
      <c r="D2934" s="648" t="str">
        <f t="shared" si="249"/>
        <v/>
      </c>
      <c r="E2934" s="694">
        <v>1</v>
      </c>
      <c r="F2934" s="723" t="s">
        <v>6463</v>
      </c>
      <c r="G2934" s="723" t="s">
        <v>6464</v>
      </c>
      <c r="H2934" s="723" t="s">
        <v>3547</v>
      </c>
      <c r="I2934" s="695" t="s">
        <v>4976</v>
      </c>
      <c r="J2934" s="697">
        <v>1</v>
      </c>
      <c r="K2934" s="697">
        <v>1</v>
      </c>
      <c r="L2934" s="697">
        <v>78</v>
      </c>
      <c r="M2934" s="176">
        <f t="shared" si="252"/>
        <v>78</v>
      </c>
      <c r="N2934" s="1110" t="s">
        <v>5342</v>
      </c>
      <c r="O2934" s="1129" t="str">
        <f t="shared" si="250"/>
        <v/>
      </c>
      <c r="P2934" s="175"/>
      <c r="Q2934" s="175"/>
      <c r="R2934" s="175"/>
      <c r="S2934" s="175"/>
      <c r="T2934" s="175"/>
      <c r="U2934" s="175"/>
      <c r="V2934" s="175"/>
      <c r="W2934" s="175"/>
      <c r="X2934" s="175"/>
      <c r="Y2934" s="175"/>
      <c r="Z2934" s="175"/>
      <c r="AA2934" s="175"/>
      <c r="AB2934" s="175"/>
      <c r="AC2934" s="175"/>
      <c r="AD2934" s="175"/>
      <c r="AE2934" s="175"/>
      <c r="AF2934" s="175"/>
      <c r="AG2934" s="175"/>
    </row>
    <row r="2935" spans="1:33" ht="18" customHeight="1">
      <c r="A2935" s="647" t="str">
        <f t="shared" si="251"/>
        <v>平成29</v>
      </c>
      <c r="B2935" s="551">
        <f t="shared" si="248"/>
        <v>10</v>
      </c>
      <c r="C2935" s="648" t="s">
        <v>6465</v>
      </c>
      <c r="D2935" s="648">
        <f t="shared" si="249"/>
        <v>42848</v>
      </c>
      <c r="E2935" s="694">
        <v>2</v>
      </c>
      <c r="F2935" s="723" t="s">
        <v>6466</v>
      </c>
      <c r="G2935" s="723" t="s">
        <v>372</v>
      </c>
      <c r="H2935" s="723" t="s">
        <v>2920</v>
      </c>
      <c r="I2935" s="695" t="s">
        <v>4976</v>
      </c>
      <c r="J2935" s="697">
        <v>1</v>
      </c>
      <c r="K2935" s="697">
        <v>117</v>
      </c>
      <c r="L2935" s="697">
        <v>217</v>
      </c>
      <c r="M2935" s="176">
        <f t="shared" si="252"/>
        <v>434</v>
      </c>
      <c r="N2935" s="1110" t="s">
        <v>5342</v>
      </c>
      <c r="O2935" s="1129" t="str">
        <f t="shared" si="250"/>
        <v/>
      </c>
      <c r="P2935" s="175"/>
      <c r="Q2935" s="175"/>
      <c r="R2935" s="175"/>
      <c r="S2935" s="175"/>
      <c r="T2935" s="175"/>
      <c r="U2935" s="175"/>
      <c r="V2935" s="175"/>
      <c r="W2935" s="175"/>
      <c r="X2935" s="175"/>
      <c r="Y2935" s="175"/>
      <c r="Z2935" s="175"/>
      <c r="AA2935" s="175"/>
      <c r="AB2935" s="175"/>
      <c r="AC2935" s="175"/>
      <c r="AD2935" s="175"/>
      <c r="AE2935" s="175"/>
      <c r="AF2935" s="175"/>
      <c r="AG2935" s="175"/>
    </row>
    <row r="2936" spans="1:33" ht="18" customHeight="1">
      <c r="A2936" s="647" t="str">
        <f t="shared" si="251"/>
        <v>平成29</v>
      </c>
      <c r="B2936" s="551">
        <f t="shared" si="248"/>
        <v>150</v>
      </c>
      <c r="C2936" s="648" t="s">
        <v>6465</v>
      </c>
      <c r="D2936" s="648" t="str">
        <f t="shared" si="249"/>
        <v/>
      </c>
      <c r="E2936" s="694">
        <v>1</v>
      </c>
      <c r="F2936" s="723" t="s">
        <v>6467</v>
      </c>
      <c r="G2936" s="723" t="s">
        <v>372</v>
      </c>
      <c r="H2936" s="723" t="s">
        <v>2920</v>
      </c>
      <c r="I2936" s="695" t="s">
        <v>4976</v>
      </c>
      <c r="J2936" s="697">
        <v>2</v>
      </c>
      <c r="K2936" s="697">
        <v>1</v>
      </c>
      <c r="L2936" s="697">
        <v>114</v>
      </c>
      <c r="M2936" s="176">
        <f t="shared" si="252"/>
        <v>114</v>
      </c>
      <c r="N2936" s="1110" t="s">
        <v>5342</v>
      </c>
      <c r="O2936" s="1129" t="str">
        <f t="shared" si="250"/>
        <v/>
      </c>
      <c r="P2936" s="175"/>
      <c r="Q2936" s="175"/>
      <c r="R2936" s="175"/>
      <c r="S2936" s="175"/>
      <c r="T2936" s="175"/>
      <c r="U2936" s="175"/>
      <c r="V2936" s="175"/>
      <c r="W2936" s="175"/>
      <c r="X2936" s="175"/>
      <c r="Y2936" s="175"/>
      <c r="Z2936" s="175"/>
      <c r="AA2936" s="175"/>
      <c r="AB2936" s="175"/>
      <c r="AC2936" s="175"/>
      <c r="AD2936" s="175"/>
      <c r="AE2936" s="175"/>
      <c r="AF2936" s="175"/>
      <c r="AG2936" s="175"/>
    </row>
    <row r="2937" spans="1:33" ht="18" customHeight="1">
      <c r="A2937" s="647" t="str">
        <f t="shared" si="251"/>
        <v>平成29</v>
      </c>
      <c r="B2937" s="551">
        <f t="shared" si="248"/>
        <v>150</v>
      </c>
      <c r="C2937" s="648" t="s">
        <v>6468</v>
      </c>
      <c r="D2937" s="648" t="str">
        <f t="shared" si="249"/>
        <v/>
      </c>
      <c r="E2937" s="694">
        <v>1</v>
      </c>
      <c r="F2937" s="723" t="s">
        <v>6469</v>
      </c>
      <c r="G2937" s="723" t="s">
        <v>3134</v>
      </c>
      <c r="H2937" s="723" t="s">
        <v>3527</v>
      </c>
      <c r="I2937" s="695" t="s">
        <v>4075</v>
      </c>
      <c r="J2937" s="697">
        <v>2</v>
      </c>
      <c r="K2937" s="697">
        <v>1</v>
      </c>
      <c r="L2937" s="697">
        <v>20</v>
      </c>
      <c r="M2937" s="176">
        <f t="shared" si="252"/>
        <v>20</v>
      </c>
      <c r="N2937" s="1110" t="s">
        <v>5342</v>
      </c>
      <c r="O2937" s="1129" t="str">
        <f t="shared" si="250"/>
        <v/>
      </c>
      <c r="P2937" s="175"/>
      <c r="Q2937" s="175"/>
      <c r="R2937" s="175"/>
      <c r="S2937" s="175"/>
      <c r="T2937" s="175"/>
      <c r="U2937" s="175"/>
      <c r="V2937" s="175"/>
      <c r="W2937" s="175"/>
      <c r="X2937" s="175"/>
      <c r="Y2937" s="175"/>
      <c r="Z2937" s="175"/>
      <c r="AA2937" s="175"/>
      <c r="AB2937" s="175"/>
      <c r="AC2937" s="175"/>
      <c r="AD2937" s="175"/>
      <c r="AE2937" s="175"/>
      <c r="AF2937" s="175"/>
      <c r="AG2937" s="175"/>
    </row>
    <row r="2938" spans="1:33" ht="18" customHeight="1">
      <c r="A2938" s="647" t="str">
        <f t="shared" si="251"/>
        <v>平成29</v>
      </c>
      <c r="B2938" s="551">
        <f t="shared" si="248"/>
        <v>150</v>
      </c>
      <c r="C2938" s="648" t="s">
        <v>6470</v>
      </c>
      <c r="D2938" s="648" t="str">
        <f t="shared" si="249"/>
        <v/>
      </c>
      <c r="E2938" s="694">
        <v>1</v>
      </c>
      <c r="F2938" s="723" t="s">
        <v>6471</v>
      </c>
      <c r="G2938" s="723" t="s">
        <v>6472</v>
      </c>
      <c r="H2938" s="723" t="s">
        <v>3527</v>
      </c>
      <c r="I2938" s="695" t="s">
        <v>4075</v>
      </c>
      <c r="J2938" s="697">
        <v>2</v>
      </c>
      <c r="K2938" s="697">
        <v>1</v>
      </c>
      <c r="L2938" s="697">
        <v>21</v>
      </c>
      <c r="M2938" s="176">
        <f t="shared" si="252"/>
        <v>21</v>
      </c>
      <c r="N2938" s="1110" t="s">
        <v>5342</v>
      </c>
      <c r="O2938" s="1129" t="str">
        <f t="shared" si="250"/>
        <v/>
      </c>
      <c r="P2938" s="175"/>
      <c r="Q2938" s="175"/>
      <c r="R2938" s="175"/>
      <c r="S2938" s="175"/>
      <c r="T2938" s="175"/>
      <c r="U2938" s="175"/>
      <c r="V2938" s="175"/>
      <c r="W2938" s="175"/>
      <c r="X2938" s="175"/>
      <c r="Y2938" s="175"/>
      <c r="Z2938" s="175"/>
      <c r="AA2938" s="175"/>
      <c r="AB2938" s="175"/>
      <c r="AC2938" s="175"/>
      <c r="AD2938" s="175"/>
      <c r="AE2938" s="175"/>
      <c r="AF2938" s="175"/>
      <c r="AG2938" s="175"/>
    </row>
    <row r="2939" spans="1:33" ht="18" customHeight="1">
      <c r="A2939" s="647" t="str">
        <f t="shared" si="251"/>
        <v>平成29</v>
      </c>
      <c r="B2939" s="551">
        <f t="shared" si="248"/>
        <v>150</v>
      </c>
      <c r="C2939" s="648" t="s">
        <v>6473</v>
      </c>
      <c r="D2939" s="648" t="str">
        <f t="shared" si="249"/>
        <v/>
      </c>
      <c r="E2939" s="694">
        <v>1</v>
      </c>
      <c r="F2939" s="723" t="s">
        <v>6474</v>
      </c>
      <c r="G2939" s="723" t="s">
        <v>6475</v>
      </c>
      <c r="H2939" s="723" t="s">
        <v>3571</v>
      </c>
      <c r="I2939" s="695" t="s">
        <v>6476</v>
      </c>
      <c r="J2939" s="697">
        <v>2</v>
      </c>
      <c r="K2939" s="697">
        <v>1</v>
      </c>
      <c r="L2939" s="697">
        <v>32</v>
      </c>
      <c r="M2939" s="176">
        <f t="shared" si="252"/>
        <v>32</v>
      </c>
      <c r="N2939" s="1110" t="s">
        <v>5342</v>
      </c>
      <c r="O2939" s="1129" t="str">
        <f t="shared" si="250"/>
        <v/>
      </c>
      <c r="P2939" s="175"/>
      <c r="Q2939" s="175"/>
      <c r="R2939" s="175"/>
      <c r="S2939" s="175"/>
      <c r="T2939" s="175"/>
      <c r="U2939" s="175"/>
      <c r="V2939" s="175"/>
      <c r="W2939" s="175"/>
      <c r="X2939" s="175"/>
      <c r="Y2939" s="175"/>
      <c r="Z2939" s="175"/>
      <c r="AA2939" s="175"/>
      <c r="AB2939" s="175"/>
      <c r="AC2939" s="175"/>
      <c r="AD2939" s="175"/>
      <c r="AE2939" s="175"/>
      <c r="AF2939" s="175"/>
      <c r="AG2939" s="175"/>
    </row>
    <row r="2940" spans="1:33" ht="18" customHeight="1">
      <c r="A2940" s="647" t="str">
        <f t="shared" si="251"/>
        <v>平成29</v>
      </c>
      <c r="B2940" s="551">
        <f t="shared" si="248"/>
        <v>41</v>
      </c>
      <c r="C2940" s="648" t="s">
        <v>6477</v>
      </c>
      <c r="D2940" s="648" t="str">
        <f t="shared" si="249"/>
        <v/>
      </c>
      <c r="E2940" s="694">
        <v>1</v>
      </c>
      <c r="F2940" s="723" t="s">
        <v>6478</v>
      </c>
      <c r="G2940" s="723" t="s">
        <v>6479</v>
      </c>
      <c r="H2940" s="723" t="s">
        <v>3538</v>
      </c>
      <c r="I2940" s="695" t="s">
        <v>4075</v>
      </c>
      <c r="J2940" s="697">
        <v>1</v>
      </c>
      <c r="K2940" s="697">
        <v>10</v>
      </c>
      <c r="L2940" s="697">
        <v>233</v>
      </c>
      <c r="M2940" s="176">
        <f t="shared" si="252"/>
        <v>233</v>
      </c>
      <c r="N2940" s="1110"/>
      <c r="O2940" s="1129" t="str">
        <f t="shared" si="250"/>
        <v/>
      </c>
      <c r="P2940" s="175"/>
      <c r="Q2940" s="175"/>
      <c r="R2940" s="175"/>
      <c r="S2940" s="175"/>
      <c r="T2940" s="175"/>
      <c r="U2940" s="175"/>
      <c r="V2940" s="175"/>
      <c r="W2940" s="175"/>
      <c r="X2940" s="175"/>
      <c r="Y2940" s="175"/>
      <c r="Z2940" s="175"/>
      <c r="AA2940" s="175"/>
      <c r="AB2940" s="175"/>
      <c r="AC2940" s="175"/>
      <c r="AD2940" s="175"/>
      <c r="AE2940" s="175"/>
      <c r="AF2940" s="175"/>
      <c r="AG2940" s="175"/>
    </row>
    <row r="2941" spans="1:33" ht="18" customHeight="1">
      <c r="A2941" s="647" t="str">
        <f t="shared" si="251"/>
        <v>平成29</v>
      </c>
      <c r="B2941" s="551">
        <f t="shared" si="248"/>
        <v>85</v>
      </c>
      <c r="C2941" s="648" t="s">
        <v>6480</v>
      </c>
      <c r="D2941" s="648" t="str">
        <f t="shared" si="249"/>
        <v/>
      </c>
      <c r="E2941" s="694">
        <v>1</v>
      </c>
      <c r="F2941" s="723" t="s">
        <v>6481</v>
      </c>
      <c r="G2941" s="723" t="s">
        <v>6482</v>
      </c>
      <c r="H2941" s="723" t="s">
        <v>3242</v>
      </c>
      <c r="I2941" s="695" t="s">
        <v>4075</v>
      </c>
      <c r="J2941" s="697">
        <v>1</v>
      </c>
      <c r="K2941" s="697">
        <v>5</v>
      </c>
      <c r="L2941" s="697">
        <v>66</v>
      </c>
      <c r="M2941" s="176">
        <f t="shared" si="252"/>
        <v>66</v>
      </c>
      <c r="N2941" s="1110" t="s">
        <v>5342</v>
      </c>
      <c r="O2941" s="1129" t="str">
        <f t="shared" si="250"/>
        <v/>
      </c>
      <c r="P2941" s="175"/>
      <c r="Q2941" s="175"/>
      <c r="R2941" s="175"/>
      <c r="S2941" s="175"/>
      <c r="T2941" s="175"/>
      <c r="U2941" s="175"/>
      <c r="V2941" s="175"/>
      <c r="W2941" s="175"/>
      <c r="X2941" s="175"/>
      <c r="Y2941" s="175"/>
      <c r="Z2941" s="175"/>
      <c r="AA2941" s="175"/>
      <c r="AB2941" s="175"/>
      <c r="AC2941" s="175"/>
      <c r="AD2941" s="175"/>
      <c r="AE2941" s="175"/>
      <c r="AF2941" s="175"/>
      <c r="AG2941" s="175"/>
    </row>
    <row r="2942" spans="1:33" ht="18" customHeight="1">
      <c r="A2942" s="647" t="str">
        <f t="shared" si="251"/>
        <v>平成29</v>
      </c>
      <c r="B2942" s="551">
        <f t="shared" si="248"/>
        <v>62</v>
      </c>
      <c r="C2942" s="648" t="s">
        <v>6483</v>
      </c>
      <c r="D2942" s="648">
        <f t="shared" si="249"/>
        <v>42979</v>
      </c>
      <c r="E2942" s="694">
        <v>2</v>
      </c>
      <c r="F2942" s="723" t="s">
        <v>6484</v>
      </c>
      <c r="G2942" s="723" t="s">
        <v>480</v>
      </c>
      <c r="H2942" s="723" t="s">
        <v>3536</v>
      </c>
      <c r="I2942" s="695" t="s">
        <v>4976</v>
      </c>
      <c r="J2942" s="697">
        <v>2</v>
      </c>
      <c r="K2942" s="697">
        <v>8</v>
      </c>
      <c r="L2942" s="697">
        <v>117</v>
      </c>
      <c r="M2942" s="176">
        <f t="shared" si="252"/>
        <v>234</v>
      </c>
      <c r="N2942" s="1110"/>
      <c r="O2942" s="1129" t="str">
        <f t="shared" si="250"/>
        <v/>
      </c>
      <c r="P2942" s="175"/>
      <c r="Q2942" s="175"/>
      <c r="R2942" s="175"/>
      <c r="S2942" s="175"/>
      <c r="T2942" s="175"/>
      <c r="U2942" s="175"/>
      <c r="V2942" s="175"/>
      <c r="W2942" s="175"/>
      <c r="X2942" s="175"/>
      <c r="Y2942" s="175"/>
      <c r="Z2942" s="175"/>
      <c r="AA2942" s="175"/>
      <c r="AB2942" s="175"/>
      <c r="AC2942" s="175"/>
      <c r="AD2942" s="175"/>
      <c r="AE2942" s="175"/>
      <c r="AF2942" s="175"/>
      <c r="AG2942" s="175"/>
    </row>
    <row r="2943" spans="1:33" ht="18" customHeight="1">
      <c r="A2943" s="647" t="str">
        <f t="shared" si="251"/>
        <v>平成29</v>
      </c>
      <c r="B2943" s="551">
        <f t="shared" si="248"/>
        <v>62</v>
      </c>
      <c r="C2943" s="648" t="s">
        <v>6483</v>
      </c>
      <c r="D2943" s="648">
        <f t="shared" si="249"/>
        <v>42979</v>
      </c>
      <c r="E2943" s="694">
        <v>2</v>
      </c>
      <c r="F2943" s="723" t="s">
        <v>6485</v>
      </c>
      <c r="G2943" s="723" t="s">
        <v>480</v>
      </c>
      <c r="H2943" s="723" t="s">
        <v>4787</v>
      </c>
      <c r="I2943" s="695" t="s">
        <v>4976</v>
      </c>
      <c r="J2943" s="697">
        <v>2</v>
      </c>
      <c r="K2943" s="697">
        <v>8</v>
      </c>
      <c r="L2943" s="697">
        <v>72</v>
      </c>
      <c r="M2943" s="176">
        <f t="shared" si="252"/>
        <v>144</v>
      </c>
      <c r="N2943" s="1110"/>
      <c r="O2943" s="1129" t="str">
        <f t="shared" si="250"/>
        <v/>
      </c>
      <c r="P2943" s="175"/>
      <c r="Q2943" s="175"/>
      <c r="R2943" s="175"/>
      <c r="S2943" s="175"/>
      <c r="T2943" s="175"/>
      <c r="U2943" s="175"/>
      <c r="V2943" s="175"/>
      <c r="W2943" s="175"/>
      <c r="X2943" s="175"/>
      <c r="Y2943" s="175"/>
      <c r="Z2943" s="175"/>
      <c r="AA2943" s="175"/>
      <c r="AB2943" s="175"/>
      <c r="AC2943" s="175"/>
      <c r="AD2943" s="175"/>
      <c r="AE2943" s="175"/>
      <c r="AF2943" s="175"/>
      <c r="AG2943" s="175"/>
    </row>
    <row r="2944" spans="1:33" ht="18" customHeight="1">
      <c r="A2944" s="647" t="str">
        <f t="shared" si="251"/>
        <v>平成29</v>
      </c>
      <c r="B2944" s="551">
        <f t="shared" si="248"/>
        <v>150</v>
      </c>
      <c r="C2944" s="648" t="s">
        <v>6486</v>
      </c>
      <c r="D2944" s="648" t="str">
        <f t="shared" si="249"/>
        <v/>
      </c>
      <c r="E2944" s="694">
        <v>1</v>
      </c>
      <c r="F2944" s="723" t="s">
        <v>6487</v>
      </c>
      <c r="G2944" s="723" t="s">
        <v>6488</v>
      </c>
      <c r="H2944" s="723" t="s">
        <v>6489</v>
      </c>
      <c r="I2944" s="695" t="s">
        <v>5039</v>
      </c>
      <c r="J2944" s="697">
        <v>2</v>
      </c>
      <c r="K2944" s="697">
        <v>1</v>
      </c>
      <c r="L2944" s="697">
        <v>59</v>
      </c>
      <c r="M2944" s="176">
        <f t="shared" si="252"/>
        <v>59</v>
      </c>
      <c r="N2944" s="1110" t="s">
        <v>5342</v>
      </c>
      <c r="O2944" s="1129" t="str">
        <f t="shared" si="250"/>
        <v/>
      </c>
      <c r="P2944" s="175"/>
      <c r="Q2944" s="175"/>
      <c r="R2944" s="175"/>
      <c r="S2944" s="175"/>
      <c r="T2944" s="175"/>
      <c r="U2944" s="175"/>
      <c r="V2944" s="175"/>
      <c r="W2944" s="175"/>
      <c r="X2944" s="175"/>
      <c r="Y2944" s="175"/>
      <c r="Z2944" s="175"/>
      <c r="AA2944" s="175"/>
      <c r="AB2944" s="175"/>
      <c r="AC2944" s="175"/>
      <c r="AD2944" s="175"/>
      <c r="AE2944" s="175"/>
      <c r="AF2944" s="175"/>
      <c r="AG2944" s="175"/>
    </row>
    <row r="2945" spans="1:33" ht="18" customHeight="1">
      <c r="A2945" s="647" t="str">
        <f t="shared" si="251"/>
        <v>平成29</v>
      </c>
      <c r="B2945" s="551">
        <f t="shared" si="248"/>
        <v>31</v>
      </c>
      <c r="C2945" s="648" t="s">
        <v>6490</v>
      </c>
      <c r="D2945" s="648">
        <f t="shared" si="249"/>
        <v>42956</v>
      </c>
      <c r="E2945" s="694">
        <v>2</v>
      </c>
      <c r="F2945" s="723" t="s">
        <v>6491</v>
      </c>
      <c r="G2945" s="723" t="s">
        <v>2915</v>
      </c>
      <c r="H2945" s="723" t="s">
        <v>4792</v>
      </c>
      <c r="I2945" s="695" t="s">
        <v>5039</v>
      </c>
      <c r="J2945" s="697">
        <v>1</v>
      </c>
      <c r="K2945" s="697">
        <v>15</v>
      </c>
      <c r="L2945" s="697">
        <v>52</v>
      </c>
      <c r="M2945" s="176">
        <f t="shared" si="252"/>
        <v>104</v>
      </c>
      <c r="N2945" s="1110"/>
      <c r="O2945" s="1129" t="str">
        <f t="shared" si="250"/>
        <v/>
      </c>
      <c r="P2945" s="175"/>
      <c r="Q2945" s="175"/>
      <c r="R2945" s="175"/>
      <c r="S2945" s="175"/>
      <c r="T2945" s="175"/>
      <c r="U2945" s="175"/>
      <c r="V2945" s="175"/>
      <c r="W2945" s="175"/>
      <c r="X2945" s="175"/>
      <c r="Y2945" s="175"/>
      <c r="Z2945" s="175"/>
      <c r="AA2945" s="175"/>
      <c r="AB2945" s="175"/>
      <c r="AC2945" s="175"/>
      <c r="AD2945" s="175"/>
      <c r="AE2945" s="175"/>
      <c r="AF2945" s="175"/>
      <c r="AG2945" s="175"/>
    </row>
    <row r="2946" spans="1:33" ht="18" customHeight="1">
      <c r="A2946" s="647" t="str">
        <f t="shared" si="251"/>
        <v>平成29</v>
      </c>
      <c r="B2946" s="551">
        <f t="shared" si="248"/>
        <v>15</v>
      </c>
      <c r="C2946" s="648" t="s">
        <v>6492</v>
      </c>
      <c r="D2946" s="648">
        <f t="shared" si="249"/>
        <v>42986</v>
      </c>
      <c r="E2946" s="694">
        <v>3</v>
      </c>
      <c r="F2946" s="723" t="s">
        <v>6493</v>
      </c>
      <c r="G2946" s="723" t="s">
        <v>2015</v>
      </c>
      <c r="H2946" s="723" t="s">
        <v>2963</v>
      </c>
      <c r="I2946" s="695" t="s">
        <v>4075</v>
      </c>
      <c r="J2946" s="697">
        <v>1</v>
      </c>
      <c r="K2946" s="697">
        <v>81</v>
      </c>
      <c r="L2946" s="702">
        <v>118</v>
      </c>
      <c r="M2946" s="176">
        <f t="shared" si="252"/>
        <v>354</v>
      </c>
      <c r="N2946" s="1110"/>
      <c r="O2946" s="1129" t="str">
        <f t="shared" si="250"/>
        <v/>
      </c>
      <c r="P2946" s="175"/>
      <c r="Q2946" s="175"/>
      <c r="R2946" s="175"/>
      <c r="S2946" s="175"/>
      <c r="T2946" s="175"/>
      <c r="U2946" s="175"/>
      <c r="V2946" s="175"/>
      <c r="W2946" s="175"/>
      <c r="X2946" s="175"/>
      <c r="Y2946" s="175"/>
      <c r="Z2946" s="175"/>
      <c r="AA2946" s="175"/>
      <c r="AB2946" s="175"/>
      <c r="AC2946" s="175"/>
      <c r="AD2946" s="175"/>
      <c r="AE2946" s="175"/>
      <c r="AF2946" s="175"/>
      <c r="AG2946" s="175"/>
    </row>
    <row r="2947" spans="1:33" ht="18" customHeight="1">
      <c r="A2947" s="647" t="str">
        <f t="shared" si="251"/>
        <v>平成29</v>
      </c>
      <c r="B2947" s="551">
        <f t="shared" si="248"/>
        <v>72</v>
      </c>
      <c r="C2947" s="648" t="s">
        <v>6492</v>
      </c>
      <c r="D2947" s="648" t="str">
        <f t="shared" si="249"/>
        <v/>
      </c>
      <c r="E2947" s="694">
        <v>1</v>
      </c>
      <c r="F2947" s="723" t="s">
        <v>5758</v>
      </c>
      <c r="G2947" s="723" t="s">
        <v>2015</v>
      </c>
      <c r="H2947" s="723" t="s">
        <v>2963</v>
      </c>
      <c r="I2947" s="695" t="s">
        <v>4075</v>
      </c>
      <c r="J2947" s="697">
        <v>1</v>
      </c>
      <c r="K2947" s="697">
        <v>6</v>
      </c>
      <c r="L2947" s="702">
        <v>58</v>
      </c>
      <c r="M2947" s="176">
        <f t="shared" si="252"/>
        <v>58</v>
      </c>
      <c r="N2947" s="1110" t="s">
        <v>5342</v>
      </c>
      <c r="O2947" s="1129" t="str">
        <f t="shared" si="250"/>
        <v/>
      </c>
      <c r="P2947" s="175"/>
      <c r="Q2947" s="175"/>
      <c r="R2947" s="175"/>
      <c r="S2947" s="175"/>
      <c r="T2947" s="175"/>
      <c r="U2947" s="175"/>
      <c r="V2947" s="175"/>
      <c r="W2947" s="175"/>
      <c r="X2947" s="175"/>
      <c r="Y2947" s="175"/>
      <c r="Z2947" s="175"/>
      <c r="AA2947" s="175"/>
      <c r="AB2947" s="175"/>
      <c r="AC2947" s="175"/>
      <c r="AD2947" s="175"/>
      <c r="AE2947" s="175"/>
      <c r="AF2947" s="175"/>
      <c r="AG2947" s="175"/>
    </row>
    <row r="2948" spans="1:33" ht="18" customHeight="1">
      <c r="A2948" s="647" t="str">
        <f t="shared" si="251"/>
        <v>平成29</v>
      </c>
      <c r="B2948" s="551">
        <f t="shared" ref="B2948:B3011" si="253">IF(ISBLANK(K2948),"-",COUNTIFS($K:$K,"&gt;"&amp;K2948,A:A,A2948)+1)</f>
        <v>125</v>
      </c>
      <c r="C2948" s="648" t="s">
        <v>6494</v>
      </c>
      <c r="D2948" s="648" t="str">
        <f t="shared" ref="D2948:D3011" si="254">IF(E2948=1,"",C2948+E2948-1)</f>
        <v/>
      </c>
      <c r="E2948" s="694">
        <v>1</v>
      </c>
      <c r="F2948" s="723" t="s">
        <v>6495</v>
      </c>
      <c r="G2948" s="723" t="s">
        <v>2015</v>
      </c>
      <c r="H2948" s="723" t="s">
        <v>2963</v>
      </c>
      <c r="I2948" s="695" t="s">
        <v>4075</v>
      </c>
      <c r="J2948" s="697">
        <v>1</v>
      </c>
      <c r="K2948" s="697">
        <v>3</v>
      </c>
      <c r="L2948" s="702">
        <v>57</v>
      </c>
      <c r="M2948" s="176">
        <f t="shared" si="252"/>
        <v>57</v>
      </c>
      <c r="N2948" s="1110" t="s">
        <v>5342</v>
      </c>
      <c r="O2948" s="1129" t="str">
        <f t="shared" ref="O2948:O3011" si="255">IF(COUNTIF(G2948,"*オンライン*"),"●","")</f>
        <v/>
      </c>
      <c r="P2948" s="175"/>
      <c r="Q2948" s="175"/>
      <c r="R2948" s="175"/>
      <c r="S2948" s="175"/>
      <c r="T2948" s="175"/>
      <c r="U2948" s="175"/>
      <c r="V2948" s="175"/>
      <c r="W2948" s="175"/>
      <c r="X2948" s="175"/>
      <c r="Y2948" s="175"/>
      <c r="Z2948" s="175"/>
      <c r="AA2948" s="175"/>
      <c r="AB2948" s="175"/>
      <c r="AC2948" s="175"/>
      <c r="AD2948" s="175"/>
      <c r="AE2948" s="175"/>
      <c r="AF2948" s="175"/>
      <c r="AG2948" s="175"/>
    </row>
    <row r="2949" spans="1:33" ht="18" customHeight="1">
      <c r="A2949" s="647" t="str">
        <f t="shared" ref="A2949:A3012" si="256">TEXT(EDATE(C2949,-3),"ggge")</f>
        <v>平成29</v>
      </c>
      <c r="B2949" s="551">
        <f t="shared" si="253"/>
        <v>150</v>
      </c>
      <c r="C2949" s="648" t="s">
        <v>6496</v>
      </c>
      <c r="D2949" s="648" t="str">
        <f t="shared" si="254"/>
        <v/>
      </c>
      <c r="E2949" s="694">
        <v>1</v>
      </c>
      <c r="F2949" s="723" t="s">
        <v>6497</v>
      </c>
      <c r="G2949" s="723" t="s">
        <v>6472</v>
      </c>
      <c r="H2949" s="723" t="s">
        <v>3527</v>
      </c>
      <c r="I2949" s="695" t="s">
        <v>4075</v>
      </c>
      <c r="J2949" s="697">
        <v>2</v>
      </c>
      <c r="K2949" s="697">
        <v>1</v>
      </c>
      <c r="L2949" s="697">
        <v>14</v>
      </c>
      <c r="M2949" s="176">
        <f t="shared" ref="M2949:M3012" si="257">E2949*L2949</f>
        <v>14</v>
      </c>
      <c r="N2949" s="1110" t="s">
        <v>5342</v>
      </c>
      <c r="O2949" s="1129" t="str">
        <f t="shared" si="255"/>
        <v/>
      </c>
      <c r="P2949" s="175"/>
      <c r="Q2949" s="175"/>
      <c r="R2949" s="175"/>
      <c r="S2949" s="175"/>
      <c r="T2949" s="175"/>
      <c r="U2949" s="175"/>
      <c r="V2949" s="175"/>
      <c r="W2949" s="175"/>
      <c r="X2949" s="175"/>
      <c r="Y2949" s="175"/>
      <c r="Z2949" s="175"/>
      <c r="AA2949" s="175"/>
      <c r="AB2949" s="175"/>
      <c r="AC2949" s="175"/>
      <c r="AD2949" s="175"/>
      <c r="AE2949" s="175"/>
      <c r="AF2949" s="175"/>
      <c r="AG2949" s="175"/>
    </row>
    <row r="2950" spans="1:33" ht="18" customHeight="1">
      <c r="A2950" s="647" t="str">
        <f t="shared" si="256"/>
        <v>平成29</v>
      </c>
      <c r="B2950" s="551">
        <f t="shared" si="253"/>
        <v>150</v>
      </c>
      <c r="C2950" s="648" t="s">
        <v>6498</v>
      </c>
      <c r="D2950" s="648" t="str">
        <f t="shared" si="254"/>
        <v/>
      </c>
      <c r="E2950" s="694">
        <v>1</v>
      </c>
      <c r="F2950" s="723" t="s">
        <v>6499</v>
      </c>
      <c r="G2950" s="723" t="s">
        <v>6472</v>
      </c>
      <c r="H2950" s="723" t="s">
        <v>3527</v>
      </c>
      <c r="I2950" s="695" t="s">
        <v>4075</v>
      </c>
      <c r="J2950" s="697">
        <v>2</v>
      </c>
      <c r="K2950" s="697">
        <v>1</v>
      </c>
      <c r="L2950" s="697">
        <v>42</v>
      </c>
      <c r="M2950" s="176">
        <f t="shared" si="257"/>
        <v>42</v>
      </c>
      <c r="N2950" s="1110" t="s">
        <v>5342</v>
      </c>
      <c r="O2950" s="1129" t="str">
        <f t="shared" si="255"/>
        <v/>
      </c>
      <c r="P2950" s="175"/>
      <c r="Q2950" s="175"/>
      <c r="R2950" s="175"/>
      <c r="S2950" s="175"/>
      <c r="T2950" s="175"/>
      <c r="U2950" s="175"/>
      <c r="V2950" s="175"/>
      <c r="W2950" s="175"/>
      <c r="X2950" s="175"/>
      <c r="Y2950" s="175"/>
      <c r="Z2950" s="175"/>
      <c r="AA2950" s="175"/>
      <c r="AB2950" s="175"/>
      <c r="AC2950" s="175"/>
      <c r="AD2950" s="175"/>
      <c r="AE2950" s="175"/>
      <c r="AF2950" s="175"/>
      <c r="AG2950" s="175"/>
    </row>
    <row r="2951" spans="1:33" ht="18" customHeight="1">
      <c r="A2951" s="647" t="str">
        <f t="shared" si="256"/>
        <v>平成29</v>
      </c>
      <c r="B2951" s="551">
        <f t="shared" si="253"/>
        <v>12</v>
      </c>
      <c r="C2951" s="648" t="s">
        <v>6500</v>
      </c>
      <c r="D2951" s="648">
        <f t="shared" si="254"/>
        <v>43030</v>
      </c>
      <c r="E2951" s="694">
        <v>2</v>
      </c>
      <c r="F2951" s="723" t="s">
        <v>6501</v>
      </c>
      <c r="G2951" s="723" t="s">
        <v>480</v>
      </c>
      <c r="H2951" s="723" t="s">
        <v>3527</v>
      </c>
      <c r="I2951" s="695" t="s">
        <v>4075</v>
      </c>
      <c r="J2951" s="697">
        <v>1</v>
      </c>
      <c r="K2951" s="697">
        <v>95</v>
      </c>
      <c r="L2951" s="697">
        <v>150</v>
      </c>
      <c r="M2951" s="176">
        <f t="shared" si="257"/>
        <v>300</v>
      </c>
      <c r="N2951" s="1110"/>
      <c r="O2951" s="1129" t="str">
        <f t="shared" si="255"/>
        <v/>
      </c>
      <c r="P2951" s="175"/>
      <c r="Q2951" s="175"/>
      <c r="R2951" s="175"/>
      <c r="S2951" s="175"/>
      <c r="T2951" s="175"/>
      <c r="U2951" s="175"/>
      <c r="V2951" s="175"/>
      <c r="W2951" s="175"/>
      <c r="X2951" s="175"/>
      <c r="Y2951" s="175"/>
      <c r="Z2951" s="175"/>
      <c r="AA2951" s="175"/>
      <c r="AB2951" s="175"/>
      <c r="AC2951" s="175"/>
      <c r="AD2951" s="175"/>
      <c r="AE2951" s="175"/>
      <c r="AF2951" s="175"/>
      <c r="AG2951" s="175"/>
    </row>
    <row r="2952" spans="1:33" ht="18" customHeight="1">
      <c r="A2952" s="647" t="str">
        <f t="shared" si="256"/>
        <v>平成29</v>
      </c>
      <c r="B2952" s="551">
        <f t="shared" si="253"/>
        <v>150</v>
      </c>
      <c r="C2952" s="648" t="s">
        <v>6502</v>
      </c>
      <c r="D2952" s="648" t="str">
        <f t="shared" si="254"/>
        <v/>
      </c>
      <c r="E2952" s="694">
        <v>1</v>
      </c>
      <c r="F2952" s="723" t="s">
        <v>6503</v>
      </c>
      <c r="G2952" s="723" t="s">
        <v>6504</v>
      </c>
      <c r="H2952" s="723" t="s">
        <v>3611</v>
      </c>
      <c r="I2952" s="695" t="s">
        <v>4976</v>
      </c>
      <c r="J2952" s="697">
        <v>1</v>
      </c>
      <c r="K2952" s="697">
        <v>1</v>
      </c>
      <c r="L2952" s="697">
        <v>64</v>
      </c>
      <c r="M2952" s="176">
        <f t="shared" si="257"/>
        <v>64</v>
      </c>
      <c r="N2952" s="1110" t="s">
        <v>5342</v>
      </c>
      <c r="O2952" s="1129" t="str">
        <f t="shared" si="255"/>
        <v/>
      </c>
      <c r="P2952" s="175"/>
      <c r="Q2952" s="175"/>
      <c r="R2952" s="175"/>
      <c r="S2952" s="175"/>
      <c r="T2952" s="175"/>
      <c r="U2952" s="175"/>
      <c r="V2952" s="175"/>
      <c r="W2952" s="175"/>
      <c r="X2952" s="175"/>
      <c r="Y2952" s="175"/>
      <c r="Z2952" s="175"/>
      <c r="AA2952" s="175"/>
      <c r="AB2952" s="175"/>
      <c r="AC2952" s="175"/>
      <c r="AD2952" s="175"/>
      <c r="AE2952" s="175"/>
      <c r="AF2952" s="175"/>
      <c r="AG2952" s="175"/>
    </row>
    <row r="2953" spans="1:33" ht="18" customHeight="1">
      <c r="A2953" s="647" t="str">
        <f t="shared" si="256"/>
        <v>平成29</v>
      </c>
      <c r="B2953" s="551">
        <f t="shared" si="253"/>
        <v>150</v>
      </c>
      <c r="C2953" s="648" t="s">
        <v>6502</v>
      </c>
      <c r="D2953" s="648" t="str">
        <f t="shared" si="254"/>
        <v/>
      </c>
      <c r="E2953" s="694">
        <v>1</v>
      </c>
      <c r="F2953" s="723" t="s">
        <v>6505</v>
      </c>
      <c r="G2953" s="723" t="s">
        <v>6506</v>
      </c>
      <c r="H2953" s="723" t="s">
        <v>3611</v>
      </c>
      <c r="I2953" s="695" t="s">
        <v>4976</v>
      </c>
      <c r="J2953" s="697">
        <v>1</v>
      </c>
      <c r="K2953" s="697">
        <v>1</v>
      </c>
      <c r="L2953" s="697">
        <v>111</v>
      </c>
      <c r="M2953" s="176">
        <f t="shared" si="257"/>
        <v>111</v>
      </c>
      <c r="N2953" s="1110" t="s">
        <v>5342</v>
      </c>
      <c r="O2953" s="1129" t="str">
        <f t="shared" si="255"/>
        <v/>
      </c>
      <c r="P2953" s="175"/>
      <c r="Q2953" s="175"/>
      <c r="R2953" s="175"/>
      <c r="S2953" s="175"/>
      <c r="T2953" s="175"/>
      <c r="U2953" s="175"/>
      <c r="V2953" s="175"/>
      <c r="W2953" s="175"/>
      <c r="X2953" s="175"/>
      <c r="Y2953" s="175"/>
      <c r="Z2953" s="175"/>
      <c r="AA2953" s="175"/>
      <c r="AB2953" s="175"/>
      <c r="AC2953" s="175"/>
      <c r="AD2953" s="175"/>
      <c r="AE2953" s="175"/>
      <c r="AF2953" s="175"/>
      <c r="AG2953" s="175"/>
    </row>
    <row r="2954" spans="1:33" ht="18" customHeight="1">
      <c r="A2954" s="647" t="str">
        <f t="shared" si="256"/>
        <v>平成29</v>
      </c>
      <c r="B2954" s="551">
        <f t="shared" si="253"/>
        <v>150</v>
      </c>
      <c r="C2954" s="648" t="s">
        <v>6502</v>
      </c>
      <c r="D2954" s="648" t="str">
        <f t="shared" si="254"/>
        <v/>
      </c>
      <c r="E2954" s="694">
        <v>1</v>
      </c>
      <c r="F2954" s="723" t="s">
        <v>6507</v>
      </c>
      <c r="G2954" s="723" t="s">
        <v>6506</v>
      </c>
      <c r="H2954" s="723" t="s">
        <v>3611</v>
      </c>
      <c r="I2954" s="695" t="s">
        <v>4976</v>
      </c>
      <c r="J2954" s="697">
        <v>1</v>
      </c>
      <c r="K2954" s="697">
        <v>1</v>
      </c>
      <c r="L2954" s="697">
        <v>96</v>
      </c>
      <c r="M2954" s="176">
        <f t="shared" si="257"/>
        <v>96</v>
      </c>
      <c r="N2954" s="1110" t="s">
        <v>5342</v>
      </c>
      <c r="O2954" s="1129" t="str">
        <f t="shared" si="255"/>
        <v/>
      </c>
      <c r="P2954" s="175"/>
      <c r="Q2954" s="175"/>
      <c r="R2954" s="175"/>
      <c r="S2954" s="175"/>
      <c r="T2954" s="175"/>
      <c r="U2954" s="175"/>
      <c r="V2954" s="175"/>
      <c r="W2954" s="175"/>
      <c r="X2954" s="175"/>
      <c r="Y2954" s="175"/>
      <c r="Z2954" s="175"/>
      <c r="AA2954" s="175"/>
      <c r="AB2954" s="175"/>
      <c r="AC2954" s="175"/>
      <c r="AD2954" s="175"/>
      <c r="AE2954" s="175"/>
      <c r="AF2954" s="175"/>
      <c r="AG2954" s="175"/>
    </row>
    <row r="2955" spans="1:33" ht="18" customHeight="1">
      <c r="A2955" s="647" t="str">
        <f t="shared" si="256"/>
        <v>平成29</v>
      </c>
      <c r="B2955" s="551">
        <f t="shared" si="253"/>
        <v>3</v>
      </c>
      <c r="C2955" s="648" t="s">
        <v>6508</v>
      </c>
      <c r="D2955" s="648">
        <f t="shared" si="254"/>
        <v>43035</v>
      </c>
      <c r="E2955" s="694">
        <v>3</v>
      </c>
      <c r="F2955" s="723" t="s">
        <v>6509</v>
      </c>
      <c r="G2955" s="723" t="s">
        <v>6510</v>
      </c>
      <c r="H2955" s="723" t="s">
        <v>3611</v>
      </c>
      <c r="I2955" s="695" t="s">
        <v>4976</v>
      </c>
      <c r="J2955" s="697">
        <v>1</v>
      </c>
      <c r="K2955" s="697">
        <v>303</v>
      </c>
      <c r="L2955" s="697">
        <v>713</v>
      </c>
      <c r="M2955" s="176">
        <f t="shared" si="257"/>
        <v>2139</v>
      </c>
      <c r="N2955" s="1110" t="s">
        <v>5342</v>
      </c>
      <c r="O2955" s="1129" t="str">
        <f t="shared" si="255"/>
        <v/>
      </c>
      <c r="P2955" s="175"/>
      <c r="Q2955" s="175"/>
      <c r="R2955" s="175"/>
      <c r="S2955" s="175"/>
      <c r="T2955" s="175"/>
      <c r="U2955" s="175"/>
      <c r="V2955" s="175"/>
      <c r="W2955" s="175"/>
      <c r="X2955" s="175"/>
      <c r="Y2955" s="175"/>
      <c r="Z2955" s="175"/>
      <c r="AA2955" s="175"/>
      <c r="AB2955" s="175"/>
      <c r="AC2955" s="175"/>
      <c r="AD2955" s="175"/>
      <c r="AE2955" s="175"/>
      <c r="AF2955" s="175"/>
      <c r="AG2955" s="175"/>
    </row>
    <row r="2956" spans="1:33" ht="18" customHeight="1">
      <c r="A2956" s="647" t="str">
        <f t="shared" si="256"/>
        <v>平成29</v>
      </c>
      <c r="B2956" s="551">
        <f t="shared" si="253"/>
        <v>150</v>
      </c>
      <c r="C2956" s="648" t="s">
        <v>6511</v>
      </c>
      <c r="D2956" s="648" t="str">
        <f t="shared" si="254"/>
        <v/>
      </c>
      <c r="E2956" s="694">
        <v>1</v>
      </c>
      <c r="F2956" s="704" t="s">
        <v>6512</v>
      </c>
      <c r="G2956" s="723" t="s">
        <v>6513</v>
      </c>
      <c r="H2956" s="723" t="s">
        <v>3557</v>
      </c>
      <c r="I2956" s="695" t="s">
        <v>5039</v>
      </c>
      <c r="J2956" s="696" t="s">
        <v>3506</v>
      </c>
      <c r="K2956" s="697">
        <v>1</v>
      </c>
      <c r="L2956" s="697">
        <v>9</v>
      </c>
      <c r="M2956" s="176">
        <f t="shared" si="257"/>
        <v>9</v>
      </c>
      <c r="N2956" s="1110" t="s">
        <v>5342</v>
      </c>
      <c r="O2956" s="1129" t="str">
        <f t="shared" si="255"/>
        <v/>
      </c>
      <c r="P2956" s="175"/>
      <c r="Q2956" s="175"/>
      <c r="R2956" s="175"/>
      <c r="S2956" s="175"/>
      <c r="T2956" s="175"/>
      <c r="U2956" s="175"/>
      <c r="V2956" s="175"/>
      <c r="W2956" s="175"/>
      <c r="X2956" s="175"/>
      <c r="Y2956" s="175"/>
      <c r="Z2956" s="175"/>
      <c r="AA2956" s="175"/>
      <c r="AB2956" s="175"/>
      <c r="AC2956" s="175"/>
      <c r="AD2956" s="175"/>
      <c r="AE2956" s="175"/>
      <c r="AF2956" s="175"/>
      <c r="AG2956" s="175"/>
    </row>
    <row r="2957" spans="1:33" ht="18" customHeight="1">
      <c r="A2957" s="647" t="str">
        <f t="shared" si="256"/>
        <v>平成29</v>
      </c>
      <c r="B2957" s="551">
        <f t="shared" si="253"/>
        <v>139</v>
      </c>
      <c r="C2957" s="648" t="s">
        <v>6458</v>
      </c>
      <c r="D2957" s="648" t="str">
        <f t="shared" si="254"/>
        <v/>
      </c>
      <c r="E2957" s="694">
        <v>1</v>
      </c>
      <c r="F2957" s="704" t="s">
        <v>6514</v>
      </c>
      <c r="G2957" s="723" t="s">
        <v>2215</v>
      </c>
      <c r="H2957" s="723" t="s">
        <v>3557</v>
      </c>
      <c r="I2957" s="695" t="s">
        <v>5039</v>
      </c>
      <c r="J2957" s="697">
        <v>1</v>
      </c>
      <c r="K2957" s="697">
        <v>2</v>
      </c>
      <c r="L2957" s="697">
        <v>67</v>
      </c>
      <c r="M2957" s="176">
        <f t="shared" si="257"/>
        <v>67</v>
      </c>
      <c r="N2957" s="1110" t="s">
        <v>5342</v>
      </c>
      <c r="O2957" s="1129" t="str">
        <f t="shared" si="255"/>
        <v/>
      </c>
      <c r="P2957" s="175"/>
      <c r="Q2957" s="175"/>
      <c r="R2957" s="175"/>
      <c r="S2957" s="175"/>
      <c r="T2957" s="175"/>
      <c r="U2957" s="175"/>
      <c r="V2957" s="175"/>
      <c r="W2957" s="175"/>
      <c r="X2957" s="175"/>
      <c r="Y2957" s="175"/>
      <c r="Z2957" s="175"/>
      <c r="AA2957" s="175"/>
      <c r="AB2957" s="175"/>
      <c r="AC2957" s="175"/>
      <c r="AD2957" s="175"/>
      <c r="AE2957" s="175"/>
      <c r="AF2957" s="175"/>
      <c r="AG2957" s="175"/>
    </row>
    <row r="2958" spans="1:33" ht="18" customHeight="1">
      <c r="A2958" s="647" t="str">
        <f t="shared" si="256"/>
        <v>平成29</v>
      </c>
      <c r="B2958" s="551">
        <f t="shared" si="253"/>
        <v>2</v>
      </c>
      <c r="C2958" s="648" t="s">
        <v>6515</v>
      </c>
      <c r="D2958" s="648">
        <f t="shared" si="254"/>
        <v>43044</v>
      </c>
      <c r="E2958" s="694">
        <v>3</v>
      </c>
      <c r="F2958" s="723" t="s">
        <v>6516</v>
      </c>
      <c r="G2958" s="723" t="s">
        <v>2453</v>
      </c>
      <c r="H2958" s="723" t="s">
        <v>3523</v>
      </c>
      <c r="I2958" s="695" t="s">
        <v>5039</v>
      </c>
      <c r="J2958" s="697">
        <v>1</v>
      </c>
      <c r="K2958" s="697">
        <v>357</v>
      </c>
      <c r="L2958" s="697">
        <v>800</v>
      </c>
      <c r="M2958" s="176">
        <f t="shared" si="257"/>
        <v>2400</v>
      </c>
      <c r="N2958" s="1110"/>
      <c r="O2958" s="1129" t="str">
        <f t="shared" si="255"/>
        <v/>
      </c>
      <c r="P2958" s="175"/>
      <c r="Q2958" s="175"/>
      <c r="R2958" s="175"/>
      <c r="S2958" s="175"/>
      <c r="T2958" s="175"/>
      <c r="U2958" s="175"/>
      <c r="V2958" s="175"/>
      <c r="W2958" s="175"/>
      <c r="X2958" s="175"/>
      <c r="Y2958" s="175"/>
      <c r="Z2958" s="175"/>
      <c r="AA2958" s="175"/>
      <c r="AB2958" s="175"/>
      <c r="AC2958" s="175"/>
      <c r="AD2958" s="175"/>
      <c r="AE2958" s="175"/>
      <c r="AF2958" s="175"/>
      <c r="AG2958" s="175"/>
    </row>
    <row r="2959" spans="1:33" ht="18" customHeight="1">
      <c r="A2959" s="647" t="str">
        <f t="shared" si="256"/>
        <v>平成29</v>
      </c>
      <c r="B2959" s="551">
        <f t="shared" si="253"/>
        <v>150</v>
      </c>
      <c r="C2959" s="648" t="s">
        <v>6517</v>
      </c>
      <c r="D2959" s="648" t="str">
        <f t="shared" si="254"/>
        <v/>
      </c>
      <c r="E2959" s="694">
        <v>1</v>
      </c>
      <c r="F2959" s="723" t="s">
        <v>6518</v>
      </c>
      <c r="G2959" s="723" t="s">
        <v>6472</v>
      </c>
      <c r="H2959" s="723" t="s">
        <v>3527</v>
      </c>
      <c r="I2959" s="695" t="s">
        <v>4075</v>
      </c>
      <c r="J2959" s="697">
        <v>2</v>
      </c>
      <c r="K2959" s="697">
        <v>1</v>
      </c>
      <c r="L2959" s="697">
        <v>16</v>
      </c>
      <c r="M2959" s="176">
        <f t="shared" si="257"/>
        <v>16</v>
      </c>
      <c r="N2959" s="1110" t="s">
        <v>5342</v>
      </c>
      <c r="O2959" s="1129" t="str">
        <f t="shared" si="255"/>
        <v/>
      </c>
      <c r="P2959" s="175"/>
      <c r="Q2959" s="175"/>
      <c r="R2959" s="175"/>
      <c r="S2959" s="175"/>
      <c r="T2959" s="175"/>
      <c r="U2959" s="175"/>
      <c r="V2959" s="175"/>
      <c r="W2959" s="175"/>
      <c r="X2959" s="175"/>
      <c r="Y2959" s="175"/>
      <c r="Z2959" s="175"/>
      <c r="AA2959" s="175"/>
      <c r="AB2959" s="175"/>
      <c r="AC2959" s="175"/>
      <c r="AD2959" s="175"/>
      <c r="AE2959" s="175"/>
      <c r="AF2959" s="175"/>
      <c r="AG2959" s="175"/>
    </row>
    <row r="2960" spans="1:33" ht="18" customHeight="1">
      <c r="A2960" s="647" t="str">
        <f t="shared" si="256"/>
        <v>平成29</v>
      </c>
      <c r="B2960" s="551">
        <f t="shared" si="253"/>
        <v>19</v>
      </c>
      <c r="C2960" s="648" t="s">
        <v>6519</v>
      </c>
      <c r="D2960" s="648" t="str">
        <f t="shared" si="254"/>
        <v/>
      </c>
      <c r="E2960" s="694">
        <v>1</v>
      </c>
      <c r="F2960" s="723" t="s">
        <v>6520</v>
      </c>
      <c r="G2960" s="723" t="s">
        <v>4022</v>
      </c>
      <c r="H2960" s="723" t="s">
        <v>3614</v>
      </c>
      <c r="I2960" s="695" t="s">
        <v>4075</v>
      </c>
      <c r="J2960" s="697">
        <v>1</v>
      </c>
      <c r="K2960" s="697">
        <v>43</v>
      </c>
      <c r="L2960" s="697">
        <v>184</v>
      </c>
      <c r="M2960" s="176">
        <f t="shared" si="257"/>
        <v>184</v>
      </c>
      <c r="N2960" s="1111"/>
      <c r="O2960" s="1129" t="str">
        <f t="shared" si="255"/>
        <v/>
      </c>
      <c r="P2960" s="175"/>
      <c r="Q2960" s="175"/>
      <c r="R2960" s="175"/>
      <c r="S2960" s="175"/>
      <c r="T2960" s="175"/>
      <c r="U2960" s="175"/>
      <c r="V2960" s="175"/>
      <c r="W2960" s="175"/>
      <c r="X2960" s="175"/>
      <c r="Y2960" s="175"/>
      <c r="Z2960" s="175"/>
      <c r="AA2960" s="175"/>
      <c r="AB2960" s="175"/>
      <c r="AC2960" s="175"/>
      <c r="AD2960" s="175"/>
      <c r="AE2960" s="175"/>
      <c r="AF2960" s="175"/>
      <c r="AG2960" s="175"/>
    </row>
    <row r="2961" spans="1:33" ht="18" customHeight="1">
      <c r="A2961" s="647" t="str">
        <f t="shared" si="256"/>
        <v>平成29</v>
      </c>
      <c r="B2961" s="551">
        <f t="shared" si="253"/>
        <v>67</v>
      </c>
      <c r="C2961" s="648" t="s">
        <v>6521</v>
      </c>
      <c r="D2961" s="648" t="str">
        <f t="shared" si="254"/>
        <v/>
      </c>
      <c r="E2961" s="694">
        <v>1</v>
      </c>
      <c r="F2961" s="723" t="s">
        <v>3643</v>
      </c>
      <c r="G2961" s="723" t="s">
        <v>2915</v>
      </c>
      <c r="H2961" s="723" t="s">
        <v>3536</v>
      </c>
      <c r="I2961" s="695" t="s">
        <v>4976</v>
      </c>
      <c r="J2961" s="697">
        <v>1</v>
      </c>
      <c r="K2961" s="697">
        <v>7</v>
      </c>
      <c r="L2961" s="697">
        <v>37</v>
      </c>
      <c r="M2961" s="176">
        <f t="shared" si="257"/>
        <v>37</v>
      </c>
      <c r="N2961" s="1110" t="s">
        <v>5342</v>
      </c>
      <c r="O2961" s="1129" t="str">
        <f t="shared" si="255"/>
        <v/>
      </c>
      <c r="P2961" s="175"/>
      <c r="Q2961" s="175"/>
      <c r="R2961" s="175"/>
      <c r="S2961" s="175"/>
      <c r="T2961" s="175"/>
      <c r="U2961" s="175"/>
      <c r="V2961" s="175"/>
      <c r="W2961" s="175"/>
      <c r="X2961" s="175"/>
      <c r="Y2961" s="175"/>
      <c r="Z2961" s="175"/>
      <c r="AA2961" s="175"/>
      <c r="AB2961" s="175"/>
      <c r="AC2961" s="175"/>
      <c r="AD2961" s="175"/>
      <c r="AE2961" s="175"/>
      <c r="AF2961" s="175"/>
      <c r="AG2961" s="175"/>
    </row>
    <row r="2962" spans="1:33" ht="18" customHeight="1">
      <c r="A2962" s="647" t="str">
        <f t="shared" si="256"/>
        <v>平成29</v>
      </c>
      <c r="B2962" s="551">
        <f t="shared" si="253"/>
        <v>8</v>
      </c>
      <c r="C2962" s="648" t="s">
        <v>6522</v>
      </c>
      <c r="D2962" s="648">
        <f t="shared" si="254"/>
        <v>43058</v>
      </c>
      <c r="E2962" s="694">
        <v>3</v>
      </c>
      <c r="F2962" s="723" t="s">
        <v>6523</v>
      </c>
      <c r="G2962" s="723" t="s">
        <v>1931</v>
      </c>
      <c r="H2962" s="723" t="s">
        <v>3242</v>
      </c>
      <c r="I2962" s="695" t="s">
        <v>4075</v>
      </c>
      <c r="J2962" s="697">
        <v>1</v>
      </c>
      <c r="K2962" s="697">
        <v>122</v>
      </c>
      <c r="L2962" s="697">
        <v>212</v>
      </c>
      <c r="M2962" s="176">
        <f t="shared" si="257"/>
        <v>636</v>
      </c>
      <c r="N2962" s="1110"/>
      <c r="O2962" s="1129" t="str">
        <f t="shared" si="255"/>
        <v/>
      </c>
      <c r="P2962" s="175"/>
      <c r="Q2962" s="175"/>
      <c r="R2962" s="175"/>
      <c r="S2962" s="175"/>
      <c r="T2962" s="175"/>
      <c r="U2962" s="175"/>
      <c r="V2962" s="175"/>
      <c r="W2962" s="175"/>
      <c r="X2962" s="175"/>
      <c r="Y2962" s="175"/>
      <c r="Z2962" s="175"/>
      <c r="AA2962" s="175"/>
      <c r="AB2962" s="175"/>
      <c r="AC2962" s="175"/>
      <c r="AD2962" s="175"/>
      <c r="AE2962" s="175"/>
      <c r="AF2962" s="175"/>
      <c r="AG2962" s="175"/>
    </row>
    <row r="2963" spans="1:33" ht="18" customHeight="1">
      <c r="A2963" s="647" t="str">
        <f t="shared" si="256"/>
        <v>平成29</v>
      </c>
      <c r="B2963" s="551">
        <f t="shared" si="253"/>
        <v>72</v>
      </c>
      <c r="C2963" s="648" t="s">
        <v>6524</v>
      </c>
      <c r="D2963" s="648" t="str">
        <f t="shared" si="254"/>
        <v/>
      </c>
      <c r="E2963" s="694">
        <v>1</v>
      </c>
      <c r="F2963" s="723" t="s">
        <v>5812</v>
      </c>
      <c r="G2963" s="723" t="s">
        <v>1931</v>
      </c>
      <c r="H2963" s="723" t="s">
        <v>3242</v>
      </c>
      <c r="I2963" s="695" t="s">
        <v>4075</v>
      </c>
      <c r="J2963" s="697">
        <v>1</v>
      </c>
      <c r="K2963" s="697">
        <v>6</v>
      </c>
      <c r="L2963" s="697">
        <v>102</v>
      </c>
      <c r="M2963" s="176">
        <f t="shared" si="257"/>
        <v>102</v>
      </c>
      <c r="N2963" s="1110" t="s">
        <v>5342</v>
      </c>
      <c r="O2963" s="1129" t="str">
        <f t="shared" si="255"/>
        <v/>
      </c>
      <c r="P2963" s="175"/>
      <c r="Q2963" s="175"/>
      <c r="R2963" s="175"/>
      <c r="S2963" s="175"/>
      <c r="T2963" s="175"/>
      <c r="U2963" s="175"/>
      <c r="V2963" s="175"/>
      <c r="W2963" s="175"/>
      <c r="X2963" s="175"/>
      <c r="Y2963" s="175"/>
      <c r="Z2963" s="175"/>
      <c r="AA2963" s="175"/>
      <c r="AB2963" s="175"/>
      <c r="AC2963" s="175"/>
      <c r="AD2963" s="175"/>
      <c r="AE2963" s="175"/>
      <c r="AF2963" s="175"/>
      <c r="AG2963" s="175"/>
    </row>
    <row r="2964" spans="1:33" ht="18" customHeight="1">
      <c r="A2964" s="647" t="str">
        <f t="shared" si="256"/>
        <v>平成29</v>
      </c>
      <c r="B2964" s="551">
        <f t="shared" si="253"/>
        <v>72</v>
      </c>
      <c r="C2964" s="648" t="s">
        <v>6525</v>
      </c>
      <c r="D2964" s="648" t="str">
        <f t="shared" si="254"/>
        <v/>
      </c>
      <c r="E2964" s="694">
        <v>1</v>
      </c>
      <c r="F2964" s="723" t="s">
        <v>6526</v>
      </c>
      <c r="G2964" s="723" t="s">
        <v>3326</v>
      </c>
      <c r="H2964" s="723" t="s">
        <v>3242</v>
      </c>
      <c r="I2964" s="695" t="s">
        <v>4075</v>
      </c>
      <c r="J2964" s="697">
        <v>1</v>
      </c>
      <c r="K2964" s="697">
        <v>6</v>
      </c>
      <c r="L2964" s="697">
        <v>119</v>
      </c>
      <c r="M2964" s="176">
        <f t="shared" si="257"/>
        <v>119</v>
      </c>
      <c r="N2964" s="1110" t="s">
        <v>5342</v>
      </c>
      <c r="O2964" s="1129" t="str">
        <f t="shared" si="255"/>
        <v/>
      </c>
      <c r="P2964" s="175"/>
      <c r="Q2964" s="175"/>
      <c r="R2964" s="175"/>
      <c r="S2964" s="175"/>
      <c r="T2964" s="175"/>
      <c r="U2964" s="175"/>
      <c r="V2964" s="175"/>
      <c r="W2964" s="175"/>
      <c r="X2964" s="175"/>
      <c r="Y2964" s="175"/>
      <c r="Z2964" s="175"/>
      <c r="AA2964" s="175"/>
      <c r="AB2964" s="175"/>
      <c r="AC2964" s="175"/>
      <c r="AD2964" s="175"/>
      <c r="AE2964" s="175"/>
      <c r="AF2964" s="175"/>
      <c r="AG2964" s="175"/>
    </row>
    <row r="2965" spans="1:33" ht="18" customHeight="1">
      <c r="A2965" s="647" t="str">
        <f t="shared" si="256"/>
        <v>平成29</v>
      </c>
      <c r="B2965" s="551">
        <f t="shared" si="253"/>
        <v>139</v>
      </c>
      <c r="C2965" s="648" t="s">
        <v>6527</v>
      </c>
      <c r="D2965" s="648" t="str">
        <f t="shared" si="254"/>
        <v/>
      </c>
      <c r="E2965" s="694">
        <v>1</v>
      </c>
      <c r="F2965" s="723" t="s">
        <v>6528</v>
      </c>
      <c r="G2965" s="723" t="s">
        <v>3134</v>
      </c>
      <c r="H2965" s="723" t="s">
        <v>2957</v>
      </c>
      <c r="I2965" s="695" t="s">
        <v>4075</v>
      </c>
      <c r="J2965" s="697">
        <v>1</v>
      </c>
      <c r="K2965" s="697">
        <v>2</v>
      </c>
      <c r="L2965" s="697">
        <v>98</v>
      </c>
      <c r="M2965" s="176">
        <f t="shared" si="257"/>
        <v>98</v>
      </c>
      <c r="N2965" s="1110" t="s">
        <v>5342</v>
      </c>
      <c r="O2965" s="1129" t="str">
        <f t="shared" si="255"/>
        <v/>
      </c>
      <c r="P2965" s="175"/>
      <c r="Q2965" s="175"/>
      <c r="R2965" s="175"/>
      <c r="S2965" s="175"/>
      <c r="T2965" s="175"/>
      <c r="U2965" s="175"/>
      <c r="V2965" s="175"/>
      <c r="W2965" s="175"/>
      <c r="X2965" s="175"/>
      <c r="Y2965" s="175"/>
      <c r="Z2965" s="175"/>
      <c r="AA2965" s="175"/>
      <c r="AB2965" s="175"/>
      <c r="AC2965" s="175"/>
      <c r="AD2965" s="175"/>
      <c r="AE2965" s="175"/>
      <c r="AF2965" s="175"/>
      <c r="AG2965" s="175"/>
    </row>
    <row r="2966" spans="1:33" ht="18" customHeight="1">
      <c r="A2966" s="647" t="str">
        <f t="shared" si="256"/>
        <v>平成29</v>
      </c>
      <c r="B2966" s="551">
        <f t="shared" si="253"/>
        <v>150</v>
      </c>
      <c r="C2966" s="648" t="s">
        <v>6529</v>
      </c>
      <c r="D2966" s="648" t="str">
        <f t="shared" si="254"/>
        <v/>
      </c>
      <c r="E2966" s="694">
        <v>1</v>
      </c>
      <c r="F2966" s="723" t="s">
        <v>6530</v>
      </c>
      <c r="G2966" s="723" t="s">
        <v>6472</v>
      </c>
      <c r="H2966" s="723" t="s">
        <v>3527</v>
      </c>
      <c r="I2966" s="695" t="s">
        <v>4075</v>
      </c>
      <c r="J2966" s="697">
        <v>2</v>
      </c>
      <c r="K2966" s="697">
        <v>1</v>
      </c>
      <c r="L2966" s="697">
        <v>13</v>
      </c>
      <c r="M2966" s="176">
        <f t="shared" si="257"/>
        <v>13</v>
      </c>
      <c r="N2966" s="1110" t="s">
        <v>5342</v>
      </c>
      <c r="O2966" s="1129" t="str">
        <f t="shared" si="255"/>
        <v/>
      </c>
      <c r="P2966" s="175"/>
      <c r="Q2966" s="175"/>
      <c r="R2966" s="175"/>
      <c r="S2966" s="175"/>
      <c r="T2966" s="175"/>
      <c r="U2966" s="175"/>
      <c r="V2966" s="175"/>
      <c r="W2966" s="175"/>
      <c r="X2966" s="175"/>
      <c r="Y2966" s="175"/>
      <c r="Z2966" s="175"/>
      <c r="AA2966" s="175"/>
      <c r="AB2966" s="175"/>
      <c r="AC2966" s="175"/>
      <c r="AD2966" s="175"/>
      <c r="AE2966" s="175"/>
      <c r="AF2966" s="175"/>
      <c r="AG2966" s="175"/>
    </row>
    <row r="2967" spans="1:33" ht="18" customHeight="1">
      <c r="A2967" s="647" t="str">
        <f t="shared" si="256"/>
        <v>平成29</v>
      </c>
      <c r="B2967" s="551">
        <f t="shared" si="253"/>
        <v>72</v>
      </c>
      <c r="C2967" s="648" t="s">
        <v>6531</v>
      </c>
      <c r="D2967" s="648" t="str">
        <f t="shared" si="254"/>
        <v/>
      </c>
      <c r="E2967" s="694">
        <v>1</v>
      </c>
      <c r="F2967" s="723" t="s">
        <v>6532</v>
      </c>
      <c r="G2967" s="723" t="s">
        <v>2915</v>
      </c>
      <c r="H2967" s="723" t="s">
        <v>3538</v>
      </c>
      <c r="I2967" s="695" t="s">
        <v>4075</v>
      </c>
      <c r="J2967" s="697">
        <v>2</v>
      </c>
      <c r="K2967" s="697">
        <v>6</v>
      </c>
      <c r="L2967" s="697">
        <v>68</v>
      </c>
      <c r="M2967" s="176">
        <f t="shared" si="257"/>
        <v>68</v>
      </c>
      <c r="N2967" s="1110"/>
      <c r="O2967" s="1129" t="str">
        <f t="shared" si="255"/>
        <v/>
      </c>
      <c r="P2967" s="175"/>
      <c r="Q2967" s="175"/>
      <c r="R2967" s="175"/>
      <c r="S2967" s="175"/>
      <c r="T2967" s="175"/>
      <c r="U2967" s="175"/>
      <c r="V2967" s="175"/>
      <c r="W2967" s="175"/>
      <c r="X2967" s="175"/>
      <c r="Y2967" s="175"/>
      <c r="Z2967" s="175"/>
      <c r="AA2967" s="175"/>
      <c r="AB2967" s="175"/>
      <c r="AC2967" s="175"/>
      <c r="AD2967" s="175"/>
      <c r="AE2967" s="175"/>
      <c r="AF2967" s="175"/>
      <c r="AG2967" s="175"/>
    </row>
    <row r="2968" spans="1:33" ht="18" customHeight="1">
      <c r="A2968" s="647" t="str">
        <f t="shared" si="256"/>
        <v>平成29</v>
      </c>
      <c r="B2968" s="551">
        <f t="shared" si="253"/>
        <v>85</v>
      </c>
      <c r="C2968" s="648" t="s">
        <v>6533</v>
      </c>
      <c r="D2968" s="648" t="str">
        <f t="shared" si="254"/>
        <v/>
      </c>
      <c r="E2968" s="694">
        <v>1</v>
      </c>
      <c r="F2968" s="723" t="s">
        <v>6534</v>
      </c>
      <c r="G2968" s="723" t="s">
        <v>2915</v>
      </c>
      <c r="H2968" s="723" t="s">
        <v>3538</v>
      </c>
      <c r="I2968" s="695" t="s">
        <v>4075</v>
      </c>
      <c r="J2968" s="697">
        <v>2</v>
      </c>
      <c r="K2968" s="697">
        <v>5</v>
      </c>
      <c r="L2968" s="697">
        <v>81</v>
      </c>
      <c r="M2968" s="176">
        <f t="shared" si="257"/>
        <v>81</v>
      </c>
      <c r="N2968" s="1110"/>
      <c r="O2968" s="1129" t="str">
        <f t="shared" si="255"/>
        <v/>
      </c>
      <c r="P2968" s="175"/>
      <c r="Q2968" s="175"/>
      <c r="R2968" s="175"/>
      <c r="S2968" s="175"/>
      <c r="T2968" s="175"/>
      <c r="U2968" s="175"/>
      <c r="V2968" s="175"/>
      <c r="W2968" s="175"/>
      <c r="X2968" s="175"/>
      <c r="Y2968" s="175"/>
      <c r="Z2968" s="175"/>
      <c r="AA2968" s="175"/>
      <c r="AB2968" s="175"/>
      <c r="AC2968" s="175"/>
      <c r="AD2968" s="175"/>
      <c r="AE2968" s="175"/>
      <c r="AF2968" s="175"/>
      <c r="AG2968" s="175"/>
    </row>
    <row r="2969" spans="1:33" ht="18" customHeight="1">
      <c r="A2969" s="647" t="str">
        <f t="shared" si="256"/>
        <v>平成29</v>
      </c>
      <c r="B2969" s="551">
        <f t="shared" si="253"/>
        <v>125</v>
      </c>
      <c r="C2969" s="648" t="s">
        <v>6535</v>
      </c>
      <c r="D2969" s="648" t="str">
        <f t="shared" si="254"/>
        <v/>
      </c>
      <c r="E2969" s="694">
        <v>1</v>
      </c>
      <c r="F2969" s="704" t="s">
        <v>6536</v>
      </c>
      <c r="G2969" s="723" t="s">
        <v>3175</v>
      </c>
      <c r="H2969" s="723" t="s">
        <v>3585</v>
      </c>
      <c r="I2969" s="695" t="s">
        <v>4976</v>
      </c>
      <c r="J2969" s="697">
        <v>2</v>
      </c>
      <c r="K2969" s="697">
        <v>3</v>
      </c>
      <c r="L2969" s="697">
        <v>42</v>
      </c>
      <c r="M2969" s="176">
        <f t="shared" si="257"/>
        <v>42</v>
      </c>
      <c r="N2969" s="1110" t="s">
        <v>5342</v>
      </c>
      <c r="O2969" s="1129" t="str">
        <f t="shared" si="255"/>
        <v/>
      </c>
      <c r="P2969" s="175"/>
      <c r="Q2969" s="175"/>
      <c r="R2969" s="175"/>
      <c r="S2969" s="175"/>
      <c r="T2969" s="175"/>
      <c r="U2969" s="175"/>
      <c r="V2969" s="175"/>
      <c r="W2969" s="175"/>
      <c r="X2969" s="175"/>
      <c r="Y2969" s="175"/>
      <c r="Z2969" s="175"/>
      <c r="AA2969" s="175"/>
      <c r="AB2969" s="175"/>
      <c r="AC2969" s="175"/>
      <c r="AD2969" s="175"/>
      <c r="AE2969" s="175"/>
      <c r="AF2969" s="175"/>
      <c r="AG2969" s="175"/>
    </row>
    <row r="2970" spans="1:33" ht="18" customHeight="1">
      <c r="A2970" s="647" t="str">
        <f t="shared" si="256"/>
        <v>平成29</v>
      </c>
      <c r="B2970" s="551">
        <f t="shared" si="253"/>
        <v>150</v>
      </c>
      <c r="C2970" s="648" t="s">
        <v>6537</v>
      </c>
      <c r="D2970" s="648" t="str">
        <f t="shared" si="254"/>
        <v/>
      </c>
      <c r="E2970" s="694">
        <v>1</v>
      </c>
      <c r="F2970" s="704" t="s">
        <v>6161</v>
      </c>
      <c r="G2970" s="723" t="s">
        <v>5938</v>
      </c>
      <c r="H2970" s="723" t="s">
        <v>3585</v>
      </c>
      <c r="I2970" s="695" t="s">
        <v>4976</v>
      </c>
      <c r="J2970" s="697">
        <v>2</v>
      </c>
      <c r="K2970" s="697">
        <v>1</v>
      </c>
      <c r="L2970" s="697">
        <v>31</v>
      </c>
      <c r="M2970" s="176">
        <f t="shared" si="257"/>
        <v>31</v>
      </c>
      <c r="N2970" s="1110" t="s">
        <v>5342</v>
      </c>
      <c r="O2970" s="1129" t="str">
        <f t="shared" si="255"/>
        <v/>
      </c>
      <c r="P2970" s="175"/>
      <c r="Q2970" s="175"/>
      <c r="R2970" s="175"/>
      <c r="S2970" s="175"/>
      <c r="T2970" s="175"/>
      <c r="U2970" s="175"/>
      <c r="V2970" s="175"/>
      <c r="W2970" s="175"/>
      <c r="X2970" s="175"/>
      <c r="Y2970" s="175"/>
      <c r="Z2970" s="175"/>
      <c r="AA2970" s="175"/>
      <c r="AB2970" s="175"/>
      <c r="AC2970" s="175"/>
      <c r="AD2970" s="175"/>
      <c r="AE2970" s="175"/>
      <c r="AF2970" s="175"/>
      <c r="AG2970" s="175"/>
    </row>
    <row r="2971" spans="1:33" ht="18" customHeight="1">
      <c r="A2971" s="647" t="str">
        <f t="shared" si="256"/>
        <v>平成29</v>
      </c>
      <c r="B2971" s="551">
        <f t="shared" si="253"/>
        <v>139</v>
      </c>
      <c r="C2971" s="648" t="s">
        <v>6538</v>
      </c>
      <c r="D2971" s="648" t="str">
        <f t="shared" si="254"/>
        <v/>
      </c>
      <c r="E2971" s="694">
        <v>1</v>
      </c>
      <c r="F2971" s="704" t="s">
        <v>6161</v>
      </c>
      <c r="G2971" s="723" t="s">
        <v>5938</v>
      </c>
      <c r="H2971" s="723" t="s">
        <v>3585</v>
      </c>
      <c r="I2971" s="695" t="s">
        <v>4976</v>
      </c>
      <c r="J2971" s="697">
        <v>2</v>
      </c>
      <c r="K2971" s="697">
        <v>2</v>
      </c>
      <c r="L2971" s="697">
        <v>24</v>
      </c>
      <c r="M2971" s="176">
        <f t="shared" si="257"/>
        <v>24</v>
      </c>
      <c r="N2971" s="1110" t="s">
        <v>5342</v>
      </c>
      <c r="O2971" s="1129" t="str">
        <f t="shared" si="255"/>
        <v/>
      </c>
      <c r="P2971" s="175"/>
      <c r="Q2971" s="175"/>
      <c r="R2971" s="175"/>
      <c r="S2971" s="175"/>
      <c r="T2971" s="175"/>
      <c r="U2971" s="175"/>
      <c r="V2971" s="175"/>
      <c r="W2971" s="175"/>
      <c r="X2971" s="175"/>
      <c r="Y2971" s="175"/>
      <c r="Z2971" s="175"/>
      <c r="AA2971" s="175"/>
      <c r="AB2971" s="175"/>
      <c r="AC2971" s="175"/>
      <c r="AD2971" s="175"/>
      <c r="AE2971" s="175"/>
      <c r="AF2971" s="175"/>
      <c r="AG2971" s="175"/>
    </row>
    <row r="2972" spans="1:33" ht="18" customHeight="1">
      <c r="A2972" s="647" t="str">
        <f t="shared" si="256"/>
        <v>平成29</v>
      </c>
      <c r="B2972" s="551">
        <f t="shared" si="253"/>
        <v>139</v>
      </c>
      <c r="C2972" s="648" t="s">
        <v>6539</v>
      </c>
      <c r="D2972" s="648" t="str">
        <f t="shared" si="254"/>
        <v/>
      </c>
      <c r="E2972" s="694">
        <v>1</v>
      </c>
      <c r="F2972" s="704" t="s">
        <v>6163</v>
      </c>
      <c r="G2972" s="723" t="s">
        <v>6540</v>
      </c>
      <c r="H2972" s="723" t="s">
        <v>3585</v>
      </c>
      <c r="I2972" s="695" t="s">
        <v>4976</v>
      </c>
      <c r="J2972" s="697">
        <v>2</v>
      </c>
      <c r="K2972" s="697">
        <v>2</v>
      </c>
      <c r="L2972" s="697">
        <v>93</v>
      </c>
      <c r="M2972" s="176">
        <f t="shared" si="257"/>
        <v>93</v>
      </c>
      <c r="N2972" s="1110" t="s">
        <v>5342</v>
      </c>
      <c r="O2972" s="1129" t="str">
        <f t="shared" si="255"/>
        <v/>
      </c>
      <c r="P2972" s="175"/>
      <c r="Q2972" s="175"/>
      <c r="R2972" s="175"/>
      <c r="S2972" s="175"/>
      <c r="T2972" s="175"/>
      <c r="U2972" s="175"/>
      <c r="V2972" s="175"/>
      <c r="W2972" s="175"/>
      <c r="X2972" s="175"/>
      <c r="Y2972" s="175"/>
      <c r="Z2972" s="175"/>
      <c r="AA2972" s="175"/>
      <c r="AB2972" s="175"/>
      <c r="AC2972" s="175"/>
      <c r="AD2972" s="175"/>
      <c r="AE2972" s="175"/>
      <c r="AF2972" s="175"/>
      <c r="AG2972" s="175"/>
    </row>
    <row r="2973" spans="1:33" ht="18" customHeight="1">
      <c r="A2973" s="647" t="str">
        <f t="shared" si="256"/>
        <v>平成29</v>
      </c>
      <c r="B2973" s="551">
        <f t="shared" si="253"/>
        <v>125</v>
      </c>
      <c r="C2973" s="648" t="s">
        <v>6541</v>
      </c>
      <c r="D2973" s="648" t="str">
        <f t="shared" si="254"/>
        <v/>
      </c>
      <c r="E2973" s="694">
        <v>1</v>
      </c>
      <c r="F2973" s="704" t="s">
        <v>6542</v>
      </c>
      <c r="G2973" s="723" t="s">
        <v>6543</v>
      </c>
      <c r="H2973" s="723" t="s">
        <v>3585</v>
      </c>
      <c r="I2973" s="695" t="s">
        <v>4976</v>
      </c>
      <c r="J2973" s="697">
        <v>2</v>
      </c>
      <c r="K2973" s="697">
        <v>3</v>
      </c>
      <c r="L2973" s="697">
        <v>27</v>
      </c>
      <c r="M2973" s="176">
        <f t="shared" si="257"/>
        <v>27</v>
      </c>
      <c r="N2973" s="1110" t="s">
        <v>5342</v>
      </c>
      <c r="O2973" s="1129" t="str">
        <f t="shared" si="255"/>
        <v/>
      </c>
      <c r="P2973" s="175"/>
      <c r="Q2973" s="175"/>
      <c r="R2973" s="175"/>
      <c r="S2973" s="175"/>
      <c r="T2973" s="175"/>
      <c r="U2973" s="175"/>
      <c r="V2973" s="175"/>
      <c r="W2973" s="175"/>
      <c r="X2973" s="175"/>
      <c r="Y2973" s="175"/>
      <c r="Z2973" s="175"/>
      <c r="AA2973" s="175"/>
      <c r="AB2973" s="175"/>
      <c r="AC2973" s="175"/>
      <c r="AD2973" s="175"/>
      <c r="AE2973" s="175"/>
      <c r="AF2973" s="175"/>
      <c r="AG2973" s="175"/>
    </row>
    <row r="2974" spans="1:33" ht="18" customHeight="1">
      <c r="A2974" s="647" t="str">
        <f t="shared" si="256"/>
        <v>平成29</v>
      </c>
      <c r="B2974" s="551">
        <f t="shared" si="253"/>
        <v>125</v>
      </c>
      <c r="C2974" s="648" t="s">
        <v>6544</v>
      </c>
      <c r="D2974" s="648" t="str">
        <f t="shared" si="254"/>
        <v/>
      </c>
      <c r="E2974" s="694">
        <v>1</v>
      </c>
      <c r="F2974" s="704" t="s">
        <v>6545</v>
      </c>
      <c r="G2974" s="723" t="s">
        <v>6546</v>
      </c>
      <c r="H2974" s="723" t="s">
        <v>3585</v>
      </c>
      <c r="I2974" s="695" t="s">
        <v>4976</v>
      </c>
      <c r="J2974" s="697">
        <v>2</v>
      </c>
      <c r="K2974" s="697">
        <v>3</v>
      </c>
      <c r="L2974" s="697">
        <v>27</v>
      </c>
      <c r="M2974" s="176">
        <f t="shared" si="257"/>
        <v>27</v>
      </c>
      <c r="N2974" s="1110" t="s">
        <v>5342</v>
      </c>
      <c r="O2974" s="1129" t="str">
        <f t="shared" si="255"/>
        <v/>
      </c>
      <c r="P2974" s="175"/>
      <c r="Q2974" s="175"/>
      <c r="R2974" s="175"/>
      <c r="S2974" s="175"/>
      <c r="T2974" s="175"/>
      <c r="U2974" s="175"/>
      <c r="V2974" s="175"/>
      <c r="W2974" s="175"/>
      <c r="X2974" s="175"/>
      <c r="Y2974" s="175"/>
      <c r="Z2974" s="175"/>
      <c r="AA2974" s="175"/>
      <c r="AB2974" s="175"/>
      <c r="AC2974" s="175"/>
      <c r="AD2974" s="175"/>
      <c r="AE2974" s="175"/>
      <c r="AF2974" s="175"/>
      <c r="AG2974" s="175"/>
    </row>
    <row r="2975" spans="1:33" ht="18" customHeight="1">
      <c r="A2975" s="647" t="str">
        <f t="shared" si="256"/>
        <v>平成29</v>
      </c>
      <c r="B2975" s="551">
        <f t="shared" si="253"/>
        <v>125</v>
      </c>
      <c r="C2975" s="648" t="s">
        <v>6547</v>
      </c>
      <c r="D2975" s="648" t="str">
        <f t="shared" si="254"/>
        <v/>
      </c>
      <c r="E2975" s="694">
        <v>1</v>
      </c>
      <c r="F2975" s="704" t="s">
        <v>6167</v>
      </c>
      <c r="G2975" s="723" t="s">
        <v>6548</v>
      </c>
      <c r="H2975" s="723" t="s">
        <v>3585</v>
      </c>
      <c r="I2975" s="695" t="s">
        <v>4976</v>
      </c>
      <c r="J2975" s="697">
        <v>2</v>
      </c>
      <c r="K2975" s="697">
        <v>3</v>
      </c>
      <c r="L2975" s="697">
        <v>27</v>
      </c>
      <c r="M2975" s="176">
        <f t="shared" si="257"/>
        <v>27</v>
      </c>
      <c r="N2975" s="1110" t="s">
        <v>5342</v>
      </c>
      <c r="O2975" s="1129" t="str">
        <f t="shared" si="255"/>
        <v/>
      </c>
      <c r="P2975" s="175"/>
      <c r="Q2975" s="175"/>
      <c r="R2975" s="175"/>
      <c r="S2975" s="175"/>
      <c r="T2975" s="175"/>
      <c r="U2975" s="175"/>
      <c r="V2975" s="175"/>
      <c r="W2975" s="175"/>
      <c r="X2975" s="175"/>
      <c r="Y2975" s="175"/>
      <c r="Z2975" s="175"/>
      <c r="AA2975" s="175"/>
      <c r="AB2975" s="175"/>
      <c r="AC2975" s="175"/>
      <c r="AD2975" s="175"/>
      <c r="AE2975" s="175"/>
      <c r="AF2975" s="175"/>
      <c r="AG2975" s="175"/>
    </row>
    <row r="2976" spans="1:33" ht="18" customHeight="1">
      <c r="A2976" s="647" t="str">
        <f t="shared" si="256"/>
        <v>平成29</v>
      </c>
      <c r="B2976" s="551">
        <f t="shared" si="253"/>
        <v>125</v>
      </c>
      <c r="C2976" s="648" t="s">
        <v>6549</v>
      </c>
      <c r="D2976" s="648" t="str">
        <f t="shared" si="254"/>
        <v/>
      </c>
      <c r="E2976" s="694">
        <v>1</v>
      </c>
      <c r="F2976" s="704" t="s">
        <v>6170</v>
      </c>
      <c r="G2976" s="723" t="s">
        <v>6550</v>
      </c>
      <c r="H2976" s="723" t="s">
        <v>3585</v>
      </c>
      <c r="I2976" s="695" t="s">
        <v>4976</v>
      </c>
      <c r="J2976" s="697">
        <v>2</v>
      </c>
      <c r="K2976" s="697">
        <v>3</v>
      </c>
      <c r="L2976" s="697">
        <v>42</v>
      </c>
      <c r="M2976" s="176">
        <f t="shared" si="257"/>
        <v>42</v>
      </c>
      <c r="N2976" s="1110" t="s">
        <v>5342</v>
      </c>
      <c r="O2976" s="1129" t="str">
        <f t="shared" si="255"/>
        <v/>
      </c>
      <c r="P2976" s="175"/>
      <c r="Q2976" s="175"/>
      <c r="R2976" s="175"/>
      <c r="S2976" s="175"/>
      <c r="T2976" s="175"/>
      <c r="U2976" s="175"/>
      <c r="V2976" s="175"/>
      <c r="W2976" s="175"/>
      <c r="X2976" s="175"/>
      <c r="Y2976" s="175"/>
      <c r="Z2976" s="175"/>
      <c r="AA2976" s="175"/>
      <c r="AB2976" s="175"/>
      <c r="AC2976" s="175"/>
      <c r="AD2976" s="175"/>
      <c r="AE2976" s="175"/>
      <c r="AF2976" s="175"/>
      <c r="AG2976" s="175"/>
    </row>
    <row r="2977" spans="1:33" ht="18" customHeight="1">
      <c r="A2977" s="647" t="str">
        <f t="shared" si="256"/>
        <v>平成29</v>
      </c>
      <c r="B2977" s="551">
        <f t="shared" si="253"/>
        <v>114</v>
      </c>
      <c r="C2977" s="648" t="s">
        <v>6551</v>
      </c>
      <c r="D2977" s="648" t="str">
        <f t="shared" si="254"/>
        <v/>
      </c>
      <c r="E2977" s="694">
        <v>1</v>
      </c>
      <c r="F2977" s="723" t="s">
        <v>6552</v>
      </c>
      <c r="G2977" s="723" t="s">
        <v>6553</v>
      </c>
      <c r="H2977" s="723" t="s">
        <v>3520</v>
      </c>
      <c r="I2977" s="695" t="s">
        <v>5039</v>
      </c>
      <c r="J2977" s="697">
        <v>1</v>
      </c>
      <c r="K2977" s="697">
        <v>4</v>
      </c>
      <c r="L2977" s="697">
        <v>241</v>
      </c>
      <c r="M2977" s="176">
        <f t="shared" si="257"/>
        <v>241</v>
      </c>
      <c r="N2977" s="1110" t="s">
        <v>5342</v>
      </c>
      <c r="O2977" s="1129" t="str">
        <f t="shared" si="255"/>
        <v/>
      </c>
      <c r="P2977" s="175"/>
      <c r="Q2977" s="175"/>
      <c r="R2977" s="175"/>
      <c r="S2977" s="175"/>
      <c r="T2977" s="175"/>
      <c r="U2977" s="175"/>
      <c r="V2977" s="175"/>
      <c r="W2977" s="175"/>
      <c r="X2977" s="175"/>
      <c r="Y2977" s="175"/>
      <c r="Z2977" s="175"/>
      <c r="AA2977" s="175"/>
      <c r="AB2977" s="175"/>
      <c r="AC2977" s="175"/>
      <c r="AD2977" s="175"/>
      <c r="AE2977" s="175"/>
      <c r="AF2977" s="175"/>
      <c r="AG2977" s="175"/>
    </row>
    <row r="2978" spans="1:33" ht="18" customHeight="1">
      <c r="A2978" s="647" t="str">
        <f t="shared" si="256"/>
        <v>平成29</v>
      </c>
      <c r="B2978" s="551">
        <f t="shared" si="253"/>
        <v>11</v>
      </c>
      <c r="C2978" s="648" t="s">
        <v>6554</v>
      </c>
      <c r="D2978" s="648">
        <f t="shared" si="254"/>
        <v>43072</v>
      </c>
      <c r="E2978" s="694">
        <v>2</v>
      </c>
      <c r="F2978" s="723" t="s">
        <v>6555</v>
      </c>
      <c r="G2978" s="723" t="s">
        <v>6556</v>
      </c>
      <c r="H2978" s="723" t="s">
        <v>3520</v>
      </c>
      <c r="I2978" s="695" t="s">
        <v>5039</v>
      </c>
      <c r="J2978" s="697">
        <v>1</v>
      </c>
      <c r="K2978" s="697">
        <v>102</v>
      </c>
      <c r="L2978" s="697">
        <v>318</v>
      </c>
      <c r="M2978" s="176">
        <f t="shared" si="257"/>
        <v>636</v>
      </c>
      <c r="N2978" s="1110"/>
      <c r="O2978" s="1129" t="str">
        <f t="shared" si="255"/>
        <v/>
      </c>
      <c r="P2978" s="175"/>
      <c r="Q2978" s="175"/>
      <c r="R2978" s="175"/>
      <c r="S2978" s="175"/>
      <c r="T2978" s="175"/>
      <c r="U2978" s="175"/>
      <c r="V2978" s="175"/>
      <c r="W2978" s="175"/>
      <c r="X2978" s="175"/>
      <c r="Y2978" s="175"/>
      <c r="Z2978" s="175"/>
      <c r="AA2978" s="175"/>
      <c r="AB2978" s="175"/>
      <c r="AC2978" s="175"/>
      <c r="AD2978" s="175"/>
      <c r="AE2978" s="175"/>
      <c r="AF2978" s="175"/>
      <c r="AG2978" s="175"/>
    </row>
    <row r="2979" spans="1:33" ht="18" customHeight="1">
      <c r="A2979" s="647" t="str">
        <f t="shared" si="256"/>
        <v>平成29</v>
      </c>
      <c r="B2979" s="551">
        <f t="shared" si="253"/>
        <v>72</v>
      </c>
      <c r="C2979" s="648" t="s">
        <v>6557</v>
      </c>
      <c r="D2979" s="648" t="str">
        <f t="shared" si="254"/>
        <v/>
      </c>
      <c r="E2979" s="694">
        <v>1</v>
      </c>
      <c r="F2979" s="723" t="s">
        <v>6558</v>
      </c>
      <c r="G2979" s="724" t="s">
        <v>6559</v>
      </c>
      <c r="H2979" s="723" t="s">
        <v>3571</v>
      </c>
      <c r="I2979" s="695" t="s">
        <v>6476</v>
      </c>
      <c r="J2979" s="697">
        <v>2</v>
      </c>
      <c r="K2979" s="697">
        <v>6</v>
      </c>
      <c r="L2979" s="697">
        <v>59</v>
      </c>
      <c r="M2979" s="176">
        <f t="shared" si="257"/>
        <v>59</v>
      </c>
      <c r="N2979" s="1110" t="s">
        <v>5342</v>
      </c>
      <c r="O2979" s="1129" t="str">
        <f t="shared" si="255"/>
        <v/>
      </c>
      <c r="P2979" s="175"/>
      <c r="Q2979" s="175"/>
      <c r="R2979" s="175"/>
      <c r="S2979" s="175"/>
      <c r="T2979" s="175"/>
      <c r="U2979" s="175"/>
      <c r="V2979" s="175"/>
      <c r="W2979" s="175"/>
      <c r="X2979" s="175"/>
      <c r="Y2979" s="175"/>
      <c r="Z2979" s="175"/>
      <c r="AA2979" s="175"/>
      <c r="AB2979" s="175"/>
      <c r="AC2979" s="175"/>
      <c r="AD2979" s="175"/>
      <c r="AE2979" s="175"/>
      <c r="AF2979" s="175"/>
      <c r="AG2979" s="175"/>
    </row>
    <row r="2980" spans="1:33" ht="18" customHeight="1">
      <c r="A2980" s="647" t="str">
        <f t="shared" si="256"/>
        <v>平成29</v>
      </c>
      <c r="B2980" s="551">
        <f t="shared" si="253"/>
        <v>72</v>
      </c>
      <c r="C2980" s="648" t="s">
        <v>6560</v>
      </c>
      <c r="D2980" s="648" t="str">
        <f t="shared" si="254"/>
        <v/>
      </c>
      <c r="E2980" s="694">
        <v>1</v>
      </c>
      <c r="F2980" s="723" t="s">
        <v>6561</v>
      </c>
      <c r="G2980" s="724" t="s">
        <v>6562</v>
      </c>
      <c r="H2980" s="723" t="s">
        <v>3571</v>
      </c>
      <c r="I2980" s="695" t="s">
        <v>6476</v>
      </c>
      <c r="J2980" s="697">
        <v>2</v>
      </c>
      <c r="K2980" s="697">
        <v>6</v>
      </c>
      <c r="L2980" s="697">
        <v>54</v>
      </c>
      <c r="M2980" s="176">
        <f t="shared" si="257"/>
        <v>54</v>
      </c>
      <c r="N2980" s="1110" t="s">
        <v>5342</v>
      </c>
      <c r="O2980" s="1129" t="str">
        <f t="shared" si="255"/>
        <v/>
      </c>
      <c r="P2980" s="175"/>
      <c r="Q2980" s="175"/>
      <c r="R2980" s="175"/>
      <c r="S2980" s="175"/>
      <c r="T2980" s="175"/>
      <c r="U2980" s="175"/>
      <c r="V2980" s="175"/>
      <c r="W2980" s="175"/>
      <c r="X2980" s="175"/>
      <c r="Y2980" s="175"/>
      <c r="Z2980" s="175"/>
      <c r="AA2980" s="175"/>
      <c r="AB2980" s="175"/>
      <c r="AC2980" s="175"/>
      <c r="AD2980" s="175"/>
      <c r="AE2980" s="175"/>
      <c r="AF2980" s="175"/>
      <c r="AG2980" s="175"/>
    </row>
    <row r="2981" spans="1:33" ht="18" customHeight="1">
      <c r="A2981" s="647" t="str">
        <f t="shared" si="256"/>
        <v>平成29</v>
      </c>
      <c r="B2981" s="551">
        <f t="shared" si="253"/>
        <v>72</v>
      </c>
      <c r="C2981" s="648" t="s">
        <v>6563</v>
      </c>
      <c r="D2981" s="648" t="str">
        <f t="shared" si="254"/>
        <v/>
      </c>
      <c r="E2981" s="694">
        <v>1</v>
      </c>
      <c r="F2981" s="723" t="s">
        <v>6564</v>
      </c>
      <c r="G2981" s="724" t="s">
        <v>3220</v>
      </c>
      <c r="H2981" s="723" t="s">
        <v>3571</v>
      </c>
      <c r="I2981" s="695" t="s">
        <v>6476</v>
      </c>
      <c r="J2981" s="697">
        <v>2</v>
      </c>
      <c r="K2981" s="697">
        <v>6</v>
      </c>
      <c r="L2981" s="697">
        <v>88</v>
      </c>
      <c r="M2981" s="176">
        <f t="shared" si="257"/>
        <v>88</v>
      </c>
      <c r="N2981" s="1110" t="s">
        <v>5342</v>
      </c>
      <c r="O2981" s="1129" t="str">
        <f t="shared" si="255"/>
        <v/>
      </c>
      <c r="P2981" s="175"/>
      <c r="Q2981" s="175"/>
      <c r="R2981" s="175"/>
      <c r="S2981" s="175"/>
      <c r="T2981" s="175"/>
      <c r="U2981" s="175"/>
      <c r="V2981" s="175"/>
      <c r="W2981" s="175"/>
      <c r="X2981" s="175"/>
      <c r="Y2981" s="175"/>
      <c r="Z2981" s="175"/>
      <c r="AA2981" s="175"/>
      <c r="AB2981" s="175"/>
      <c r="AC2981" s="175"/>
      <c r="AD2981" s="175"/>
      <c r="AE2981" s="175"/>
      <c r="AF2981" s="175"/>
      <c r="AG2981" s="175"/>
    </row>
    <row r="2982" spans="1:33" ht="18" customHeight="1">
      <c r="A2982" s="647" t="str">
        <f t="shared" si="256"/>
        <v>平成29</v>
      </c>
      <c r="B2982" s="551">
        <f t="shared" si="253"/>
        <v>72</v>
      </c>
      <c r="C2982" s="648" t="s">
        <v>6538</v>
      </c>
      <c r="D2982" s="648" t="str">
        <f t="shared" si="254"/>
        <v/>
      </c>
      <c r="E2982" s="694">
        <v>1</v>
      </c>
      <c r="F2982" s="723" t="s">
        <v>6565</v>
      </c>
      <c r="G2982" s="724" t="s">
        <v>6566</v>
      </c>
      <c r="H2982" s="723" t="s">
        <v>3571</v>
      </c>
      <c r="I2982" s="695" t="s">
        <v>6476</v>
      </c>
      <c r="J2982" s="697">
        <v>2</v>
      </c>
      <c r="K2982" s="697">
        <v>6</v>
      </c>
      <c r="L2982" s="697">
        <v>88</v>
      </c>
      <c r="M2982" s="176">
        <f t="shared" si="257"/>
        <v>88</v>
      </c>
      <c r="N2982" s="1110" t="s">
        <v>5342</v>
      </c>
      <c r="O2982" s="1129" t="str">
        <f t="shared" si="255"/>
        <v/>
      </c>
      <c r="P2982" s="175"/>
      <c r="Q2982" s="175"/>
      <c r="R2982" s="175"/>
      <c r="S2982" s="175"/>
      <c r="T2982" s="175"/>
      <c r="U2982" s="175"/>
      <c r="V2982" s="175"/>
      <c r="W2982" s="175"/>
      <c r="X2982" s="175"/>
      <c r="Y2982" s="175"/>
      <c r="Z2982" s="175"/>
      <c r="AA2982" s="175"/>
      <c r="AB2982" s="175"/>
      <c r="AC2982" s="175"/>
      <c r="AD2982" s="175"/>
      <c r="AE2982" s="175"/>
      <c r="AF2982" s="175"/>
      <c r="AG2982" s="175"/>
    </row>
    <row r="2983" spans="1:33" ht="18" customHeight="1">
      <c r="A2983" s="647" t="str">
        <f t="shared" si="256"/>
        <v>平成29</v>
      </c>
      <c r="B2983" s="551">
        <f t="shared" si="253"/>
        <v>85</v>
      </c>
      <c r="C2983" s="648" t="s">
        <v>6535</v>
      </c>
      <c r="D2983" s="648" t="str">
        <f t="shared" si="254"/>
        <v/>
      </c>
      <c r="E2983" s="694">
        <v>1</v>
      </c>
      <c r="F2983" s="723" t="s">
        <v>6567</v>
      </c>
      <c r="G2983" s="724" t="s">
        <v>6568</v>
      </c>
      <c r="H2983" s="723" t="s">
        <v>3571</v>
      </c>
      <c r="I2983" s="695" t="s">
        <v>6476</v>
      </c>
      <c r="J2983" s="697">
        <v>2</v>
      </c>
      <c r="K2983" s="697">
        <v>5</v>
      </c>
      <c r="L2983" s="697">
        <v>43</v>
      </c>
      <c r="M2983" s="176">
        <f t="shared" si="257"/>
        <v>43</v>
      </c>
      <c r="N2983" s="1110" t="s">
        <v>5342</v>
      </c>
      <c r="O2983" s="1129" t="str">
        <f t="shared" si="255"/>
        <v/>
      </c>
      <c r="P2983" s="175"/>
      <c r="Q2983" s="175"/>
      <c r="R2983" s="175"/>
      <c r="S2983" s="175"/>
      <c r="T2983" s="175"/>
      <c r="U2983" s="175"/>
      <c r="V2983" s="175"/>
      <c r="W2983" s="175"/>
      <c r="X2983" s="175"/>
      <c r="Y2983" s="175"/>
      <c r="Z2983" s="175"/>
      <c r="AA2983" s="175"/>
      <c r="AB2983" s="175"/>
      <c r="AC2983" s="175"/>
      <c r="AD2983" s="175"/>
      <c r="AE2983" s="175"/>
      <c r="AF2983" s="175"/>
      <c r="AG2983" s="175"/>
    </row>
    <row r="2984" spans="1:33" ht="18" customHeight="1">
      <c r="A2984" s="647" t="str">
        <f t="shared" si="256"/>
        <v>平成29</v>
      </c>
      <c r="B2984" s="551">
        <f t="shared" si="253"/>
        <v>85</v>
      </c>
      <c r="C2984" s="648" t="s">
        <v>6569</v>
      </c>
      <c r="D2984" s="648" t="str">
        <f t="shared" si="254"/>
        <v/>
      </c>
      <c r="E2984" s="694">
        <v>1</v>
      </c>
      <c r="F2984" s="723" t="s">
        <v>6570</v>
      </c>
      <c r="G2984" s="724" t="s">
        <v>6571</v>
      </c>
      <c r="H2984" s="723" t="s">
        <v>6572</v>
      </c>
      <c r="I2984" s="695" t="s">
        <v>4075</v>
      </c>
      <c r="J2984" s="697">
        <v>1</v>
      </c>
      <c r="K2984" s="697">
        <v>5</v>
      </c>
      <c r="L2984" s="697">
        <v>73</v>
      </c>
      <c r="M2984" s="176">
        <f t="shared" si="257"/>
        <v>73</v>
      </c>
      <c r="N2984" s="1110" t="s">
        <v>5342</v>
      </c>
      <c r="O2984" s="1129" t="str">
        <f t="shared" si="255"/>
        <v/>
      </c>
      <c r="P2984" s="175"/>
      <c r="Q2984" s="175"/>
      <c r="R2984" s="175"/>
      <c r="S2984" s="175"/>
      <c r="T2984" s="175"/>
      <c r="U2984" s="175"/>
      <c r="V2984" s="175"/>
      <c r="W2984" s="175"/>
      <c r="X2984" s="175"/>
      <c r="Y2984" s="175"/>
      <c r="Z2984" s="175"/>
      <c r="AA2984" s="175"/>
      <c r="AB2984" s="175"/>
      <c r="AC2984" s="175"/>
      <c r="AD2984" s="175"/>
      <c r="AE2984" s="175"/>
      <c r="AF2984" s="175"/>
      <c r="AG2984" s="175"/>
    </row>
    <row r="2985" spans="1:33" ht="18" customHeight="1">
      <c r="A2985" s="647" t="str">
        <f t="shared" si="256"/>
        <v>平成29</v>
      </c>
      <c r="B2985" s="551">
        <f t="shared" si="253"/>
        <v>125</v>
      </c>
      <c r="C2985" s="648" t="s">
        <v>6573</v>
      </c>
      <c r="D2985" s="648" t="str">
        <f t="shared" si="254"/>
        <v/>
      </c>
      <c r="E2985" s="694">
        <v>1</v>
      </c>
      <c r="F2985" s="723" t="s">
        <v>6574</v>
      </c>
      <c r="G2985" s="723" t="s">
        <v>3519</v>
      </c>
      <c r="H2985" s="723" t="s">
        <v>3571</v>
      </c>
      <c r="I2985" s="695" t="s">
        <v>6476</v>
      </c>
      <c r="J2985" s="697">
        <v>2</v>
      </c>
      <c r="K2985" s="697">
        <v>3</v>
      </c>
      <c r="L2985" s="697">
        <v>76</v>
      </c>
      <c r="M2985" s="176">
        <f t="shared" si="257"/>
        <v>76</v>
      </c>
      <c r="N2985" s="1110" t="s">
        <v>5342</v>
      </c>
      <c r="O2985" s="1129" t="str">
        <f t="shared" si="255"/>
        <v/>
      </c>
      <c r="P2985" s="175"/>
      <c r="Q2985" s="175"/>
      <c r="R2985" s="175"/>
      <c r="S2985" s="175"/>
      <c r="T2985" s="175"/>
      <c r="U2985" s="175"/>
      <c r="V2985" s="175"/>
      <c r="W2985" s="175"/>
      <c r="X2985" s="175"/>
      <c r="Y2985" s="175"/>
      <c r="Z2985" s="175"/>
      <c r="AA2985" s="175"/>
      <c r="AB2985" s="175"/>
      <c r="AC2985" s="175"/>
      <c r="AD2985" s="175"/>
      <c r="AE2985" s="175"/>
      <c r="AF2985" s="175"/>
      <c r="AG2985" s="175"/>
    </row>
    <row r="2986" spans="1:33" ht="18" customHeight="1">
      <c r="A2986" s="647" t="str">
        <f t="shared" si="256"/>
        <v>平成29</v>
      </c>
      <c r="B2986" s="551">
        <f t="shared" si="253"/>
        <v>85</v>
      </c>
      <c r="C2986" s="648" t="s">
        <v>6575</v>
      </c>
      <c r="D2986" s="648" t="str">
        <f t="shared" si="254"/>
        <v/>
      </c>
      <c r="E2986" s="694">
        <v>1</v>
      </c>
      <c r="F2986" s="723" t="s">
        <v>6576</v>
      </c>
      <c r="G2986" s="723" t="s">
        <v>3519</v>
      </c>
      <c r="H2986" s="723" t="s">
        <v>3571</v>
      </c>
      <c r="I2986" s="695" t="s">
        <v>6476</v>
      </c>
      <c r="J2986" s="697">
        <v>2</v>
      </c>
      <c r="K2986" s="697">
        <v>5</v>
      </c>
      <c r="L2986" s="697">
        <v>84</v>
      </c>
      <c r="M2986" s="176">
        <f t="shared" si="257"/>
        <v>84</v>
      </c>
      <c r="N2986" s="1110" t="s">
        <v>5342</v>
      </c>
      <c r="O2986" s="1129" t="str">
        <f t="shared" si="255"/>
        <v/>
      </c>
      <c r="P2986" s="175"/>
      <c r="Q2986" s="175"/>
      <c r="R2986" s="175"/>
      <c r="S2986" s="175"/>
      <c r="T2986" s="175"/>
      <c r="U2986" s="175"/>
      <c r="V2986" s="175"/>
      <c r="W2986" s="175"/>
      <c r="X2986" s="175"/>
      <c r="Y2986" s="175"/>
      <c r="Z2986" s="175"/>
      <c r="AA2986" s="175"/>
      <c r="AB2986" s="175"/>
      <c r="AC2986" s="175"/>
      <c r="AD2986" s="175"/>
      <c r="AE2986" s="175"/>
      <c r="AF2986" s="175"/>
      <c r="AG2986" s="175"/>
    </row>
    <row r="2987" spans="1:33" ht="18" customHeight="1">
      <c r="A2987" s="647" t="str">
        <f t="shared" si="256"/>
        <v>平成29</v>
      </c>
      <c r="B2987" s="551">
        <f t="shared" si="253"/>
        <v>150</v>
      </c>
      <c r="C2987" s="648" t="s">
        <v>6577</v>
      </c>
      <c r="D2987" s="648" t="str">
        <f t="shared" si="254"/>
        <v/>
      </c>
      <c r="E2987" s="694">
        <v>1</v>
      </c>
      <c r="F2987" s="723" t="s">
        <v>6578</v>
      </c>
      <c r="G2987" s="723" t="s">
        <v>6579</v>
      </c>
      <c r="H2987" s="723" t="s">
        <v>3571</v>
      </c>
      <c r="I2987" s="695" t="s">
        <v>6476</v>
      </c>
      <c r="J2987" s="697">
        <v>1</v>
      </c>
      <c r="K2987" s="697">
        <v>1</v>
      </c>
      <c r="L2987" s="697">
        <v>27</v>
      </c>
      <c r="M2987" s="176">
        <f t="shared" si="257"/>
        <v>27</v>
      </c>
      <c r="N2987" s="1110"/>
      <c r="O2987" s="1129" t="str">
        <f t="shared" si="255"/>
        <v/>
      </c>
      <c r="P2987" s="175"/>
      <c r="Q2987" s="175"/>
      <c r="R2987" s="175"/>
      <c r="S2987" s="175"/>
      <c r="T2987" s="175"/>
      <c r="U2987" s="175"/>
      <c r="V2987" s="175"/>
      <c r="W2987" s="175"/>
      <c r="X2987" s="175"/>
      <c r="Y2987" s="175"/>
      <c r="Z2987" s="175"/>
      <c r="AA2987" s="175"/>
      <c r="AB2987" s="175"/>
      <c r="AC2987" s="175"/>
      <c r="AD2987" s="175"/>
      <c r="AE2987" s="175"/>
      <c r="AF2987" s="175"/>
      <c r="AG2987" s="175"/>
    </row>
    <row r="2988" spans="1:33" ht="18" customHeight="1">
      <c r="A2988" s="647" t="str">
        <f t="shared" si="256"/>
        <v>平成29</v>
      </c>
      <c r="B2988" s="551">
        <f t="shared" si="253"/>
        <v>24</v>
      </c>
      <c r="C2988" s="648" t="s">
        <v>6580</v>
      </c>
      <c r="D2988" s="648" t="str">
        <f t="shared" si="254"/>
        <v/>
      </c>
      <c r="E2988" s="694">
        <v>1</v>
      </c>
      <c r="F2988" s="723" t="s">
        <v>6581</v>
      </c>
      <c r="G2988" s="723" t="s">
        <v>4929</v>
      </c>
      <c r="H2988" s="723" t="s">
        <v>3571</v>
      </c>
      <c r="I2988" s="695" t="s">
        <v>6476</v>
      </c>
      <c r="J2988" s="697">
        <v>1</v>
      </c>
      <c r="K2988" s="697">
        <v>32</v>
      </c>
      <c r="L2988" s="697">
        <v>274</v>
      </c>
      <c r="M2988" s="176">
        <f t="shared" si="257"/>
        <v>274</v>
      </c>
      <c r="N2988" s="1110"/>
      <c r="O2988" s="1129" t="str">
        <f t="shared" si="255"/>
        <v/>
      </c>
      <c r="P2988" s="175"/>
      <c r="Q2988" s="175"/>
      <c r="R2988" s="175"/>
      <c r="S2988" s="175"/>
      <c r="T2988" s="175"/>
      <c r="U2988" s="175"/>
      <c r="V2988" s="175"/>
      <c r="W2988" s="175"/>
      <c r="X2988" s="175"/>
      <c r="Y2988" s="175"/>
      <c r="Z2988" s="175"/>
      <c r="AA2988" s="175"/>
      <c r="AB2988" s="175"/>
      <c r="AC2988" s="175"/>
      <c r="AD2988" s="175"/>
      <c r="AE2988" s="175"/>
      <c r="AF2988" s="175"/>
      <c r="AG2988" s="175"/>
    </row>
    <row r="2989" spans="1:33" ht="18" customHeight="1">
      <c r="A2989" s="647" t="str">
        <f t="shared" si="256"/>
        <v>平成29</v>
      </c>
      <c r="B2989" s="551">
        <f t="shared" si="253"/>
        <v>32</v>
      </c>
      <c r="C2989" s="648" t="s">
        <v>6582</v>
      </c>
      <c r="D2989" s="648" t="str">
        <f t="shared" si="254"/>
        <v/>
      </c>
      <c r="E2989" s="694">
        <v>1</v>
      </c>
      <c r="F2989" s="723" t="s">
        <v>6583</v>
      </c>
      <c r="G2989" s="723" t="s">
        <v>3519</v>
      </c>
      <c r="H2989" s="723" t="s">
        <v>3520</v>
      </c>
      <c r="I2989" s="695" t="s">
        <v>5039</v>
      </c>
      <c r="J2989" s="697">
        <v>1</v>
      </c>
      <c r="K2989" s="697">
        <v>14</v>
      </c>
      <c r="L2989" s="697">
        <v>168</v>
      </c>
      <c r="M2989" s="176">
        <f t="shared" si="257"/>
        <v>168</v>
      </c>
      <c r="N2989" s="1110" t="s">
        <v>5342</v>
      </c>
      <c r="O2989" s="1129" t="str">
        <f t="shared" si="255"/>
        <v/>
      </c>
      <c r="P2989" s="175"/>
      <c r="Q2989" s="175"/>
      <c r="R2989" s="175"/>
      <c r="S2989" s="175"/>
      <c r="T2989" s="175"/>
      <c r="U2989" s="175"/>
      <c r="V2989" s="175"/>
      <c r="W2989" s="175"/>
      <c r="X2989" s="175"/>
      <c r="Y2989" s="175"/>
      <c r="Z2989" s="175"/>
      <c r="AA2989" s="175"/>
      <c r="AB2989" s="175"/>
      <c r="AC2989" s="175"/>
      <c r="AD2989" s="175"/>
      <c r="AE2989" s="175"/>
      <c r="AF2989" s="175"/>
      <c r="AG2989" s="175"/>
    </row>
    <row r="2990" spans="1:33" ht="18" customHeight="1">
      <c r="A2990" s="647" t="str">
        <f t="shared" si="256"/>
        <v>平成29</v>
      </c>
      <c r="B2990" s="551">
        <f t="shared" si="253"/>
        <v>4</v>
      </c>
      <c r="C2990" s="648" t="s">
        <v>6584</v>
      </c>
      <c r="D2990" s="648">
        <f t="shared" si="254"/>
        <v>43166</v>
      </c>
      <c r="E2990" s="694">
        <v>3</v>
      </c>
      <c r="F2990" s="707" t="s">
        <v>6585</v>
      </c>
      <c r="G2990" s="723" t="s">
        <v>485</v>
      </c>
      <c r="H2990" s="707" t="s">
        <v>3536</v>
      </c>
      <c r="I2990" s="705" t="s">
        <v>4976</v>
      </c>
      <c r="J2990" s="696" t="s">
        <v>5345</v>
      </c>
      <c r="K2990" s="697">
        <v>258</v>
      </c>
      <c r="L2990" s="697">
        <v>499</v>
      </c>
      <c r="M2990" s="176">
        <f t="shared" si="257"/>
        <v>1497</v>
      </c>
      <c r="N2990" s="1110" t="s">
        <v>5342</v>
      </c>
      <c r="O2990" s="1129" t="str">
        <f t="shared" si="255"/>
        <v/>
      </c>
      <c r="P2990" s="175"/>
      <c r="Q2990" s="175"/>
      <c r="R2990" s="175"/>
      <c r="S2990" s="175"/>
      <c r="T2990" s="175"/>
      <c r="U2990" s="175"/>
      <c r="V2990" s="175"/>
      <c r="W2990" s="175"/>
      <c r="X2990" s="175"/>
      <c r="Y2990" s="175"/>
      <c r="Z2990" s="175"/>
      <c r="AA2990" s="175"/>
      <c r="AB2990" s="175"/>
      <c r="AC2990" s="175"/>
      <c r="AD2990" s="175"/>
      <c r="AE2990" s="175"/>
      <c r="AF2990" s="175"/>
      <c r="AG2990" s="175"/>
    </row>
    <row r="2991" spans="1:33" ht="18" customHeight="1">
      <c r="A2991" s="647" t="str">
        <f t="shared" si="256"/>
        <v>平成29</v>
      </c>
      <c r="B2991" s="551">
        <f t="shared" si="253"/>
        <v>139</v>
      </c>
      <c r="C2991" s="648" t="s">
        <v>6584</v>
      </c>
      <c r="D2991" s="648" t="str">
        <f t="shared" si="254"/>
        <v/>
      </c>
      <c r="E2991" s="694">
        <v>1</v>
      </c>
      <c r="F2991" s="707" t="s">
        <v>6586</v>
      </c>
      <c r="G2991" s="723" t="s">
        <v>485</v>
      </c>
      <c r="H2991" s="707" t="s">
        <v>3533</v>
      </c>
      <c r="I2991" s="705" t="s">
        <v>4976</v>
      </c>
      <c r="J2991" s="696" t="s">
        <v>5345</v>
      </c>
      <c r="K2991" s="697">
        <v>2</v>
      </c>
      <c r="L2991" s="697">
        <v>135</v>
      </c>
      <c r="M2991" s="176">
        <f t="shared" si="257"/>
        <v>135</v>
      </c>
      <c r="N2991" s="1110" t="s">
        <v>5342</v>
      </c>
      <c r="O2991" s="1129" t="str">
        <f t="shared" si="255"/>
        <v/>
      </c>
      <c r="P2991" s="175"/>
      <c r="Q2991" s="175"/>
      <c r="R2991" s="175"/>
      <c r="S2991" s="175"/>
      <c r="T2991" s="175"/>
      <c r="U2991" s="175"/>
      <c r="V2991" s="175"/>
      <c r="W2991" s="175"/>
      <c r="X2991" s="175"/>
      <c r="Y2991" s="175"/>
      <c r="Z2991" s="175"/>
      <c r="AA2991" s="175"/>
      <c r="AB2991" s="175"/>
      <c r="AC2991" s="175"/>
      <c r="AD2991" s="175"/>
      <c r="AE2991" s="175"/>
      <c r="AF2991" s="175"/>
      <c r="AG2991" s="175"/>
    </row>
    <row r="2992" spans="1:33" ht="18" customHeight="1">
      <c r="A2992" s="647" t="str">
        <f t="shared" si="256"/>
        <v>平成29</v>
      </c>
      <c r="B2992" s="551">
        <f t="shared" si="253"/>
        <v>125</v>
      </c>
      <c r="C2992" s="648" t="s">
        <v>6587</v>
      </c>
      <c r="D2992" s="648" t="str">
        <f t="shared" si="254"/>
        <v/>
      </c>
      <c r="E2992" s="694">
        <v>1</v>
      </c>
      <c r="F2992" s="707" t="s">
        <v>6588</v>
      </c>
      <c r="G2992" s="723" t="s">
        <v>485</v>
      </c>
      <c r="H2992" s="707" t="s">
        <v>3533</v>
      </c>
      <c r="I2992" s="705" t="s">
        <v>4976</v>
      </c>
      <c r="J2992" s="696" t="s">
        <v>5345</v>
      </c>
      <c r="K2992" s="697">
        <v>3</v>
      </c>
      <c r="L2992" s="697">
        <v>155</v>
      </c>
      <c r="M2992" s="176">
        <f t="shared" si="257"/>
        <v>155</v>
      </c>
      <c r="N2992" s="1110" t="s">
        <v>5342</v>
      </c>
      <c r="O2992" s="1129" t="str">
        <f t="shared" si="255"/>
        <v/>
      </c>
      <c r="P2992" s="175"/>
      <c r="Q2992" s="175"/>
      <c r="R2992" s="175"/>
      <c r="S2992" s="175"/>
      <c r="T2992" s="175"/>
      <c r="U2992" s="175"/>
      <c r="V2992" s="175"/>
      <c r="W2992" s="175"/>
      <c r="X2992" s="175"/>
      <c r="Y2992" s="175"/>
      <c r="Z2992" s="175"/>
      <c r="AA2992" s="175"/>
      <c r="AB2992" s="175"/>
      <c r="AC2992" s="175"/>
      <c r="AD2992" s="175"/>
      <c r="AE2992" s="175"/>
      <c r="AF2992" s="175"/>
      <c r="AG2992" s="175"/>
    </row>
    <row r="2993" spans="1:33" ht="18" customHeight="1">
      <c r="A2993" s="647" t="str">
        <f t="shared" si="256"/>
        <v>平成29</v>
      </c>
      <c r="B2993" s="551">
        <f t="shared" si="253"/>
        <v>52</v>
      </c>
      <c r="C2993" s="648" t="s">
        <v>6589</v>
      </c>
      <c r="D2993" s="648" t="str">
        <f t="shared" si="254"/>
        <v/>
      </c>
      <c r="E2993" s="694">
        <v>1</v>
      </c>
      <c r="F2993" s="723" t="s">
        <v>6590</v>
      </c>
      <c r="G2993" s="723" t="s">
        <v>6591</v>
      </c>
      <c r="H2993" s="723" t="s">
        <v>3523</v>
      </c>
      <c r="I2993" s="695" t="s">
        <v>5039</v>
      </c>
      <c r="J2993" s="697">
        <v>2</v>
      </c>
      <c r="K2993" s="697">
        <v>9</v>
      </c>
      <c r="L2993" s="697">
        <v>127</v>
      </c>
      <c r="M2993" s="176">
        <f t="shared" si="257"/>
        <v>127</v>
      </c>
      <c r="N2993" s="1110" t="s">
        <v>5342</v>
      </c>
      <c r="O2993" s="1129" t="str">
        <f t="shared" si="255"/>
        <v/>
      </c>
      <c r="P2993" s="175"/>
      <c r="Q2993" s="175"/>
      <c r="R2993" s="175"/>
      <c r="S2993" s="175"/>
      <c r="T2993" s="175"/>
      <c r="U2993" s="175"/>
      <c r="V2993" s="175"/>
      <c r="W2993" s="175"/>
      <c r="X2993" s="175"/>
      <c r="Y2993" s="175"/>
      <c r="Z2993" s="175"/>
      <c r="AA2993" s="175"/>
      <c r="AB2993" s="175"/>
      <c r="AC2993" s="175"/>
      <c r="AD2993" s="175"/>
      <c r="AE2993" s="175"/>
      <c r="AF2993" s="175"/>
      <c r="AG2993" s="175"/>
    </row>
    <row r="2994" spans="1:33" ht="18" customHeight="1">
      <c r="A2994" s="647" t="str">
        <f t="shared" si="256"/>
        <v>平成29</v>
      </c>
      <c r="B2994" s="551">
        <f t="shared" si="253"/>
        <v>114</v>
      </c>
      <c r="C2994" s="648" t="s">
        <v>6577</v>
      </c>
      <c r="D2994" s="648" t="str">
        <f t="shared" si="254"/>
        <v/>
      </c>
      <c r="E2994" s="694">
        <v>1</v>
      </c>
      <c r="F2994" s="723" t="s">
        <v>6592</v>
      </c>
      <c r="G2994" s="723" t="s">
        <v>6593</v>
      </c>
      <c r="H2994" s="723" t="s">
        <v>4792</v>
      </c>
      <c r="I2994" s="695" t="s">
        <v>5039</v>
      </c>
      <c r="J2994" s="697">
        <v>1</v>
      </c>
      <c r="K2994" s="697">
        <v>4</v>
      </c>
      <c r="L2994" s="697">
        <v>148</v>
      </c>
      <c r="M2994" s="176">
        <f t="shared" si="257"/>
        <v>148</v>
      </c>
      <c r="N2994" s="1110"/>
      <c r="O2994" s="1129" t="str">
        <f t="shared" si="255"/>
        <v/>
      </c>
      <c r="P2994" s="175"/>
      <c r="Q2994" s="175"/>
      <c r="R2994" s="175"/>
      <c r="S2994" s="175"/>
      <c r="T2994" s="175"/>
      <c r="U2994" s="175"/>
      <c r="V2994" s="175"/>
      <c r="W2994" s="175"/>
      <c r="X2994" s="175"/>
      <c r="Y2994" s="175"/>
      <c r="Z2994" s="175"/>
      <c r="AA2994" s="175"/>
      <c r="AB2994" s="175"/>
      <c r="AC2994" s="175"/>
      <c r="AD2994" s="175"/>
      <c r="AE2994" s="175"/>
      <c r="AF2994" s="175"/>
      <c r="AG2994" s="175"/>
    </row>
    <row r="2995" spans="1:33" ht="18" customHeight="1">
      <c r="A2995" s="647" t="str">
        <f t="shared" si="256"/>
        <v>平成29</v>
      </c>
      <c r="B2995" s="551">
        <f t="shared" si="253"/>
        <v>37</v>
      </c>
      <c r="C2995" s="648" t="s">
        <v>6594</v>
      </c>
      <c r="D2995" s="648" t="str">
        <f t="shared" si="254"/>
        <v/>
      </c>
      <c r="E2995" s="694">
        <v>1</v>
      </c>
      <c r="F2995" s="704" t="s">
        <v>6595</v>
      </c>
      <c r="G2995" s="723" t="s">
        <v>3175</v>
      </c>
      <c r="H2995" s="723" t="s">
        <v>3585</v>
      </c>
      <c r="I2995" s="695" t="s">
        <v>4976</v>
      </c>
      <c r="J2995" s="697">
        <v>2</v>
      </c>
      <c r="K2995" s="697">
        <v>11</v>
      </c>
      <c r="L2995" s="697">
        <v>42</v>
      </c>
      <c r="M2995" s="176">
        <f t="shared" si="257"/>
        <v>42</v>
      </c>
      <c r="N2995" s="1110" t="s">
        <v>5342</v>
      </c>
      <c r="O2995" s="1129" t="str">
        <f t="shared" si="255"/>
        <v/>
      </c>
      <c r="P2995" s="175"/>
      <c r="Q2995" s="175"/>
      <c r="R2995" s="175"/>
      <c r="S2995" s="175"/>
      <c r="T2995" s="175"/>
      <c r="U2995" s="175"/>
      <c r="V2995" s="175"/>
      <c r="W2995" s="175"/>
      <c r="X2995" s="175"/>
      <c r="Y2995" s="175"/>
      <c r="Z2995" s="175"/>
      <c r="AA2995" s="175"/>
      <c r="AB2995" s="175"/>
      <c r="AC2995" s="175"/>
      <c r="AD2995" s="175"/>
      <c r="AE2995" s="175"/>
      <c r="AF2995" s="175"/>
      <c r="AG2995" s="175"/>
    </row>
    <row r="2996" spans="1:33" ht="18" customHeight="1">
      <c r="A2996" s="647" t="str">
        <f t="shared" si="256"/>
        <v>平成29</v>
      </c>
      <c r="B2996" s="551">
        <f t="shared" si="253"/>
        <v>26</v>
      </c>
      <c r="C2996" s="648" t="s">
        <v>6596</v>
      </c>
      <c r="D2996" s="648" t="str">
        <f t="shared" si="254"/>
        <v/>
      </c>
      <c r="E2996" s="694">
        <v>1</v>
      </c>
      <c r="F2996" s="723" t="s">
        <v>6597</v>
      </c>
      <c r="G2996" s="723" t="s">
        <v>3134</v>
      </c>
      <c r="H2996" s="723" t="s">
        <v>3703</v>
      </c>
      <c r="I2996" s="695" t="s">
        <v>4976</v>
      </c>
      <c r="J2996" s="697">
        <v>1</v>
      </c>
      <c r="K2996" s="697">
        <v>26</v>
      </c>
      <c r="L2996" s="697">
        <v>107</v>
      </c>
      <c r="M2996" s="176">
        <f t="shared" si="257"/>
        <v>107</v>
      </c>
      <c r="N2996" s="1110" t="s">
        <v>5342</v>
      </c>
      <c r="O2996" s="1129" t="str">
        <f t="shared" si="255"/>
        <v/>
      </c>
      <c r="P2996" s="175"/>
      <c r="Q2996" s="175"/>
      <c r="R2996" s="175"/>
      <c r="S2996" s="175"/>
      <c r="T2996" s="175"/>
      <c r="U2996" s="175"/>
      <c r="V2996" s="175"/>
      <c r="W2996" s="175"/>
      <c r="X2996" s="175"/>
      <c r="Y2996" s="175"/>
      <c r="Z2996" s="175"/>
      <c r="AA2996" s="175"/>
      <c r="AB2996" s="175"/>
      <c r="AC2996" s="175"/>
      <c r="AD2996" s="175"/>
      <c r="AE2996" s="175"/>
      <c r="AF2996" s="175"/>
      <c r="AG2996" s="175"/>
    </row>
    <row r="2997" spans="1:33" ht="18" customHeight="1">
      <c r="A2997" s="647" t="str">
        <f t="shared" si="256"/>
        <v>平成29</v>
      </c>
      <c r="B2997" s="551">
        <f t="shared" si="253"/>
        <v>85</v>
      </c>
      <c r="C2997" s="648" t="s">
        <v>6598</v>
      </c>
      <c r="D2997" s="648" t="str">
        <f t="shared" si="254"/>
        <v/>
      </c>
      <c r="E2997" s="694">
        <v>1</v>
      </c>
      <c r="F2997" s="723" t="s">
        <v>6599</v>
      </c>
      <c r="G2997" s="723" t="s">
        <v>3134</v>
      </c>
      <c r="H2997" s="723" t="s">
        <v>3703</v>
      </c>
      <c r="I2997" s="695" t="s">
        <v>4976</v>
      </c>
      <c r="J2997" s="697">
        <v>2</v>
      </c>
      <c r="K2997" s="697">
        <v>5</v>
      </c>
      <c r="L2997" s="697">
        <v>102</v>
      </c>
      <c r="M2997" s="176">
        <f t="shared" si="257"/>
        <v>102</v>
      </c>
      <c r="N2997" s="1110"/>
      <c r="O2997" s="1129" t="str">
        <f t="shared" si="255"/>
        <v/>
      </c>
      <c r="P2997" s="175"/>
      <c r="Q2997" s="175"/>
      <c r="R2997" s="175"/>
      <c r="S2997" s="175"/>
      <c r="T2997" s="175"/>
      <c r="U2997" s="175"/>
      <c r="V2997" s="175"/>
      <c r="W2997" s="175"/>
      <c r="X2997" s="175"/>
      <c r="Y2997" s="175"/>
      <c r="Z2997" s="175"/>
      <c r="AA2997" s="175"/>
      <c r="AB2997" s="175"/>
      <c r="AC2997" s="175"/>
      <c r="AD2997" s="175"/>
      <c r="AE2997" s="175"/>
      <c r="AF2997" s="175"/>
      <c r="AG2997" s="175"/>
    </row>
    <row r="2998" spans="1:33" ht="18" customHeight="1">
      <c r="A2998" s="647" t="str">
        <f t="shared" si="256"/>
        <v>平成29</v>
      </c>
      <c r="B2998" s="551">
        <f t="shared" si="253"/>
        <v>125</v>
      </c>
      <c r="C2998" s="648" t="s">
        <v>6575</v>
      </c>
      <c r="D2998" s="648" t="str">
        <f t="shared" si="254"/>
        <v/>
      </c>
      <c r="E2998" s="694">
        <v>1</v>
      </c>
      <c r="F2998" s="723" t="s">
        <v>6600</v>
      </c>
      <c r="G2998" s="723" t="s">
        <v>6601</v>
      </c>
      <c r="H2998" s="723" t="s">
        <v>2920</v>
      </c>
      <c r="I2998" s="695" t="s">
        <v>4976</v>
      </c>
      <c r="J2998" s="697">
        <v>2</v>
      </c>
      <c r="K2998" s="697">
        <v>3</v>
      </c>
      <c r="L2998" s="697">
        <v>22</v>
      </c>
      <c r="M2998" s="176">
        <f t="shared" si="257"/>
        <v>22</v>
      </c>
      <c r="N2998" s="1110" t="s">
        <v>5342</v>
      </c>
      <c r="O2998" s="1129" t="str">
        <f t="shared" si="255"/>
        <v/>
      </c>
      <c r="P2998" s="175"/>
      <c r="Q2998" s="175"/>
      <c r="R2998" s="175"/>
      <c r="S2998" s="175"/>
      <c r="T2998" s="175"/>
      <c r="U2998" s="175"/>
      <c r="V2998" s="175"/>
      <c r="W2998" s="175"/>
      <c r="X2998" s="175"/>
      <c r="Y2998" s="175"/>
      <c r="Z2998" s="175"/>
      <c r="AA2998" s="175"/>
      <c r="AB2998" s="175"/>
      <c r="AC2998" s="175"/>
      <c r="AD2998" s="175"/>
      <c r="AE2998" s="175"/>
      <c r="AF2998" s="175"/>
      <c r="AG2998" s="175"/>
    </row>
    <row r="2999" spans="1:33" ht="18" customHeight="1">
      <c r="A2999" s="647" t="str">
        <f t="shared" si="256"/>
        <v>平成29</v>
      </c>
      <c r="B2999" s="551">
        <f t="shared" si="253"/>
        <v>139</v>
      </c>
      <c r="C2999" s="648" t="s">
        <v>6602</v>
      </c>
      <c r="D2999" s="648" t="str">
        <f t="shared" si="254"/>
        <v/>
      </c>
      <c r="E2999" s="694">
        <v>1</v>
      </c>
      <c r="F2999" s="723" t="s">
        <v>6603</v>
      </c>
      <c r="G2999" s="723" t="s">
        <v>3175</v>
      </c>
      <c r="H2999" s="723" t="s">
        <v>2920</v>
      </c>
      <c r="I2999" s="695" t="s">
        <v>4976</v>
      </c>
      <c r="J2999" s="697">
        <v>2</v>
      </c>
      <c r="K2999" s="697">
        <v>2</v>
      </c>
      <c r="L2999" s="697">
        <v>120</v>
      </c>
      <c r="M2999" s="176">
        <f t="shared" si="257"/>
        <v>120</v>
      </c>
      <c r="N2999" s="1110"/>
      <c r="O2999" s="1129" t="str">
        <f t="shared" si="255"/>
        <v/>
      </c>
      <c r="P2999" s="175"/>
      <c r="Q2999" s="175"/>
      <c r="R2999" s="175"/>
      <c r="S2999" s="175"/>
      <c r="T2999" s="175"/>
      <c r="U2999" s="175"/>
      <c r="V2999" s="175"/>
      <c r="W2999" s="175"/>
      <c r="X2999" s="175"/>
      <c r="Y2999" s="175"/>
      <c r="Z2999" s="175"/>
      <c r="AA2999" s="175"/>
      <c r="AB2999" s="175"/>
      <c r="AC2999" s="175"/>
      <c r="AD2999" s="175"/>
      <c r="AE2999" s="175"/>
      <c r="AF2999" s="175"/>
      <c r="AG2999" s="175"/>
    </row>
    <row r="3000" spans="1:33" ht="18" customHeight="1">
      <c r="A3000" s="647" t="str">
        <f t="shared" si="256"/>
        <v>平成29</v>
      </c>
      <c r="B3000" s="551">
        <f t="shared" si="253"/>
        <v>52</v>
      </c>
      <c r="C3000" s="648" t="s">
        <v>6496</v>
      </c>
      <c r="D3000" s="648" t="str">
        <f t="shared" si="254"/>
        <v/>
      </c>
      <c r="E3000" s="694">
        <v>1</v>
      </c>
      <c r="F3000" s="723" t="s">
        <v>6604</v>
      </c>
      <c r="G3000" s="723" t="s">
        <v>2787</v>
      </c>
      <c r="H3000" s="723" t="s">
        <v>2920</v>
      </c>
      <c r="I3000" s="695" t="s">
        <v>4976</v>
      </c>
      <c r="J3000" s="697">
        <v>2</v>
      </c>
      <c r="K3000" s="697">
        <v>9</v>
      </c>
      <c r="L3000" s="697">
        <v>79</v>
      </c>
      <c r="M3000" s="176">
        <f t="shared" si="257"/>
        <v>79</v>
      </c>
      <c r="N3000" s="1110"/>
      <c r="O3000" s="1129" t="str">
        <f t="shared" si="255"/>
        <v/>
      </c>
      <c r="P3000" s="175"/>
      <c r="Q3000" s="175"/>
      <c r="R3000" s="175"/>
      <c r="S3000" s="175"/>
      <c r="T3000" s="175"/>
      <c r="U3000" s="175"/>
      <c r="V3000" s="175"/>
      <c r="W3000" s="175"/>
      <c r="X3000" s="175"/>
      <c r="Y3000" s="175"/>
      <c r="Z3000" s="175"/>
      <c r="AA3000" s="175"/>
      <c r="AB3000" s="175"/>
      <c r="AC3000" s="175"/>
      <c r="AD3000" s="175"/>
      <c r="AE3000" s="175"/>
      <c r="AF3000" s="175"/>
      <c r="AG3000" s="175"/>
    </row>
    <row r="3001" spans="1:33" ht="18" customHeight="1">
      <c r="A3001" s="647" t="str">
        <f t="shared" si="256"/>
        <v>平成29</v>
      </c>
      <c r="B3001" s="551">
        <f t="shared" si="253"/>
        <v>52</v>
      </c>
      <c r="C3001" s="648" t="s">
        <v>6508</v>
      </c>
      <c r="D3001" s="648" t="str">
        <f t="shared" si="254"/>
        <v/>
      </c>
      <c r="E3001" s="694">
        <v>1</v>
      </c>
      <c r="F3001" s="723" t="s">
        <v>6605</v>
      </c>
      <c r="G3001" s="723" t="s">
        <v>6606</v>
      </c>
      <c r="H3001" s="723" t="s">
        <v>2920</v>
      </c>
      <c r="I3001" s="695" t="s">
        <v>4976</v>
      </c>
      <c r="J3001" s="697">
        <v>2</v>
      </c>
      <c r="K3001" s="697">
        <v>9</v>
      </c>
      <c r="L3001" s="697">
        <v>30</v>
      </c>
      <c r="M3001" s="176">
        <f t="shared" si="257"/>
        <v>30</v>
      </c>
      <c r="N3001" s="1110"/>
      <c r="O3001" s="1129" t="str">
        <f t="shared" si="255"/>
        <v/>
      </c>
      <c r="P3001" s="175"/>
      <c r="Q3001" s="175"/>
      <c r="R3001" s="175"/>
      <c r="S3001" s="175"/>
      <c r="T3001" s="175"/>
      <c r="U3001" s="175"/>
      <c r="V3001" s="175"/>
      <c r="W3001" s="175"/>
      <c r="X3001" s="175"/>
      <c r="Y3001" s="175"/>
      <c r="Z3001" s="175"/>
      <c r="AA3001" s="175"/>
      <c r="AB3001" s="175"/>
      <c r="AC3001" s="175"/>
      <c r="AD3001" s="175"/>
      <c r="AE3001" s="175"/>
      <c r="AF3001" s="175"/>
      <c r="AG3001" s="175"/>
    </row>
    <row r="3002" spans="1:33" ht="18" customHeight="1">
      <c r="A3002" s="647" t="str">
        <f t="shared" si="256"/>
        <v>平成29</v>
      </c>
      <c r="B3002" s="551">
        <f t="shared" si="253"/>
        <v>52</v>
      </c>
      <c r="C3002" s="648" t="s">
        <v>6607</v>
      </c>
      <c r="D3002" s="648" t="str">
        <f t="shared" si="254"/>
        <v/>
      </c>
      <c r="E3002" s="694">
        <v>1</v>
      </c>
      <c r="F3002" s="723" t="s">
        <v>6608</v>
      </c>
      <c r="G3002" s="723" t="s">
        <v>6609</v>
      </c>
      <c r="H3002" s="723" t="s">
        <v>2920</v>
      </c>
      <c r="I3002" s="695" t="s">
        <v>4976</v>
      </c>
      <c r="J3002" s="697">
        <v>2</v>
      </c>
      <c r="K3002" s="697">
        <v>9</v>
      </c>
      <c r="L3002" s="697">
        <v>38</v>
      </c>
      <c r="M3002" s="176">
        <f t="shared" si="257"/>
        <v>38</v>
      </c>
      <c r="N3002" s="1110"/>
      <c r="O3002" s="1129" t="str">
        <f t="shared" si="255"/>
        <v/>
      </c>
      <c r="P3002" s="175"/>
      <c r="Q3002" s="175"/>
      <c r="R3002" s="175"/>
      <c r="S3002" s="175"/>
      <c r="T3002" s="175"/>
      <c r="U3002" s="175"/>
      <c r="V3002" s="175"/>
      <c r="W3002" s="175"/>
      <c r="X3002" s="175"/>
      <c r="Y3002" s="175"/>
      <c r="Z3002" s="175"/>
      <c r="AA3002" s="175"/>
      <c r="AB3002" s="175"/>
      <c r="AC3002" s="175"/>
      <c r="AD3002" s="175"/>
      <c r="AE3002" s="175"/>
      <c r="AF3002" s="175"/>
      <c r="AG3002" s="175"/>
    </row>
    <row r="3003" spans="1:33" ht="18" customHeight="1">
      <c r="A3003" s="647" t="str">
        <f t="shared" si="256"/>
        <v>平成29</v>
      </c>
      <c r="B3003" s="551">
        <f t="shared" si="253"/>
        <v>52</v>
      </c>
      <c r="C3003" s="648" t="s">
        <v>6610</v>
      </c>
      <c r="D3003" s="648" t="str">
        <f t="shared" si="254"/>
        <v/>
      </c>
      <c r="E3003" s="694">
        <v>1</v>
      </c>
      <c r="F3003" s="723" t="s">
        <v>6611</v>
      </c>
      <c r="G3003" s="723" t="s">
        <v>6612</v>
      </c>
      <c r="H3003" s="723" t="s">
        <v>2920</v>
      </c>
      <c r="I3003" s="695" t="s">
        <v>4976</v>
      </c>
      <c r="J3003" s="697">
        <v>2</v>
      </c>
      <c r="K3003" s="697">
        <v>9</v>
      </c>
      <c r="L3003" s="697">
        <v>44</v>
      </c>
      <c r="M3003" s="176">
        <f t="shared" si="257"/>
        <v>44</v>
      </c>
      <c r="N3003" s="1110"/>
      <c r="O3003" s="1129" t="str">
        <f t="shared" si="255"/>
        <v/>
      </c>
      <c r="P3003" s="175"/>
      <c r="Q3003" s="175"/>
      <c r="R3003" s="175"/>
      <c r="S3003" s="175"/>
      <c r="T3003" s="175"/>
      <c r="U3003" s="175"/>
      <c r="V3003" s="175"/>
      <c r="W3003" s="175"/>
      <c r="X3003" s="175"/>
      <c r="Y3003" s="175"/>
      <c r="Z3003" s="175"/>
      <c r="AA3003" s="175"/>
      <c r="AB3003" s="175"/>
      <c r="AC3003" s="175"/>
      <c r="AD3003" s="175"/>
      <c r="AE3003" s="175"/>
      <c r="AF3003" s="175"/>
      <c r="AG3003" s="175"/>
    </row>
    <row r="3004" spans="1:33" ht="18" customHeight="1">
      <c r="A3004" s="647" t="str">
        <f t="shared" si="256"/>
        <v>平成29</v>
      </c>
      <c r="B3004" s="551">
        <f t="shared" si="253"/>
        <v>29</v>
      </c>
      <c r="C3004" s="648" t="s">
        <v>6613</v>
      </c>
      <c r="D3004" s="648" t="str">
        <f t="shared" si="254"/>
        <v/>
      </c>
      <c r="E3004" s="694">
        <v>1</v>
      </c>
      <c r="F3004" s="723" t="s">
        <v>6614</v>
      </c>
      <c r="G3004" s="723" t="s">
        <v>3175</v>
      </c>
      <c r="H3004" s="723" t="s">
        <v>2920</v>
      </c>
      <c r="I3004" s="695" t="s">
        <v>4976</v>
      </c>
      <c r="J3004" s="697">
        <v>2</v>
      </c>
      <c r="K3004" s="697">
        <v>16</v>
      </c>
      <c r="L3004" s="697">
        <v>88</v>
      </c>
      <c r="M3004" s="176">
        <f t="shared" si="257"/>
        <v>88</v>
      </c>
      <c r="N3004" s="1110"/>
      <c r="O3004" s="1129" t="str">
        <f t="shared" si="255"/>
        <v/>
      </c>
      <c r="P3004" s="175"/>
      <c r="Q3004" s="175"/>
      <c r="R3004" s="175"/>
      <c r="S3004" s="175"/>
      <c r="T3004" s="175"/>
      <c r="U3004" s="175"/>
      <c r="V3004" s="175"/>
      <c r="W3004" s="175"/>
      <c r="X3004" s="175"/>
      <c r="Y3004" s="175"/>
      <c r="Z3004" s="175"/>
      <c r="AA3004" s="175"/>
      <c r="AB3004" s="175"/>
      <c r="AC3004" s="175"/>
      <c r="AD3004" s="175"/>
      <c r="AE3004" s="175"/>
      <c r="AF3004" s="175"/>
      <c r="AG3004" s="175"/>
    </row>
    <row r="3005" spans="1:33" ht="18" customHeight="1">
      <c r="A3005" s="647" t="str">
        <f t="shared" si="256"/>
        <v>平成29</v>
      </c>
      <c r="B3005" s="551">
        <f t="shared" si="253"/>
        <v>37</v>
      </c>
      <c r="C3005" s="648" t="s">
        <v>6615</v>
      </c>
      <c r="D3005" s="648">
        <f t="shared" si="254"/>
        <v>43021</v>
      </c>
      <c r="E3005" s="694">
        <v>2</v>
      </c>
      <c r="F3005" s="723" t="s">
        <v>6616</v>
      </c>
      <c r="G3005" s="723" t="s">
        <v>3175</v>
      </c>
      <c r="H3005" s="723" t="s">
        <v>2920</v>
      </c>
      <c r="I3005" s="695" t="s">
        <v>4976</v>
      </c>
      <c r="J3005" s="697">
        <v>2</v>
      </c>
      <c r="K3005" s="697">
        <v>11</v>
      </c>
      <c r="L3005" s="697">
        <v>68</v>
      </c>
      <c r="M3005" s="176">
        <f t="shared" si="257"/>
        <v>136</v>
      </c>
      <c r="N3005" s="1110"/>
      <c r="O3005" s="1129" t="str">
        <f t="shared" si="255"/>
        <v/>
      </c>
      <c r="P3005" s="175"/>
      <c r="Q3005" s="175"/>
      <c r="R3005" s="175"/>
      <c r="S3005" s="175"/>
      <c r="T3005" s="175"/>
      <c r="U3005" s="175"/>
      <c r="V3005" s="175"/>
      <c r="W3005" s="175"/>
      <c r="X3005" s="175"/>
      <c r="Y3005" s="175"/>
      <c r="Z3005" s="175"/>
      <c r="AA3005" s="175"/>
      <c r="AB3005" s="175"/>
      <c r="AC3005" s="175"/>
      <c r="AD3005" s="175"/>
      <c r="AE3005" s="175"/>
      <c r="AF3005" s="175"/>
      <c r="AG3005" s="175"/>
    </row>
    <row r="3006" spans="1:33" ht="18" customHeight="1">
      <c r="A3006" s="647" t="str">
        <f t="shared" si="256"/>
        <v>平成29</v>
      </c>
      <c r="B3006" s="706">
        <f t="shared" si="253"/>
        <v>27</v>
      </c>
      <c r="C3006" s="648" t="s">
        <v>6617</v>
      </c>
      <c r="D3006" s="648" t="str">
        <f t="shared" si="254"/>
        <v/>
      </c>
      <c r="E3006" s="697">
        <v>1</v>
      </c>
      <c r="F3006" s="707" t="s">
        <v>6618</v>
      </c>
      <c r="G3006" s="707" t="s">
        <v>5995</v>
      </c>
      <c r="H3006" s="707" t="s">
        <v>5360</v>
      </c>
      <c r="I3006" s="695" t="s">
        <v>6476</v>
      </c>
      <c r="J3006" s="697">
        <v>1</v>
      </c>
      <c r="K3006" s="697">
        <v>25</v>
      </c>
      <c r="L3006" s="697">
        <v>52</v>
      </c>
      <c r="M3006" s="176">
        <f t="shared" si="257"/>
        <v>52</v>
      </c>
      <c r="N3006" s="1112"/>
      <c r="O3006" s="1129" t="str">
        <f t="shared" si="255"/>
        <v/>
      </c>
      <c r="P3006" s="175"/>
      <c r="Q3006" s="175"/>
      <c r="R3006" s="175"/>
      <c r="S3006" s="175"/>
      <c r="T3006" s="175"/>
      <c r="U3006" s="175"/>
      <c r="V3006" s="175"/>
      <c r="W3006" s="175"/>
      <c r="X3006" s="175"/>
      <c r="Y3006" s="175"/>
      <c r="Z3006" s="175"/>
      <c r="AA3006" s="175"/>
      <c r="AB3006" s="175"/>
      <c r="AC3006" s="175"/>
      <c r="AD3006" s="175"/>
      <c r="AE3006" s="175"/>
      <c r="AF3006" s="175"/>
      <c r="AG3006" s="175"/>
    </row>
    <row r="3007" spans="1:33" ht="18" customHeight="1">
      <c r="A3007" s="647" t="str">
        <f t="shared" si="256"/>
        <v>平成29</v>
      </c>
      <c r="B3007" s="706">
        <f t="shared" si="253"/>
        <v>139</v>
      </c>
      <c r="C3007" s="648" t="s">
        <v>6619</v>
      </c>
      <c r="D3007" s="648" t="str">
        <f t="shared" si="254"/>
        <v/>
      </c>
      <c r="E3007" s="697">
        <v>1</v>
      </c>
      <c r="F3007" s="708" t="s">
        <v>6620</v>
      </c>
      <c r="G3007" s="707" t="s">
        <v>2903</v>
      </c>
      <c r="H3007" s="707" t="s">
        <v>2909</v>
      </c>
      <c r="I3007" s="695" t="s">
        <v>5039</v>
      </c>
      <c r="J3007" s="697">
        <v>2</v>
      </c>
      <c r="K3007" s="697">
        <v>2</v>
      </c>
      <c r="L3007" s="697">
        <v>60</v>
      </c>
      <c r="M3007" s="176">
        <f t="shared" si="257"/>
        <v>60</v>
      </c>
      <c r="N3007" s="1112"/>
      <c r="O3007" s="1129" t="str">
        <f t="shared" si="255"/>
        <v/>
      </c>
      <c r="P3007" s="175"/>
      <c r="Q3007" s="175"/>
      <c r="R3007" s="175"/>
      <c r="S3007" s="175"/>
      <c r="T3007" s="175"/>
      <c r="U3007" s="175"/>
      <c r="V3007" s="175"/>
      <c r="W3007" s="175"/>
      <c r="X3007" s="175"/>
      <c r="Y3007" s="175"/>
      <c r="Z3007" s="175"/>
      <c r="AA3007" s="175"/>
      <c r="AB3007" s="175"/>
      <c r="AC3007" s="175"/>
      <c r="AD3007" s="175"/>
      <c r="AE3007" s="175"/>
      <c r="AF3007" s="175"/>
      <c r="AG3007" s="175"/>
    </row>
    <row r="3008" spans="1:33" ht="18" customHeight="1">
      <c r="A3008" s="647" t="str">
        <f t="shared" si="256"/>
        <v>平成29</v>
      </c>
      <c r="B3008" s="706">
        <f t="shared" si="253"/>
        <v>16</v>
      </c>
      <c r="C3008" s="648" t="s">
        <v>6621</v>
      </c>
      <c r="D3008" s="648">
        <f t="shared" si="254"/>
        <v>43070</v>
      </c>
      <c r="E3008" s="697">
        <v>2</v>
      </c>
      <c r="F3008" s="725" t="s">
        <v>6622</v>
      </c>
      <c r="G3008" s="707" t="s">
        <v>2903</v>
      </c>
      <c r="H3008" s="707" t="s">
        <v>2909</v>
      </c>
      <c r="I3008" s="695" t="s">
        <v>5039</v>
      </c>
      <c r="J3008" s="697">
        <v>1</v>
      </c>
      <c r="K3008" s="697">
        <v>76</v>
      </c>
      <c r="L3008" s="697">
        <v>244</v>
      </c>
      <c r="M3008" s="176">
        <f t="shared" si="257"/>
        <v>488</v>
      </c>
      <c r="N3008" s="1112"/>
      <c r="O3008" s="1129" t="str">
        <f t="shared" si="255"/>
        <v/>
      </c>
      <c r="P3008" s="175"/>
      <c r="Q3008" s="175"/>
      <c r="R3008" s="175"/>
      <c r="S3008" s="175"/>
      <c r="T3008" s="175"/>
      <c r="U3008" s="175"/>
      <c r="V3008" s="175"/>
      <c r="W3008" s="175"/>
      <c r="X3008" s="175"/>
      <c r="Y3008" s="175"/>
      <c r="Z3008" s="175"/>
      <c r="AA3008" s="175"/>
      <c r="AB3008" s="175"/>
      <c r="AC3008" s="175"/>
      <c r="AD3008" s="175"/>
      <c r="AE3008" s="175"/>
      <c r="AF3008" s="175"/>
      <c r="AG3008" s="175"/>
    </row>
    <row r="3009" spans="1:33" ht="18" customHeight="1">
      <c r="A3009" s="647" t="str">
        <f t="shared" si="256"/>
        <v>平成29</v>
      </c>
      <c r="B3009" s="706">
        <f t="shared" si="253"/>
        <v>20</v>
      </c>
      <c r="C3009" s="648" t="s">
        <v>6623</v>
      </c>
      <c r="D3009" s="648" t="str">
        <f t="shared" si="254"/>
        <v/>
      </c>
      <c r="E3009" s="697">
        <v>1</v>
      </c>
      <c r="F3009" s="725" t="s">
        <v>6624</v>
      </c>
      <c r="G3009" s="708" t="s">
        <v>5995</v>
      </c>
      <c r="H3009" s="708" t="s">
        <v>5532</v>
      </c>
      <c r="I3009" s="708" t="s">
        <v>6476</v>
      </c>
      <c r="J3009" s="697">
        <v>1</v>
      </c>
      <c r="K3009" s="697">
        <v>42</v>
      </c>
      <c r="L3009" s="697">
        <v>124</v>
      </c>
      <c r="M3009" s="176">
        <f t="shared" si="257"/>
        <v>124</v>
      </c>
      <c r="N3009" s="1112"/>
      <c r="O3009" s="1129" t="str">
        <f t="shared" si="255"/>
        <v/>
      </c>
      <c r="P3009" s="175"/>
      <c r="Q3009" s="175"/>
      <c r="R3009" s="175"/>
      <c r="S3009" s="175"/>
      <c r="T3009" s="175"/>
      <c r="U3009" s="175"/>
      <c r="V3009" s="175"/>
      <c r="W3009" s="175"/>
      <c r="X3009" s="175"/>
      <c r="Y3009" s="175"/>
      <c r="Z3009" s="175"/>
      <c r="AA3009" s="175"/>
      <c r="AB3009" s="175"/>
      <c r="AC3009" s="175"/>
      <c r="AD3009" s="175"/>
      <c r="AE3009" s="175"/>
      <c r="AF3009" s="175"/>
      <c r="AG3009" s="175"/>
    </row>
    <row r="3010" spans="1:33" ht="18" customHeight="1">
      <c r="A3010" s="647" t="str">
        <f t="shared" si="256"/>
        <v>平成29</v>
      </c>
      <c r="B3010" s="551">
        <f t="shared" si="253"/>
        <v>114</v>
      </c>
      <c r="C3010" s="648" t="s">
        <v>6525</v>
      </c>
      <c r="D3010" s="648" t="str">
        <f t="shared" si="254"/>
        <v/>
      </c>
      <c r="E3010" s="697">
        <v>1</v>
      </c>
      <c r="F3010" s="708" t="s">
        <v>6000</v>
      </c>
      <c r="G3010" s="708" t="s">
        <v>6625</v>
      </c>
      <c r="H3010" s="708" t="s">
        <v>5532</v>
      </c>
      <c r="I3010" s="708" t="s">
        <v>6476</v>
      </c>
      <c r="J3010" s="697">
        <v>2</v>
      </c>
      <c r="K3010" s="697">
        <v>4</v>
      </c>
      <c r="L3010" s="697">
        <v>113</v>
      </c>
      <c r="M3010" s="176">
        <f t="shared" si="257"/>
        <v>113</v>
      </c>
      <c r="N3010" s="1110" t="s">
        <v>5519</v>
      </c>
      <c r="O3010" s="1129" t="str">
        <f t="shared" si="255"/>
        <v/>
      </c>
      <c r="P3010" s="175"/>
      <c r="Q3010" s="175"/>
      <c r="R3010" s="175"/>
      <c r="S3010" s="175"/>
      <c r="T3010" s="175"/>
      <c r="U3010" s="175"/>
      <c r="V3010" s="175"/>
      <c r="W3010" s="175"/>
      <c r="X3010" s="175"/>
      <c r="Y3010" s="175"/>
      <c r="Z3010" s="175"/>
      <c r="AA3010" s="175"/>
      <c r="AB3010" s="175"/>
      <c r="AC3010" s="175"/>
      <c r="AD3010" s="175"/>
      <c r="AE3010" s="175"/>
      <c r="AF3010" s="175"/>
      <c r="AG3010" s="175"/>
    </row>
    <row r="3011" spans="1:33" ht="18" customHeight="1">
      <c r="A3011" s="647" t="str">
        <f t="shared" si="256"/>
        <v>平成29</v>
      </c>
      <c r="B3011" s="706">
        <f t="shared" si="253"/>
        <v>52</v>
      </c>
      <c r="C3011" s="648" t="s">
        <v>6626</v>
      </c>
      <c r="D3011" s="648" t="str">
        <f t="shared" si="254"/>
        <v/>
      </c>
      <c r="E3011" s="697">
        <v>1</v>
      </c>
      <c r="F3011" s="708" t="s">
        <v>6627</v>
      </c>
      <c r="G3011" s="708" t="s">
        <v>2915</v>
      </c>
      <c r="H3011" s="708" t="s">
        <v>5532</v>
      </c>
      <c r="I3011" s="708" t="s">
        <v>6476</v>
      </c>
      <c r="J3011" s="697">
        <v>2</v>
      </c>
      <c r="K3011" s="697">
        <v>9</v>
      </c>
      <c r="L3011" s="697">
        <v>110</v>
      </c>
      <c r="M3011" s="176">
        <f t="shared" si="257"/>
        <v>110</v>
      </c>
      <c r="N3011" s="1112"/>
      <c r="O3011" s="1129" t="str">
        <f t="shared" si="255"/>
        <v/>
      </c>
      <c r="P3011" s="175"/>
      <c r="Q3011" s="175"/>
      <c r="R3011" s="175"/>
      <c r="S3011" s="175"/>
      <c r="T3011" s="175"/>
      <c r="U3011" s="175"/>
      <c r="V3011" s="175"/>
      <c r="W3011" s="175"/>
      <c r="X3011" s="175"/>
      <c r="Y3011" s="175"/>
      <c r="Z3011" s="175"/>
      <c r="AA3011" s="175"/>
      <c r="AB3011" s="175"/>
      <c r="AC3011" s="175"/>
      <c r="AD3011" s="175"/>
      <c r="AE3011" s="175"/>
      <c r="AF3011" s="175"/>
      <c r="AG3011" s="175"/>
    </row>
    <row r="3012" spans="1:33" ht="18" customHeight="1">
      <c r="A3012" s="647" t="str">
        <f t="shared" si="256"/>
        <v>平成29</v>
      </c>
      <c r="B3012" s="706">
        <f t="shared" ref="B3012:B3075" si="258">IF(ISBLANK(K3012),"-",COUNTIFS($K:$K,"&gt;"&amp;K3012,A:A,A3012)+1)</f>
        <v>85</v>
      </c>
      <c r="C3012" s="648" t="s">
        <v>6628</v>
      </c>
      <c r="D3012" s="648" t="str">
        <f t="shared" ref="D3012:D3075" si="259">IF(E3012=1,"",C3012+E3012-1)</f>
        <v/>
      </c>
      <c r="E3012" s="697">
        <v>1</v>
      </c>
      <c r="F3012" s="708" t="s">
        <v>6629</v>
      </c>
      <c r="G3012" s="708" t="s">
        <v>2915</v>
      </c>
      <c r="H3012" s="708" t="s">
        <v>5532</v>
      </c>
      <c r="I3012" s="708" t="s">
        <v>6476</v>
      </c>
      <c r="J3012" s="697">
        <v>2</v>
      </c>
      <c r="K3012" s="697">
        <v>5</v>
      </c>
      <c r="L3012" s="697">
        <v>69</v>
      </c>
      <c r="M3012" s="176">
        <f t="shared" si="257"/>
        <v>69</v>
      </c>
      <c r="N3012" s="1112"/>
      <c r="O3012" s="1129" t="str">
        <f t="shared" ref="O3012:O3075" si="260">IF(COUNTIF(G3012,"*オンライン*"),"●","")</f>
        <v/>
      </c>
      <c r="P3012" s="175"/>
      <c r="Q3012" s="175"/>
      <c r="R3012" s="175"/>
      <c r="S3012" s="175"/>
      <c r="T3012" s="175"/>
      <c r="U3012" s="175"/>
      <c r="V3012" s="175"/>
      <c r="W3012" s="175"/>
      <c r="X3012" s="175"/>
      <c r="Y3012" s="175"/>
      <c r="Z3012" s="175"/>
      <c r="AA3012" s="175"/>
      <c r="AB3012" s="175"/>
      <c r="AC3012" s="175"/>
      <c r="AD3012" s="175"/>
      <c r="AE3012" s="175"/>
      <c r="AF3012" s="175"/>
      <c r="AG3012" s="175"/>
    </row>
    <row r="3013" spans="1:33" ht="18" customHeight="1">
      <c r="A3013" s="647" t="str">
        <f t="shared" ref="A3013:A3076" si="261">TEXT(EDATE(C3013,-3),"ggge")</f>
        <v>平成29</v>
      </c>
      <c r="B3013" s="706">
        <f t="shared" si="258"/>
        <v>85</v>
      </c>
      <c r="C3013" s="648" t="s">
        <v>6630</v>
      </c>
      <c r="D3013" s="648" t="str">
        <f t="shared" si="259"/>
        <v/>
      </c>
      <c r="E3013" s="697">
        <v>1</v>
      </c>
      <c r="F3013" s="708" t="s">
        <v>6631</v>
      </c>
      <c r="G3013" s="708" t="s">
        <v>2915</v>
      </c>
      <c r="H3013" s="708" t="s">
        <v>5532</v>
      </c>
      <c r="I3013" s="708" t="s">
        <v>6476</v>
      </c>
      <c r="J3013" s="697">
        <v>2</v>
      </c>
      <c r="K3013" s="697">
        <v>5</v>
      </c>
      <c r="L3013" s="697">
        <v>67</v>
      </c>
      <c r="M3013" s="176">
        <f t="shared" ref="M3013:M3076" si="262">E3013*L3013</f>
        <v>67</v>
      </c>
      <c r="N3013" s="1112"/>
      <c r="O3013" s="1129" t="str">
        <f t="shared" si="260"/>
        <v/>
      </c>
      <c r="P3013" s="175"/>
      <c r="Q3013" s="175"/>
      <c r="R3013" s="175"/>
      <c r="S3013" s="175"/>
      <c r="T3013" s="175"/>
      <c r="U3013" s="175"/>
      <c r="V3013" s="175"/>
      <c r="W3013" s="175"/>
      <c r="X3013" s="175"/>
      <c r="Y3013" s="175"/>
      <c r="Z3013" s="175"/>
      <c r="AA3013" s="175"/>
      <c r="AB3013" s="175"/>
      <c r="AC3013" s="175"/>
      <c r="AD3013" s="175"/>
      <c r="AE3013" s="175"/>
      <c r="AF3013" s="175"/>
      <c r="AG3013" s="175"/>
    </row>
    <row r="3014" spans="1:33" ht="18" customHeight="1">
      <c r="A3014" s="647" t="str">
        <f t="shared" si="261"/>
        <v>平成29</v>
      </c>
      <c r="B3014" s="706">
        <f t="shared" si="258"/>
        <v>85</v>
      </c>
      <c r="C3014" s="648" t="s">
        <v>6632</v>
      </c>
      <c r="D3014" s="648" t="str">
        <f t="shared" si="259"/>
        <v/>
      </c>
      <c r="E3014" s="697">
        <v>1</v>
      </c>
      <c r="F3014" s="708" t="s">
        <v>6633</v>
      </c>
      <c r="G3014" s="708" t="s">
        <v>5279</v>
      </c>
      <c r="H3014" s="708" t="s">
        <v>5532</v>
      </c>
      <c r="I3014" s="708" t="s">
        <v>6476</v>
      </c>
      <c r="J3014" s="697">
        <v>2</v>
      </c>
      <c r="K3014" s="697">
        <v>5</v>
      </c>
      <c r="L3014" s="697">
        <v>12</v>
      </c>
      <c r="M3014" s="176">
        <f t="shared" si="262"/>
        <v>12</v>
      </c>
      <c r="N3014" s="1112"/>
      <c r="O3014" s="1129" t="str">
        <f t="shared" si="260"/>
        <v/>
      </c>
      <c r="P3014" s="175"/>
      <c r="Q3014" s="175"/>
      <c r="R3014" s="175"/>
      <c r="S3014" s="175"/>
      <c r="T3014" s="175"/>
      <c r="U3014" s="175"/>
      <c r="V3014" s="175"/>
      <c r="W3014" s="175"/>
      <c r="X3014" s="175"/>
      <c r="Y3014" s="175"/>
      <c r="Z3014" s="175"/>
      <c r="AA3014" s="175"/>
      <c r="AB3014" s="175"/>
      <c r="AC3014" s="175"/>
      <c r="AD3014" s="175"/>
      <c r="AE3014" s="175"/>
      <c r="AF3014" s="175"/>
      <c r="AG3014" s="175"/>
    </row>
    <row r="3015" spans="1:33" ht="18" customHeight="1">
      <c r="A3015" s="647" t="str">
        <f t="shared" si="261"/>
        <v>平成29</v>
      </c>
      <c r="B3015" s="706">
        <f t="shared" si="258"/>
        <v>85</v>
      </c>
      <c r="C3015" s="648" t="s">
        <v>6634</v>
      </c>
      <c r="D3015" s="648" t="str">
        <f t="shared" si="259"/>
        <v/>
      </c>
      <c r="E3015" s="697">
        <v>1</v>
      </c>
      <c r="F3015" s="708" t="s">
        <v>6635</v>
      </c>
      <c r="G3015" s="723" t="s">
        <v>6636</v>
      </c>
      <c r="H3015" s="708" t="s">
        <v>5532</v>
      </c>
      <c r="I3015" s="708" t="s">
        <v>6476</v>
      </c>
      <c r="J3015" s="697">
        <v>2</v>
      </c>
      <c r="K3015" s="697">
        <v>5</v>
      </c>
      <c r="L3015" s="697">
        <v>23</v>
      </c>
      <c r="M3015" s="176">
        <f t="shared" si="262"/>
        <v>23</v>
      </c>
      <c r="N3015" s="1112"/>
      <c r="O3015" s="1129" t="str">
        <f t="shared" si="260"/>
        <v/>
      </c>
      <c r="P3015" s="175"/>
      <c r="Q3015" s="175"/>
      <c r="R3015" s="175"/>
      <c r="S3015" s="175"/>
      <c r="T3015" s="175"/>
      <c r="U3015" s="175"/>
      <c r="V3015" s="175"/>
      <c r="W3015" s="175"/>
      <c r="X3015" s="175"/>
      <c r="Y3015" s="175"/>
      <c r="Z3015" s="175"/>
      <c r="AA3015" s="175"/>
      <c r="AB3015" s="175"/>
      <c r="AC3015" s="175"/>
      <c r="AD3015" s="175"/>
      <c r="AE3015" s="175"/>
      <c r="AF3015" s="175"/>
      <c r="AG3015" s="175"/>
    </row>
    <row r="3016" spans="1:33" ht="18" customHeight="1">
      <c r="A3016" s="647" t="str">
        <f t="shared" si="261"/>
        <v>平成29</v>
      </c>
      <c r="B3016" s="706">
        <f t="shared" si="258"/>
        <v>85</v>
      </c>
      <c r="C3016" s="648" t="s">
        <v>6619</v>
      </c>
      <c r="D3016" s="648" t="str">
        <f t="shared" si="259"/>
        <v/>
      </c>
      <c r="E3016" s="697">
        <v>1</v>
      </c>
      <c r="F3016" s="708" t="s">
        <v>6637</v>
      </c>
      <c r="G3016" s="708" t="s">
        <v>6638</v>
      </c>
      <c r="H3016" s="708" t="s">
        <v>5532</v>
      </c>
      <c r="I3016" s="708" t="s">
        <v>6476</v>
      </c>
      <c r="J3016" s="697">
        <v>2</v>
      </c>
      <c r="K3016" s="697">
        <v>5</v>
      </c>
      <c r="L3016" s="697">
        <v>13</v>
      </c>
      <c r="M3016" s="176">
        <f t="shared" si="262"/>
        <v>13</v>
      </c>
      <c r="N3016" s="1112"/>
      <c r="O3016" s="1129" t="str">
        <f t="shared" si="260"/>
        <v/>
      </c>
      <c r="P3016" s="175"/>
      <c r="Q3016" s="175"/>
      <c r="R3016" s="175"/>
      <c r="S3016" s="175"/>
      <c r="T3016" s="175"/>
      <c r="U3016" s="175"/>
      <c r="V3016" s="175"/>
      <c r="W3016" s="175"/>
      <c r="X3016" s="175"/>
      <c r="Y3016" s="175"/>
      <c r="Z3016" s="175"/>
      <c r="AA3016" s="175"/>
      <c r="AB3016" s="175"/>
      <c r="AC3016" s="175"/>
      <c r="AD3016" s="175"/>
      <c r="AE3016" s="175"/>
      <c r="AF3016" s="175"/>
      <c r="AG3016" s="175"/>
    </row>
    <row r="3017" spans="1:33" ht="18" customHeight="1">
      <c r="A3017" s="647" t="str">
        <f t="shared" si="261"/>
        <v>平成29</v>
      </c>
      <c r="B3017" s="706">
        <f t="shared" si="258"/>
        <v>85</v>
      </c>
      <c r="C3017" s="648" t="s">
        <v>6449</v>
      </c>
      <c r="D3017" s="648" t="str">
        <f t="shared" si="259"/>
        <v/>
      </c>
      <c r="E3017" s="697">
        <v>1</v>
      </c>
      <c r="F3017" s="708" t="s">
        <v>6639</v>
      </c>
      <c r="G3017" s="708" t="s">
        <v>2383</v>
      </c>
      <c r="H3017" s="708" t="s">
        <v>5532</v>
      </c>
      <c r="I3017" s="708" t="s">
        <v>6476</v>
      </c>
      <c r="J3017" s="697">
        <v>2</v>
      </c>
      <c r="K3017" s="697">
        <v>5</v>
      </c>
      <c r="L3017" s="697">
        <v>32</v>
      </c>
      <c r="M3017" s="176">
        <f t="shared" si="262"/>
        <v>32</v>
      </c>
      <c r="N3017" s="1112"/>
      <c r="O3017" s="1129" t="str">
        <f t="shared" si="260"/>
        <v/>
      </c>
      <c r="P3017" s="175"/>
      <c r="Q3017" s="175"/>
      <c r="R3017" s="175"/>
      <c r="S3017" s="175"/>
      <c r="T3017" s="175"/>
      <c r="U3017" s="175"/>
      <c r="V3017" s="175"/>
      <c r="W3017" s="175"/>
      <c r="X3017" s="175"/>
      <c r="Y3017" s="175"/>
      <c r="Z3017" s="175"/>
      <c r="AA3017" s="175"/>
      <c r="AB3017" s="175"/>
      <c r="AC3017" s="175"/>
      <c r="AD3017" s="175"/>
      <c r="AE3017" s="175"/>
      <c r="AF3017" s="175"/>
      <c r="AG3017" s="175"/>
    </row>
    <row r="3018" spans="1:33" ht="18" customHeight="1">
      <c r="A3018" s="647" t="str">
        <f t="shared" si="261"/>
        <v>平成29</v>
      </c>
      <c r="B3018" s="706">
        <f t="shared" si="258"/>
        <v>85</v>
      </c>
      <c r="C3018" s="648" t="s">
        <v>6640</v>
      </c>
      <c r="D3018" s="648" t="str">
        <f t="shared" si="259"/>
        <v/>
      </c>
      <c r="E3018" s="697">
        <v>1</v>
      </c>
      <c r="F3018" s="708" t="s">
        <v>6641</v>
      </c>
      <c r="G3018" s="708" t="s">
        <v>6642</v>
      </c>
      <c r="H3018" s="708" t="s">
        <v>5532</v>
      </c>
      <c r="I3018" s="708" t="s">
        <v>6476</v>
      </c>
      <c r="J3018" s="697">
        <v>2</v>
      </c>
      <c r="K3018" s="697">
        <v>5</v>
      </c>
      <c r="L3018" s="697">
        <v>29</v>
      </c>
      <c r="M3018" s="176">
        <f t="shared" si="262"/>
        <v>29</v>
      </c>
      <c r="N3018" s="1112"/>
      <c r="O3018" s="1129" t="str">
        <f t="shared" si="260"/>
        <v/>
      </c>
      <c r="P3018" s="175"/>
      <c r="Q3018" s="175"/>
      <c r="R3018" s="175"/>
      <c r="S3018" s="175"/>
      <c r="T3018" s="175"/>
      <c r="U3018" s="175"/>
      <c r="V3018" s="175"/>
      <c r="W3018" s="175"/>
      <c r="X3018" s="175"/>
      <c r="Y3018" s="175"/>
      <c r="Z3018" s="175"/>
      <c r="AA3018" s="175"/>
      <c r="AB3018" s="175"/>
      <c r="AC3018" s="175"/>
      <c r="AD3018" s="175"/>
      <c r="AE3018" s="175"/>
      <c r="AF3018" s="175"/>
      <c r="AG3018" s="175"/>
    </row>
    <row r="3019" spans="1:33" ht="18" customHeight="1">
      <c r="A3019" s="647" t="str">
        <f t="shared" si="261"/>
        <v>平成29</v>
      </c>
      <c r="B3019" s="706">
        <f t="shared" si="258"/>
        <v>85</v>
      </c>
      <c r="C3019" s="648" t="s">
        <v>6643</v>
      </c>
      <c r="D3019" s="648" t="str">
        <f t="shared" si="259"/>
        <v/>
      </c>
      <c r="E3019" s="697">
        <v>1</v>
      </c>
      <c r="F3019" s="708" t="s">
        <v>6644</v>
      </c>
      <c r="G3019" s="708" t="s">
        <v>3220</v>
      </c>
      <c r="H3019" s="708" t="s">
        <v>5532</v>
      </c>
      <c r="I3019" s="708" t="s">
        <v>6476</v>
      </c>
      <c r="J3019" s="697">
        <v>2</v>
      </c>
      <c r="K3019" s="697">
        <v>5</v>
      </c>
      <c r="L3019" s="697">
        <v>48</v>
      </c>
      <c r="M3019" s="176">
        <f t="shared" si="262"/>
        <v>48</v>
      </c>
      <c r="N3019" s="1112"/>
      <c r="O3019" s="1129" t="str">
        <f t="shared" si="260"/>
        <v/>
      </c>
      <c r="P3019" s="175"/>
      <c r="Q3019" s="175"/>
      <c r="R3019" s="175"/>
      <c r="S3019" s="175"/>
      <c r="T3019" s="175"/>
      <c r="U3019" s="175"/>
      <c r="V3019" s="175"/>
      <c r="W3019" s="175"/>
      <c r="X3019" s="175"/>
      <c r="Y3019" s="175"/>
      <c r="Z3019" s="175"/>
      <c r="AA3019" s="175"/>
      <c r="AB3019" s="175"/>
      <c r="AC3019" s="175"/>
      <c r="AD3019" s="175"/>
      <c r="AE3019" s="175"/>
      <c r="AF3019" s="175"/>
      <c r="AG3019" s="175"/>
    </row>
    <row r="3020" spans="1:33" ht="18" customHeight="1">
      <c r="A3020" s="647" t="str">
        <f t="shared" si="261"/>
        <v>平成29</v>
      </c>
      <c r="B3020" s="706">
        <f t="shared" si="258"/>
        <v>85</v>
      </c>
      <c r="C3020" s="648" t="s">
        <v>6645</v>
      </c>
      <c r="D3020" s="648" t="str">
        <f t="shared" si="259"/>
        <v/>
      </c>
      <c r="E3020" s="697">
        <v>1</v>
      </c>
      <c r="F3020" s="708" t="s">
        <v>6646</v>
      </c>
      <c r="G3020" s="708" t="s">
        <v>6011</v>
      </c>
      <c r="H3020" s="708" t="s">
        <v>5532</v>
      </c>
      <c r="I3020" s="708" t="s">
        <v>6476</v>
      </c>
      <c r="J3020" s="697">
        <v>2</v>
      </c>
      <c r="K3020" s="697">
        <v>5</v>
      </c>
      <c r="L3020" s="697">
        <v>19</v>
      </c>
      <c r="M3020" s="176">
        <f t="shared" si="262"/>
        <v>19</v>
      </c>
      <c r="N3020" s="1112"/>
      <c r="O3020" s="1129" t="str">
        <f t="shared" si="260"/>
        <v/>
      </c>
      <c r="P3020" s="175"/>
      <c r="Q3020" s="175"/>
      <c r="R3020" s="175"/>
      <c r="S3020" s="175"/>
      <c r="T3020" s="175"/>
      <c r="U3020" s="175"/>
      <c r="V3020" s="175"/>
      <c r="W3020" s="175"/>
      <c r="X3020" s="175"/>
      <c r="Y3020" s="175"/>
      <c r="Z3020" s="175"/>
      <c r="AA3020" s="175"/>
      <c r="AB3020" s="175"/>
      <c r="AC3020" s="175"/>
      <c r="AD3020" s="175"/>
      <c r="AE3020" s="175"/>
      <c r="AF3020" s="175"/>
      <c r="AG3020" s="175"/>
    </row>
    <row r="3021" spans="1:33" ht="18" customHeight="1">
      <c r="A3021" s="647" t="str">
        <f t="shared" si="261"/>
        <v>平成29</v>
      </c>
      <c r="B3021" s="706">
        <f t="shared" si="258"/>
        <v>72</v>
      </c>
      <c r="C3021" s="648" t="s">
        <v>6647</v>
      </c>
      <c r="D3021" s="648" t="str">
        <f t="shared" si="259"/>
        <v/>
      </c>
      <c r="E3021" s="697">
        <v>1</v>
      </c>
      <c r="F3021" s="708" t="s">
        <v>6648</v>
      </c>
      <c r="G3021" s="708" t="s">
        <v>2915</v>
      </c>
      <c r="H3021" s="708" t="s">
        <v>5532</v>
      </c>
      <c r="I3021" s="708" t="s">
        <v>6476</v>
      </c>
      <c r="J3021" s="697">
        <v>2</v>
      </c>
      <c r="K3021" s="697">
        <v>6</v>
      </c>
      <c r="L3021" s="697">
        <v>27</v>
      </c>
      <c r="M3021" s="176">
        <f t="shared" si="262"/>
        <v>27</v>
      </c>
      <c r="N3021" s="1112"/>
      <c r="O3021" s="1129" t="str">
        <f t="shared" si="260"/>
        <v/>
      </c>
      <c r="P3021" s="175"/>
      <c r="Q3021" s="175"/>
      <c r="R3021" s="175"/>
      <c r="S3021" s="175"/>
      <c r="T3021" s="175"/>
      <c r="U3021" s="175"/>
      <c r="V3021" s="175"/>
      <c r="W3021" s="175"/>
      <c r="X3021" s="175"/>
      <c r="Y3021" s="175"/>
      <c r="Z3021" s="175"/>
      <c r="AA3021" s="175"/>
      <c r="AB3021" s="175"/>
      <c r="AC3021" s="175"/>
      <c r="AD3021" s="175"/>
      <c r="AE3021" s="175"/>
      <c r="AF3021" s="175"/>
      <c r="AG3021" s="175"/>
    </row>
    <row r="3022" spans="1:33" ht="18" customHeight="1">
      <c r="A3022" s="647" t="str">
        <f t="shared" si="261"/>
        <v>平成29</v>
      </c>
      <c r="B3022" s="551">
        <f t="shared" si="258"/>
        <v>85</v>
      </c>
      <c r="C3022" s="648" t="s">
        <v>6587</v>
      </c>
      <c r="D3022" s="648" t="str">
        <f t="shared" si="259"/>
        <v/>
      </c>
      <c r="E3022" s="697">
        <v>1</v>
      </c>
      <c r="F3022" s="708" t="s">
        <v>6649</v>
      </c>
      <c r="G3022" s="708" t="s">
        <v>2915</v>
      </c>
      <c r="H3022" s="708" t="s">
        <v>5532</v>
      </c>
      <c r="I3022" s="708" t="s">
        <v>6476</v>
      </c>
      <c r="J3022" s="697">
        <v>2</v>
      </c>
      <c r="K3022" s="697">
        <v>5</v>
      </c>
      <c r="L3022" s="697">
        <v>69</v>
      </c>
      <c r="M3022" s="176">
        <f t="shared" si="262"/>
        <v>69</v>
      </c>
      <c r="N3022" s="1110" t="s">
        <v>5519</v>
      </c>
      <c r="O3022" s="1129" t="str">
        <f t="shared" si="260"/>
        <v/>
      </c>
      <c r="P3022" s="175"/>
      <c r="Q3022" s="175"/>
      <c r="R3022" s="175"/>
      <c r="S3022" s="175"/>
      <c r="T3022" s="175"/>
      <c r="U3022" s="175"/>
      <c r="V3022" s="175"/>
      <c r="W3022" s="175"/>
      <c r="X3022" s="175"/>
      <c r="Y3022" s="175"/>
      <c r="Z3022" s="175"/>
      <c r="AA3022" s="175"/>
      <c r="AB3022" s="175"/>
      <c r="AC3022" s="175"/>
      <c r="AD3022" s="175"/>
      <c r="AE3022" s="175"/>
      <c r="AF3022" s="175"/>
      <c r="AG3022" s="175"/>
    </row>
    <row r="3023" spans="1:33" ht="18" customHeight="1">
      <c r="A3023" s="647" t="str">
        <f t="shared" si="261"/>
        <v>平成29</v>
      </c>
      <c r="B3023" s="551">
        <f t="shared" si="258"/>
        <v>62</v>
      </c>
      <c r="C3023" s="648" t="s">
        <v>6522</v>
      </c>
      <c r="D3023" s="648" t="str">
        <f t="shared" si="259"/>
        <v/>
      </c>
      <c r="E3023" s="694">
        <v>1</v>
      </c>
      <c r="F3023" s="723" t="s">
        <v>6650</v>
      </c>
      <c r="G3023" s="723" t="s">
        <v>2787</v>
      </c>
      <c r="H3023" s="723" t="s">
        <v>2920</v>
      </c>
      <c r="I3023" s="695" t="s">
        <v>4976</v>
      </c>
      <c r="J3023" s="697">
        <v>2</v>
      </c>
      <c r="K3023" s="697">
        <v>8</v>
      </c>
      <c r="L3023" s="697">
        <v>70</v>
      </c>
      <c r="M3023" s="176">
        <f t="shared" si="262"/>
        <v>70</v>
      </c>
      <c r="N3023" s="1110"/>
      <c r="O3023" s="1129" t="str">
        <f t="shared" si="260"/>
        <v/>
      </c>
      <c r="P3023" s="175"/>
      <c r="Q3023" s="175"/>
      <c r="R3023" s="175"/>
      <c r="S3023" s="175"/>
      <c r="T3023" s="175"/>
      <c r="U3023" s="175"/>
      <c r="V3023" s="175"/>
      <c r="W3023" s="175"/>
      <c r="X3023" s="175"/>
      <c r="Y3023" s="175"/>
      <c r="Z3023" s="175"/>
      <c r="AA3023" s="175"/>
      <c r="AB3023" s="175"/>
      <c r="AC3023" s="175"/>
      <c r="AD3023" s="175"/>
      <c r="AE3023" s="175"/>
      <c r="AF3023" s="175"/>
      <c r="AG3023" s="175"/>
    </row>
    <row r="3024" spans="1:33" ht="18" customHeight="1">
      <c r="A3024" s="647" t="str">
        <f t="shared" si="261"/>
        <v>平成29</v>
      </c>
      <c r="B3024" s="551">
        <f t="shared" si="258"/>
        <v>72</v>
      </c>
      <c r="C3024" s="648" t="s">
        <v>6651</v>
      </c>
      <c r="D3024" s="648" t="str">
        <f t="shared" si="259"/>
        <v/>
      </c>
      <c r="E3024" s="694">
        <v>1</v>
      </c>
      <c r="F3024" s="723" t="s">
        <v>6652</v>
      </c>
      <c r="G3024" s="723" t="s">
        <v>2915</v>
      </c>
      <c r="H3024" s="723" t="s">
        <v>3557</v>
      </c>
      <c r="I3024" s="695" t="s">
        <v>5039</v>
      </c>
      <c r="J3024" s="697">
        <v>1</v>
      </c>
      <c r="K3024" s="697">
        <v>6</v>
      </c>
      <c r="L3024" s="697">
        <v>93</v>
      </c>
      <c r="M3024" s="176">
        <f t="shared" si="262"/>
        <v>93</v>
      </c>
      <c r="N3024" s="1110" t="s">
        <v>5342</v>
      </c>
      <c r="O3024" s="1129" t="str">
        <f t="shared" si="260"/>
        <v/>
      </c>
      <c r="P3024" s="175"/>
      <c r="Q3024" s="175"/>
      <c r="R3024" s="175"/>
      <c r="S3024" s="175"/>
      <c r="T3024" s="175"/>
      <c r="U3024" s="175"/>
      <c r="V3024" s="175"/>
      <c r="W3024" s="175"/>
      <c r="X3024" s="175"/>
      <c r="Y3024" s="175"/>
      <c r="Z3024" s="175"/>
      <c r="AA3024" s="175"/>
      <c r="AB3024" s="175"/>
      <c r="AC3024" s="175"/>
      <c r="AD3024" s="175"/>
      <c r="AE3024" s="175"/>
      <c r="AF3024" s="175"/>
      <c r="AG3024" s="175"/>
    </row>
    <row r="3025" spans="1:33" ht="18" customHeight="1">
      <c r="A3025" s="647" t="str">
        <f t="shared" si="261"/>
        <v>平成29</v>
      </c>
      <c r="B3025" s="551">
        <f t="shared" si="258"/>
        <v>139</v>
      </c>
      <c r="C3025" s="648" t="s">
        <v>6653</v>
      </c>
      <c r="D3025" s="648" t="str">
        <f t="shared" si="259"/>
        <v/>
      </c>
      <c r="E3025" s="694">
        <v>1</v>
      </c>
      <c r="F3025" s="723" t="s">
        <v>6654</v>
      </c>
      <c r="G3025" s="723" t="s">
        <v>2133</v>
      </c>
      <c r="H3025" s="723" t="s">
        <v>1676</v>
      </c>
      <c r="I3025" s="695" t="s">
        <v>4976</v>
      </c>
      <c r="J3025" s="697">
        <v>2</v>
      </c>
      <c r="K3025" s="697">
        <v>2</v>
      </c>
      <c r="L3025" s="697">
        <v>24</v>
      </c>
      <c r="M3025" s="176">
        <f t="shared" si="262"/>
        <v>24</v>
      </c>
      <c r="N3025" s="1110" t="s">
        <v>5342</v>
      </c>
      <c r="O3025" s="1129" t="str">
        <f t="shared" si="260"/>
        <v/>
      </c>
      <c r="P3025" s="175"/>
      <c r="Q3025" s="175"/>
      <c r="R3025" s="175"/>
      <c r="S3025" s="175"/>
      <c r="T3025" s="175"/>
      <c r="U3025" s="175"/>
      <c r="V3025" s="175"/>
      <c r="W3025" s="175"/>
      <c r="X3025" s="175"/>
      <c r="Y3025" s="175"/>
      <c r="Z3025" s="175"/>
      <c r="AA3025" s="175"/>
      <c r="AB3025" s="175"/>
      <c r="AC3025" s="175"/>
      <c r="AD3025" s="175"/>
      <c r="AE3025" s="175"/>
      <c r="AF3025" s="175"/>
      <c r="AG3025" s="175"/>
    </row>
    <row r="3026" spans="1:33" ht="18" customHeight="1">
      <c r="A3026" s="647" t="str">
        <f t="shared" si="261"/>
        <v>平成29</v>
      </c>
      <c r="B3026" s="551">
        <f t="shared" si="258"/>
        <v>150</v>
      </c>
      <c r="C3026" s="648" t="s">
        <v>6655</v>
      </c>
      <c r="D3026" s="648" t="str">
        <f t="shared" si="259"/>
        <v/>
      </c>
      <c r="E3026" s="694">
        <v>1</v>
      </c>
      <c r="F3026" s="723" t="s">
        <v>6656</v>
      </c>
      <c r="G3026" s="723" t="s">
        <v>2787</v>
      </c>
      <c r="H3026" s="723" t="s">
        <v>1676</v>
      </c>
      <c r="I3026" s="695" t="s">
        <v>4976</v>
      </c>
      <c r="J3026" s="697">
        <v>2</v>
      </c>
      <c r="K3026" s="697">
        <v>1</v>
      </c>
      <c r="L3026" s="697">
        <v>74</v>
      </c>
      <c r="M3026" s="176">
        <f t="shared" si="262"/>
        <v>74</v>
      </c>
      <c r="N3026" s="1110" t="s">
        <v>5342</v>
      </c>
      <c r="O3026" s="1129" t="str">
        <f t="shared" si="260"/>
        <v/>
      </c>
      <c r="P3026" s="175"/>
      <c r="Q3026" s="175"/>
      <c r="R3026" s="175"/>
      <c r="S3026" s="175"/>
      <c r="T3026" s="175"/>
      <c r="U3026" s="175"/>
      <c r="V3026" s="175"/>
      <c r="W3026" s="175"/>
      <c r="X3026" s="175"/>
      <c r="Y3026" s="175"/>
      <c r="Z3026" s="175"/>
      <c r="AA3026" s="175"/>
      <c r="AB3026" s="175"/>
      <c r="AC3026" s="175"/>
      <c r="AD3026" s="175"/>
      <c r="AE3026" s="175"/>
      <c r="AF3026" s="175"/>
      <c r="AG3026" s="175"/>
    </row>
    <row r="3027" spans="1:33" ht="18" customHeight="1">
      <c r="A3027" s="647" t="str">
        <f t="shared" si="261"/>
        <v>平成29</v>
      </c>
      <c r="B3027" s="551">
        <f t="shared" si="258"/>
        <v>18</v>
      </c>
      <c r="C3027" s="648" t="s">
        <v>6657</v>
      </c>
      <c r="D3027" s="648">
        <f t="shared" si="259"/>
        <v>43112</v>
      </c>
      <c r="E3027" s="694">
        <v>3</v>
      </c>
      <c r="F3027" s="723" t="s">
        <v>6658</v>
      </c>
      <c r="G3027" s="723" t="s">
        <v>2859</v>
      </c>
      <c r="H3027" s="723" t="s">
        <v>1676</v>
      </c>
      <c r="I3027" s="695" t="s">
        <v>4976</v>
      </c>
      <c r="J3027" s="697">
        <v>1</v>
      </c>
      <c r="K3027" s="697">
        <v>71</v>
      </c>
      <c r="L3027" s="697">
        <v>152</v>
      </c>
      <c r="M3027" s="176">
        <f t="shared" si="262"/>
        <v>456</v>
      </c>
      <c r="N3027" s="1110"/>
      <c r="O3027" s="1129" t="str">
        <f t="shared" si="260"/>
        <v/>
      </c>
      <c r="P3027" s="175"/>
      <c r="Q3027" s="175"/>
      <c r="R3027" s="175"/>
      <c r="S3027" s="175"/>
      <c r="T3027" s="175"/>
      <c r="U3027" s="175"/>
      <c r="V3027" s="175"/>
      <c r="W3027" s="175"/>
      <c r="X3027" s="175"/>
      <c r="Y3027" s="175"/>
      <c r="Z3027" s="175"/>
      <c r="AA3027" s="175"/>
      <c r="AB3027" s="175"/>
      <c r="AC3027" s="175"/>
      <c r="AD3027" s="175"/>
      <c r="AE3027" s="175"/>
      <c r="AF3027" s="175"/>
      <c r="AG3027" s="175"/>
    </row>
    <row r="3028" spans="1:33" ht="18" customHeight="1">
      <c r="A3028" s="647" t="str">
        <f t="shared" si="261"/>
        <v>平成29</v>
      </c>
      <c r="B3028" s="551">
        <f t="shared" si="258"/>
        <v>67</v>
      </c>
      <c r="C3028" s="648" t="s">
        <v>6659</v>
      </c>
      <c r="D3028" s="648" t="str">
        <f t="shared" si="259"/>
        <v/>
      </c>
      <c r="E3028" s="726">
        <v>1</v>
      </c>
      <c r="F3028" s="723" t="s">
        <v>6660</v>
      </c>
      <c r="G3028" s="723" t="s">
        <v>2915</v>
      </c>
      <c r="H3028" s="723" t="s">
        <v>5652</v>
      </c>
      <c r="I3028" s="695" t="s">
        <v>6476</v>
      </c>
      <c r="J3028" s="697">
        <v>2</v>
      </c>
      <c r="K3028" s="697">
        <v>7</v>
      </c>
      <c r="L3028" s="697">
        <v>55</v>
      </c>
      <c r="M3028" s="176">
        <f t="shared" si="262"/>
        <v>55</v>
      </c>
      <c r="N3028" s="1110"/>
      <c r="O3028" s="1129" t="str">
        <f t="shared" si="260"/>
        <v/>
      </c>
      <c r="P3028" s="175"/>
      <c r="Q3028" s="175"/>
      <c r="R3028" s="175"/>
      <c r="S3028" s="175"/>
      <c r="T3028" s="175"/>
      <c r="U3028" s="175"/>
      <c r="V3028" s="175"/>
      <c r="W3028" s="175"/>
      <c r="X3028" s="175"/>
      <c r="Y3028" s="175"/>
      <c r="Z3028" s="175"/>
      <c r="AA3028" s="175"/>
      <c r="AB3028" s="175"/>
      <c r="AC3028" s="175"/>
      <c r="AD3028" s="175"/>
      <c r="AE3028" s="175"/>
      <c r="AF3028" s="175"/>
      <c r="AG3028" s="175"/>
    </row>
    <row r="3029" spans="1:33" ht="18" customHeight="1">
      <c r="A3029" s="647" t="str">
        <f t="shared" si="261"/>
        <v>平成29</v>
      </c>
      <c r="B3029" s="551">
        <f t="shared" si="258"/>
        <v>52</v>
      </c>
      <c r="C3029" s="648" t="s">
        <v>6661</v>
      </c>
      <c r="D3029" s="648" t="str">
        <f t="shared" si="259"/>
        <v/>
      </c>
      <c r="E3029" s="726">
        <v>1</v>
      </c>
      <c r="F3029" s="723" t="s">
        <v>6662</v>
      </c>
      <c r="G3029" s="723" t="s">
        <v>2915</v>
      </c>
      <c r="H3029" s="723" t="s">
        <v>5652</v>
      </c>
      <c r="I3029" s="695" t="s">
        <v>6476</v>
      </c>
      <c r="J3029" s="697">
        <v>2</v>
      </c>
      <c r="K3029" s="697">
        <v>9</v>
      </c>
      <c r="L3029" s="697">
        <v>71</v>
      </c>
      <c r="M3029" s="176">
        <f t="shared" si="262"/>
        <v>71</v>
      </c>
      <c r="N3029" s="1110"/>
      <c r="O3029" s="1129" t="str">
        <f t="shared" si="260"/>
        <v/>
      </c>
      <c r="P3029" s="175"/>
      <c r="Q3029" s="175"/>
      <c r="R3029" s="175"/>
      <c r="S3029" s="175"/>
      <c r="T3029" s="175"/>
      <c r="U3029" s="175"/>
      <c r="V3029" s="175"/>
      <c r="W3029" s="175"/>
      <c r="X3029" s="175"/>
      <c r="Y3029" s="175"/>
      <c r="Z3029" s="175"/>
      <c r="AA3029" s="175"/>
      <c r="AB3029" s="175"/>
      <c r="AC3029" s="175"/>
      <c r="AD3029" s="175"/>
      <c r="AE3029" s="175"/>
      <c r="AF3029" s="175"/>
      <c r="AG3029" s="175"/>
    </row>
    <row r="3030" spans="1:33" ht="18" customHeight="1">
      <c r="A3030" s="647" t="str">
        <f t="shared" si="261"/>
        <v>平成29</v>
      </c>
      <c r="B3030" s="551">
        <f t="shared" si="258"/>
        <v>20</v>
      </c>
      <c r="C3030" s="648" t="s">
        <v>6663</v>
      </c>
      <c r="D3030" s="648">
        <f t="shared" si="259"/>
        <v>43077</v>
      </c>
      <c r="E3030" s="726">
        <v>2</v>
      </c>
      <c r="F3030" s="723" t="s">
        <v>6664</v>
      </c>
      <c r="G3030" s="723" t="s">
        <v>2632</v>
      </c>
      <c r="H3030" s="723" t="s">
        <v>4115</v>
      </c>
      <c r="I3030" s="695" t="s">
        <v>6476</v>
      </c>
      <c r="J3030" s="697">
        <v>1</v>
      </c>
      <c r="K3030" s="697">
        <v>42</v>
      </c>
      <c r="L3030" s="697">
        <v>124</v>
      </c>
      <c r="M3030" s="176">
        <f t="shared" si="262"/>
        <v>248</v>
      </c>
      <c r="N3030" s="1110"/>
      <c r="O3030" s="1129" t="str">
        <f t="shared" si="260"/>
        <v/>
      </c>
      <c r="P3030" s="175"/>
      <c r="Q3030" s="175"/>
      <c r="R3030" s="175"/>
      <c r="S3030" s="175"/>
      <c r="T3030" s="175"/>
      <c r="U3030" s="175"/>
      <c r="V3030" s="175"/>
      <c r="W3030" s="175"/>
      <c r="X3030" s="175"/>
      <c r="Y3030" s="175"/>
      <c r="Z3030" s="175"/>
      <c r="AA3030" s="175"/>
      <c r="AB3030" s="175"/>
      <c r="AC3030" s="175"/>
      <c r="AD3030" s="175"/>
      <c r="AE3030" s="175"/>
      <c r="AF3030" s="175"/>
      <c r="AG3030" s="175"/>
    </row>
    <row r="3031" spans="1:33" ht="18" customHeight="1">
      <c r="A3031" s="647" t="str">
        <f t="shared" si="261"/>
        <v>平成29</v>
      </c>
      <c r="B3031" s="551">
        <f t="shared" si="258"/>
        <v>72</v>
      </c>
      <c r="C3031" s="648" t="s">
        <v>6665</v>
      </c>
      <c r="D3031" s="648" t="str">
        <f t="shared" si="259"/>
        <v/>
      </c>
      <c r="E3031" s="694">
        <v>1</v>
      </c>
      <c r="F3031" s="723" t="s">
        <v>6666</v>
      </c>
      <c r="G3031" s="723" t="s">
        <v>6667</v>
      </c>
      <c r="H3031" s="723" t="s">
        <v>3523</v>
      </c>
      <c r="I3031" s="695" t="s">
        <v>5039</v>
      </c>
      <c r="J3031" s="697">
        <v>2</v>
      </c>
      <c r="K3031" s="697">
        <v>6</v>
      </c>
      <c r="L3031" s="697">
        <v>119</v>
      </c>
      <c r="M3031" s="176">
        <f t="shared" si="262"/>
        <v>119</v>
      </c>
      <c r="N3031" s="1110" t="s">
        <v>5342</v>
      </c>
      <c r="O3031" s="1129" t="str">
        <f t="shared" si="260"/>
        <v/>
      </c>
      <c r="P3031" s="175"/>
      <c r="Q3031" s="175"/>
      <c r="R3031" s="175"/>
      <c r="S3031" s="175"/>
      <c r="T3031" s="175"/>
      <c r="U3031" s="175"/>
      <c r="V3031" s="175"/>
      <c r="W3031" s="175"/>
      <c r="X3031" s="175"/>
      <c r="Y3031" s="175"/>
      <c r="Z3031" s="175"/>
      <c r="AA3031" s="175"/>
      <c r="AB3031" s="175"/>
      <c r="AC3031" s="175"/>
      <c r="AD3031" s="175"/>
      <c r="AE3031" s="175"/>
      <c r="AF3031" s="175"/>
      <c r="AG3031" s="175"/>
    </row>
    <row r="3032" spans="1:33" ht="18" customHeight="1">
      <c r="A3032" s="647" t="str">
        <f t="shared" si="261"/>
        <v>平成29</v>
      </c>
      <c r="B3032" s="551">
        <f t="shared" si="258"/>
        <v>37</v>
      </c>
      <c r="C3032" s="648" t="s">
        <v>6598</v>
      </c>
      <c r="D3032" s="648" t="str">
        <f t="shared" si="259"/>
        <v/>
      </c>
      <c r="E3032" s="694">
        <v>1</v>
      </c>
      <c r="F3032" s="723" t="s">
        <v>6668</v>
      </c>
      <c r="G3032" s="723" t="s">
        <v>6669</v>
      </c>
      <c r="H3032" s="723" t="s">
        <v>3523</v>
      </c>
      <c r="I3032" s="695" t="s">
        <v>5039</v>
      </c>
      <c r="J3032" s="697">
        <v>2</v>
      </c>
      <c r="K3032" s="697">
        <v>11</v>
      </c>
      <c r="L3032" s="697">
        <v>73</v>
      </c>
      <c r="M3032" s="176">
        <f t="shared" si="262"/>
        <v>73</v>
      </c>
      <c r="N3032" s="1110" t="s">
        <v>5342</v>
      </c>
      <c r="O3032" s="1129" t="str">
        <f t="shared" si="260"/>
        <v/>
      </c>
      <c r="P3032" s="175"/>
      <c r="Q3032" s="175"/>
      <c r="R3032" s="175"/>
      <c r="S3032" s="175"/>
      <c r="T3032" s="175"/>
      <c r="U3032" s="175"/>
      <c r="V3032" s="175"/>
      <c r="W3032" s="175"/>
      <c r="X3032" s="175"/>
      <c r="Y3032" s="175"/>
      <c r="Z3032" s="175"/>
      <c r="AA3032" s="175"/>
      <c r="AB3032" s="175"/>
      <c r="AC3032" s="175"/>
      <c r="AD3032" s="175"/>
      <c r="AE3032" s="175"/>
      <c r="AF3032" s="175"/>
      <c r="AG3032" s="175"/>
    </row>
    <row r="3033" spans="1:33" ht="18" customHeight="1">
      <c r="A3033" s="647" t="str">
        <f t="shared" si="261"/>
        <v>平成29</v>
      </c>
      <c r="B3033" s="551">
        <f t="shared" si="258"/>
        <v>139</v>
      </c>
      <c r="C3033" s="648" t="s">
        <v>6670</v>
      </c>
      <c r="D3033" s="648" t="str">
        <f t="shared" si="259"/>
        <v/>
      </c>
      <c r="E3033" s="726">
        <v>1</v>
      </c>
      <c r="F3033" s="723" t="s">
        <v>6671</v>
      </c>
      <c r="G3033" s="723" t="s">
        <v>3143</v>
      </c>
      <c r="H3033" s="723" t="s">
        <v>4115</v>
      </c>
      <c r="I3033" s="695" t="s">
        <v>6476</v>
      </c>
      <c r="J3033" s="697">
        <v>2</v>
      </c>
      <c r="K3033" s="697">
        <v>2</v>
      </c>
      <c r="L3033" s="697">
        <v>45</v>
      </c>
      <c r="M3033" s="176">
        <f t="shared" si="262"/>
        <v>45</v>
      </c>
      <c r="N3033" s="1110" t="s">
        <v>5519</v>
      </c>
      <c r="O3033" s="1129" t="str">
        <f t="shared" si="260"/>
        <v/>
      </c>
      <c r="P3033" s="175"/>
      <c r="Q3033" s="175"/>
      <c r="R3033" s="175"/>
      <c r="S3033" s="175"/>
      <c r="T3033" s="175"/>
      <c r="U3033" s="175"/>
      <c r="V3033" s="175"/>
      <c r="W3033" s="175"/>
      <c r="X3033" s="175"/>
      <c r="Y3033" s="175"/>
      <c r="Z3033" s="175"/>
      <c r="AA3033" s="175"/>
      <c r="AB3033" s="175"/>
      <c r="AC3033" s="175"/>
      <c r="AD3033" s="175"/>
      <c r="AE3033" s="175"/>
      <c r="AF3033" s="175"/>
      <c r="AG3033" s="175"/>
    </row>
    <row r="3034" spans="1:33" ht="18" customHeight="1">
      <c r="A3034" s="647" t="str">
        <f t="shared" si="261"/>
        <v>平成29</v>
      </c>
      <c r="B3034" s="551">
        <f t="shared" si="258"/>
        <v>114</v>
      </c>
      <c r="C3034" s="648" t="s">
        <v>6672</v>
      </c>
      <c r="D3034" s="648" t="str">
        <f t="shared" si="259"/>
        <v/>
      </c>
      <c r="E3034" s="726">
        <v>1</v>
      </c>
      <c r="F3034" s="723" t="s">
        <v>6673</v>
      </c>
      <c r="G3034" s="723" t="s">
        <v>2915</v>
      </c>
      <c r="H3034" s="723" t="s">
        <v>4115</v>
      </c>
      <c r="I3034" s="695" t="s">
        <v>6476</v>
      </c>
      <c r="J3034" s="697">
        <v>2</v>
      </c>
      <c r="K3034" s="697">
        <v>4</v>
      </c>
      <c r="L3034" s="697">
        <v>60</v>
      </c>
      <c r="M3034" s="176">
        <f t="shared" si="262"/>
        <v>60</v>
      </c>
      <c r="N3034" s="1110"/>
      <c r="O3034" s="1129" t="str">
        <f t="shared" si="260"/>
        <v/>
      </c>
      <c r="P3034" s="175"/>
      <c r="Q3034" s="175"/>
      <c r="R3034" s="175"/>
      <c r="S3034" s="175"/>
      <c r="T3034" s="175"/>
      <c r="U3034" s="175"/>
      <c r="V3034" s="175"/>
      <c r="W3034" s="175"/>
      <c r="X3034" s="175"/>
      <c r="Y3034" s="175"/>
      <c r="Z3034" s="175"/>
      <c r="AA3034" s="175"/>
      <c r="AB3034" s="175"/>
      <c r="AC3034" s="175"/>
      <c r="AD3034" s="175"/>
      <c r="AE3034" s="175"/>
      <c r="AF3034" s="175"/>
      <c r="AG3034" s="175"/>
    </row>
    <row r="3035" spans="1:33" ht="18" customHeight="1">
      <c r="A3035" s="647" t="str">
        <f t="shared" si="261"/>
        <v>平成29</v>
      </c>
      <c r="B3035" s="551">
        <f t="shared" si="258"/>
        <v>114</v>
      </c>
      <c r="C3035" s="648" t="s">
        <v>6674</v>
      </c>
      <c r="D3035" s="648" t="str">
        <f t="shared" si="259"/>
        <v/>
      </c>
      <c r="E3035" s="726">
        <v>1</v>
      </c>
      <c r="F3035" s="723" t="s">
        <v>6675</v>
      </c>
      <c r="G3035" s="723" t="s">
        <v>6636</v>
      </c>
      <c r="H3035" s="723" t="s">
        <v>4115</v>
      </c>
      <c r="I3035" s="695" t="s">
        <v>6476</v>
      </c>
      <c r="J3035" s="697">
        <v>2</v>
      </c>
      <c r="K3035" s="697">
        <v>4</v>
      </c>
      <c r="L3035" s="697">
        <v>33</v>
      </c>
      <c r="M3035" s="176">
        <f t="shared" si="262"/>
        <v>33</v>
      </c>
      <c r="N3035" s="1110"/>
      <c r="O3035" s="1129" t="str">
        <f t="shared" si="260"/>
        <v/>
      </c>
      <c r="P3035" s="175"/>
      <c r="Q3035" s="175"/>
      <c r="R3035" s="175"/>
      <c r="S3035" s="175"/>
      <c r="T3035" s="175"/>
      <c r="U3035" s="175"/>
      <c r="V3035" s="175"/>
      <c r="W3035" s="175"/>
      <c r="X3035" s="175"/>
      <c r="Y3035" s="175"/>
      <c r="Z3035" s="175"/>
      <c r="AA3035" s="175"/>
      <c r="AB3035" s="175"/>
      <c r="AC3035" s="175"/>
      <c r="AD3035" s="175"/>
      <c r="AE3035" s="175"/>
      <c r="AF3035" s="175"/>
      <c r="AG3035" s="175"/>
    </row>
    <row r="3036" spans="1:33" ht="18" customHeight="1">
      <c r="A3036" s="647" t="str">
        <f t="shared" si="261"/>
        <v>平成29</v>
      </c>
      <c r="B3036" s="551">
        <f t="shared" si="258"/>
        <v>114</v>
      </c>
      <c r="C3036" s="648" t="s">
        <v>6676</v>
      </c>
      <c r="D3036" s="648" t="str">
        <f t="shared" si="259"/>
        <v/>
      </c>
      <c r="E3036" s="726">
        <v>1</v>
      </c>
      <c r="F3036" s="723" t="s">
        <v>6677</v>
      </c>
      <c r="G3036" s="723" t="s">
        <v>1400</v>
      </c>
      <c r="H3036" s="723" t="s">
        <v>4115</v>
      </c>
      <c r="I3036" s="695" t="s">
        <v>6476</v>
      </c>
      <c r="J3036" s="697">
        <v>2</v>
      </c>
      <c r="K3036" s="697">
        <v>4</v>
      </c>
      <c r="L3036" s="697">
        <v>57</v>
      </c>
      <c r="M3036" s="176">
        <f t="shared" si="262"/>
        <v>57</v>
      </c>
      <c r="N3036" s="1110"/>
      <c r="O3036" s="1129" t="str">
        <f t="shared" si="260"/>
        <v/>
      </c>
      <c r="P3036" s="175"/>
      <c r="Q3036" s="175"/>
      <c r="R3036" s="175"/>
      <c r="S3036" s="175"/>
      <c r="T3036" s="175"/>
      <c r="U3036" s="175"/>
      <c r="V3036" s="175"/>
      <c r="W3036" s="175"/>
      <c r="X3036" s="175"/>
      <c r="Y3036" s="175"/>
      <c r="Z3036" s="175"/>
      <c r="AA3036" s="175"/>
      <c r="AB3036" s="175"/>
      <c r="AC3036" s="175"/>
      <c r="AD3036" s="175"/>
      <c r="AE3036" s="175"/>
      <c r="AF3036" s="175"/>
      <c r="AG3036" s="175"/>
    </row>
    <row r="3037" spans="1:33" ht="18" customHeight="1">
      <c r="A3037" s="647" t="str">
        <f t="shared" si="261"/>
        <v>平成29</v>
      </c>
      <c r="B3037" s="551">
        <f t="shared" si="258"/>
        <v>114</v>
      </c>
      <c r="C3037" s="648" t="s">
        <v>6678</v>
      </c>
      <c r="D3037" s="648" t="str">
        <f t="shared" si="259"/>
        <v/>
      </c>
      <c r="E3037" s="726">
        <v>1</v>
      </c>
      <c r="F3037" s="723" t="s">
        <v>6679</v>
      </c>
      <c r="G3037" s="723" t="s">
        <v>6609</v>
      </c>
      <c r="H3037" s="723" t="s">
        <v>4115</v>
      </c>
      <c r="I3037" s="695" t="s">
        <v>6476</v>
      </c>
      <c r="J3037" s="697">
        <v>2</v>
      </c>
      <c r="K3037" s="697">
        <v>4</v>
      </c>
      <c r="L3037" s="697">
        <v>45</v>
      </c>
      <c r="M3037" s="176">
        <f t="shared" si="262"/>
        <v>45</v>
      </c>
      <c r="N3037" s="1110"/>
      <c r="O3037" s="1129" t="str">
        <f t="shared" si="260"/>
        <v/>
      </c>
      <c r="P3037" s="175"/>
      <c r="Q3037" s="175"/>
      <c r="R3037" s="175"/>
      <c r="S3037" s="175"/>
      <c r="T3037" s="175"/>
      <c r="U3037" s="175"/>
      <c r="V3037" s="175"/>
      <c r="W3037" s="175"/>
      <c r="X3037" s="175"/>
      <c r="Y3037" s="175"/>
      <c r="Z3037" s="175"/>
      <c r="AA3037" s="175"/>
      <c r="AB3037" s="175"/>
      <c r="AC3037" s="175"/>
      <c r="AD3037" s="175"/>
      <c r="AE3037" s="175"/>
      <c r="AF3037" s="175"/>
      <c r="AG3037" s="175"/>
    </row>
    <row r="3038" spans="1:33" ht="18" customHeight="1">
      <c r="A3038" s="647" t="str">
        <f t="shared" si="261"/>
        <v>平成29</v>
      </c>
      <c r="B3038" s="551">
        <f t="shared" si="258"/>
        <v>150</v>
      </c>
      <c r="C3038" s="648" t="s">
        <v>6680</v>
      </c>
      <c r="D3038" s="648" t="str">
        <f t="shared" si="259"/>
        <v/>
      </c>
      <c r="E3038" s="726">
        <v>1</v>
      </c>
      <c r="F3038" s="723" t="s">
        <v>6681</v>
      </c>
      <c r="G3038" s="723" t="s">
        <v>2915</v>
      </c>
      <c r="H3038" s="723" t="s">
        <v>3335</v>
      </c>
      <c r="I3038" s="695" t="s">
        <v>6476</v>
      </c>
      <c r="J3038" s="697">
        <v>2</v>
      </c>
      <c r="K3038" s="697">
        <v>1</v>
      </c>
      <c r="L3038" s="697">
        <v>37</v>
      </c>
      <c r="M3038" s="176">
        <f t="shared" si="262"/>
        <v>37</v>
      </c>
      <c r="N3038" s="1110" t="s">
        <v>5519</v>
      </c>
      <c r="O3038" s="1129" t="str">
        <f t="shared" si="260"/>
        <v/>
      </c>
      <c r="P3038" s="175"/>
      <c r="Q3038" s="175"/>
      <c r="R3038" s="175"/>
      <c r="S3038" s="175"/>
      <c r="T3038" s="175"/>
      <c r="U3038" s="175"/>
      <c r="V3038" s="175"/>
      <c r="W3038" s="175"/>
      <c r="X3038" s="175"/>
      <c r="Y3038" s="175"/>
      <c r="Z3038" s="175"/>
      <c r="AA3038" s="175"/>
      <c r="AB3038" s="175"/>
      <c r="AC3038" s="175"/>
      <c r="AD3038" s="175"/>
      <c r="AE3038" s="175"/>
      <c r="AF3038" s="175"/>
      <c r="AG3038" s="175"/>
    </row>
    <row r="3039" spans="1:33" ht="18" customHeight="1">
      <c r="A3039" s="647" t="str">
        <f t="shared" si="261"/>
        <v>平成29</v>
      </c>
      <c r="B3039" s="551">
        <f t="shared" si="258"/>
        <v>52</v>
      </c>
      <c r="C3039" s="648" t="s">
        <v>6682</v>
      </c>
      <c r="D3039" s="648" t="str">
        <f t="shared" si="259"/>
        <v/>
      </c>
      <c r="E3039" s="726">
        <v>1</v>
      </c>
      <c r="F3039" s="723" t="s">
        <v>6683</v>
      </c>
      <c r="G3039" s="723" t="s">
        <v>2915</v>
      </c>
      <c r="H3039" s="723" t="s">
        <v>3335</v>
      </c>
      <c r="I3039" s="695" t="s">
        <v>6476</v>
      </c>
      <c r="J3039" s="697">
        <v>2</v>
      </c>
      <c r="K3039" s="697">
        <v>9</v>
      </c>
      <c r="L3039" s="697">
        <v>76</v>
      </c>
      <c r="M3039" s="176">
        <f t="shared" si="262"/>
        <v>76</v>
      </c>
      <c r="N3039" s="1110" t="s">
        <v>5519</v>
      </c>
      <c r="O3039" s="1129" t="str">
        <f t="shared" si="260"/>
        <v/>
      </c>
      <c r="P3039" s="175"/>
      <c r="Q3039" s="175"/>
      <c r="R3039" s="175"/>
      <c r="S3039" s="175"/>
      <c r="T3039" s="175"/>
      <c r="U3039" s="175"/>
      <c r="V3039" s="175"/>
      <c r="W3039" s="175"/>
      <c r="X3039" s="175"/>
      <c r="Y3039" s="175"/>
      <c r="Z3039" s="175"/>
      <c r="AA3039" s="175"/>
      <c r="AB3039" s="175"/>
      <c r="AC3039" s="175"/>
      <c r="AD3039" s="175"/>
      <c r="AE3039" s="175"/>
      <c r="AF3039" s="175"/>
      <c r="AG3039" s="175"/>
    </row>
    <row r="3040" spans="1:33" ht="18" customHeight="1">
      <c r="A3040" s="647" t="str">
        <f t="shared" si="261"/>
        <v>平成29</v>
      </c>
      <c r="B3040" s="551">
        <f t="shared" si="258"/>
        <v>150</v>
      </c>
      <c r="C3040" s="648" t="s">
        <v>6684</v>
      </c>
      <c r="D3040" s="648" t="str">
        <f t="shared" si="259"/>
        <v/>
      </c>
      <c r="E3040" s="726">
        <v>1</v>
      </c>
      <c r="F3040" s="723" t="s">
        <v>6685</v>
      </c>
      <c r="G3040" s="723" t="s">
        <v>2915</v>
      </c>
      <c r="H3040" s="723" t="s">
        <v>3335</v>
      </c>
      <c r="I3040" s="695" t="s">
        <v>6476</v>
      </c>
      <c r="J3040" s="697">
        <v>2</v>
      </c>
      <c r="K3040" s="697">
        <v>1</v>
      </c>
      <c r="L3040" s="697">
        <v>68</v>
      </c>
      <c r="M3040" s="176">
        <f t="shared" si="262"/>
        <v>68</v>
      </c>
      <c r="N3040" s="1110" t="s">
        <v>5519</v>
      </c>
      <c r="O3040" s="1129" t="str">
        <f t="shared" si="260"/>
        <v/>
      </c>
      <c r="P3040" s="175"/>
      <c r="Q3040" s="175"/>
      <c r="R3040" s="175"/>
      <c r="S3040" s="175"/>
      <c r="T3040" s="175"/>
      <c r="U3040" s="175"/>
      <c r="V3040" s="175"/>
      <c r="W3040" s="175"/>
      <c r="X3040" s="175"/>
      <c r="Y3040" s="175"/>
      <c r="Z3040" s="175"/>
      <c r="AA3040" s="175"/>
      <c r="AB3040" s="175"/>
      <c r="AC3040" s="175"/>
      <c r="AD3040" s="175"/>
      <c r="AE3040" s="175"/>
      <c r="AF3040" s="175"/>
      <c r="AG3040" s="175"/>
    </row>
    <row r="3041" spans="1:33" ht="18" customHeight="1">
      <c r="A3041" s="647" t="str">
        <f t="shared" si="261"/>
        <v>平成29</v>
      </c>
      <c r="B3041" s="551">
        <f t="shared" si="258"/>
        <v>85</v>
      </c>
      <c r="C3041" s="648" t="s">
        <v>6577</v>
      </c>
      <c r="D3041" s="648" t="str">
        <f t="shared" si="259"/>
        <v/>
      </c>
      <c r="E3041" s="694">
        <v>1</v>
      </c>
      <c r="F3041" s="723" t="s">
        <v>6686</v>
      </c>
      <c r="G3041" s="723" t="s">
        <v>6687</v>
      </c>
      <c r="H3041" s="723" t="s">
        <v>3523</v>
      </c>
      <c r="I3041" s="695" t="s">
        <v>5039</v>
      </c>
      <c r="J3041" s="697">
        <v>2</v>
      </c>
      <c r="K3041" s="697">
        <v>5</v>
      </c>
      <c r="L3041" s="697">
        <v>64</v>
      </c>
      <c r="M3041" s="176">
        <f t="shared" si="262"/>
        <v>64</v>
      </c>
      <c r="N3041" s="1110" t="s">
        <v>5342</v>
      </c>
      <c r="O3041" s="1129" t="str">
        <f t="shared" si="260"/>
        <v/>
      </c>
      <c r="P3041" s="175"/>
      <c r="Q3041" s="175"/>
      <c r="R3041" s="175"/>
      <c r="S3041" s="175"/>
      <c r="T3041" s="175"/>
      <c r="U3041" s="175"/>
      <c r="V3041" s="175"/>
      <c r="W3041" s="175"/>
      <c r="X3041" s="175"/>
      <c r="Y3041" s="175"/>
      <c r="Z3041" s="175"/>
      <c r="AA3041" s="175"/>
      <c r="AB3041" s="175"/>
      <c r="AC3041" s="175"/>
      <c r="AD3041" s="175"/>
      <c r="AE3041" s="175"/>
      <c r="AF3041" s="175"/>
      <c r="AG3041" s="175"/>
    </row>
    <row r="3042" spans="1:33" ht="18" customHeight="1">
      <c r="A3042" s="647" t="str">
        <f t="shared" si="261"/>
        <v>平成29</v>
      </c>
      <c r="B3042" s="551">
        <f t="shared" si="258"/>
        <v>85</v>
      </c>
      <c r="C3042" s="648" t="s">
        <v>6688</v>
      </c>
      <c r="D3042" s="648" t="str">
        <f t="shared" si="259"/>
        <v/>
      </c>
      <c r="E3042" s="694">
        <v>1</v>
      </c>
      <c r="F3042" s="723" t="s">
        <v>6689</v>
      </c>
      <c r="G3042" s="723" t="s">
        <v>6690</v>
      </c>
      <c r="H3042" s="723" t="s">
        <v>3523</v>
      </c>
      <c r="I3042" s="695" t="s">
        <v>5039</v>
      </c>
      <c r="J3042" s="697">
        <v>2</v>
      </c>
      <c r="K3042" s="697">
        <v>5</v>
      </c>
      <c r="L3042" s="697">
        <v>92</v>
      </c>
      <c r="M3042" s="176">
        <f t="shared" si="262"/>
        <v>92</v>
      </c>
      <c r="N3042" s="1110" t="s">
        <v>5342</v>
      </c>
      <c r="O3042" s="1129" t="str">
        <f t="shared" si="260"/>
        <v/>
      </c>
      <c r="P3042" s="175"/>
      <c r="Q3042" s="175"/>
      <c r="R3042" s="175"/>
      <c r="S3042" s="175"/>
      <c r="T3042" s="175"/>
      <c r="U3042" s="175"/>
      <c r="V3042" s="175"/>
      <c r="W3042" s="175"/>
      <c r="X3042" s="175"/>
      <c r="Y3042" s="175"/>
      <c r="Z3042" s="175"/>
      <c r="AA3042" s="175"/>
      <c r="AB3042" s="175"/>
      <c r="AC3042" s="175"/>
      <c r="AD3042" s="175"/>
      <c r="AE3042" s="175"/>
      <c r="AF3042" s="175"/>
      <c r="AG3042" s="175"/>
    </row>
    <row r="3043" spans="1:33" ht="18" customHeight="1">
      <c r="A3043" s="647" t="str">
        <f t="shared" si="261"/>
        <v>平成29</v>
      </c>
      <c r="B3043" s="551">
        <f t="shared" si="258"/>
        <v>85</v>
      </c>
      <c r="C3043" s="648" t="s">
        <v>6691</v>
      </c>
      <c r="D3043" s="648" t="str">
        <f t="shared" si="259"/>
        <v/>
      </c>
      <c r="E3043" s="694">
        <v>1</v>
      </c>
      <c r="F3043" s="723" t="s">
        <v>6692</v>
      </c>
      <c r="G3043" s="723" t="s">
        <v>6693</v>
      </c>
      <c r="H3043" s="723" t="s">
        <v>3523</v>
      </c>
      <c r="I3043" s="695" t="s">
        <v>5039</v>
      </c>
      <c r="J3043" s="697">
        <v>2</v>
      </c>
      <c r="K3043" s="697">
        <v>5</v>
      </c>
      <c r="L3043" s="697">
        <v>103</v>
      </c>
      <c r="M3043" s="176">
        <f t="shared" si="262"/>
        <v>103</v>
      </c>
      <c r="N3043" s="1110" t="s">
        <v>5342</v>
      </c>
      <c r="O3043" s="1129" t="str">
        <f t="shared" si="260"/>
        <v/>
      </c>
      <c r="P3043" s="175"/>
      <c r="Q3043" s="175"/>
      <c r="R3043" s="175"/>
      <c r="S3043" s="175"/>
      <c r="T3043" s="175"/>
      <c r="U3043" s="175"/>
      <c r="V3043" s="175"/>
      <c r="W3043" s="175"/>
      <c r="X3043" s="175"/>
      <c r="Y3043" s="175"/>
      <c r="Z3043" s="175"/>
      <c r="AA3043" s="175"/>
      <c r="AB3043" s="175"/>
      <c r="AC3043" s="175"/>
      <c r="AD3043" s="175"/>
      <c r="AE3043" s="175"/>
      <c r="AF3043" s="175"/>
      <c r="AG3043" s="175"/>
    </row>
    <row r="3044" spans="1:33" ht="18" customHeight="1">
      <c r="A3044" s="647" t="str">
        <f t="shared" si="261"/>
        <v>平成29</v>
      </c>
      <c r="B3044" s="551">
        <f t="shared" si="258"/>
        <v>139</v>
      </c>
      <c r="C3044" s="648" t="s">
        <v>6694</v>
      </c>
      <c r="D3044" s="648" t="str">
        <f t="shared" si="259"/>
        <v/>
      </c>
      <c r="E3044" s="694">
        <v>1</v>
      </c>
      <c r="F3044" s="723" t="s">
        <v>6695</v>
      </c>
      <c r="G3044" s="723" t="s">
        <v>2915</v>
      </c>
      <c r="H3044" s="723" t="s">
        <v>4792</v>
      </c>
      <c r="I3044" s="695" t="s">
        <v>5039</v>
      </c>
      <c r="J3044" s="697">
        <v>1</v>
      </c>
      <c r="K3044" s="697">
        <v>2</v>
      </c>
      <c r="L3044" s="697">
        <v>69</v>
      </c>
      <c r="M3044" s="176">
        <f t="shared" si="262"/>
        <v>69</v>
      </c>
      <c r="N3044" s="1110"/>
      <c r="O3044" s="1129" t="str">
        <f t="shared" si="260"/>
        <v/>
      </c>
      <c r="P3044" s="175"/>
      <c r="Q3044" s="175"/>
      <c r="R3044" s="175"/>
      <c r="S3044" s="175"/>
      <c r="T3044" s="175"/>
      <c r="U3044" s="175"/>
      <c r="V3044" s="175"/>
      <c r="W3044" s="175"/>
      <c r="X3044" s="175"/>
      <c r="Y3044" s="175"/>
      <c r="Z3044" s="175"/>
      <c r="AA3044" s="175"/>
      <c r="AB3044" s="175"/>
      <c r="AC3044" s="175"/>
      <c r="AD3044" s="175"/>
      <c r="AE3044" s="175"/>
      <c r="AF3044" s="175"/>
      <c r="AG3044" s="175"/>
    </row>
    <row r="3045" spans="1:33" ht="18" customHeight="1">
      <c r="A3045" s="647" t="str">
        <f t="shared" si="261"/>
        <v>平成29</v>
      </c>
      <c r="B3045" s="551">
        <f t="shared" si="258"/>
        <v>150</v>
      </c>
      <c r="C3045" s="648" t="s">
        <v>6696</v>
      </c>
      <c r="D3045" s="648" t="str">
        <f t="shared" si="259"/>
        <v/>
      </c>
      <c r="E3045" s="726">
        <v>1</v>
      </c>
      <c r="F3045" s="723" t="s">
        <v>6697</v>
      </c>
      <c r="G3045" s="723" t="s">
        <v>2915</v>
      </c>
      <c r="H3045" s="723" t="s">
        <v>3024</v>
      </c>
      <c r="I3045" s="695" t="s">
        <v>6211</v>
      </c>
      <c r="J3045" s="697">
        <v>1</v>
      </c>
      <c r="K3045" s="697">
        <v>1</v>
      </c>
      <c r="L3045" s="697">
        <v>86</v>
      </c>
      <c r="M3045" s="176">
        <f t="shared" si="262"/>
        <v>86</v>
      </c>
      <c r="N3045" s="1110" t="s">
        <v>5342</v>
      </c>
      <c r="O3045" s="1129" t="str">
        <f t="shared" si="260"/>
        <v/>
      </c>
      <c r="P3045" s="175"/>
      <c r="Q3045" s="175"/>
      <c r="R3045" s="175"/>
      <c r="S3045" s="175"/>
      <c r="T3045" s="175"/>
      <c r="U3045" s="175"/>
      <c r="V3045" s="175"/>
      <c r="W3045" s="175"/>
      <c r="X3045" s="175"/>
      <c r="Y3045" s="175"/>
      <c r="Z3045" s="175"/>
      <c r="AA3045" s="175"/>
      <c r="AB3045" s="175"/>
      <c r="AC3045" s="175"/>
      <c r="AD3045" s="175"/>
      <c r="AE3045" s="175"/>
      <c r="AF3045" s="175"/>
      <c r="AG3045" s="175"/>
    </row>
    <row r="3046" spans="1:33" ht="18" customHeight="1">
      <c r="A3046" s="647" t="str">
        <f t="shared" si="261"/>
        <v>平成29</v>
      </c>
      <c r="B3046" s="551">
        <f t="shared" si="258"/>
        <v>150</v>
      </c>
      <c r="C3046" s="648">
        <v>43111</v>
      </c>
      <c r="D3046" s="648" t="str">
        <f t="shared" si="259"/>
        <v/>
      </c>
      <c r="E3046" s="726">
        <v>1</v>
      </c>
      <c r="F3046" s="723" t="s">
        <v>6698</v>
      </c>
      <c r="G3046" s="723" t="s">
        <v>2856</v>
      </c>
      <c r="H3046" s="723" t="s">
        <v>3024</v>
      </c>
      <c r="I3046" s="695" t="s">
        <v>6211</v>
      </c>
      <c r="J3046" s="697">
        <v>1</v>
      </c>
      <c r="K3046" s="697">
        <v>1</v>
      </c>
      <c r="L3046" s="697">
        <v>80</v>
      </c>
      <c r="M3046" s="176">
        <f t="shared" si="262"/>
        <v>80</v>
      </c>
      <c r="N3046" s="1110" t="s">
        <v>5342</v>
      </c>
      <c r="O3046" s="1129" t="str">
        <f t="shared" si="260"/>
        <v/>
      </c>
      <c r="P3046" s="175"/>
      <c r="Q3046" s="175"/>
      <c r="R3046" s="175"/>
      <c r="S3046" s="175"/>
      <c r="T3046" s="175"/>
      <c r="U3046" s="175"/>
      <c r="V3046" s="175"/>
      <c r="W3046" s="175"/>
      <c r="X3046" s="175"/>
      <c r="Y3046" s="175"/>
      <c r="Z3046" s="175"/>
      <c r="AA3046" s="175"/>
      <c r="AB3046" s="175"/>
      <c r="AC3046" s="175"/>
      <c r="AD3046" s="175"/>
      <c r="AE3046" s="175"/>
      <c r="AF3046" s="175"/>
      <c r="AG3046" s="175"/>
    </row>
    <row r="3047" spans="1:33" ht="18" customHeight="1">
      <c r="A3047" s="647" t="str">
        <f t="shared" si="261"/>
        <v>平成29</v>
      </c>
      <c r="B3047" s="551">
        <f t="shared" si="258"/>
        <v>85</v>
      </c>
      <c r="C3047" s="648">
        <v>42938</v>
      </c>
      <c r="D3047" s="648" t="str">
        <f t="shared" si="259"/>
        <v/>
      </c>
      <c r="E3047" s="726">
        <v>1</v>
      </c>
      <c r="F3047" s="723" t="s">
        <v>6699</v>
      </c>
      <c r="G3047" s="723" t="s">
        <v>6700</v>
      </c>
      <c r="H3047" s="723" t="s">
        <v>5114</v>
      </c>
      <c r="I3047" s="695" t="s">
        <v>6211</v>
      </c>
      <c r="J3047" s="697">
        <v>2</v>
      </c>
      <c r="K3047" s="697">
        <v>5</v>
      </c>
      <c r="L3047" s="697">
        <v>203</v>
      </c>
      <c r="M3047" s="176">
        <f t="shared" si="262"/>
        <v>203</v>
      </c>
      <c r="N3047" s="1110" t="s">
        <v>5342</v>
      </c>
      <c r="O3047" s="1129" t="str">
        <f t="shared" si="260"/>
        <v/>
      </c>
      <c r="P3047" s="175"/>
      <c r="Q3047" s="175"/>
      <c r="R3047" s="175"/>
      <c r="S3047" s="175"/>
      <c r="T3047" s="175"/>
      <c r="U3047" s="175"/>
      <c r="V3047" s="175"/>
      <c r="W3047" s="175"/>
      <c r="X3047" s="175"/>
      <c r="Y3047" s="175"/>
      <c r="Z3047" s="175"/>
      <c r="AA3047" s="175"/>
      <c r="AB3047" s="175"/>
      <c r="AC3047" s="175"/>
      <c r="AD3047" s="175"/>
      <c r="AE3047" s="175"/>
      <c r="AF3047" s="175"/>
      <c r="AG3047" s="175"/>
    </row>
    <row r="3048" spans="1:33" ht="18" customHeight="1">
      <c r="A3048" s="647" t="str">
        <f t="shared" si="261"/>
        <v>平成29</v>
      </c>
      <c r="B3048" s="551">
        <f t="shared" si="258"/>
        <v>125</v>
      </c>
      <c r="C3048" s="648">
        <v>42948</v>
      </c>
      <c r="D3048" s="648" t="str">
        <f t="shared" si="259"/>
        <v/>
      </c>
      <c r="E3048" s="726">
        <v>1</v>
      </c>
      <c r="F3048" s="723" t="s">
        <v>6701</v>
      </c>
      <c r="G3048" s="723" t="s">
        <v>6702</v>
      </c>
      <c r="H3048" s="723" t="s">
        <v>5114</v>
      </c>
      <c r="I3048" s="695" t="s">
        <v>6211</v>
      </c>
      <c r="J3048" s="697">
        <v>2</v>
      </c>
      <c r="K3048" s="697">
        <v>3</v>
      </c>
      <c r="L3048" s="697">
        <v>408</v>
      </c>
      <c r="M3048" s="176">
        <f t="shared" si="262"/>
        <v>408</v>
      </c>
      <c r="N3048" s="1110" t="s">
        <v>5342</v>
      </c>
      <c r="O3048" s="1129" t="str">
        <f t="shared" si="260"/>
        <v/>
      </c>
      <c r="P3048" s="175"/>
      <c r="Q3048" s="175"/>
      <c r="R3048" s="175"/>
      <c r="S3048" s="175"/>
      <c r="T3048" s="175"/>
      <c r="U3048" s="175"/>
      <c r="V3048" s="175"/>
      <c r="W3048" s="175"/>
      <c r="X3048" s="175"/>
      <c r="Y3048" s="175"/>
      <c r="Z3048" s="175"/>
      <c r="AA3048" s="175"/>
      <c r="AB3048" s="175"/>
      <c r="AC3048" s="175"/>
      <c r="AD3048" s="175"/>
      <c r="AE3048" s="175"/>
      <c r="AF3048" s="175"/>
      <c r="AG3048" s="175"/>
    </row>
    <row r="3049" spans="1:33" ht="18" customHeight="1">
      <c r="A3049" s="647" t="str">
        <f t="shared" si="261"/>
        <v>平成29</v>
      </c>
      <c r="B3049" s="551">
        <f t="shared" si="258"/>
        <v>150</v>
      </c>
      <c r="C3049" s="648">
        <v>42969</v>
      </c>
      <c r="D3049" s="648" t="str">
        <f t="shared" si="259"/>
        <v/>
      </c>
      <c r="E3049" s="726">
        <v>1</v>
      </c>
      <c r="F3049" s="723" t="s">
        <v>6703</v>
      </c>
      <c r="G3049" s="723" t="s">
        <v>6704</v>
      </c>
      <c r="H3049" s="723" t="s">
        <v>5114</v>
      </c>
      <c r="I3049" s="695" t="s">
        <v>6211</v>
      </c>
      <c r="J3049" s="697">
        <v>2</v>
      </c>
      <c r="K3049" s="697">
        <v>1</v>
      </c>
      <c r="L3049" s="697">
        <v>23</v>
      </c>
      <c r="M3049" s="176">
        <f t="shared" si="262"/>
        <v>23</v>
      </c>
      <c r="N3049" s="1110" t="s">
        <v>5342</v>
      </c>
      <c r="O3049" s="1129" t="str">
        <f t="shared" si="260"/>
        <v/>
      </c>
      <c r="P3049" s="175"/>
      <c r="Q3049" s="175"/>
      <c r="R3049" s="175"/>
      <c r="S3049" s="175"/>
      <c r="T3049" s="175"/>
      <c r="U3049" s="175"/>
      <c r="V3049" s="175"/>
      <c r="W3049" s="175"/>
      <c r="X3049" s="175"/>
      <c r="Y3049" s="175"/>
      <c r="Z3049" s="175"/>
      <c r="AA3049" s="175"/>
      <c r="AB3049" s="175"/>
      <c r="AC3049" s="175"/>
      <c r="AD3049" s="175"/>
      <c r="AE3049" s="175"/>
      <c r="AF3049" s="175"/>
      <c r="AG3049" s="175"/>
    </row>
    <row r="3050" spans="1:33" ht="18" customHeight="1">
      <c r="A3050" s="647" t="str">
        <f t="shared" si="261"/>
        <v>平成29</v>
      </c>
      <c r="B3050" s="551">
        <f t="shared" si="258"/>
        <v>150</v>
      </c>
      <c r="C3050" s="648">
        <v>42977</v>
      </c>
      <c r="D3050" s="648" t="str">
        <f t="shared" si="259"/>
        <v/>
      </c>
      <c r="E3050" s="726">
        <v>1</v>
      </c>
      <c r="F3050" s="723" t="s">
        <v>6705</v>
      </c>
      <c r="G3050" s="723" t="s">
        <v>2856</v>
      </c>
      <c r="H3050" s="723" t="s">
        <v>5114</v>
      </c>
      <c r="I3050" s="695" t="s">
        <v>6211</v>
      </c>
      <c r="J3050" s="697">
        <v>1</v>
      </c>
      <c r="K3050" s="697">
        <v>1</v>
      </c>
      <c r="L3050" s="697">
        <v>115</v>
      </c>
      <c r="M3050" s="176">
        <f t="shared" si="262"/>
        <v>115</v>
      </c>
      <c r="N3050" s="1110" t="s">
        <v>5342</v>
      </c>
      <c r="O3050" s="1129" t="str">
        <f t="shared" si="260"/>
        <v/>
      </c>
      <c r="P3050" s="175"/>
      <c r="Q3050" s="175"/>
      <c r="R3050" s="175"/>
      <c r="S3050" s="175"/>
      <c r="T3050" s="175"/>
      <c r="U3050" s="175"/>
      <c r="V3050" s="175"/>
      <c r="W3050" s="175"/>
      <c r="X3050" s="175"/>
      <c r="Y3050" s="175"/>
      <c r="Z3050" s="175"/>
      <c r="AA3050" s="175"/>
      <c r="AB3050" s="175"/>
      <c r="AC3050" s="175"/>
      <c r="AD3050" s="175"/>
      <c r="AE3050" s="175"/>
      <c r="AF3050" s="175"/>
      <c r="AG3050" s="175"/>
    </row>
    <row r="3051" spans="1:33" ht="18" customHeight="1">
      <c r="A3051" s="647" t="str">
        <f t="shared" si="261"/>
        <v>平成29</v>
      </c>
      <c r="B3051" s="551">
        <f t="shared" si="258"/>
        <v>150</v>
      </c>
      <c r="C3051" s="648">
        <v>43057</v>
      </c>
      <c r="D3051" s="648" t="str">
        <f t="shared" si="259"/>
        <v/>
      </c>
      <c r="E3051" s="726">
        <v>1</v>
      </c>
      <c r="F3051" s="723" t="s">
        <v>6706</v>
      </c>
      <c r="G3051" s="723" t="s">
        <v>6707</v>
      </c>
      <c r="H3051" s="723" t="s">
        <v>5114</v>
      </c>
      <c r="I3051" s="695" t="s">
        <v>6211</v>
      </c>
      <c r="J3051" s="697">
        <v>2</v>
      </c>
      <c r="K3051" s="697">
        <v>1</v>
      </c>
      <c r="L3051" s="697">
        <v>93</v>
      </c>
      <c r="M3051" s="176">
        <f t="shared" si="262"/>
        <v>93</v>
      </c>
      <c r="N3051" s="1110" t="s">
        <v>5342</v>
      </c>
      <c r="O3051" s="1129" t="str">
        <f t="shared" si="260"/>
        <v/>
      </c>
      <c r="P3051" s="175"/>
      <c r="Q3051" s="175"/>
      <c r="R3051" s="175"/>
      <c r="S3051" s="175"/>
      <c r="T3051" s="175"/>
      <c r="U3051" s="175"/>
      <c r="V3051" s="175"/>
      <c r="W3051" s="175"/>
      <c r="X3051" s="175"/>
      <c r="Y3051" s="175"/>
      <c r="Z3051" s="175"/>
      <c r="AA3051" s="175"/>
      <c r="AB3051" s="175"/>
      <c r="AC3051" s="175"/>
      <c r="AD3051" s="175"/>
      <c r="AE3051" s="175"/>
      <c r="AF3051" s="175"/>
      <c r="AG3051" s="175"/>
    </row>
    <row r="3052" spans="1:33" ht="18" customHeight="1">
      <c r="A3052" s="647" t="str">
        <f t="shared" si="261"/>
        <v>平成29</v>
      </c>
      <c r="B3052" s="551">
        <f t="shared" si="258"/>
        <v>52</v>
      </c>
      <c r="C3052" s="648">
        <v>43145</v>
      </c>
      <c r="D3052" s="648" t="str">
        <f t="shared" si="259"/>
        <v/>
      </c>
      <c r="E3052" s="726">
        <v>1</v>
      </c>
      <c r="F3052" s="723" t="s">
        <v>6708</v>
      </c>
      <c r="G3052" s="723" t="s">
        <v>6709</v>
      </c>
      <c r="H3052" s="723" t="s">
        <v>5114</v>
      </c>
      <c r="I3052" s="695" t="s">
        <v>6211</v>
      </c>
      <c r="J3052" s="697">
        <v>2</v>
      </c>
      <c r="K3052" s="697">
        <v>9</v>
      </c>
      <c r="L3052" s="697">
        <v>28</v>
      </c>
      <c r="M3052" s="176">
        <f t="shared" si="262"/>
        <v>28</v>
      </c>
      <c r="N3052" s="1110" t="s">
        <v>5342</v>
      </c>
      <c r="O3052" s="1129" t="str">
        <f t="shared" si="260"/>
        <v/>
      </c>
      <c r="P3052" s="175"/>
      <c r="Q3052" s="175"/>
      <c r="R3052" s="175"/>
      <c r="S3052" s="175"/>
      <c r="T3052" s="175"/>
      <c r="U3052" s="175"/>
      <c r="V3052" s="175"/>
      <c r="W3052" s="175"/>
      <c r="X3052" s="175"/>
      <c r="Y3052" s="175"/>
      <c r="Z3052" s="175"/>
      <c r="AA3052" s="175"/>
      <c r="AB3052" s="175"/>
      <c r="AC3052" s="175"/>
      <c r="AD3052" s="175"/>
      <c r="AE3052" s="175"/>
      <c r="AF3052" s="175"/>
      <c r="AG3052" s="175"/>
    </row>
    <row r="3053" spans="1:33" ht="18" customHeight="1">
      <c r="A3053" s="647" t="str">
        <f t="shared" si="261"/>
        <v>平成29</v>
      </c>
      <c r="B3053" s="551">
        <f t="shared" si="258"/>
        <v>33</v>
      </c>
      <c r="C3053" s="648">
        <v>43030</v>
      </c>
      <c r="D3053" s="648" t="str">
        <f t="shared" si="259"/>
        <v/>
      </c>
      <c r="E3053" s="726">
        <v>1</v>
      </c>
      <c r="F3053" s="723" t="s">
        <v>6710</v>
      </c>
      <c r="G3053" s="723" t="s">
        <v>6711</v>
      </c>
      <c r="H3053" s="723" t="s">
        <v>3235</v>
      </c>
      <c r="I3053" s="695" t="s">
        <v>6211</v>
      </c>
      <c r="J3053" s="697" t="s">
        <v>3506</v>
      </c>
      <c r="K3053" s="697">
        <v>13</v>
      </c>
      <c r="L3053" s="697">
        <v>426</v>
      </c>
      <c r="M3053" s="176">
        <f t="shared" si="262"/>
        <v>426</v>
      </c>
      <c r="N3053" s="1110" t="s">
        <v>5342</v>
      </c>
      <c r="O3053" s="1129" t="str">
        <f t="shared" si="260"/>
        <v/>
      </c>
      <c r="P3053" s="175"/>
      <c r="Q3053" s="175"/>
      <c r="R3053" s="175"/>
      <c r="S3053" s="175"/>
      <c r="T3053" s="175"/>
      <c r="U3053" s="175"/>
      <c r="V3053" s="175"/>
      <c r="W3053" s="175"/>
      <c r="X3053" s="175"/>
      <c r="Y3053" s="175"/>
      <c r="Z3053" s="175"/>
      <c r="AA3053" s="175"/>
      <c r="AB3053" s="175"/>
      <c r="AC3053" s="175"/>
      <c r="AD3053" s="175"/>
      <c r="AE3053" s="175"/>
      <c r="AF3053" s="175"/>
      <c r="AG3053" s="175"/>
    </row>
    <row r="3054" spans="1:33" ht="18" customHeight="1">
      <c r="A3054" s="647" t="str">
        <f t="shared" si="261"/>
        <v>平成29</v>
      </c>
      <c r="B3054" s="551">
        <f t="shared" si="258"/>
        <v>67</v>
      </c>
      <c r="C3054" s="648">
        <v>43045</v>
      </c>
      <c r="D3054" s="648" t="str">
        <f t="shared" si="259"/>
        <v/>
      </c>
      <c r="E3054" s="726">
        <v>1</v>
      </c>
      <c r="F3054" s="723" t="s">
        <v>6712</v>
      </c>
      <c r="G3054" s="723" t="s">
        <v>2856</v>
      </c>
      <c r="H3054" s="723" t="s">
        <v>3235</v>
      </c>
      <c r="I3054" s="695" t="s">
        <v>6211</v>
      </c>
      <c r="J3054" s="697">
        <v>2</v>
      </c>
      <c r="K3054" s="697">
        <v>7</v>
      </c>
      <c r="L3054" s="697">
        <v>81</v>
      </c>
      <c r="M3054" s="176">
        <f t="shared" si="262"/>
        <v>81</v>
      </c>
      <c r="N3054" s="1110" t="s">
        <v>5342</v>
      </c>
      <c r="O3054" s="1129" t="str">
        <f t="shared" si="260"/>
        <v/>
      </c>
      <c r="P3054" s="175"/>
      <c r="Q3054" s="175"/>
      <c r="R3054" s="175"/>
      <c r="S3054" s="175"/>
      <c r="T3054" s="175"/>
      <c r="U3054" s="175"/>
      <c r="V3054" s="175"/>
      <c r="W3054" s="175"/>
      <c r="X3054" s="175"/>
      <c r="Y3054" s="175"/>
      <c r="Z3054" s="175"/>
      <c r="AA3054" s="175"/>
      <c r="AB3054" s="175"/>
      <c r="AC3054" s="175"/>
      <c r="AD3054" s="175"/>
      <c r="AE3054" s="175"/>
      <c r="AF3054" s="175"/>
      <c r="AG3054" s="175"/>
    </row>
    <row r="3055" spans="1:33" ht="18" customHeight="1">
      <c r="A3055" s="647" t="str">
        <f t="shared" si="261"/>
        <v>平成29</v>
      </c>
      <c r="B3055" s="551">
        <f t="shared" si="258"/>
        <v>125</v>
      </c>
      <c r="C3055" s="648">
        <v>43131</v>
      </c>
      <c r="D3055" s="648" t="str">
        <f t="shared" si="259"/>
        <v/>
      </c>
      <c r="E3055" s="726">
        <v>1</v>
      </c>
      <c r="F3055" s="723" t="s">
        <v>6713</v>
      </c>
      <c r="G3055" s="723" t="s">
        <v>2856</v>
      </c>
      <c r="H3055" s="723" t="s">
        <v>3235</v>
      </c>
      <c r="I3055" s="695" t="s">
        <v>6211</v>
      </c>
      <c r="J3055" s="697">
        <v>2</v>
      </c>
      <c r="K3055" s="697">
        <v>3</v>
      </c>
      <c r="L3055" s="697">
        <v>97</v>
      </c>
      <c r="M3055" s="176">
        <f t="shared" si="262"/>
        <v>97</v>
      </c>
      <c r="N3055" s="1110" t="s">
        <v>5342</v>
      </c>
      <c r="O3055" s="1129" t="str">
        <f t="shared" si="260"/>
        <v/>
      </c>
      <c r="P3055" s="175"/>
      <c r="Q3055" s="175"/>
      <c r="R3055" s="175"/>
      <c r="S3055" s="175"/>
      <c r="T3055" s="175"/>
      <c r="U3055" s="175"/>
      <c r="V3055" s="175"/>
      <c r="W3055" s="175"/>
      <c r="X3055" s="175"/>
      <c r="Y3055" s="175"/>
      <c r="Z3055" s="175"/>
      <c r="AA3055" s="175"/>
      <c r="AB3055" s="175"/>
      <c r="AC3055" s="175"/>
      <c r="AD3055" s="175"/>
      <c r="AE3055" s="175"/>
      <c r="AF3055" s="175"/>
      <c r="AG3055" s="175"/>
    </row>
    <row r="3056" spans="1:33" ht="18" customHeight="1">
      <c r="A3056" s="647" t="str">
        <f t="shared" si="261"/>
        <v>平成29</v>
      </c>
      <c r="B3056" s="551">
        <f t="shared" si="258"/>
        <v>85</v>
      </c>
      <c r="C3056" s="648" t="s">
        <v>6714</v>
      </c>
      <c r="D3056" s="648" t="str">
        <f t="shared" si="259"/>
        <v/>
      </c>
      <c r="E3056" s="694">
        <v>1</v>
      </c>
      <c r="F3056" s="723" t="s">
        <v>6715</v>
      </c>
      <c r="G3056" s="723" t="s">
        <v>2859</v>
      </c>
      <c r="H3056" s="723" t="s">
        <v>3512</v>
      </c>
      <c r="I3056" s="695" t="s">
        <v>5682</v>
      </c>
      <c r="J3056" s="696" t="s">
        <v>3688</v>
      </c>
      <c r="K3056" s="697">
        <v>5</v>
      </c>
      <c r="L3056" s="697">
        <v>64</v>
      </c>
      <c r="M3056" s="176">
        <f t="shared" si="262"/>
        <v>64</v>
      </c>
      <c r="N3056" s="1110"/>
      <c r="O3056" s="1129" t="str">
        <f t="shared" si="260"/>
        <v/>
      </c>
      <c r="P3056" s="175"/>
      <c r="Q3056" s="175"/>
      <c r="R3056" s="175"/>
      <c r="S3056" s="175"/>
      <c r="T3056" s="175"/>
      <c r="U3056" s="175"/>
      <c r="V3056" s="175"/>
      <c r="W3056" s="175"/>
      <c r="X3056" s="175"/>
      <c r="Y3056" s="175"/>
      <c r="Z3056" s="175"/>
      <c r="AA3056" s="175"/>
      <c r="AB3056" s="175"/>
      <c r="AC3056" s="175"/>
      <c r="AD3056" s="175"/>
      <c r="AE3056" s="175"/>
      <c r="AF3056" s="175"/>
      <c r="AG3056" s="175"/>
    </row>
    <row r="3057" spans="1:33" ht="18" customHeight="1">
      <c r="A3057" s="647" t="str">
        <f t="shared" si="261"/>
        <v>平成29</v>
      </c>
      <c r="B3057" s="551">
        <f t="shared" si="258"/>
        <v>35</v>
      </c>
      <c r="C3057" s="648" t="s">
        <v>6449</v>
      </c>
      <c r="D3057" s="648" t="str">
        <f t="shared" si="259"/>
        <v/>
      </c>
      <c r="E3057" s="694">
        <v>1</v>
      </c>
      <c r="F3057" s="723" t="s">
        <v>6716</v>
      </c>
      <c r="G3057" s="723" t="s">
        <v>6717</v>
      </c>
      <c r="H3057" s="723" t="s">
        <v>3512</v>
      </c>
      <c r="I3057" s="695" t="s">
        <v>5682</v>
      </c>
      <c r="J3057" s="696" t="s">
        <v>3688</v>
      </c>
      <c r="K3057" s="697">
        <v>12</v>
      </c>
      <c r="L3057" s="697">
        <v>59</v>
      </c>
      <c r="M3057" s="176">
        <f t="shared" si="262"/>
        <v>59</v>
      </c>
      <c r="N3057" s="1110"/>
      <c r="O3057" s="1129" t="str">
        <f t="shared" si="260"/>
        <v/>
      </c>
      <c r="P3057" s="175"/>
      <c r="Q3057" s="175"/>
      <c r="R3057" s="175"/>
      <c r="S3057" s="175"/>
      <c r="T3057" s="175"/>
      <c r="U3057" s="175"/>
      <c r="V3057" s="175"/>
      <c r="W3057" s="175"/>
      <c r="X3057" s="175"/>
      <c r="Y3057" s="175"/>
      <c r="Z3057" s="175"/>
      <c r="AA3057" s="175"/>
      <c r="AB3057" s="175"/>
      <c r="AC3057" s="175"/>
      <c r="AD3057" s="175"/>
      <c r="AE3057" s="175"/>
      <c r="AF3057" s="175"/>
      <c r="AG3057" s="175"/>
    </row>
    <row r="3058" spans="1:33" ht="18" customHeight="1">
      <c r="A3058" s="647" t="str">
        <f t="shared" si="261"/>
        <v>平成29</v>
      </c>
      <c r="B3058" s="551">
        <f t="shared" si="258"/>
        <v>85</v>
      </c>
      <c r="C3058" s="648" t="s">
        <v>6718</v>
      </c>
      <c r="D3058" s="648" t="str">
        <f t="shared" si="259"/>
        <v/>
      </c>
      <c r="E3058" s="694">
        <v>1</v>
      </c>
      <c r="F3058" s="723" t="s">
        <v>6719</v>
      </c>
      <c r="G3058" s="723" t="s">
        <v>2859</v>
      </c>
      <c r="H3058" s="723" t="s">
        <v>3512</v>
      </c>
      <c r="I3058" s="695" t="s">
        <v>5682</v>
      </c>
      <c r="J3058" s="697">
        <v>2</v>
      </c>
      <c r="K3058" s="697">
        <v>5</v>
      </c>
      <c r="L3058" s="697">
        <v>61</v>
      </c>
      <c r="M3058" s="176">
        <f t="shared" si="262"/>
        <v>61</v>
      </c>
      <c r="N3058" s="1110"/>
      <c r="O3058" s="1129" t="str">
        <f t="shared" si="260"/>
        <v/>
      </c>
      <c r="P3058" s="175"/>
      <c r="Q3058" s="175"/>
      <c r="R3058" s="175"/>
      <c r="S3058" s="175"/>
      <c r="T3058" s="175"/>
      <c r="U3058" s="175"/>
      <c r="V3058" s="175"/>
      <c r="W3058" s="175"/>
      <c r="X3058" s="175"/>
      <c r="Y3058" s="175"/>
      <c r="Z3058" s="175"/>
      <c r="AA3058" s="175"/>
      <c r="AB3058" s="175"/>
      <c r="AC3058" s="175"/>
      <c r="AD3058" s="175"/>
      <c r="AE3058" s="175"/>
      <c r="AF3058" s="175"/>
      <c r="AG3058" s="175"/>
    </row>
    <row r="3059" spans="1:33" ht="18" customHeight="1">
      <c r="A3059" s="647" t="str">
        <f t="shared" si="261"/>
        <v>平成29</v>
      </c>
      <c r="B3059" s="551">
        <f t="shared" si="258"/>
        <v>72</v>
      </c>
      <c r="C3059" s="648" t="s">
        <v>6575</v>
      </c>
      <c r="D3059" s="648" t="str">
        <f t="shared" si="259"/>
        <v/>
      </c>
      <c r="E3059" s="694">
        <v>1</v>
      </c>
      <c r="F3059" s="723" t="s">
        <v>6720</v>
      </c>
      <c r="G3059" s="723" t="s">
        <v>6721</v>
      </c>
      <c r="H3059" s="723" t="s">
        <v>3512</v>
      </c>
      <c r="I3059" s="695" t="s">
        <v>5682</v>
      </c>
      <c r="J3059" s="697">
        <v>2</v>
      </c>
      <c r="K3059" s="697">
        <v>6</v>
      </c>
      <c r="L3059" s="697">
        <v>124</v>
      </c>
      <c r="M3059" s="176">
        <f t="shared" si="262"/>
        <v>124</v>
      </c>
      <c r="N3059" s="1110"/>
      <c r="O3059" s="1129" t="str">
        <f t="shared" si="260"/>
        <v/>
      </c>
      <c r="P3059" s="175"/>
      <c r="Q3059" s="175"/>
      <c r="R3059" s="175"/>
      <c r="S3059" s="175"/>
      <c r="T3059" s="175"/>
      <c r="U3059" s="175"/>
      <c r="V3059" s="175"/>
      <c r="W3059" s="175"/>
      <c r="X3059" s="175"/>
      <c r="Y3059" s="175"/>
      <c r="Z3059" s="175"/>
      <c r="AA3059" s="175"/>
      <c r="AB3059" s="175"/>
      <c r="AC3059" s="175"/>
      <c r="AD3059" s="175"/>
      <c r="AE3059" s="175"/>
      <c r="AF3059" s="175"/>
      <c r="AG3059" s="175"/>
    </row>
    <row r="3060" spans="1:33" ht="18" customHeight="1">
      <c r="A3060" s="647" t="str">
        <f t="shared" si="261"/>
        <v>平成29</v>
      </c>
      <c r="B3060" s="551">
        <f t="shared" si="258"/>
        <v>85</v>
      </c>
      <c r="C3060" s="648" t="s">
        <v>6607</v>
      </c>
      <c r="D3060" s="648" t="str">
        <f t="shared" si="259"/>
        <v/>
      </c>
      <c r="E3060" s="694">
        <v>1</v>
      </c>
      <c r="F3060" s="727" t="s">
        <v>6722</v>
      </c>
      <c r="G3060" s="723" t="s">
        <v>6723</v>
      </c>
      <c r="H3060" s="723" t="s">
        <v>3512</v>
      </c>
      <c r="I3060" s="695" t="s">
        <v>5682</v>
      </c>
      <c r="J3060" s="697">
        <v>2</v>
      </c>
      <c r="K3060" s="697">
        <v>5</v>
      </c>
      <c r="L3060" s="697">
        <v>111</v>
      </c>
      <c r="M3060" s="176">
        <f t="shared" si="262"/>
        <v>111</v>
      </c>
      <c r="N3060" s="1110"/>
      <c r="O3060" s="1129" t="str">
        <f t="shared" si="260"/>
        <v/>
      </c>
      <c r="P3060" s="175"/>
      <c r="Q3060" s="175"/>
      <c r="R3060" s="175"/>
      <c r="S3060" s="175"/>
      <c r="T3060" s="175"/>
      <c r="U3060" s="175"/>
      <c r="V3060" s="175"/>
      <c r="W3060" s="175"/>
      <c r="X3060" s="175"/>
      <c r="Y3060" s="175"/>
      <c r="Z3060" s="175"/>
      <c r="AA3060" s="175"/>
      <c r="AB3060" s="175"/>
      <c r="AC3060" s="175"/>
      <c r="AD3060" s="175"/>
      <c r="AE3060" s="175"/>
      <c r="AF3060" s="175"/>
      <c r="AG3060" s="175"/>
    </row>
    <row r="3061" spans="1:33" ht="18" customHeight="1">
      <c r="A3061" s="647" t="str">
        <f t="shared" si="261"/>
        <v>平成29</v>
      </c>
      <c r="B3061" s="551">
        <f t="shared" si="258"/>
        <v>33</v>
      </c>
      <c r="C3061" s="648" t="s">
        <v>6724</v>
      </c>
      <c r="D3061" s="648">
        <f t="shared" si="259"/>
        <v>43182</v>
      </c>
      <c r="E3061" s="694">
        <v>2</v>
      </c>
      <c r="F3061" s="723" t="s">
        <v>6725</v>
      </c>
      <c r="G3061" s="723" t="s">
        <v>6726</v>
      </c>
      <c r="H3061" s="723" t="s">
        <v>3512</v>
      </c>
      <c r="I3061" s="695" t="s">
        <v>5682</v>
      </c>
      <c r="J3061" s="697">
        <v>1</v>
      </c>
      <c r="K3061" s="697">
        <v>13</v>
      </c>
      <c r="L3061" s="697">
        <v>510</v>
      </c>
      <c r="M3061" s="176">
        <f t="shared" si="262"/>
        <v>1020</v>
      </c>
      <c r="N3061" s="1110"/>
      <c r="O3061" s="1129" t="str">
        <f t="shared" si="260"/>
        <v/>
      </c>
      <c r="P3061" s="175"/>
      <c r="Q3061" s="175"/>
      <c r="R3061" s="175"/>
      <c r="S3061" s="175"/>
      <c r="T3061" s="175"/>
      <c r="U3061" s="175"/>
      <c r="V3061" s="175"/>
      <c r="W3061" s="175"/>
      <c r="X3061" s="175"/>
      <c r="Y3061" s="175"/>
      <c r="Z3061" s="175"/>
      <c r="AA3061" s="175"/>
      <c r="AB3061" s="175"/>
      <c r="AC3061" s="175"/>
      <c r="AD3061" s="175"/>
      <c r="AE3061" s="175"/>
      <c r="AF3061" s="175"/>
      <c r="AG3061" s="175"/>
    </row>
    <row r="3062" spans="1:33" ht="18" customHeight="1">
      <c r="A3062" s="647" t="str">
        <f t="shared" si="261"/>
        <v>平成29</v>
      </c>
      <c r="B3062" s="551">
        <f t="shared" si="258"/>
        <v>139</v>
      </c>
      <c r="C3062" s="648" t="s">
        <v>6727</v>
      </c>
      <c r="D3062" s="648" t="str">
        <f t="shared" si="259"/>
        <v/>
      </c>
      <c r="E3062" s="694">
        <v>1</v>
      </c>
      <c r="F3062" s="723" t="s">
        <v>6728</v>
      </c>
      <c r="G3062" s="723" t="s">
        <v>6729</v>
      </c>
      <c r="H3062" s="723" t="s">
        <v>2852</v>
      </c>
      <c r="I3062" s="695" t="s">
        <v>5682</v>
      </c>
      <c r="J3062" s="696" t="s">
        <v>3513</v>
      </c>
      <c r="K3062" s="697">
        <v>2</v>
      </c>
      <c r="L3062" s="697">
        <v>79</v>
      </c>
      <c r="M3062" s="176">
        <f t="shared" si="262"/>
        <v>79</v>
      </c>
      <c r="N3062" s="1110" t="s">
        <v>5519</v>
      </c>
      <c r="O3062" s="1129" t="str">
        <f t="shared" si="260"/>
        <v/>
      </c>
      <c r="P3062" s="175"/>
      <c r="Q3062" s="175"/>
      <c r="R3062" s="175"/>
      <c r="S3062" s="175"/>
      <c r="T3062" s="175"/>
      <c r="U3062" s="175"/>
      <c r="V3062" s="175"/>
      <c r="W3062" s="175"/>
      <c r="X3062" s="175"/>
      <c r="Y3062" s="175"/>
      <c r="Z3062" s="175"/>
      <c r="AA3062" s="175"/>
      <c r="AB3062" s="175"/>
      <c r="AC3062" s="175"/>
      <c r="AD3062" s="175"/>
      <c r="AE3062" s="175"/>
      <c r="AF3062" s="175"/>
      <c r="AG3062" s="175"/>
    </row>
    <row r="3063" spans="1:33" ht="18" customHeight="1">
      <c r="A3063" s="647" t="str">
        <f t="shared" si="261"/>
        <v>平成29</v>
      </c>
      <c r="B3063" s="551">
        <f t="shared" si="258"/>
        <v>35</v>
      </c>
      <c r="C3063" s="648" t="s">
        <v>6448</v>
      </c>
      <c r="D3063" s="648" t="str">
        <f t="shared" si="259"/>
        <v/>
      </c>
      <c r="E3063" s="694">
        <v>1</v>
      </c>
      <c r="F3063" s="723" t="s">
        <v>6730</v>
      </c>
      <c r="G3063" s="723" t="s">
        <v>6731</v>
      </c>
      <c r="H3063" s="723" t="s">
        <v>2852</v>
      </c>
      <c r="I3063" s="695" t="s">
        <v>5682</v>
      </c>
      <c r="J3063" s="696" t="s">
        <v>3513</v>
      </c>
      <c r="K3063" s="697">
        <v>12</v>
      </c>
      <c r="L3063" s="697">
        <v>351</v>
      </c>
      <c r="M3063" s="176">
        <f t="shared" si="262"/>
        <v>351</v>
      </c>
      <c r="N3063" s="1110" t="s">
        <v>5519</v>
      </c>
      <c r="O3063" s="1129" t="str">
        <f t="shared" si="260"/>
        <v/>
      </c>
      <c r="P3063" s="175"/>
      <c r="Q3063" s="175"/>
      <c r="R3063" s="175"/>
      <c r="S3063" s="175"/>
      <c r="T3063" s="175"/>
      <c r="U3063" s="175"/>
      <c r="V3063" s="175"/>
      <c r="W3063" s="175"/>
      <c r="X3063" s="175"/>
      <c r="Y3063" s="175"/>
      <c r="Z3063" s="175"/>
      <c r="AA3063" s="175"/>
      <c r="AB3063" s="175"/>
      <c r="AC3063" s="175"/>
      <c r="AD3063" s="175"/>
      <c r="AE3063" s="175"/>
      <c r="AF3063" s="175"/>
      <c r="AG3063" s="175"/>
    </row>
    <row r="3064" spans="1:33" ht="18" customHeight="1">
      <c r="A3064" s="647" t="str">
        <f t="shared" si="261"/>
        <v>平成29</v>
      </c>
      <c r="B3064" s="551">
        <f t="shared" si="258"/>
        <v>29</v>
      </c>
      <c r="C3064" s="648" t="s">
        <v>6732</v>
      </c>
      <c r="D3064" s="648" t="str">
        <f t="shared" si="259"/>
        <v/>
      </c>
      <c r="E3064" s="694">
        <v>1</v>
      </c>
      <c r="F3064" s="723" t="s">
        <v>6733</v>
      </c>
      <c r="G3064" s="723" t="s">
        <v>2859</v>
      </c>
      <c r="H3064" s="723" t="s">
        <v>2852</v>
      </c>
      <c r="I3064" s="695" t="s">
        <v>5682</v>
      </c>
      <c r="J3064" s="697">
        <v>2</v>
      </c>
      <c r="K3064" s="697">
        <v>16</v>
      </c>
      <c r="L3064" s="697">
        <v>116</v>
      </c>
      <c r="M3064" s="176">
        <f t="shared" si="262"/>
        <v>116</v>
      </c>
      <c r="N3064" s="1110" t="s">
        <v>5519</v>
      </c>
      <c r="O3064" s="1129" t="str">
        <f t="shared" si="260"/>
        <v/>
      </c>
      <c r="P3064" s="175"/>
      <c r="Q3064" s="175"/>
      <c r="R3064" s="175"/>
      <c r="S3064" s="175"/>
      <c r="T3064" s="175"/>
      <c r="U3064" s="175"/>
      <c r="V3064" s="175"/>
      <c r="W3064" s="175"/>
      <c r="X3064" s="175"/>
      <c r="Y3064" s="175"/>
      <c r="Z3064" s="175"/>
      <c r="AA3064" s="175"/>
      <c r="AB3064" s="175"/>
      <c r="AC3064" s="175"/>
      <c r="AD3064" s="175"/>
      <c r="AE3064" s="175"/>
      <c r="AF3064" s="175"/>
      <c r="AG3064" s="175"/>
    </row>
    <row r="3065" spans="1:33" ht="18" customHeight="1">
      <c r="A3065" s="647" t="str">
        <f t="shared" si="261"/>
        <v>平成29</v>
      </c>
      <c r="B3065" s="551">
        <f t="shared" si="258"/>
        <v>150</v>
      </c>
      <c r="C3065" s="648" t="s">
        <v>6734</v>
      </c>
      <c r="D3065" s="648" t="str">
        <f t="shared" si="259"/>
        <v/>
      </c>
      <c r="E3065" s="694">
        <v>1</v>
      </c>
      <c r="F3065" s="723" t="s">
        <v>6735</v>
      </c>
      <c r="G3065" s="723" t="s">
        <v>6336</v>
      </c>
      <c r="H3065" s="723" t="s">
        <v>2852</v>
      </c>
      <c r="I3065" s="695" t="s">
        <v>5682</v>
      </c>
      <c r="J3065" s="697">
        <v>2</v>
      </c>
      <c r="K3065" s="697">
        <v>1</v>
      </c>
      <c r="L3065" s="697">
        <v>54</v>
      </c>
      <c r="M3065" s="176">
        <f t="shared" si="262"/>
        <v>54</v>
      </c>
      <c r="N3065" s="1110" t="s">
        <v>5519</v>
      </c>
      <c r="O3065" s="1129" t="str">
        <f t="shared" si="260"/>
        <v/>
      </c>
      <c r="P3065" s="175"/>
      <c r="Q3065" s="175"/>
      <c r="R3065" s="175"/>
      <c r="S3065" s="175"/>
      <c r="T3065" s="175"/>
      <c r="U3065" s="175"/>
      <c r="V3065" s="175"/>
      <c r="W3065" s="175"/>
      <c r="X3065" s="175"/>
      <c r="Y3065" s="175"/>
      <c r="Z3065" s="175"/>
      <c r="AA3065" s="175"/>
      <c r="AB3065" s="175"/>
      <c r="AC3065" s="175"/>
      <c r="AD3065" s="175"/>
      <c r="AE3065" s="175"/>
      <c r="AF3065" s="175"/>
      <c r="AG3065" s="175"/>
    </row>
    <row r="3066" spans="1:33" ht="18" customHeight="1">
      <c r="A3066" s="647" t="str">
        <f t="shared" si="261"/>
        <v>平成29</v>
      </c>
      <c r="B3066" s="551">
        <f t="shared" si="258"/>
        <v>85</v>
      </c>
      <c r="C3066" s="648" t="s">
        <v>6468</v>
      </c>
      <c r="D3066" s="648" t="str">
        <f t="shared" si="259"/>
        <v/>
      </c>
      <c r="E3066" s="694">
        <v>1</v>
      </c>
      <c r="F3066" s="723" t="s">
        <v>6736</v>
      </c>
      <c r="G3066" s="723" t="s">
        <v>2859</v>
      </c>
      <c r="H3066" s="723" t="s">
        <v>2852</v>
      </c>
      <c r="I3066" s="695" t="s">
        <v>5682</v>
      </c>
      <c r="J3066" s="697">
        <v>2</v>
      </c>
      <c r="K3066" s="697">
        <v>5</v>
      </c>
      <c r="L3066" s="697">
        <v>120</v>
      </c>
      <c r="M3066" s="176">
        <f t="shared" si="262"/>
        <v>120</v>
      </c>
      <c r="N3066" s="1110"/>
      <c r="O3066" s="1129" t="str">
        <f t="shared" si="260"/>
        <v/>
      </c>
      <c r="P3066" s="175"/>
      <c r="Q3066" s="175"/>
      <c r="R3066" s="175"/>
      <c r="S3066" s="175"/>
      <c r="T3066" s="175"/>
      <c r="U3066" s="175"/>
      <c r="V3066" s="175"/>
      <c r="W3066" s="175"/>
      <c r="X3066" s="175"/>
      <c r="Y3066" s="175"/>
      <c r="Z3066" s="175"/>
      <c r="AA3066" s="175"/>
      <c r="AB3066" s="175"/>
      <c r="AC3066" s="175"/>
      <c r="AD3066" s="175"/>
      <c r="AE3066" s="175"/>
      <c r="AF3066" s="175"/>
      <c r="AG3066" s="175"/>
    </row>
    <row r="3067" spans="1:33" ht="18" customHeight="1">
      <c r="A3067" s="647" t="str">
        <f t="shared" si="261"/>
        <v>平成29</v>
      </c>
      <c r="B3067" s="551">
        <f t="shared" si="258"/>
        <v>14</v>
      </c>
      <c r="C3067" s="648" t="s">
        <v>6737</v>
      </c>
      <c r="D3067" s="648">
        <f t="shared" si="259"/>
        <v>42921</v>
      </c>
      <c r="E3067" s="694">
        <v>2</v>
      </c>
      <c r="F3067" s="723" t="s">
        <v>6738</v>
      </c>
      <c r="G3067" s="723" t="s">
        <v>6351</v>
      </c>
      <c r="H3067" s="723" t="s">
        <v>2852</v>
      </c>
      <c r="I3067" s="695" t="s">
        <v>5682</v>
      </c>
      <c r="J3067" s="697">
        <v>1</v>
      </c>
      <c r="K3067" s="697">
        <v>85</v>
      </c>
      <c r="L3067" s="697">
        <v>165</v>
      </c>
      <c r="M3067" s="176">
        <f t="shared" si="262"/>
        <v>330</v>
      </c>
      <c r="N3067" s="1110"/>
      <c r="O3067" s="1129" t="str">
        <f t="shared" si="260"/>
        <v/>
      </c>
      <c r="P3067" s="175"/>
      <c r="Q3067" s="175"/>
      <c r="R3067" s="175"/>
      <c r="S3067" s="175"/>
      <c r="T3067" s="175"/>
      <c r="U3067" s="175"/>
      <c r="V3067" s="175"/>
      <c r="W3067" s="175"/>
      <c r="X3067" s="175"/>
      <c r="Y3067" s="175"/>
      <c r="Z3067" s="175"/>
      <c r="AA3067" s="175"/>
      <c r="AB3067" s="175"/>
      <c r="AC3067" s="175"/>
      <c r="AD3067" s="175"/>
      <c r="AE3067" s="175"/>
      <c r="AF3067" s="175"/>
      <c r="AG3067" s="175"/>
    </row>
    <row r="3068" spans="1:33" ht="18" customHeight="1">
      <c r="A3068" s="647" t="str">
        <f t="shared" si="261"/>
        <v>平成29</v>
      </c>
      <c r="B3068" s="551">
        <f t="shared" si="258"/>
        <v>37</v>
      </c>
      <c r="C3068" s="648" t="s">
        <v>6739</v>
      </c>
      <c r="D3068" s="648" t="str">
        <f t="shared" si="259"/>
        <v/>
      </c>
      <c r="E3068" s="694">
        <v>1</v>
      </c>
      <c r="F3068" s="723" t="s">
        <v>6740</v>
      </c>
      <c r="G3068" s="723" t="s">
        <v>2859</v>
      </c>
      <c r="H3068" s="723" t="s">
        <v>2852</v>
      </c>
      <c r="I3068" s="695" t="s">
        <v>5682</v>
      </c>
      <c r="J3068" s="697">
        <v>1</v>
      </c>
      <c r="K3068" s="697">
        <v>11</v>
      </c>
      <c r="L3068" s="697">
        <v>37</v>
      </c>
      <c r="M3068" s="176">
        <f t="shared" si="262"/>
        <v>37</v>
      </c>
      <c r="N3068" s="1110"/>
      <c r="O3068" s="1129" t="str">
        <f t="shared" si="260"/>
        <v/>
      </c>
      <c r="P3068" s="175"/>
      <c r="Q3068" s="175"/>
      <c r="R3068" s="175"/>
      <c r="S3068" s="175"/>
      <c r="T3068" s="175"/>
      <c r="U3068" s="175"/>
      <c r="V3068" s="175"/>
      <c r="W3068" s="175"/>
      <c r="X3068" s="175"/>
      <c r="Y3068" s="175"/>
      <c r="Z3068" s="175"/>
      <c r="AA3068" s="175"/>
      <c r="AB3068" s="175"/>
      <c r="AC3068" s="175"/>
      <c r="AD3068" s="175"/>
      <c r="AE3068" s="175"/>
      <c r="AF3068" s="175"/>
      <c r="AG3068" s="175"/>
    </row>
    <row r="3069" spans="1:33" ht="18" customHeight="1">
      <c r="A3069" s="647" t="str">
        <f t="shared" si="261"/>
        <v>平成29</v>
      </c>
      <c r="B3069" s="551">
        <f t="shared" si="258"/>
        <v>150</v>
      </c>
      <c r="C3069" s="648" t="s">
        <v>6741</v>
      </c>
      <c r="D3069" s="648" t="str">
        <f t="shared" si="259"/>
        <v/>
      </c>
      <c r="E3069" s="694">
        <v>1</v>
      </c>
      <c r="F3069" s="723" t="s">
        <v>6742</v>
      </c>
      <c r="G3069" s="723" t="s">
        <v>2859</v>
      </c>
      <c r="H3069" s="723" t="s">
        <v>2852</v>
      </c>
      <c r="I3069" s="695" t="s">
        <v>5682</v>
      </c>
      <c r="J3069" s="697">
        <v>2</v>
      </c>
      <c r="K3069" s="697">
        <v>1</v>
      </c>
      <c r="L3069" s="697">
        <v>126</v>
      </c>
      <c r="M3069" s="176">
        <f t="shared" si="262"/>
        <v>126</v>
      </c>
      <c r="N3069" s="1110"/>
      <c r="O3069" s="1129" t="str">
        <f t="shared" si="260"/>
        <v/>
      </c>
      <c r="P3069" s="175"/>
      <c r="Q3069" s="175"/>
      <c r="R3069" s="175"/>
      <c r="S3069" s="175"/>
      <c r="T3069" s="175"/>
      <c r="U3069" s="175"/>
      <c r="V3069" s="175"/>
      <c r="W3069" s="175"/>
      <c r="X3069" s="175"/>
      <c r="Y3069" s="175"/>
      <c r="Z3069" s="175"/>
      <c r="AA3069" s="175"/>
      <c r="AB3069" s="175"/>
      <c r="AC3069" s="175"/>
      <c r="AD3069" s="175"/>
      <c r="AE3069" s="175"/>
      <c r="AF3069" s="175"/>
      <c r="AG3069" s="175"/>
    </row>
    <row r="3070" spans="1:33" ht="18" customHeight="1">
      <c r="A3070" s="647" t="str">
        <f t="shared" si="261"/>
        <v>平成29</v>
      </c>
      <c r="B3070" s="551">
        <f t="shared" si="258"/>
        <v>125</v>
      </c>
      <c r="C3070" s="648" t="s">
        <v>6492</v>
      </c>
      <c r="D3070" s="648" t="str">
        <f t="shared" si="259"/>
        <v/>
      </c>
      <c r="E3070" s="694">
        <v>1</v>
      </c>
      <c r="F3070" s="723" t="s">
        <v>6743</v>
      </c>
      <c r="G3070" s="723" t="s">
        <v>2859</v>
      </c>
      <c r="H3070" s="723" t="s">
        <v>2852</v>
      </c>
      <c r="I3070" s="695" t="s">
        <v>5682</v>
      </c>
      <c r="J3070" s="697">
        <v>2</v>
      </c>
      <c r="K3070" s="697">
        <v>3</v>
      </c>
      <c r="L3070" s="697">
        <v>95</v>
      </c>
      <c r="M3070" s="176">
        <f t="shared" si="262"/>
        <v>95</v>
      </c>
      <c r="N3070" s="1110" t="s">
        <v>5519</v>
      </c>
      <c r="O3070" s="1129" t="str">
        <f t="shared" si="260"/>
        <v/>
      </c>
      <c r="P3070" s="175"/>
      <c r="Q3070" s="175"/>
      <c r="R3070" s="175"/>
      <c r="S3070" s="175"/>
      <c r="T3070" s="175"/>
      <c r="U3070" s="175"/>
      <c r="V3070" s="175"/>
      <c r="W3070" s="175"/>
      <c r="X3070" s="175"/>
      <c r="Y3070" s="175"/>
      <c r="Z3070" s="175"/>
      <c r="AA3070" s="175"/>
      <c r="AB3070" s="175"/>
      <c r="AC3070" s="175"/>
      <c r="AD3070" s="175"/>
      <c r="AE3070" s="175"/>
      <c r="AF3070" s="175"/>
      <c r="AG3070" s="175"/>
    </row>
    <row r="3071" spans="1:33" ht="18" customHeight="1">
      <c r="A3071" s="647" t="str">
        <f t="shared" si="261"/>
        <v>平成29</v>
      </c>
      <c r="B3071" s="551">
        <f t="shared" si="258"/>
        <v>150</v>
      </c>
      <c r="C3071" s="648" t="s">
        <v>6537</v>
      </c>
      <c r="D3071" s="648" t="str">
        <f t="shared" si="259"/>
        <v/>
      </c>
      <c r="E3071" s="694">
        <v>1</v>
      </c>
      <c r="F3071" s="723" t="s">
        <v>6744</v>
      </c>
      <c r="G3071" s="723" t="s">
        <v>6745</v>
      </c>
      <c r="H3071" s="723" t="s">
        <v>2852</v>
      </c>
      <c r="I3071" s="695" t="s">
        <v>5682</v>
      </c>
      <c r="J3071" s="697">
        <v>2</v>
      </c>
      <c r="K3071" s="697">
        <v>1</v>
      </c>
      <c r="L3071" s="697">
        <v>55</v>
      </c>
      <c r="M3071" s="176">
        <f t="shared" si="262"/>
        <v>55</v>
      </c>
      <c r="N3071" s="1110" t="s">
        <v>5519</v>
      </c>
      <c r="O3071" s="1129" t="str">
        <f t="shared" si="260"/>
        <v/>
      </c>
      <c r="P3071" s="175"/>
      <c r="Q3071" s="175"/>
      <c r="R3071" s="175"/>
      <c r="S3071" s="175"/>
      <c r="T3071" s="175"/>
      <c r="U3071" s="175"/>
      <c r="V3071" s="175"/>
      <c r="W3071" s="175"/>
      <c r="X3071" s="175"/>
      <c r="Y3071" s="175"/>
      <c r="Z3071" s="175"/>
      <c r="AA3071" s="175"/>
      <c r="AB3071" s="175"/>
      <c r="AC3071" s="175"/>
      <c r="AD3071" s="175"/>
      <c r="AE3071" s="175"/>
      <c r="AF3071" s="175"/>
      <c r="AG3071" s="175"/>
    </row>
    <row r="3072" spans="1:33" ht="18" customHeight="1">
      <c r="A3072" s="647" t="str">
        <f t="shared" si="261"/>
        <v>平成29</v>
      </c>
      <c r="B3072" s="551">
        <f t="shared" si="258"/>
        <v>7</v>
      </c>
      <c r="C3072" s="648" t="s">
        <v>6746</v>
      </c>
      <c r="D3072" s="648">
        <f t="shared" si="259"/>
        <v>43020</v>
      </c>
      <c r="E3072" s="694">
        <v>2</v>
      </c>
      <c r="F3072" s="723" t="s">
        <v>6747</v>
      </c>
      <c r="G3072" s="723" t="s">
        <v>6748</v>
      </c>
      <c r="H3072" s="723" t="s">
        <v>2852</v>
      </c>
      <c r="I3072" s="695" t="s">
        <v>5682</v>
      </c>
      <c r="J3072" s="697">
        <v>1</v>
      </c>
      <c r="K3072" s="697">
        <v>170</v>
      </c>
      <c r="L3072" s="697">
        <v>234</v>
      </c>
      <c r="M3072" s="176">
        <f t="shared" si="262"/>
        <v>468</v>
      </c>
      <c r="N3072" s="1264"/>
      <c r="O3072" s="1129" t="str">
        <f t="shared" si="260"/>
        <v/>
      </c>
      <c r="P3072" s="175"/>
      <c r="Q3072" s="175"/>
      <c r="R3072" s="175"/>
      <c r="S3072" s="175"/>
      <c r="T3072" s="175"/>
      <c r="U3072" s="175"/>
      <c r="V3072" s="175"/>
      <c r="W3072" s="175"/>
      <c r="X3072" s="175"/>
      <c r="Y3072" s="175"/>
      <c r="Z3072" s="175"/>
      <c r="AA3072" s="175"/>
      <c r="AB3072" s="175"/>
      <c r="AC3072" s="175"/>
      <c r="AD3072" s="175"/>
      <c r="AE3072" s="175"/>
      <c r="AF3072" s="175"/>
      <c r="AG3072" s="175"/>
    </row>
    <row r="3073" spans="1:33" ht="18" customHeight="1">
      <c r="A3073" s="647" t="str">
        <f t="shared" si="261"/>
        <v>平成29</v>
      </c>
      <c r="B3073" s="551">
        <f t="shared" si="258"/>
        <v>85</v>
      </c>
      <c r="C3073" s="648" t="s">
        <v>6749</v>
      </c>
      <c r="D3073" s="648" t="str">
        <f t="shared" si="259"/>
        <v/>
      </c>
      <c r="E3073" s="694">
        <v>1</v>
      </c>
      <c r="F3073" s="723" t="s">
        <v>6750</v>
      </c>
      <c r="G3073" s="723" t="s">
        <v>6751</v>
      </c>
      <c r="H3073" s="723" t="s">
        <v>2852</v>
      </c>
      <c r="I3073" s="695" t="s">
        <v>5682</v>
      </c>
      <c r="J3073" s="697">
        <v>2</v>
      </c>
      <c r="K3073" s="697">
        <v>5</v>
      </c>
      <c r="L3073" s="697">
        <v>23</v>
      </c>
      <c r="M3073" s="176">
        <f t="shared" si="262"/>
        <v>23</v>
      </c>
      <c r="N3073" s="1264"/>
      <c r="O3073" s="1129" t="str">
        <f t="shared" si="260"/>
        <v/>
      </c>
      <c r="P3073" s="175"/>
      <c r="Q3073" s="175"/>
      <c r="R3073" s="175"/>
      <c r="S3073" s="175"/>
      <c r="T3073" s="175"/>
      <c r="U3073" s="175"/>
      <c r="V3073" s="175"/>
      <c r="W3073" s="175"/>
      <c r="X3073" s="175"/>
      <c r="Y3073" s="175"/>
      <c r="Z3073" s="175"/>
      <c r="AA3073" s="175"/>
      <c r="AB3073" s="175"/>
      <c r="AC3073" s="175"/>
      <c r="AD3073" s="175"/>
      <c r="AE3073" s="175"/>
      <c r="AF3073" s="175"/>
      <c r="AG3073" s="175"/>
    </row>
    <row r="3074" spans="1:33" ht="18" customHeight="1">
      <c r="A3074" s="647" t="str">
        <f t="shared" si="261"/>
        <v>平成29</v>
      </c>
      <c r="B3074" s="551">
        <f t="shared" si="258"/>
        <v>125</v>
      </c>
      <c r="C3074" s="648" t="s">
        <v>6752</v>
      </c>
      <c r="D3074" s="648" t="str">
        <f t="shared" si="259"/>
        <v/>
      </c>
      <c r="E3074" s="694">
        <v>1</v>
      </c>
      <c r="F3074" s="723" t="s">
        <v>6753</v>
      </c>
      <c r="G3074" s="723" t="s">
        <v>6754</v>
      </c>
      <c r="H3074" s="723" t="s">
        <v>2852</v>
      </c>
      <c r="I3074" s="695" t="s">
        <v>5682</v>
      </c>
      <c r="J3074" s="697">
        <v>1</v>
      </c>
      <c r="K3074" s="697">
        <v>3</v>
      </c>
      <c r="L3074" s="697">
        <v>101</v>
      </c>
      <c r="M3074" s="176">
        <f t="shared" si="262"/>
        <v>101</v>
      </c>
      <c r="N3074" s="1110" t="s">
        <v>5519</v>
      </c>
      <c r="O3074" s="1129" t="str">
        <f t="shared" si="260"/>
        <v/>
      </c>
      <c r="P3074" s="175"/>
      <c r="Q3074" s="175"/>
      <c r="R3074" s="175"/>
      <c r="S3074" s="175"/>
      <c r="T3074" s="175"/>
      <c r="U3074" s="175"/>
      <c r="V3074" s="175"/>
      <c r="W3074" s="175"/>
      <c r="X3074" s="175"/>
      <c r="Y3074" s="175"/>
      <c r="Z3074" s="175"/>
      <c r="AA3074" s="175"/>
      <c r="AB3074" s="175"/>
      <c r="AC3074" s="175"/>
      <c r="AD3074" s="175"/>
      <c r="AE3074" s="175"/>
      <c r="AF3074" s="175"/>
      <c r="AG3074" s="175"/>
    </row>
    <row r="3075" spans="1:33" ht="18" customHeight="1">
      <c r="A3075" s="647" t="str">
        <f t="shared" si="261"/>
        <v>平成29</v>
      </c>
      <c r="B3075" s="551">
        <f t="shared" si="258"/>
        <v>85</v>
      </c>
      <c r="C3075" s="648" t="s">
        <v>6544</v>
      </c>
      <c r="D3075" s="648" t="str">
        <f t="shared" si="259"/>
        <v/>
      </c>
      <c r="E3075" s="694">
        <v>1</v>
      </c>
      <c r="F3075" s="723" t="s">
        <v>6755</v>
      </c>
      <c r="G3075" s="723" t="s">
        <v>2859</v>
      </c>
      <c r="H3075" s="723" t="s">
        <v>2852</v>
      </c>
      <c r="I3075" s="695" t="s">
        <v>5682</v>
      </c>
      <c r="J3075" s="697">
        <v>2</v>
      </c>
      <c r="K3075" s="697">
        <v>5</v>
      </c>
      <c r="L3075" s="697">
        <v>72</v>
      </c>
      <c r="M3075" s="176">
        <f t="shared" si="262"/>
        <v>72</v>
      </c>
      <c r="N3075" s="1110"/>
      <c r="O3075" s="1129" t="str">
        <f t="shared" si="260"/>
        <v/>
      </c>
      <c r="P3075" s="175"/>
      <c r="Q3075" s="175"/>
      <c r="R3075" s="175"/>
      <c r="S3075" s="175"/>
      <c r="T3075" s="175"/>
      <c r="U3075" s="175"/>
      <c r="V3075" s="175"/>
      <c r="W3075" s="175"/>
      <c r="X3075" s="175"/>
      <c r="Y3075" s="175"/>
      <c r="Z3075" s="175"/>
      <c r="AA3075" s="175"/>
      <c r="AB3075" s="175"/>
      <c r="AC3075" s="175"/>
      <c r="AD3075" s="175"/>
      <c r="AE3075" s="175"/>
      <c r="AF3075" s="175"/>
      <c r="AG3075" s="175"/>
    </row>
    <row r="3076" spans="1:33" ht="18" customHeight="1">
      <c r="A3076" s="647" t="str">
        <f t="shared" si="261"/>
        <v>平成29</v>
      </c>
      <c r="B3076" s="551">
        <f t="shared" ref="B3076:B3139" si="263">IF(ISBLANK(K3076),"-",COUNTIFS($K:$K,"&gt;"&amp;K3076,A:A,A3076)+1)</f>
        <v>28</v>
      </c>
      <c r="C3076" s="648" t="s">
        <v>6756</v>
      </c>
      <c r="D3076" s="648" t="str">
        <f t="shared" ref="D3076:D3139" si="264">IF(E3076=1,"",C3076+E3076-1)</f>
        <v/>
      </c>
      <c r="E3076" s="694">
        <v>1</v>
      </c>
      <c r="F3076" s="723" t="s">
        <v>6757</v>
      </c>
      <c r="G3076" s="723" t="s">
        <v>2859</v>
      </c>
      <c r="H3076" s="723" t="s">
        <v>2852</v>
      </c>
      <c r="I3076" s="695" t="s">
        <v>5682</v>
      </c>
      <c r="J3076" s="697">
        <v>1</v>
      </c>
      <c r="K3076" s="697">
        <v>17</v>
      </c>
      <c r="L3076" s="697">
        <v>78</v>
      </c>
      <c r="M3076" s="176">
        <f t="shared" si="262"/>
        <v>78</v>
      </c>
      <c r="N3076" s="1110"/>
      <c r="O3076" s="1129" t="str">
        <f t="shared" ref="O3076:O3139" si="265">IF(COUNTIF(G3076,"*オンライン*"),"●","")</f>
        <v/>
      </c>
      <c r="P3076" s="175"/>
      <c r="Q3076" s="175"/>
      <c r="R3076" s="175"/>
      <c r="S3076" s="175"/>
      <c r="T3076" s="175"/>
      <c r="U3076" s="175"/>
      <c r="V3076" s="175"/>
      <c r="W3076" s="175"/>
      <c r="X3076" s="175"/>
      <c r="Y3076" s="175"/>
      <c r="Z3076" s="175"/>
      <c r="AA3076" s="175"/>
      <c r="AB3076" s="175"/>
      <c r="AC3076" s="175"/>
      <c r="AD3076" s="175"/>
      <c r="AE3076" s="175"/>
      <c r="AF3076" s="175"/>
      <c r="AG3076" s="175"/>
    </row>
    <row r="3077" spans="1:33" ht="18" customHeight="1">
      <c r="A3077" s="647" t="str">
        <f t="shared" ref="A3077:A3140" si="266">TEXT(EDATE(C3077,-3),"ggge")</f>
        <v>平成29</v>
      </c>
      <c r="B3077" s="551">
        <f t="shared" si="263"/>
        <v>114</v>
      </c>
      <c r="C3077" s="648" t="s">
        <v>6607</v>
      </c>
      <c r="D3077" s="648" t="str">
        <f t="shared" si="264"/>
        <v/>
      </c>
      <c r="E3077" s="694">
        <v>1</v>
      </c>
      <c r="F3077" s="723" t="s">
        <v>6758</v>
      </c>
      <c r="G3077" s="723" t="s">
        <v>6759</v>
      </c>
      <c r="H3077" s="723" t="s">
        <v>2852</v>
      </c>
      <c r="I3077" s="695" t="s">
        <v>5682</v>
      </c>
      <c r="J3077" s="697">
        <v>2</v>
      </c>
      <c r="K3077" s="697">
        <v>4</v>
      </c>
      <c r="L3077" s="697">
        <v>35</v>
      </c>
      <c r="M3077" s="176">
        <f t="shared" ref="M3077:M3140" si="267">E3077*L3077</f>
        <v>35</v>
      </c>
      <c r="N3077" s="1110"/>
      <c r="O3077" s="1129" t="str">
        <f t="shared" si="265"/>
        <v/>
      </c>
      <c r="P3077" s="175"/>
      <c r="Q3077" s="175"/>
      <c r="R3077" s="175"/>
      <c r="S3077" s="175"/>
      <c r="T3077" s="175"/>
      <c r="U3077" s="175"/>
      <c r="V3077" s="175"/>
      <c r="W3077" s="175"/>
      <c r="X3077" s="175"/>
      <c r="Y3077" s="175"/>
      <c r="Z3077" s="175"/>
      <c r="AA3077" s="175"/>
      <c r="AB3077" s="175"/>
      <c r="AC3077" s="175"/>
      <c r="AD3077" s="175"/>
      <c r="AE3077" s="175"/>
      <c r="AF3077" s="175"/>
      <c r="AG3077" s="175"/>
    </row>
    <row r="3078" spans="1:33" ht="18" customHeight="1">
      <c r="A3078" s="647" t="str">
        <f t="shared" si="266"/>
        <v>平成29</v>
      </c>
      <c r="B3078" s="551">
        <f t="shared" si="263"/>
        <v>114</v>
      </c>
      <c r="C3078" s="648" t="s">
        <v>6760</v>
      </c>
      <c r="D3078" s="648" t="str">
        <f t="shared" si="264"/>
        <v/>
      </c>
      <c r="E3078" s="694">
        <v>1</v>
      </c>
      <c r="F3078" s="723" t="s">
        <v>6761</v>
      </c>
      <c r="G3078" s="723" t="s">
        <v>2859</v>
      </c>
      <c r="H3078" s="723" t="s">
        <v>2852</v>
      </c>
      <c r="I3078" s="695" t="s">
        <v>5682</v>
      </c>
      <c r="J3078" s="697">
        <v>2</v>
      </c>
      <c r="K3078" s="697">
        <v>4</v>
      </c>
      <c r="L3078" s="697">
        <v>56</v>
      </c>
      <c r="M3078" s="176">
        <f t="shared" si="267"/>
        <v>56</v>
      </c>
      <c r="N3078" s="1110" t="s">
        <v>5519</v>
      </c>
      <c r="O3078" s="1129" t="str">
        <f t="shared" si="265"/>
        <v/>
      </c>
      <c r="P3078" s="175"/>
      <c r="Q3078" s="175"/>
      <c r="R3078" s="175"/>
      <c r="S3078" s="175"/>
      <c r="T3078" s="175"/>
      <c r="U3078" s="175"/>
      <c r="V3078" s="175"/>
      <c r="W3078" s="175"/>
      <c r="X3078" s="175"/>
      <c r="Y3078" s="175"/>
      <c r="Z3078" s="175"/>
      <c r="AA3078" s="175"/>
      <c r="AB3078" s="175"/>
      <c r="AC3078" s="175"/>
      <c r="AD3078" s="175"/>
      <c r="AE3078" s="175"/>
      <c r="AF3078" s="175"/>
      <c r="AG3078" s="175"/>
    </row>
    <row r="3079" spans="1:33" ht="18" customHeight="1">
      <c r="A3079" s="647" t="str">
        <f t="shared" si="266"/>
        <v>平成29</v>
      </c>
      <c r="B3079" s="551">
        <f t="shared" si="263"/>
        <v>114</v>
      </c>
      <c r="C3079" s="648" t="s">
        <v>6688</v>
      </c>
      <c r="D3079" s="648" t="str">
        <f t="shared" si="264"/>
        <v/>
      </c>
      <c r="E3079" s="694">
        <v>1</v>
      </c>
      <c r="F3079" s="723" t="s">
        <v>6762</v>
      </c>
      <c r="G3079" s="723" t="s">
        <v>6336</v>
      </c>
      <c r="H3079" s="723" t="s">
        <v>2852</v>
      </c>
      <c r="I3079" s="695" t="s">
        <v>5682</v>
      </c>
      <c r="J3079" s="697">
        <v>2</v>
      </c>
      <c r="K3079" s="697">
        <v>4</v>
      </c>
      <c r="L3079" s="697">
        <v>39</v>
      </c>
      <c r="M3079" s="176">
        <f t="shared" si="267"/>
        <v>39</v>
      </c>
      <c r="N3079" s="1110"/>
      <c r="O3079" s="1129" t="str">
        <f t="shared" si="265"/>
        <v/>
      </c>
      <c r="P3079" s="175"/>
      <c r="Q3079" s="175"/>
      <c r="R3079" s="175"/>
      <c r="S3079" s="175"/>
      <c r="T3079" s="175"/>
      <c r="U3079" s="175"/>
      <c r="V3079" s="175"/>
      <c r="W3079" s="175"/>
      <c r="X3079" s="175"/>
      <c r="Y3079" s="175"/>
      <c r="Z3079" s="175"/>
      <c r="AA3079" s="175"/>
      <c r="AB3079" s="175"/>
      <c r="AC3079" s="175"/>
      <c r="AD3079" s="175"/>
      <c r="AE3079" s="175"/>
      <c r="AF3079" s="175"/>
      <c r="AG3079" s="175"/>
    </row>
    <row r="3080" spans="1:33" ht="18" customHeight="1">
      <c r="A3080" s="647" t="str">
        <f t="shared" si="266"/>
        <v>平成29</v>
      </c>
      <c r="B3080" s="551">
        <f t="shared" si="263"/>
        <v>67</v>
      </c>
      <c r="C3080" s="648" t="s">
        <v>6763</v>
      </c>
      <c r="D3080" s="648" t="str">
        <f t="shared" si="264"/>
        <v/>
      </c>
      <c r="E3080" s="694">
        <v>1</v>
      </c>
      <c r="F3080" s="723" t="s">
        <v>6764</v>
      </c>
      <c r="G3080" s="723" t="s">
        <v>2859</v>
      </c>
      <c r="H3080" s="723" t="s">
        <v>2852</v>
      </c>
      <c r="I3080" s="695" t="s">
        <v>5682</v>
      </c>
      <c r="J3080" s="697">
        <v>1</v>
      </c>
      <c r="K3080" s="697">
        <v>7</v>
      </c>
      <c r="L3080" s="697">
        <v>47</v>
      </c>
      <c r="M3080" s="176">
        <f t="shared" si="267"/>
        <v>47</v>
      </c>
      <c r="N3080" s="1110" t="s">
        <v>5519</v>
      </c>
      <c r="O3080" s="1129" t="str">
        <f t="shared" si="265"/>
        <v/>
      </c>
      <c r="P3080" s="175"/>
      <c r="Q3080" s="175"/>
      <c r="R3080" s="175"/>
      <c r="S3080" s="175"/>
      <c r="T3080" s="175"/>
      <c r="U3080" s="175"/>
      <c r="V3080" s="175"/>
      <c r="W3080" s="175"/>
      <c r="X3080" s="175"/>
      <c r="Y3080" s="175"/>
      <c r="Z3080" s="175"/>
      <c r="AA3080" s="175"/>
      <c r="AB3080" s="175"/>
      <c r="AC3080" s="175"/>
      <c r="AD3080" s="175"/>
      <c r="AE3080" s="175"/>
      <c r="AF3080" s="175"/>
      <c r="AG3080" s="175"/>
    </row>
    <row r="3081" spans="1:33" ht="18" customHeight="1">
      <c r="A3081" s="647" t="str">
        <f t="shared" si="266"/>
        <v>平成29</v>
      </c>
      <c r="B3081" s="551">
        <f t="shared" si="263"/>
        <v>150</v>
      </c>
      <c r="C3081" s="648" t="s">
        <v>6634</v>
      </c>
      <c r="D3081" s="648" t="str">
        <f t="shared" si="264"/>
        <v/>
      </c>
      <c r="E3081" s="694">
        <v>1</v>
      </c>
      <c r="F3081" s="723" t="s">
        <v>6765</v>
      </c>
      <c r="G3081" s="723" t="s">
        <v>6334</v>
      </c>
      <c r="H3081" s="723" t="s">
        <v>6337</v>
      </c>
      <c r="I3081" s="695" t="s">
        <v>5682</v>
      </c>
      <c r="J3081" s="696" t="s">
        <v>3688</v>
      </c>
      <c r="K3081" s="697">
        <v>1</v>
      </c>
      <c r="L3081" s="697">
        <v>44</v>
      </c>
      <c r="M3081" s="176">
        <f t="shared" si="267"/>
        <v>44</v>
      </c>
      <c r="N3081" s="1110" t="s">
        <v>5519</v>
      </c>
      <c r="O3081" s="1129" t="str">
        <f t="shared" si="265"/>
        <v/>
      </c>
      <c r="P3081" s="175"/>
      <c r="Q3081" s="175"/>
      <c r="R3081" s="175"/>
      <c r="S3081" s="175"/>
      <c r="T3081" s="175"/>
      <c r="U3081" s="175"/>
      <c r="V3081" s="175"/>
      <c r="W3081" s="175"/>
      <c r="X3081" s="175"/>
      <c r="Y3081" s="175"/>
      <c r="Z3081" s="175"/>
      <c r="AA3081" s="175"/>
      <c r="AB3081" s="175"/>
      <c r="AC3081" s="175"/>
      <c r="AD3081" s="175"/>
      <c r="AE3081" s="175"/>
      <c r="AF3081" s="175"/>
      <c r="AG3081" s="175"/>
    </row>
    <row r="3082" spans="1:33" ht="18" customHeight="1">
      <c r="A3082" s="647" t="str">
        <f t="shared" si="266"/>
        <v>平成29</v>
      </c>
      <c r="B3082" s="551">
        <f t="shared" si="263"/>
        <v>67</v>
      </c>
      <c r="C3082" s="648" t="s">
        <v>6589</v>
      </c>
      <c r="D3082" s="648" t="str">
        <f t="shared" si="264"/>
        <v/>
      </c>
      <c r="E3082" s="694">
        <v>1</v>
      </c>
      <c r="F3082" s="723" t="s">
        <v>6766</v>
      </c>
      <c r="G3082" s="723" t="s">
        <v>6334</v>
      </c>
      <c r="H3082" s="723" t="s">
        <v>6337</v>
      </c>
      <c r="I3082" s="695" t="s">
        <v>5682</v>
      </c>
      <c r="J3082" s="696" t="s">
        <v>3688</v>
      </c>
      <c r="K3082" s="697">
        <v>7</v>
      </c>
      <c r="L3082" s="697">
        <v>68</v>
      </c>
      <c r="M3082" s="176">
        <f t="shared" si="267"/>
        <v>68</v>
      </c>
      <c r="N3082" s="1110" t="s">
        <v>5519</v>
      </c>
      <c r="O3082" s="1129" t="str">
        <f t="shared" si="265"/>
        <v/>
      </c>
      <c r="P3082" s="175"/>
      <c r="Q3082" s="175"/>
      <c r="R3082" s="175"/>
      <c r="S3082" s="175"/>
      <c r="T3082" s="175"/>
      <c r="U3082" s="175"/>
      <c r="V3082" s="175"/>
      <c r="W3082" s="175"/>
      <c r="X3082" s="175"/>
      <c r="Y3082" s="175"/>
      <c r="Z3082" s="175"/>
      <c r="AA3082" s="175"/>
      <c r="AB3082" s="175"/>
      <c r="AC3082" s="175"/>
      <c r="AD3082" s="175"/>
      <c r="AE3082" s="175"/>
      <c r="AF3082" s="175"/>
      <c r="AG3082" s="175"/>
    </row>
    <row r="3083" spans="1:33" ht="18" customHeight="1">
      <c r="A3083" s="647" t="str">
        <f t="shared" si="266"/>
        <v>平成29</v>
      </c>
      <c r="B3083" s="551">
        <f t="shared" si="263"/>
        <v>41</v>
      </c>
      <c r="C3083" s="648" t="s">
        <v>6626</v>
      </c>
      <c r="D3083" s="648" t="str">
        <f t="shared" si="264"/>
        <v/>
      </c>
      <c r="E3083" s="694">
        <v>1</v>
      </c>
      <c r="F3083" s="723" t="s">
        <v>6767</v>
      </c>
      <c r="G3083" s="723" t="s">
        <v>6768</v>
      </c>
      <c r="H3083" s="723" t="s">
        <v>6337</v>
      </c>
      <c r="I3083" s="695" t="s">
        <v>5682</v>
      </c>
      <c r="J3083" s="696" t="s">
        <v>3513</v>
      </c>
      <c r="K3083" s="697">
        <v>10</v>
      </c>
      <c r="L3083" s="697">
        <v>310</v>
      </c>
      <c r="M3083" s="176">
        <f t="shared" si="267"/>
        <v>310</v>
      </c>
      <c r="N3083" s="1110" t="s">
        <v>5519</v>
      </c>
      <c r="O3083" s="1129" t="str">
        <f t="shared" si="265"/>
        <v/>
      </c>
      <c r="P3083" s="175"/>
      <c r="Q3083" s="175"/>
      <c r="R3083" s="175"/>
      <c r="S3083" s="175"/>
      <c r="T3083" s="175"/>
      <c r="U3083" s="175"/>
      <c r="V3083" s="175"/>
      <c r="W3083" s="175"/>
      <c r="X3083" s="175"/>
      <c r="Y3083" s="175"/>
      <c r="Z3083" s="175"/>
      <c r="AA3083" s="175"/>
      <c r="AB3083" s="175"/>
      <c r="AC3083" s="175"/>
      <c r="AD3083" s="175"/>
      <c r="AE3083" s="175"/>
      <c r="AF3083" s="175"/>
      <c r="AG3083" s="175"/>
    </row>
    <row r="3084" spans="1:33" ht="18" customHeight="1">
      <c r="A3084" s="647" t="str">
        <f t="shared" si="266"/>
        <v>平成29</v>
      </c>
      <c r="B3084" s="551">
        <f t="shared" si="263"/>
        <v>41</v>
      </c>
      <c r="C3084" s="648" t="s">
        <v>6737</v>
      </c>
      <c r="D3084" s="648" t="str">
        <f t="shared" si="264"/>
        <v/>
      </c>
      <c r="E3084" s="694">
        <v>1</v>
      </c>
      <c r="F3084" s="723" t="s">
        <v>6769</v>
      </c>
      <c r="G3084" s="723" t="s">
        <v>6770</v>
      </c>
      <c r="H3084" s="723" t="s">
        <v>6337</v>
      </c>
      <c r="I3084" s="695" t="s">
        <v>5682</v>
      </c>
      <c r="J3084" s="696" t="s">
        <v>3513</v>
      </c>
      <c r="K3084" s="697">
        <v>10</v>
      </c>
      <c r="L3084" s="697">
        <v>87</v>
      </c>
      <c r="M3084" s="176">
        <f t="shared" si="267"/>
        <v>87</v>
      </c>
      <c r="N3084" s="1110" t="s">
        <v>5519</v>
      </c>
      <c r="O3084" s="1129" t="str">
        <f t="shared" si="265"/>
        <v/>
      </c>
      <c r="P3084" s="175"/>
      <c r="Q3084" s="175"/>
      <c r="R3084" s="175"/>
      <c r="S3084" s="175"/>
      <c r="T3084" s="175"/>
      <c r="U3084" s="175"/>
      <c r="V3084" s="175"/>
      <c r="W3084" s="175"/>
      <c r="X3084" s="175"/>
      <c r="Y3084" s="175"/>
      <c r="Z3084" s="175"/>
      <c r="AA3084" s="175"/>
      <c r="AB3084" s="175"/>
      <c r="AC3084" s="175"/>
      <c r="AD3084" s="175"/>
      <c r="AE3084" s="175"/>
      <c r="AF3084" s="175"/>
      <c r="AG3084" s="175"/>
    </row>
    <row r="3085" spans="1:33" ht="18" customHeight="1">
      <c r="A3085" s="647" t="str">
        <f t="shared" si="266"/>
        <v>平成29</v>
      </c>
      <c r="B3085" s="551">
        <f t="shared" si="263"/>
        <v>41</v>
      </c>
      <c r="C3085" s="648" t="s">
        <v>6771</v>
      </c>
      <c r="D3085" s="648" t="str">
        <f t="shared" si="264"/>
        <v/>
      </c>
      <c r="E3085" s="694">
        <v>1</v>
      </c>
      <c r="F3085" s="723" t="s">
        <v>6772</v>
      </c>
      <c r="G3085" s="723" t="s">
        <v>6773</v>
      </c>
      <c r="H3085" s="723" t="s">
        <v>6337</v>
      </c>
      <c r="I3085" s="695" t="s">
        <v>5682</v>
      </c>
      <c r="J3085" s="696" t="s">
        <v>3513</v>
      </c>
      <c r="K3085" s="697">
        <v>10</v>
      </c>
      <c r="L3085" s="697">
        <v>159</v>
      </c>
      <c r="M3085" s="176">
        <f t="shared" si="267"/>
        <v>159</v>
      </c>
      <c r="N3085" s="1110" t="s">
        <v>5519</v>
      </c>
      <c r="O3085" s="1129" t="str">
        <f t="shared" si="265"/>
        <v/>
      </c>
      <c r="P3085" s="175"/>
      <c r="Q3085" s="175"/>
      <c r="R3085" s="175"/>
      <c r="S3085" s="175"/>
      <c r="T3085" s="175"/>
      <c r="U3085" s="175"/>
      <c r="V3085" s="175"/>
      <c r="W3085" s="175"/>
      <c r="X3085" s="175"/>
      <c r="Y3085" s="175"/>
      <c r="Z3085" s="175"/>
      <c r="AA3085" s="175"/>
      <c r="AB3085" s="175"/>
      <c r="AC3085" s="175"/>
      <c r="AD3085" s="175"/>
      <c r="AE3085" s="175"/>
      <c r="AF3085" s="175"/>
      <c r="AG3085" s="175"/>
    </row>
    <row r="3086" spans="1:33" ht="18" customHeight="1">
      <c r="A3086" s="647" t="str">
        <f t="shared" si="266"/>
        <v>平成29</v>
      </c>
      <c r="B3086" s="551">
        <f t="shared" si="263"/>
        <v>41</v>
      </c>
      <c r="C3086" s="648" t="s">
        <v>6477</v>
      </c>
      <c r="D3086" s="648" t="str">
        <f t="shared" si="264"/>
        <v/>
      </c>
      <c r="E3086" s="694">
        <v>1</v>
      </c>
      <c r="F3086" s="723" t="s">
        <v>6774</v>
      </c>
      <c r="G3086" s="723" t="s">
        <v>6775</v>
      </c>
      <c r="H3086" s="723" t="s">
        <v>6337</v>
      </c>
      <c r="I3086" s="695" t="s">
        <v>5682</v>
      </c>
      <c r="J3086" s="696" t="s">
        <v>3513</v>
      </c>
      <c r="K3086" s="697">
        <v>10</v>
      </c>
      <c r="L3086" s="697">
        <v>135</v>
      </c>
      <c r="M3086" s="176">
        <f t="shared" si="267"/>
        <v>135</v>
      </c>
      <c r="N3086" s="1110" t="s">
        <v>5519</v>
      </c>
      <c r="O3086" s="1129" t="str">
        <f t="shared" si="265"/>
        <v/>
      </c>
      <c r="P3086" s="175"/>
      <c r="Q3086" s="175"/>
      <c r="R3086" s="175"/>
      <c r="S3086" s="175"/>
      <c r="T3086" s="175"/>
      <c r="U3086" s="175"/>
      <c r="V3086" s="175"/>
      <c r="W3086" s="175"/>
      <c r="X3086" s="175"/>
      <c r="Y3086" s="175"/>
      <c r="Z3086" s="175"/>
      <c r="AA3086" s="175"/>
      <c r="AB3086" s="175"/>
      <c r="AC3086" s="175"/>
      <c r="AD3086" s="175"/>
      <c r="AE3086" s="175"/>
      <c r="AF3086" s="175"/>
      <c r="AG3086" s="175"/>
    </row>
    <row r="3087" spans="1:33" ht="18" customHeight="1">
      <c r="A3087" s="647" t="str">
        <f t="shared" si="266"/>
        <v>平成29</v>
      </c>
      <c r="B3087" s="551">
        <f t="shared" si="263"/>
        <v>41</v>
      </c>
      <c r="C3087" s="648" t="s">
        <v>6776</v>
      </c>
      <c r="D3087" s="648" t="str">
        <f t="shared" si="264"/>
        <v/>
      </c>
      <c r="E3087" s="694">
        <v>1</v>
      </c>
      <c r="F3087" s="723" t="s">
        <v>6777</v>
      </c>
      <c r="G3087" s="723" t="s">
        <v>6778</v>
      </c>
      <c r="H3087" s="723" t="s">
        <v>6337</v>
      </c>
      <c r="I3087" s="695" t="s">
        <v>5682</v>
      </c>
      <c r="J3087" s="696" t="s">
        <v>3513</v>
      </c>
      <c r="K3087" s="697">
        <v>10</v>
      </c>
      <c r="L3087" s="697">
        <v>135</v>
      </c>
      <c r="M3087" s="176">
        <f t="shared" si="267"/>
        <v>135</v>
      </c>
      <c r="N3087" s="1110" t="s">
        <v>5519</v>
      </c>
      <c r="O3087" s="1129" t="str">
        <f t="shared" si="265"/>
        <v/>
      </c>
      <c r="P3087" s="175"/>
      <c r="Q3087" s="175"/>
      <c r="R3087" s="175"/>
      <c r="S3087" s="175"/>
      <c r="T3087" s="175"/>
      <c r="U3087" s="175"/>
      <c r="V3087" s="175"/>
      <c r="W3087" s="175"/>
      <c r="X3087" s="175"/>
      <c r="Y3087" s="175"/>
      <c r="Z3087" s="175"/>
      <c r="AA3087" s="175"/>
      <c r="AB3087" s="175"/>
      <c r="AC3087" s="175"/>
      <c r="AD3087" s="175"/>
      <c r="AE3087" s="175"/>
      <c r="AF3087" s="175"/>
      <c r="AG3087" s="175"/>
    </row>
    <row r="3088" spans="1:33" ht="18" customHeight="1">
      <c r="A3088" s="647" t="str">
        <f t="shared" si="266"/>
        <v>平成29</v>
      </c>
      <c r="B3088" s="551">
        <f t="shared" si="263"/>
        <v>41</v>
      </c>
      <c r="C3088" s="648" t="s">
        <v>6779</v>
      </c>
      <c r="D3088" s="648" t="str">
        <f t="shared" si="264"/>
        <v/>
      </c>
      <c r="E3088" s="694">
        <v>1</v>
      </c>
      <c r="F3088" s="723" t="s">
        <v>6780</v>
      </c>
      <c r="G3088" s="723" t="s">
        <v>6781</v>
      </c>
      <c r="H3088" s="723" t="s">
        <v>6337</v>
      </c>
      <c r="I3088" s="695" t="s">
        <v>5682</v>
      </c>
      <c r="J3088" s="696" t="s">
        <v>3513</v>
      </c>
      <c r="K3088" s="697">
        <v>10</v>
      </c>
      <c r="L3088" s="697">
        <v>68</v>
      </c>
      <c r="M3088" s="176">
        <f t="shared" si="267"/>
        <v>68</v>
      </c>
      <c r="N3088" s="1110" t="s">
        <v>5519</v>
      </c>
      <c r="O3088" s="1129" t="str">
        <f t="shared" si="265"/>
        <v/>
      </c>
      <c r="P3088" s="175"/>
      <c r="Q3088" s="175"/>
      <c r="R3088" s="175"/>
      <c r="S3088" s="175"/>
      <c r="T3088" s="175"/>
      <c r="U3088" s="175"/>
      <c r="V3088" s="175"/>
      <c r="W3088" s="175"/>
      <c r="X3088" s="175"/>
      <c r="Y3088" s="175"/>
      <c r="Z3088" s="175"/>
      <c r="AA3088" s="175"/>
      <c r="AB3088" s="175"/>
      <c r="AC3088" s="175"/>
      <c r="AD3088" s="175"/>
      <c r="AE3088" s="175"/>
      <c r="AF3088" s="175"/>
      <c r="AG3088" s="175"/>
    </row>
    <row r="3089" spans="1:33" ht="18" customHeight="1">
      <c r="A3089" s="647" t="str">
        <f t="shared" si="266"/>
        <v>平成29</v>
      </c>
      <c r="B3089" s="551">
        <f t="shared" si="263"/>
        <v>13</v>
      </c>
      <c r="C3089" s="648" t="s">
        <v>6782</v>
      </c>
      <c r="D3089" s="648">
        <f t="shared" si="264"/>
        <v>43007</v>
      </c>
      <c r="E3089" s="694">
        <v>2</v>
      </c>
      <c r="F3089" s="723" t="s">
        <v>6783</v>
      </c>
      <c r="G3089" s="723" t="s">
        <v>6784</v>
      </c>
      <c r="H3089" s="723" t="s">
        <v>6337</v>
      </c>
      <c r="I3089" s="695" t="s">
        <v>5682</v>
      </c>
      <c r="J3089" s="697">
        <v>1</v>
      </c>
      <c r="K3089" s="697">
        <v>91</v>
      </c>
      <c r="L3089" s="697">
        <v>259</v>
      </c>
      <c r="M3089" s="176">
        <f t="shared" si="267"/>
        <v>518</v>
      </c>
      <c r="N3089" s="1110"/>
      <c r="O3089" s="1129" t="str">
        <f t="shared" si="265"/>
        <v/>
      </c>
      <c r="P3089" s="175"/>
      <c r="Q3089" s="175"/>
      <c r="R3089" s="175"/>
      <c r="S3089" s="175"/>
      <c r="T3089" s="175"/>
      <c r="U3089" s="175"/>
      <c r="V3089" s="175"/>
      <c r="W3089" s="175"/>
      <c r="X3089" s="175"/>
      <c r="Y3089" s="175"/>
      <c r="Z3089" s="175"/>
      <c r="AA3089" s="175"/>
      <c r="AB3089" s="175"/>
      <c r="AC3089" s="175"/>
      <c r="AD3089" s="175"/>
      <c r="AE3089" s="175"/>
      <c r="AF3089" s="175"/>
      <c r="AG3089" s="175"/>
    </row>
    <row r="3090" spans="1:33" ht="18" customHeight="1">
      <c r="A3090" s="647" t="str">
        <f t="shared" si="266"/>
        <v>平成29</v>
      </c>
      <c r="B3090" s="551">
        <f t="shared" si="263"/>
        <v>41</v>
      </c>
      <c r="C3090" s="648" t="s">
        <v>6563</v>
      </c>
      <c r="D3090" s="648" t="str">
        <f t="shared" si="264"/>
        <v/>
      </c>
      <c r="E3090" s="694">
        <v>1</v>
      </c>
      <c r="F3090" s="723" t="s">
        <v>6785</v>
      </c>
      <c r="G3090" s="723" t="s">
        <v>6786</v>
      </c>
      <c r="H3090" s="723" t="s">
        <v>6337</v>
      </c>
      <c r="I3090" s="695" t="s">
        <v>5682</v>
      </c>
      <c r="J3090" s="697">
        <v>1</v>
      </c>
      <c r="K3090" s="697">
        <v>10</v>
      </c>
      <c r="L3090" s="697">
        <v>49</v>
      </c>
      <c r="M3090" s="176">
        <f t="shared" si="267"/>
        <v>49</v>
      </c>
      <c r="N3090" s="1110" t="s">
        <v>5519</v>
      </c>
      <c r="O3090" s="1129" t="str">
        <f t="shared" si="265"/>
        <v/>
      </c>
      <c r="P3090" s="175"/>
      <c r="Q3090" s="175"/>
      <c r="R3090" s="175"/>
      <c r="S3090" s="175"/>
      <c r="T3090" s="175"/>
      <c r="U3090" s="175"/>
      <c r="V3090" s="175"/>
      <c r="W3090" s="175"/>
      <c r="X3090" s="175"/>
      <c r="Y3090" s="175"/>
      <c r="Z3090" s="175"/>
      <c r="AA3090" s="175"/>
      <c r="AB3090" s="175"/>
      <c r="AC3090" s="175"/>
      <c r="AD3090" s="175"/>
      <c r="AE3090" s="175"/>
      <c r="AF3090" s="175"/>
      <c r="AG3090" s="175"/>
    </row>
    <row r="3091" spans="1:33" ht="18" customHeight="1">
      <c r="A3091" s="647" t="str">
        <f t="shared" si="266"/>
        <v>平成29</v>
      </c>
      <c r="B3091" s="551">
        <f t="shared" si="263"/>
        <v>41</v>
      </c>
      <c r="C3091" s="648" t="s">
        <v>6544</v>
      </c>
      <c r="D3091" s="648" t="str">
        <f t="shared" si="264"/>
        <v/>
      </c>
      <c r="E3091" s="694">
        <v>1</v>
      </c>
      <c r="F3091" s="723" t="s">
        <v>6787</v>
      </c>
      <c r="G3091" s="723" t="s">
        <v>6788</v>
      </c>
      <c r="H3091" s="723" t="s">
        <v>6337</v>
      </c>
      <c r="I3091" s="695" t="s">
        <v>5682</v>
      </c>
      <c r="J3091" s="697">
        <v>1</v>
      </c>
      <c r="K3091" s="697">
        <v>10</v>
      </c>
      <c r="L3091" s="697">
        <v>66</v>
      </c>
      <c r="M3091" s="176">
        <f t="shared" si="267"/>
        <v>66</v>
      </c>
      <c r="N3091" s="1110" t="s">
        <v>5519</v>
      </c>
      <c r="O3091" s="1129" t="str">
        <f t="shared" si="265"/>
        <v/>
      </c>
      <c r="P3091" s="175"/>
      <c r="Q3091" s="175"/>
      <c r="R3091" s="175"/>
      <c r="S3091" s="175"/>
      <c r="T3091" s="175"/>
      <c r="U3091" s="175"/>
      <c r="V3091" s="175"/>
      <c r="W3091" s="175"/>
      <c r="X3091" s="175"/>
      <c r="Y3091" s="175"/>
      <c r="Z3091" s="175"/>
      <c r="AA3091" s="175"/>
      <c r="AB3091" s="175"/>
      <c r="AC3091" s="175"/>
      <c r="AD3091" s="175"/>
      <c r="AE3091" s="175"/>
      <c r="AF3091" s="175"/>
      <c r="AG3091" s="175"/>
    </row>
    <row r="3092" spans="1:33" ht="18" customHeight="1">
      <c r="A3092" s="647" t="str">
        <f t="shared" si="266"/>
        <v>平成29</v>
      </c>
      <c r="B3092" s="551">
        <f t="shared" si="263"/>
        <v>41</v>
      </c>
      <c r="C3092" s="648" t="s">
        <v>6789</v>
      </c>
      <c r="D3092" s="648" t="str">
        <f t="shared" si="264"/>
        <v/>
      </c>
      <c r="E3092" s="694">
        <v>1</v>
      </c>
      <c r="F3092" s="723" t="s">
        <v>6790</v>
      </c>
      <c r="G3092" s="723" t="s">
        <v>6791</v>
      </c>
      <c r="H3092" s="723" t="s">
        <v>6337</v>
      </c>
      <c r="I3092" s="695" t="s">
        <v>5682</v>
      </c>
      <c r="J3092" s="697">
        <v>1</v>
      </c>
      <c r="K3092" s="697">
        <v>10</v>
      </c>
      <c r="L3092" s="697">
        <v>39</v>
      </c>
      <c r="M3092" s="176">
        <f t="shared" si="267"/>
        <v>39</v>
      </c>
      <c r="N3092" s="1110" t="s">
        <v>5519</v>
      </c>
      <c r="O3092" s="1129" t="str">
        <f t="shared" si="265"/>
        <v/>
      </c>
      <c r="P3092" s="175"/>
      <c r="Q3092" s="175"/>
      <c r="R3092" s="175"/>
      <c r="S3092" s="175"/>
      <c r="T3092" s="175"/>
      <c r="U3092" s="175"/>
      <c r="V3092" s="175"/>
      <c r="W3092" s="175"/>
      <c r="X3092" s="175"/>
      <c r="Y3092" s="175"/>
      <c r="Z3092" s="175"/>
      <c r="AA3092" s="175"/>
      <c r="AB3092" s="175"/>
      <c r="AC3092" s="175"/>
      <c r="AD3092" s="175"/>
      <c r="AE3092" s="175"/>
      <c r="AF3092" s="175"/>
      <c r="AG3092" s="175"/>
    </row>
    <row r="3093" spans="1:33" ht="18" customHeight="1">
      <c r="A3093" s="647" t="str">
        <f t="shared" si="266"/>
        <v>平成29</v>
      </c>
      <c r="B3093" s="551">
        <f t="shared" si="263"/>
        <v>41</v>
      </c>
      <c r="C3093" s="648" t="s">
        <v>6525</v>
      </c>
      <c r="D3093" s="648" t="str">
        <f t="shared" si="264"/>
        <v/>
      </c>
      <c r="E3093" s="694">
        <v>1</v>
      </c>
      <c r="F3093" s="723" t="s">
        <v>6792</v>
      </c>
      <c r="G3093" s="723" t="s">
        <v>6793</v>
      </c>
      <c r="H3093" s="723" t="s">
        <v>6337</v>
      </c>
      <c r="I3093" s="695" t="s">
        <v>5682</v>
      </c>
      <c r="J3093" s="697">
        <v>1</v>
      </c>
      <c r="K3093" s="697">
        <v>10</v>
      </c>
      <c r="L3093" s="697">
        <v>82</v>
      </c>
      <c r="M3093" s="176">
        <f t="shared" si="267"/>
        <v>82</v>
      </c>
      <c r="N3093" s="1110" t="s">
        <v>5519</v>
      </c>
      <c r="O3093" s="1129" t="str">
        <f t="shared" si="265"/>
        <v/>
      </c>
      <c r="P3093" s="175"/>
      <c r="Q3093" s="175"/>
      <c r="R3093" s="175"/>
      <c r="S3093" s="175"/>
      <c r="T3093" s="175"/>
      <c r="U3093" s="175"/>
      <c r="V3093" s="175"/>
      <c r="W3093" s="175"/>
      <c r="X3093" s="175"/>
      <c r="Y3093" s="175"/>
      <c r="Z3093" s="175"/>
      <c r="AA3093" s="175"/>
      <c r="AB3093" s="175"/>
      <c r="AC3093" s="175"/>
      <c r="AD3093" s="175"/>
      <c r="AE3093" s="175"/>
      <c r="AF3093" s="175"/>
      <c r="AG3093" s="175"/>
    </row>
    <row r="3094" spans="1:33" ht="18" customHeight="1">
      <c r="A3094" s="647" t="str">
        <f t="shared" si="266"/>
        <v>平成29</v>
      </c>
      <c r="B3094" s="551">
        <f t="shared" si="263"/>
        <v>62</v>
      </c>
      <c r="C3094" s="648" t="s">
        <v>6794</v>
      </c>
      <c r="D3094" s="648" t="str">
        <f t="shared" si="264"/>
        <v/>
      </c>
      <c r="E3094" s="694">
        <v>1</v>
      </c>
      <c r="F3094" s="723" t="s">
        <v>6795</v>
      </c>
      <c r="G3094" s="723" t="s">
        <v>6796</v>
      </c>
      <c r="H3094" s="723" t="s">
        <v>6337</v>
      </c>
      <c r="I3094" s="695" t="s">
        <v>5682</v>
      </c>
      <c r="J3094" s="697">
        <v>2</v>
      </c>
      <c r="K3094" s="697">
        <v>8</v>
      </c>
      <c r="L3094" s="697">
        <v>70</v>
      </c>
      <c r="M3094" s="176">
        <f t="shared" si="267"/>
        <v>70</v>
      </c>
      <c r="N3094" s="1110" t="s">
        <v>5519</v>
      </c>
      <c r="O3094" s="1129" t="str">
        <f t="shared" si="265"/>
        <v/>
      </c>
      <c r="P3094" s="175"/>
      <c r="Q3094" s="175"/>
      <c r="R3094" s="175"/>
      <c r="S3094" s="175"/>
      <c r="T3094" s="175"/>
      <c r="U3094" s="175"/>
      <c r="V3094" s="175"/>
      <c r="W3094" s="175"/>
      <c r="X3094" s="175"/>
      <c r="Y3094" s="175"/>
      <c r="Z3094" s="175"/>
      <c r="AA3094" s="175"/>
      <c r="AB3094" s="175"/>
      <c r="AC3094" s="175"/>
      <c r="AD3094" s="175"/>
      <c r="AE3094" s="175"/>
      <c r="AF3094" s="175"/>
      <c r="AG3094" s="175"/>
    </row>
    <row r="3095" spans="1:33" ht="18" customHeight="1">
      <c r="A3095" s="647" t="str">
        <f t="shared" si="266"/>
        <v>平成29</v>
      </c>
      <c r="B3095" s="551">
        <f t="shared" si="263"/>
        <v>52</v>
      </c>
      <c r="C3095" s="648" t="s">
        <v>6797</v>
      </c>
      <c r="D3095" s="648" t="str">
        <f t="shared" si="264"/>
        <v/>
      </c>
      <c r="E3095" s="694">
        <v>1</v>
      </c>
      <c r="F3095" s="723" t="s">
        <v>6798</v>
      </c>
      <c r="G3095" s="723" t="s">
        <v>6768</v>
      </c>
      <c r="H3095" s="723" t="s">
        <v>6337</v>
      </c>
      <c r="I3095" s="695" t="s">
        <v>5682</v>
      </c>
      <c r="J3095" s="697">
        <v>1</v>
      </c>
      <c r="K3095" s="697">
        <v>9</v>
      </c>
      <c r="L3095" s="697">
        <v>250</v>
      </c>
      <c r="M3095" s="176">
        <f t="shared" si="267"/>
        <v>250</v>
      </c>
      <c r="N3095" s="1110" t="s">
        <v>5519</v>
      </c>
      <c r="O3095" s="1129" t="str">
        <f t="shared" si="265"/>
        <v/>
      </c>
      <c r="P3095" s="175"/>
      <c r="Q3095" s="175"/>
      <c r="R3095" s="175"/>
      <c r="S3095" s="175"/>
      <c r="T3095" s="175"/>
      <c r="U3095" s="175"/>
      <c r="V3095" s="175"/>
      <c r="W3095" s="175"/>
      <c r="X3095" s="175"/>
      <c r="Y3095" s="175"/>
      <c r="Z3095" s="175"/>
      <c r="AA3095" s="175"/>
      <c r="AB3095" s="175"/>
      <c r="AC3095" s="175"/>
      <c r="AD3095" s="175"/>
      <c r="AE3095" s="175"/>
      <c r="AF3095" s="175"/>
      <c r="AG3095" s="175"/>
    </row>
    <row r="3096" spans="1:33" ht="18" customHeight="1">
      <c r="A3096" s="647" t="str">
        <f t="shared" si="266"/>
        <v>平成29</v>
      </c>
      <c r="B3096" s="551">
        <f t="shared" si="263"/>
        <v>114</v>
      </c>
      <c r="C3096" s="648" t="s">
        <v>6647</v>
      </c>
      <c r="D3096" s="648" t="str">
        <f t="shared" si="264"/>
        <v/>
      </c>
      <c r="E3096" s="694">
        <v>1</v>
      </c>
      <c r="F3096" s="723" t="s">
        <v>6799</v>
      </c>
      <c r="G3096" s="723" t="s">
        <v>2859</v>
      </c>
      <c r="H3096" s="723" t="s">
        <v>1676</v>
      </c>
      <c r="I3096" s="695" t="s">
        <v>4976</v>
      </c>
      <c r="J3096" s="697">
        <v>2</v>
      </c>
      <c r="K3096" s="697">
        <v>4</v>
      </c>
      <c r="L3096" s="697">
        <v>43</v>
      </c>
      <c r="M3096" s="176">
        <f t="shared" si="267"/>
        <v>43</v>
      </c>
      <c r="N3096" s="1110" t="s">
        <v>5342</v>
      </c>
      <c r="O3096" s="1129" t="str">
        <f t="shared" si="265"/>
        <v/>
      </c>
      <c r="P3096" s="175"/>
      <c r="Q3096" s="175"/>
      <c r="R3096" s="175"/>
      <c r="S3096" s="175"/>
      <c r="T3096" s="175"/>
      <c r="U3096" s="175"/>
      <c r="V3096" s="175"/>
      <c r="W3096" s="175"/>
      <c r="X3096" s="175"/>
      <c r="Y3096" s="175"/>
      <c r="Z3096" s="175"/>
      <c r="AA3096" s="175"/>
      <c r="AB3096" s="175"/>
      <c r="AC3096" s="175"/>
      <c r="AD3096" s="175"/>
      <c r="AE3096" s="175"/>
      <c r="AF3096" s="175"/>
      <c r="AG3096" s="175"/>
    </row>
    <row r="3097" spans="1:33" ht="18" customHeight="1">
      <c r="A3097" s="647" t="str">
        <f t="shared" si="266"/>
        <v>平成29</v>
      </c>
      <c r="B3097" s="551">
        <f t="shared" si="263"/>
        <v>150</v>
      </c>
      <c r="C3097" s="648" t="s">
        <v>6587</v>
      </c>
      <c r="D3097" s="648" t="str">
        <f t="shared" si="264"/>
        <v/>
      </c>
      <c r="E3097" s="694">
        <v>1</v>
      </c>
      <c r="F3097" s="723" t="s">
        <v>6800</v>
      </c>
      <c r="G3097" s="723" t="s">
        <v>2787</v>
      </c>
      <c r="H3097" s="723" t="s">
        <v>1676</v>
      </c>
      <c r="I3097" s="695" t="s">
        <v>4976</v>
      </c>
      <c r="J3097" s="697">
        <v>2</v>
      </c>
      <c r="K3097" s="697">
        <v>1</v>
      </c>
      <c r="L3097" s="697">
        <v>46</v>
      </c>
      <c r="M3097" s="176">
        <f t="shared" si="267"/>
        <v>46</v>
      </c>
      <c r="N3097" s="1110" t="s">
        <v>5342</v>
      </c>
      <c r="O3097" s="1129" t="str">
        <f t="shared" si="265"/>
        <v/>
      </c>
      <c r="P3097" s="175"/>
      <c r="Q3097" s="175"/>
      <c r="R3097" s="175"/>
      <c r="S3097" s="175"/>
      <c r="T3097" s="175"/>
      <c r="U3097" s="175"/>
      <c r="V3097" s="175"/>
      <c r="W3097" s="175"/>
      <c r="X3097" s="175"/>
      <c r="Y3097" s="175"/>
      <c r="Z3097" s="175"/>
      <c r="AA3097" s="175"/>
      <c r="AB3097" s="175"/>
      <c r="AC3097" s="175"/>
      <c r="AD3097" s="175"/>
      <c r="AE3097" s="175"/>
      <c r="AF3097" s="175"/>
      <c r="AG3097" s="175"/>
    </row>
    <row r="3098" spans="1:33" ht="18" customHeight="1">
      <c r="A3098" s="647" t="str">
        <f t="shared" si="266"/>
        <v>平成29</v>
      </c>
      <c r="B3098" s="551">
        <f t="shared" si="263"/>
        <v>5</v>
      </c>
      <c r="C3098" s="648" t="s">
        <v>6535</v>
      </c>
      <c r="D3098" s="648">
        <f t="shared" si="264"/>
        <v>43083</v>
      </c>
      <c r="E3098" s="694">
        <v>3</v>
      </c>
      <c r="F3098" s="723" t="s">
        <v>6801</v>
      </c>
      <c r="G3098" s="723" t="s">
        <v>6802</v>
      </c>
      <c r="H3098" s="723" t="s">
        <v>2920</v>
      </c>
      <c r="I3098" s="695" t="s">
        <v>4976</v>
      </c>
      <c r="J3098" s="697">
        <v>1</v>
      </c>
      <c r="K3098" s="697">
        <v>224</v>
      </c>
      <c r="L3098" s="697">
        <v>459</v>
      </c>
      <c r="M3098" s="176">
        <f t="shared" si="267"/>
        <v>1377</v>
      </c>
      <c r="N3098" s="1110"/>
      <c r="O3098" s="1129" t="str">
        <f t="shared" si="265"/>
        <v/>
      </c>
      <c r="P3098" s="175"/>
      <c r="Q3098" s="175"/>
      <c r="R3098" s="175"/>
      <c r="S3098" s="175"/>
      <c r="T3098" s="175"/>
      <c r="U3098" s="175"/>
      <c r="V3098" s="175"/>
      <c r="W3098" s="175"/>
      <c r="X3098" s="175"/>
      <c r="Y3098" s="175"/>
      <c r="Z3098" s="175"/>
      <c r="AA3098" s="175"/>
      <c r="AB3098" s="175"/>
      <c r="AC3098" s="175"/>
      <c r="AD3098" s="175"/>
      <c r="AE3098" s="175"/>
      <c r="AF3098" s="175"/>
      <c r="AG3098" s="175"/>
    </row>
    <row r="3099" spans="1:33" ht="18" customHeight="1">
      <c r="A3099" s="647" t="str">
        <f t="shared" si="266"/>
        <v>平成29</v>
      </c>
      <c r="B3099" s="551">
        <f t="shared" si="263"/>
        <v>85</v>
      </c>
      <c r="C3099" s="648" t="s">
        <v>6724</v>
      </c>
      <c r="D3099" s="648" t="str">
        <f t="shared" si="264"/>
        <v/>
      </c>
      <c r="E3099" s="694">
        <v>1</v>
      </c>
      <c r="F3099" s="723" t="s">
        <v>6803</v>
      </c>
      <c r="G3099" s="723" t="s">
        <v>2859</v>
      </c>
      <c r="H3099" s="723" t="s">
        <v>6337</v>
      </c>
      <c r="I3099" s="695" t="s">
        <v>5682</v>
      </c>
      <c r="J3099" s="697">
        <v>2</v>
      </c>
      <c r="K3099" s="697">
        <v>5</v>
      </c>
      <c r="L3099" s="697">
        <v>75</v>
      </c>
      <c r="M3099" s="176">
        <f t="shared" si="267"/>
        <v>75</v>
      </c>
      <c r="N3099" s="1110" t="s">
        <v>5342</v>
      </c>
      <c r="O3099" s="1129" t="str">
        <f t="shared" si="265"/>
        <v/>
      </c>
      <c r="P3099" s="175"/>
      <c r="Q3099" s="175"/>
      <c r="R3099" s="175"/>
      <c r="S3099" s="175"/>
      <c r="T3099" s="175"/>
      <c r="U3099" s="175"/>
      <c r="V3099" s="175"/>
      <c r="W3099" s="175"/>
      <c r="X3099" s="175"/>
      <c r="Y3099" s="175"/>
      <c r="Z3099" s="175"/>
      <c r="AA3099" s="175"/>
      <c r="AB3099" s="175"/>
      <c r="AC3099" s="175"/>
      <c r="AD3099" s="175"/>
      <c r="AE3099" s="175"/>
      <c r="AF3099" s="175"/>
      <c r="AG3099" s="175"/>
    </row>
    <row r="3100" spans="1:33" ht="18" customHeight="1">
      <c r="A3100" s="647" t="str">
        <f t="shared" si="266"/>
        <v>平成29</v>
      </c>
      <c r="B3100" s="551">
        <f t="shared" si="263"/>
        <v>150</v>
      </c>
      <c r="C3100" s="648" t="s">
        <v>6804</v>
      </c>
      <c r="D3100" s="648" t="str">
        <f t="shared" si="264"/>
        <v/>
      </c>
      <c r="E3100" s="694">
        <v>1</v>
      </c>
      <c r="F3100" s="723" t="s">
        <v>6654</v>
      </c>
      <c r="G3100" s="723" t="s">
        <v>445</v>
      </c>
      <c r="H3100" s="723" t="s">
        <v>1676</v>
      </c>
      <c r="I3100" s="695" t="s">
        <v>4976</v>
      </c>
      <c r="J3100" s="697">
        <v>2</v>
      </c>
      <c r="K3100" s="697">
        <v>1</v>
      </c>
      <c r="L3100" s="697">
        <v>23</v>
      </c>
      <c r="M3100" s="176">
        <f t="shared" si="267"/>
        <v>23</v>
      </c>
      <c r="N3100" s="1110" t="s">
        <v>5342</v>
      </c>
      <c r="O3100" s="1129" t="str">
        <f t="shared" si="265"/>
        <v/>
      </c>
      <c r="P3100" s="175"/>
      <c r="Q3100" s="175"/>
      <c r="R3100" s="175"/>
      <c r="S3100" s="175"/>
      <c r="T3100" s="175"/>
      <c r="U3100" s="175"/>
      <c r="V3100" s="175"/>
      <c r="W3100" s="175"/>
      <c r="X3100" s="175"/>
      <c r="Y3100" s="175"/>
      <c r="Z3100" s="175"/>
      <c r="AA3100" s="175"/>
      <c r="AB3100" s="175"/>
      <c r="AC3100" s="175"/>
      <c r="AD3100" s="175"/>
      <c r="AE3100" s="175"/>
      <c r="AF3100" s="175"/>
      <c r="AG3100" s="175"/>
    </row>
    <row r="3101" spans="1:33" ht="18" customHeight="1">
      <c r="A3101" s="647" t="str">
        <f t="shared" si="266"/>
        <v>平成29</v>
      </c>
      <c r="B3101" s="551">
        <f t="shared" si="263"/>
        <v>85</v>
      </c>
      <c r="C3101" s="648" t="s">
        <v>6805</v>
      </c>
      <c r="D3101" s="648" t="str">
        <f t="shared" si="264"/>
        <v/>
      </c>
      <c r="E3101" s="694">
        <v>1</v>
      </c>
      <c r="F3101" s="723" t="s">
        <v>6806</v>
      </c>
      <c r="G3101" s="723" t="s">
        <v>2915</v>
      </c>
      <c r="H3101" s="723" t="s">
        <v>3523</v>
      </c>
      <c r="I3101" s="695" t="s">
        <v>5039</v>
      </c>
      <c r="J3101" s="697">
        <v>2</v>
      </c>
      <c r="K3101" s="697">
        <v>5</v>
      </c>
      <c r="L3101" s="697">
        <v>117</v>
      </c>
      <c r="M3101" s="176">
        <f t="shared" si="267"/>
        <v>117</v>
      </c>
      <c r="N3101" s="1110" t="s">
        <v>5342</v>
      </c>
      <c r="O3101" s="1129" t="str">
        <f t="shared" si="265"/>
        <v/>
      </c>
      <c r="P3101" s="175"/>
      <c r="Q3101" s="175"/>
      <c r="R3101" s="175"/>
      <c r="S3101" s="175"/>
      <c r="T3101" s="175"/>
      <c r="U3101" s="175"/>
      <c r="V3101" s="175"/>
      <c r="W3101" s="175"/>
      <c r="X3101" s="175"/>
      <c r="Y3101" s="175"/>
      <c r="Z3101" s="175"/>
      <c r="AA3101" s="175"/>
      <c r="AB3101" s="175"/>
      <c r="AC3101" s="175"/>
      <c r="AD3101" s="175"/>
      <c r="AE3101" s="175"/>
      <c r="AF3101" s="175"/>
      <c r="AG3101" s="175"/>
    </row>
    <row r="3102" spans="1:33" ht="18" customHeight="1">
      <c r="A3102" s="647" t="str">
        <f t="shared" si="266"/>
        <v>平成29</v>
      </c>
      <c r="B3102" s="551">
        <f t="shared" si="263"/>
        <v>85</v>
      </c>
      <c r="C3102" s="648" t="s">
        <v>6807</v>
      </c>
      <c r="D3102" s="648" t="str">
        <f t="shared" si="264"/>
        <v/>
      </c>
      <c r="E3102" s="694">
        <v>1</v>
      </c>
      <c r="F3102" s="723" t="s">
        <v>6808</v>
      </c>
      <c r="G3102" s="723" t="s">
        <v>6809</v>
      </c>
      <c r="H3102" s="723" t="s">
        <v>3523</v>
      </c>
      <c r="I3102" s="695" t="s">
        <v>5039</v>
      </c>
      <c r="J3102" s="697">
        <v>2</v>
      </c>
      <c r="K3102" s="697">
        <v>5</v>
      </c>
      <c r="L3102" s="697">
        <v>93</v>
      </c>
      <c r="M3102" s="176">
        <f t="shared" si="267"/>
        <v>93</v>
      </c>
      <c r="N3102" s="1110" t="s">
        <v>5342</v>
      </c>
      <c r="O3102" s="1129" t="str">
        <f t="shared" si="265"/>
        <v/>
      </c>
      <c r="P3102" s="175"/>
      <c r="Q3102" s="175"/>
      <c r="R3102" s="175"/>
      <c r="S3102" s="175"/>
      <c r="T3102" s="175"/>
      <c r="U3102" s="175"/>
      <c r="V3102" s="175"/>
      <c r="W3102" s="175"/>
      <c r="X3102" s="175"/>
      <c r="Y3102" s="175"/>
      <c r="Z3102" s="175"/>
      <c r="AA3102" s="175"/>
      <c r="AB3102" s="175"/>
      <c r="AC3102" s="175"/>
      <c r="AD3102" s="175"/>
      <c r="AE3102" s="175"/>
      <c r="AF3102" s="175"/>
      <c r="AG3102" s="175"/>
    </row>
    <row r="3103" spans="1:33" ht="18" customHeight="1">
      <c r="A3103" s="647" t="str">
        <f t="shared" si="266"/>
        <v>平成29</v>
      </c>
      <c r="B3103" s="551">
        <f t="shared" si="263"/>
        <v>150</v>
      </c>
      <c r="C3103" s="648" t="s">
        <v>6810</v>
      </c>
      <c r="D3103" s="648" t="str">
        <f t="shared" si="264"/>
        <v/>
      </c>
      <c r="E3103" s="694">
        <v>1</v>
      </c>
      <c r="F3103" s="723" t="s">
        <v>6811</v>
      </c>
      <c r="G3103" s="723" t="s">
        <v>6812</v>
      </c>
      <c r="H3103" s="723" t="s">
        <v>3056</v>
      </c>
      <c r="I3103" s="695" t="s">
        <v>4976</v>
      </c>
      <c r="J3103" s="697">
        <v>1</v>
      </c>
      <c r="K3103" s="697">
        <v>1</v>
      </c>
      <c r="L3103" s="697">
        <v>10</v>
      </c>
      <c r="M3103" s="176">
        <f t="shared" si="267"/>
        <v>10</v>
      </c>
      <c r="N3103" s="1110" t="s">
        <v>5342</v>
      </c>
      <c r="O3103" s="1129" t="str">
        <f t="shared" si="265"/>
        <v/>
      </c>
      <c r="P3103" s="175"/>
      <c r="Q3103" s="175"/>
      <c r="R3103" s="175"/>
      <c r="S3103" s="175"/>
      <c r="T3103" s="175"/>
      <c r="U3103" s="175"/>
      <c r="V3103" s="175"/>
      <c r="W3103" s="175"/>
      <c r="X3103" s="175"/>
      <c r="Y3103" s="175"/>
      <c r="Z3103" s="175"/>
      <c r="AA3103" s="175"/>
      <c r="AB3103" s="175"/>
      <c r="AC3103" s="175"/>
      <c r="AD3103" s="175"/>
      <c r="AE3103" s="175"/>
      <c r="AF3103" s="175"/>
      <c r="AG3103" s="175"/>
    </row>
    <row r="3104" spans="1:33" ht="18" customHeight="1">
      <c r="A3104" s="647" t="str">
        <f t="shared" si="266"/>
        <v>平成29</v>
      </c>
      <c r="B3104" s="551">
        <f t="shared" si="263"/>
        <v>62</v>
      </c>
      <c r="C3104" s="648" t="s">
        <v>6813</v>
      </c>
      <c r="D3104" s="648" t="str">
        <f t="shared" si="264"/>
        <v/>
      </c>
      <c r="E3104" s="694">
        <v>1</v>
      </c>
      <c r="F3104" s="723" t="s">
        <v>6814</v>
      </c>
      <c r="G3104" s="723" t="s">
        <v>6815</v>
      </c>
      <c r="H3104" s="723" t="s">
        <v>6816</v>
      </c>
      <c r="I3104" s="695" t="s">
        <v>4976</v>
      </c>
      <c r="J3104" s="704">
        <v>1</v>
      </c>
      <c r="K3104" s="704">
        <v>8</v>
      </c>
      <c r="L3104" s="708">
        <v>43</v>
      </c>
      <c r="M3104" s="176">
        <f t="shared" si="267"/>
        <v>43</v>
      </c>
      <c r="N3104" s="1110" t="s">
        <v>5342</v>
      </c>
      <c r="O3104" s="1129" t="str">
        <f t="shared" si="265"/>
        <v/>
      </c>
      <c r="P3104" s="175"/>
      <c r="Q3104" s="175"/>
      <c r="R3104" s="175"/>
      <c r="S3104" s="175"/>
      <c r="T3104" s="175"/>
      <c r="U3104" s="175"/>
      <c r="V3104" s="175"/>
      <c r="W3104" s="175"/>
      <c r="X3104" s="175"/>
      <c r="Y3104" s="175"/>
      <c r="Z3104" s="175"/>
      <c r="AA3104" s="175"/>
      <c r="AB3104" s="175"/>
      <c r="AC3104" s="175"/>
      <c r="AD3104" s="175"/>
      <c r="AE3104" s="175"/>
      <c r="AF3104" s="175"/>
      <c r="AG3104" s="175"/>
    </row>
    <row r="3105" spans="1:33" ht="18" customHeight="1">
      <c r="A3105" s="647" t="str">
        <f t="shared" si="266"/>
        <v>平成30</v>
      </c>
      <c r="B3105" s="551" t="str">
        <f t="shared" si="263"/>
        <v>-</v>
      </c>
      <c r="C3105" s="648" t="s">
        <v>6817</v>
      </c>
      <c r="D3105" s="648">
        <f t="shared" si="264"/>
        <v>43292</v>
      </c>
      <c r="E3105" s="664">
        <v>2</v>
      </c>
      <c r="F3105" s="650" t="s">
        <v>6818</v>
      </c>
      <c r="G3105" s="650" t="s">
        <v>3829</v>
      </c>
      <c r="H3105" s="650" t="s">
        <v>2920</v>
      </c>
      <c r="I3105" s="714" t="s">
        <v>4976</v>
      </c>
      <c r="J3105" s="669">
        <v>1</v>
      </c>
      <c r="K3105" s="669"/>
      <c r="L3105" s="669">
        <v>103</v>
      </c>
      <c r="M3105" s="176">
        <f t="shared" si="267"/>
        <v>206</v>
      </c>
      <c r="N3105" s="1106"/>
      <c r="O3105" s="1129" t="str">
        <f t="shared" si="265"/>
        <v/>
      </c>
      <c r="P3105" s="175"/>
      <c r="Q3105" s="175"/>
      <c r="R3105" s="175"/>
      <c r="S3105" s="175"/>
      <c r="T3105" s="175"/>
      <c r="U3105" s="175"/>
      <c r="V3105" s="175"/>
      <c r="W3105" s="175"/>
      <c r="X3105" s="175"/>
      <c r="Y3105" s="175"/>
      <c r="Z3105" s="175"/>
      <c r="AA3105" s="175"/>
      <c r="AB3105" s="175"/>
      <c r="AC3105" s="175"/>
      <c r="AD3105" s="175"/>
      <c r="AE3105" s="175"/>
      <c r="AF3105" s="175"/>
      <c r="AG3105" s="175"/>
    </row>
    <row r="3106" spans="1:33" ht="18" customHeight="1">
      <c r="A3106" s="647" t="str">
        <f t="shared" si="266"/>
        <v>平成30</v>
      </c>
      <c r="B3106" s="684">
        <f t="shared" si="263"/>
        <v>145</v>
      </c>
      <c r="C3106" s="648" t="s">
        <v>6819</v>
      </c>
      <c r="D3106" s="648" t="str">
        <f t="shared" si="264"/>
        <v/>
      </c>
      <c r="E3106" s="664">
        <v>1</v>
      </c>
      <c r="F3106" s="650" t="s">
        <v>6820</v>
      </c>
      <c r="G3106" s="650" t="s">
        <v>6821</v>
      </c>
      <c r="H3106" s="650" t="s">
        <v>3585</v>
      </c>
      <c r="I3106" s="714" t="s">
        <v>5039</v>
      </c>
      <c r="J3106" s="669">
        <v>1</v>
      </c>
      <c r="K3106" s="669">
        <v>1</v>
      </c>
      <c r="L3106" s="669">
        <v>150</v>
      </c>
      <c r="M3106" s="176">
        <f t="shared" si="267"/>
        <v>150</v>
      </c>
      <c r="N3106" s="1106" t="s">
        <v>5342</v>
      </c>
      <c r="O3106" s="1129" t="str">
        <f t="shared" si="265"/>
        <v/>
      </c>
      <c r="P3106" s="175"/>
      <c r="Q3106" s="175"/>
      <c r="R3106" s="175"/>
      <c r="S3106" s="175"/>
      <c r="T3106" s="175"/>
      <c r="U3106" s="175"/>
      <c r="V3106" s="175"/>
      <c r="W3106" s="175"/>
      <c r="X3106" s="175"/>
      <c r="Y3106" s="175"/>
      <c r="Z3106" s="175"/>
      <c r="AA3106" s="175"/>
      <c r="AB3106" s="175"/>
      <c r="AC3106" s="175"/>
      <c r="AD3106" s="175"/>
      <c r="AE3106" s="175"/>
      <c r="AF3106" s="175"/>
      <c r="AG3106" s="175"/>
    </row>
    <row r="3107" spans="1:33" ht="18" customHeight="1">
      <c r="A3107" s="647" t="str">
        <f t="shared" si="266"/>
        <v>平成30</v>
      </c>
      <c r="B3107" s="551" t="str">
        <f t="shared" si="263"/>
        <v>-</v>
      </c>
      <c r="C3107" s="648" t="s">
        <v>6822</v>
      </c>
      <c r="D3107" s="648">
        <f t="shared" si="264"/>
        <v>43240</v>
      </c>
      <c r="E3107" s="664">
        <v>2</v>
      </c>
      <c r="F3107" s="650" t="s">
        <v>6823</v>
      </c>
      <c r="G3107" s="650" t="s">
        <v>6824</v>
      </c>
      <c r="H3107" s="650" t="s">
        <v>3585</v>
      </c>
      <c r="I3107" s="714" t="s">
        <v>4976</v>
      </c>
      <c r="J3107" s="669">
        <v>1</v>
      </c>
      <c r="K3107" s="669"/>
      <c r="L3107" s="669">
        <v>249</v>
      </c>
      <c r="M3107" s="176">
        <f t="shared" si="267"/>
        <v>498</v>
      </c>
      <c r="N3107" s="1106"/>
      <c r="O3107" s="1129" t="str">
        <f t="shared" si="265"/>
        <v/>
      </c>
      <c r="P3107" s="175"/>
      <c r="Q3107" s="175"/>
      <c r="R3107" s="175"/>
      <c r="S3107" s="175"/>
      <c r="T3107" s="175"/>
      <c r="U3107" s="175"/>
      <c r="V3107" s="175"/>
      <c r="W3107" s="175"/>
      <c r="X3107" s="175"/>
      <c r="Y3107" s="175"/>
      <c r="Z3107" s="175"/>
      <c r="AA3107" s="175"/>
      <c r="AB3107" s="175"/>
      <c r="AC3107" s="175"/>
      <c r="AD3107" s="175"/>
      <c r="AE3107" s="175"/>
      <c r="AF3107" s="175"/>
      <c r="AG3107" s="175"/>
    </row>
    <row r="3108" spans="1:33" ht="18" customHeight="1">
      <c r="A3108" s="647" t="str">
        <f t="shared" si="266"/>
        <v>平成30</v>
      </c>
      <c r="B3108" s="551" t="str">
        <f t="shared" si="263"/>
        <v>-</v>
      </c>
      <c r="C3108" s="648" t="s">
        <v>6825</v>
      </c>
      <c r="D3108" s="648">
        <f t="shared" si="264"/>
        <v>43211</v>
      </c>
      <c r="E3108" s="664">
        <v>4</v>
      </c>
      <c r="F3108" s="650" t="s">
        <v>6072</v>
      </c>
      <c r="G3108" s="650" t="s">
        <v>6073</v>
      </c>
      <c r="H3108" s="650" t="s">
        <v>5035</v>
      </c>
      <c r="I3108" s="714" t="s">
        <v>4976</v>
      </c>
      <c r="J3108" s="669">
        <v>1</v>
      </c>
      <c r="K3108" s="669"/>
      <c r="L3108" s="669"/>
      <c r="M3108" s="176">
        <f t="shared" si="267"/>
        <v>0</v>
      </c>
      <c r="N3108" s="1106"/>
      <c r="O3108" s="1129" t="str">
        <f t="shared" si="265"/>
        <v/>
      </c>
      <c r="P3108" s="175"/>
      <c r="Q3108" s="175"/>
      <c r="R3108" s="175"/>
      <c r="S3108" s="175"/>
      <c r="T3108" s="175"/>
      <c r="U3108" s="175"/>
      <c r="V3108" s="175"/>
      <c r="W3108" s="175"/>
      <c r="X3108" s="175"/>
      <c r="Y3108" s="175"/>
      <c r="Z3108" s="175"/>
      <c r="AA3108" s="175"/>
      <c r="AB3108" s="175"/>
      <c r="AC3108" s="175"/>
      <c r="AD3108" s="175"/>
      <c r="AE3108" s="175"/>
      <c r="AF3108" s="175"/>
      <c r="AG3108" s="175"/>
    </row>
    <row r="3109" spans="1:33" ht="18" customHeight="1">
      <c r="A3109" s="647" t="str">
        <f t="shared" si="266"/>
        <v>平成30</v>
      </c>
      <c r="B3109" s="551" t="str">
        <f t="shared" si="263"/>
        <v>-</v>
      </c>
      <c r="C3109" s="648" t="s">
        <v>6826</v>
      </c>
      <c r="D3109" s="648">
        <f t="shared" si="264"/>
        <v>43287</v>
      </c>
      <c r="E3109" s="664">
        <v>2</v>
      </c>
      <c r="F3109" s="650" t="s">
        <v>6827</v>
      </c>
      <c r="G3109" s="650" t="s">
        <v>6828</v>
      </c>
      <c r="H3109" s="650" t="s">
        <v>5035</v>
      </c>
      <c r="I3109" s="714" t="s">
        <v>4976</v>
      </c>
      <c r="J3109" s="669">
        <v>1</v>
      </c>
      <c r="K3109" s="669"/>
      <c r="L3109" s="669">
        <v>48</v>
      </c>
      <c r="M3109" s="176">
        <f t="shared" si="267"/>
        <v>96</v>
      </c>
      <c r="N3109" s="1106"/>
      <c r="O3109" s="1129" t="str">
        <f t="shared" si="265"/>
        <v/>
      </c>
      <c r="P3109" s="175"/>
      <c r="Q3109" s="175"/>
      <c r="R3109" s="175"/>
      <c r="S3109" s="175"/>
      <c r="T3109" s="175"/>
      <c r="U3109" s="175"/>
      <c r="V3109" s="175"/>
      <c r="W3109" s="175"/>
      <c r="X3109" s="175"/>
      <c r="Y3109" s="175"/>
      <c r="Z3109" s="175"/>
      <c r="AA3109" s="175"/>
      <c r="AB3109" s="175"/>
      <c r="AC3109" s="175"/>
      <c r="AD3109" s="175"/>
      <c r="AE3109" s="175"/>
      <c r="AF3109" s="175"/>
      <c r="AG3109" s="175"/>
    </row>
    <row r="3110" spans="1:33" ht="18" customHeight="1">
      <c r="A3110" s="647" t="str">
        <f t="shared" si="266"/>
        <v>平成30</v>
      </c>
      <c r="B3110" s="684">
        <f t="shared" si="263"/>
        <v>1</v>
      </c>
      <c r="C3110" s="648" t="s">
        <v>6829</v>
      </c>
      <c r="D3110" s="648">
        <f t="shared" si="264"/>
        <v>43261</v>
      </c>
      <c r="E3110" s="664">
        <v>2</v>
      </c>
      <c r="F3110" s="650" t="s">
        <v>6830</v>
      </c>
      <c r="G3110" s="650" t="s">
        <v>2215</v>
      </c>
      <c r="H3110" s="650" t="s">
        <v>3523</v>
      </c>
      <c r="I3110" s="714" t="s">
        <v>5039</v>
      </c>
      <c r="J3110" s="669">
        <v>1</v>
      </c>
      <c r="K3110" s="669">
        <v>485</v>
      </c>
      <c r="L3110" s="669">
        <v>1153</v>
      </c>
      <c r="M3110" s="176">
        <f t="shared" si="267"/>
        <v>2306</v>
      </c>
      <c r="N3110" s="1106"/>
      <c r="O3110" s="1129" t="str">
        <f t="shared" si="265"/>
        <v/>
      </c>
      <c r="P3110" s="175"/>
      <c r="Q3110" s="175"/>
      <c r="R3110" s="175"/>
      <c r="S3110" s="175"/>
      <c r="T3110" s="175"/>
      <c r="U3110" s="175"/>
      <c r="V3110" s="175"/>
      <c r="W3110" s="175"/>
      <c r="X3110" s="175"/>
      <c r="Y3110" s="175"/>
      <c r="Z3110" s="175"/>
      <c r="AA3110" s="175"/>
      <c r="AB3110" s="175"/>
      <c r="AC3110" s="175"/>
      <c r="AD3110" s="175"/>
      <c r="AE3110" s="175"/>
      <c r="AF3110" s="175"/>
      <c r="AG3110" s="175"/>
    </row>
    <row r="3111" spans="1:33" ht="18" customHeight="1">
      <c r="A3111" s="647" t="str">
        <f t="shared" si="266"/>
        <v>平成30</v>
      </c>
      <c r="B3111" s="551" t="str">
        <f t="shared" si="263"/>
        <v>-</v>
      </c>
      <c r="C3111" s="648" t="s">
        <v>6831</v>
      </c>
      <c r="D3111" s="648">
        <f t="shared" si="264"/>
        <v>43264</v>
      </c>
      <c r="E3111" s="664">
        <v>2</v>
      </c>
      <c r="F3111" s="650" t="s">
        <v>6832</v>
      </c>
      <c r="G3111" s="650" t="s">
        <v>3532</v>
      </c>
      <c r="H3111" s="650" t="s">
        <v>3536</v>
      </c>
      <c r="I3111" s="714" t="s">
        <v>4976</v>
      </c>
      <c r="J3111" s="669">
        <v>1</v>
      </c>
      <c r="K3111" s="669"/>
      <c r="L3111" s="669">
        <v>623</v>
      </c>
      <c r="M3111" s="176">
        <f t="shared" si="267"/>
        <v>1246</v>
      </c>
      <c r="N3111" s="1106"/>
      <c r="O3111" s="1129" t="str">
        <f t="shared" si="265"/>
        <v/>
      </c>
      <c r="P3111" s="175"/>
      <c r="Q3111" s="175"/>
      <c r="R3111" s="175"/>
      <c r="S3111" s="175"/>
      <c r="T3111" s="175"/>
      <c r="U3111" s="175"/>
      <c r="V3111" s="175"/>
      <c r="W3111" s="175"/>
      <c r="X3111" s="175"/>
      <c r="Y3111" s="175"/>
      <c r="Z3111" s="175"/>
      <c r="AA3111" s="175"/>
      <c r="AB3111" s="175"/>
      <c r="AC3111" s="175"/>
      <c r="AD3111" s="175"/>
      <c r="AE3111" s="175"/>
      <c r="AF3111" s="175"/>
      <c r="AG3111" s="175"/>
    </row>
    <row r="3112" spans="1:33" ht="18" customHeight="1">
      <c r="A3112" s="647" t="str">
        <f t="shared" si="266"/>
        <v>平成30</v>
      </c>
      <c r="B3112" s="684">
        <f t="shared" si="263"/>
        <v>74</v>
      </c>
      <c r="C3112" s="648" t="s">
        <v>6825</v>
      </c>
      <c r="D3112" s="648" t="str">
        <f t="shared" si="264"/>
        <v/>
      </c>
      <c r="E3112" s="664">
        <v>1</v>
      </c>
      <c r="F3112" s="650" t="s">
        <v>6833</v>
      </c>
      <c r="G3112" s="650" t="s">
        <v>2856</v>
      </c>
      <c r="H3112" s="650" t="s">
        <v>3523</v>
      </c>
      <c r="I3112" s="714" t="s">
        <v>5039</v>
      </c>
      <c r="J3112" s="669">
        <v>2</v>
      </c>
      <c r="K3112" s="669">
        <v>6</v>
      </c>
      <c r="L3112" s="669">
        <v>80</v>
      </c>
      <c r="M3112" s="176">
        <f t="shared" si="267"/>
        <v>80</v>
      </c>
      <c r="N3112" s="1106" t="s">
        <v>5342</v>
      </c>
      <c r="O3112" s="1129" t="str">
        <f t="shared" si="265"/>
        <v/>
      </c>
      <c r="P3112" s="175"/>
      <c r="Q3112" s="175"/>
      <c r="R3112" s="175"/>
      <c r="S3112" s="175"/>
      <c r="T3112" s="175"/>
      <c r="U3112" s="175"/>
      <c r="V3112" s="175"/>
      <c r="W3112" s="175"/>
      <c r="X3112" s="175"/>
      <c r="Y3112" s="175"/>
      <c r="Z3112" s="175"/>
      <c r="AA3112" s="175"/>
      <c r="AB3112" s="175"/>
      <c r="AC3112" s="175"/>
      <c r="AD3112" s="175"/>
      <c r="AE3112" s="175"/>
      <c r="AF3112" s="175"/>
      <c r="AG3112" s="175"/>
    </row>
    <row r="3113" spans="1:33" ht="18" customHeight="1">
      <c r="A3113" s="647" t="str">
        <f t="shared" si="266"/>
        <v>平成30</v>
      </c>
      <c r="B3113" s="684">
        <f t="shared" si="263"/>
        <v>12</v>
      </c>
      <c r="C3113" s="648" t="s">
        <v>6834</v>
      </c>
      <c r="D3113" s="648">
        <f t="shared" si="264"/>
        <v>43268</v>
      </c>
      <c r="E3113" s="664">
        <v>2</v>
      </c>
      <c r="F3113" s="650" t="s">
        <v>6835</v>
      </c>
      <c r="G3113" s="650" t="s">
        <v>6836</v>
      </c>
      <c r="H3113" s="650" t="s">
        <v>3557</v>
      </c>
      <c r="I3113" s="714" t="s">
        <v>5039</v>
      </c>
      <c r="J3113" s="669">
        <v>1</v>
      </c>
      <c r="K3113" s="669">
        <v>60</v>
      </c>
      <c r="L3113" s="669">
        <v>92</v>
      </c>
      <c r="M3113" s="176">
        <f t="shared" si="267"/>
        <v>184</v>
      </c>
      <c r="N3113" s="1106"/>
      <c r="O3113" s="1129" t="str">
        <f t="shared" si="265"/>
        <v/>
      </c>
      <c r="P3113" s="175"/>
      <c r="Q3113" s="175"/>
      <c r="R3113" s="175"/>
      <c r="S3113" s="175"/>
      <c r="T3113" s="175"/>
      <c r="U3113" s="175"/>
      <c r="V3113" s="175"/>
      <c r="W3113" s="175"/>
      <c r="X3113" s="175"/>
      <c r="Y3113" s="175"/>
      <c r="Z3113" s="175"/>
      <c r="AA3113" s="175"/>
      <c r="AB3113" s="175"/>
      <c r="AC3113" s="175"/>
      <c r="AD3113" s="175"/>
      <c r="AE3113" s="175"/>
      <c r="AF3113" s="175"/>
      <c r="AG3113" s="175"/>
    </row>
    <row r="3114" spans="1:33" ht="18" customHeight="1">
      <c r="A3114" s="647" t="str">
        <f t="shared" si="266"/>
        <v>平成30</v>
      </c>
      <c r="B3114" s="684">
        <f t="shared" si="263"/>
        <v>84</v>
      </c>
      <c r="C3114" s="648" t="s">
        <v>6834</v>
      </c>
      <c r="D3114" s="648" t="str">
        <f t="shared" si="264"/>
        <v/>
      </c>
      <c r="E3114" s="664">
        <v>1</v>
      </c>
      <c r="F3114" s="650" t="s">
        <v>6837</v>
      </c>
      <c r="G3114" s="650" t="s">
        <v>6838</v>
      </c>
      <c r="H3114" s="650" t="s">
        <v>3703</v>
      </c>
      <c r="I3114" s="714" t="s">
        <v>6476</v>
      </c>
      <c r="J3114" s="669">
        <v>1</v>
      </c>
      <c r="K3114" s="669">
        <v>5</v>
      </c>
      <c r="L3114" s="669">
        <v>43</v>
      </c>
      <c r="M3114" s="176">
        <f t="shared" si="267"/>
        <v>43</v>
      </c>
      <c r="N3114" s="1106" t="s">
        <v>5342</v>
      </c>
      <c r="O3114" s="1129" t="str">
        <f t="shared" si="265"/>
        <v/>
      </c>
      <c r="P3114" s="175"/>
      <c r="Q3114" s="175"/>
      <c r="R3114" s="175"/>
      <c r="S3114" s="175"/>
      <c r="T3114" s="175"/>
      <c r="U3114" s="175"/>
      <c r="V3114" s="175"/>
      <c r="W3114" s="175"/>
      <c r="X3114" s="175"/>
      <c r="Y3114" s="175"/>
      <c r="Z3114" s="175"/>
      <c r="AA3114" s="175"/>
      <c r="AB3114" s="175"/>
      <c r="AC3114" s="175"/>
      <c r="AD3114" s="175"/>
      <c r="AE3114" s="175"/>
      <c r="AF3114" s="175"/>
      <c r="AG3114" s="175"/>
    </row>
    <row r="3115" spans="1:33" ht="18" customHeight="1">
      <c r="A3115" s="647" t="str">
        <f t="shared" si="266"/>
        <v>平成30</v>
      </c>
      <c r="B3115" s="551" t="str">
        <f t="shared" si="263"/>
        <v>-</v>
      </c>
      <c r="C3115" s="648" t="s">
        <v>6826</v>
      </c>
      <c r="D3115" s="648">
        <f t="shared" si="264"/>
        <v>43287</v>
      </c>
      <c r="E3115" s="664">
        <v>2</v>
      </c>
      <c r="F3115" s="650" t="s">
        <v>6839</v>
      </c>
      <c r="G3115" s="650" t="s">
        <v>6840</v>
      </c>
      <c r="H3115" s="650" t="s">
        <v>3547</v>
      </c>
      <c r="I3115" s="714" t="s">
        <v>4976</v>
      </c>
      <c r="J3115" s="669">
        <v>1</v>
      </c>
      <c r="K3115" s="669"/>
      <c r="L3115" s="669">
        <v>394</v>
      </c>
      <c r="M3115" s="176">
        <f t="shared" si="267"/>
        <v>788</v>
      </c>
      <c r="N3115" s="1106" t="s">
        <v>5342</v>
      </c>
      <c r="O3115" s="1129" t="str">
        <f t="shared" si="265"/>
        <v/>
      </c>
      <c r="P3115" s="175"/>
      <c r="Q3115" s="175"/>
      <c r="R3115" s="175"/>
      <c r="S3115" s="175"/>
      <c r="T3115" s="175"/>
      <c r="U3115" s="175"/>
      <c r="V3115" s="175"/>
      <c r="W3115" s="175"/>
      <c r="X3115" s="175"/>
      <c r="Y3115" s="175"/>
      <c r="Z3115" s="175"/>
      <c r="AA3115" s="175"/>
      <c r="AB3115" s="175"/>
      <c r="AC3115" s="175"/>
      <c r="AD3115" s="175"/>
      <c r="AE3115" s="175"/>
      <c r="AF3115" s="175"/>
      <c r="AG3115" s="175"/>
    </row>
    <row r="3116" spans="1:33" ht="18" customHeight="1">
      <c r="A3116" s="647" t="str">
        <f t="shared" si="266"/>
        <v>平成30</v>
      </c>
      <c r="B3116" s="551" t="str">
        <f t="shared" si="263"/>
        <v>-</v>
      </c>
      <c r="C3116" s="648" t="s">
        <v>6841</v>
      </c>
      <c r="D3116" s="648" t="str">
        <f t="shared" si="264"/>
        <v/>
      </c>
      <c r="E3116" s="664">
        <v>1</v>
      </c>
      <c r="F3116" s="650" t="s">
        <v>6842</v>
      </c>
      <c r="G3116" s="650" t="s">
        <v>6840</v>
      </c>
      <c r="H3116" s="650" t="s">
        <v>3547</v>
      </c>
      <c r="I3116" s="714" t="s">
        <v>4976</v>
      </c>
      <c r="J3116" s="669">
        <v>1</v>
      </c>
      <c r="K3116" s="669"/>
      <c r="L3116" s="669">
        <v>49</v>
      </c>
      <c r="M3116" s="176">
        <f t="shared" si="267"/>
        <v>49</v>
      </c>
      <c r="N3116" s="1106" t="s">
        <v>5342</v>
      </c>
      <c r="O3116" s="1129" t="str">
        <f t="shared" si="265"/>
        <v/>
      </c>
      <c r="P3116" s="175"/>
      <c r="Q3116" s="175"/>
      <c r="R3116" s="175"/>
      <c r="S3116" s="175"/>
      <c r="T3116" s="175"/>
      <c r="U3116" s="175"/>
      <c r="V3116" s="175"/>
      <c r="W3116" s="175"/>
      <c r="X3116" s="175"/>
      <c r="Y3116" s="175"/>
      <c r="Z3116" s="175"/>
      <c r="AA3116" s="175"/>
      <c r="AB3116" s="175"/>
      <c r="AC3116" s="175"/>
      <c r="AD3116" s="175"/>
      <c r="AE3116" s="175"/>
      <c r="AF3116" s="175"/>
      <c r="AG3116" s="175"/>
    </row>
    <row r="3117" spans="1:33" ht="18" customHeight="1">
      <c r="A3117" s="647" t="str">
        <f t="shared" si="266"/>
        <v>平成30</v>
      </c>
      <c r="B3117" s="551" t="str">
        <f t="shared" si="263"/>
        <v>-</v>
      </c>
      <c r="C3117" s="648" t="s">
        <v>6843</v>
      </c>
      <c r="D3117" s="648">
        <f t="shared" si="264"/>
        <v>43212</v>
      </c>
      <c r="E3117" s="664">
        <v>2</v>
      </c>
      <c r="F3117" s="650" t="s">
        <v>6844</v>
      </c>
      <c r="G3117" s="650" t="s">
        <v>2215</v>
      </c>
      <c r="H3117" s="650" t="s">
        <v>2920</v>
      </c>
      <c r="I3117" s="714" t="s">
        <v>4976</v>
      </c>
      <c r="J3117" s="669">
        <v>1</v>
      </c>
      <c r="K3117" s="669"/>
      <c r="L3117" s="669">
        <v>224</v>
      </c>
      <c r="M3117" s="176">
        <f t="shared" si="267"/>
        <v>448</v>
      </c>
      <c r="N3117" s="1106" t="s">
        <v>5342</v>
      </c>
      <c r="O3117" s="1129" t="str">
        <f t="shared" si="265"/>
        <v/>
      </c>
      <c r="P3117" s="175"/>
      <c r="Q3117" s="175"/>
      <c r="R3117" s="175"/>
      <c r="S3117" s="175"/>
      <c r="T3117" s="175"/>
      <c r="U3117" s="175"/>
      <c r="V3117" s="175"/>
      <c r="W3117" s="175"/>
      <c r="X3117" s="175"/>
      <c r="Y3117" s="175"/>
      <c r="Z3117" s="175"/>
      <c r="AA3117" s="175"/>
      <c r="AB3117" s="175"/>
      <c r="AC3117" s="175"/>
      <c r="AD3117" s="175"/>
      <c r="AE3117" s="175"/>
      <c r="AF3117" s="175"/>
      <c r="AG3117" s="175"/>
    </row>
    <row r="3118" spans="1:33" ht="18" customHeight="1">
      <c r="A3118" s="647" t="str">
        <f t="shared" si="266"/>
        <v>平成30</v>
      </c>
      <c r="B3118" s="551" t="str">
        <f t="shared" si="263"/>
        <v>-</v>
      </c>
      <c r="C3118" s="648" t="s">
        <v>6843</v>
      </c>
      <c r="D3118" s="648" t="str">
        <f t="shared" si="264"/>
        <v/>
      </c>
      <c r="E3118" s="664">
        <v>1</v>
      </c>
      <c r="F3118" s="650" t="s">
        <v>6845</v>
      </c>
      <c r="G3118" s="650" t="s">
        <v>2215</v>
      </c>
      <c r="H3118" s="650" t="s">
        <v>2920</v>
      </c>
      <c r="I3118" s="714" t="s">
        <v>4976</v>
      </c>
      <c r="J3118" s="669">
        <v>2</v>
      </c>
      <c r="K3118" s="669"/>
      <c r="L3118" s="669">
        <v>107</v>
      </c>
      <c r="M3118" s="176">
        <f t="shared" si="267"/>
        <v>107</v>
      </c>
      <c r="N3118" s="1106" t="s">
        <v>5342</v>
      </c>
      <c r="O3118" s="1129" t="str">
        <f t="shared" si="265"/>
        <v/>
      </c>
      <c r="P3118" s="175"/>
      <c r="Q3118" s="175"/>
      <c r="R3118" s="175"/>
      <c r="S3118" s="175"/>
      <c r="T3118" s="175"/>
      <c r="U3118" s="175"/>
      <c r="V3118" s="175"/>
      <c r="W3118" s="175"/>
      <c r="X3118" s="175"/>
      <c r="Y3118" s="175"/>
      <c r="Z3118" s="175"/>
      <c r="AA3118" s="175"/>
      <c r="AB3118" s="175"/>
      <c r="AC3118" s="175"/>
      <c r="AD3118" s="175"/>
      <c r="AE3118" s="175"/>
      <c r="AF3118" s="175"/>
      <c r="AG3118" s="175"/>
    </row>
    <row r="3119" spans="1:33" ht="18" customHeight="1">
      <c r="A3119" s="647" t="str">
        <f t="shared" si="266"/>
        <v>平成30</v>
      </c>
      <c r="B3119" s="684">
        <f t="shared" si="263"/>
        <v>145</v>
      </c>
      <c r="C3119" s="648" t="s">
        <v>6846</v>
      </c>
      <c r="D3119" s="648" t="str">
        <f t="shared" si="264"/>
        <v/>
      </c>
      <c r="E3119" s="664">
        <v>1</v>
      </c>
      <c r="F3119" s="650" t="s">
        <v>6847</v>
      </c>
      <c r="G3119" s="650" t="s">
        <v>6848</v>
      </c>
      <c r="H3119" s="650" t="s">
        <v>3571</v>
      </c>
      <c r="I3119" s="714" t="s">
        <v>6476</v>
      </c>
      <c r="J3119" s="669">
        <v>2</v>
      </c>
      <c r="K3119" s="669">
        <v>1</v>
      </c>
      <c r="L3119" s="669">
        <v>0</v>
      </c>
      <c r="M3119" s="176">
        <f t="shared" si="267"/>
        <v>0</v>
      </c>
      <c r="N3119" s="1106" t="s">
        <v>5519</v>
      </c>
      <c r="O3119" s="1129" t="str">
        <f t="shared" si="265"/>
        <v/>
      </c>
      <c r="P3119" s="175"/>
      <c r="Q3119" s="175"/>
      <c r="R3119" s="175"/>
      <c r="S3119" s="175"/>
      <c r="T3119" s="175"/>
      <c r="U3119" s="175"/>
      <c r="V3119" s="175"/>
      <c r="W3119" s="175"/>
      <c r="X3119" s="175"/>
      <c r="Y3119" s="175"/>
      <c r="Z3119" s="175"/>
      <c r="AA3119" s="175"/>
      <c r="AB3119" s="175"/>
      <c r="AC3119" s="175"/>
      <c r="AD3119" s="175"/>
      <c r="AE3119" s="175"/>
      <c r="AF3119" s="175"/>
      <c r="AG3119" s="175"/>
    </row>
    <row r="3120" spans="1:33" ht="18" customHeight="1">
      <c r="A3120" s="647" t="str">
        <f t="shared" si="266"/>
        <v>平成30</v>
      </c>
      <c r="B3120" s="684">
        <f t="shared" si="263"/>
        <v>145</v>
      </c>
      <c r="C3120" s="648" t="s">
        <v>6849</v>
      </c>
      <c r="D3120" s="648" t="str">
        <f t="shared" si="264"/>
        <v/>
      </c>
      <c r="E3120" s="664">
        <v>1</v>
      </c>
      <c r="F3120" s="650" t="s">
        <v>6850</v>
      </c>
      <c r="G3120" s="650" t="s">
        <v>6851</v>
      </c>
      <c r="H3120" s="650" t="s">
        <v>3571</v>
      </c>
      <c r="I3120" s="714" t="s">
        <v>6476</v>
      </c>
      <c r="J3120" s="669">
        <v>2</v>
      </c>
      <c r="K3120" s="669">
        <v>1</v>
      </c>
      <c r="L3120" s="669">
        <v>40</v>
      </c>
      <c r="M3120" s="176">
        <f t="shared" si="267"/>
        <v>40</v>
      </c>
      <c r="N3120" s="1106" t="s">
        <v>5519</v>
      </c>
      <c r="O3120" s="1129" t="str">
        <f t="shared" si="265"/>
        <v/>
      </c>
      <c r="P3120" s="175"/>
      <c r="Q3120" s="175"/>
      <c r="R3120" s="175"/>
      <c r="S3120" s="175"/>
      <c r="T3120" s="175"/>
      <c r="U3120" s="175"/>
      <c r="V3120" s="175"/>
      <c r="W3120" s="175"/>
      <c r="X3120" s="175"/>
      <c r="Y3120" s="175"/>
      <c r="Z3120" s="175"/>
      <c r="AA3120" s="175"/>
      <c r="AB3120" s="175"/>
      <c r="AC3120" s="175"/>
      <c r="AD3120" s="175"/>
      <c r="AE3120" s="175"/>
      <c r="AF3120" s="175"/>
      <c r="AG3120" s="175"/>
    </row>
    <row r="3121" spans="1:33" ht="18" customHeight="1">
      <c r="A3121" s="647" t="str">
        <f t="shared" si="266"/>
        <v>平成30</v>
      </c>
      <c r="B3121" s="684">
        <f t="shared" si="263"/>
        <v>145</v>
      </c>
      <c r="C3121" s="648" t="s">
        <v>6826</v>
      </c>
      <c r="D3121" s="648" t="str">
        <f t="shared" si="264"/>
        <v/>
      </c>
      <c r="E3121" s="669">
        <v>1</v>
      </c>
      <c r="F3121" s="686" t="s">
        <v>6852</v>
      </c>
      <c r="G3121" s="650" t="s">
        <v>2787</v>
      </c>
      <c r="H3121" s="690" t="s">
        <v>3024</v>
      </c>
      <c r="I3121" s="664" t="s">
        <v>6211</v>
      </c>
      <c r="J3121" s="669">
        <v>1</v>
      </c>
      <c r="K3121" s="669">
        <v>1</v>
      </c>
      <c r="L3121" s="691">
        <v>82</v>
      </c>
      <c r="M3121" s="176">
        <f t="shared" si="267"/>
        <v>82</v>
      </c>
      <c r="N3121" s="1106" t="s">
        <v>5342</v>
      </c>
      <c r="O3121" s="1129" t="str">
        <f t="shared" si="265"/>
        <v/>
      </c>
      <c r="P3121" s="175"/>
      <c r="Q3121" s="175"/>
      <c r="R3121" s="175"/>
      <c r="S3121" s="175"/>
      <c r="T3121" s="175"/>
      <c r="U3121" s="175"/>
      <c r="V3121" s="175"/>
      <c r="W3121" s="175"/>
      <c r="X3121" s="175"/>
      <c r="Y3121" s="175"/>
      <c r="Z3121" s="175"/>
      <c r="AA3121" s="175"/>
      <c r="AB3121" s="175"/>
      <c r="AC3121" s="175"/>
      <c r="AD3121" s="175"/>
      <c r="AE3121" s="175"/>
      <c r="AF3121" s="175"/>
      <c r="AG3121" s="175"/>
    </row>
    <row r="3122" spans="1:33" ht="18" customHeight="1">
      <c r="A3122" s="647" t="str">
        <f t="shared" si="266"/>
        <v>平成30</v>
      </c>
      <c r="B3122" s="684">
        <f t="shared" si="263"/>
        <v>23</v>
      </c>
      <c r="C3122" s="648" t="s">
        <v>6853</v>
      </c>
      <c r="D3122" s="648" t="str">
        <f t="shared" si="264"/>
        <v/>
      </c>
      <c r="E3122" s="664">
        <v>1</v>
      </c>
      <c r="F3122" s="650" t="s">
        <v>6854</v>
      </c>
      <c r="G3122" s="650" t="s">
        <v>3175</v>
      </c>
      <c r="H3122" s="650" t="s">
        <v>3024</v>
      </c>
      <c r="I3122" s="714" t="s">
        <v>6211</v>
      </c>
      <c r="J3122" s="669">
        <v>1</v>
      </c>
      <c r="K3122" s="669">
        <v>19</v>
      </c>
      <c r="L3122" s="669">
        <v>110</v>
      </c>
      <c r="M3122" s="176">
        <f t="shared" si="267"/>
        <v>110</v>
      </c>
      <c r="N3122" s="1106"/>
      <c r="O3122" s="1129" t="str">
        <f t="shared" si="265"/>
        <v/>
      </c>
      <c r="P3122" s="175"/>
      <c r="Q3122" s="175"/>
      <c r="R3122" s="175"/>
      <c r="S3122" s="175"/>
      <c r="T3122" s="175"/>
      <c r="U3122" s="175"/>
      <c r="V3122" s="175"/>
      <c r="W3122" s="175"/>
      <c r="X3122" s="175"/>
      <c r="Y3122" s="175"/>
      <c r="Z3122" s="175"/>
      <c r="AA3122" s="175"/>
      <c r="AB3122" s="175"/>
      <c r="AC3122" s="175"/>
      <c r="AD3122" s="175"/>
      <c r="AE3122" s="175"/>
      <c r="AF3122" s="175"/>
      <c r="AG3122" s="175"/>
    </row>
    <row r="3123" spans="1:33" ht="18" customHeight="1">
      <c r="A3123" s="647" t="str">
        <f t="shared" si="266"/>
        <v>平成30</v>
      </c>
      <c r="B3123" s="684">
        <f t="shared" si="263"/>
        <v>65</v>
      </c>
      <c r="C3123" s="648" t="s">
        <v>6855</v>
      </c>
      <c r="D3123" s="648" t="str">
        <f t="shared" si="264"/>
        <v/>
      </c>
      <c r="E3123" s="664">
        <v>1</v>
      </c>
      <c r="F3123" s="650" t="s">
        <v>6856</v>
      </c>
      <c r="G3123" s="650" t="s">
        <v>6236</v>
      </c>
      <c r="H3123" s="650" t="s">
        <v>3024</v>
      </c>
      <c r="I3123" s="714" t="s">
        <v>6211</v>
      </c>
      <c r="J3123" s="669">
        <v>2</v>
      </c>
      <c r="K3123" s="669">
        <v>7</v>
      </c>
      <c r="L3123" s="669">
        <v>239</v>
      </c>
      <c r="M3123" s="176">
        <f t="shared" si="267"/>
        <v>239</v>
      </c>
      <c r="N3123" s="1106" t="s">
        <v>5342</v>
      </c>
      <c r="O3123" s="1129" t="str">
        <f t="shared" si="265"/>
        <v/>
      </c>
      <c r="P3123" s="175"/>
      <c r="Q3123" s="175"/>
      <c r="R3123" s="175"/>
      <c r="S3123" s="175"/>
      <c r="T3123" s="175"/>
      <c r="U3123" s="175"/>
      <c r="V3123" s="175"/>
      <c r="W3123" s="175"/>
      <c r="X3123" s="175"/>
      <c r="Y3123" s="175"/>
      <c r="Z3123" s="175"/>
      <c r="AA3123" s="175"/>
      <c r="AB3123" s="175"/>
      <c r="AC3123" s="175"/>
      <c r="AD3123" s="175"/>
      <c r="AE3123" s="175"/>
      <c r="AF3123" s="175"/>
      <c r="AG3123" s="175"/>
    </row>
    <row r="3124" spans="1:33" ht="18" customHeight="1">
      <c r="A3124" s="647" t="str">
        <f t="shared" si="266"/>
        <v>平成30</v>
      </c>
      <c r="B3124" s="684">
        <f t="shared" si="263"/>
        <v>145</v>
      </c>
      <c r="C3124" s="648" t="s">
        <v>6857</v>
      </c>
      <c r="D3124" s="648" t="str">
        <f t="shared" si="264"/>
        <v/>
      </c>
      <c r="E3124" s="669">
        <v>1</v>
      </c>
      <c r="F3124" s="686" t="s">
        <v>6852</v>
      </c>
      <c r="G3124" s="650" t="s">
        <v>2787</v>
      </c>
      <c r="H3124" s="690" t="s">
        <v>3024</v>
      </c>
      <c r="I3124" s="686" t="s">
        <v>6211</v>
      </c>
      <c r="J3124" s="669">
        <v>1</v>
      </c>
      <c r="K3124" s="669">
        <v>1</v>
      </c>
      <c r="L3124" s="691">
        <v>68</v>
      </c>
      <c r="M3124" s="176">
        <f t="shared" si="267"/>
        <v>68</v>
      </c>
      <c r="N3124" s="1106" t="s">
        <v>5342</v>
      </c>
      <c r="O3124" s="1129" t="str">
        <f t="shared" si="265"/>
        <v/>
      </c>
      <c r="P3124" s="175"/>
      <c r="Q3124" s="175"/>
      <c r="R3124" s="175"/>
      <c r="S3124" s="175"/>
      <c r="T3124" s="175"/>
      <c r="U3124" s="175"/>
      <c r="V3124" s="175"/>
      <c r="W3124" s="175"/>
      <c r="X3124" s="175"/>
      <c r="Y3124" s="175"/>
      <c r="Z3124" s="175"/>
      <c r="AA3124" s="175"/>
      <c r="AB3124" s="175"/>
      <c r="AC3124" s="175"/>
      <c r="AD3124" s="175"/>
      <c r="AE3124" s="175"/>
      <c r="AF3124" s="175"/>
      <c r="AG3124" s="175"/>
    </row>
    <row r="3125" spans="1:33" ht="18" customHeight="1">
      <c r="A3125" s="647" t="str">
        <f t="shared" si="266"/>
        <v>平成30</v>
      </c>
      <c r="B3125" s="684">
        <f t="shared" si="263"/>
        <v>58</v>
      </c>
      <c r="C3125" s="648" t="s">
        <v>6849</v>
      </c>
      <c r="D3125" s="648" t="str">
        <f t="shared" si="264"/>
        <v/>
      </c>
      <c r="E3125" s="664">
        <v>1</v>
      </c>
      <c r="F3125" s="650" t="s">
        <v>6858</v>
      </c>
      <c r="G3125" s="650" t="s">
        <v>6479</v>
      </c>
      <c r="H3125" s="650" t="s">
        <v>3538</v>
      </c>
      <c r="I3125" s="714" t="s">
        <v>4075</v>
      </c>
      <c r="J3125" s="669">
        <v>1</v>
      </c>
      <c r="K3125" s="669">
        <v>8</v>
      </c>
      <c r="L3125" s="669">
        <v>191</v>
      </c>
      <c r="M3125" s="176">
        <f t="shared" si="267"/>
        <v>191</v>
      </c>
      <c r="N3125" s="1106"/>
      <c r="O3125" s="1129" t="str">
        <f t="shared" si="265"/>
        <v/>
      </c>
      <c r="P3125" s="175"/>
      <c r="Q3125" s="175"/>
      <c r="R3125" s="175"/>
      <c r="S3125" s="175"/>
      <c r="T3125" s="175"/>
      <c r="U3125" s="175"/>
      <c r="V3125" s="175"/>
      <c r="W3125" s="175"/>
      <c r="X3125" s="175"/>
      <c r="Y3125" s="175"/>
      <c r="Z3125" s="175"/>
      <c r="AA3125" s="175"/>
      <c r="AB3125" s="175"/>
      <c r="AC3125" s="175"/>
      <c r="AD3125" s="175"/>
      <c r="AE3125" s="175"/>
      <c r="AF3125" s="175"/>
      <c r="AG3125" s="175"/>
    </row>
    <row r="3126" spans="1:33" ht="18" customHeight="1">
      <c r="A3126" s="647" t="str">
        <f t="shared" si="266"/>
        <v>平成30</v>
      </c>
      <c r="B3126" s="684">
        <f t="shared" si="263"/>
        <v>58</v>
      </c>
      <c r="C3126" s="648" t="s">
        <v>6859</v>
      </c>
      <c r="D3126" s="648" t="str">
        <f t="shared" si="264"/>
        <v/>
      </c>
      <c r="E3126" s="664">
        <v>1</v>
      </c>
      <c r="F3126" s="650" t="s">
        <v>6860</v>
      </c>
      <c r="G3126" s="650" t="s">
        <v>2383</v>
      </c>
      <c r="H3126" s="650" t="s">
        <v>3538</v>
      </c>
      <c r="I3126" s="714" t="s">
        <v>4075</v>
      </c>
      <c r="J3126" s="669">
        <v>1</v>
      </c>
      <c r="K3126" s="669">
        <v>8</v>
      </c>
      <c r="L3126" s="669">
        <v>103</v>
      </c>
      <c r="M3126" s="176">
        <f t="shared" si="267"/>
        <v>103</v>
      </c>
      <c r="N3126" s="1106"/>
      <c r="O3126" s="1129" t="str">
        <f t="shared" si="265"/>
        <v/>
      </c>
      <c r="P3126" s="175"/>
      <c r="Q3126" s="175"/>
      <c r="R3126" s="175"/>
      <c r="S3126" s="175"/>
      <c r="T3126" s="175"/>
      <c r="U3126" s="175"/>
      <c r="V3126" s="175"/>
      <c r="W3126" s="175"/>
      <c r="X3126" s="175"/>
      <c r="Y3126" s="175"/>
      <c r="Z3126" s="175"/>
      <c r="AA3126" s="175"/>
      <c r="AB3126" s="175"/>
      <c r="AC3126" s="175"/>
      <c r="AD3126" s="175"/>
      <c r="AE3126" s="175"/>
      <c r="AF3126" s="175"/>
      <c r="AG3126" s="175"/>
    </row>
    <row r="3127" spans="1:33" ht="18" customHeight="1">
      <c r="A3127" s="647" t="str">
        <f t="shared" si="266"/>
        <v>平成30</v>
      </c>
      <c r="B3127" s="684">
        <f t="shared" si="263"/>
        <v>111</v>
      </c>
      <c r="C3127" s="648" t="s">
        <v>6861</v>
      </c>
      <c r="D3127" s="648" t="str">
        <f t="shared" si="264"/>
        <v/>
      </c>
      <c r="E3127" s="664">
        <v>1</v>
      </c>
      <c r="F3127" s="650" t="s">
        <v>6862</v>
      </c>
      <c r="G3127" s="650" t="s">
        <v>6482</v>
      </c>
      <c r="H3127" s="650" t="s">
        <v>3242</v>
      </c>
      <c r="I3127" s="714" t="s">
        <v>4075</v>
      </c>
      <c r="J3127" s="669">
        <v>1</v>
      </c>
      <c r="K3127" s="669">
        <v>3</v>
      </c>
      <c r="L3127" s="669">
        <v>23</v>
      </c>
      <c r="M3127" s="176">
        <f t="shared" si="267"/>
        <v>23</v>
      </c>
      <c r="N3127" s="1106" t="s">
        <v>5342</v>
      </c>
      <c r="O3127" s="1129" t="str">
        <f t="shared" si="265"/>
        <v/>
      </c>
      <c r="P3127" s="175"/>
      <c r="Q3127" s="175"/>
      <c r="R3127" s="175"/>
      <c r="S3127" s="175"/>
      <c r="T3127" s="175"/>
      <c r="U3127" s="175"/>
      <c r="V3127" s="175"/>
      <c r="W3127" s="175"/>
      <c r="X3127" s="175"/>
      <c r="Y3127" s="175"/>
      <c r="Z3127" s="175"/>
      <c r="AA3127" s="175"/>
      <c r="AB3127" s="175"/>
      <c r="AC3127" s="175"/>
      <c r="AD3127" s="175"/>
      <c r="AE3127" s="175"/>
      <c r="AF3127" s="175"/>
      <c r="AG3127" s="175"/>
    </row>
    <row r="3128" spans="1:33" ht="18" customHeight="1">
      <c r="A3128" s="647" t="str">
        <f t="shared" si="266"/>
        <v>平成30</v>
      </c>
      <c r="B3128" s="551" t="str">
        <f t="shared" si="263"/>
        <v>-</v>
      </c>
      <c r="C3128" s="648" t="s">
        <v>6863</v>
      </c>
      <c r="D3128" s="648">
        <f t="shared" si="264"/>
        <v>43354</v>
      </c>
      <c r="E3128" s="664">
        <v>2</v>
      </c>
      <c r="F3128" s="650" t="s">
        <v>6864</v>
      </c>
      <c r="G3128" s="650" t="s">
        <v>6865</v>
      </c>
      <c r="H3128" s="650" t="s">
        <v>3536</v>
      </c>
      <c r="I3128" s="714" t="s">
        <v>4976</v>
      </c>
      <c r="J3128" s="669">
        <v>2</v>
      </c>
      <c r="K3128" s="669"/>
      <c r="L3128" s="669">
        <v>38</v>
      </c>
      <c r="M3128" s="176">
        <f t="shared" si="267"/>
        <v>76</v>
      </c>
      <c r="N3128" s="1106"/>
      <c r="O3128" s="1129" t="str">
        <f t="shared" si="265"/>
        <v/>
      </c>
      <c r="P3128" s="175"/>
      <c r="Q3128" s="175"/>
      <c r="R3128" s="175"/>
      <c r="S3128" s="175"/>
      <c r="T3128" s="175"/>
      <c r="U3128" s="175"/>
      <c r="V3128" s="175"/>
      <c r="W3128" s="175"/>
      <c r="X3128" s="175"/>
      <c r="Y3128" s="175"/>
      <c r="Z3128" s="175"/>
      <c r="AA3128" s="175"/>
      <c r="AB3128" s="175"/>
      <c r="AC3128" s="175"/>
      <c r="AD3128" s="175"/>
      <c r="AE3128" s="175"/>
      <c r="AF3128" s="175"/>
      <c r="AG3128" s="175"/>
    </row>
    <row r="3129" spans="1:33" ht="18" customHeight="1">
      <c r="A3129" s="647" t="str">
        <f t="shared" si="266"/>
        <v>平成30</v>
      </c>
      <c r="B3129" s="551" t="str">
        <f t="shared" si="263"/>
        <v>-</v>
      </c>
      <c r="C3129" s="648" t="s">
        <v>6863</v>
      </c>
      <c r="D3129" s="648">
        <f t="shared" si="264"/>
        <v>43354</v>
      </c>
      <c r="E3129" s="664">
        <v>2</v>
      </c>
      <c r="F3129" s="650" t="s">
        <v>6866</v>
      </c>
      <c r="G3129" s="650" t="s">
        <v>6865</v>
      </c>
      <c r="H3129" s="650" t="s">
        <v>4787</v>
      </c>
      <c r="I3129" s="714" t="s">
        <v>4976</v>
      </c>
      <c r="J3129" s="669">
        <v>2</v>
      </c>
      <c r="K3129" s="669"/>
      <c r="L3129" s="669">
        <v>37</v>
      </c>
      <c r="M3129" s="176">
        <f t="shared" si="267"/>
        <v>74</v>
      </c>
      <c r="N3129" s="1106"/>
      <c r="O3129" s="1129" t="str">
        <f t="shared" si="265"/>
        <v/>
      </c>
      <c r="P3129" s="175"/>
      <c r="Q3129" s="175"/>
      <c r="R3129" s="175"/>
      <c r="S3129" s="175"/>
      <c r="T3129" s="175"/>
      <c r="U3129" s="175"/>
      <c r="V3129" s="175"/>
      <c r="W3129" s="175"/>
      <c r="X3129" s="175"/>
      <c r="Y3129" s="175"/>
      <c r="Z3129" s="175"/>
      <c r="AA3129" s="175"/>
      <c r="AB3129" s="175"/>
      <c r="AC3129" s="175"/>
      <c r="AD3129" s="175"/>
      <c r="AE3129" s="175"/>
      <c r="AF3129" s="175"/>
      <c r="AG3129" s="175"/>
    </row>
    <row r="3130" spans="1:33" ht="18" customHeight="1">
      <c r="A3130" s="647" t="str">
        <f t="shared" si="266"/>
        <v>平成30</v>
      </c>
      <c r="B3130" s="684">
        <f t="shared" si="263"/>
        <v>25</v>
      </c>
      <c r="C3130" s="648" t="s">
        <v>6867</v>
      </c>
      <c r="D3130" s="648">
        <f t="shared" si="264"/>
        <v>43320</v>
      </c>
      <c r="E3130" s="664">
        <v>2</v>
      </c>
      <c r="F3130" s="650" t="s">
        <v>6868</v>
      </c>
      <c r="G3130" s="650" t="s">
        <v>2915</v>
      </c>
      <c r="H3130" s="650" t="s">
        <v>4792</v>
      </c>
      <c r="I3130" s="714" t="s">
        <v>5039</v>
      </c>
      <c r="J3130" s="669">
        <v>1</v>
      </c>
      <c r="K3130" s="669">
        <v>17</v>
      </c>
      <c r="L3130" s="669">
        <v>46</v>
      </c>
      <c r="M3130" s="176">
        <f t="shared" si="267"/>
        <v>92</v>
      </c>
      <c r="N3130" s="1106"/>
      <c r="O3130" s="1129" t="str">
        <f t="shared" si="265"/>
        <v/>
      </c>
      <c r="P3130" s="175"/>
      <c r="Q3130" s="175"/>
      <c r="R3130" s="175"/>
      <c r="S3130" s="175"/>
      <c r="T3130" s="175"/>
      <c r="U3130" s="175"/>
      <c r="V3130" s="175"/>
      <c r="W3130" s="175"/>
      <c r="X3130" s="175"/>
      <c r="Y3130" s="175"/>
      <c r="Z3130" s="175"/>
      <c r="AA3130" s="175"/>
      <c r="AB3130" s="175"/>
      <c r="AC3130" s="175"/>
      <c r="AD3130" s="175"/>
      <c r="AE3130" s="175"/>
      <c r="AF3130" s="175"/>
      <c r="AG3130" s="175"/>
    </row>
    <row r="3131" spans="1:33" ht="18" customHeight="1">
      <c r="A3131" s="647" t="str">
        <f t="shared" si="266"/>
        <v>平成30</v>
      </c>
      <c r="B3131" s="684">
        <f t="shared" si="263"/>
        <v>10</v>
      </c>
      <c r="C3131" s="648" t="s">
        <v>6869</v>
      </c>
      <c r="D3131" s="648">
        <f t="shared" si="264"/>
        <v>43350</v>
      </c>
      <c r="E3131" s="664">
        <v>3</v>
      </c>
      <c r="F3131" s="650" t="s">
        <v>6870</v>
      </c>
      <c r="G3131" s="650" t="s">
        <v>1698</v>
      </c>
      <c r="H3131" s="650" t="s">
        <v>2963</v>
      </c>
      <c r="I3131" s="714" t="s">
        <v>4075</v>
      </c>
      <c r="J3131" s="669">
        <v>1</v>
      </c>
      <c r="K3131" s="669">
        <v>72</v>
      </c>
      <c r="L3131" s="678">
        <v>86</v>
      </c>
      <c r="M3131" s="176">
        <f t="shared" si="267"/>
        <v>258</v>
      </c>
      <c r="N3131" s="1106"/>
      <c r="O3131" s="1129" t="str">
        <f t="shared" si="265"/>
        <v/>
      </c>
      <c r="P3131" s="175"/>
      <c r="Q3131" s="175"/>
      <c r="R3131" s="175"/>
      <c r="S3131" s="175"/>
      <c r="T3131" s="175"/>
      <c r="U3131" s="175"/>
      <c r="V3131" s="175"/>
      <c r="W3131" s="175"/>
      <c r="X3131" s="175"/>
      <c r="Y3131" s="175"/>
      <c r="Z3131" s="175"/>
      <c r="AA3131" s="175"/>
      <c r="AB3131" s="175"/>
      <c r="AC3131" s="175"/>
      <c r="AD3131" s="175"/>
      <c r="AE3131" s="175"/>
      <c r="AF3131" s="175"/>
      <c r="AG3131" s="175"/>
    </row>
    <row r="3132" spans="1:33" ht="18" customHeight="1">
      <c r="A3132" s="647" t="str">
        <f t="shared" si="266"/>
        <v>平成30</v>
      </c>
      <c r="B3132" s="684">
        <f t="shared" si="263"/>
        <v>96</v>
      </c>
      <c r="C3132" s="648" t="s">
        <v>6869</v>
      </c>
      <c r="D3132" s="648" t="str">
        <f t="shared" si="264"/>
        <v/>
      </c>
      <c r="E3132" s="664">
        <v>1</v>
      </c>
      <c r="F3132" s="650" t="s">
        <v>6871</v>
      </c>
      <c r="G3132" s="650" t="s">
        <v>1698</v>
      </c>
      <c r="H3132" s="650" t="s">
        <v>2963</v>
      </c>
      <c r="I3132" s="714" t="s">
        <v>4075</v>
      </c>
      <c r="J3132" s="669">
        <v>1</v>
      </c>
      <c r="K3132" s="669">
        <v>4</v>
      </c>
      <c r="L3132" s="678">
        <v>73</v>
      </c>
      <c r="M3132" s="176">
        <f t="shared" si="267"/>
        <v>73</v>
      </c>
      <c r="N3132" s="1106" t="s">
        <v>5342</v>
      </c>
      <c r="O3132" s="1129" t="str">
        <f t="shared" si="265"/>
        <v/>
      </c>
      <c r="P3132" s="175"/>
      <c r="Q3132" s="175"/>
      <c r="R3132" s="175"/>
      <c r="S3132" s="175"/>
      <c r="T3132" s="175"/>
      <c r="U3132" s="175"/>
      <c r="V3132" s="175"/>
      <c r="W3132" s="175"/>
      <c r="X3132" s="175"/>
      <c r="Y3132" s="175"/>
      <c r="Z3132" s="175"/>
      <c r="AA3132" s="175"/>
      <c r="AB3132" s="175"/>
      <c r="AC3132" s="175"/>
      <c r="AD3132" s="175"/>
      <c r="AE3132" s="175"/>
      <c r="AF3132" s="175"/>
      <c r="AG3132" s="175"/>
    </row>
    <row r="3133" spans="1:33" ht="18" customHeight="1">
      <c r="A3133" s="647" t="str">
        <f t="shared" si="266"/>
        <v>平成30</v>
      </c>
      <c r="B3133" s="684">
        <f t="shared" si="263"/>
        <v>84</v>
      </c>
      <c r="C3133" s="648" t="s">
        <v>6872</v>
      </c>
      <c r="D3133" s="648" t="str">
        <f t="shared" si="264"/>
        <v/>
      </c>
      <c r="E3133" s="664">
        <v>1</v>
      </c>
      <c r="F3133" s="650" t="s">
        <v>6873</v>
      </c>
      <c r="G3133" s="650" t="s">
        <v>1698</v>
      </c>
      <c r="H3133" s="650" t="s">
        <v>2963</v>
      </c>
      <c r="I3133" s="714" t="s">
        <v>4075</v>
      </c>
      <c r="J3133" s="669">
        <v>1</v>
      </c>
      <c r="K3133" s="669">
        <v>5</v>
      </c>
      <c r="L3133" s="678">
        <v>70</v>
      </c>
      <c r="M3133" s="176">
        <f t="shared" si="267"/>
        <v>70</v>
      </c>
      <c r="N3133" s="1106" t="s">
        <v>5342</v>
      </c>
      <c r="O3133" s="1129" t="str">
        <f t="shared" si="265"/>
        <v/>
      </c>
      <c r="P3133" s="175"/>
      <c r="Q3133" s="175"/>
      <c r="R3133" s="175"/>
      <c r="S3133" s="175"/>
      <c r="T3133" s="175"/>
      <c r="U3133" s="175"/>
      <c r="V3133" s="175"/>
      <c r="W3133" s="175"/>
      <c r="X3133" s="175"/>
      <c r="Y3133" s="175"/>
      <c r="Z3133" s="175"/>
      <c r="AA3133" s="175"/>
      <c r="AB3133" s="175"/>
      <c r="AC3133" s="175"/>
      <c r="AD3133" s="175"/>
      <c r="AE3133" s="175"/>
      <c r="AF3133" s="175"/>
      <c r="AG3133" s="175"/>
    </row>
    <row r="3134" spans="1:33" ht="18" customHeight="1">
      <c r="A3134" s="647" t="str">
        <f t="shared" si="266"/>
        <v>平成30</v>
      </c>
      <c r="B3134" s="684">
        <f t="shared" si="263"/>
        <v>36</v>
      </c>
      <c r="C3134" s="648" t="s">
        <v>6874</v>
      </c>
      <c r="D3134" s="648" t="str">
        <f t="shared" si="264"/>
        <v/>
      </c>
      <c r="E3134" s="664">
        <v>1</v>
      </c>
      <c r="F3134" s="650" t="s">
        <v>6875</v>
      </c>
      <c r="G3134" s="650" t="s">
        <v>3326</v>
      </c>
      <c r="H3134" s="650" t="s">
        <v>3538</v>
      </c>
      <c r="I3134" s="714" t="s">
        <v>4075</v>
      </c>
      <c r="J3134" s="669">
        <v>2</v>
      </c>
      <c r="K3134" s="669">
        <v>10</v>
      </c>
      <c r="L3134" s="669">
        <v>83</v>
      </c>
      <c r="M3134" s="176">
        <f t="shared" si="267"/>
        <v>83</v>
      </c>
      <c r="N3134" s="1106"/>
      <c r="O3134" s="1129" t="str">
        <f t="shared" si="265"/>
        <v/>
      </c>
      <c r="P3134" s="175"/>
      <c r="Q3134" s="175"/>
      <c r="R3134" s="175"/>
      <c r="S3134" s="175"/>
      <c r="T3134" s="175"/>
      <c r="U3134" s="175"/>
      <c r="V3134" s="175"/>
      <c r="W3134" s="175"/>
      <c r="X3134" s="175"/>
      <c r="Y3134" s="175"/>
      <c r="Z3134" s="175"/>
      <c r="AA3134" s="175"/>
      <c r="AB3134" s="175"/>
      <c r="AC3134" s="175"/>
      <c r="AD3134" s="175"/>
      <c r="AE3134" s="175"/>
      <c r="AF3134" s="175"/>
      <c r="AG3134" s="175"/>
    </row>
    <row r="3135" spans="1:33" ht="18" customHeight="1">
      <c r="A3135" s="647" t="str">
        <f t="shared" si="266"/>
        <v>平成30</v>
      </c>
      <c r="B3135" s="684">
        <f t="shared" si="263"/>
        <v>122</v>
      </c>
      <c r="C3135" s="648" t="s">
        <v>6874</v>
      </c>
      <c r="D3135" s="648" t="str">
        <f t="shared" si="264"/>
        <v/>
      </c>
      <c r="E3135" s="664">
        <v>1</v>
      </c>
      <c r="F3135" s="650" t="s">
        <v>6876</v>
      </c>
      <c r="G3135" s="650" t="s">
        <v>6877</v>
      </c>
      <c r="H3135" s="650" t="s">
        <v>1676</v>
      </c>
      <c r="I3135" s="714" t="s">
        <v>4075</v>
      </c>
      <c r="J3135" s="669">
        <v>2</v>
      </c>
      <c r="K3135" s="669">
        <v>2</v>
      </c>
      <c r="L3135" s="669">
        <v>35</v>
      </c>
      <c r="M3135" s="176">
        <f t="shared" si="267"/>
        <v>35</v>
      </c>
      <c r="N3135" s="1106" t="s">
        <v>5342</v>
      </c>
      <c r="O3135" s="1129" t="str">
        <f t="shared" si="265"/>
        <v/>
      </c>
      <c r="P3135" s="175"/>
      <c r="Q3135" s="175"/>
      <c r="R3135" s="175"/>
      <c r="S3135" s="175"/>
      <c r="T3135" s="175"/>
      <c r="U3135" s="175"/>
      <c r="V3135" s="175"/>
      <c r="W3135" s="175"/>
      <c r="X3135" s="175"/>
      <c r="Y3135" s="175"/>
      <c r="Z3135" s="175"/>
      <c r="AA3135" s="175"/>
      <c r="AB3135" s="175"/>
      <c r="AC3135" s="175"/>
      <c r="AD3135" s="175"/>
      <c r="AE3135" s="175"/>
      <c r="AF3135" s="175"/>
      <c r="AG3135" s="175"/>
    </row>
    <row r="3136" spans="1:33" ht="18" customHeight="1">
      <c r="A3136" s="647" t="str">
        <f t="shared" si="266"/>
        <v>平成30</v>
      </c>
      <c r="B3136" s="684">
        <f t="shared" si="263"/>
        <v>122</v>
      </c>
      <c r="C3136" s="648" t="s">
        <v>6878</v>
      </c>
      <c r="D3136" s="648" t="str">
        <f t="shared" si="264"/>
        <v/>
      </c>
      <c r="E3136" s="664">
        <v>1</v>
      </c>
      <c r="F3136" s="650" t="s">
        <v>6879</v>
      </c>
      <c r="G3136" s="650" t="s">
        <v>3326</v>
      </c>
      <c r="H3136" s="650" t="s">
        <v>1676</v>
      </c>
      <c r="I3136" s="714" t="s">
        <v>4075</v>
      </c>
      <c r="J3136" s="669">
        <v>2</v>
      </c>
      <c r="K3136" s="669">
        <v>2</v>
      </c>
      <c r="L3136" s="669">
        <v>46</v>
      </c>
      <c r="M3136" s="176">
        <f t="shared" si="267"/>
        <v>46</v>
      </c>
      <c r="N3136" s="1106" t="s">
        <v>5342</v>
      </c>
      <c r="O3136" s="1129" t="str">
        <f t="shared" si="265"/>
        <v/>
      </c>
      <c r="P3136" s="175"/>
      <c r="Q3136" s="175"/>
      <c r="R3136" s="175"/>
      <c r="S3136" s="175"/>
      <c r="T3136" s="175"/>
      <c r="U3136" s="175"/>
      <c r="V3136" s="175"/>
      <c r="W3136" s="175"/>
      <c r="X3136" s="175"/>
      <c r="Y3136" s="175"/>
      <c r="Z3136" s="175"/>
      <c r="AA3136" s="175"/>
      <c r="AB3136" s="175"/>
      <c r="AC3136" s="175"/>
      <c r="AD3136" s="175"/>
      <c r="AE3136" s="175"/>
      <c r="AF3136" s="175"/>
      <c r="AG3136" s="175"/>
    </row>
    <row r="3137" spans="1:33" ht="18" customHeight="1">
      <c r="A3137" s="647" t="str">
        <f t="shared" si="266"/>
        <v>平成30</v>
      </c>
      <c r="B3137" s="684">
        <f t="shared" si="263"/>
        <v>74</v>
      </c>
      <c r="C3137" s="648" t="s">
        <v>6880</v>
      </c>
      <c r="D3137" s="648" t="str">
        <f t="shared" si="264"/>
        <v/>
      </c>
      <c r="E3137" s="664">
        <v>1</v>
      </c>
      <c r="F3137" s="650" t="s">
        <v>6881</v>
      </c>
      <c r="G3137" s="650" t="s">
        <v>3326</v>
      </c>
      <c r="H3137" s="650" t="s">
        <v>3614</v>
      </c>
      <c r="I3137" s="714" t="s">
        <v>4075</v>
      </c>
      <c r="J3137" s="669">
        <v>2</v>
      </c>
      <c r="K3137" s="669">
        <v>6</v>
      </c>
      <c r="L3137" s="669">
        <v>92</v>
      </c>
      <c r="M3137" s="176">
        <f t="shared" si="267"/>
        <v>92</v>
      </c>
      <c r="N3137" s="1106"/>
      <c r="O3137" s="1129" t="str">
        <f t="shared" si="265"/>
        <v/>
      </c>
      <c r="P3137" s="175"/>
      <c r="Q3137" s="175"/>
      <c r="R3137" s="175"/>
      <c r="S3137" s="175"/>
      <c r="T3137" s="175"/>
      <c r="U3137" s="175"/>
      <c r="V3137" s="175"/>
      <c r="W3137" s="175"/>
      <c r="X3137" s="175"/>
      <c r="Y3137" s="175"/>
      <c r="Z3137" s="175"/>
      <c r="AA3137" s="175"/>
      <c r="AB3137" s="175"/>
      <c r="AC3137" s="175"/>
      <c r="AD3137" s="175"/>
      <c r="AE3137" s="175"/>
      <c r="AF3137" s="175"/>
      <c r="AG3137" s="175"/>
    </row>
    <row r="3138" spans="1:33" ht="18" customHeight="1">
      <c r="A3138" s="647" t="str">
        <f t="shared" si="266"/>
        <v>平成30</v>
      </c>
      <c r="B3138" s="684">
        <f t="shared" si="263"/>
        <v>58</v>
      </c>
      <c r="C3138" s="648" t="s">
        <v>6880</v>
      </c>
      <c r="D3138" s="648" t="str">
        <f t="shared" si="264"/>
        <v/>
      </c>
      <c r="E3138" s="664">
        <v>1</v>
      </c>
      <c r="F3138" s="650" t="s">
        <v>6882</v>
      </c>
      <c r="G3138" s="650" t="s">
        <v>6883</v>
      </c>
      <c r="H3138" s="650" t="s">
        <v>3538</v>
      </c>
      <c r="I3138" s="714" t="s">
        <v>4075</v>
      </c>
      <c r="J3138" s="669">
        <v>2</v>
      </c>
      <c r="K3138" s="669">
        <v>8</v>
      </c>
      <c r="L3138" s="669">
        <v>91</v>
      </c>
      <c r="M3138" s="176">
        <f t="shared" si="267"/>
        <v>91</v>
      </c>
      <c r="N3138" s="1106"/>
      <c r="O3138" s="1129" t="str">
        <f t="shared" si="265"/>
        <v/>
      </c>
      <c r="P3138" s="175"/>
      <c r="Q3138" s="175"/>
      <c r="R3138" s="175"/>
      <c r="S3138" s="175"/>
      <c r="T3138" s="175"/>
      <c r="U3138" s="175"/>
      <c r="V3138" s="175"/>
      <c r="W3138" s="175"/>
      <c r="X3138" s="175"/>
      <c r="Y3138" s="175"/>
      <c r="Z3138" s="175"/>
      <c r="AA3138" s="175"/>
      <c r="AB3138" s="175"/>
      <c r="AC3138" s="175"/>
      <c r="AD3138" s="175"/>
      <c r="AE3138" s="175"/>
      <c r="AF3138" s="175"/>
      <c r="AG3138" s="175"/>
    </row>
    <row r="3139" spans="1:33" ht="18" customHeight="1">
      <c r="A3139" s="647" t="str">
        <f t="shared" si="266"/>
        <v>平成30</v>
      </c>
      <c r="B3139" s="684">
        <f t="shared" si="263"/>
        <v>7</v>
      </c>
      <c r="C3139" s="648" t="s">
        <v>6884</v>
      </c>
      <c r="D3139" s="648">
        <f t="shared" si="264"/>
        <v>43394</v>
      </c>
      <c r="E3139" s="664">
        <v>2</v>
      </c>
      <c r="F3139" s="650" t="s">
        <v>6885</v>
      </c>
      <c r="G3139" s="650" t="s">
        <v>468</v>
      </c>
      <c r="H3139" s="650" t="s">
        <v>3527</v>
      </c>
      <c r="I3139" s="714" t="s">
        <v>4075</v>
      </c>
      <c r="J3139" s="669">
        <v>1</v>
      </c>
      <c r="K3139" s="669">
        <v>79</v>
      </c>
      <c r="L3139" s="669">
        <v>123</v>
      </c>
      <c r="M3139" s="176">
        <f t="shared" si="267"/>
        <v>246</v>
      </c>
      <c r="N3139" s="1106"/>
      <c r="O3139" s="1129" t="str">
        <f t="shared" si="265"/>
        <v/>
      </c>
      <c r="P3139" s="175"/>
      <c r="Q3139" s="175"/>
      <c r="R3139" s="175"/>
      <c r="S3139" s="175"/>
      <c r="T3139" s="175"/>
      <c r="U3139" s="175"/>
      <c r="V3139" s="175"/>
      <c r="W3139" s="175"/>
      <c r="X3139" s="175"/>
      <c r="Y3139" s="175"/>
      <c r="Z3139" s="175"/>
      <c r="AA3139" s="175"/>
      <c r="AB3139" s="175"/>
      <c r="AC3139" s="175"/>
      <c r="AD3139" s="175"/>
      <c r="AE3139" s="175"/>
      <c r="AF3139" s="175"/>
      <c r="AG3139" s="175"/>
    </row>
    <row r="3140" spans="1:33" ht="18" customHeight="1">
      <c r="A3140" s="647" t="str">
        <f t="shared" si="266"/>
        <v>平成30</v>
      </c>
      <c r="B3140" s="684">
        <f t="shared" ref="B3140:B3203" si="268">IF(ISBLANK(K3140),"-",COUNTIFS($K:$K,"&gt;"&amp;K3140,A:A,A3140)+1)</f>
        <v>111</v>
      </c>
      <c r="C3140" s="648" t="s">
        <v>6886</v>
      </c>
      <c r="D3140" s="648" t="str">
        <f t="shared" ref="D3140:D3203" si="269">IF(E3140=1,"",C3140+E3140-1)</f>
        <v/>
      </c>
      <c r="E3140" s="664">
        <v>1</v>
      </c>
      <c r="F3140" s="650" t="s">
        <v>6887</v>
      </c>
      <c r="G3140" s="650" t="s">
        <v>468</v>
      </c>
      <c r="H3140" s="650" t="s">
        <v>3527</v>
      </c>
      <c r="I3140" s="714" t="s">
        <v>4075</v>
      </c>
      <c r="J3140" s="669">
        <v>1</v>
      </c>
      <c r="K3140" s="669">
        <v>3</v>
      </c>
      <c r="L3140" s="669">
        <v>84</v>
      </c>
      <c r="M3140" s="176">
        <f t="shared" si="267"/>
        <v>84</v>
      </c>
      <c r="N3140" s="1106" t="s">
        <v>5342</v>
      </c>
      <c r="O3140" s="1129" t="str">
        <f t="shared" ref="O3140:O3203" si="270">IF(COUNTIF(G3140,"*オンライン*"),"●","")</f>
        <v/>
      </c>
      <c r="P3140" s="175"/>
      <c r="Q3140" s="175"/>
      <c r="R3140" s="175"/>
      <c r="S3140" s="175"/>
      <c r="T3140" s="175"/>
      <c r="U3140" s="175"/>
      <c r="V3140" s="175"/>
      <c r="W3140" s="175"/>
      <c r="X3140" s="175"/>
      <c r="Y3140" s="175"/>
      <c r="Z3140" s="175"/>
      <c r="AA3140" s="175"/>
      <c r="AB3140" s="175"/>
      <c r="AC3140" s="175"/>
      <c r="AD3140" s="175"/>
      <c r="AE3140" s="175"/>
      <c r="AF3140" s="175"/>
      <c r="AG3140" s="175"/>
    </row>
    <row r="3141" spans="1:33" ht="18" customHeight="1">
      <c r="A3141" s="647" t="str">
        <f t="shared" ref="A3141:A3204" si="271">TEXT(EDATE(C3141,-3),"ggge")</f>
        <v>平成30</v>
      </c>
      <c r="B3141" s="684">
        <f t="shared" si="268"/>
        <v>12</v>
      </c>
      <c r="C3141" s="648" t="s">
        <v>6888</v>
      </c>
      <c r="D3141" s="648">
        <f t="shared" si="269"/>
        <v>43406</v>
      </c>
      <c r="E3141" s="664">
        <v>2</v>
      </c>
      <c r="F3141" s="650" t="s">
        <v>6889</v>
      </c>
      <c r="G3141" s="650" t="s">
        <v>6124</v>
      </c>
      <c r="H3141" s="650" t="s">
        <v>2957</v>
      </c>
      <c r="I3141" s="714" t="s">
        <v>4075</v>
      </c>
      <c r="J3141" s="669">
        <v>1</v>
      </c>
      <c r="K3141" s="669">
        <v>60</v>
      </c>
      <c r="L3141" s="669">
        <v>193</v>
      </c>
      <c r="M3141" s="176">
        <f t="shared" ref="M3141:M3204" si="272">E3141*L3141</f>
        <v>386</v>
      </c>
      <c r="N3141" s="1106"/>
      <c r="O3141" s="1129" t="str">
        <f t="shared" si="270"/>
        <v/>
      </c>
      <c r="P3141" s="175"/>
      <c r="Q3141" s="175"/>
      <c r="R3141" s="175"/>
      <c r="S3141" s="175"/>
      <c r="T3141" s="175"/>
      <c r="U3141" s="175"/>
      <c r="V3141" s="175"/>
      <c r="W3141" s="175"/>
      <c r="X3141" s="175"/>
      <c r="Y3141" s="175"/>
      <c r="Z3141" s="175"/>
      <c r="AA3141" s="175"/>
      <c r="AB3141" s="175"/>
      <c r="AC3141" s="175"/>
      <c r="AD3141" s="175"/>
      <c r="AE3141" s="175"/>
      <c r="AF3141" s="175"/>
      <c r="AG3141" s="175"/>
    </row>
    <row r="3142" spans="1:33" ht="18" customHeight="1">
      <c r="A3142" s="647" t="str">
        <f t="shared" si="271"/>
        <v>平成30</v>
      </c>
      <c r="B3142" s="551" t="str">
        <f t="shared" si="268"/>
        <v>-</v>
      </c>
      <c r="C3142" s="648" t="s">
        <v>6890</v>
      </c>
      <c r="D3142" s="648" t="str">
        <f t="shared" si="269"/>
        <v/>
      </c>
      <c r="E3142" s="664">
        <v>1</v>
      </c>
      <c r="F3142" s="650" t="s">
        <v>6891</v>
      </c>
      <c r="G3142" s="650" t="s">
        <v>6892</v>
      </c>
      <c r="H3142" s="650" t="s">
        <v>3611</v>
      </c>
      <c r="I3142" s="714" t="s">
        <v>4976</v>
      </c>
      <c r="J3142" s="669">
        <v>1</v>
      </c>
      <c r="K3142" s="669"/>
      <c r="L3142" s="669">
        <v>124</v>
      </c>
      <c r="M3142" s="176">
        <f t="shared" si="272"/>
        <v>124</v>
      </c>
      <c r="N3142" s="1106" t="s">
        <v>5342</v>
      </c>
      <c r="O3142" s="1129" t="str">
        <f t="shared" si="270"/>
        <v/>
      </c>
      <c r="P3142" s="175"/>
      <c r="Q3142" s="175"/>
      <c r="R3142" s="175"/>
      <c r="S3142" s="175"/>
      <c r="T3142" s="175"/>
      <c r="U3142" s="175"/>
      <c r="V3142" s="175"/>
      <c r="W3142" s="175"/>
      <c r="X3142" s="175"/>
      <c r="Y3142" s="175"/>
      <c r="Z3142" s="175"/>
      <c r="AA3142" s="175"/>
      <c r="AB3142" s="175"/>
      <c r="AC3142" s="175"/>
      <c r="AD3142" s="175"/>
      <c r="AE3142" s="175"/>
      <c r="AF3142" s="175"/>
      <c r="AG3142" s="175"/>
    </row>
    <row r="3143" spans="1:33" ht="18" customHeight="1">
      <c r="A3143" s="647" t="str">
        <f t="shared" si="271"/>
        <v>平成30</v>
      </c>
      <c r="B3143" s="684">
        <f t="shared" si="268"/>
        <v>111</v>
      </c>
      <c r="C3143" s="648" t="s">
        <v>6890</v>
      </c>
      <c r="D3143" s="648" t="str">
        <f t="shared" si="269"/>
        <v/>
      </c>
      <c r="E3143" s="664">
        <v>1</v>
      </c>
      <c r="F3143" s="650" t="s">
        <v>6893</v>
      </c>
      <c r="G3143" s="650" t="s">
        <v>6894</v>
      </c>
      <c r="H3143" s="650" t="s">
        <v>3611</v>
      </c>
      <c r="I3143" s="714" t="s">
        <v>5039</v>
      </c>
      <c r="J3143" s="669">
        <v>2</v>
      </c>
      <c r="K3143" s="669">
        <v>3</v>
      </c>
      <c r="L3143" s="669">
        <v>28</v>
      </c>
      <c r="M3143" s="176">
        <f t="shared" si="272"/>
        <v>28</v>
      </c>
      <c r="N3143" s="1106" t="s">
        <v>5342</v>
      </c>
      <c r="O3143" s="1129" t="str">
        <f t="shared" si="270"/>
        <v/>
      </c>
      <c r="P3143" s="175"/>
      <c r="Q3143" s="175"/>
      <c r="R3143" s="175"/>
      <c r="S3143" s="175"/>
      <c r="T3143" s="175"/>
      <c r="U3143" s="175"/>
      <c r="V3143" s="175"/>
      <c r="W3143" s="175"/>
      <c r="X3143" s="175"/>
      <c r="Y3143" s="175"/>
      <c r="Z3143" s="175"/>
      <c r="AA3143" s="175"/>
      <c r="AB3143" s="175"/>
      <c r="AC3143" s="175"/>
      <c r="AD3143" s="175"/>
      <c r="AE3143" s="175"/>
      <c r="AF3143" s="175"/>
      <c r="AG3143" s="175"/>
    </row>
    <row r="3144" spans="1:33" ht="18" customHeight="1">
      <c r="A3144" s="647" t="str">
        <f t="shared" si="271"/>
        <v>平成30</v>
      </c>
      <c r="B3144" s="684">
        <f t="shared" si="268"/>
        <v>65</v>
      </c>
      <c r="C3144" s="648" t="s">
        <v>6895</v>
      </c>
      <c r="D3144" s="648" t="str">
        <f t="shared" si="269"/>
        <v/>
      </c>
      <c r="E3144" s="664">
        <v>1</v>
      </c>
      <c r="F3144" s="650" t="s">
        <v>6896</v>
      </c>
      <c r="G3144" s="650" t="s">
        <v>2878</v>
      </c>
      <c r="H3144" s="650" t="s">
        <v>3611</v>
      </c>
      <c r="I3144" s="714" t="s">
        <v>5039</v>
      </c>
      <c r="J3144" s="669">
        <v>2</v>
      </c>
      <c r="K3144" s="669">
        <v>7</v>
      </c>
      <c r="L3144" s="669">
        <v>380</v>
      </c>
      <c r="M3144" s="176">
        <f t="shared" si="272"/>
        <v>380</v>
      </c>
      <c r="N3144" s="1106" t="s">
        <v>5342</v>
      </c>
      <c r="O3144" s="1129" t="str">
        <f t="shared" si="270"/>
        <v/>
      </c>
      <c r="P3144" s="175"/>
      <c r="Q3144" s="175"/>
      <c r="R3144" s="175"/>
      <c r="S3144" s="175"/>
      <c r="T3144" s="175"/>
      <c r="U3144" s="175"/>
      <c r="V3144" s="175"/>
      <c r="W3144" s="175"/>
      <c r="X3144" s="175"/>
      <c r="Y3144" s="175"/>
      <c r="Z3144" s="175"/>
      <c r="AA3144" s="175"/>
      <c r="AB3144" s="175"/>
      <c r="AC3144" s="175"/>
      <c r="AD3144" s="175"/>
      <c r="AE3144" s="175"/>
      <c r="AF3144" s="175"/>
      <c r="AG3144" s="175"/>
    </row>
    <row r="3145" spans="1:33" ht="18" customHeight="1">
      <c r="A3145" s="647" t="str">
        <f t="shared" si="271"/>
        <v>平成30</v>
      </c>
      <c r="B3145" s="551">
        <f t="shared" si="268"/>
        <v>3</v>
      </c>
      <c r="C3145" s="648" t="s">
        <v>6897</v>
      </c>
      <c r="D3145" s="648">
        <f t="shared" si="269"/>
        <v>43420</v>
      </c>
      <c r="E3145" s="664">
        <v>3</v>
      </c>
      <c r="F3145" s="650" t="s">
        <v>6898</v>
      </c>
      <c r="G3145" s="650" t="s">
        <v>6892</v>
      </c>
      <c r="H3145" s="650" t="s">
        <v>3611</v>
      </c>
      <c r="I3145" s="714" t="s">
        <v>4976</v>
      </c>
      <c r="J3145" s="669">
        <v>1</v>
      </c>
      <c r="K3145" s="669">
        <v>248</v>
      </c>
      <c r="L3145" s="669">
        <v>653</v>
      </c>
      <c r="M3145" s="176">
        <f t="shared" si="272"/>
        <v>1959</v>
      </c>
      <c r="N3145" s="1106" t="s">
        <v>5342</v>
      </c>
      <c r="O3145" s="1129" t="str">
        <f t="shared" si="270"/>
        <v/>
      </c>
      <c r="P3145" s="175"/>
      <c r="Q3145" s="175"/>
      <c r="R3145" s="175"/>
      <c r="S3145" s="175"/>
      <c r="T3145" s="175"/>
      <c r="U3145" s="175"/>
      <c r="V3145" s="175"/>
      <c r="W3145" s="175"/>
      <c r="X3145" s="175"/>
      <c r="Y3145" s="175"/>
      <c r="Z3145" s="175"/>
      <c r="AA3145" s="175"/>
      <c r="AB3145" s="175"/>
      <c r="AC3145" s="175"/>
      <c r="AD3145" s="175"/>
      <c r="AE3145" s="175"/>
      <c r="AF3145" s="175"/>
      <c r="AG3145" s="175"/>
    </row>
    <row r="3146" spans="1:33" ht="18" customHeight="1">
      <c r="A3146" s="647" t="str">
        <f t="shared" si="271"/>
        <v>平成30</v>
      </c>
      <c r="B3146" s="684">
        <f t="shared" si="268"/>
        <v>145</v>
      </c>
      <c r="C3146" s="648" t="s">
        <v>6899</v>
      </c>
      <c r="D3146" s="648" t="str">
        <f t="shared" si="269"/>
        <v/>
      </c>
      <c r="E3146" s="664">
        <v>1</v>
      </c>
      <c r="F3146" s="651" t="s">
        <v>6900</v>
      </c>
      <c r="G3146" s="650" t="s">
        <v>6901</v>
      </c>
      <c r="H3146" s="650" t="s">
        <v>3557</v>
      </c>
      <c r="I3146" s="714" t="s">
        <v>5039</v>
      </c>
      <c r="J3146" s="683" t="s">
        <v>3506</v>
      </c>
      <c r="K3146" s="669">
        <v>1</v>
      </c>
      <c r="L3146" s="669">
        <v>21</v>
      </c>
      <c r="M3146" s="176">
        <f t="shared" si="272"/>
        <v>21</v>
      </c>
      <c r="N3146" s="1106"/>
      <c r="O3146" s="1129" t="str">
        <f t="shared" si="270"/>
        <v/>
      </c>
      <c r="P3146" s="175"/>
      <c r="Q3146" s="175"/>
      <c r="R3146" s="175"/>
      <c r="S3146" s="175"/>
      <c r="T3146" s="175"/>
      <c r="U3146" s="175"/>
      <c r="V3146" s="175"/>
      <c r="W3146" s="175"/>
      <c r="X3146" s="175"/>
      <c r="Y3146" s="175"/>
      <c r="Z3146" s="175"/>
      <c r="AA3146" s="175"/>
      <c r="AB3146" s="175"/>
      <c r="AC3146" s="175"/>
      <c r="AD3146" s="175"/>
      <c r="AE3146" s="175"/>
      <c r="AF3146" s="175"/>
      <c r="AG3146" s="175"/>
    </row>
    <row r="3147" spans="1:33" ht="18" customHeight="1">
      <c r="A3147" s="647" t="str">
        <f t="shared" si="271"/>
        <v>平成30</v>
      </c>
      <c r="B3147" s="684">
        <f t="shared" si="268"/>
        <v>122</v>
      </c>
      <c r="C3147" s="648" t="s">
        <v>6834</v>
      </c>
      <c r="D3147" s="648" t="str">
        <f t="shared" si="269"/>
        <v/>
      </c>
      <c r="E3147" s="664">
        <v>1</v>
      </c>
      <c r="F3147" s="651" t="s">
        <v>6902</v>
      </c>
      <c r="G3147" s="650" t="s">
        <v>6836</v>
      </c>
      <c r="H3147" s="650" t="s">
        <v>3557</v>
      </c>
      <c r="I3147" s="714" t="s">
        <v>5039</v>
      </c>
      <c r="J3147" s="669">
        <v>1</v>
      </c>
      <c r="K3147" s="669">
        <v>2</v>
      </c>
      <c r="L3147" s="669">
        <v>52</v>
      </c>
      <c r="M3147" s="176">
        <f t="shared" si="272"/>
        <v>52</v>
      </c>
      <c r="N3147" s="1106" t="s">
        <v>5342</v>
      </c>
      <c r="O3147" s="1129" t="str">
        <f t="shared" si="270"/>
        <v/>
      </c>
      <c r="P3147" s="175"/>
      <c r="Q3147" s="175"/>
      <c r="R3147" s="175"/>
      <c r="S3147" s="175"/>
      <c r="T3147" s="175"/>
      <c r="U3147" s="175"/>
      <c r="V3147" s="175"/>
      <c r="W3147" s="175"/>
      <c r="X3147" s="175"/>
      <c r="Y3147" s="175"/>
      <c r="Z3147" s="175"/>
      <c r="AA3147" s="175"/>
      <c r="AB3147" s="175"/>
      <c r="AC3147" s="175"/>
      <c r="AD3147" s="175"/>
      <c r="AE3147" s="175"/>
      <c r="AF3147" s="175"/>
      <c r="AG3147" s="175"/>
    </row>
    <row r="3148" spans="1:33" ht="18" customHeight="1">
      <c r="A3148" s="647" t="str">
        <f t="shared" si="271"/>
        <v>平成30</v>
      </c>
      <c r="B3148" s="684">
        <f t="shared" si="268"/>
        <v>2</v>
      </c>
      <c r="C3148" s="648" t="s">
        <v>6903</v>
      </c>
      <c r="D3148" s="648">
        <f t="shared" si="269"/>
        <v>43429</v>
      </c>
      <c r="E3148" s="664">
        <v>3</v>
      </c>
      <c r="F3148" s="650" t="s">
        <v>6904</v>
      </c>
      <c r="G3148" s="650" t="s">
        <v>6905</v>
      </c>
      <c r="H3148" s="650" t="s">
        <v>3523</v>
      </c>
      <c r="I3148" s="714" t="s">
        <v>5039</v>
      </c>
      <c r="J3148" s="669">
        <v>1</v>
      </c>
      <c r="K3148" s="669">
        <v>350</v>
      </c>
      <c r="L3148" s="669">
        <v>828</v>
      </c>
      <c r="M3148" s="176">
        <f t="shared" si="272"/>
        <v>2484</v>
      </c>
      <c r="N3148" s="1106"/>
      <c r="O3148" s="1129" t="str">
        <f t="shared" si="270"/>
        <v/>
      </c>
      <c r="P3148" s="175"/>
      <c r="Q3148" s="175"/>
      <c r="R3148" s="175"/>
      <c r="S3148" s="175"/>
      <c r="T3148" s="175"/>
      <c r="U3148" s="175"/>
      <c r="V3148" s="175"/>
      <c r="W3148" s="175"/>
      <c r="X3148" s="175"/>
      <c r="Y3148" s="175"/>
      <c r="Z3148" s="175"/>
      <c r="AA3148" s="175"/>
      <c r="AB3148" s="175"/>
      <c r="AC3148" s="175"/>
      <c r="AD3148" s="175"/>
      <c r="AE3148" s="175"/>
      <c r="AF3148" s="175"/>
      <c r="AG3148" s="175"/>
    </row>
    <row r="3149" spans="1:33" ht="18" customHeight="1">
      <c r="A3149" s="647" t="str">
        <f t="shared" si="271"/>
        <v>平成30</v>
      </c>
      <c r="B3149" s="684">
        <f t="shared" si="268"/>
        <v>16</v>
      </c>
      <c r="C3149" s="648" t="s">
        <v>6890</v>
      </c>
      <c r="D3149" s="648" t="str">
        <f t="shared" si="269"/>
        <v/>
      </c>
      <c r="E3149" s="664">
        <v>1</v>
      </c>
      <c r="F3149" s="650" t="s">
        <v>6906</v>
      </c>
      <c r="G3149" s="650" t="s">
        <v>4022</v>
      </c>
      <c r="H3149" s="650" t="s">
        <v>3614</v>
      </c>
      <c r="I3149" s="714" t="s">
        <v>4075</v>
      </c>
      <c r="J3149" s="669">
        <v>1</v>
      </c>
      <c r="K3149" s="669">
        <v>41</v>
      </c>
      <c r="L3149" s="669">
        <v>135</v>
      </c>
      <c r="M3149" s="176">
        <f t="shared" si="272"/>
        <v>135</v>
      </c>
      <c r="N3149" s="1113"/>
      <c r="O3149" s="1129" t="str">
        <f t="shared" si="270"/>
        <v/>
      </c>
      <c r="P3149" s="175"/>
      <c r="Q3149" s="175"/>
      <c r="R3149" s="175"/>
      <c r="S3149" s="175"/>
      <c r="T3149" s="175"/>
      <c r="U3149" s="175"/>
      <c r="V3149" s="175"/>
      <c r="W3149" s="175"/>
      <c r="X3149" s="175"/>
      <c r="Y3149" s="175"/>
      <c r="Z3149" s="175"/>
      <c r="AA3149" s="175"/>
      <c r="AB3149" s="175"/>
      <c r="AC3149" s="175"/>
      <c r="AD3149" s="175"/>
      <c r="AE3149" s="175"/>
      <c r="AF3149" s="175"/>
      <c r="AG3149" s="175"/>
    </row>
    <row r="3150" spans="1:33" ht="18" customHeight="1">
      <c r="A3150" s="647" t="str">
        <f t="shared" si="271"/>
        <v>平成30</v>
      </c>
      <c r="B3150" s="551" t="str">
        <f t="shared" si="268"/>
        <v>-</v>
      </c>
      <c r="C3150" s="648" t="s">
        <v>6907</v>
      </c>
      <c r="D3150" s="648" t="str">
        <f t="shared" si="269"/>
        <v/>
      </c>
      <c r="E3150" s="664">
        <v>1</v>
      </c>
      <c r="F3150" s="650" t="s">
        <v>3643</v>
      </c>
      <c r="G3150" s="650" t="s">
        <v>2915</v>
      </c>
      <c r="H3150" s="650" t="s">
        <v>3536</v>
      </c>
      <c r="I3150" s="714" t="s">
        <v>4976</v>
      </c>
      <c r="J3150" s="669">
        <v>1</v>
      </c>
      <c r="K3150" s="669"/>
      <c r="L3150" s="669">
        <v>119</v>
      </c>
      <c r="M3150" s="176">
        <f t="shared" si="272"/>
        <v>119</v>
      </c>
      <c r="N3150" s="1106" t="s">
        <v>5342</v>
      </c>
      <c r="O3150" s="1129" t="str">
        <f t="shared" si="270"/>
        <v/>
      </c>
      <c r="P3150" s="175"/>
      <c r="Q3150" s="175"/>
      <c r="R3150" s="175"/>
      <c r="S3150" s="175"/>
      <c r="T3150" s="175"/>
      <c r="U3150" s="175"/>
      <c r="V3150" s="175"/>
      <c r="W3150" s="175"/>
      <c r="X3150" s="175"/>
      <c r="Y3150" s="175"/>
      <c r="Z3150" s="175"/>
      <c r="AA3150" s="175"/>
      <c r="AB3150" s="175"/>
      <c r="AC3150" s="175"/>
      <c r="AD3150" s="175"/>
      <c r="AE3150" s="175"/>
      <c r="AF3150" s="175"/>
      <c r="AG3150" s="175"/>
    </row>
    <row r="3151" spans="1:33" ht="18" customHeight="1">
      <c r="A3151" s="647" t="str">
        <f t="shared" si="271"/>
        <v>平成30</v>
      </c>
      <c r="B3151" s="684">
        <f t="shared" si="268"/>
        <v>4</v>
      </c>
      <c r="C3151" s="648" t="s">
        <v>6908</v>
      </c>
      <c r="D3151" s="648">
        <f t="shared" si="269"/>
        <v>43453</v>
      </c>
      <c r="E3151" s="664">
        <v>3</v>
      </c>
      <c r="F3151" s="650" t="s">
        <v>6909</v>
      </c>
      <c r="G3151" s="650" t="s">
        <v>1795</v>
      </c>
      <c r="H3151" s="650" t="s">
        <v>3242</v>
      </c>
      <c r="I3151" s="714" t="s">
        <v>4075</v>
      </c>
      <c r="J3151" s="669">
        <v>1</v>
      </c>
      <c r="K3151" s="669">
        <v>125</v>
      </c>
      <c r="L3151" s="669">
        <v>222</v>
      </c>
      <c r="M3151" s="176">
        <f t="shared" si="272"/>
        <v>666</v>
      </c>
      <c r="N3151" s="1106"/>
      <c r="O3151" s="1129" t="str">
        <f t="shared" si="270"/>
        <v/>
      </c>
      <c r="P3151" s="175"/>
      <c r="Q3151" s="175"/>
      <c r="R3151" s="175"/>
      <c r="S3151" s="175"/>
      <c r="T3151" s="175"/>
      <c r="U3151" s="175"/>
      <c r="V3151" s="175"/>
      <c r="W3151" s="175"/>
      <c r="X3151" s="175"/>
      <c r="Y3151" s="175"/>
      <c r="Z3151" s="175"/>
      <c r="AA3151" s="175"/>
      <c r="AB3151" s="175"/>
      <c r="AC3151" s="175"/>
      <c r="AD3151" s="175"/>
      <c r="AE3151" s="175"/>
      <c r="AF3151" s="175"/>
      <c r="AG3151" s="175"/>
    </row>
    <row r="3152" spans="1:33" ht="18" customHeight="1">
      <c r="A3152" s="647" t="str">
        <f t="shared" si="271"/>
        <v>平成30</v>
      </c>
      <c r="B3152" s="684">
        <f t="shared" si="268"/>
        <v>65</v>
      </c>
      <c r="C3152" s="648" t="s">
        <v>6910</v>
      </c>
      <c r="D3152" s="648" t="str">
        <f t="shared" si="269"/>
        <v/>
      </c>
      <c r="E3152" s="664">
        <v>1</v>
      </c>
      <c r="F3152" s="650" t="s">
        <v>5812</v>
      </c>
      <c r="G3152" s="650" t="s">
        <v>1795</v>
      </c>
      <c r="H3152" s="650" t="s">
        <v>3242</v>
      </c>
      <c r="I3152" s="714" t="s">
        <v>4099</v>
      </c>
      <c r="J3152" s="669">
        <v>1</v>
      </c>
      <c r="K3152" s="669">
        <v>7</v>
      </c>
      <c r="L3152" s="669">
        <v>106</v>
      </c>
      <c r="M3152" s="176">
        <f t="shared" si="272"/>
        <v>106</v>
      </c>
      <c r="N3152" s="1106" t="s">
        <v>5342</v>
      </c>
      <c r="O3152" s="1129" t="str">
        <f t="shared" si="270"/>
        <v/>
      </c>
      <c r="P3152" s="175"/>
      <c r="Q3152" s="175"/>
      <c r="R3152" s="175"/>
      <c r="S3152" s="175"/>
      <c r="T3152" s="175"/>
      <c r="U3152" s="175"/>
      <c r="V3152" s="175"/>
      <c r="W3152" s="175"/>
      <c r="X3152" s="175"/>
      <c r="Y3152" s="175"/>
      <c r="Z3152" s="175"/>
      <c r="AA3152" s="175"/>
      <c r="AB3152" s="175"/>
      <c r="AC3152" s="175"/>
      <c r="AD3152" s="175"/>
      <c r="AE3152" s="175"/>
      <c r="AF3152" s="175"/>
      <c r="AG3152" s="175"/>
    </row>
    <row r="3153" spans="1:33" ht="18" customHeight="1">
      <c r="A3153" s="647" t="str">
        <f t="shared" si="271"/>
        <v>平成30</v>
      </c>
      <c r="B3153" s="684">
        <f t="shared" si="268"/>
        <v>53</v>
      </c>
      <c r="C3153" s="648" t="s">
        <v>6911</v>
      </c>
      <c r="D3153" s="648" t="str">
        <f t="shared" si="269"/>
        <v/>
      </c>
      <c r="E3153" s="664">
        <v>1</v>
      </c>
      <c r="F3153" s="650" t="s">
        <v>6912</v>
      </c>
      <c r="G3153" s="650" t="s">
        <v>2915</v>
      </c>
      <c r="H3153" s="650" t="s">
        <v>3538</v>
      </c>
      <c r="I3153" s="714" t="s">
        <v>4075</v>
      </c>
      <c r="J3153" s="669">
        <v>2</v>
      </c>
      <c r="K3153" s="669">
        <v>9</v>
      </c>
      <c r="L3153" s="669">
        <v>48</v>
      </c>
      <c r="M3153" s="176">
        <f t="shared" si="272"/>
        <v>48</v>
      </c>
      <c r="N3153" s="1106"/>
      <c r="O3153" s="1129" t="str">
        <f t="shared" si="270"/>
        <v/>
      </c>
      <c r="P3153" s="175"/>
      <c r="Q3153" s="175"/>
      <c r="R3153" s="175"/>
      <c r="S3153" s="175"/>
      <c r="T3153" s="175"/>
      <c r="U3153" s="175"/>
      <c r="V3153" s="175"/>
      <c r="W3153" s="175"/>
      <c r="X3153" s="175"/>
      <c r="Y3153" s="175"/>
      <c r="Z3153" s="175"/>
      <c r="AA3153" s="175"/>
      <c r="AB3153" s="175"/>
      <c r="AC3153" s="175"/>
      <c r="AD3153" s="175"/>
      <c r="AE3153" s="175"/>
      <c r="AF3153" s="175"/>
      <c r="AG3153" s="175"/>
    </row>
    <row r="3154" spans="1:33" ht="18" customHeight="1">
      <c r="A3154" s="647" t="str">
        <f t="shared" si="271"/>
        <v>平成30</v>
      </c>
      <c r="B3154" s="684">
        <f t="shared" si="268"/>
        <v>65</v>
      </c>
      <c r="C3154" s="648" t="s">
        <v>6913</v>
      </c>
      <c r="D3154" s="648" t="str">
        <f t="shared" si="269"/>
        <v/>
      </c>
      <c r="E3154" s="664">
        <v>1</v>
      </c>
      <c r="F3154" s="650" t="s">
        <v>6914</v>
      </c>
      <c r="G3154" s="650" t="s">
        <v>6915</v>
      </c>
      <c r="H3154" s="650" t="s">
        <v>3242</v>
      </c>
      <c r="I3154" s="714" t="s">
        <v>4099</v>
      </c>
      <c r="J3154" s="669">
        <v>1</v>
      </c>
      <c r="K3154" s="669">
        <v>7</v>
      </c>
      <c r="L3154" s="669">
        <v>67</v>
      </c>
      <c r="M3154" s="176">
        <f t="shared" si="272"/>
        <v>67</v>
      </c>
      <c r="N3154" s="1106" t="s">
        <v>5342</v>
      </c>
      <c r="O3154" s="1129" t="str">
        <f t="shared" si="270"/>
        <v/>
      </c>
      <c r="P3154" s="175"/>
      <c r="Q3154" s="175"/>
      <c r="R3154" s="175"/>
      <c r="S3154" s="175"/>
      <c r="T3154" s="175"/>
      <c r="U3154" s="175"/>
      <c r="V3154" s="175"/>
      <c r="W3154" s="175"/>
      <c r="X3154" s="175"/>
      <c r="Y3154" s="175"/>
      <c r="Z3154" s="175"/>
      <c r="AA3154" s="175"/>
      <c r="AB3154" s="175"/>
      <c r="AC3154" s="175"/>
      <c r="AD3154" s="175"/>
      <c r="AE3154" s="175"/>
      <c r="AF3154" s="175"/>
      <c r="AG3154" s="175"/>
    </row>
    <row r="3155" spans="1:33" ht="18" customHeight="1">
      <c r="A3155" s="647" t="str">
        <f t="shared" si="271"/>
        <v>平成30</v>
      </c>
      <c r="B3155" s="684">
        <f t="shared" si="268"/>
        <v>84</v>
      </c>
      <c r="C3155" s="648" t="s">
        <v>6916</v>
      </c>
      <c r="D3155" s="648" t="str">
        <f t="shared" si="269"/>
        <v/>
      </c>
      <c r="E3155" s="664">
        <v>1</v>
      </c>
      <c r="F3155" s="650" t="s">
        <v>6917</v>
      </c>
      <c r="G3155" s="650" t="s">
        <v>6918</v>
      </c>
      <c r="H3155" s="650" t="s">
        <v>3242</v>
      </c>
      <c r="I3155" s="714" t="s">
        <v>4075</v>
      </c>
      <c r="J3155" s="669">
        <v>1</v>
      </c>
      <c r="K3155" s="669">
        <v>5</v>
      </c>
      <c r="L3155" s="669">
        <v>75</v>
      </c>
      <c r="M3155" s="176">
        <f t="shared" si="272"/>
        <v>75</v>
      </c>
      <c r="N3155" s="1106" t="s">
        <v>5342</v>
      </c>
      <c r="O3155" s="1129" t="str">
        <f t="shared" si="270"/>
        <v/>
      </c>
      <c r="P3155" s="175"/>
      <c r="Q3155" s="175"/>
      <c r="R3155" s="175"/>
      <c r="S3155" s="175"/>
      <c r="T3155" s="175"/>
      <c r="U3155" s="175"/>
      <c r="V3155" s="175"/>
      <c r="W3155" s="175"/>
      <c r="X3155" s="175"/>
      <c r="Y3155" s="175"/>
      <c r="Z3155" s="175"/>
      <c r="AA3155" s="175"/>
      <c r="AB3155" s="175"/>
      <c r="AC3155" s="175"/>
      <c r="AD3155" s="175"/>
      <c r="AE3155" s="175"/>
      <c r="AF3155" s="175"/>
      <c r="AG3155" s="175"/>
    </row>
    <row r="3156" spans="1:33" ht="18" customHeight="1">
      <c r="A3156" s="647" t="str">
        <f t="shared" si="271"/>
        <v>平成30</v>
      </c>
      <c r="B3156" s="684">
        <f t="shared" si="268"/>
        <v>122</v>
      </c>
      <c r="C3156" s="648" t="s">
        <v>6908</v>
      </c>
      <c r="D3156" s="648" t="str">
        <f t="shared" si="269"/>
        <v/>
      </c>
      <c r="E3156" s="664">
        <v>1</v>
      </c>
      <c r="F3156" s="650" t="s">
        <v>6919</v>
      </c>
      <c r="G3156" s="650" t="s">
        <v>3134</v>
      </c>
      <c r="H3156" s="650" t="s">
        <v>2957</v>
      </c>
      <c r="I3156" s="714" t="s">
        <v>4075</v>
      </c>
      <c r="J3156" s="669">
        <v>1</v>
      </c>
      <c r="K3156" s="669">
        <v>2</v>
      </c>
      <c r="L3156" s="669">
        <v>61</v>
      </c>
      <c r="M3156" s="176">
        <f t="shared" si="272"/>
        <v>61</v>
      </c>
      <c r="N3156" s="1106" t="s">
        <v>5342</v>
      </c>
      <c r="O3156" s="1129" t="str">
        <f t="shared" si="270"/>
        <v/>
      </c>
      <c r="P3156" s="175"/>
      <c r="Q3156" s="175"/>
      <c r="R3156" s="175"/>
      <c r="S3156" s="175"/>
      <c r="T3156" s="175"/>
      <c r="U3156" s="175"/>
      <c r="V3156" s="175"/>
      <c r="W3156" s="175"/>
      <c r="X3156" s="175"/>
      <c r="Y3156" s="175"/>
      <c r="Z3156" s="175"/>
      <c r="AA3156" s="175"/>
      <c r="AB3156" s="175"/>
      <c r="AC3156" s="175"/>
      <c r="AD3156" s="175"/>
      <c r="AE3156" s="175"/>
      <c r="AF3156" s="175"/>
      <c r="AG3156" s="175"/>
    </row>
    <row r="3157" spans="1:33" ht="18" customHeight="1">
      <c r="A3157" s="647" t="str">
        <f t="shared" si="271"/>
        <v>平成30</v>
      </c>
      <c r="B3157" s="684">
        <f t="shared" si="268"/>
        <v>84</v>
      </c>
      <c r="C3157" s="648" t="s">
        <v>6895</v>
      </c>
      <c r="D3157" s="648" t="str">
        <f t="shared" si="269"/>
        <v/>
      </c>
      <c r="E3157" s="664">
        <v>1</v>
      </c>
      <c r="F3157" s="650" t="s">
        <v>6920</v>
      </c>
      <c r="G3157" s="650" t="s">
        <v>2915</v>
      </c>
      <c r="H3157" s="650" t="s">
        <v>3538</v>
      </c>
      <c r="I3157" s="714" t="s">
        <v>4075</v>
      </c>
      <c r="J3157" s="669">
        <v>2</v>
      </c>
      <c r="K3157" s="669">
        <v>5</v>
      </c>
      <c r="L3157" s="669">
        <v>58</v>
      </c>
      <c r="M3157" s="176">
        <f t="shared" si="272"/>
        <v>58</v>
      </c>
      <c r="N3157" s="1106"/>
      <c r="O3157" s="1129" t="str">
        <f t="shared" si="270"/>
        <v/>
      </c>
      <c r="P3157" s="175"/>
      <c r="Q3157" s="175"/>
      <c r="R3157" s="175"/>
      <c r="S3157" s="175"/>
      <c r="T3157" s="175"/>
      <c r="U3157" s="175"/>
      <c r="V3157" s="175"/>
      <c r="W3157" s="175"/>
      <c r="X3157" s="175"/>
      <c r="Y3157" s="175"/>
      <c r="Z3157" s="175"/>
      <c r="AA3157" s="175"/>
      <c r="AB3157" s="175"/>
      <c r="AC3157" s="175"/>
      <c r="AD3157" s="175"/>
      <c r="AE3157" s="175"/>
      <c r="AF3157" s="175"/>
      <c r="AG3157" s="175"/>
    </row>
    <row r="3158" spans="1:33" ht="18" customHeight="1">
      <c r="A3158" s="647" t="str">
        <f t="shared" si="271"/>
        <v>平成30</v>
      </c>
      <c r="B3158" s="684">
        <f t="shared" si="268"/>
        <v>84</v>
      </c>
      <c r="C3158" s="648" t="s">
        <v>6921</v>
      </c>
      <c r="D3158" s="648" t="str">
        <f t="shared" si="269"/>
        <v/>
      </c>
      <c r="E3158" s="664">
        <v>1</v>
      </c>
      <c r="F3158" s="650" t="s">
        <v>6922</v>
      </c>
      <c r="G3158" s="650" t="s">
        <v>2915</v>
      </c>
      <c r="H3158" s="650" t="s">
        <v>3538</v>
      </c>
      <c r="I3158" s="714" t="s">
        <v>4075</v>
      </c>
      <c r="J3158" s="669">
        <v>2</v>
      </c>
      <c r="K3158" s="669">
        <v>5</v>
      </c>
      <c r="L3158" s="669">
        <v>100</v>
      </c>
      <c r="M3158" s="176">
        <f t="shared" si="272"/>
        <v>100</v>
      </c>
      <c r="N3158" s="1106"/>
      <c r="O3158" s="1129" t="str">
        <f t="shared" si="270"/>
        <v/>
      </c>
      <c r="P3158" s="175"/>
      <c r="Q3158" s="175"/>
      <c r="R3158" s="175"/>
      <c r="S3158" s="175"/>
      <c r="T3158" s="175"/>
      <c r="U3158" s="175"/>
      <c r="V3158" s="175"/>
      <c r="W3158" s="175"/>
      <c r="X3158" s="175"/>
      <c r="Y3158" s="175"/>
      <c r="Z3158" s="175"/>
      <c r="AA3158" s="175"/>
      <c r="AB3158" s="175"/>
      <c r="AC3158" s="175"/>
      <c r="AD3158" s="175"/>
      <c r="AE3158" s="175"/>
      <c r="AF3158" s="175"/>
      <c r="AG3158" s="175"/>
    </row>
    <row r="3159" spans="1:33" ht="18" customHeight="1">
      <c r="A3159" s="647" t="str">
        <f t="shared" si="271"/>
        <v>平成30</v>
      </c>
      <c r="B3159" s="551" t="str">
        <f t="shared" si="268"/>
        <v>-</v>
      </c>
      <c r="C3159" s="648" t="s">
        <v>6923</v>
      </c>
      <c r="D3159" s="648" t="str">
        <f t="shared" si="269"/>
        <v/>
      </c>
      <c r="E3159" s="664">
        <v>1</v>
      </c>
      <c r="F3159" s="651" t="s">
        <v>6924</v>
      </c>
      <c r="G3159" s="650" t="s">
        <v>3175</v>
      </c>
      <c r="H3159" s="650" t="s">
        <v>3585</v>
      </c>
      <c r="I3159" s="714" t="s">
        <v>4976</v>
      </c>
      <c r="J3159" s="669">
        <v>2</v>
      </c>
      <c r="K3159" s="669"/>
      <c r="L3159" s="669">
        <v>57</v>
      </c>
      <c r="M3159" s="176">
        <f t="shared" si="272"/>
        <v>57</v>
      </c>
      <c r="N3159" s="1106" t="s">
        <v>5342</v>
      </c>
      <c r="O3159" s="1129" t="str">
        <f t="shared" si="270"/>
        <v/>
      </c>
      <c r="P3159" s="175"/>
      <c r="Q3159" s="175"/>
      <c r="R3159" s="175"/>
      <c r="S3159" s="175"/>
      <c r="T3159" s="175"/>
      <c r="U3159" s="175"/>
      <c r="V3159" s="175"/>
      <c r="W3159" s="175"/>
      <c r="X3159" s="175"/>
      <c r="Y3159" s="175"/>
      <c r="Z3159" s="175"/>
      <c r="AA3159" s="175"/>
      <c r="AB3159" s="175"/>
      <c r="AC3159" s="175"/>
      <c r="AD3159" s="175"/>
      <c r="AE3159" s="175"/>
      <c r="AF3159" s="175"/>
      <c r="AG3159" s="175"/>
    </row>
    <row r="3160" spans="1:33" ht="18" customHeight="1">
      <c r="A3160" s="647" t="str">
        <f t="shared" si="271"/>
        <v>平成30</v>
      </c>
      <c r="B3160" s="551">
        <f t="shared" si="268"/>
        <v>122</v>
      </c>
      <c r="C3160" s="648" t="s">
        <v>6925</v>
      </c>
      <c r="D3160" s="648" t="str">
        <f t="shared" si="269"/>
        <v/>
      </c>
      <c r="E3160" s="664">
        <v>1</v>
      </c>
      <c r="F3160" s="651" t="s">
        <v>6161</v>
      </c>
      <c r="G3160" s="650" t="s">
        <v>445</v>
      </c>
      <c r="H3160" s="650" t="s">
        <v>3585</v>
      </c>
      <c r="I3160" s="714" t="s">
        <v>4976</v>
      </c>
      <c r="J3160" s="669">
        <v>2</v>
      </c>
      <c r="K3160" s="669">
        <v>2</v>
      </c>
      <c r="L3160" s="669">
        <v>50</v>
      </c>
      <c r="M3160" s="176">
        <f t="shared" si="272"/>
        <v>50</v>
      </c>
      <c r="N3160" s="1106" t="s">
        <v>5342</v>
      </c>
      <c r="O3160" s="1129" t="str">
        <f t="shared" si="270"/>
        <v/>
      </c>
      <c r="P3160" s="175"/>
      <c r="Q3160" s="175"/>
      <c r="R3160" s="175"/>
      <c r="S3160" s="175"/>
      <c r="T3160" s="175"/>
      <c r="U3160" s="175"/>
      <c r="V3160" s="175"/>
      <c r="W3160" s="175"/>
      <c r="X3160" s="175"/>
      <c r="Y3160" s="175"/>
      <c r="Z3160" s="175"/>
      <c r="AA3160" s="175"/>
      <c r="AB3160" s="175"/>
      <c r="AC3160" s="175"/>
      <c r="AD3160" s="175"/>
      <c r="AE3160" s="175"/>
      <c r="AF3160" s="175"/>
      <c r="AG3160" s="175"/>
    </row>
    <row r="3161" spans="1:33" ht="18" customHeight="1">
      <c r="A3161" s="647" t="str">
        <f t="shared" si="271"/>
        <v>平成30</v>
      </c>
      <c r="B3161" s="551">
        <f t="shared" si="268"/>
        <v>122</v>
      </c>
      <c r="C3161" s="648" t="s">
        <v>6926</v>
      </c>
      <c r="D3161" s="648" t="str">
        <f t="shared" si="269"/>
        <v/>
      </c>
      <c r="E3161" s="664">
        <v>1</v>
      </c>
      <c r="F3161" s="651" t="s">
        <v>1642</v>
      </c>
      <c r="G3161" s="650" t="s">
        <v>1997</v>
      </c>
      <c r="H3161" s="650" t="s">
        <v>3585</v>
      </c>
      <c r="I3161" s="714" t="s">
        <v>4976</v>
      </c>
      <c r="J3161" s="669">
        <v>2</v>
      </c>
      <c r="K3161" s="669">
        <v>2</v>
      </c>
      <c r="L3161" s="669">
        <v>27</v>
      </c>
      <c r="M3161" s="176">
        <f t="shared" si="272"/>
        <v>27</v>
      </c>
      <c r="N3161" s="1106" t="s">
        <v>5342</v>
      </c>
      <c r="O3161" s="1129" t="str">
        <f t="shared" si="270"/>
        <v/>
      </c>
      <c r="P3161" s="175"/>
      <c r="Q3161" s="175"/>
      <c r="R3161" s="175"/>
      <c r="S3161" s="175"/>
      <c r="T3161" s="175"/>
      <c r="U3161" s="175"/>
      <c r="V3161" s="175"/>
      <c r="W3161" s="175"/>
      <c r="X3161" s="175"/>
      <c r="Y3161" s="175"/>
      <c r="Z3161" s="175"/>
      <c r="AA3161" s="175"/>
      <c r="AB3161" s="175"/>
      <c r="AC3161" s="175"/>
      <c r="AD3161" s="175"/>
      <c r="AE3161" s="175"/>
      <c r="AF3161" s="175"/>
      <c r="AG3161" s="175"/>
    </row>
    <row r="3162" spans="1:33" ht="18" customHeight="1">
      <c r="A3162" s="647" t="str">
        <f t="shared" si="271"/>
        <v>平成30</v>
      </c>
      <c r="B3162" s="551">
        <f t="shared" si="268"/>
        <v>111</v>
      </c>
      <c r="C3162" s="648" t="s">
        <v>6927</v>
      </c>
      <c r="D3162" s="648" t="str">
        <f t="shared" si="269"/>
        <v/>
      </c>
      <c r="E3162" s="664">
        <v>1</v>
      </c>
      <c r="F3162" s="651" t="s">
        <v>6928</v>
      </c>
      <c r="G3162" s="650" t="s">
        <v>1997</v>
      </c>
      <c r="H3162" s="650" t="s">
        <v>3585</v>
      </c>
      <c r="I3162" s="714" t="s">
        <v>4976</v>
      </c>
      <c r="J3162" s="669">
        <v>2</v>
      </c>
      <c r="K3162" s="669">
        <v>3</v>
      </c>
      <c r="L3162" s="669">
        <v>33</v>
      </c>
      <c r="M3162" s="176">
        <f t="shared" si="272"/>
        <v>33</v>
      </c>
      <c r="N3162" s="1106" t="s">
        <v>5519</v>
      </c>
      <c r="O3162" s="1129" t="str">
        <f t="shared" si="270"/>
        <v/>
      </c>
      <c r="P3162" s="175"/>
      <c r="Q3162" s="175"/>
      <c r="R3162" s="175"/>
      <c r="S3162" s="175"/>
      <c r="T3162" s="175"/>
      <c r="U3162" s="175"/>
      <c r="V3162" s="175"/>
      <c r="W3162" s="175"/>
      <c r="X3162" s="175"/>
      <c r="Y3162" s="175"/>
      <c r="Z3162" s="175"/>
      <c r="AA3162" s="175"/>
      <c r="AB3162" s="175"/>
      <c r="AC3162" s="175"/>
      <c r="AD3162" s="175"/>
      <c r="AE3162" s="175"/>
      <c r="AF3162" s="175"/>
      <c r="AG3162" s="175"/>
    </row>
    <row r="3163" spans="1:33" ht="18" customHeight="1">
      <c r="A3163" s="647" t="str">
        <f t="shared" si="271"/>
        <v>平成30</v>
      </c>
      <c r="B3163" s="551">
        <f t="shared" si="268"/>
        <v>145</v>
      </c>
      <c r="C3163" s="648" t="s">
        <v>6929</v>
      </c>
      <c r="D3163" s="648" t="str">
        <f t="shared" si="269"/>
        <v/>
      </c>
      <c r="E3163" s="664">
        <v>1</v>
      </c>
      <c r="F3163" s="651" t="s">
        <v>3147</v>
      </c>
      <c r="G3163" s="650" t="s">
        <v>462</v>
      </c>
      <c r="H3163" s="650" t="s">
        <v>3585</v>
      </c>
      <c r="I3163" s="714" t="s">
        <v>4976</v>
      </c>
      <c r="J3163" s="669">
        <v>2</v>
      </c>
      <c r="K3163" s="669">
        <v>1</v>
      </c>
      <c r="L3163" s="669">
        <v>23</v>
      </c>
      <c r="M3163" s="176">
        <f t="shared" si="272"/>
        <v>23</v>
      </c>
      <c r="N3163" s="1106" t="s">
        <v>5342</v>
      </c>
      <c r="O3163" s="1129" t="str">
        <f t="shared" si="270"/>
        <v/>
      </c>
      <c r="P3163" s="175"/>
      <c r="Q3163" s="175"/>
      <c r="R3163" s="175"/>
      <c r="S3163" s="175"/>
      <c r="T3163" s="175"/>
      <c r="U3163" s="175"/>
      <c r="V3163" s="175"/>
      <c r="W3163" s="175"/>
      <c r="X3163" s="175"/>
      <c r="Y3163" s="175"/>
      <c r="Z3163" s="175"/>
      <c r="AA3163" s="175"/>
      <c r="AB3163" s="175"/>
      <c r="AC3163" s="175"/>
      <c r="AD3163" s="175"/>
      <c r="AE3163" s="175"/>
      <c r="AF3163" s="175"/>
      <c r="AG3163" s="175"/>
    </row>
    <row r="3164" spans="1:33" ht="18" customHeight="1">
      <c r="A3164" s="647" t="str">
        <f t="shared" si="271"/>
        <v>平成30</v>
      </c>
      <c r="B3164" s="551">
        <f t="shared" si="268"/>
        <v>122</v>
      </c>
      <c r="C3164" s="648" t="s">
        <v>6930</v>
      </c>
      <c r="D3164" s="648" t="str">
        <f t="shared" si="269"/>
        <v/>
      </c>
      <c r="E3164" s="664">
        <v>1</v>
      </c>
      <c r="F3164" s="651" t="s">
        <v>6167</v>
      </c>
      <c r="G3164" s="650" t="s">
        <v>6931</v>
      </c>
      <c r="H3164" s="650" t="s">
        <v>3585</v>
      </c>
      <c r="I3164" s="714" t="s">
        <v>4976</v>
      </c>
      <c r="J3164" s="669">
        <v>2</v>
      </c>
      <c r="K3164" s="669">
        <v>2</v>
      </c>
      <c r="L3164" s="669">
        <v>21</v>
      </c>
      <c r="M3164" s="176">
        <f t="shared" si="272"/>
        <v>21</v>
      </c>
      <c r="N3164" s="1106" t="s">
        <v>5342</v>
      </c>
      <c r="O3164" s="1129" t="str">
        <f t="shared" si="270"/>
        <v/>
      </c>
      <c r="P3164" s="175"/>
      <c r="Q3164" s="175"/>
      <c r="R3164" s="175"/>
      <c r="S3164" s="175"/>
      <c r="T3164" s="175"/>
      <c r="U3164" s="175"/>
      <c r="V3164" s="175"/>
      <c r="W3164" s="175"/>
      <c r="X3164" s="175"/>
      <c r="Y3164" s="175"/>
      <c r="Z3164" s="175"/>
      <c r="AA3164" s="175"/>
      <c r="AB3164" s="175"/>
      <c r="AC3164" s="175"/>
      <c r="AD3164" s="175"/>
      <c r="AE3164" s="175"/>
      <c r="AF3164" s="175"/>
      <c r="AG3164" s="175"/>
    </row>
    <row r="3165" spans="1:33" ht="18" customHeight="1">
      <c r="A3165" s="647" t="str">
        <f t="shared" si="271"/>
        <v>平成30</v>
      </c>
      <c r="B3165" s="684">
        <f t="shared" si="268"/>
        <v>122</v>
      </c>
      <c r="C3165" s="648" t="s">
        <v>6907</v>
      </c>
      <c r="D3165" s="648" t="str">
        <f t="shared" si="269"/>
        <v/>
      </c>
      <c r="E3165" s="664">
        <v>1</v>
      </c>
      <c r="F3165" s="651" t="s">
        <v>6932</v>
      </c>
      <c r="G3165" s="650" t="s">
        <v>6933</v>
      </c>
      <c r="H3165" s="650" t="s">
        <v>2885</v>
      </c>
      <c r="I3165" s="714" t="s">
        <v>5039</v>
      </c>
      <c r="J3165" s="669">
        <v>2</v>
      </c>
      <c r="K3165" s="669">
        <v>2</v>
      </c>
      <c r="L3165" s="669">
        <v>23</v>
      </c>
      <c r="M3165" s="176">
        <f t="shared" si="272"/>
        <v>23</v>
      </c>
      <c r="N3165" s="1106" t="s">
        <v>5342</v>
      </c>
      <c r="O3165" s="1129" t="str">
        <f t="shared" si="270"/>
        <v/>
      </c>
      <c r="P3165" s="175"/>
      <c r="Q3165" s="175"/>
      <c r="R3165" s="175"/>
      <c r="S3165" s="175"/>
      <c r="T3165" s="175"/>
      <c r="U3165" s="175"/>
      <c r="V3165" s="175"/>
      <c r="W3165" s="175"/>
      <c r="X3165" s="175"/>
      <c r="Y3165" s="175"/>
      <c r="Z3165" s="175"/>
      <c r="AA3165" s="175"/>
      <c r="AB3165" s="175"/>
      <c r="AC3165" s="175"/>
      <c r="AD3165" s="175"/>
      <c r="AE3165" s="175"/>
      <c r="AF3165" s="175"/>
      <c r="AG3165" s="175"/>
    </row>
    <row r="3166" spans="1:33" ht="18" customHeight="1">
      <c r="A3166" s="647" t="str">
        <f t="shared" si="271"/>
        <v>平成30</v>
      </c>
      <c r="B3166" s="551" t="str">
        <f t="shared" si="268"/>
        <v>-</v>
      </c>
      <c r="C3166" s="648" t="s">
        <v>6934</v>
      </c>
      <c r="D3166" s="648" t="str">
        <f t="shared" si="269"/>
        <v/>
      </c>
      <c r="E3166" s="664">
        <v>1</v>
      </c>
      <c r="F3166" s="651" t="s">
        <v>6935</v>
      </c>
      <c r="G3166" s="650" t="s">
        <v>3709</v>
      </c>
      <c r="H3166" s="650" t="s">
        <v>3585</v>
      </c>
      <c r="I3166" s="714" t="s">
        <v>4976</v>
      </c>
      <c r="J3166" s="669">
        <v>2</v>
      </c>
      <c r="K3166" s="669"/>
      <c r="L3166" s="669">
        <v>46</v>
      </c>
      <c r="M3166" s="176">
        <f t="shared" si="272"/>
        <v>46</v>
      </c>
      <c r="N3166" s="1106" t="s">
        <v>5342</v>
      </c>
      <c r="O3166" s="1129" t="str">
        <f t="shared" si="270"/>
        <v/>
      </c>
      <c r="P3166" s="175"/>
      <c r="Q3166" s="175"/>
      <c r="R3166" s="175"/>
      <c r="S3166" s="175"/>
      <c r="T3166" s="175"/>
      <c r="U3166" s="175"/>
      <c r="V3166" s="175"/>
      <c r="W3166" s="175"/>
      <c r="X3166" s="175"/>
      <c r="Y3166" s="175"/>
      <c r="Z3166" s="175"/>
      <c r="AA3166" s="175"/>
      <c r="AB3166" s="175"/>
      <c r="AC3166" s="175"/>
      <c r="AD3166" s="175"/>
      <c r="AE3166" s="175"/>
      <c r="AF3166" s="175"/>
      <c r="AG3166" s="175"/>
    </row>
    <row r="3167" spans="1:33" ht="18" customHeight="1">
      <c r="A3167" s="647" t="str">
        <f t="shared" si="271"/>
        <v>平成30</v>
      </c>
      <c r="B3167" s="684">
        <f t="shared" si="268"/>
        <v>74</v>
      </c>
      <c r="C3167" s="648" t="s">
        <v>6936</v>
      </c>
      <c r="D3167" s="648" t="str">
        <f t="shared" si="269"/>
        <v/>
      </c>
      <c r="E3167" s="664">
        <v>1</v>
      </c>
      <c r="F3167" s="650" t="s">
        <v>6937</v>
      </c>
      <c r="G3167" s="650" t="s">
        <v>6938</v>
      </c>
      <c r="H3167" s="650" t="s">
        <v>3520</v>
      </c>
      <c r="I3167" s="714" t="s">
        <v>5039</v>
      </c>
      <c r="J3167" s="669">
        <v>1</v>
      </c>
      <c r="K3167" s="669">
        <v>6</v>
      </c>
      <c r="L3167" s="669">
        <v>236</v>
      </c>
      <c r="M3167" s="176">
        <f t="shared" si="272"/>
        <v>236</v>
      </c>
      <c r="N3167" s="1106" t="s">
        <v>5342</v>
      </c>
      <c r="O3167" s="1129" t="str">
        <f t="shared" si="270"/>
        <v/>
      </c>
      <c r="P3167" s="175"/>
      <c r="Q3167" s="175"/>
      <c r="R3167" s="175"/>
      <c r="S3167" s="175"/>
      <c r="T3167" s="175"/>
      <c r="U3167" s="175"/>
      <c r="V3167" s="175"/>
      <c r="W3167" s="175"/>
      <c r="X3167" s="175"/>
      <c r="Y3167" s="175"/>
      <c r="Z3167" s="175"/>
      <c r="AA3167" s="175"/>
      <c r="AB3167" s="175"/>
      <c r="AC3167" s="175"/>
      <c r="AD3167" s="175"/>
      <c r="AE3167" s="175"/>
      <c r="AF3167" s="175"/>
      <c r="AG3167" s="175"/>
    </row>
    <row r="3168" spans="1:33" ht="18" customHeight="1">
      <c r="A3168" s="647" t="str">
        <f t="shared" si="271"/>
        <v>平成30</v>
      </c>
      <c r="B3168" s="684">
        <f t="shared" si="268"/>
        <v>6</v>
      </c>
      <c r="C3168" s="648" t="s">
        <v>6939</v>
      </c>
      <c r="D3168" s="648">
        <f t="shared" si="269"/>
        <v>43443</v>
      </c>
      <c r="E3168" s="664">
        <v>2</v>
      </c>
      <c r="F3168" s="650" t="s">
        <v>6940</v>
      </c>
      <c r="G3168" s="650" t="s">
        <v>6938</v>
      </c>
      <c r="H3168" s="650" t="s">
        <v>3520</v>
      </c>
      <c r="I3168" s="714" t="s">
        <v>5039</v>
      </c>
      <c r="J3168" s="669">
        <v>1</v>
      </c>
      <c r="K3168" s="669">
        <v>99</v>
      </c>
      <c r="L3168" s="669">
        <v>315</v>
      </c>
      <c r="M3168" s="176">
        <f t="shared" si="272"/>
        <v>630</v>
      </c>
      <c r="N3168" s="1106"/>
      <c r="O3168" s="1129" t="str">
        <f t="shared" si="270"/>
        <v/>
      </c>
      <c r="P3168" s="175"/>
      <c r="Q3168" s="175"/>
      <c r="R3168" s="175"/>
      <c r="S3168" s="175"/>
      <c r="T3168" s="175"/>
      <c r="U3168" s="175"/>
      <c r="V3168" s="175"/>
      <c r="W3168" s="175"/>
      <c r="X3168" s="175"/>
      <c r="Y3168" s="175"/>
      <c r="Z3168" s="175"/>
      <c r="AA3168" s="175"/>
      <c r="AB3168" s="175"/>
      <c r="AC3168" s="175"/>
      <c r="AD3168" s="175"/>
      <c r="AE3168" s="175"/>
      <c r="AF3168" s="175"/>
      <c r="AG3168" s="175"/>
    </row>
    <row r="3169" spans="1:33" ht="18" customHeight="1">
      <c r="A3169" s="647" t="str">
        <f t="shared" si="271"/>
        <v>平成30</v>
      </c>
      <c r="B3169" s="684">
        <f t="shared" si="268"/>
        <v>74</v>
      </c>
      <c r="C3169" s="648" t="s">
        <v>6941</v>
      </c>
      <c r="D3169" s="648" t="str">
        <f t="shared" si="269"/>
        <v/>
      </c>
      <c r="E3169" s="664">
        <v>1</v>
      </c>
      <c r="F3169" s="650" t="s">
        <v>6942</v>
      </c>
      <c r="G3169" s="728" t="s">
        <v>6943</v>
      </c>
      <c r="H3169" s="650" t="s">
        <v>3571</v>
      </c>
      <c r="I3169" s="714" t="s">
        <v>6476</v>
      </c>
      <c r="J3169" s="669">
        <v>2</v>
      </c>
      <c r="K3169" s="669">
        <v>6</v>
      </c>
      <c r="L3169" s="669">
        <v>72</v>
      </c>
      <c r="M3169" s="176">
        <f t="shared" si="272"/>
        <v>72</v>
      </c>
      <c r="N3169" s="1106" t="s">
        <v>5519</v>
      </c>
      <c r="O3169" s="1129" t="str">
        <f t="shared" si="270"/>
        <v/>
      </c>
      <c r="P3169" s="175"/>
      <c r="Q3169" s="175"/>
      <c r="R3169" s="175"/>
      <c r="S3169" s="175"/>
      <c r="T3169" s="175"/>
      <c r="U3169" s="175"/>
      <c r="V3169" s="175"/>
      <c r="W3169" s="175"/>
      <c r="X3169" s="175"/>
      <c r="Y3169" s="175"/>
      <c r="Z3169" s="175"/>
      <c r="AA3169" s="175"/>
      <c r="AB3169" s="175"/>
      <c r="AC3169" s="175"/>
      <c r="AD3169" s="175"/>
      <c r="AE3169" s="175"/>
      <c r="AF3169" s="175"/>
      <c r="AG3169" s="175"/>
    </row>
    <row r="3170" spans="1:33" ht="18" customHeight="1">
      <c r="A3170" s="647" t="str">
        <f t="shared" si="271"/>
        <v>平成30</v>
      </c>
      <c r="B3170" s="684">
        <f t="shared" si="268"/>
        <v>84</v>
      </c>
      <c r="C3170" s="648" t="s">
        <v>6853</v>
      </c>
      <c r="D3170" s="648" t="str">
        <f t="shared" si="269"/>
        <v/>
      </c>
      <c r="E3170" s="664">
        <v>1</v>
      </c>
      <c r="F3170" s="650" t="s">
        <v>6944</v>
      </c>
      <c r="G3170" s="728" t="s">
        <v>6945</v>
      </c>
      <c r="H3170" s="650" t="s">
        <v>3571</v>
      </c>
      <c r="I3170" s="714" t="s">
        <v>6476</v>
      </c>
      <c r="J3170" s="669">
        <v>2</v>
      </c>
      <c r="K3170" s="669">
        <v>5</v>
      </c>
      <c r="L3170" s="669">
        <v>88</v>
      </c>
      <c r="M3170" s="176">
        <f t="shared" si="272"/>
        <v>88</v>
      </c>
      <c r="N3170" s="1106" t="s">
        <v>5519</v>
      </c>
      <c r="O3170" s="1129" t="str">
        <f t="shared" si="270"/>
        <v/>
      </c>
      <c r="P3170" s="175"/>
      <c r="Q3170" s="175"/>
      <c r="R3170" s="175"/>
      <c r="S3170" s="175"/>
      <c r="T3170" s="175"/>
      <c r="U3170" s="175"/>
      <c r="V3170" s="175"/>
      <c r="W3170" s="175"/>
      <c r="X3170" s="175"/>
      <c r="Y3170" s="175"/>
      <c r="Z3170" s="175"/>
      <c r="AA3170" s="175"/>
      <c r="AB3170" s="175"/>
      <c r="AC3170" s="175"/>
      <c r="AD3170" s="175"/>
      <c r="AE3170" s="175"/>
      <c r="AF3170" s="175"/>
      <c r="AG3170" s="175"/>
    </row>
    <row r="3171" spans="1:33" ht="18" customHeight="1">
      <c r="A3171" s="647" t="str">
        <f t="shared" si="271"/>
        <v>平成30</v>
      </c>
      <c r="B3171" s="684">
        <f t="shared" si="268"/>
        <v>74</v>
      </c>
      <c r="C3171" s="648" t="s">
        <v>6946</v>
      </c>
      <c r="D3171" s="648" t="str">
        <f t="shared" si="269"/>
        <v/>
      </c>
      <c r="E3171" s="664">
        <v>1</v>
      </c>
      <c r="F3171" s="650" t="s">
        <v>6947</v>
      </c>
      <c r="G3171" s="728" t="s">
        <v>6948</v>
      </c>
      <c r="H3171" s="650" t="s">
        <v>3571</v>
      </c>
      <c r="I3171" s="714" t="s">
        <v>6476</v>
      </c>
      <c r="J3171" s="669">
        <v>2</v>
      </c>
      <c r="K3171" s="669">
        <v>6</v>
      </c>
      <c r="L3171" s="669">
        <v>155</v>
      </c>
      <c r="M3171" s="176">
        <f t="shared" si="272"/>
        <v>155</v>
      </c>
      <c r="N3171" s="1106" t="s">
        <v>5519</v>
      </c>
      <c r="O3171" s="1129" t="str">
        <f t="shared" si="270"/>
        <v/>
      </c>
      <c r="P3171" s="175"/>
      <c r="Q3171" s="175"/>
      <c r="R3171" s="175"/>
      <c r="S3171" s="175"/>
      <c r="T3171" s="175"/>
      <c r="U3171" s="175"/>
      <c r="V3171" s="175"/>
      <c r="W3171" s="175"/>
      <c r="X3171" s="175"/>
      <c r="Y3171" s="175"/>
      <c r="Z3171" s="175"/>
      <c r="AA3171" s="175"/>
      <c r="AB3171" s="175"/>
      <c r="AC3171" s="175"/>
      <c r="AD3171" s="175"/>
      <c r="AE3171" s="175"/>
      <c r="AF3171" s="175"/>
      <c r="AG3171" s="175"/>
    </row>
    <row r="3172" spans="1:33" ht="18" customHeight="1">
      <c r="A3172" s="647" t="str">
        <f t="shared" si="271"/>
        <v>平成30</v>
      </c>
      <c r="B3172" s="684">
        <f t="shared" si="268"/>
        <v>96</v>
      </c>
      <c r="C3172" s="648" t="s">
        <v>6949</v>
      </c>
      <c r="D3172" s="648" t="str">
        <f t="shared" si="269"/>
        <v/>
      </c>
      <c r="E3172" s="664">
        <v>1</v>
      </c>
      <c r="F3172" s="650" t="s">
        <v>6950</v>
      </c>
      <c r="G3172" s="728" t="s">
        <v>6951</v>
      </c>
      <c r="H3172" s="650" t="s">
        <v>3571</v>
      </c>
      <c r="I3172" s="714" t="s">
        <v>6476</v>
      </c>
      <c r="J3172" s="669">
        <v>2</v>
      </c>
      <c r="K3172" s="669">
        <v>4</v>
      </c>
      <c r="L3172" s="669">
        <v>95</v>
      </c>
      <c r="M3172" s="176">
        <f t="shared" si="272"/>
        <v>95</v>
      </c>
      <c r="N3172" s="1106" t="s">
        <v>5519</v>
      </c>
      <c r="O3172" s="1129" t="str">
        <f t="shared" si="270"/>
        <v/>
      </c>
      <c r="P3172" s="175"/>
      <c r="Q3172" s="175"/>
      <c r="R3172" s="175"/>
      <c r="S3172" s="175"/>
      <c r="T3172" s="175"/>
      <c r="U3172" s="175"/>
      <c r="V3172" s="175"/>
      <c r="W3172" s="175"/>
      <c r="X3172" s="175"/>
      <c r="Y3172" s="175"/>
      <c r="Z3172" s="175"/>
      <c r="AA3172" s="175"/>
      <c r="AB3172" s="175"/>
      <c r="AC3172" s="175"/>
      <c r="AD3172" s="175"/>
      <c r="AE3172" s="175"/>
      <c r="AF3172" s="175"/>
      <c r="AG3172" s="175"/>
    </row>
    <row r="3173" spans="1:33" ht="18" customHeight="1">
      <c r="A3173" s="647" t="str">
        <f t="shared" si="271"/>
        <v>平成30</v>
      </c>
      <c r="B3173" s="684">
        <f t="shared" si="268"/>
        <v>122</v>
      </c>
      <c r="C3173" s="648" t="s">
        <v>6825</v>
      </c>
      <c r="D3173" s="648" t="str">
        <f t="shared" si="269"/>
        <v/>
      </c>
      <c r="E3173" s="664">
        <v>1</v>
      </c>
      <c r="F3173" s="650" t="s">
        <v>6952</v>
      </c>
      <c r="G3173" s="728" t="s">
        <v>6953</v>
      </c>
      <c r="H3173" s="650" t="s">
        <v>3571</v>
      </c>
      <c r="I3173" s="714" t="s">
        <v>6476</v>
      </c>
      <c r="J3173" s="669">
        <v>2</v>
      </c>
      <c r="K3173" s="669">
        <v>2</v>
      </c>
      <c r="L3173" s="669">
        <v>52</v>
      </c>
      <c r="M3173" s="176">
        <f t="shared" si="272"/>
        <v>52</v>
      </c>
      <c r="N3173" s="1106" t="s">
        <v>5519</v>
      </c>
      <c r="O3173" s="1129" t="str">
        <f t="shared" si="270"/>
        <v/>
      </c>
      <c r="P3173" s="175"/>
      <c r="Q3173" s="175"/>
      <c r="R3173" s="175"/>
      <c r="S3173" s="175"/>
      <c r="T3173" s="175"/>
      <c r="U3173" s="175"/>
      <c r="V3173" s="175"/>
      <c r="W3173" s="175"/>
      <c r="X3173" s="175"/>
      <c r="Y3173" s="175"/>
      <c r="Z3173" s="175"/>
      <c r="AA3173" s="175"/>
      <c r="AB3173" s="175"/>
      <c r="AC3173" s="175"/>
      <c r="AD3173" s="175"/>
      <c r="AE3173" s="175"/>
      <c r="AF3173" s="175"/>
      <c r="AG3173" s="175"/>
    </row>
    <row r="3174" spans="1:33" ht="18" customHeight="1">
      <c r="A3174" s="647" t="str">
        <f t="shared" si="271"/>
        <v>平成30</v>
      </c>
      <c r="B3174" s="684">
        <f t="shared" si="268"/>
        <v>96</v>
      </c>
      <c r="C3174" s="648" t="s">
        <v>6954</v>
      </c>
      <c r="D3174" s="648" t="str">
        <f t="shared" si="269"/>
        <v/>
      </c>
      <c r="E3174" s="664">
        <v>1</v>
      </c>
      <c r="F3174" s="650" t="s">
        <v>6955</v>
      </c>
      <c r="G3174" s="728" t="s">
        <v>3134</v>
      </c>
      <c r="H3174" s="650" t="s">
        <v>3571</v>
      </c>
      <c r="I3174" s="714" t="s">
        <v>6476</v>
      </c>
      <c r="J3174" s="669">
        <v>2</v>
      </c>
      <c r="K3174" s="669">
        <v>4</v>
      </c>
      <c r="L3174" s="669">
        <v>48</v>
      </c>
      <c r="M3174" s="176">
        <f t="shared" si="272"/>
        <v>48</v>
      </c>
      <c r="N3174" s="1106" t="s">
        <v>5519</v>
      </c>
      <c r="O3174" s="1129" t="str">
        <f t="shared" si="270"/>
        <v/>
      </c>
      <c r="P3174" s="175"/>
      <c r="Q3174" s="175"/>
      <c r="R3174" s="175"/>
      <c r="S3174" s="175"/>
      <c r="T3174" s="175"/>
      <c r="U3174" s="175"/>
      <c r="V3174" s="175"/>
      <c r="W3174" s="175"/>
      <c r="X3174" s="175"/>
      <c r="Y3174" s="175"/>
      <c r="Z3174" s="175"/>
      <c r="AA3174" s="175"/>
      <c r="AB3174" s="175"/>
      <c r="AC3174" s="175"/>
      <c r="AD3174" s="175"/>
      <c r="AE3174" s="175"/>
      <c r="AF3174" s="175"/>
      <c r="AG3174" s="175"/>
    </row>
    <row r="3175" spans="1:33" ht="18" customHeight="1">
      <c r="A3175" s="647" t="str">
        <f t="shared" si="271"/>
        <v>平成30</v>
      </c>
      <c r="B3175" s="684">
        <f t="shared" si="268"/>
        <v>122</v>
      </c>
      <c r="C3175" s="648" t="s">
        <v>6956</v>
      </c>
      <c r="D3175" s="648" t="str">
        <f t="shared" si="269"/>
        <v/>
      </c>
      <c r="E3175" s="664">
        <v>1</v>
      </c>
      <c r="F3175" s="650" t="s">
        <v>6957</v>
      </c>
      <c r="G3175" s="728" t="s">
        <v>3134</v>
      </c>
      <c r="H3175" s="650" t="s">
        <v>3571</v>
      </c>
      <c r="I3175" s="714" t="s">
        <v>6476</v>
      </c>
      <c r="J3175" s="669">
        <v>2</v>
      </c>
      <c r="K3175" s="669">
        <v>2</v>
      </c>
      <c r="L3175" s="669">
        <v>52</v>
      </c>
      <c r="M3175" s="176">
        <f t="shared" si="272"/>
        <v>52</v>
      </c>
      <c r="N3175" s="1106" t="s">
        <v>5519</v>
      </c>
      <c r="O3175" s="1129" t="str">
        <f t="shared" si="270"/>
        <v/>
      </c>
      <c r="P3175" s="175"/>
      <c r="Q3175" s="175"/>
      <c r="R3175" s="175"/>
      <c r="S3175" s="175"/>
      <c r="T3175" s="175"/>
      <c r="U3175" s="175"/>
      <c r="V3175" s="175"/>
      <c r="W3175" s="175"/>
      <c r="X3175" s="175"/>
      <c r="Y3175" s="175"/>
      <c r="Z3175" s="175"/>
      <c r="AA3175" s="175"/>
      <c r="AB3175" s="175"/>
      <c r="AC3175" s="175"/>
      <c r="AD3175" s="175"/>
      <c r="AE3175" s="175"/>
      <c r="AF3175" s="175"/>
      <c r="AG3175" s="175"/>
    </row>
    <row r="3176" spans="1:33" ht="18" customHeight="1">
      <c r="A3176" s="647" t="str">
        <f t="shared" si="271"/>
        <v>平成30</v>
      </c>
      <c r="B3176" s="684">
        <f t="shared" si="268"/>
        <v>145</v>
      </c>
      <c r="C3176" s="648" t="s">
        <v>6958</v>
      </c>
      <c r="D3176" s="648" t="str">
        <f t="shared" si="269"/>
        <v/>
      </c>
      <c r="E3176" s="664">
        <v>1</v>
      </c>
      <c r="F3176" s="650" t="s">
        <v>6959</v>
      </c>
      <c r="G3176" s="728" t="s">
        <v>6960</v>
      </c>
      <c r="H3176" s="650" t="s">
        <v>3571</v>
      </c>
      <c r="I3176" s="714" t="s">
        <v>6476</v>
      </c>
      <c r="J3176" s="669">
        <v>2</v>
      </c>
      <c r="K3176" s="669">
        <v>1</v>
      </c>
      <c r="L3176" s="669">
        <v>24</v>
      </c>
      <c r="M3176" s="176">
        <f t="shared" si="272"/>
        <v>24</v>
      </c>
      <c r="N3176" s="1106" t="s">
        <v>5519</v>
      </c>
      <c r="O3176" s="1129" t="str">
        <f t="shared" si="270"/>
        <v/>
      </c>
      <c r="P3176" s="175"/>
      <c r="Q3176" s="175"/>
      <c r="R3176" s="175"/>
      <c r="S3176" s="175"/>
      <c r="T3176" s="175"/>
      <c r="U3176" s="175"/>
      <c r="V3176" s="175"/>
      <c r="W3176" s="175"/>
      <c r="X3176" s="175"/>
      <c r="Y3176" s="175"/>
      <c r="Z3176" s="175"/>
      <c r="AA3176" s="175"/>
      <c r="AB3176" s="175"/>
      <c r="AC3176" s="175"/>
      <c r="AD3176" s="175"/>
      <c r="AE3176" s="175"/>
      <c r="AF3176" s="175"/>
      <c r="AG3176" s="175"/>
    </row>
    <row r="3177" spans="1:33" ht="18" customHeight="1">
      <c r="A3177" s="647" t="str">
        <f t="shared" si="271"/>
        <v>平成30</v>
      </c>
      <c r="B3177" s="684">
        <f t="shared" si="268"/>
        <v>145</v>
      </c>
      <c r="C3177" s="648" t="s">
        <v>6961</v>
      </c>
      <c r="D3177" s="648" t="str">
        <f t="shared" si="269"/>
        <v/>
      </c>
      <c r="E3177" s="664">
        <v>1</v>
      </c>
      <c r="F3177" s="650" t="s">
        <v>6962</v>
      </c>
      <c r="G3177" s="728" t="s">
        <v>6963</v>
      </c>
      <c r="H3177" s="650" t="s">
        <v>3571</v>
      </c>
      <c r="I3177" s="714" t="s">
        <v>6476</v>
      </c>
      <c r="J3177" s="669">
        <v>2</v>
      </c>
      <c r="K3177" s="669">
        <v>1</v>
      </c>
      <c r="L3177" s="669">
        <v>31</v>
      </c>
      <c r="M3177" s="176">
        <f t="shared" si="272"/>
        <v>31</v>
      </c>
      <c r="N3177" s="1106" t="s">
        <v>5519</v>
      </c>
      <c r="O3177" s="1129" t="str">
        <f t="shared" si="270"/>
        <v/>
      </c>
      <c r="P3177" s="175"/>
      <c r="Q3177" s="175"/>
      <c r="R3177" s="175"/>
      <c r="S3177" s="175"/>
      <c r="T3177" s="175"/>
      <c r="U3177" s="175"/>
      <c r="V3177" s="175"/>
      <c r="W3177" s="175"/>
      <c r="X3177" s="175"/>
      <c r="Y3177" s="175"/>
      <c r="Z3177" s="175"/>
      <c r="AA3177" s="175"/>
      <c r="AB3177" s="175"/>
      <c r="AC3177" s="175"/>
      <c r="AD3177" s="175"/>
      <c r="AE3177" s="175"/>
      <c r="AF3177" s="175"/>
      <c r="AG3177" s="175"/>
    </row>
    <row r="3178" spans="1:33" ht="18" customHeight="1">
      <c r="A3178" s="647" t="str">
        <f t="shared" si="271"/>
        <v>平成30</v>
      </c>
      <c r="B3178" s="684">
        <f t="shared" si="268"/>
        <v>145</v>
      </c>
      <c r="C3178" s="648" t="s">
        <v>6964</v>
      </c>
      <c r="D3178" s="648" t="str">
        <f t="shared" si="269"/>
        <v/>
      </c>
      <c r="E3178" s="664">
        <v>1</v>
      </c>
      <c r="F3178" s="650" t="s">
        <v>6965</v>
      </c>
      <c r="G3178" s="650" t="s">
        <v>6966</v>
      </c>
      <c r="H3178" s="650" t="s">
        <v>3571</v>
      </c>
      <c r="I3178" s="714" t="s">
        <v>6476</v>
      </c>
      <c r="J3178" s="669">
        <v>2</v>
      </c>
      <c r="K3178" s="669">
        <v>1</v>
      </c>
      <c r="L3178" s="669">
        <v>25</v>
      </c>
      <c r="M3178" s="176">
        <f t="shared" si="272"/>
        <v>25</v>
      </c>
      <c r="N3178" s="1106"/>
      <c r="O3178" s="1129" t="str">
        <f t="shared" si="270"/>
        <v/>
      </c>
      <c r="P3178" s="175"/>
      <c r="Q3178" s="175"/>
      <c r="R3178" s="175"/>
      <c r="S3178" s="175"/>
      <c r="T3178" s="175"/>
      <c r="U3178" s="175"/>
      <c r="V3178" s="175"/>
      <c r="W3178" s="175"/>
      <c r="X3178" s="175"/>
      <c r="Y3178" s="175"/>
      <c r="Z3178" s="175"/>
      <c r="AA3178" s="175"/>
      <c r="AB3178" s="175"/>
      <c r="AC3178" s="175"/>
      <c r="AD3178" s="175"/>
      <c r="AE3178" s="175"/>
      <c r="AF3178" s="175"/>
      <c r="AG3178" s="175"/>
    </row>
    <row r="3179" spans="1:33" ht="18" customHeight="1">
      <c r="A3179" s="647" t="str">
        <f t="shared" si="271"/>
        <v>平成30</v>
      </c>
      <c r="B3179" s="684">
        <f t="shared" si="268"/>
        <v>17</v>
      </c>
      <c r="C3179" s="648" t="s">
        <v>6967</v>
      </c>
      <c r="D3179" s="648" t="str">
        <f t="shared" si="269"/>
        <v/>
      </c>
      <c r="E3179" s="664">
        <v>1</v>
      </c>
      <c r="F3179" s="650" t="s">
        <v>6968</v>
      </c>
      <c r="G3179" s="650" t="s">
        <v>4929</v>
      </c>
      <c r="H3179" s="650" t="s">
        <v>3571</v>
      </c>
      <c r="I3179" s="714" t="s">
        <v>6476</v>
      </c>
      <c r="J3179" s="669">
        <v>1</v>
      </c>
      <c r="K3179" s="669">
        <v>35</v>
      </c>
      <c r="L3179" s="669">
        <v>212</v>
      </c>
      <c r="M3179" s="176">
        <f t="shared" si="272"/>
        <v>212</v>
      </c>
      <c r="N3179" s="1106"/>
      <c r="O3179" s="1129" t="str">
        <f t="shared" si="270"/>
        <v/>
      </c>
      <c r="P3179" s="175"/>
      <c r="Q3179" s="175"/>
      <c r="R3179" s="175"/>
      <c r="S3179" s="175"/>
      <c r="T3179" s="175"/>
      <c r="U3179" s="175"/>
      <c r="V3179" s="175"/>
      <c r="W3179" s="175"/>
      <c r="X3179" s="175"/>
      <c r="Y3179" s="175"/>
      <c r="Z3179" s="175"/>
      <c r="AA3179" s="175"/>
      <c r="AB3179" s="175"/>
      <c r="AC3179" s="175"/>
      <c r="AD3179" s="175"/>
      <c r="AE3179" s="175"/>
      <c r="AF3179" s="175"/>
      <c r="AG3179" s="175"/>
    </row>
    <row r="3180" spans="1:33" ht="18" customHeight="1">
      <c r="A3180" s="647" t="str">
        <f t="shared" si="271"/>
        <v>平成30</v>
      </c>
      <c r="B3180" s="684">
        <f t="shared" si="268"/>
        <v>27</v>
      </c>
      <c r="C3180" s="648" t="s">
        <v>6969</v>
      </c>
      <c r="D3180" s="648" t="str">
        <f t="shared" si="269"/>
        <v/>
      </c>
      <c r="E3180" s="664">
        <v>1</v>
      </c>
      <c r="F3180" s="650" t="s">
        <v>6970</v>
      </c>
      <c r="G3180" s="650" t="s">
        <v>3519</v>
      </c>
      <c r="H3180" s="650" t="s">
        <v>3520</v>
      </c>
      <c r="I3180" s="714" t="s">
        <v>5039</v>
      </c>
      <c r="J3180" s="669">
        <v>1</v>
      </c>
      <c r="K3180" s="669">
        <v>14</v>
      </c>
      <c r="L3180" s="669">
        <v>162</v>
      </c>
      <c r="M3180" s="176">
        <f t="shared" si="272"/>
        <v>162</v>
      </c>
      <c r="N3180" s="1106"/>
      <c r="O3180" s="1129" t="str">
        <f t="shared" si="270"/>
        <v/>
      </c>
      <c r="P3180" s="175"/>
      <c r="Q3180" s="175"/>
      <c r="R3180" s="175"/>
      <c r="S3180" s="175"/>
      <c r="T3180" s="175"/>
      <c r="U3180" s="175"/>
      <c r="V3180" s="175"/>
      <c r="W3180" s="175"/>
      <c r="X3180" s="175"/>
      <c r="Y3180" s="175"/>
      <c r="Z3180" s="175"/>
      <c r="AA3180" s="175"/>
      <c r="AB3180" s="175"/>
      <c r="AC3180" s="175"/>
      <c r="AD3180" s="175"/>
      <c r="AE3180" s="175"/>
      <c r="AF3180" s="175"/>
      <c r="AG3180" s="175"/>
    </row>
    <row r="3181" spans="1:33" ht="18" customHeight="1">
      <c r="A3181" s="647" t="str">
        <f t="shared" si="271"/>
        <v>平成30</v>
      </c>
      <c r="B3181" s="551" t="str">
        <f t="shared" si="268"/>
        <v>-</v>
      </c>
      <c r="C3181" s="648" t="s">
        <v>6971</v>
      </c>
      <c r="D3181" s="648">
        <f t="shared" si="269"/>
        <v>43431</v>
      </c>
      <c r="E3181" s="664">
        <v>3</v>
      </c>
      <c r="F3181" s="679" t="s">
        <v>6972</v>
      </c>
      <c r="G3181" s="650" t="s">
        <v>372</v>
      </c>
      <c r="H3181" s="679" t="s">
        <v>3536</v>
      </c>
      <c r="I3181" s="714" t="s">
        <v>4976</v>
      </c>
      <c r="J3181" s="683" t="s">
        <v>5345</v>
      </c>
      <c r="K3181" s="669"/>
      <c r="L3181" s="669">
        <v>584</v>
      </c>
      <c r="M3181" s="176">
        <f t="shared" si="272"/>
        <v>1752</v>
      </c>
      <c r="N3181" s="1106" t="s">
        <v>5342</v>
      </c>
      <c r="O3181" s="1129" t="str">
        <f t="shared" si="270"/>
        <v/>
      </c>
      <c r="P3181" s="175"/>
      <c r="Q3181" s="175"/>
      <c r="R3181" s="175"/>
      <c r="S3181" s="175"/>
      <c r="T3181" s="175"/>
      <c r="U3181" s="175"/>
      <c r="V3181" s="175"/>
      <c r="W3181" s="175"/>
      <c r="X3181" s="175"/>
      <c r="Y3181" s="175"/>
      <c r="Z3181" s="175"/>
      <c r="AA3181" s="175"/>
      <c r="AB3181" s="175"/>
      <c r="AC3181" s="175"/>
      <c r="AD3181" s="175"/>
      <c r="AE3181" s="175"/>
      <c r="AF3181" s="175"/>
      <c r="AG3181" s="175"/>
    </row>
    <row r="3182" spans="1:33" ht="18" customHeight="1">
      <c r="A3182" s="647" t="str">
        <f t="shared" si="271"/>
        <v>平成30</v>
      </c>
      <c r="B3182" s="551">
        <f t="shared" si="268"/>
        <v>122</v>
      </c>
      <c r="C3182" s="648" t="s">
        <v>6971</v>
      </c>
      <c r="D3182" s="648" t="str">
        <f t="shared" si="269"/>
        <v/>
      </c>
      <c r="E3182" s="664">
        <v>1</v>
      </c>
      <c r="F3182" s="679" t="s">
        <v>6973</v>
      </c>
      <c r="G3182" s="650" t="s">
        <v>372</v>
      </c>
      <c r="H3182" s="679" t="s">
        <v>3533</v>
      </c>
      <c r="I3182" s="714" t="s">
        <v>4976</v>
      </c>
      <c r="J3182" s="683" t="s">
        <v>5345</v>
      </c>
      <c r="K3182" s="669">
        <v>2</v>
      </c>
      <c r="L3182" s="669">
        <v>152</v>
      </c>
      <c r="M3182" s="176">
        <f t="shared" si="272"/>
        <v>152</v>
      </c>
      <c r="N3182" s="1106" t="s">
        <v>5342</v>
      </c>
      <c r="O3182" s="1129" t="str">
        <f t="shared" si="270"/>
        <v/>
      </c>
      <c r="P3182" s="175"/>
      <c r="Q3182" s="175"/>
      <c r="R3182" s="175"/>
      <c r="S3182" s="175"/>
      <c r="T3182" s="175"/>
      <c r="U3182" s="175"/>
      <c r="V3182" s="175"/>
      <c r="W3182" s="175"/>
      <c r="X3182" s="175"/>
      <c r="Y3182" s="175"/>
      <c r="Z3182" s="175"/>
      <c r="AA3182" s="175"/>
      <c r="AB3182" s="175"/>
      <c r="AC3182" s="175"/>
      <c r="AD3182" s="175"/>
      <c r="AE3182" s="175"/>
      <c r="AF3182" s="175"/>
      <c r="AG3182" s="175"/>
    </row>
    <row r="3183" spans="1:33" ht="18" customHeight="1">
      <c r="A3183" s="647" t="str">
        <f t="shared" si="271"/>
        <v>平成30</v>
      </c>
      <c r="B3183" s="551">
        <f t="shared" si="268"/>
        <v>122</v>
      </c>
      <c r="C3183" s="648" t="s">
        <v>6971</v>
      </c>
      <c r="D3183" s="648" t="str">
        <f t="shared" si="269"/>
        <v/>
      </c>
      <c r="E3183" s="664">
        <v>1</v>
      </c>
      <c r="F3183" s="679" t="s">
        <v>6974</v>
      </c>
      <c r="G3183" s="650" t="s">
        <v>372</v>
      </c>
      <c r="H3183" s="679" t="s">
        <v>3533</v>
      </c>
      <c r="I3183" s="714" t="s">
        <v>4976</v>
      </c>
      <c r="J3183" s="683" t="s">
        <v>5345</v>
      </c>
      <c r="K3183" s="669">
        <v>2</v>
      </c>
      <c r="L3183" s="669">
        <v>170</v>
      </c>
      <c r="M3183" s="176">
        <f t="shared" si="272"/>
        <v>170</v>
      </c>
      <c r="N3183" s="1106" t="s">
        <v>5342</v>
      </c>
      <c r="O3183" s="1129" t="str">
        <f t="shared" si="270"/>
        <v/>
      </c>
      <c r="P3183" s="175"/>
      <c r="Q3183" s="175"/>
      <c r="R3183" s="175"/>
      <c r="S3183" s="175"/>
      <c r="T3183" s="175"/>
      <c r="U3183" s="175"/>
      <c r="V3183" s="175"/>
      <c r="W3183" s="175"/>
      <c r="X3183" s="175"/>
      <c r="Y3183" s="175"/>
      <c r="Z3183" s="175"/>
      <c r="AA3183" s="175"/>
      <c r="AB3183" s="175"/>
      <c r="AC3183" s="175"/>
      <c r="AD3183" s="175"/>
      <c r="AE3183" s="175"/>
      <c r="AF3183" s="175"/>
      <c r="AG3183" s="175"/>
    </row>
    <row r="3184" spans="1:33" ht="18" customHeight="1">
      <c r="A3184" s="647" t="str">
        <f t="shared" si="271"/>
        <v>平成30</v>
      </c>
      <c r="B3184" s="684">
        <f t="shared" si="268"/>
        <v>58</v>
      </c>
      <c r="C3184" s="648" t="s">
        <v>6975</v>
      </c>
      <c r="D3184" s="648" t="str">
        <f t="shared" si="269"/>
        <v/>
      </c>
      <c r="E3184" s="664">
        <v>1</v>
      </c>
      <c r="F3184" s="650" t="s">
        <v>6976</v>
      </c>
      <c r="G3184" s="650" t="s">
        <v>2915</v>
      </c>
      <c r="H3184" s="650" t="s">
        <v>4792</v>
      </c>
      <c r="I3184" s="714" t="s">
        <v>5039</v>
      </c>
      <c r="J3184" s="669">
        <v>1</v>
      </c>
      <c r="K3184" s="669">
        <v>8</v>
      </c>
      <c r="L3184" s="669">
        <v>42</v>
      </c>
      <c r="M3184" s="176">
        <f t="shared" si="272"/>
        <v>42</v>
      </c>
      <c r="N3184" s="1106"/>
      <c r="O3184" s="1129" t="str">
        <f t="shared" si="270"/>
        <v/>
      </c>
      <c r="P3184" s="175"/>
      <c r="Q3184" s="175"/>
      <c r="R3184" s="175"/>
      <c r="S3184" s="175"/>
      <c r="T3184" s="175"/>
      <c r="U3184" s="175"/>
      <c r="V3184" s="175"/>
      <c r="W3184" s="175"/>
      <c r="X3184" s="175"/>
      <c r="Y3184" s="175"/>
      <c r="Z3184" s="175"/>
      <c r="AA3184" s="175"/>
      <c r="AB3184" s="175"/>
      <c r="AC3184" s="175"/>
      <c r="AD3184" s="175"/>
      <c r="AE3184" s="175"/>
      <c r="AF3184" s="175"/>
      <c r="AG3184" s="175"/>
    </row>
    <row r="3185" spans="1:33" ht="18" customHeight="1">
      <c r="A3185" s="647" t="str">
        <f t="shared" si="271"/>
        <v>平成30</v>
      </c>
      <c r="B3185" s="684">
        <f t="shared" si="268"/>
        <v>20</v>
      </c>
      <c r="C3185" s="648" t="s">
        <v>6977</v>
      </c>
      <c r="D3185" s="648" t="str">
        <f t="shared" si="269"/>
        <v/>
      </c>
      <c r="E3185" s="664">
        <v>1</v>
      </c>
      <c r="F3185" s="650" t="s">
        <v>6978</v>
      </c>
      <c r="G3185" s="650" t="s">
        <v>6979</v>
      </c>
      <c r="H3185" s="650" t="s">
        <v>3703</v>
      </c>
      <c r="I3185" s="714" t="s">
        <v>6476</v>
      </c>
      <c r="J3185" s="669">
        <v>1</v>
      </c>
      <c r="K3185" s="669">
        <v>22</v>
      </c>
      <c r="L3185" s="669">
        <v>141</v>
      </c>
      <c r="M3185" s="176">
        <f t="shared" si="272"/>
        <v>141</v>
      </c>
      <c r="N3185" s="1106"/>
      <c r="O3185" s="1129" t="str">
        <f t="shared" si="270"/>
        <v/>
      </c>
      <c r="P3185" s="175"/>
      <c r="Q3185" s="175"/>
      <c r="R3185" s="175"/>
      <c r="S3185" s="175"/>
      <c r="T3185" s="175"/>
      <c r="U3185" s="175"/>
      <c r="V3185" s="175"/>
      <c r="W3185" s="175"/>
      <c r="X3185" s="175"/>
      <c r="Y3185" s="175"/>
      <c r="Z3185" s="175"/>
      <c r="AA3185" s="175"/>
      <c r="AB3185" s="175"/>
      <c r="AC3185" s="175"/>
      <c r="AD3185" s="175"/>
      <c r="AE3185" s="175"/>
      <c r="AF3185" s="175"/>
      <c r="AG3185" s="175"/>
    </row>
    <row r="3186" spans="1:33" ht="18" customHeight="1">
      <c r="A3186" s="647" t="str">
        <f t="shared" si="271"/>
        <v>平成30</v>
      </c>
      <c r="B3186" s="684">
        <f t="shared" si="268"/>
        <v>65</v>
      </c>
      <c r="C3186" s="648" t="s">
        <v>6980</v>
      </c>
      <c r="D3186" s="648" t="str">
        <f t="shared" si="269"/>
        <v/>
      </c>
      <c r="E3186" s="664">
        <v>1</v>
      </c>
      <c r="F3186" s="650" t="s">
        <v>6981</v>
      </c>
      <c r="G3186" s="650" t="s">
        <v>2915</v>
      </c>
      <c r="H3186" s="650" t="s">
        <v>3703</v>
      </c>
      <c r="I3186" s="714" t="s">
        <v>6476</v>
      </c>
      <c r="J3186" s="669">
        <v>2</v>
      </c>
      <c r="K3186" s="669">
        <v>7</v>
      </c>
      <c r="L3186" s="669">
        <v>73</v>
      </c>
      <c r="M3186" s="176">
        <f t="shared" si="272"/>
        <v>73</v>
      </c>
      <c r="N3186" s="1106"/>
      <c r="O3186" s="1129" t="str">
        <f t="shared" si="270"/>
        <v/>
      </c>
      <c r="P3186" s="175"/>
      <c r="Q3186" s="175"/>
      <c r="R3186" s="175"/>
      <c r="S3186" s="175"/>
      <c r="T3186" s="175"/>
      <c r="U3186" s="175"/>
      <c r="V3186" s="175"/>
      <c r="W3186" s="175"/>
      <c r="X3186" s="175"/>
      <c r="Y3186" s="175"/>
      <c r="Z3186" s="175"/>
      <c r="AA3186" s="175"/>
      <c r="AB3186" s="175"/>
      <c r="AC3186" s="175"/>
      <c r="AD3186" s="175"/>
      <c r="AE3186" s="175"/>
      <c r="AF3186" s="175"/>
      <c r="AG3186" s="175"/>
    </row>
    <row r="3187" spans="1:33" ht="18" customHeight="1">
      <c r="A3187" s="647" t="str">
        <f t="shared" si="271"/>
        <v>平成30</v>
      </c>
      <c r="B3187" s="551">
        <f t="shared" si="268"/>
        <v>122</v>
      </c>
      <c r="C3187" s="648" t="s">
        <v>6971</v>
      </c>
      <c r="D3187" s="648" t="str">
        <f t="shared" si="269"/>
        <v/>
      </c>
      <c r="E3187" s="664">
        <v>1</v>
      </c>
      <c r="F3187" s="650" t="s">
        <v>6982</v>
      </c>
      <c r="G3187" s="650" t="s">
        <v>372</v>
      </c>
      <c r="H3187" s="650" t="s">
        <v>2656</v>
      </c>
      <c r="I3187" s="714" t="s">
        <v>4976</v>
      </c>
      <c r="J3187" s="669" t="s">
        <v>3513</v>
      </c>
      <c r="K3187" s="669">
        <v>2</v>
      </c>
      <c r="L3187" s="669">
        <v>170</v>
      </c>
      <c r="M3187" s="176">
        <f t="shared" si="272"/>
        <v>170</v>
      </c>
      <c r="N3187" s="1106" t="s">
        <v>5519</v>
      </c>
      <c r="O3187" s="1129" t="str">
        <f t="shared" si="270"/>
        <v/>
      </c>
      <c r="P3187" s="175"/>
      <c r="Q3187" s="175"/>
      <c r="R3187" s="175"/>
      <c r="S3187" s="175"/>
      <c r="T3187" s="175"/>
      <c r="U3187" s="175"/>
      <c r="V3187" s="175"/>
      <c r="W3187" s="175"/>
      <c r="X3187" s="175"/>
      <c r="Y3187" s="175"/>
      <c r="Z3187" s="175"/>
      <c r="AA3187" s="175"/>
      <c r="AB3187" s="175"/>
      <c r="AC3187" s="175"/>
      <c r="AD3187" s="175"/>
      <c r="AE3187" s="175"/>
      <c r="AF3187" s="175"/>
      <c r="AG3187" s="175"/>
    </row>
    <row r="3188" spans="1:33" ht="18" customHeight="1">
      <c r="A3188" s="647" t="str">
        <f t="shared" si="271"/>
        <v>平成30</v>
      </c>
      <c r="B3188" s="551" t="str">
        <f t="shared" si="268"/>
        <v>-</v>
      </c>
      <c r="C3188" s="648" t="s">
        <v>6983</v>
      </c>
      <c r="D3188" s="648" t="str">
        <f t="shared" si="269"/>
        <v/>
      </c>
      <c r="E3188" s="664">
        <v>1</v>
      </c>
      <c r="F3188" s="650" t="s">
        <v>6984</v>
      </c>
      <c r="G3188" s="650" t="s">
        <v>3175</v>
      </c>
      <c r="H3188" s="650" t="s">
        <v>2920</v>
      </c>
      <c r="I3188" s="714" t="s">
        <v>4976</v>
      </c>
      <c r="J3188" s="669">
        <v>2</v>
      </c>
      <c r="K3188" s="669"/>
      <c r="L3188" s="669">
        <v>119</v>
      </c>
      <c r="M3188" s="176">
        <f t="shared" si="272"/>
        <v>119</v>
      </c>
      <c r="N3188" s="1106" t="s">
        <v>5342</v>
      </c>
      <c r="O3188" s="1129" t="str">
        <f t="shared" si="270"/>
        <v/>
      </c>
      <c r="P3188" s="175"/>
      <c r="Q3188" s="175"/>
      <c r="R3188" s="175"/>
      <c r="S3188" s="175"/>
      <c r="T3188" s="175"/>
      <c r="U3188" s="175"/>
      <c r="V3188" s="175"/>
      <c r="W3188" s="175"/>
      <c r="X3188" s="175"/>
      <c r="Y3188" s="175"/>
      <c r="Z3188" s="175"/>
      <c r="AA3188" s="175"/>
      <c r="AB3188" s="175"/>
      <c r="AC3188" s="175"/>
      <c r="AD3188" s="175"/>
      <c r="AE3188" s="175"/>
      <c r="AF3188" s="175"/>
      <c r="AG3188" s="175"/>
    </row>
    <row r="3189" spans="1:33" ht="18" customHeight="1">
      <c r="A3189" s="647" t="str">
        <f t="shared" si="271"/>
        <v>平成30</v>
      </c>
      <c r="B3189" s="551" t="str">
        <f t="shared" si="268"/>
        <v>-</v>
      </c>
      <c r="C3189" s="648" t="s">
        <v>6985</v>
      </c>
      <c r="D3189" s="648" t="str">
        <f t="shared" si="269"/>
        <v/>
      </c>
      <c r="E3189" s="664">
        <v>1</v>
      </c>
      <c r="F3189" s="650" t="s">
        <v>6986</v>
      </c>
      <c r="G3189" s="650" t="s">
        <v>3175</v>
      </c>
      <c r="H3189" s="650" t="s">
        <v>2920</v>
      </c>
      <c r="I3189" s="714" t="s">
        <v>4976</v>
      </c>
      <c r="J3189" s="669">
        <v>2</v>
      </c>
      <c r="K3189" s="669"/>
      <c r="L3189" s="669">
        <v>38</v>
      </c>
      <c r="M3189" s="176">
        <f t="shared" si="272"/>
        <v>38</v>
      </c>
      <c r="N3189" s="1106" t="s">
        <v>5342</v>
      </c>
      <c r="O3189" s="1129" t="str">
        <f t="shared" si="270"/>
        <v/>
      </c>
      <c r="P3189" s="175"/>
      <c r="Q3189" s="175"/>
      <c r="R3189" s="175"/>
      <c r="S3189" s="175"/>
      <c r="T3189" s="175"/>
      <c r="U3189" s="175"/>
      <c r="V3189" s="175"/>
      <c r="W3189" s="175"/>
      <c r="X3189" s="175"/>
      <c r="Y3189" s="175"/>
      <c r="Z3189" s="175"/>
      <c r="AA3189" s="175"/>
      <c r="AB3189" s="175"/>
      <c r="AC3189" s="175"/>
      <c r="AD3189" s="175"/>
      <c r="AE3189" s="175"/>
      <c r="AF3189" s="175"/>
      <c r="AG3189" s="175"/>
    </row>
    <row r="3190" spans="1:33" ht="18" customHeight="1">
      <c r="A3190" s="647" t="str">
        <f t="shared" si="271"/>
        <v>平成30</v>
      </c>
      <c r="B3190" s="551" t="str">
        <f t="shared" si="268"/>
        <v>-</v>
      </c>
      <c r="C3190" s="648" t="s">
        <v>6987</v>
      </c>
      <c r="D3190" s="648" t="str">
        <f t="shared" si="269"/>
        <v/>
      </c>
      <c r="E3190" s="664">
        <v>1</v>
      </c>
      <c r="F3190" s="650" t="s">
        <v>6988</v>
      </c>
      <c r="G3190" s="650" t="s">
        <v>3175</v>
      </c>
      <c r="H3190" s="650" t="s">
        <v>2920</v>
      </c>
      <c r="I3190" s="714" t="s">
        <v>4976</v>
      </c>
      <c r="J3190" s="669">
        <v>2</v>
      </c>
      <c r="K3190" s="669"/>
      <c r="L3190" s="669">
        <v>52</v>
      </c>
      <c r="M3190" s="176">
        <f t="shared" si="272"/>
        <v>52</v>
      </c>
      <c r="N3190" s="1106"/>
      <c r="O3190" s="1129" t="str">
        <f t="shared" si="270"/>
        <v/>
      </c>
      <c r="P3190" s="175"/>
      <c r="Q3190" s="175"/>
      <c r="R3190" s="175"/>
      <c r="S3190" s="175"/>
      <c r="T3190" s="175"/>
      <c r="U3190" s="175"/>
      <c r="V3190" s="175"/>
      <c r="W3190" s="175"/>
      <c r="X3190" s="175"/>
      <c r="Y3190" s="175"/>
      <c r="Z3190" s="175"/>
      <c r="AA3190" s="175"/>
      <c r="AB3190" s="175"/>
      <c r="AC3190" s="175"/>
      <c r="AD3190" s="175"/>
      <c r="AE3190" s="175"/>
      <c r="AF3190" s="175"/>
      <c r="AG3190" s="175"/>
    </row>
    <row r="3191" spans="1:33" ht="18" customHeight="1">
      <c r="A3191" s="647" t="str">
        <f t="shared" si="271"/>
        <v>平成30</v>
      </c>
      <c r="B3191" s="551" t="str">
        <f t="shared" si="268"/>
        <v>-</v>
      </c>
      <c r="C3191" s="648" t="s">
        <v>6989</v>
      </c>
      <c r="D3191" s="648" t="str">
        <f t="shared" si="269"/>
        <v/>
      </c>
      <c r="E3191" s="664">
        <v>1</v>
      </c>
      <c r="F3191" s="650" t="s">
        <v>6990</v>
      </c>
      <c r="G3191" s="650" t="s">
        <v>3175</v>
      </c>
      <c r="H3191" s="650" t="s">
        <v>2920</v>
      </c>
      <c r="I3191" s="714" t="s">
        <v>4976</v>
      </c>
      <c r="J3191" s="669">
        <v>2</v>
      </c>
      <c r="K3191" s="669"/>
      <c r="L3191" s="669">
        <v>121</v>
      </c>
      <c r="M3191" s="176">
        <f t="shared" si="272"/>
        <v>121</v>
      </c>
      <c r="N3191" s="1106"/>
      <c r="O3191" s="1129" t="str">
        <f t="shared" si="270"/>
        <v/>
      </c>
      <c r="P3191" s="175"/>
      <c r="Q3191" s="175"/>
      <c r="R3191" s="175"/>
      <c r="S3191" s="175"/>
      <c r="T3191" s="175"/>
      <c r="U3191" s="175"/>
      <c r="V3191" s="175"/>
      <c r="W3191" s="175"/>
      <c r="X3191" s="175"/>
      <c r="Y3191" s="175"/>
      <c r="Z3191" s="175"/>
      <c r="AA3191" s="175"/>
      <c r="AB3191" s="175"/>
      <c r="AC3191" s="175"/>
      <c r="AD3191" s="175"/>
      <c r="AE3191" s="175"/>
      <c r="AF3191" s="175"/>
      <c r="AG3191" s="175"/>
    </row>
    <row r="3192" spans="1:33" ht="18" customHeight="1">
      <c r="A3192" s="647" t="str">
        <f t="shared" si="271"/>
        <v>平成30</v>
      </c>
      <c r="B3192" s="551" t="str">
        <f t="shared" si="268"/>
        <v>-</v>
      </c>
      <c r="C3192" s="648" t="s">
        <v>6991</v>
      </c>
      <c r="D3192" s="648" t="str">
        <f t="shared" si="269"/>
        <v/>
      </c>
      <c r="E3192" s="664">
        <v>1</v>
      </c>
      <c r="F3192" s="650" t="s">
        <v>6992</v>
      </c>
      <c r="G3192" s="650" t="s">
        <v>6993</v>
      </c>
      <c r="H3192" s="650" t="s">
        <v>2920</v>
      </c>
      <c r="I3192" s="714" t="s">
        <v>4976</v>
      </c>
      <c r="J3192" s="669">
        <v>2</v>
      </c>
      <c r="K3192" s="669"/>
      <c r="L3192" s="669">
        <v>52</v>
      </c>
      <c r="M3192" s="176">
        <f t="shared" si="272"/>
        <v>52</v>
      </c>
      <c r="N3192" s="1106"/>
      <c r="O3192" s="1129" t="str">
        <f t="shared" si="270"/>
        <v/>
      </c>
      <c r="P3192" s="175"/>
      <c r="Q3192" s="175"/>
      <c r="R3192" s="175"/>
      <c r="S3192" s="175"/>
      <c r="T3192" s="175"/>
      <c r="U3192" s="175"/>
      <c r="V3192" s="175"/>
      <c r="W3192" s="175"/>
      <c r="X3192" s="175"/>
      <c r="Y3192" s="175"/>
      <c r="Z3192" s="175"/>
      <c r="AA3192" s="175"/>
      <c r="AB3192" s="175"/>
      <c r="AC3192" s="175"/>
      <c r="AD3192" s="175"/>
      <c r="AE3192" s="175"/>
      <c r="AF3192" s="175"/>
      <c r="AG3192" s="175"/>
    </row>
    <row r="3193" spans="1:33" ht="18" customHeight="1">
      <c r="A3193" s="647" t="str">
        <f t="shared" si="271"/>
        <v>平成30</v>
      </c>
      <c r="B3193" s="551" t="str">
        <f t="shared" si="268"/>
        <v>-</v>
      </c>
      <c r="C3193" s="648" t="s">
        <v>6994</v>
      </c>
      <c r="D3193" s="648">
        <f t="shared" si="269"/>
        <v>43357</v>
      </c>
      <c r="E3193" s="664">
        <v>2</v>
      </c>
      <c r="F3193" s="650" t="s">
        <v>6206</v>
      </c>
      <c r="G3193" s="650" t="s">
        <v>1795</v>
      </c>
      <c r="H3193" s="650" t="s">
        <v>2920</v>
      </c>
      <c r="I3193" s="714" t="s">
        <v>4976</v>
      </c>
      <c r="J3193" s="669">
        <v>2</v>
      </c>
      <c r="K3193" s="669"/>
      <c r="L3193" s="669">
        <v>15</v>
      </c>
      <c r="M3193" s="176">
        <f t="shared" si="272"/>
        <v>30</v>
      </c>
      <c r="N3193" s="1106"/>
      <c r="O3193" s="1129" t="str">
        <f t="shared" si="270"/>
        <v/>
      </c>
      <c r="P3193" s="175"/>
      <c r="Q3193" s="175"/>
      <c r="R3193" s="175"/>
      <c r="S3193" s="175"/>
      <c r="T3193" s="175"/>
      <c r="U3193" s="175"/>
      <c r="V3193" s="175"/>
      <c r="W3193" s="175"/>
      <c r="X3193" s="175"/>
      <c r="Y3193" s="175"/>
      <c r="Z3193" s="175"/>
      <c r="AA3193" s="175"/>
      <c r="AB3193" s="175"/>
      <c r="AC3193" s="175"/>
      <c r="AD3193" s="175"/>
      <c r="AE3193" s="175"/>
      <c r="AF3193" s="175"/>
      <c r="AG3193" s="175"/>
    </row>
    <row r="3194" spans="1:33" ht="18" customHeight="1">
      <c r="A3194" s="647" t="str">
        <f t="shared" si="271"/>
        <v>平成30</v>
      </c>
      <c r="B3194" s="551" t="str">
        <f t="shared" si="268"/>
        <v>-</v>
      </c>
      <c r="C3194" s="648" t="s">
        <v>6995</v>
      </c>
      <c r="D3194" s="648">
        <f t="shared" si="269"/>
        <v>43378</v>
      </c>
      <c r="E3194" s="664">
        <v>2</v>
      </c>
      <c r="F3194" s="650" t="s">
        <v>6996</v>
      </c>
      <c r="G3194" s="650" t="s">
        <v>3175</v>
      </c>
      <c r="H3194" s="650" t="s">
        <v>2920</v>
      </c>
      <c r="I3194" s="714" t="s">
        <v>4976</v>
      </c>
      <c r="J3194" s="669">
        <v>2</v>
      </c>
      <c r="K3194" s="669"/>
      <c r="L3194" s="669">
        <v>81</v>
      </c>
      <c r="M3194" s="176">
        <f t="shared" si="272"/>
        <v>162</v>
      </c>
      <c r="N3194" s="1106"/>
      <c r="O3194" s="1129" t="str">
        <f t="shared" si="270"/>
        <v/>
      </c>
      <c r="P3194" s="175"/>
      <c r="Q3194" s="175"/>
      <c r="R3194" s="175"/>
      <c r="S3194" s="175"/>
      <c r="T3194" s="175"/>
      <c r="U3194" s="175"/>
      <c r="V3194" s="175"/>
      <c r="W3194" s="175"/>
      <c r="X3194" s="175"/>
      <c r="Y3194" s="175"/>
      <c r="Z3194" s="175"/>
      <c r="AA3194" s="175"/>
      <c r="AB3194" s="175"/>
      <c r="AC3194" s="175"/>
      <c r="AD3194" s="175"/>
      <c r="AE3194" s="175"/>
      <c r="AF3194" s="175"/>
      <c r="AG3194" s="175"/>
    </row>
    <row r="3195" spans="1:33" ht="18" customHeight="1">
      <c r="A3195" s="647" t="str">
        <f t="shared" si="271"/>
        <v>平成30</v>
      </c>
      <c r="B3195" s="685">
        <f t="shared" si="268"/>
        <v>21</v>
      </c>
      <c r="C3195" s="648" t="s">
        <v>6997</v>
      </c>
      <c r="D3195" s="648" t="str">
        <f t="shared" si="269"/>
        <v/>
      </c>
      <c r="E3195" s="669">
        <v>1</v>
      </c>
      <c r="F3195" s="679" t="s">
        <v>6998</v>
      </c>
      <c r="G3195" s="679" t="s">
        <v>5995</v>
      </c>
      <c r="H3195" s="679" t="s">
        <v>5360</v>
      </c>
      <c r="I3195" s="714" t="s">
        <v>6476</v>
      </c>
      <c r="J3195" s="669">
        <v>1</v>
      </c>
      <c r="K3195" s="669">
        <v>20</v>
      </c>
      <c r="L3195" s="669">
        <v>36</v>
      </c>
      <c r="M3195" s="176">
        <f t="shared" si="272"/>
        <v>36</v>
      </c>
      <c r="N3195" s="1107"/>
      <c r="O3195" s="1129" t="str">
        <f t="shared" si="270"/>
        <v/>
      </c>
      <c r="P3195" s="175"/>
      <c r="Q3195" s="175"/>
      <c r="R3195" s="175"/>
      <c r="S3195" s="175"/>
      <c r="T3195" s="175"/>
      <c r="U3195" s="175"/>
      <c r="V3195" s="175"/>
      <c r="W3195" s="175"/>
      <c r="X3195" s="175"/>
      <c r="Y3195" s="175"/>
      <c r="Z3195" s="175"/>
      <c r="AA3195" s="175"/>
      <c r="AB3195" s="175"/>
      <c r="AC3195" s="175"/>
      <c r="AD3195" s="175"/>
      <c r="AE3195" s="175"/>
      <c r="AF3195" s="175"/>
      <c r="AG3195" s="175"/>
    </row>
    <row r="3196" spans="1:33" ht="18" customHeight="1">
      <c r="A3196" s="647" t="str">
        <f t="shared" si="271"/>
        <v>平成30</v>
      </c>
      <c r="B3196" s="685">
        <f t="shared" si="268"/>
        <v>122</v>
      </c>
      <c r="C3196" s="648" t="s">
        <v>6958</v>
      </c>
      <c r="D3196" s="648" t="str">
        <f t="shared" si="269"/>
        <v/>
      </c>
      <c r="E3196" s="669">
        <v>1</v>
      </c>
      <c r="F3196" s="676" t="s">
        <v>6999</v>
      </c>
      <c r="G3196" s="679" t="s">
        <v>7000</v>
      </c>
      <c r="H3196" s="679" t="s">
        <v>2909</v>
      </c>
      <c r="I3196" s="714" t="s">
        <v>5039</v>
      </c>
      <c r="J3196" s="669">
        <v>1</v>
      </c>
      <c r="K3196" s="669">
        <v>2</v>
      </c>
      <c r="L3196" s="669">
        <v>137</v>
      </c>
      <c r="M3196" s="176">
        <f t="shared" si="272"/>
        <v>137</v>
      </c>
      <c r="N3196" s="1107"/>
      <c r="O3196" s="1129" t="str">
        <f t="shared" si="270"/>
        <v/>
      </c>
      <c r="P3196" s="175"/>
      <c r="Q3196" s="175"/>
      <c r="R3196" s="175"/>
      <c r="S3196" s="175"/>
      <c r="T3196" s="175"/>
      <c r="U3196" s="175"/>
      <c r="V3196" s="175"/>
      <c r="W3196" s="175"/>
      <c r="X3196" s="175"/>
      <c r="Y3196" s="175"/>
      <c r="Z3196" s="175"/>
      <c r="AA3196" s="175"/>
      <c r="AB3196" s="175"/>
      <c r="AC3196" s="175"/>
      <c r="AD3196" s="175"/>
      <c r="AE3196" s="175"/>
      <c r="AF3196" s="175"/>
      <c r="AG3196" s="175"/>
    </row>
    <row r="3197" spans="1:33" ht="18" customHeight="1">
      <c r="A3197" s="647" t="str">
        <f t="shared" si="271"/>
        <v>平成30</v>
      </c>
      <c r="B3197" s="685">
        <f t="shared" si="268"/>
        <v>122</v>
      </c>
      <c r="C3197" s="648" t="s">
        <v>7001</v>
      </c>
      <c r="D3197" s="648" t="str">
        <f t="shared" si="269"/>
        <v/>
      </c>
      <c r="E3197" s="669">
        <v>1</v>
      </c>
      <c r="F3197" s="686" t="s">
        <v>7002</v>
      </c>
      <c r="G3197" s="679" t="s">
        <v>2903</v>
      </c>
      <c r="H3197" s="679" t="s">
        <v>2909</v>
      </c>
      <c r="I3197" s="714" t="s">
        <v>5039</v>
      </c>
      <c r="J3197" s="669">
        <v>2</v>
      </c>
      <c r="K3197" s="669">
        <v>2</v>
      </c>
      <c r="L3197" s="669">
        <v>71</v>
      </c>
      <c r="M3197" s="176">
        <f t="shared" si="272"/>
        <v>71</v>
      </c>
      <c r="N3197" s="1107"/>
      <c r="O3197" s="1129" t="str">
        <f t="shared" si="270"/>
        <v/>
      </c>
      <c r="P3197" s="175"/>
      <c r="Q3197" s="175"/>
      <c r="R3197" s="175"/>
      <c r="S3197" s="175"/>
      <c r="T3197" s="175"/>
      <c r="U3197" s="175"/>
      <c r="V3197" s="175"/>
      <c r="W3197" s="175"/>
      <c r="X3197" s="175"/>
      <c r="Y3197" s="175"/>
      <c r="Z3197" s="175"/>
      <c r="AA3197" s="175"/>
      <c r="AB3197" s="175"/>
      <c r="AC3197" s="175"/>
      <c r="AD3197" s="175"/>
      <c r="AE3197" s="175"/>
      <c r="AF3197" s="175"/>
      <c r="AG3197" s="175"/>
    </row>
    <row r="3198" spans="1:33" ht="18" customHeight="1">
      <c r="A3198" s="647" t="str">
        <f t="shared" si="271"/>
        <v>平成30</v>
      </c>
      <c r="B3198" s="729">
        <f t="shared" si="268"/>
        <v>9</v>
      </c>
      <c r="C3198" s="648" t="s">
        <v>7003</v>
      </c>
      <c r="D3198" s="648">
        <f t="shared" si="269"/>
        <v>43434</v>
      </c>
      <c r="E3198" s="669">
        <v>2</v>
      </c>
      <c r="F3198" s="676" t="s">
        <v>7004</v>
      </c>
      <c r="G3198" s="679" t="s">
        <v>2903</v>
      </c>
      <c r="H3198" s="679" t="s">
        <v>2909</v>
      </c>
      <c r="I3198" s="714" t="s">
        <v>5039</v>
      </c>
      <c r="J3198" s="669">
        <v>1</v>
      </c>
      <c r="K3198" s="669">
        <v>74</v>
      </c>
      <c r="L3198" s="669">
        <v>254</v>
      </c>
      <c r="M3198" s="176">
        <f t="shared" si="272"/>
        <v>508</v>
      </c>
      <c r="N3198" s="1107"/>
      <c r="O3198" s="1129" t="str">
        <f t="shared" si="270"/>
        <v/>
      </c>
      <c r="P3198" s="175"/>
      <c r="Q3198" s="175"/>
      <c r="R3198" s="175"/>
      <c r="S3198" s="175"/>
      <c r="T3198" s="175"/>
      <c r="U3198" s="175"/>
      <c r="V3198" s="175"/>
      <c r="W3198" s="175"/>
      <c r="X3198" s="175"/>
      <c r="Y3198" s="175"/>
      <c r="Z3198" s="175"/>
      <c r="AA3198" s="175"/>
      <c r="AB3198" s="175"/>
      <c r="AC3198" s="175"/>
      <c r="AD3198" s="175"/>
      <c r="AE3198" s="175"/>
      <c r="AF3198" s="175"/>
      <c r="AG3198" s="175"/>
    </row>
    <row r="3199" spans="1:33" ht="18" customHeight="1">
      <c r="A3199" s="647" t="str">
        <f t="shared" si="271"/>
        <v>平成30</v>
      </c>
      <c r="B3199" s="685">
        <f t="shared" si="268"/>
        <v>15</v>
      </c>
      <c r="C3199" s="648" t="s">
        <v>6977</v>
      </c>
      <c r="D3199" s="648" t="str">
        <f t="shared" si="269"/>
        <v/>
      </c>
      <c r="E3199" s="669">
        <v>1</v>
      </c>
      <c r="F3199" s="676" t="s">
        <v>7005</v>
      </c>
      <c r="G3199" s="686" t="s">
        <v>5995</v>
      </c>
      <c r="H3199" s="686" t="s">
        <v>5532</v>
      </c>
      <c r="I3199" s="686" t="s">
        <v>6476</v>
      </c>
      <c r="J3199" s="669">
        <v>1</v>
      </c>
      <c r="K3199" s="669">
        <v>47</v>
      </c>
      <c r="L3199" s="669">
        <v>120</v>
      </c>
      <c r="M3199" s="176">
        <f t="shared" si="272"/>
        <v>120</v>
      </c>
      <c r="N3199" s="1107"/>
      <c r="O3199" s="1129" t="str">
        <f t="shared" si="270"/>
        <v/>
      </c>
      <c r="P3199" s="175"/>
      <c r="Q3199" s="175"/>
      <c r="R3199" s="175"/>
      <c r="S3199" s="175"/>
      <c r="T3199" s="175"/>
      <c r="U3199" s="175"/>
      <c r="V3199" s="175"/>
      <c r="W3199" s="175"/>
      <c r="X3199" s="175"/>
      <c r="Y3199" s="175"/>
      <c r="Z3199" s="175"/>
      <c r="AA3199" s="175"/>
      <c r="AB3199" s="175"/>
      <c r="AC3199" s="175"/>
      <c r="AD3199" s="175"/>
      <c r="AE3199" s="175"/>
      <c r="AF3199" s="175"/>
      <c r="AG3199" s="175"/>
    </row>
    <row r="3200" spans="1:33" ht="18" customHeight="1">
      <c r="A3200" s="647" t="str">
        <f t="shared" si="271"/>
        <v>平成30</v>
      </c>
      <c r="B3200" s="684">
        <f t="shared" si="268"/>
        <v>96</v>
      </c>
      <c r="C3200" s="648" t="s">
        <v>7003</v>
      </c>
      <c r="D3200" s="648" t="str">
        <f t="shared" si="269"/>
        <v/>
      </c>
      <c r="E3200" s="669">
        <v>1</v>
      </c>
      <c r="F3200" s="686" t="s">
        <v>7006</v>
      </c>
      <c r="G3200" s="686" t="s">
        <v>5256</v>
      </c>
      <c r="H3200" s="686" t="s">
        <v>5532</v>
      </c>
      <c r="I3200" s="686" t="s">
        <v>6476</v>
      </c>
      <c r="J3200" s="669">
        <v>2</v>
      </c>
      <c r="K3200" s="669">
        <v>4</v>
      </c>
      <c r="L3200" s="669">
        <v>57</v>
      </c>
      <c r="M3200" s="176">
        <f t="shared" si="272"/>
        <v>57</v>
      </c>
      <c r="N3200" s="1106" t="s">
        <v>5342</v>
      </c>
      <c r="O3200" s="1129" t="str">
        <f t="shared" si="270"/>
        <v/>
      </c>
      <c r="P3200" s="175"/>
      <c r="Q3200" s="175"/>
      <c r="R3200" s="175"/>
      <c r="S3200" s="175"/>
      <c r="T3200" s="175"/>
      <c r="U3200" s="175"/>
      <c r="V3200" s="175"/>
      <c r="W3200" s="175"/>
      <c r="X3200" s="175"/>
      <c r="Y3200" s="175"/>
      <c r="Z3200" s="175"/>
      <c r="AA3200" s="175"/>
      <c r="AB3200" s="175"/>
      <c r="AC3200" s="175"/>
      <c r="AD3200" s="175"/>
      <c r="AE3200" s="175"/>
      <c r="AF3200" s="175"/>
      <c r="AG3200" s="175"/>
    </row>
    <row r="3201" spans="1:33" ht="18" customHeight="1">
      <c r="A3201" s="647" t="str">
        <f t="shared" si="271"/>
        <v>平成30</v>
      </c>
      <c r="B3201" s="685">
        <f t="shared" si="268"/>
        <v>36</v>
      </c>
      <c r="C3201" s="648" t="s">
        <v>7007</v>
      </c>
      <c r="D3201" s="648" t="str">
        <f t="shared" si="269"/>
        <v/>
      </c>
      <c r="E3201" s="669">
        <v>1</v>
      </c>
      <c r="F3201" s="686" t="s">
        <v>7008</v>
      </c>
      <c r="G3201" s="686" t="s">
        <v>2915</v>
      </c>
      <c r="H3201" s="686" t="s">
        <v>5532</v>
      </c>
      <c r="I3201" s="686" t="s">
        <v>6476</v>
      </c>
      <c r="J3201" s="669">
        <v>2</v>
      </c>
      <c r="K3201" s="669">
        <v>10</v>
      </c>
      <c r="L3201" s="669">
        <v>99</v>
      </c>
      <c r="M3201" s="176">
        <f t="shared" si="272"/>
        <v>99</v>
      </c>
      <c r="N3201" s="1107"/>
      <c r="O3201" s="1129" t="str">
        <f t="shared" si="270"/>
        <v/>
      </c>
      <c r="P3201" s="175"/>
      <c r="Q3201" s="175"/>
      <c r="R3201" s="175"/>
      <c r="S3201" s="175"/>
      <c r="T3201" s="175"/>
      <c r="U3201" s="175"/>
      <c r="V3201" s="175"/>
      <c r="W3201" s="175"/>
      <c r="X3201" s="175"/>
      <c r="Y3201" s="175"/>
      <c r="Z3201" s="175"/>
      <c r="AA3201" s="175"/>
      <c r="AB3201" s="175"/>
      <c r="AC3201" s="175"/>
      <c r="AD3201" s="175"/>
      <c r="AE3201" s="175"/>
      <c r="AF3201" s="175"/>
      <c r="AG3201" s="175"/>
    </row>
    <row r="3202" spans="1:33" ht="18" customHeight="1">
      <c r="A3202" s="647" t="str">
        <f t="shared" si="271"/>
        <v>平成30</v>
      </c>
      <c r="B3202" s="685">
        <f t="shared" si="268"/>
        <v>74</v>
      </c>
      <c r="C3202" s="648" t="s">
        <v>7009</v>
      </c>
      <c r="D3202" s="648" t="str">
        <f t="shared" si="269"/>
        <v/>
      </c>
      <c r="E3202" s="669">
        <v>1</v>
      </c>
      <c r="F3202" s="686" t="s">
        <v>7010</v>
      </c>
      <c r="G3202" s="686" t="s">
        <v>2915</v>
      </c>
      <c r="H3202" s="686" t="s">
        <v>5532</v>
      </c>
      <c r="I3202" s="686" t="s">
        <v>6476</v>
      </c>
      <c r="J3202" s="669">
        <v>2</v>
      </c>
      <c r="K3202" s="669">
        <v>6</v>
      </c>
      <c r="L3202" s="669">
        <v>117</v>
      </c>
      <c r="M3202" s="176">
        <f t="shared" si="272"/>
        <v>117</v>
      </c>
      <c r="N3202" s="1107" t="s">
        <v>5519</v>
      </c>
      <c r="O3202" s="1129" t="str">
        <f t="shared" si="270"/>
        <v/>
      </c>
      <c r="P3202" s="175"/>
      <c r="Q3202" s="175"/>
      <c r="R3202" s="175"/>
      <c r="S3202" s="175"/>
      <c r="T3202" s="175"/>
      <c r="U3202" s="175"/>
      <c r="V3202" s="175"/>
      <c r="W3202" s="175"/>
      <c r="X3202" s="175"/>
      <c r="Y3202" s="175"/>
      <c r="Z3202" s="175"/>
      <c r="AA3202" s="175"/>
      <c r="AB3202" s="175"/>
      <c r="AC3202" s="175"/>
      <c r="AD3202" s="175"/>
      <c r="AE3202" s="175"/>
      <c r="AF3202" s="175"/>
      <c r="AG3202" s="175"/>
    </row>
    <row r="3203" spans="1:33" ht="18" customHeight="1">
      <c r="A3203" s="647" t="str">
        <f t="shared" si="271"/>
        <v>平成30</v>
      </c>
      <c r="B3203" s="685">
        <f t="shared" si="268"/>
        <v>122</v>
      </c>
      <c r="C3203" s="648" t="s">
        <v>7011</v>
      </c>
      <c r="D3203" s="648" t="str">
        <f t="shared" si="269"/>
        <v/>
      </c>
      <c r="E3203" s="669">
        <v>1</v>
      </c>
      <c r="F3203" s="686" t="s">
        <v>7012</v>
      </c>
      <c r="G3203" s="686" t="s">
        <v>2915</v>
      </c>
      <c r="H3203" s="686" t="s">
        <v>5532</v>
      </c>
      <c r="I3203" s="686" t="s">
        <v>6476</v>
      </c>
      <c r="J3203" s="669">
        <v>2</v>
      </c>
      <c r="K3203" s="669">
        <v>2</v>
      </c>
      <c r="L3203" s="669">
        <v>118</v>
      </c>
      <c r="M3203" s="176">
        <f t="shared" si="272"/>
        <v>118</v>
      </c>
      <c r="N3203" s="1107" t="s">
        <v>5519</v>
      </c>
      <c r="O3203" s="1129" t="str">
        <f t="shared" si="270"/>
        <v/>
      </c>
      <c r="P3203" s="175"/>
      <c r="Q3203" s="175"/>
      <c r="R3203" s="175"/>
      <c r="S3203" s="175"/>
      <c r="T3203" s="175"/>
      <c r="U3203" s="175"/>
      <c r="V3203" s="175"/>
      <c r="W3203" s="175"/>
      <c r="X3203" s="175"/>
      <c r="Y3203" s="175"/>
      <c r="Z3203" s="175"/>
      <c r="AA3203" s="175"/>
      <c r="AB3203" s="175"/>
      <c r="AC3203" s="175"/>
      <c r="AD3203" s="175"/>
      <c r="AE3203" s="175"/>
      <c r="AF3203" s="175"/>
      <c r="AG3203" s="175"/>
    </row>
    <row r="3204" spans="1:33" ht="18" customHeight="1">
      <c r="A3204" s="647" t="str">
        <f t="shared" si="271"/>
        <v>平成30</v>
      </c>
      <c r="B3204" s="685">
        <f t="shared" ref="B3204:B3267" si="273">IF(ISBLANK(K3204),"-",COUNTIFS($K:$K,"&gt;"&amp;K3204,A:A,A3204)+1)</f>
        <v>111</v>
      </c>
      <c r="C3204" s="648" t="s">
        <v>7013</v>
      </c>
      <c r="D3204" s="648" t="str">
        <f t="shared" ref="D3204:D3267" si="274">IF(E3204=1,"",C3204+E3204-1)</f>
        <v/>
      </c>
      <c r="E3204" s="669">
        <v>1</v>
      </c>
      <c r="F3204" s="686" t="s">
        <v>7014</v>
      </c>
      <c r="G3204" s="686" t="s">
        <v>2915</v>
      </c>
      <c r="H3204" s="686" t="s">
        <v>5532</v>
      </c>
      <c r="I3204" s="686" t="s">
        <v>6476</v>
      </c>
      <c r="J3204" s="669">
        <v>2</v>
      </c>
      <c r="K3204" s="669">
        <v>3</v>
      </c>
      <c r="L3204" s="669">
        <v>45</v>
      </c>
      <c r="M3204" s="176">
        <f t="shared" si="272"/>
        <v>45</v>
      </c>
      <c r="N3204" s="1107" t="s">
        <v>5519</v>
      </c>
      <c r="O3204" s="1129" t="str">
        <f t="shared" ref="O3204:O3267" si="275">IF(COUNTIF(G3204,"*オンライン*"),"●","")</f>
        <v/>
      </c>
      <c r="P3204" s="175"/>
      <c r="Q3204" s="175"/>
      <c r="R3204" s="175"/>
      <c r="S3204" s="175"/>
      <c r="T3204" s="175"/>
      <c r="U3204" s="175"/>
      <c r="V3204" s="175"/>
      <c r="W3204" s="175"/>
      <c r="X3204" s="175"/>
      <c r="Y3204" s="175"/>
      <c r="Z3204" s="175"/>
      <c r="AA3204" s="175"/>
      <c r="AB3204" s="175"/>
      <c r="AC3204" s="175"/>
      <c r="AD3204" s="175"/>
      <c r="AE3204" s="175"/>
      <c r="AF3204" s="175"/>
      <c r="AG3204" s="175"/>
    </row>
    <row r="3205" spans="1:33" ht="18" customHeight="1">
      <c r="A3205" s="647" t="str">
        <f t="shared" ref="A3205:A3268" si="276">TEXT(EDATE(C3205,-3),"ggge")</f>
        <v>平成30</v>
      </c>
      <c r="B3205" s="685">
        <f t="shared" si="273"/>
        <v>96</v>
      </c>
      <c r="C3205" s="648" t="s">
        <v>6961</v>
      </c>
      <c r="D3205" s="648" t="str">
        <f t="shared" si="274"/>
        <v/>
      </c>
      <c r="E3205" s="669">
        <v>1</v>
      </c>
      <c r="F3205" s="686" t="s">
        <v>7015</v>
      </c>
      <c r="G3205" s="686" t="s">
        <v>7016</v>
      </c>
      <c r="H3205" s="686" t="s">
        <v>5532</v>
      </c>
      <c r="I3205" s="686" t="s">
        <v>6476</v>
      </c>
      <c r="J3205" s="669">
        <v>2</v>
      </c>
      <c r="K3205" s="669">
        <v>4</v>
      </c>
      <c r="L3205" s="669">
        <v>71</v>
      </c>
      <c r="M3205" s="176">
        <f t="shared" ref="M3205:M3268" si="277">E3205*L3205</f>
        <v>71</v>
      </c>
      <c r="N3205" s="1107" t="s">
        <v>5519</v>
      </c>
      <c r="O3205" s="1129" t="str">
        <f t="shared" si="275"/>
        <v/>
      </c>
      <c r="P3205" s="175"/>
      <c r="Q3205" s="175"/>
      <c r="R3205" s="175"/>
      <c r="S3205" s="175"/>
      <c r="T3205" s="175"/>
      <c r="U3205" s="175"/>
      <c r="V3205" s="175"/>
      <c r="W3205" s="175"/>
      <c r="X3205" s="175"/>
      <c r="Y3205" s="175"/>
      <c r="Z3205" s="175"/>
      <c r="AA3205" s="175"/>
      <c r="AB3205" s="175"/>
      <c r="AC3205" s="175"/>
      <c r="AD3205" s="175"/>
      <c r="AE3205" s="175"/>
      <c r="AF3205" s="175"/>
      <c r="AG3205" s="175"/>
    </row>
    <row r="3206" spans="1:33" ht="18" customHeight="1">
      <c r="A3206" s="647" t="str">
        <f t="shared" si="276"/>
        <v>平成30</v>
      </c>
      <c r="B3206" s="685">
        <f t="shared" si="273"/>
        <v>96</v>
      </c>
      <c r="C3206" s="648" t="s">
        <v>6897</v>
      </c>
      <c r="D3206" s="648" t="str">
        <f t="shared" si="274"/>
        <v/>
      </c>
      <c r="E3206" s="669">
        <v>1</v>
      </c>
      <c r="F3206" s="686" t="s">
        <v>7017</v>
      </c>
      <c r="G3206" s="686" t="s">
        <v>7018</v>
      </c>
      <c r="H3206" s="686" t="s">
        <v>5532</v>
      </c>
      <c r="I3206" s="686" t="s">
        <v>6476</v>
      </c>
      <c r="J3206" s="669">
        <v>2</v>
      </c>
      <c r="K3206" s="669">
        <v>4</v>
      </c>
      <c r="L3206" s="669">
        <v>54</v>
      </c>
      <c r="M3206" s="176">
        <f t="shared" si="277"/>
        <v>54</v>
      </c>
      <c r="N3206" s="1107" t="s">
        <v>5519</v>
      </c>
      <c r="O3206" s="1129" t="str">
        <f t="shared" si="275"/>
        <v/>
      </c>
      <c r="P3206" s="175"/>
      <c r="Q3206" s="175"/>
      <c r="R3206" s="175"/>
      <c r="S3206" s="175"/>
      <c r="T3206" s="175"/>
      <c r="U3206" s="175"/>
      <c r="V3206" s="175"/>
      <c r="W3206" s="175"/>
      <c r="X3206" s="175"/>
      <c r="Y3206" s="175"/>
      <c r="Z3206" s="175"/>
      <c r="AA3206" s="175"/>
      <c r="AB3206" s="175"/>
      <c r="AC3206" s="175"/>
      <c r="AD3206" s="175"/>
      <c r="AE3206" s="175"/>
      <c r="AF3206" s="175"/>
      <c r="AG3206" s="175"/>
    </row>
    <row r="3207" spans="1:33" ht="18" customHeight="1">
      <c r="A3207" s="647" t="str">
        <f t="shared" si="276"/>
        <v>平成30</v>
      </c>
      <c r="B3207" s="685">
        <f t="shared" si="273"/>
        <v>96</v>
      </c>
      <c r="C3207" s="648" t="s">
        <v>7019</v>
      </c>
      <c r="D3207" s="648" t="str">
        <f t="shared" si="274"/>
        <v/>
      </c>
      <c r="E3207" s="669">
        <v>1</v>
      </c>
      <c r="F3207" s="686" t="s">
        <v>7020</v>
      </c>
      <c r="G3207" s="686" t="s">
        <v>7021</v>
      </c>
      <c r="H3207" s="686" t="s">
        <v>5532</v>
      </c>
      <c r="I3207" s="686" t="s">
        <v>6476</v>
      </c>
      <c r="J3207" s="669">
        <v>2</v>
      </c>
      <c r="K3207" s="669">
        <v>4</v>
      </c>
      <c r="L3207" s="669">
        <v>32</v>
      </c>
      <c r="M3207" s="176">
        <f t="shared" si="277"/>
        <v>32</v>
      </c>
      <c r="N3207" s="1107" t="s">
        <v>5519</v>
      </c>
      <c r="O3207" s="1129" t="str">
        <f t="shared" si="275"/>
        <v/>
      </c>
      <c r="P3207" s="175"/>
      <c r="Q3207" s="175"/>
      <c r="R3207" s="175"/>
      <c r="S3207" s="175"/>
      <c r="T3207" s="175"/>
      <c r="U3207" s="175"/>
      <c r="V3207" s="175"/>
      <c r="W3207" s="175"/>
      <c r="X3207" s="175"/>
      <c r="Y3207" s="175"/>
      <c r="Z3207" s="175"/>
      <c r="AA3207" s="175"/>
      <c r="AB3207" s="175"/>
      <c r="AC3207" s="175"/>
      <c r="AD3207" s="175"/>
      <c r="AE3207" s="175"/>
      <c r="AF3207" s="175"/>
      <c r="AG3207" s="175"/>
    </row>
    <row r="3208" spans="1:33" ht="18" customHeight="1">
      <c r="A3208" s="647" t="str">
        <f t="shared" si="276"/>
        <v>平成30</v>
      </c>
      <c r="B3208" s="685">
        <f t="shared" si="273"/>
        <v>96</v>
      </c>
      <c r="C3208" s="648" t="s">
        <v>6910</v>
      </c>
      <c r="D3208" s="648" t="str">
        <f t="shared" si="274"/>
        <v/>
      </c>
      <c r="E3208" s="669">
        <v>1</v>
      </c>
      <c r="F3208" s="686" t="s">
        <v>7022</v>
      </c>
      <c r="G3208" s="686" t="s">
        <v>7023</v>
      </c>
      <c r="H3208" s="686" t="s">
        <v>5532</v>
      </c>
      <c r="I3208" s="686" t="s">
        <v>6476</v>
      </c>
      <c r="J3208" s="669">
        <v>2</v>
      </c>
      <c r="K3208" s="669">
        <v>4</v>
      </c>
      <c r="L3208" s="669">
        <v>58</v>
      </c>
      <c r="M3208" s="176">
        <f t="shared" si="277"/>
        <v>58</v>
      </c>
      <c r="N3208" s="1107" t="s">
        <v>5519</v>
      </c>
      <c r="O3208" s="1129" t="str">
        <f t="shared" si="275"/>
        <v/>
      </c>
      <c r="P3208" s="175"/>
      <c r="Q3208" s="175"/>
      <c r="R3208" s="175"/>
      <c r="S3208" s="175"/>
      <c r="T3208" s="175"/>
      <c r="U3208" s="175"/>
      <c r="V3208" s="175"/>
      <c r="W3208" s="175"/>
      <c r="X3208" s="175"/>
      <c r="Y3208" s="175"/>
      <c r="Z3208" s="175"/>
      <c r="AA3208" s="175"/>
      <c r="AB3208" s="175"/>
      <c r="AC3208" s="175"/>
      <c r="AD3208" s="175"/>
      <c r="AE3208" s="175"/>
      <c r="AF3208" s="175"/>
      <c r="AG3208" s="175"/>
    </row>
    <row r="3209" spans="1:33" ht="18" customHeight="1">
      <c r="A3209" s="647" t="str">
        <f t="shared" si="276"/>
        <v>平成30</v>
      </c>
      <c r="B3209" s="685">
        <f t="shared" si="273"/>
        <v>96</v>
      </c>
      <c r="C3209" s="648" t="s">
        <v>7024</v>
      </c>
      <c r="D3209" s="648" t="str">
        <f t="shared" si="274"/>
        <v/>
      </c>
      <c r="E3209" s="669">
        <v>1</v>
      </c>
      <c r="F3209" s="686" t="s">
        <v>7025</v>
      </c>
      <c r="G3209" s="686" t="s">
        <v>7026</v>
      </c>
      <c r="H3209" s="686" t="s">
        <v>5532</v>
      </c>
      <c r="I3209" s="686" t="s">
        <v>6476</v>
      </c>
      <c r="J3209" s="669">
        <v>2</v>
      </c>
      <c r="K3209" s="669">
        <v>4</v>
      </c>
      <c r="L3209" s="669">
        <v>21</v>
      </c>
      <c r="M3209" s="176">
        <f t="shared" si="277"/>
        <v>21</v>
      </c>
      <c r="N3209" s="1107" t="s">
        <v>5519</v>
      </c>
      <c r="O3209" s="1129" t="str">
        <f t="shared" si="275"/>
        <v/>
      </c>
      <c r="P3209" s="175"/>
      <c r="Q3209" s="175"/>
      <c r="R3209" s="175"/>
      <c r="S3209" s="175"/>
      <c r="T3209" s="175"/>
      <c r="U3209" s="175"/>
      <c r="V3209" s="175"/>
      <c r="W3209" s="175"/>
      <c r="X3209" s="175"/>
      <c r="Y3209" s="175"/>
      <c r="Z3209" s="175"/>
      <c r="AA3209" s="175"/>
      <c r="AB3209" s="175"/>
      <c r="AC3209" s="175"/>
      <c r="AD3209" s="175"/>
      <c r="AE3209" s="175"/>
      <c r="AF3209" s="175"/>
      <c r="AG3209" s="175"/>
    </row>
    <row r="3210" spans="1:33" ht="18" customHeight="1">
      <c r="A3210" s="647" t="str">
        <f t="shared" si="276"/>
        <v>平成30</v>
      </c>
      <c r="B3210" s="685">
        <f t="shared" si="273"/>
        <v>96</v>
      </c>
      <c r="C3210" s="648" t="s">
        <v>6964</v>
      </c>
      <c r="D3210" s="648" t="str">
        <f t="shared" si="274"/>
        <v/>
      </c>
      <c r="E3210" s="669">
        <v>1</v>
      </c>
      <c r="F3210" s="686" t="s">
        <v>7027</v>
      </c>
      <c r="G3210" s="686" t="s">
        <v>7028</v>
      </c>
      <c r="H3210" s="686" t="s">
        <v>5532</v>
      </c>
      <c r="I3210" s="686" t="s">
        <v>6476</v>
      </c>
      <c r="J3210" s="669">
        <v>2</v>
      </c>
      <c r="K3210" s="669">
        <v>4</v>
      </c>
      <c r="L3210" s="669">
        <v>44</v>
      </c>
      <c r="M3210" s="176">
        <f t="shared" si="277"/>
        <v>44</v>
      </c>
      <c r="N3210" s="1107" t="s">
        <v>5519</v>
      </c>
      <c r="O3210" s="1129" t="str">
        <f t="shared" si="275"/>
        <v/>
      </c>
      <c r="P3210" s="175"/>
      <c r="Q3210" s="175"/>
      <c r="R3210" s="175"/>
      <c r="S3210" s="175"/>
      <c r="T3210" s="175"/>
      <c r="U3210" s="175"/>
      <c r="V3210" s="175"/>
      <c r="W3210" s="175"/>
      <c r="X3210" s="175"/>
      <c r="Y3210" s="175"/>
      <c r="Z3210" s="175"/>
      <c r="AA3210" s="175"/>
      <c r="AB3210" s="175"/>
      <c r="AC3210" s="175"/>
      <c r="AD3210" s="175"/>
      <c r="AE3210" s="175"/>
      <c r="AF3210" s="175"/>
      <c r="AG3210" s="175"/>
    </row>
    <row r="3211" spans="1:33" ht="18" customHeight="1">
      <c r="A3211" s="647" t="str">
        <f t="shared" si="276"/>
        <v>平成30</v>
      </c>
      <c r="B3211" s="684">
        <f t="shared" si="273"/>
        <v>32</v>
      </c>
      <c r="C3211" s="648" t="s">
        <v>7029</v>
      </c>
      <c r="D3211" s="648" t="str">
        <f t="shared" si="274"/>
        <v/>
      </c>
      <c r="E3211" s="669">
        <v>1</v>
      </c>
      <c r="F3211" s="686" t="s">
        <v>7030</v>
      </c>
      <c r="G3211" s="690" t="s">
        <v>1543</v>
      </c>
      <c r="H3211" s="690" t="s">
        <v>3235</v>
      </c>
      <c r="I3211" s="686" t="s">
        <v>6211</v>
      </c>
      <c r="J3211" s="669">
        <v>1</v>
      </c>
      <c r="K3211" s="669">
        <v>11</v>
      </c>
      <c r="L3211" s="691">
        <v>466</v>
      </c>
      <c r="M3211" s="176">
        <f t="shared" si="277"/>
        <v>466</v>
      </c>
      <c r="N3211" s="1106" t="s">
        <v>5342</v>
      </c>
      <c r="O3211" s="1129" t="str">
        <f t="shared" si="275"/>
        <v/>
      </c>
      <c r="P3211" s="175"/>
      <c r="Q3211" s="175"/>
      <c r="R3211" s="175"/>
      <c r="S3211" s="175"/>
      <c r="T3211" s="175"/>
      <c r="U3211" s="175"/>
      <c r="V3211" s="175"/>
      <c r="W3211" s="175"/>
      <c r="X3211" s="175"/>
      <c r="Y3211" s="175"/>
      <c r="Z3211" s="175"/>
      <c r="AA3211" s="175"/>
      <c r="AB3211" s="175"/>
      <c r="AC3211" s="175"/>
      <c r="AD3211" s="175"/>
      <c r="AE3211" s="175"/>
      <c r="AF3211" s="175"/>
      <c r="AG3211" s="175"/>
    </row>
    <row r="3212" spans="1:33" ht="18" customHeight="1">
      <c r="A3212" s="647" t="str">
        <f t="shared" si="276"/>
        <v>平成30</v>
      </c>
      <c r="B3212" s="684">
        <f t="shared" si="273"/>
        <v>111</v>
      </c>
      <c r="C3212" s="648" t="s">
        <v>6930</v>
      </c>
      <c r="D3212" s="648" t="str">
        <f t="shared" si="274"/>
        <v/>
      </c>
      <c r="E3212" s="669">
        <v>1</v>
      </c>
      <c r="F3212" s="686" t="s">
        <v>7031</v>
      </c>
      <c r="G3212" s="650" t="s">
        <v>2787</v>
      </c>
      <c r="H3212" s="690" t="s">
        <v>3235</v>
      </c>
      <c r="I3212" s="686" t="s">
        <v>6211</v>
      </c>
      <c r="J3212" s="669">
        <v>1</v>
      </c>
      <c r="K3212" s="669">
        <v>3</v>
      </c>
      <c r="L3212" s="691">
        <v>98</v>
      </c>
      <c r="M3212" s="176">
        <f t="shared" si="277"/>
        <v>98</v>
      </c>
      <c r="N3212" s="1106" t="s">
        <v>5342</v>
      </c>
      <c r="O3212" s="1129" t="str">
        <f t="shared" si="275"/>
        <v/>
      </c>
      <c r="P3212" s="175"/>
      <c r="Q3212" s="175"/>
      <c r="R3212" s="175"/>
      <c r="S3212" s="175"/>
      <c r="T3212" s="175"/>
      <c r="U3212" s="175"/>
      <c r="V3212" s="175"/>
      <c r="W3212" s="175"/>
      <c r="X3212" s="175"/>
      <c r="Y3212" s="175"/>
      <c r="Z3212" s="175"/>
      <c r="AA3212" s="175"/>
      <c r="AB3212" s="175"/>
      <c r="AC3212" s="175"/>
      <c r="AD3212" s="175"/>
      <c r="AE3212" s="175"/>
      <c r="AF3212" s="175"/>
      <c r="AG3212" s="175"/>
    </row>
    <row r="3213" spans="1:33" ht="18" customHeight="1">
      <c r="A3213" s="647" t="str">
        <f t="shared" si="276"/>
        <v>平成30</v>
      </c>
      <c r="B3213" s="551" t="str">
        <f t="shared" si="273"/>
        <v>-</v>
      </c>
      <c r="C3213" s="648" t="s">
        <v>7032</v>
      </c>
      <c r="D3213" s="648" t="str">
        <f t="shared" si="274"/>
        <v/>
      </c>
      <c r="E3213" s="664">
        <v>1</v>
      </c>
      <c r="F3213" s="650" t="s">
        <v>7033</v>
      </c>
      <c r="G3213" s="650" t="s">
        <v>2787</v>
      </c>
      <c r="H3213" s="650" t="s">
        <v>2920</v>
      </c>
      <c r="I3213" s="714" t="s">
        <v>4976</v>
      </c>
      <c r="J3213" s="669">
        <v>2</v>
      </c>
      <c r="K3213" s="669"/>
      <c r="L3213" s="669">
        <v>64</v>
      </c>
      <c r="M3213" s="176">
        <f t="shared" si="277"/>
        <v>64</v>
      </c>
      <c r="N3213" s="1106"/>
      <c r="O3213" s="1129" t="str">
        <f t="shared" si="275"/>
        <v/>
      </c>
      <c r="P3213" s="175"/>
      <c r="Q3213" s="175"/>
      <c r="R3213" s="175"/>
      <c r="S3213" s="175"/>
      <c r="T3213" s="175"/>
      <c r="U3213" s="175"/>
      <c r="V3213" s="175"/>
      <c r="W3213" s="175"/>
      <c r="X3213" s="175"/>
      <c r="Y3213" s="175"/>
      <c r="Z3213" s="175"/>
      <c r="AA3213" s="175"/>
      <c r="AB3213" s="175"/>
      <c r="AC3213" s="175"/>
      <c r="AD3213" s="175"/>
      <c r="AE3213" s="175"/>
      <c r="AF3213" s="175"/>
      <c r="AG3213" s="175"/>
    </row>
    <row r="3214" spans="1:33" ht="18" customHeight="1">
      <c r="A3214" s="647" t="str">
        <f t="shared" si="276"/>
        <v>平成30</v>
      </c>
      <c r="B3214" s="684">
        <f t="shared" si="273"/>
        <v>111</v>
      </c>
      <c r="C3214" s="648" t="s">
        <v>7034</v>
      </c>
      <c r="D3214" s="648" t="str">
        <f t="shared" si="274"/>
        <v/>
      </c>
      <c r="E3214" s="664">
        <v>1</v>
      </c>
      <c r="F3214" s="650" t="s">
        <v>7035</v>
      </c>
      <c r="G3214" s="650" t="s">
        <v>2915</v>
      </c>
      <c r="H3214" s="650" t="s">
        <v>3557</v>
      </c>
      <c r="I3214" s="714" t="s">
        <v>5039</v>
      </c>
      <c r="J3214" s="669">
        <v>2</v>
      </c>
      <c r="K3214" s="669">
        <v>3</v>
      </c>
      <c r="L3214" s="669">
        <v>64</v>
      </c>
      <c r="M3214" s="176">
        <f t="shared" si="277"/>
        <v>64</v>
      </c>
      <c r="N3214" s="1106" t="s">
        <v>5342</v>
      </c>
      <c r="O3214" s="1129" t="str">
        <f t="shared" si="275"/>
        <v/>
      </c>
      <c r="P3214" s="175"/>
      <c r="Q3214" s="175"/>
      <c r="R3214" s="175"/>
      <c r="S3214" s="175"/>
      <c r="T3214" s="175"/>
      <c r="U3214" s="175"/>
      <c r="V3214" s="175"/>
      <c r="W3214" s="175"/>
      <c r="X3214" s="175"/>
      <c r="Y3214" s="175"/>
      <c r="Z3214" s="175"/>
      <c r="AA3214" s="175"/>
      <c r="AB3214" s="175"/>
      <c r="AC3214" s="175"/>
      <c r="AD3214" s="175"/>
      <c r="AE3214" s="175"/>
      <c r="AF3214" s="175"/>
      <c r="AG3214" s="175"/>
    </row>
    <row r="3215" spans="1:33" ht="18" customHeight="1">
      <c r="A3215" s="647" t="str">
        <f t="shared" si="276"/>
        <v>平成30</v>
      </c>
      <c r="B3215" s="684">
        <f t="shared" si="273"/>
        <v>14</v>
      </c>
      <c r="C3215" s="648" t="s">
        <v>6980</v>
      </c>
      <c r="D3215" s="648" t="str">
        <f t="shared" si="274"/>
        <v/>
      </c>
      <c r="E3215" s="664">
        <v>1</v>
      </c>
      <c r="F3215" s="650" t="s">
        <v>7036</v>
      </c>
      <c r="G3215" s="650" t="s">
        <v>2453</v>
      </c>
      <c r="H3215" s="650" t="s">
        <v>1676</v>
      </c>
      <c r="I3215" s="714" t="s">
        <v>4075</v>
      </c>
      <c r="J3215" s="669">
        <v>1</v>
      </c>
      <c r="K3215" s="669">
        <v>53</v>
      </c>
      <c r="L3215" s="669">
        <v>115</v>
      </c>
      <c r="M3215" s="176">
        <f t="shared" si="277"/>
        <v>115</v>
      </c>
      <c r="N3215" s="1106"/>
      <c r="O3215" s="1129" t="str">
        <f t="shared" si="275"/>
        <v/>
      </c>
      <c r="P3215" s="175"/>
      <c r="Q3215" s="175"/>
      <c r="R3215" s="175"/>
      <c r="S3215" s="175"/>
      <c r="T3215" s="175"/>
      <c r="U3215" s="175"/>
      <c r="V3215" s="175"/>
      <c r="W3215" s="175"/>
      <c r="X3215" s="175"/>
      <c r="Y3215" s="175"/>
      <c r="Z3215" s="175"/>
      <c r="AA3215" s="175"/>
      <c r="AB3215" s="175"/>
      <c r="AC3215" s="175"/>
      <c r="AD3215" s="175"/>
      <c r="AE3215" s="175"/>
      <c r="AF3215" s="175"/>
      <c r="AG3215" s="175"/>
    </row>
    <row r="3216" spans="1:33" ht="18" customHeight="1">
      <c r="A3216" s="647" t="str">
        <f t="shared" si="276"/>
        <v>平成30</v>
      </c>
      <c r="B3216" s="684">
        <f t="shared" si="273"/>
        <v>53</v>
      </c>
      <c r="C3216" s="648" t="s">
        <v>7037</v>
      </c>
      <c r="D3216" s="648" t="str">
        <f t="shared" si="274"/>
        <v/>
      </c>
      <c r="E3216" s="669">
        <v>1</v>
      </c>
      <c r="F3216" s="650" t="s">
        <v>7038</v>
      </c>
      <c r="G3216" s="650" t="s">
        <v>7039</v>
      </c>
      <c r="H3216" s="650" t="s">
        <v>5652</v>
      </c>
      <c r="I3216" s="714" t="s">
        <v>6476</v>
      </c>
      <c r="J3216" s="669">
        <v>2</v>
      </c>
      <c r="K3216" s="669">
        <v>9</v>
      </c>
      <c r="L3216" s="669">
        <v>73</v>
      </c>
      <c r="M3216" s="176">
        <f t="shared" si="277"/>
        <v>73</v>
      </c>
      <c r="N3216" s="1106"/>
      <c r="O3216" s="1129" t="str">
        <f t="shared" si="275"/>
        <v/>
      </c>
      <c r="P3216" s="175"/>
      <c r="Q3216" s="175"/>
      <c r="R3216" s="175"/>
      <c r="S3216" s="175"/>
      <c r="T3216" s="175"/>
      <c r="U3216" s="175"/>
      <c r="V3216" s="175"/>
      <c r="W3216" s="175"/>
      <c r="X3216" s="175"/>
      <c r="Y3216" s="175"/>
      <c r="Z3216" s="175"/>
      <c r="AA3216" s="175"/>
      <c r="AB3216" s="175"/>
      <c r="AC3216" s="175"/>
      <c r="AD3216" s="175"/>
      <c r="AE3216" s="175"/>
      <c r="AF3216" s="175"/>
      <c r="AG3216" s="175"/>
    </row>
    <row r="3217" spans="1:33" ht="18" customHeight="1">
      <c r="A3217" s="647" t="str">
        <f t="shared" si="276"/>
        <v>平成30</v>
      </c>
      <c r="B3217" s="684">
        <f t="shared" si="273"/>
        <v>58</v>
      </c>
      <c r="C3217" s="648" t="s">
        <v>7040</v>
      </c>
      <c r="D3217" s="648" t="str">
        <f t="shared" si="274"/>
        <v/>
      </c>
      <c r="E3217" s="669">
        <v>1</v>
      </c>
      <c r="F3217" s="650" t="s">
        <v>7041</v>
      </c>
      <c r="G3217" s="650" t="s">
        <v>2915</v>
      </c>
      <c r="H3217" s="650" t="s">
        <v>5652</v>
      </c>
      <c r="I3217" s="714" t="s">
        <v>6476</v>
      </c>
      <c r="J3217" s="669">
        <v>2</v>
      </c>
      <c r="K3217" s="669">
        <v>8</v>
      </c>
      <c r="L3217" s="669">
        <v>90</v>
      </c>
      <c r="M3217" s="176">
        <f t="shared" si="277"/>
        <v>90</v>
      </c>
      <c r="N3217" s="1106"/>
      <c r="O3217" s="1129" t="str">
        <f t="shared" si="275"/>
        <v/>
      </c>
      <c r="P3217" s="175"/>
      <c r="Q3217" s="175"/>
      <c r="R3217" s="175"/>
      <c r="S3217" s="175"/>
      <c r="T3217" s="175"/>
      <c r="U3217" s="175"/>
      <c r="V3217" s="175"/>
      <c r="W3217" s="175"/>
      <c r="X3217" s="175"/>
      <c r="Y3217" s="175"/>
      <c r="Z3217" s="175"/>
      <c r="AA3217" s="175"/>
      <c r="AB3217" s="175"/>
      <c r="AC3217" s="175"/>
      <c r="AD3217" s="175"/>
      <c r="AE3217" s="175"/>
      <c r="AF3217" s="175"/>
      <c r="AG3217" s="175"/>
    </row>
    <row r="3218" spans="1:33" ht="18" customHeight="1">
      <c r="A3218" s="647" t="str">
        <f t="shared" si="276"/>
        <v>平成30</v>
      </c>
      <c r="B3218" s="684">
        <f t="shared" si="273"/>
        <v>122</v>
      </c>
      <c r="C3218" s="648" t="s">
        <v>7042</v>
      </c>
      <c r="D3218" s="648" t="str">
        <f t="shared" si="274"/>
        <v/>
      </c>
      <c r="E3218" s="669">
        <v>1</v>
      </c>
      <c r="F3218" s="650" t="s">
        <v>7043</v>
      </c>
      <c r="G3218" s="650" t="s">
        <v>2915</v>
      </c>
      <c r="H3218" s="650" t="s">
        <v>5652</v>
      </c>
      <c r="I3218" s="714" t="s">
        <v>6476</v>
      </c>
      <c r="J3218" s="669">
        <v>2</v>
      </c>
      <c r="K3218" s="669">
        <v>2</v>
      </c>
      <c r="L3218" s="669">
        <v>93</v>
      </c>
      <c r="M3218" s="176">
        <f t="shared" si="277"/>
        <v>93</v>
      </c>
      <c r="N3218" s="1106" t="s">
        <v>5342</v>
      </c>
      <c r="O3218" s="1129" t="str">
        <f t="shared" si="275"/>
        <v/>
      </c>
      <c r="P3218" s="175"/>
      <c r="Q3218" s="175"/>
      <c r="R3218" s="175"/>
      <c r="S3218" s="175"/>
      <c r="T3218" s="175"/>
      <c r="U3218" s="175"/>
      <c r="V3218" s="175"/>
      <c r="W3218" s="175"/>
      <c r="X3218" s="175"/>
      <c r="Y3218" s="175"/>
      <c r="Z3218" s="175"/>
      <c r="AA3218" s="175"/>
      <c r="AB3218" s="175"/>
      <c r="AC3218" s="175"/>
      <c r="AD3218" s="175"/>
      <c r="AE3218" s="175"/>
      <c r="AF3218" s="175"/>
      <c r="AG3218" s="175"/>
    </row>
    <row r="3219" spans="1:33" ht="18" customHeight="1">
      <c r="A3219" s="647" t="str">
        <f t="shared" si="276"/>
        <v>平成30</v>
      </c>
      <c r="B3219" s="684">
        <f t="shared" si="273"/>
        <v>19</v>
      </c>
      <c r="C3219" s="648" t="s">
        <v>7044</v>
      </c>
      <c r="D3219" s="648">
        <f t="shared" si="274"/>
        <v>43413</v>
      </c>
      <c r="E3219" s="669">
        <v>2</v>
      </c>
      <c r="F3219" s="650" t="s">
        <v>7045</v>
      </c>
      <c r="G3219" s="650" t="s">
        <v>5359</v>
      </c>
      <c r="H3219" s="650" t="s">
        <v>5652</v>
      </c>
      <c r="I3219" s="714" t="s">
        <v>6476</v>
      </c>
      <c r="J3219" s="669">
        <v>1</v>
      </c>
      <c r="K3219" s="669">
        <v>28</v>
      </c>
      <c r="L3219" s="669">
        <v>87</v>
      </c>
      <c r="M3219" s="176">
        <f t="shared" si="277"/>
        <v>174</v>
      </c>
      <c r="N3219" s="1106"/>
      <c r="O3219" s="1129" t="str">
        <f t="shared" si="275"/>
        <v/>
      </c>
      <c r="P3219" s="175"/>
      <c r="Q3219" s="175"/>
      <c r="R3219" s="175"/>
      <c r="S3219" s="175"/>
      <c r="T3219" s="175"/>
      <c r="U3219" s="175"/>
      <c r="V3219" s="175"/>
      <c r="W3219" s="175"/>
      <c r="X3219" s="175"/>
      <c r="Y3219" s="175"/>
      <c r="Z3219" s="175"/>
      <c r="AA3219" s="175"/>
      <c r="AB3219" s="175"/>
      <c r="AC3219" s="175"/>
      <c r="AD3219" s="175"/>
      <c r="AE3219" s="175"/>
      <c r="AF3219" s="175"/>
      <c r="AG3219" s="175"/>
    </row>
    <row r="3220" spans="1:33" ht="18" customHeight="1">
      <c r="A3220" s="647" t="str">
        <f t="shared" si="276"/>
        <v>平成30</v>
      </c>
      <c r="B3220" s="684">
        <f t="shared" si="273"/>
        <v>84</v>
      </c>
      <c r="C3220" s="648" t="s">
        <v>7046</v>
      </c>
      <c r="D3220" s="648" t="str">
        <f t="shared" si="274"/>
        <v/>
      </c>
      <c r="E3220" s="669">
        <v>1</v>
      </c>
      <c r="F3220" s="650" t="s">
        <v>7047</v>
      </c>
      <c r="G3220" s="650" t="s">
        <v>7048</v>
      </c>
      <c r="H3220" s="650" t="s">
        <v>5652</v>
      </c>
      <c r="I3220" s="714" t="s">
        <v>6476</v>
      </c>
      <c r="J3220" s="669">
        <v>2</v>
      </c>
      <c r="K3220" s="669">
        <v>5</v>
      </c>
      <c r="L3220" s="669">
        <v>51</v>
      </c>
      <c r="M3220" s="176">
        <f t="shared" si="277"/>
        <v>51</v>
      </c>
      <c r="N3220" s="1106"/>
      <c r="O3220" s="1129" t="str">
        <f t="shared" si="275"/>
        <v/>
      </c>
      <c r="P3220" s="175"/>
      <c r="Q3220" s="175"/>
      <c r="R3220" s="175"/>
      <c r="S3220" s="175"/>
      <c r="T3220" s="175"/>
      <c r="U3220" s="175"/>
      <c r="V3220" s="175"/>
      <c r="W3220" s="175"/>
      <c r="X3220" s="175"/>
      <c r="Y3220" s="175"/>
      <c r="Z3220" s="175"/>
      <c r="AA3220" s="175"/>
      <c r="AB3220" s="175"/>
      <c r="AC3220" s="175"/>
      <c r="AD3220" s="175"/>
      <c r="AE3220" s="175"/>
      <c r="AF3220" s="175"/>
      <c r="AG3220" s="175"/>
    </row>
    <row r="3221" spans="1:33" ht="18" customHeight="1">
      <c r="A3221" s="647" t="str">
        <f t="shared" si="276"/>
        <v>平成30</v>
      </c>
      <c r="B3221" s="684">
        <f t="shared" si="273"/>
        <v>96</v>
      </c>
      <c r="C3221" s="648" t="s">
        <v>7049</v>
      </c>
      <c r="D3221" s="648" t="str">
        <f t="shared" si="274"/>
        <v/>
      </c>
      <c r="E3221" s="669">
        <v>1</v>
      </c>
      <c r="F3221" s="650" t="s">
        <v>7050</v>
      </c>
      <c r="G3221" s="650" t="s">
        <v>2915</v>
      </c>
      <c r="H3221" s="650" t="s">
        <v>5652</v>
      </c>
      <c r="I3221" s="714" t="s">
        <v>6476</v>
      </c>
      <c r="J3221" s="669">
        <v>2</v>
      </c>
      <c r="K3221" s="669">
        <v>4</v>
      </c>
      <c r="L3221" s="669">
        <v>56</v>
      </c>
      <c r="M3221" s="176">
        <f t="shared" si="277"/>
        <v>56</v>
      </c>
      <c r="N3221" s="1106" t="s">
        <v>5342</v>
      </c>
      <c r="O3221" s="1129" t="str">
        <f t="shared" si="275"/>
        <v/>
      </c>
      <c r="P3221" s="175"/>
      <c r="Q3221" s="175"/>
      <c r="R3221" s="175"/>
      <c r="S3221" s="175"/>
      <c r="T3221" s="175"/>
      <c r="U3221" s="175"/>
      <c r="V3221" s="175"/>
      <c r="W3221" s="175"/>
      <c r="X3221" s="175"/>
      <c r="Y3221" s="175"/>
      <c r="Z3221" s="175"/>
      <c r="AA3221" s="175"/>
      <c r="AB3221" s="175"/>
      <c r="AC3221" s="175"/>
      <c r="AD3221" s="175"/>
      <c r="AE3221" s="175"/>
      <c r="AF3221" s="175"/>
      <c r="AG3221" s="175"/>
    </row>
    <row r="3222" spans="1:33" ht="18" customHeight="1">
      <c r="A3222" s="647" t="str">
        <f t="shared" si="276"/>
        <v>平成30</v>
      </c>
      <c r="B3222" s="684">
        <f t="shared" si="273"/>
        <v>24</v>
      </c>
      <c r="C3222" s="648" t="s">
        <v>7003</v>
      </c>
      <c r="D3222" s="648">
        <f t="shared" si="274"/>
        <v>43434</v>
      </c>
      <c r="E3222" s="669">
        <v>2</v>
      </c>
      <c r="F3222" s="650" t="s">
        <v>7051</v>
      </c>
      <c r="G3222" s="650" t="s">
        <v>7052</v>
      </c>
      <c r="H3222" s="650" t="s">
        <v>4115</v>
      </c>
      <c r="I3222" s="714" t="s">
        <v>6476</v>
      </c>
      <c r="J3222" s="669">
        <v>1</v>
      </c>
      <c r="K3222" s="669">
        <v>18</v>
      </c>
      <c r="L3222" s="669">
        <v>54</v>
      </c>
      <c r="M3222" s="176">
        <f t="shared" si="277"/>
        <v>108</v>
      </c>
      <c r="N3222" s="1106"/>
      <c r="O3222" s="1129" t="str">
        <f t="shared" si="275"/>
        <v/>
      </c>
      <c r="P3222" s="175"/>
      <c r="Q3222" s="175"/>
      <c r="R3222" s="175"/>
      <c r="S3222" s="175"/>
      <c r="T3222" s="175"/>
      <c r="U3222" s="175"/>
      <c r="V3222" s="175"/>
      <c r="W3222" s="175"/>
      <c r="X3222" s="175"/>
      <c r="Y3222" s="175"/>
      <c r="Z3222" s="175"/>
      <c r="AA3222" s="175"/>
      <c r="AB3222" s="175"/>
      <c r="AC3222" s="175"/>
      <c r="AD3222" s="175"/>
      <c r="AE3222" s="175"/>
      <c r="AF3222" s="175"/>
      <c r="AG3222" s="175"/>
    </row>
    <row r="3223" spans="1:33" ht="18" customHeight="1">
      <c r="A3223" s="647" t="str">
        <f t="shared" si="276"/>
        <v>平成30</v>
      </c>
      <c r="B3223" s="684">
        <f t="shared" si="273"/>
        <v>18</v>
      </c>
      <c r="C3223" s="648" t="s">
        <v>7046</v>
      </c>
      <c r="D3223" s="648">
        <f t="shared" si="274"/>
        <v>43441</v>
      </c>
      <c r="E3223" s="669">
        <v>2</v>
      </c>
      <c r="F3223" s="650" t="s">
        <v>7053</v>
      </c>
      <c r="G3223" s="650" t="s">
        <v>4022</v>
      </c>
      <c r="H3223" s="650" t="s">
        <v>4115</v>
      </c>
      <c r="I3223" s="714" t="s">
        <v>6476</v>
      </c>
      <c r="J3223" s="669">
        <v>1</v>
      </c>
      <c r="K3223" s="669">
        <v>32</v>
      </c>
      <c r="L3223" s="669">
        <v>106</v>
      </c>
      <c r="M3223" s="176">
        <f t="shared" si="277"/>
        <v>212</v>
      </c>
      <c r="N3223" s="1106"/>
      <c r="O3223" s="1129" t="str">
        <f t="shared" si="275"/>
        <v/>
      </c>
      <c r="P3223" s="175"/>
      <c r="Q3223" s="175"/>
      <c r="R3223" s="175"/>
      <c r="S3223" s="175"/>
      <c r="T3223" s="175"/>
      <c r="U3223" s="175"/>
      <c r="V3223" s="175"/>
      <c r="W3223" s="175"/>
      <c r="X3223" s="175"/>
      <c r="Y3223" s="175"/>
      <c r="Z3223" s="175"/>
      <c r="AA3223" s="175"/>
      <c r="AB3223" s="175"/>
      <c r="AC3223" s="175"/>
      <c r="AD3223" s="175"/>
      <c r="AE3223" s="175"/>
      <c r="AF3223" s="175"/>
      <c r="AG3223" s="175"/>
    </row>
    <row r="3224" spans="1:33" ht="18" customHeight="1">
      <c r="A3224" s="647" t="str">
        <f t="shared" si="276"/>
        <v>平成30</v>
      </c>
      <c r="B3224" s="684">
        <f t="shared" si="273"/>
        <v>122</v>
      </c>
      <c r="C3224" s="648" t="s">
        <v>7054</v>
      </c>
      <c r="D3224" s="648" t="str">
        <f t="shared" si="274"/>
        <v/>
      </c>
      <c r="E3224" s="669">
        <v>1</v>
      </c>
      <c r="F3224" s="650" t="s">
        <v>7055</v>
      </c>
      <c r="G3224" s="650" t="s">
        <v>2915</v>
      </c>
      <c r="H3224" s="650" t="s">
        <v>4963</v>
      </c>
      <c r="I3224" s="650" t="s">
        <v>6476</v>
      </c>
      <c r="J3224" s="651">
        <v>2</v>
      </c>
      <c r="K3224" s="651">
        <v>2</v>
      </c>
      <c r="L3224" s="651">
        <v>97</v>
      </c>
      <c r="M3224" s="176">
        <f t="shared" si="277"/>
        <v>97</v>
      </c>
      <c r="N3224" s="1106" t="s">
        <v>5342</v>
      </c>
      <c r="O3224" s="1129" t="str">
        <f t="shared" si="275"/>
        <v/>
      </c>
      <c r="P3224" s="175"/>
      <c r="Q3224" s="175"/>
      <c r="R3224" s="175"/>
      <c r="S3224" s="175"/>
      <c r="T3224" s="175"/>
      <c r="U3224" s="175"/>
      <c r="V3224" s="175"/>
      <c r="W3224" s="175"/>
      <c r="X3224" s="175"/>
      <c r="Y3224" s="175"/>
      <c r="Z3224" s="175"/>
      <c r="AA3224" s="175"/>
      <c r="AB3224" s="175"/>
      <c r="AC3224" s="175"/>
      <c r="AD3224" s="175"/>
      <c r="AE3224" s="175"/>
      <c r="AF3224" s="175"/>
      <c r="AG3224" s="175"/>
    </row>
    <row r="3225" spans="1:33" ht="18" customHeight="1">
      <c r="A3225" s="647" t="str">
        <f t="shared" si="276"/>
        <v>平成30</v>
      </c>
      <c r="B3225" s="684">
        <f t="shared" si="273"/>
        <v>122</v>
      </c>
      <c r="C3225" s="648" t="s">
        <v>7056</v>
      </c>
      <c r="D3225" s="648" t="str">
        <f t="shared" si="274"/>
        <v/>
      </c>
      <c r="E3225" s="669">
        <v>1</v>
      </c>
      <c r="F3225" s="650" t="s">
        <v>7057</v>
      </c>
      <c r="G3225" s="650" t="s">
        <v>7058</v>
      </c>
      <c r="H3225" s="650" t="s">
        <v>4963</v>
      </c>
      <c r="I3225" s="650" t="s">
        <v>6476</v>
      </c>
      <c r="J3225" s="651">
        <v>2</v>
      </c>
      <c r="K3225" s="651">
        <v>2</v>
      </c>
      <c r="L3225" s="651">
        <v>24</v>
      </c>
      <c r="M3225" s="176">
        <f t="shared" si="277"/>
        <v>24</v>
      </c>
      <c r="N3225" s="1106" t="s">
        <v>5342</v>
      </c>
      <c r="O3225" s="1129" t="str">
        <f t="shared" si="275"/>
        <v/>
      </c>
      <c r="P3225" s="175"/>
      <c r="Q3225" s="175"/>
      <c r="R3225" s="175"/>
      <c r="S3225" s="175"/>
      <c r="T3225" s="175"/>
      <c r="U3225" s="175"/>
      <c r="V3225" s="175"/>
      <c r="W3225" s="175"/>
      <c r="X3225" s="175"/>
      <c r="Y3225" s="175"/>
      <c r="Z3225" s="175"/>
      <c r="AA3225" s="175"/>
      <c r="AB3225" s="175"/>
      <c r="AC3225" s="175"/>
      <c r="AD3225" s="175"/>
      <c r="AE3225" s="175"/>
      <c r="AF3225" s="175"/>
      <c r="AG3225" s="175"/>
    </row>
    <row r="3226" spans="1:33" ht="18" customHeight="1">
      <c r="A3226" s="647" t="str">
        <f t="shared" si="276"/>
        <v>平成30</v>
      </c>
      <c r="B3226" s="684">
        <f t="shared" si="273"/>
        <v>122</v>
      </c>
      <c r="C3226" s="648" t="s">
        <v>7059</v>
      </c>
      <c r="D3226" s="648" t="str">
        <f t="shared" si="274"/>
        <v/>
      </c>
      <c r="E3226" s="669">
        <v>1</v>
      </c>
      <c r="F3226" s="676" t="s">
        <v>7060</v>
      </c>
      <c r="G3226" s="650" t="s">
        <v>2915</v>
      </c>
      <c r="H3226" s="650" t="s">
        <v>4963</v>
      </c>
      <c r="I3226" s="650" t="s">
        <v>6476</v>
      </c>
      <c r="J3226" s="651">
        <v>2</v>
      </c>
      <c r="K3226" s="651">
        <v>2</v>
      </c>
      <c r="L3226" s="651">
        <v>98</v>
      </c>
      <c r="M3226" s="176">
        <f t="shared" si="277"/>
        <v>98</v>
      </c>
      <c r="N3226" s="1106" t="s">
        <v>5342</v>
      </c>
      <c r="O3226" s="1129" t="str">
        <f t="shared" si="275"/>
        <v/>
      </c>
      <c r="P3226" s="175"/>
      <c r="Q3226" s="175"/>
      <c r="R3226" s="175"/>
      <c r="S3226" s="175"/>
      <c r="T3226" s="175"/>
      <c r="U3226" s="175"/>
      <c r="V3226" s="175"/>
      <c r="W3226" s="175"/>
      <c r="X3226" s="175"/>
      <c r="Y3226" s="175"/>
      <c r="Z3226" s="175"/>
      <c r="AA3226" s="175"/>
      <c r="AB3226" s="175"/>
      <c r="AC3226" s="175"/>
      <c r="AD3226" s="175"/>
      <c r="AE3226" s="175"/>
      <c r="AF3226" s="175"/>
      <c r="AG3226" s="175"/>
    </row>
    <row r="3227" spans="1:33" ht="18" customHeight="1">
      <c r="A3227" s="647" t="str">
        <f t="shared" si="276"/>
        <v>平成30</v>
      </c>
      <c r="B3227" s="684">
        <f t="shared" si="273"/>
        <v>145</v>
      </c>
      <c r="C3227" s="648" t="s">
        <v>7061</v>
      </c>
      <c r="D3227" s="648" t="str">
        <f t="shared" si="274"/>
        <v/>
      </c>
      <c r="E3227" s="669">
        <v>1</v>
      </c>
      <c r="F3227" s="676" t="s">
        <v>7062</v>
      </c>
      <c r="G3227" s="650" t="s">
        <v>2915</v>
      </c>
      <c r="H3227" s="650" t="s">
        <v>4963</v>
      </c>
      <c r="I3227" s="650" t="s">
        <v>6476</v>
      </c>
      <c r="J3227" s="651">
        <v>2</v>
      </c>
      <c r="K3227" s="651">
        <v>1</v>
      </c>
      <c r="L3227" s="651">
        <v>72</v>
      </c>
      <c r="M3227" s="176">
        <f t="shared" si="277"/>
        <v>72</v>
      </c>
      <c r="N3227" s="1106" t="s">
        <v>5342</v>
      </c>
      <c r="O3227" s="1129" t="str">
        <f t="shared" si="275"/>
        <v/>
      </c>
      <c r="P3227" s="175"/>
      <c r="Q3227" s="175"/>
      <c r="R3227" s="175"/>
      <c r="S3227" s="175"/>
      <c r="T3227" s="175"/>
      <c r="U3227" s="175"/>
      <c r="V3227" s="175"/>
      <c r="W3227" s="175"/>
      <c r="X3227" s="175"/>
      <c r="Y3227" s="175"/>
      <c r="Z3227" s="175"/>
      <c r="AA3227" s="175"/>
      <c r="AB3227" s="175"/>
      <c r="AC3227" s="175"/>
      <c r="AD3227" s="175"/>
      <c r="AE3227" s="175"/>
      <c r="AF3227" s="175"/>
      <c r="AG3227" s="175"/>
    </row>
    <row r="3228" spans="1:33" ht="18" customHeight="1">
      <c r="A3228" s="647" t="str">
        <f t="shared" si="276"/>
        <v>平成30</v>
      </c>
      <c r="B3228" s="684">
        <f t="shared" si="273"/>
        <v>145</v>
      </c>
      <c r="C3228" s="648" t="s">
        <v>6961</v>
      </c>
      <c r="D3228" s="648" t="str">
        <f t="shared" si="274"/>
        <v/>
      </c>
      <c r="E3228" s="669">
        <v>1</v>
      </c>
      <c r="F3228" s="676" t="s">
        <v>7063</v>
      </c>
      <c r="G3228" s="650" t="s">
        <v>2915</v>
      </c>
      <c r="H3228" s="650" t="s">
        <v>4963</v>
      </c>
      <c r="I3228" s="650" t="s">
        <v>6476</v>
      </c>
      <c r="J3228" s="651">
        <v>2</v>
      </c>
      <c r="K3228" s="651">
        <v>1</v>
      </c>
      <c r="L3228" s="651">
        <v>88</v>
      </c>
      <c r="M3228" s="176">
        <f t="shared" si="277"/>
        <v>88</v>
      </c>
      <c r="N3228" s="1106" t="s">
        <v>5342</v>
      </c>
      <c r="O3228" s="1129" t="str">
        <f t="shared" si="275"/>
        <v/>
      </c>
      <c r="P3228" s="175"/>
      <c r="Q3228" s="175"/>
      <c r="R3228" s="175"/>
      <c r="S3228" s="175"/>
      <c r="T3228" s="175"/>
      <c r="U3228" s="175"/>
      <c r="V3228" s="175"/>
      <c r="W3228" s="175"/>
      <c r="X3228" s="175"/>
      <c r="Y3228" s="175"/>
      <c r="Z3228" s="175"/>
      <c r="AA3228" s="175"/>
      <c r="AB3228" s="175"/>
      <c r="AC3228" s="175"/>
      <c r="AD3228" s="175"/>
      <c r="AE3228" s="175"/>
      <c r="AF3228" s="175"/>
      <c r="AG3228" s="175"/>
    </row>
    <row r="3229" spans="1:33" ht="18" customHeight="1">
      <c r="A3229" s="647" t="str">
        <f t="shared" si="276"/>
        <v>平成30</v>
      </c>
      <c r="B3229" s="684">
        <f t="shared" si="273"/>
        <v>145</v>
      </c>
      <c r="C3229" s="648" t="s">
        <v>6926</v>
      </c>
      <c r="D3229" s="648" t="str">
        <f t="shared" si="274"/>
        <v/>
      </c>
      <c r="E3229" s="664">
        <v>1</v>
      </c>
      <c r="F3229" s="650" t="s">
        <v>7064</v>
      </c>
      <c r="G3229" s="650" t="s">
        <v>2915</v>
      </c>
      <c r="H3229" s="650" t="s">
        <v>4963</v>
      </c>
      <c r="I3229" s="650" t="s">
        <v>6476</v>
      </c>
      <c r="J3229" s="669">
        <v>2</v>
      </c>
      <c r="K3229" s="669">
        <v>1</v>
      </c>
      <c r="L3229" s="669">
        <v>72</v>
      </c>
      <c r="M3229" s="176">
        <f t="shared" si="277"/>
        <v>72</v>
      </c>
      <c r="N3229" s="1106" t="s">
        <v>5342</v>
      </c>
      <c r="O3229" s="1129" t="str">
        <f t="shared" si="275"/>
        <v/>
      </c>
      <c r="P3229" s="175"/>
      <c r="Q3229" s="175"/>
      <c r="R3229" s="175"/>
      <c r="S3229" s="175"/>
      <c r="T3229" s="175"/>
      <c r="U3229" s="175"/>
      <c r="V3229" s="175"/>
      <c r="W3229" s="175"/>
      <c r="X3229" s="175"/>
      <c r="Y3229" s="175"/>
      <c r="Z3229" s="175"/>
      <c r="AA3229" s="175"/>
      <c r="AB3229" s="175"/>
      <c r="AC3229" s="175"/>
      <c r="AD3229" s="175"/>
      <c r="AE3229" s="175"/>
      <c r="AF3229" s="175"/>
      <c r="AG3229" s="175"/>
    </row>
    <row r="3230" spans="1:33" ht="18" customHeight="1">
      <c r="A3230" s="647" t="str">
        <f t="shared" si="276"/>
        <v>平成30</v>
      </c>
      <c r="B3230" s="684">
        <f t="shared" si="273"/>
        <v>145</v>
      </c>
      <c r="C3230" s="648" t="s">
        <v>7065</v>
      </c>
      <c r="D3230" s="648" t="str">
        <f t="shared" si="274"/>
        <v/>
      </c>
      <c r="E3230" s="664">
        <v>1</v>
      </c>
      <c r="F3230" s="650" t="s">
        <v>7066</v>
      </c>
      <c r="G3230" s="650" t="s">
        <v>2915</v>
      </c>
      <c r="H3230" s="650" t="s">
        <v>4963</v>
      </c>
      <c r="I3230" s="650" t="s">
        <v>6476</v>
      </c>
      <c r="J3230" s="669">
        <v>2</v>
      </c>
      <c r="K3230" s="669">
        <v>1</v>
      </c>
      <c r="L3230" s="669">
        <v>66</v>
      </c>
      <c r="M3230" s="176">
        <f t="shared" si="277"/>
        <v>66</v>
      </c>
      <c r="N3230" s="1106" t="s">
        <v>5342</v>
      </c>
      <c r="O3230" s="1129" t="str">
        <f t="shared" si="275"/>
        <v/>
      </c>
      <c r="P3230" s="175"/>
      <c r="Q3230" s="175"/>
      <c r="R3230" s="175"/>
      <c r="S3230" s="175"/>
      <c r="T3230" s="175"/>
      <c r="U3230" s="175"/>
      <c r="V3230" s="175"/>
      <c r="W3230" s="175"/>
      <c r="X3230" s="175"/>
      <c r="Y3230" s="175"/>
      <c r="Z3230" s="175"/>
      <c r="AA3230" s="175"/>
      <c r="AB3230" s="175"/>
      <c r="AC3230" s="175"/>
      <c r="AD3230" s="175"/>
      <c r="AE3230" s="175"/>
      <c r="AF3230" s="175"/>
      <c r="AG3230" s="175"/>
    </row>
    <row r="3231" spans="1:33" ht="18" customHeight="1">
      <c r="A3231" s="647" t="str">
        <f t="shared" si="276"/>
        <v>平成30</v>
      </c>
      <c r="B3231" s="684">
        <f t="shared" si="273"/>
        <v>84</v>
      </c>
      <c r="C3231" s="648" t="s">
        <v>7067</v>
      </c>
      <c r="D3231" s="648" t="str">
        <f t="shared" si="274"/>
        <v/>
      </c>
      <c r="E3231" s="664">
        <v>1</v>
      </c>
      <c r="F3231" s="650" t="s">
        <v>7068</v>
      </c>
      <c r="G3231" s="650" t="s">
        <v>2856</v>
      </c>
      <c r="H3231" s="650" t="s">
        <v>3523</v>
      </c>
      <c r="I3231" s="714" t="s">
        <v>5039</v>
      </c>
      <c r="J3231" s="669">
        <v>1</v>
      </c>
      <c r="K3231" s="669">
        <v>5</v>
      </c>
      <c r="L3231" s="669">
        <v>112</v>
      </c>
      <c r="M3231" s="176">
        <f t="shared" si="277"/>
        <v>112</v>
      </c>
      <c r="N3231" s="1106" t="s">
        <v>5342</v>
      </c>
      <c r="O3231" s="1129" t="str">
        <f t="shared" si="275"/>
        <v/>
      </c>
      <c r="P3231" s="175"/>
      <c r="Q3231" s="175"/>
      <c r="R3231" s="175"/>
      <c r="S3231" s="175"/>
      <c r="T3231" s="175"/>
      <c r="U3231" s="175"/>
      <c r="V3231" s="175"/>
      <c r="W3231" s="175"/>
      <c r="X3231" s="175"/>
      <c r="Y3231" s="175"/>
      <c r="Z3231" s="175"/>
      <c r="AA3231" s="175"/>
      <c r="AB3231" s="175"/>
      <c r="AC3231" s="175"/>
      <c r="AD3231" s="175"/>
      <c r="AE3231" s="175"/>
      <c r="AF3231" s="175"/>
      <c r="AG3231" s="175"/>
    </row>
    <row r="3232" spans="1:33" ht="18" customHeight="1">
      <c r="A3232" s="647" t="str">
        <f t="shared" si="276"/>
        <v>平成30</v>
      </c>
      <c r="B3232" s="684">
        <f t="shared" si="273"/>
        <v>74</v>
      </c>
      <c r="C3232" s="648" t="s">
        <v>7069</v>
      </c>
      <c r="D3232" s="648" t="str">
        <f t="shared" si="274"/>
        <v/>
      </c>
      <c r="E3232" s="664">
        <v>1</v>
      </c>
      <c r="F3232" s="650" t="s">
        <v>7070</v>
      </c>
      <c r="G3232" s="650" t="s">
        <v>2856</v>
      </c>
      <c r="H3232" s="650" t="s">
        <v>3523</v>
      </c>
      <c r="I3232" s="714" t="s">
        <v>5039</v>
      </c>
      <c r="J3232" s="669">
        <v>2</v>
      </c>
      <c r="K3232" s="669">
        <v>6</v>
      </c>
      <c r="L3232" s="669">
        <v>100</v>
      </c>
      <c r="M3232" s="176">
        <f t="shared" si="277"/>
        <v>100</v>
      </c>
      <c r="N3232" s="1106" t="s">
        <v>5342</v>
      </c>
      <c r="O3232" s="1129" t="str">
        <f t="shared" si="275"/>
        <v/>
      </c>
      <c r="P3232" s="175"/>
      <c r="Q3232" s="175"/>
      <c r="R3232" s="175"/>
      <c r="S3232" s="175"/>
      <c r="T3232" s="175"/>
      <c r="U3232" s="175"/>
      <c r="V3232" s="175"/>
      <c r="W3232" s="175"/>
      <c r="X3232" s="175"/>
      <c r="Y3232" s="175"/>
      <c r="Z3232" s="175"/>
      <c r="AA3232" s="175"/>
      <c r="AB3232" s="175"/>
      <c r="AC3232" s="175"/>
      <c r="AD3232" s="175"/>
      <c r="AE3232" s="175"/>
      <c r="AF3232" s="175"/>
      <c r="AG3232" s="175"/>
    </row>
    <row r="3233" spans="1:33" ht="18" customHeight="1">
      <c r="A3233" s="647" t="str">
        <f t="shared" si="276"/>
        <v>平成30</v>
      </c>
      <c r="B3233" s="684">
        <f t="shared" si="273"/>
        <v>65</v>
      </c>
      <c r="C3233" s="648" t="s">
        <v>7071</v>
      </c>
      <c r="D3233" s="648" t="str">
        <f t="shared" si="274"/>
        <v/>
      </c>
      <c r="E3233" s="664">
        <v>1</v>
      </c>
      <c r="F3233" s="650" t="s">
        <v>7072</v>
      </c>
      <c r="G3233" s="650" t="s">
        <v>2856</v>
      </c>
      <c r="H3233" s="650" t="s">
        <v>3523</v>
      </c>
      <c r="I3233" s="714" t="s">
        <v>5039</v>
      </c>
      <c r="J3233" s="669">
        <v>2</v>
      </c>
      <c r="K3233" s="669">
        <v>7</v>
      </c>
      <c r="L3233" s="669">
        <v>49</v>
      </c>
      <c r="M3233" s="176">
        <f t="shared" si="277"/>
        <v>49</v>
      </c>
      <c r="N3233" s="1106" t="s">
        <v>5342</v>
      </c>
      <c r="O3233" s="1129" t="str">
        <f t="shared" si="275"/>
        <v/>
      </c>
      <c r="P3233" s="175"/>
      <c r="Q3233" s="175"/>
      <c r="R3233" s="175"/>
      <c r="S3233" s="175"/>
      <c r="T3233" s="175"/>
      <c r="U3233" s="175"/>
      <c r="V3233" s="175"/>
      <c r="W3233" s="175"/>
      <c r="X3233" s="175"/>
      <c r="Y3233" s="175"/>
      <c r="Z3233" s="175"/>
      <c r="AA3233" s="175"/>
      <c r="AB3233" s="175"/>
      <c r="AC3233" s="175"/>
      <c r="AD3233" s="175"/>
      <c r="AE3233" s="175"/>
      <c r="AF3233" s="175"/>
      <c r="AG3233" s="175"/>
    </row>
    <row r="3234" spans="1:33" ht="18" customHeight="1">
      <c r="A3234" s="647" t="str">
        <f t="shared" si="276"/>
        <v>平成30</v>
      </c>
      <c r="B3234" s="684">
        <f t="shared" si="273"/>
        <v>96</v>
      </c>
      <c r="C3234" s="648" t="s">
        <v>7073</v>
      </c>
      <c r="D3234" s="648" t="str">
        <f t="shared" si="274"/>
        <v/>
      </c>
      <c r="E3234" s="664">
        <v>1</v>
      </c>
      <c r="F3234" s="650" t="s">
        <v>7074</v>
      </c>
      <c r="G3234" s="650" t="s">
        <v>6510</v>
      </c>
      <c r="H3234" s="650" t="s">
        <v>2954</v>
      </c>
      <c r="I3234" s="714" t="s">
        <v>5039</v>
      </c>
      <c r="J3234" s="669">
        <v>2</v>
      </c>
      <c r="K3234" s="669">
        <v>4</v>
      </c>
      <c r="L3234" s="669">
        <v>69</v>
      </c>
      <c r="M3234" s="176">
        <f t="shared" si="277"/>
        <v>69</v>
      </c>
      <c r="N3234" s="1106" t="s">
        <v>5342</v>
      </c>
      <c r="O3234" s="1129" t="str">
        <f t="shared" si="275"/>
        <v/>
      </c>
      <c r="P3234" s="175"/>
      <c r="Q3234" s="175"/>
      <c r="R3234" s="175"/>
      <c r="S3234" s="175"/>
      <c r="T3234" s="175"/>
      <c r="U3234" s="175"/>
      <c r="V3234" s="175"/>
      <c r="W3234" s="175"/>
      <c r="X3234" s="175"/>
      <c r="Y3234" s="175"/>
      <c r="Z3234" s="175"/>
      <c r="AA3234" s="175"/>
      <c r="AB3234" s="175"/>
      <c r="AC3234" s="175"/>
      <c r="AD3234" s="175"/>
      <c r="AE3234" s="175"/>
      <c r="AF3234" s="175"/>
      <c r="AG3234" s="175"/>
    </row>
    <row r="3235" spans="1:33" ht="18" customHeight="1">
      <c r="A3235" s="647" t="str">
        <f t="shared" si="276"/>
        <v>平成30</v>
      </c>
      <c r="B3235" s="684">
        <f t="shared" si="273"/>
        <v>32</v>
      </c>
      <c r="C3235" s="648" t="s">
        <v>7024</v>
      </c>
      <c r="D3235" s="648" t="str">
        <f t="shared" si="274"/>
        <v/>
      </c>
      <c r="E3235" s="664">
        <v>1</v>
      </c>
      <c r="F3235" s="650" t="s">
        <v>7075</v>
      </c>
      <c r="G3235" s="650" t="s">
        <v>3208</v>
      </c>
      <c r="H3235" s="650" t="s">
        <v>2909</v>
      </c>
      <c r="I3235" s="714" t="s">
        <v>5039</v>
      </c>
      <c r="J3235" s="669">
        <v>2</v>
      </c>
      <c r="K3235" s="669">
        <v>11</v>
      </c>
      <c r="L3235" s="669">
        <v>93</v>
      </c>
      <c r="M3235" s="176">
        <f t="shared" si="277"/>
        <v>93</v>
      </c>
      <c r="N3235" s="1106"/>
      <c r="O3235" s="1129" t="str">
        <f t="shared" si="275"/>
        <v/>
      </c>
      <c r="P3235" s="175"/>
      <c r="Q3235" s="175"/>
      <c r="R3235" s="175"/>
      <c r="S3235" s="175"/>
      <c r="T3235" s="175"/>
      <c r="U3235" s="175"/>
      <c r="V3235" s="175"/>
      <c r="W3235" s="175"/>
      <c r="X3235" s="175"/>
      <c r="Y3235" s="175"/>
      <c r="Z3235" s="175"/>
      <c r="AA3235" s="175"/>
      <c r="AB3235" s="175"/>
      <c r="AC3235" s="175"/>
      <c r="AD3235" s="175"/>
      <c r="AE3235" s="175"/>
      <c r="AF3235" s="175"/>
      <c r="AG3235" s="175"/>
    </row>
    <row r="3236" spans="1:33" ht="18" customHeight="1">
      <c r="A3236" s="647" t="str">
        <f t="shared" si="276"/>
        <v>平成30</v>
      </c>
      <c r="B3236" s="684">
        <f t="shared" si="273"/>
        <v>32</v>
      </c>
      <c r="C3236" s="648" t="s">
        <v>6964</v>
      </c>
      <c r="D3236" s="648" t="str">
        <f t="shared" si="274"/>
        <v/>
      </c>
      <c r="E3236" s="664">
        <v>1</v>
      </c>
      <c r="F3236" s="650" t="s">
        <v>7076</v>
      </c>
      <c r="G3236" s="650" t="s">
        <v>7077</v>
      </c>
      <c r="H3236" s="650" t="s">
        <v>2909</v>
      </c>
      <c r="I3236" s="714" t="s">
        <v>5039</v>
      </c>
      <c r="J3236" s="669">
        <v>2</v>
      </c>
      <c r="K3236" s="669">
        <v>11</v>
      </c>
      <c r="L3236" s="669">
        <v>76</v>
      </c>
      <c r="M3236" s="176">
        <f t="shared" si="277"/>
        <v>76</v>
      </c>
      <c r="N3236" s="1106"/>
      <c r="O3236" s="1129" t="str">
        <f t="shared" si="275"/>
        <v/>
      </c>
      <c r="P3236" s="175"/>
      <c r="Q3236" s="175"/>
      <c r="R3236" s="175"/>
      <c r="S3236" s="175"/>
      <c r="T3236" s="175"/>
      <c r="U3236" s="175"/>
      <c r="V3236" s="175"/>
      <c r="W3236" s="175"/>
      <c r="X3236" s="175"/>
      <c r="Y3236" s="175"/>
      <c r="Z3236" s="175"/>
      <c r="AA3236" s="175"/>
      <c r="AB3236" s="175"/>
      <c r="AC3236" s="175"/>
      <c r="AD3236" s="175"/>
      <c r="AE3236" s="175"/>
      <c r="AF3236" s="175"/>
      <c r="AG3236" s="175"/>
    </row>
    <row r="3237" spans="1:33" ht="18" customHeight="1">
      <c r="A3237" s="647" t="str">
        <f t="shared" si="276"/>
        <v>平成30</v>
      </c>
      <c r="B3237" s="684">
        <f t="shared" si="273"/>
        <v>32</v>
      </c>
      <c r="C3237" s="648" t="s">
        <v>6913</v>
      </c>
      <c r="D3237" s="648" t="str">
        <f t="shared" si="274"/>
        <v/>
      </c>
      <c r="E3237" s="664">
        <v>1</v>
      </c>
      <c r="F3237" s="650" t="s">
        <v>7078</v>
      </c>
      <c r="G3237" s="650" t="s">
        <v>3208</v>
      </c>
      <c r="H3237" s="650" t="s">
        <v>2909</v>
      </c>
      <c r="I3237" s="714" t="s">
        <v>5039</v>
      </c>
      <c r="J3237" s="669">
        <v>2</v>
      </c>
      <c r="K3237" s="669">
        <v>11</v>
      </c>
      <c r="L3237" s="669">
        <v>68</v>
      </c>
      <c r="M3237" s="176">
        <f t="shared" si="277"/>
        <v>68</v>
      </c>
      <c r="N3237" s="1106"/>
      <c r="O3237" s="1129" t="str">
        <f t="shared" si="275"/>
        <v/>
      </c>
      <c r="P3237" s="175"/>
      <c r="Q3237" s="175"/>
      <c r="R3237" s="175"/>
      <c r="S3237" s="175"/>
      <c r="T3237" s="175"/>
      <c r="U3237" s="175"/>
      <c r="V3237" s="175"/>
      <c r="W3237" s="175"/>
      <c r="X3237" s="175"/>
      <c r="Y3237" s="175"/>
      <c r="Z3237" s="175"/>
      <c r="AA3237" s="175"/>
      <c r="AB3237" s="175"/>
      <c r="AC3237" s="175"/>
      <c r="AD3237" s="175"/>
      <c r="AE3237" s="175"/>
      <c r="AF3237" s="175"/>
      <c r="AG3237" s="175"/>
    </row>
    <row r="3238" spans="1:33" ht="18" customHeight="1">
      <c r="A3238" s="647" t="str">
        <f t="shared" si="276"/>
        <v>平成30</v>
      </c>
      <c r="B3238" s="684">
        <f t="shared" si="273"/>
        <v>29</v>
      </c>
      <c r="C3238" s="648" t="s">
        <v>7079</v>
      </c>
      <c r="D3238" s="648">
        <f t="shared" si="274"/>
        <v>43208</v>
      </c>
      <c r="E3238" s="664">
        <v>2</v>
      </c>
      <c r="F3238" s="650" t="s">
        <v>7080</v>
      </c>
      <c r="G3238" s="650" t="s">
        <v>7081</v>
      </c>
      <c r="H3238" s="650" t="s">
        <v>3512</v>
      </c>
      <c r="I3238" s="714" t="s">
        <v>5682</v>
      </c>
      <c r="J3238" s="687" t="s">
        <v>5345</v>
      </c>
      <c r="K3238" s="669">
        <v>13</v>
      </c>
      <c r="L3238" s="669">
        <v>340</v>
      </c>
      <c r="M3238" s="176">
        <f t="shared" si="277"/>
        <v>680</v>
      </c>
      <c r="N3238" s="1106"/>
      <c r="O3238" s="1129" t="str">
        <f t="shared" si="275"/>
        <v/>
      </c>
      <c r="P3238" s="175"/>
      <c r="Q3238" s="175"/>
      <c r="R3238" s="175"/>
      <c r="S3238" s="175"/>
      <c r="T3238" s="175"/>
      <c r="U3238" s="175"/>
      <c r="V3238" s="175"/>
      <c r="W3238" s="175"/>
      <c r="X3238" s="175"/>
      <c r="Y3238" s="175"/>
      <c r="Z3238" s="175"/>
      <c r="AA3238" s="175"/>
      <c r="AB3238" s="175"/>
      <c r="AC3238" s="175"/>
      <c r="AD3238" s="175"/>
      <c r="AE3238" s="175"/>
      <c r="AF3238" s="175"/>
      <c r="AG3238" s="175"/>
    </row>
    <row r="3239" spans="1:33" ht="18" customHeight="1">
      <c r="A3239" s="647" t="str">
        <f t="shared" si="276"/>
        <v>平成30</v>
      </c>
      <c r="B3239" s="684">
        <f t="shared" si="273"/>
        <v>58</v>
      </c>
      <c r="C3239" s="648" t="s">
        <v>7082</v>
      </c>
      <c r="D3239" s="648" t="str">
        <f t="shared" si="274"/>
        <v/>
      </c>
      <c r="E3239" s="664">
        <v>1</v>
      </c>
      <c r="F3239" s="650" t="s">
        <v>7083</v>
      </c>
      <c r="G3239" s="650" t="s">
        <v>2859</v>
      </c>
      <c r="H3239" s="650" t="s">
        <v>3512</v>
      </c>
      <c r="I3239" s="714" t="s">
        <v>5682</v>
      </c>
      <c r="J3239" s="687" t="s">
        <v>3506</v>
      </c>
      <c r="K3239" s="669">
        <v>8</v>
      </c>
      <c r="L3239" s="669">
        <v>72</v>
      </c>
      <c r="M3239" s="176">
        <f t="shared" si="277"/>
        <v>72</v>
      </c>
      <c r="N3239" s="1106"/>
      <c r="O3239" s="1129" t="str">
        <f t="shared" si="275"/>
        <v/>
      </c>
      <c r="P3239" s="175"/>
      <c r="Q3239" s="175"/>
      <c r="R3239" s="175"/>
      <c r="S3239" s="175"/>
      <c r="T3239" s="175"/>
      <c r="U3239" s="175"/>
      <c r="V3239" s="175"/>
      <c r="W3239" s="175"/>
      <c r="X3239" s="175"/>
      <c r="Y3239" s="175"/>
      <c r="Z3239" s="175"/>
      <c r="AA3239" s="175"/>
      <c r="AB3239" s="175"/>
      <c r="AC3239" s="175"/>
      <c r="AD3239" s="175"/>
      <c r="AE3239" s="175"/>
      <c r="AF3239" s="175"/>
      <c r="AG3239" s="175"/>
    </row>
    <row r="3240" spans="1:33" ht="18" customHeight="1">
      <c r="A3240" s="647" t="str">
        <f t="shared" si="276"/>
        <v>平成30</v>
      </c>
      <c r="B3240" s="684">
        <f t="shared" si="273"/>
        <v>27</v>
      </c>
      <c r="C3240" s="648" t="s">
        <v>7084</v>
      </c>
      <c r="D3240" s="648" t="str">
        <f t="shared" si="274"/>
        <v/>
      </c>
      <c r="E3240" s="664">
        <v>1</v>
      </c>
      <c r="F3240" s="650" t="s">
        <v>7085</v>
      </c>
      <c r="G3240" s="650" t="s">
        <v>2859</v>
      </c>
      <c r="H3240" s="650" t="s">
        <v>3512</v>
      </c>
      <c r="I3240" s="714" t="s">
        <v>5682</v>
      </c>
      <c r="J3240" s="669">
        <v>1</v>
      </c>
      <c r="K3240" s="669">
        <v>14</v>
      </c>
      <c r="L3240" s="669">
        <v>70</v>
      </c>
      <c r="M3240" s="176">
        <f t="shared" si="277"/>
        <v>70</v>
      </c>
      <c r="N3240" s="1106"/>
      <c r="O3240" s="1129" t="str">
        <f t="shared" si="275"/>
        <v/>
      </c>
      <c r="P3240" s="175"/>
      <c r="Q3240" s="175"/>
      <c r="R3240" s="175"/>
      <c r="S3240" s="175"/>
      <c r="T3240" s="175"/>
      <c r="U3240" s="175"/>
      <c r="V3240" s="175"/>
      <c r="W3240" s="175"/>
      <c r="X3240" s="175"/>
      <c r="Y3240" s="175"/>
      <c r="Z3240" s="175"/>
      <c r="AA3240" s="175"/>
      <c r="AB3240" s="175"/>
      <c r="AC3240" s="175"/>
      <c r="AD3240" s="175"/>
      <c r="AE3240" s="175"/>
      <c r="AF3240" s="175"/>
      <c r="AG3240" s="175"/>
    </row>
    <row r="3241" spans="1:33" ht="18" customHeight="1">
      <c r="A3241" s="647" t="str">
        <f t="shared" si="276"/>
        <v>平成30</v>
      </c>
      <c r="B3241" s="684">
        <f t="shared" si="273"/>
        <v>65</v>
      </c>
      <c r="C3241" s="648" t="s">
        <v>7086</v>
      </c>
      <c r="D3241" s="648" t="str">
        <f t="shared" si="274"/>
        <v/>
      </c>
      <c r="E3241" s="664">
        <v>1</v>
      </c>
      <c r="F3241" s="650" t="s">
        <v>7087</v>
      </c>
      <c r="G3241" s="650" t="s">
        <v>2859</v>
      </c>
      <c r="H3241" s="650" t="s">
        <v>3512</v>
      </c>
      <c r="I3241" s="714" t="s">
        <v>5682</v>
      </c>
      <c r="J3241" s="669">
        <v>1</v>
      </c>
      <c r="K3241" s="669">
        <v>7</v>
      </c>
      <c r="L3241" s="669">
        <v>106</v>
      </c>
      <c r="M3241" s="176">
        <f t="shared" si="277"/>
        <v>106</v>
      </c>
      <c r="N3241" s="1106"/>
      <c r="O3241" s="1129" t="str">
        <f t="shared" si="275"/>
        <v/>
      </c>
      <c r="P3241" s="175"/>
      <c r="Q3241" s="175"/>
      <c r="R3241" s="175"/>
      <c r="S3241" s="175"/>
      <c r="T3241" s="175"/>
      <c r="U3241" s="175"/>
      <c r="V3241" s="175"/>
      <c r="W3241" s="175"/>
      <c r="X3241" s="175"/>
      <c r="Y3241" s="175"/>
      <c r="Z3241" s="175"/>
      <c r="AA3241" s="175"/>
      <c r="AB3241" s="175"/>
      <c r="AC3241" s="175"/>
      <c r="AD3241" s="175"/>
      <c r="AE3241" s="175"/>
      <c r="AF3241" s="175"/>
      <c r="AG3241" s="175"/>
    </row>
    <row r="3242" spans="1:33" ht="18" customHeight="1">
      <c r="A3242" s="647" t="str">
        <f t="shared" si="276"/>
        <v>平成30</v>
      </c>
      <c r="B3242" s="684">
        <f t="shared" si="273"/>
        <v>65</v>
      </c>
      <c r="C3242" s="648" t="s">
        <v>7088</v>
      </c>
      <c r="D3242" s="648" t="str">
        <f t="shared" si="274"/>
        <v/>
      </c>
      <c r="E3242" s="664">
        <v>1</v>
      </c>
      <c r="F3242" s="650" t="s">
        <v>7089</v>
      </c>
      <c r="G3242" s="650" t="s">
        <v>2859</v>
      </c>
      <c r="H3242" s="650" t="s">
        <v>3512</v>
      </c>
      <c r="I3242" s="714" t="s">
        <v>5682</v>
      </c>
      <c r="J3242" s="669">
        <v>2</v>
      </c>
      <c r="K3242" s="669">
        <v>7</v>
      </c>
      <c r="L3242" s="669">
        <v>63</v>
      </c>
      <c r="M3242" s="176">
        <f t="shared" si="277"/>
        <v>63</v>
      </c>
      <c r="N3242" s="1106"/>
      <c r="O3242" s="1129" t="str">
        <f t="shared" si="275"/>
        <v/>
      </c>
      <c r="P3242" s="175"/>
      <c r="Q3242" s="175"/>
      <c r="R3242" s="175"/>
      <c r="S3242" s="175"/>
      <c r="T3242" s="175"/>
      <c r="U3242" s="175"/>
      <c r="V3242" s="175"/>
      <c r="W3242" s="175"/>
      <c r="X3242" s="175"/>
      <c r="Y3242" s="175"/>
      <c r="Z3242" s="175"/>
      <c r="AA3242" s="175"/>
      <c r="AB3242" s="175"/>
      <c r="AC3242" s="175"/>
      <c r="AD3242" s="175"/>
      <c r="AE3242" s="175"/>
      <c r="AF3242" s="175"/>
      <c r="AG3242" s="175"/>
    </row>
    <row r="3243" spans="1:33" ht="18" customHeight="1">
      <c r="A3243" s="647" t="str">
        <f t="shared" si="276"/>
        <v>平成30</v>
      </c>
      <c r="B3243" s="684">
        <f t="shared" si="273"/>
        <v>36</v>
      </c>
      <c r="C3243" s="648" t="s">
        <v>7090</v>
      </c>
      <c r="D3243" s="648" t="str">
        <f t="shared" si="274"/>
        <v/>
      </c>
      <c r="E3243" s="664">
        <v>1</v>
      </c>
      <c r="F3243" s="701" t="s">
        <v>7091</v>
      </c>
      <c r="G3243" s="650" t="s">
        <v>7092</v>
      </c>
      <c r="H3243" s="650" t="s">
        <v>3512</v>
      </c>
      <c r="I3243" s="714" t="s">
        <v>5682</v>
      </c>
      <c r="J3243" s="669">
        <v>1</v>
      </c>
      <c r="K3243" s="669">
        <v>10</v>
      </c>
      <c r="L3243" s="669">
        <v>133</v>
      </c>
      <c r="M3243" s="176">
        <f t="shared" si="277"/>
        <v>133</v>
      </c>
      <c r="N3243" s="1106"/>
      <c r="O3243" s="1129" t="str">
        <f t="shared" si="275"/>
        <v/>
      </c>
      <c r="P3243" s="175"/>
      <c r="Q3243" s="175"/>
      <c r="R3243" s="175"/>
      <c r="S3243" s="175"/>
      <c r="T3243" s="175"/>
      <c r="U3243" s="175"/>
      <c r="V3243" s="175"/>
      <c r="W3243" s="175"/>
      <c r="X3243" s="175"/>
      <c r="Y3243" s="175"/>
      <c r="Z3243" s="175"/>
      <c r="AA3243" s="175"/>
      <c r="AB3243" s="175"/>
      <c r="AC3243" s="175"/>
      <c r="AD3243" s="175"/>
      <c r="AE3243" s="175"/>
      <c r="AF3243" s="175"/>
      <c r="AG3243" s="175"/>
    </row>
    <row r="3244" spans="1:33" ht="18" customHeight="1">
      <c r="A3244" s="647" t="str">
        <f t="shared" si="276"/>
        <v>平成30</v>
      </c>
      <c r="B3244" s="684">
        <f t="shared" si="273"/>
        <v>36</v>
      </c>
      <c r="C3244" s="648" t="s">
        <v>7093</v>
      </c>
      <c r="D3244" s="648" t="str">
        <f t="shared" si="274"/>
        <v/>
      </c>
      <c r="E3244" s="664">
        <v>1</v>
      </c>
      <c r="F3244" s="650" t="s">
        <v>7094</v>
      </c>
      <c r="G3244" s="650" t="s">
        <v>2859</v>
      </c>
      <c r="H3244" s="650" t="s">
        <v>3512</v>
      </c>
      <c r="I3244" s="714" t="s">
        <v>5682</v>
      </c>
      <c r="J3244" s="669">
        <v>2</v>
      </c>
      <c r="K3244" s="669">
        <v>10</v>
      </c>
      <c r="L3244" s="669">
        <v>79</v>
      </c>
      <c r="M3244" s="176">
        <f t="shared" si="277"/>
        <v>79</v>
      </c>
      <c r="N3244" s="1106"/>
      <c r="O3244" s="1129" t="str">
        <f t="shared" si="275"/>
        <v/>
      </c>
      <c r="P3244" s="175"/>
      <c r="Q3244" s="175"/>
      <c r="R3244" s="175"/>
      <c r="S3244" s="175"/>
      <c r="T3244" s="175"/>
      <c r="U3244" s="175"/>
      <c r="V3244" s="175"/>
      <c r="W3244" s="175"/>
      <c r="X3244" s="175"/>
      <c r="Y3244" s="175"/>
      <c r="Z3244" s="175"/>
      <c r="AA3244" s="175"/>
      <c r="AB3244" s="175"/>
      <c r="AC3244" s="175"/>
      <c r="AD3244" s="175"/>
      <c r="AE3244" s="175"/>
      <c r="AF3244" s="175"/>
      <c r="AG3244" s="175"/>
    </row>
    <row r="3245" spans="1:33" ht="18" customHeight="1">
      <c r="A3245" s="647" t="str">
        <f t="shared" si="276"/>
        <v>平成30</v>
      </c>
      <c r="B3245" s="684">
        <f t="shared" si="273"/>
        <v>30</v>
      </c>
      <c r="C3245" s="648" t="s">
        <v>7095</v>
      </c>
      <c r="D3245" s="648" t="str">
        <f t="shared" si="274"/>
        <v/>
      </c>
      <c r="E3245" s="664">
        <v>1</v>
      </c>
      <c r="F3245" s="650" t="s">
        <v>7096</v>
      </c>
      <c r="G3245" s="650" t="s">
        <v>2859</v>
      </c>
      <c r="H3245" s="650" t="s">
        <v>3512</v>
      </c>
      <c r="I3245" s="714" t="s">
        <v>5682</v>
      </c>
      <c r="J3245" s="669">
        <v>2</v>
      </c>
      <c r="K3245" s="669">
        <v>12</v>
      </c>
      <c r="L3245" s="669">
        <v>75</v>
      </c>
      <c r="M3245" s="176">
        <f t="shared" si="277"/>
        <v>75</v>
      </c>
      <c r="N3245" s="1106"/>
      <c r="O3245" s="1129" t="str">
        <f t="shared" si="275"/>
        <v/>
      </c>
      <c r="P3245" s="175"/>
      <c r="Q3245" s="175"/>
      <c r="R3245" s="175"/>
      <c r="S3245" s="175"/>
      <c r="T3245" s="175"/>
      <c r="U3245" s="175"/>
      <c r="V3245" s="175"/>
      <c r="W3245" s="175"/>
      <c r="X3245" s="175"/>
      <c r="Y3245" s="175"/>
      <c r="Z3245" s="175"/>
      <c r="AA3245" s="175"/>
      <c r="AB3245" s="175"/>
      <c r="AC3245" s="175"/>
      <c r="AD3245" s="175"/>
      <c r="AE3245" s="175"/>
      <c r="AF3245" s="175"/>
      <c r="AG3245" s="175"/>
    </row>
    <row r="3246" spans="1:33" ht="18" customHeight="1">
      <c r="A3246" s="647" t="str">
        <f t="shared" si="276"/>
        <v>平成30</v>
      </c>
      <c r="B3246" s="684">
        <f t="shared" si="273"/>
        <v>65</v>
      </c>
      <c r="C3246" s="648" t="s">
        <v>7097</v>
      </c>
      <c r="D3246" s="648" t="str">
        <f t="shared" si="274"/>
        <v/>
      </c>
      <c r="E3246" s="664">
        <v>1</v>
      </c>
      <c r="F3246" s="650" t="s">
        <v>7098</v>
      </c>
      <c r="G3246" s="650" t="s">
        <v>2859</v>
      </c>
      <c r="H3246" s="650" t="s">
        <v>3512</v>
      </c>
      <c r="I3246" s="714" t="s">
        <v>5682</v>
      </c>
      <c r="J3246" s="669">
        <v>2</v>
      </c>
      <c r="K3246" s="669">
        <v>7</v>
      </c>
      <c r="L3246" s="669">
        <v>51</v>
      </c>
      <c r="M3246" s="176">
        <f t="shared" si="277"/>
        <v>51</v>
      </c>
      <c r="N3246" s="1106"/>
      <c r="O3246" s="1129" t="str">
        <f t="shared" si="275"/>
        <v/>
      </c>
      <c r="P3246" s="175"/>
      <c r="Q3246" s="175"/>
      <c r="R3246" s="175"/>
      <c r="S3246" s="175"/>
      <c r="T3246" s="175"/>
      <c r="U3246" s="175"/>
      <c r="V3246" s="175"/>
      <c r="W3246" s="175"/>
      <c r="X3246" s="175"/>
      <c r="Y3246" s="175"/>
      <c r="Z3246" s="175"/>
      <c r="AA3246" s="175"/>
      <c r="AB3246" s="175"/>
      <c r="AC3246" s="175"/>
      <c r="AD3246" s="175"/>
      <c r="AE3246" s="175"/>
      <c r="AF3246" s="175"/>
      <c r="AG3246" s="175"/>
    </row>
    <row r="3247" spans="1:33" ht="18" customHeight="1">
      <c r="A3247" s="647" t="str">
        <f t="shared" si="276"/>
        <v>平成30</v>
      </c>
      <c r="B3247" s="684">
        <f t="shared" si="273"/>
        <v>36</v>
      </c>
      <c r="C3247" s="648" t="s">
        <v>6895</v>
      </c>
      <c r="D3247" s="648" t="str">
        <f t="shared" si="274"/>
        <v/>
      </c>
      <c r="E3247" s="664">
        <v>1</v>
      </c>
      <c r="F3247" s="650" t="s">
        <v>7099</v>
      </c>
      <c r="G3247" s="650" t="s">
        <v>7100</v>
      </c>
      <c r="H3247" s="650" t="s">
        <v>3512</v>
      </c>
      <c r="I3247" s="714" t="s">
        <v>5682</v>
      </c>
      <c r="J3247" s="669">
        <v>1</v>
      </c>
      <c r="K3247" s="669">
        <v>10</v>
      </c>
      <c r="L3247" s="669">
        <v>211</v>
      </c>
      <c r="M3247" s="176">
        <f t="shared" si="277"/>
        <v>211</v>
      </c>
      <c r="N3247" s="1106"/>
      <c r="O3247" s="1129" t="str">
        <f t="shared" si="275"/>
        <v/>
      </c>
      <c r="P3247" s="175"/>
      <c r="Q3247" s="175"/>
      <c r="R3247" s="175"/>
      <c r="S3247" s="175"/>
      <c r="T3247" s="175"/>
      <c r="U3247" s="175"/>
      <c r="V3247" s="175"/>
      <c r="W3247" s="175"/>
      <c r="X3247" s="175"/>
      <c r="Y3247" s="175"/>
      <c r="Z3247" s="175"/>
      <c r="AA3247" s="175"/>
      <c r="AB3247" s="175"/>
      <c r="AC3247" s="175"/>
      <c r="AD3247" s="175"/>
      <c r="AE3247" s="175"/>
      <c r="AF3247" s="175"/>
      <c r="AG3247" s="175"/>
    </row>
    <row r="3248" spans="1:33" ht="18" customHeight="1">
      <c r="A3248" s="647" t="str">
        <f t="shared" si="276"/>
        <v>平成30</v>
      </c>
      <c r="B3248" s="684">
        <f t="shared" si="273"/>
        <v>36</v>
      </c>
      <c r="C3248" s="648" t="s">
        <v>6961</v>
      </c>
      <c r="D3248" s="648" t="str">
        <f t="shared" si="274"/>
        <v/>
      </c>
      <c r="E3248" s="664">
        <v>1</v>
      </c>
      <c r="F3248" s="650" t="s">
        <v>7101</v>
      </c>
      <c r="G3248" s="650" t="s">
        <v>7102</v>
      </c>
      <c r="H3248" s="650" t="s">
        <v>3512</v>
      </c>
      <c r="I3248" s="714" t="s">
        <v>5682</v>
      </c>
      <c r="J3248" s="669">
        <v>1</v>
      </c>
      <c r="K3248" s="669">
        <v>10</v>
      </c>
      <c r="L3248" s="669">
        <v>187</v>
      </c>
      <c r="M3248" s="176">
        <f t="shared" si="277"/>
        <v>187</v>
      </c>
      <c r="N3248" s="1106"/>
      <c r="O3248" s="1129" t="str">
        <f t="shared" si="275"/>
        <v/>
      </c>
      <c r="P3248" s="175"/>
      <c r="Q3248" s="175"/>
      <c r="R3248" s="175"/>
      <c r="S3248" s="175"/>
      <c r="T3248" s="175"/>
      <c r="U3248" s="175"/>
      <c r="V3248" s="175"/>
      <c r="W3248" s="175"/>
      <c r="X3248" s="175"/>
      <c r="Y3248" s="175"/>
      <c r="Z3248" s="175"/>
      <c r="AA3248" s="175"/>
      <c r="AB3248" s="175"/>
      <c r="AC3248" s="175"/>
      <c r="AD3248" s="175"/>
      <c r="AE3248" s="175"/>
      <c r="AF3248" s="175"/>
      <c r="AG3248" s="175"/>
    </row>
    <row r="3249" spans="1:33" ht="18" customHeight="1">
      <c r="A3249" s="647" t="str">
        <f t="shared" si="276"/>
        <v>平成30</v>
      </c>
      <c r="B3249" s="684">
        <f t="shared" si="273"/>
        <v>53</v>
      </c>
      <c r="C3249" s="648" t="s">
        <v>6927</v>
      </c>
      <c r="D3249" s="648" t="str">
        <f t="shared" si="274"/>
        <v/>
      </c>
      <c r="E3249" s="664">
        <v>1</v>
      </c>
      <c r="F3249" s="650" t="s">
        <v>7103</v>
      </c>
      <c r="G3249" s="650" t="s">
        <v>2859</v>
      </c>
      <c r="H3249" s="650" t="s">
        <v>3512</v>
      </c>
      <c r="I3249" s="714" t="s">
        <v>5682</v>
      </c>
      <c r="J3249" s="669">
        <v>2</v>
      </c>
      <c r="K3249" s="669">
        <v>9</v>
      </c>
      <c r="L3249" s="669">
        <v>48</v>
      </c>
      <c r="M3249" s="176">
        <f t="shared" si="277"/>
        <v>48</v>
      </c>
      <c r="N3249" s="1106"/>
      <c r="O3249" s="1129" t="str">
        <f t="shared" si="275"/>
        <v/>
      </c>
      <c r="P3249" s="175"/>
      <c r="Q3249" s="175"/>
      <c r="R3249" s="175"/>
      <c r="S3249" s="175"/>
      <c r="T3249" s="175"/>
      <c r="U3249" s="175"/>
      <c r="V3249" s="175"/>
      <c r="W3249" s="175"/>
      <c r="X3249" s="175"/>
      <c r="Y3249" s="175"/>
      <c r="Z3249" s="175"/>
      <c r="AA3249" s="175"/>
      <c r="AB3249" s="175"/>
      <c r="AC3249" s="175"/>
      <c r="AD3249" s="175"/>
      <c r="AE3249" s="175"/>
      <c r="AF3249" s="175"/>
      <c r="AG3249" s="175"/>
    </row>
    <row r="3250" spans="1:33" ht="18" customHeight="1">
      <c r="A3250" s="647" t="str">
        <f t="shared" si="276"/>
        <v>平成30</v>
      </c>
      <c r="B3250" s="684">
        <f t="shared" si="273"/>
        <v>84</v>
      </c>
      <c r="C3250" s="648" t="s">
        <v>7104</v>
      </c>
      <c r="D3250" s="648" t="str">
        <f t="shared" si="274"/>
        <v/>
      </c>
      <c r="E3250" s="664">
        <v>1</v>
      </c>
      <c r="F3250" s="650" t="s">
        <v>7105</v>
      </c>
      <c r="G3250" s="650" t="s">
        <v>6700</v>
      </c>
      <c r="H3250" s="650" t="s">
        <v>7106</v>
      </c>
      <c r="I3250" s="714" t="s">
        <v>6211</v>
      </c>
      <c r="J3250" s="669">
        <v>1</v>
      </c>
      <c r="K3250" s="669">
        <v>5</v>
      </c>
      <c r="L3250" s="669">
        <v>336</v>
      </c>
      <c r="M3250" s="176">
        <f t="shared" si="277"/>
        <v>336</v>
      </c>
      <c r="N3250" s="1106" t="s">
        <v>5342</v>
      </c>
      <c r="O3250" s="1129" t="str">
        <f t="shared" si="275"/>
        <v/>
      </c>
      <c r="P3250" s="175"/>
      <c r="Q3250" s="175"/>
      <c r="R3250" s="175"/>
      <c r="S3250" s="175"/>
      <c r="T3250" s="175"/>
      <c r="U3250" s="175"/>
      <c r="V3250" s="175"/>
      <c r="W3250" s="175"/>
      <c r="X3250" s="175"/>
      <c r="Y3250" s="175"/>
      <c r="Z3250" s="175"/>
      <c r="AA3250" s="175"/>
      <c r="AB3250" s="175"/>
      <c r="AC3250" s="175"/>
      <c r="AD3250" s="175"/>
      <c r="AE3250" s="175"/>
      <c r="AF3250" s="175"/>
      <c r="AG3250" s="175"/>
    </row>
    <row r="3251" spans="1:33" ht="18" customHeight="1">
      <c r="A3251" s="647" t="str">
        <f t="shared" si="276"/>
        <v>平成30</v>
      </c>
      <c r="B3251" s="684">
        <f t="shared" si="273"/>
        <v>74</v>
      </c>
      <c r="C3251" s="648" t="s">
        <v>7088</v>
      </c>
      <c r="D3251" s="648" t="str">
        <f t="shared" si="274"/>
        <v/>
      </c>
      <c r="E3251" s="664">
        <v>1</v>
      </c>
      <c r="F3251" s="650" t="s">
        <v>6701</v>
      </c>
      <c r="G3251" s="650" t="s">
        <v>7107</v>
      </c>
      <c r="H3251" s="650" t="s">
        <v>7106</v>
      </c>
      <c r="I3251" s="714" t="s">
        <v>6211</v>
      </c>
      <c r="J3251" s="669">
        <v>1</v>
      </c>
      <c r="K3251" s="669">
        <v>6</v>
      </c>
      <c r="L3251" s="669">
        <v>470</v>
      </c>
      <c r="M3251" s="176">
        <f t="shared" si="277"/>
        <v>470</v>
      </c>
      <c r="N3251" s="1106" t="s">
        <v>5342</v>
      </c>
      <c r="O3251" s="1129" t="str">
        <f t="shared" si="275"/>
        <v/>
      </c>
      <c r="P3251" s="175"/>
      <c r="Q3251" s="175"/>
      <c r="R3251" s="175"/>
      <c r="S3251" s="175"/>
      <c r="T3251" s="175"/>
      <c r="U3251" s="175"/>
      <c r="V3251" s="175"/>
      <c r="W3251" s="175"/>
      <c r="X3251" s="175"/>
      <c r="Y3251" s="175"/>
      <c r="Z3251" s="175"/>
      <c r="AA3251" s="175"/>
      <c r="AB3251" s="175"/>
      <c r="AC3251" s="175"/>
      <c r="AD3251" s="175"/>
      <c r="AE3251" s="175"/>
      <c r="AF3251" s="175"/>
      <c r="AG3251" s="175"/>
    </row>
    <row r="3252" spans="1:33" ht="18" customHeight="1">
      <c r="A3252" s="647" t="str">
        <f t="shared" si="276"/>
        <v>平成30</v>
      </c>
      <c r="B3252" s="684">
        <f t="shared" si="273"/>
        <v>145</v>
      </c>
      <c r="C3252" s="648" t="s">
        <v>6890</v>
      </c>
      <c r="D3252" s="648" t="str">
        <f t="shared" si="274"/>
        <v/>
      </c>
      <c r="E3252" s="664">
        <v>1</v>
      </c>
      <c r="F3252" s="650" t="s">
        <v>7108</v>
      </c>
      <c r="G3252" s="650" t="s">
        <v>7109</v>
      </c>
      <c r="H3252" s="650" t="s">
        <v>7106</v>
      </c>
      <c r="I3252" s="714" t="s">
        <v>6211</v>
      </c>
      <c r="J3252" s="669">
        <v>1</v>
      </c>
      <c r="K3252" s="669">
        <v>1</v>
      </c>
      <c r="L3252" s="669">
        <v>61</v>
      </c>
      <c r="M3252" s="176">
        <f t="shared" si="277"/>
        <v>61</v>
      </c>
      <c r="N3252" s="1106" t="s">
        <v>5342</v>
      </c>
      <c r="O3252" s="1129" t="str">
        <f t="shared" si="275"/>
        <v/>
      </c>
      <c r="P3252" s="175"/>
      <c r="Q3252" s="175"/>
      <c r="R3252" s="175"/>
      <c r="S3252" s="175"/>
      <c r="T3252" s="175"/>
      <c r="U3252" s="175"/>
      <c r="V3252" s="175"/>
      <c r="W3252" s="175"/>
      <c r="X3252" s="175"/>
      <c r="Y3252" s="175"/>
      <c r="Z3252" s="175"/>
      <c r="AA3252" s="175"/>
      <c r="AB3252" s="175"/>
      <c r="AC3252" s="175"/>
      <c r="AD3252" s="175"/>
      <c r="AE3252" s="175"/>
      <c r="AF3252" s="175"/>
      <c r="AG3252" s="175"/>
    </row>
    <row r="3253" spans="1:33" ht="18" customHeight="1">
      <c r="A3253" s="647" t="str">
        <f t="shared" si="276"/>
        <v>平成30</v>
      </c>
      <c r="B3253" s="684">
        <f t="shared" si="273"/>
        <v>111</v>
      </c>
      <c r="C3253" s="648" t="s">
        <v>7110</v>
      </c>
      <c r="D3253" s="648" t="str">
        <f t="shared" si="274"/>
        <v/>
      </c>
      <c r="E3253" s="664">
        <v>1</v>
      </c>
      <c r="F3253" s="650" t="s">
        <v>7111</v>
      </c>
      <c r="G3253" s="650" t="s">
        <v>7112</v>
      </c>
      <c r="H3253" s="650" t="s">
        <v>7106</v>
      </c>
      <c r="I3253" s="714" t="s">
        <v>6211</v>
      </c>
      <c r="J3253" s="669">
        <v>1</v>
      </c>
      <c r="K3253" s="669">
        <v>3</v>
      </c>
      <c r="L3253" s="669"/>
      <c r="M3253" s="176">
        <f t="shared" si="277"/>
        <v>0</v>
      </c>
      <c r="N3253" s="1106" t="s">
        <v>5342</v>
      </c>
      <c r="O3253" s="1129" t="str">
        <f t="shared" si="275"/>
        <v/>
      </c>
      <c r="P3253" s="175"/>
      <c r="Q3253" s="175"/>
      <c r="R3253" s="175"/>
      <c r="S3253" s="175"/>
      <c r="T3253" s="175"/>
      <c r="U3253" s="175"/>
      <c r="V3253" s="175"/>
      <c r="W3253" s="175"/>
      <c r="X3253" s="175"/>
      <c r="Y3253" s="175"/>
      <c r="Z3253" s="175"/>
      <c r="AA3253" s="175"/>
      <c r="AB3253" s="175"/>
      <c r="AC3253" s="175"/>
      <c r="AD3253" s="175"/>
      <c r="AE3253" s="175"/>
      <c r="AF3253" s="175"/>
      <c r="AG3253" s="175"/>
    </row>
    <row r="3254" spans="1:33" ht="18" customHeight="1">
      <c r="A3254" s="647" t="str">
        <f t="shared" si="276"/>
        <v>平成30</v>
      </c>
      <c r="B3254" s="684">
        <f t="shared" si="273"/>
        <v>30</v>
      </c>
      <c r="C3254" s="648" t="s">
        <v>7113</v>
      </c>
      <c r="D3254" s="648" t="str">
        <f t="shared" si="274"/>
        <v/>
      </c>
      <c r="E3254" s="664">
        <v>1</v>
      </c>
      <c r="F3254" s="650" t="s">
        <v>7114</v>
      </c>
      <c r="G3254" s="650" t="s">
        <v>6410</v>
      </c>
      <c r="H3254" s="650" t="s">
        <v>2852</v>
      </c>
      <c r="I3254" s="714" t="s">
        <v>5682</v>
      </c>
      <c r="J3254" s="683" t="s">
        <v>5345</v>
      </c>
      <c r="K3254" s="669">
        <v>12</v>
      </c>
      <c r="L3254" s="669">
        <v>246</v>
      </c>
      <c r="M3254" s="176">
        <f t="shared" si="277"/>
        <v>246</v>
      </c>
      <c r="N3254" s="1106" t="s">
        <v>5342</v>
      </c>
      <c r="O3254" s="1129" t="str">
        <f t="shared" si="275"/>
        <v/>
      </c>
      <c r="P3254" s="175"/>
      <c r="Q3254" s="175"/>
      <c r="R3254" s="175"/>
      <c r="S3254" s="175"/>
      <c r="T3254" s="175"/>
      <c r="U3254" s="175"/>
      <c r="V3254" s="175"/>
      <c r="W3254" s="175"/>
      <c r="X3254" s="175"/>
      <c r="Y3254" s="175"/>
      <c r="Z3254" s="175"/>
      <c r="AA3254" s="175"/>
      <c r="AB3254" s="175"/>
      <c r="AC3254" s="175"/>
      <c r="AD3254" s="175"/>
      <c r="AE3254" s="175"/>
      <c r="AF3254" s="175"/>
      <c r="AG3254" s="175"/>
    </row>
    <row r="3255" spans="1:33" ht="18" customHeight="1">
      <c r="A3255" s="647" t="str">
        <f t="shared" si="276"/>
        <v>平成30</v>
      </c>
      <c r="B3255" s="684">
        <f t="shared" si="273"/>
        <v>26</v>
      </c>
      <c r="C3255" s="648" t="s">
        <v>7115</v>
      </c>
      <c r="D3255" s="648" t="str">
        <f t="shared" si="274"/>
        <v/>
      </c>
      <c r="E3255" s="664">
        <v>1</v>
      </c>
      <c r="F3255" s="650" t="s">
        <v>7116</v>
      </c>
      <c r="G3255" s="650" t="s">
        <v>2859</v>
      </c>
      <c r="H3255" s="650" t="s">
        <v>2852</v>
      </c>
      <c r="I3255" s="714" t="s">
        <v>5682</v>
      </c>
      <c r="J3255" s="683" t="s">
        <v>3506</v>
      </c>
      <c r="K3255" s="669">
        <v>16</v>
      </c>
      <c r="L3255" s="669">
        <v>102</v>
      </c>
      <c r="M3255" s="176">
        <f t="shared" si="277"/>
        <v>102</v>
      </c>
      <c r="N3255" s="1106" t="s">
        <v>5342</v>
      </c>
      <c r="O3255" s="1129" t="str">
        <f t="shared" si="275"/>
        <v/>
      </c>
      <c r="P3255" s="175"/>
      <c r="Q3255" s="175"/>
      <c r="R3255" s="175"/>
      <c r="S3255" s="175"/>
      <c r="T3255" s="175"/>
      <c r="U3255" s="175"/>
      <c r="V3255" s="175"/>
      <c r="W3255" s="175"/>
      <c r="X3255" s="175"/>
      <c r="Y3255" s="175"/>
      <c r="Z3255" s="175"/>
      <c r="AA3255" s="175"/>
      <c r="AB3255" s="175"/>
      <c r="AC3255" s="175"/>
      <c r="AD3255" s="175"/>
      <c r="AE3255" s="175"/>
      <c r="AF3255" s="175"/>
      <c r="AG3255" s="175"/>
    </row>
    <row r="3256" spans="1:33" ht="18" customHeight="1">
      <c r="A3256" s="647" t="str">
        <f t="shared" si="276"/>
        <v>平成30</v>
      </c>
      <c r="B3256" s="684">
        <f t="shared" si="273"/>
        <v>145</v>
      </c>
      <c r="C3256" s="648" t="s">
        <v>7117</v>
      </c>
      <c r="D3256" s="648" t="str">
        <f t="shared" si="274"/>
        <v/>
      </c>
      <c r="E3256" s="664">
        <v>1</v>
      </c>
      <c r="F3256" s="650" t="s">
        <v>7118</v>
      </c>
      <c r="G3256" s="650" t="s">
        <v>6334</v>
      </c>
      <c r="H3256" s="650" t="s">
        <v>2852</v>
      </c>
      <c r="I3256" s="714" t="s">
        <v>5682</v>
      </c>
      <c r="J3256" s="683" t="s">
        <v>3506</v>
      </c>
      <c r="K3256" s="669">
        <v>1</v>
      </c>
      <c r="L3256" s="669">
        <v>39</v>
      </c>
      <c r="M3256" s="176">
        <f t="shared" si="277"/>
        <v>39</v>
      </c>
      <c r="N3256" s="1106" t="s">
        <v>5342</v>
      </c>
      <c r="O3256" s="1129" t="str">
        <f t="shared" si="275"/>
        <v/>
      </c>
      <c r="P3256" s="175"/>
      <c r="Q3256" s="175"/>
      <c r="R3256" s="175"/>
      <c r="S3256" s="175"/>
      <c r="T3256" s="175"/>
      <c r="U3256" s="175"/>
      <c r="V3256" s="175"/>
      <c r="W3256" s="175"/>
      <c r="X3256" s="175"/>
      <c r="Y3256" s="175"/>
      <c r="Z3256" s="175"/>
      <c r="AA3256" s="175"/>
      <c r="AB3256" s="175"/>
      <c r="AC3256" s="175"/>
      <c r="AD3256" s="175"/>
      <c r="AE3256" s="175"/>
      <c r="AF3256" s="175"/>
      <c r="AG3256" s="175"/>
    </row>
    <row r="3257" spans="1:33" ht="18" customHeight="1">
      <c r="A3257" s="647" t="str">
        <f t="shared" si="276"/>
        <v>平成30</v>
      </c>
      <c r="B3257" s="684">
        <f t="shared" si="273"/>
        <v>84</v>
      </c>
      <c r="C3257" s="648" t="s">
        <v>6841</v>
      </c>
      <c r="D3257" s="648" t="str">
        <f t="shared" si="274"/>
        <v/>
      </c>
      <c r="E3257" s="664">
        <v>1</v>
      </c>
      <c r="F3257" s="650" t="s">
        <v>7119</v>
      </c>
      <c r="G3257" s="650" t="s">
        <v>2859</v>
      </c>
      <c r="H3257" s="650" t="s">
        <v>2852</v>
      </c>
      <c r="I3257" s="714" t="s">
        <v>5682</v>
      </c>
      <c r="J3257" s="669">
        <v>2</v>
      </c>
      <c r="K3257" s="669">
        <v>5</v>
      </c>
      <c r="L3257" s="669">
        <v>123</v>
      </c>
      <c r="M3257" s="176">
        <f t="shared" si="277"/>
        <v>123</v>
      </c>
      <c r="N3257" s="1106"/>
      <c r="O3257" s="1129" t="str">
        <f t="shared" si="275"/>
        <v/>
      </c>
      <c r="P3257" s="175"/>
      <c r="Q3257" s="175"/>
      <c r="R3257" s="175"/>
      <c r="S3257" s="175"/>
      <c r="T3257" s="175"/>
      <c r="U3257" s="175"/>
      <c r="V3257" s="175"/>
      <c r="W3257" s="175"/>
      <c r="X3257" s="175"/>
      <c r="Y3257" s="175"/>
      <c r="Z3257" s="175"/>
      <c r="AA3257" s="175"/>
      <c r="AB3257" s="175"/>
      <c r="AC3257" s="175"/>
      <c r="AD3257" s="175"/>
      <c r="AE3257" s="175"/>
      <c r="AF3257" s="175"/>
      <c r="AG3257" s="175"/>
    </row>
    <row r="3258" spans="1:33" ht="18" customHeight="1">
      <c r="A3258" s="647" t="str">
        <f t="shared" si="276"/>
        <v>平成30</v>
      </c>
      <c r="B3258" s="684">
        <f t="shared" si="273"/>
        <v>84</v>
      </c>
      <c r="C3258" s="648" t="s">
        <v>7120</v>
      </c>
      <c r="D3258" s="648" t="str">
        <f t="shared" si="274"/>
        <v/>
      </c>
      <c r="E3258" s="664">
        <v>1</v>
      </c>
      <c r="F3258" s="650" t="s">
        <v>7121</v>
      </c>
      <c r="G3258" s="650" t="s">
        <v>2859</v>
      </c>
      <c r="H3258" s="650" t="s">
        <v>2852</v>
      </c>
      <c r="I3258" s="714" t="s">
        <v>5682</v>
      </c>
      <c r="J3258" s="669">
        <v>2</v>
      </c>
      <c r="K3258" s="669">
        <v>5</v>
      </c>
      <c r="L3258" s="669">
        <v>111</v>
      </c>
      <c r="M3258" s="176">
        <f t="shared" si="277"/>
        <v>111</v>
      </c>
      <c r="N3258" s="1106" t="s">
        <v>5342</v>
      </c>
      <c r="O3258" s="1129" t="str">
        <f t="shared" si="275"/>
        <v/>
      </c>
      <c r="P3258" s="175"/>
      <c r="Q3258" s="175"/>
      <c r="R3258" s="175"/>
      <c r="S3258" s="175"/>
      <c r="T3258" s="175"/>
      <c r="U3258" s="175"/>
      <c r="V3258" s="175"/>
      <c r="W3258" s="175"/>
      <c r="X3258" s="175"/>
      <c r="Y3258" s="175"/>
      <c r="Z3258" s="175"/>
      <c r="AA3258" s="175"/>
      <c r="AB3258" s="175"/>
      <c r="AC3258" s="175"/>
      <c r="AD3258" s="175"/>
      <c r="AE3258" s="175"/>
      <c r="AF3258" s="175"/>
      <c r="AG3258" s="175"/>
    </row>
    <row r="3259" spans="1:33" ht="18" customHeight="1">
      <c r="A3259" s="647" t="str">
        <f t="shared" si="276"/>
        <v>平成30</v>
      </c>
      <c r="B3259" s="684">
        <f t="shared" si="273"/>
        <v>11</v>
      </c>
      <c r="C3259" s="648" t="s">
        <v>7122</v>
      </c>
      <c r="D3259" s="648">
        <f t="shared" si="274"/>
        <v>43306</v>
      </c>
      <c r="E3259" s="664">
        <v>2</v>
      </c>
      <c r="F3259" s="650" t="s">
        <v>7123</v>
      </c>
      <c r="G3259" s="650" t="s">
        <v>6784</v>
      </c>
      <c r="H3259" s="650" t="s">
        <v>2852</v>
      </c>
      <c r="I3259" s="714" t="s">
        <v>5682</v>
      </c>
      <c r="J3259" s="669">
        <v>1</v>
      </c>
      <c r="K3259" s="669">
        <v>64</v>
      </c>
      <c r="L3259" s="669">
        <v>139</v>
      </c>
      <c r="M3259" s="176">
        <f t="shared" si="277"/>
        <v>278</v>
      </c>
      <c r="N3259" s="1106"/>
      <c r="O3259" s="1129" t="str">
        <f t="shared" si="275"/>
        <v/>
      </c>
      <c r="P3259" s="175"/>
      <c r="Q3259" s="175"/>
      <c r="R3259" s="175"/>
      <c r="S3259" s="175"/>
      <c r="T3259" s="175"/>
      <c r="U3259" s="175"/>
      <c r="V3259" s="175"/>
      <c r="W3259" s="175"/>
      <c r="X3259" s="175"/>
      <c r="Y3259" s="175"/>
      <c r="Z3259" s="175"/>
      <c r="AA3259" s="175"/>
      <c r="AB3259" s="175"/>
      <c r="AC3259" s="175"/>
      <c r="AD3259" s="175"/>
      <c r="AE3259" s="175"/>
      <c r="AF3259" s="175"/>
      <c r="AG3259" s="175"/>
    </row>
    <row r="3260" spans="1:33" ht="18" customHeight="1">
      <c r="A3260" s="647" t="str">
        <f t="shared" si="276"/>
        <v>平成30</v>
      </c>
      <c r="B3260" s="684">
        <f t="shared" si="273"/>
        <v>145</v>
      </c>
      <c r="C3260" s="648" t="s">
        <v>7124</v>
      </c>
      <c r="D3260" s="648" t="str">
        <f t="shared" si="274"/>
        <v/>
      </c>
      <c r="E3260" s="664">
        <v>1</v>
      </c>
      <c r="F3260" s="650" t="s">
        <v>7125</v>
      </c>
      <c r="G3260" s="650" t="s">
        <v>2859</v>
      </c>
      <c r="H3260" s="650" t="s">
        <v>2852</v>
      </c>
      <c r="I3260" s="714" t="s">
        <v>5682</v>
      </c>
      <c r="J3260" s="669">
        <v>1</v>
      </c>
      <c r="K3260" s="669">
        <v>1</v>
      </c>
      <c r="L3260" s="669">
        <v>115</v>
      </c>
      <c r="M3260" s="176">
        <f t="shared" si="277"/>
        <v>115</v>
      </c>
      <c r="N3260" s="1106"/>
      <c r="O3260" s="1129" t="str">
        <f t="shared" si="275"/>
        <v/>
      </c>
      <c r="P3260" s="175"/>
      <c r="Q3260" s="175"/>
      <c r="R3260" s="175"/>
      <c r="S3260" s="175"/>
      <c r="T3260" s="175"/>
      <c r="U3260" s="175"/>
      <c r="V3260" s="175"/>
      <c r="W3260" s="175"/>
      <c r="X3260" s="175"/>
      <c r="Y3260" s="175"/>
      <c r="Z3260" s="175"/>
      <c r="AA3260" s="175"/>
      <c r="AB3260" s="175"/>
      <c r="AC3260" s="175"/>
      <c r="AD3260" s="175"/>
      <c r="AE3260" s="175"/>
      <c r="AF3260" s="175"/>
      <c r="AG3260" s="175"/>
    </row>
    <row r="3261" spans="1:33" ht="18" customHeight="1">
      <c r="A3261" s="647" t="str">
        <f t="shared" si="276"/>
        <v>平成30</v>
      </c>
      <c r="B3261" s="684">
        <f t="shared" si="273"/>
        <v>96</v>
      </c>
      <c r="C3261" s="648" t="s">
        <v>7126</v>
      </c>
      <c r="D3261" s="648" t="str">
        <f t="shared" si="274"/>
        <v/>
      </c>
      <c r="E3261" s="664">
        <v>1</v>
      </c>
      <c r="F3261" s="650" t="s">
        <v>7127</v>
      </c>
      <c r="G3261" s="650" t="s">
        <v>2859</v>
      </c>
      <c r="H3261" s="650" t="s">
        <v>2852</v>
      </c>
      <c r="I3261" s="714" t="s">
        <v>5682</v>
      </c>
      <c r="J3261" s="669">
        <v>2</v>
      </c>
      <c r="K3261" s="669">
        <v>4</v>
      </c>
      <c r="L3261" s="669">
        <v>53</v>
      </c>
      <c r="M3261" s="176">
        <f t="shared" si="277"/>
        <v>53</v>
      </c>
      <c r="N3261" s="1106" t="s">
        <v>5342</v>
      </c>
      <c r="O3261" s="1129" t="str">
        <f t="shared" si="275"/>
        <v/>
      </c>
      <c r="P3261" s="175"/>
      <c r="Q3261" s="175"/>
      <c r="R3261" s="175"/>
      <c r="S3261" s="175"/>
      <c r="T3261" s="175"/>
      <c r="U3261" s="175"/>
      <c r="V3261" s="175"/>
      <c r="W3261" s="175"/>
      <c r="X3261" s="175"/>
      <c r="Y3261" s="175"/>
      <c r="Z3261" s="175"/>
      <c r="AA3261" s="175"/>
      <c r="AB3261" s="175"/>
      <c r="AC3261" s="175"/>
      <c r="AD3261" s="175"/>
      <c r="AE3261" s="175"/>
      <c r="AF3261" s="175"/>
      <c r="AG3261" s="175"/>
    </row>
    <row r="3262" spans="1:33" ht="18" customHeight="1">
      <c r="A3262" s="647" t="str">
        <f t="shared" si="276"/>
        <v>平成30</v>
      </c>
      <c r="B3262" s="684">
        <f t="shared" si="273"/>
        <v>53</v>
      </c>
      <c r="C3262" s="648" t="s">
        <v>7093</v>
      </c>
      <c r="D3262" s="648" t="str">
        <f t="shared" si="274"/>
        <v/>
      </c>
      <c r="E3262" s="664">
        <v>1</v>
      </c>
      <c r="F3262" s="650" t="s">
        <v>7128</v>
      </c>
      <c r="G3262" s="650" t="s">
        <v>7129</v>
      </c>
      <c r="H3262" s="650" t="s">
        <v>2852</v>
      </c>
      <c r="I3262" s="714" t="s">
        <v>5682</v>
      </c>
      <c r="J3262" s="669">
        <v>1</v>
      </c>
      <c r="K3262" s="669">
        <v>9</v>
      </c>
      <c r="L3262" s="669">
        <v>84</v>
      </c>
      <c r="M3262" s="176">
        <f t="shared" si="277"/>
        <v>84</v>
      </c>
      <c r="N3262" s="1106" t="s">
        <v>5342</v>
      </c>
      <c r="O3262" s="1129" t="str">
        <f t="shared" si="275"/>
        <v/>
      </c>
      <c r="P3262" s="175"/>
      <c r="Q3262" s="175"/>
      <c r="R3262" s="175"/>
      <c r="S3262" s="175"/>
      <c r="T3262" s="175"/>
      <c r="U3262" s="175"/>
      <c r="V3262" s="175"/>
      <c r="W3262" s="175"/>
      <c r="X3262" s="175"/>
      <c r="Y3262" s="175"/>
      <c r="Z3262" s="175"/>
      <c r="AA3262" s="175"/>
      <c r="AB3262" s="175"/>
      <c r="AC3262" s="175"/>
      <c r="AD3262" s="175"/>
      <c r="AE3262" s="175"/>
      <c r="AF3262" s="175"/>
      <c r="AG3262" s="175"/>
    </row>
    <row r="3263" spans="1:33" ht="18" customHeight="1">
      <c r="A3263" s="647" t="str">
        <f t="shared" si="276"/>
        <v>平成30</v>
      </c>
      <c r="B3263" s="684">
        <f t="shared" si="273"/>
        <v>5</v>
      </c>
      <c r="C3263" s="648" t="s">
        <v>6995</v>
      </c>
      <c r="D3263" s="648">
        <f t="shared" si="274"/>
        <v>43378</v>
      </c>
      <c r="E3263" s="664">
        <v>2</v>
      </c>
      <c r="F3263" s="650" t="s">
        <v>7130</v>
      </c>
      <c r="G3263" s="650" t="s">
        <v>7131</v>
      </c>
      <c r="H3263" s="650" t="s">
        <v>2852</v>
      </c>
      <c r="I3263" s="714" t="s">
        <v>5682</v>
      </c>
      <c r="J3263" s="669">
        <v>1</v>
      </c>
      <c r="K3263" s="669">
        <v>111</v>
      </c>
      <c r="L3263" s="669">
        <v>191</v>
      </c>
      <c r="M3263" s="176">
        <f t="shared" si="277"/>
        <v>382</v>
      </c>
      <c r="N3263" s="1106"/>
      <c r="O3263" s="1129" t="str">
        <f t="shared" si="275"/>
        <v/>
      </c>
      <c r="P3263" s="175"/>
      <c r="Q3263" s="175"/>
      <c r="R3263" s="175"/>
      <c r="S3263" s="175"/>
      <c r="T3263" s="175"/>
      <c r="U3263" s="175"/>
      <c r="V3263" s="175"/>
      <c r="W3263" s="175"/>
      <c r="X3263" s="175"/>
      <c r="Y3263" s="175"/>
      <c r="Z3263" s="175"/>
      <c r="AA3263" s="175"/>
      <c r="AB3263" s="175"/>
      <c r="AC3263" s="175"/>
      <c r="AD3263" s="175"/>
      <c r="AE3263" s="175"/>
      <c r="AF3263" s="175"/>
      <c r="AG3263" s="175"/>
    </row>
    <row r="3264" spans="1:33" ht="18" customHeight="1">
      <c r="A3264" s="647" t="str">
        <f t="shared" si="276"/>
        <v>平成30</v>
      </c>
      <c r="B3264" s="684">
        <f t="shared" si="273"/>
        <v>58</v>
      </c>
      <c r="C3264" s="648" t="s">
        <v>7132</v>
      </c>
      <c r="D3264" s="648" t="str">
        <f t="shared" si="274"/>
        <v/>
      </c>
      <c r="E3264" s="664">
        <v>1</v>
      </c>
      <c r="F3264" s="650" t="s">
        <v>7133</v>
      </c>
      <c r="G3264" s="650" t="s">
        <v>2859</v>
      </c>
      <c r="H3264" s="650" t="s">
        <v>2852</v>
      </c>
      <c r="I3264" s="714" t="s">
        <v>5682</v>
      </c>
      <c r="J3264" s="669">
        <v>2</v>
      </c>
      <c r="K3264" s="669">
        <v>8</v>
      </c>
      <c r="L3264" s="669">
        <v>68</v>
      </c>
      <c r="M3264" s="176">
        <f t="shared" si="277"/>
        <v>68</v>
      </c>
      <c r="N3264" s="1106"/>
      <c r="O3264" s="1129" t="str">
        <f t="shared" si="275"/>
        <v/>
      </c>
      <c r="P3264" s="175"/>
      <c r="Q3264" s="175"/>
      <c r="R3264" s="175"/>
      <c r="S3264" s="175"/>
      <c r="T3264" s="175"/>
      <c r="U3264" s="175"/>
      <c r="V3264" s="175"/>
      <c r="W3264" s="175"/>
      <c r="X3264" s="175"/>
      <c r="Y3264" s="175"/>
      <c r="Z3264" s="175"/>
      <c r="AA3264" s="175"/>
      <c r="AB3264" s="175"/>
      <c r="AC3264" s="175"/>
      <c r="AD3264" s="175"/>
      <c r="AE3264" s="175"/>
      <c r="AF3264" s="175"/>
      <c r="AG3264" s="175"/>
    </row>
    <row r="3265" spans="1:33" ht="18" customHeight="1">
      <c r="A3265" s="647" t="str">
        <f t="shared" si="276"/>
        <v>平成30</v>
      </c>
      <c r="B3265" s="684">
        <f t="shared" si="273"/>
        <v>96</v>
      </c>
      <c r="C3265" s="648" t="s">
        <v>7134</v>
      </c>
      <c r="D3265" s="648" t="str">
        <f t="shared" si="274"/>
        <v/>
      </c>
      <c r="E3265" s="664">
        <v>1</v>
      </c>
      <c r="F3265" s="650" t="s">
        <v>7135</v>
      </c>
      <c r="G3265" s="650" t="s">
        <v>2859</v>
      </c>
      <c r="H3265" s="650" t="s">
        <v>2852</v>
      </c>
      <c r="I3265" s="714" t="s">
        <v>5682</v>
      </c>
      <c r="J3265" s="669">
        <v>2</v>
      </c>
      <c r="K3265" s="669">
        <v>4</v>
      </c>
      <c r="L3265" s="669">
        <v>64</v>
      </c>
      <c r="M3265" s="176">
        <f t="shared" si="277"/>
        <v>64</v>
      </c>
      <c r="N3265" s="1113"/>
      <c r="O3265" s="1129" t="str">
        <f t="shared" si="275"/>
        <v/>
      </c>
      <c r="P3265" s="175"/>
      <c r="Q3265" s="175"/>
      <c r="R3265" s="175"/>
      <c r="S3265" s="175"/>
      <c r="T3265" s="175"/>
      <c r="U3265" s="175"/>
      <c r="V3265" s="175"/>
      <c r="W3265" s="175"/>
      <c r="X3265" s="175"/>
      <c r="Y3265" s="175"/>
      <c r="Z3265" s="175"/>
      <c r="AA3265" s="175"/>
      <c r="AB3265" s="175"/>
      <c r="AC3265" s="175"/>
      <c r="AD3265" s="175"/>
      <c r="AE3265" s="175"/>
      <c r="AF3265" s="175"/>
      <c r="AG3265" s="175"/>
    </row>
    <row r="3266" spans="1:33" ht="18" customHeight="1">
      <c r="A3266" s="647" t="str">
        <f t="shared" si="276"/>
        <v>平成30</v>
      </c>
      <c r="B3266" s="684">
        <f t="shared" si="273"/>
        <v>111</v>
      </c>
      <c r="C3266" s="648" t="s">
        <v>7136</v>
      </c>
      <c r="D3266" s="648" t="str">
        <f t="shared" si="274"/>
        <v/>
      </c>
      <c r="E3266" s="664">
        <v>1</v>
      </c>
      <c r="F3266" s="650" t="s">
        <v>7137</v>
      </c>
      <c r="G3266" s="650" t="s">
        <v>7138</v>
      </c>
      <c r="H3266" s="650" t="s">
        <v>2852</v>
      </c>
      <c r="I3266" s="714" t="s">
        <v>5682</v>
      </c>
      <c r="J3266" s="669">
        <v>2</v>
      </c>
      <c r="K3266" s="669">
        <v>3</v>
      </c>
      <c r="L3266" s="669">
        <v>25</v>
      </c>
      <c r="M3266" s="176">
        <f t="shared" si="277"/>
        <v>25</v>
      </c>
      <c r="N3266" s="1113"/>
      <c r="O3266" s="1129" t="str">
        <f t="shared" si="275"/>
        <v/>
      </c>
      <c r="P3266" s="175"/>
      <c r="Q3266" s="175"/>
      <c r="R3266" s="175"/>
      <c r="S3266" s="175"/>
      <c r="T3266" s="175"/>
      <c r="U3266" s="175"/>
      <c r="V3266" s="175"/>
      <c r="W3266" s="175"/>
      <c r="X3266" s="175"/>
      <c r="Y3266" s="175"/>
      <c r="Z3266" s="175"/>
      <c r="AA3266" s="175"/>
      <c r="AB3266" s="175"/>
      <c r="AC3266" s="175"/>
      <c r="AD3266" s="175"/>
      <c r="AE3266" s="175"/>
      <c r="AF3266" s="175"/>
      <c r="AG3266" s="175"/>
    </row>
    <row r="3267" spans="1:33" ht="18" customHeight="1">
      <c r="A3267" s="647" t="str">
        <f t="shared" si="276"/>
        <v>平成30</v>
      </c>
      <c r="B3267" s="684">
        <f t="shared" si="273"/>
        <v>111</v>
      </c>
      <c r="C3267" s="648" t="s">
        <v>7139</v>
      </c>
      <c r="D3267" s="648" t="str">
        <f t="shared" si="274"/>
        <v/>
      </c>
      <c r="E3267" s="664">
        <v>1</v>
      </c>
      <c r="F3267" s="650" t="s">
        <v>7140</v>
      </c>
      <c r="G3267" s="650" t="s">
        <v>2859</v>
      </c>
      <c r="H3267" s="650" t="s">
        <v>2852</v>
      </c>
      <c r="I3267" s="714" t="s">
        <v>5682</v>
      </c>
      <c r="J3267" s="669">
        <v>2</v>
      </c>
      <c r="K3267" s="669">
        <v>3</v>
      </c>
      <c r="L3267" s="669">
        <v>59</v>
      </c>
      <c r="M3267" s="176">
        <f t="shared" si="277"/>
        <v>59</v>
      </c>
      <c r="N3267" s="1106" t="s">
        <v>5342</v>
      </c>
      <c r="O3267" s="1129" t="str">
        <f t="shared" si="275"/>
        <v/>
      </c>
      <c r="P3267" s="175"/>
      <c r="Q3267" s="175"/>
      <c r="R3267" s="175"/>
      <c r="S3267" s="175"/>
      <c r="T3267" s="175"/>
      <c r="U3267" s="175"/>
      <c r="V3267" s="175"/>
      <c r="W3267" s="175"/>
      <c r="X3267" s="175"/>
      <c r="Y3267" s="175"/>
      <c r="Z3267" s="175"/>
      <c r="AA3267" s="175"/>
      <c r="AB3267" s="175"/>
      <c r="AC3267" s="175"/>
      <c r="AD3267" s="175"/>
      <c r="AE3267" s="175"/>
      <c r="AF3267" s="175"/>
      <c r="AG3267" s="175"/>
    </row>
    <row r="3268" spans="1:33" ht="18" customHeight="1">
      <c r="A3268" s="647" t="str">
        <f t="shared" si="276"/>
        <v>平成30</v>
      </c>
      <c r="B3268" s="684">
        <f t="shared" ref="B3268:B3331" si="278">IF(ISBLANK(K3268),"-",COUNTIFS($K:$K,"&gt;"&amp;K3268,A:A,A3268)+1)</f>
        <v>74</v>
      </c>
      <c r="C3268" s="648" t="s">
        <v>7141</v>
      </c>
      <c r="D3268" s="648" t="str">
        <f t="shared" ref="D3268:D3331" si="279">IF(E3268=1,"",C3268+E3268-1)</f>
        <v/>
      </c>
      <c r="E3268" s="664">
        <v>1</v>
      </c>
      <c r="F3268" s="650" t="s">
        <v>7142</v>
      </c>
      <c r="G3268" s="650" t="s">
        <v>7143</v>
      </c>
      <c r="H3268" s="650" t="s">
        <v>2852</v>
      </c>
      <c r="I3268" s="714" t="s">
        <v>5682</v>
      </c>
      <c r="J3268" s="669">
        <v>2</v>
      </c>
      <c r="K3268" s="669">
        <v>6</v>
      </c>
      <c r="L3268" s="669">
        <v>48</v>
      </c>
      <c r="M3268" s="176">
        <f t="shared" si="277"/>
        <v>48</v>
      </c>
      <c r="N3268" s="1106" t="s">
        <v>5342</v>
      </c>
      <c r="O3268" s="1129" t="str">
        <f t="shared" ref="O3268:O3331" si="280">IF(COUNTIF(G3268,"*オンライン*"),"●","")</f>
        <v/>
      </c>
      <c r="P3268" s="175"/>
      <c r="Q3268" s="175"/>
      <c r="R3268" s="175"/>
      <c r="S3268" s="175"/>
      <c r="T3268" s="175"/>
      <c r="U3268" s="175"/>
      <c r="V3268" s="175"/>
      <c r="W3268" s="175"/>
      <c r="X3268" s="175"/>
      <c r="Y3268" s="175"/>
      <c r="Z3268" s="175"/>
      <c r="AA3268" s="175"/>
      <c r="AB3268" s="175"/>
      <c r="AC3268" s="175"/>
      <c r="AD3268" s="175"/>
      <c r="AE3268" s="175"/>
      <c r="AF3268" s="175"/>
      <c r="AG3268" s="175"/>
    </row>
    <row r="3269" spans="1:33" ht="18" customHeight="1">
      <c r="A3269" s="647" t="str">
        <f t="shared" ref="A3269:A3289" si="281">TEXT(EDATE(C3269,-3),"ggge")</f>
        <v>平成30</v>
      </c>
      <c r="B3269" s="684">
        <f t="shared" si="278"/>
        <v>111</v>
      </c>
      <c r="C3269" s="648" t="s">
        <v>6929</v>
      </c>
      <c r="D3269" s="648" t="str">
        <f t="shared" si="279"/>
        <v/>
      </c>
      <c r="E3269" s="664">
        <v>1</v>
      </c>
      <c r="F3269" s="650" t="s">
        <v>7144</v>
      </c>
      <c r="G3269" s="650" t="s">
        <v>2859</v>
      </c>
      <c r="H3269" s="650" t="s">
        <v>2852</v>
      </c>
      <c r="I3269" s="714" t="s">
        <v>5682</v>
      </c>
      <c r="J3269" s="669">
        <v>2</v>
      </c>
      <c r="K3269" s="669">
        <v>3</v>
      </c>
      <c r="L3269" s="669">
        <v>43</v>
      </c>
      <c r="M3269" s="176">
        <f t="shared" ref="M3269:M3332" si="282">E3269*L3269</f>
        <v>43</v>
      </c>
      <c r="N3269" s="1106" t="s">
        <v>5342</v>
      </c>
      <c r="O3269" s="1129" t="str">
        <f t="shared" si="280"/>
        <v/>
      </c>
      <c r="P3269" s="175"/>
      <c r="Q3269" s="175"/>
      <c r="R3269" s="175"/>
      <c r="S3269" s="175"/>
      <c r="T3269" s="175"/>
      <c r="U3269" s="175"/>
      <c r="V3269" s="175"/>
      <c r="W3269" s="175"/>
      <c r="X3269" s="175"/>
      <c r="Y3269" s="175"/>
      <c r="Z3269" s="175"/>
      <c r="AA3269" s="175"/>
      <c r="AB3269" s="175"/>
      <c r="AC3269" s="175"/>
      <c r="AD3269" s="175"/>
      <c r="AE3269" s="175"/>
      <c r="AF3269" s="175"/>
      <c r="AG3269" s="175"/>
    </row>
    <row r="3270" spans="1:33" ht="18" customHeight="1">
      <c r="A3270" s="647" t="str">
        <f t="shared" si="281"/>
        <v>平成30</v>
      </c>
      <c r="B3270" s="684">
        <f t="shared" si="278"/>
        <v>122</v>
      </c>
      <c r="C3270" s="648" t="s">
        <v>7065</v>
      </c>
      <c r="D3270" s="648" t="str">
        <f t="shared" si="279"/>
        <v/>
      </c>
      <c r="E3270" s="664">
        <v>1</v>
      </c>
      <c r="F3270" s="650" t="s">
        <v>7145</v>
      </c>
      <c r="G3270" s="650" t="s">
        <v>7146</v>
      </c>
      <c r="H3270" s="650" t="s">
        <v>2852</v>
      </c>
      <c r="I3270" s="714" t="s">
        <v>5682</v>
      </c>
      <c r="J3270" s="669">
        <v>2</v>
      </c>
      <c r="K3270" s="669">
        <v>2</v>
      </c>
      <c r="L3270" s="669">
        <v>37</v>
      </c>
      <c r="M3270" s="176">
        <f t="shared" si="282"/>
        <v>37</v>
      </c>
      <c r="N3270" s="1106" t="s">
        <v>5342</v>
      </c>
      <c r="O3270" s="1129" t="str">
        <f t="shared" si="280"/>
        <v/>
      </c>
      <c r="P3270" s="175"/>
      <c r="Q3270" s="175"/>
      <c r="R3270" s="175"/>
      <c r="S3270" s="175"/>
      <c r="T3270" s="175"/>
      <c r="U3270" s="175"/>
      <c r="V3270" s="175"/>
      <c r="W3270" s="175"/>
      <c r="X3270" s="175"/>
      <c r="Y3270" s="175"/>
      <c r="Z3270" s="175"/>
      <c r="AA3270" s="175"/>
      <c r="AB3270" s="175"/>
      <c r="AC3270" s="175"/>
      <c r="AD3270" s="175"/>
      <c r="AE3270" s="175"/>
      <c r="AF3270" s="175"/>
      <c r="AG3270" s="175"/>
    </row>
    <row r="3271" spans="1:33" ht="18" customHeight="1">
      <c r="A3271" s="647" t="str">
        <f t="shared" si="281"/>
        <v>平成30</v>
      </c>
      <c r="B3271" s="684">
        <f t="shared" si="278"/>
        <v>84</v>
      </c>
      <c r="C3271" s="648" t="s">
        <v>7037</v>
      </c>
      <c r="D3271" s="648" t="str">
        <f t="shared" si="279"/>
        <v/>
      </c>
      <c r="E3271" s="664">
        <v>1</v>
      </c>
      <c r="F3271" s="650" t="s">
        <v>7147</v>
      </c>
      <c r="G3271" s="650" t="s">
        <v>2859</v>
      </c>
      <c r="H3271" s="650" t="s">
        <v>6337</v>
      </c>
      <c r="I3271" s="714" t="s">
        <v>5682</v>
      </c>
      <c r="J3271" s="687" t="s">
        <v>3506</v>
      </c>
      <c r="K3271" s="669">
        <v>5</v>
      </c>
      <c r="L3271" s="669">
        <v>102</v>
      </c>
      <c r="M3271" s="176">
        <f t="shared" si="282"/>
        <v>102</v>
      </c>
      <c r="N3271" s="1106" t="s">
        <v>5342</v>
      </c>
      <c r="O3271" s="1129" t="str">
        <f t="shared" si="280"/>
        <v/>
      </c>
      <c r="P3271" s="175"/>
      <c r="Q3271" s="175"/>
      <c r="R3271" s="175"/>
      <c r="S3271" s="175"/>
      <c r="T3271" s="175"/>
      <c r="U3271" s="175"/>
      <c r="V3271" s="175"/>
      <c r="W3271" s="175"/>
      <c r="X3271" s="175"/>
      <c r="Y3271" s="175"/>
      <c r="Z3271" s="175"/>
      <c r="AA3271" s="175"/>
      <c r="AB3271" s="175"/>
      <c r="AC3271" s="175"/>
      <c r="AD3271" s="175"/>
      <c r="AE3271" s="175"/>
      <c r="AF3271" s="175"/>
      <c r="AG3271" s="175"/>
    </row>
    <row r="3272" spans="1:33" ht="18" customHeight="1">
      <c r="A3272" s="647" t="str">
        <f t="shared" si="281"/>
        <v>平成30</v>
      </c>
      <c r="B3272" s="684">
        <f t="shared" si="278"/>
        <v>36</v>
      </c>
      <c r="C3272" s="648" t="s">
        <v>7086</v>
      </c>
      <c r="D3272" s="648" t="str">
        <f t="shared" si="279"/>
        <v/>
      </c>
      <c r="E3272" s="664">
        <v>1</v>
      </c>
      <c r="F3272" s="650" t="s">
        <v>7148</v>
      </c>
      <c r="G3272" s="650" t="s">
        <v>7149</v>
      </c>
      <c r="H3272" s="650" t="s">
        <v>6337</v>
      </c>
      <c r="I3272" s="714" t="s">
        <v>5682</v>
      </c>
      <c r="J3272" s="687" t="s">
        <v>5345</v>
      </c>
      <c r="K3272" s="669">
        <v>10</v>
      </c>
      <c r="L3272" s="669">
        <v>307</v>
      </c>
      <c r="M3272" s="176">
        <f t="shared" si="282"/>
        <v>307</v>
      </c>
      <c r="N3272" s="1106" t="s">
        <v>5342</v>
      </c>
      <c r="O3272" s="1129" t="str">
        <f t="shared" si="280"/>
        <v/>
      </c>
      <c r="P3272" s="175"/>
      <c r="Q3272" s="175"/>
      <c r="R3272" s="175"/>
      <c r="S3272" s="175"/>
      <c r="T3272" s="175"/>
      <c r="U3272" s="175"/>
      <c r="V3272" s="175"/>
      <c r="W3272" s="175"/>
      <c r="X3272" s="175"/>
      <c r="Y3272" s="175"/>
      <c r="Z3272" s="175"/>
      <c r="AA3272" s="175"/>
      <c r="AB3272" s="175"/>
      <c r="AC3272" s="175"/>
      <c r="AD3272" s="175"/>
      <c r="AE3272" s="175"/>
      <c r="AF3272" s="175"/>
      <c r="AG3272" s="175"/>
    </row>
    <row r="3273" spans="1:33" ht="18" customHeight="1">
      <c r="A3273" s="647" t="str">
        <f t="shared" si="281"/>
        <v>平成30</v>
      </c>
      <c r="B3273" s="684">
        <f t="shared" si="278"/>
        <v>36</v>
      </c>
      <c r="C3273" s="648" t="s">
        <v>6925</v>
      </c>
      <c r="D3273" s="648" t="str">
        <f t="shared" si="279"/>
        <v/>
      </c>
      <c r="E3273" s="664">
        <v>1</v>
      </c>
      <c r="F3273" s="650" t="s">
        <v>7150</v>
      </c>
      <c r="G3273" s="650" t="s">
        <v>7151</v>
      </c>
      <c r="H3273" s="650" t="s">
        <v>6337</v>
      </c>
      <c r="I3273" s="714" t="s">
        <v>5682</v>
      </c>
      <c r="J3273" s="687" t="s">
        <v>5345</v>
      </c>
      <c r="K3273" s="669">
        <v>10</v>
      </c>
      <c r="L3273" s="669">
        <v>129</v>
      </c>
      <c r="M3273" s="176">
        <f t="shared" si="282"/>
        <v>129</v>
      </c>
      <c r="N3273" s="1106" t="s">
        <v>5342</v>
      </c>
      <c r="O3273" s="1129" t="str">
        <f t="shared" si="280"/>
        <v/>
      </c>
      <c r="P3273" s="175"/>
      <c r="Q3273" s="175"/>
      <c r="R3273" s="175"/>
      <c r="S3273" s="175"/>
      <c r="T3273" s="175"/>
      <c r="U3273" s="175"/>
      <c r="V3273" s="175"/>
      <c r="W3273" s="175"/>
      <c r="X3273" s="175"/>
      <c r="Y3273" s="175"/>
      <c r="Z3273" s="175"/>
      <c r="AA3273" s="175"/>
      <c r="AB3273" s="175"/>
      <c r="AC3273" s="175"/>
      <c r="AD3273" s="175"/>
      <c r="AE3273" s="175"/>
      <c r="AF3273" s="175"/>
      <c r="AG3273" s="175"/>
    </row>
    <row r="3274" spans="1:33" ht="18" customHeight="1">
      <c r="A3274" s="647" t="str">
        <f t="shared" si="281"/>
        <v>平成30</v>
      </c>
      <c r="B3274" s="684">
        <f t="shared" si="278"/>
        <v>36</v>
      </c>
      <c r="C3274" s="648" t="s">
        <v>7152</v>
      </c>
      <c r="D3274" s="648" t="str">
        <f t="shared" si="279"/>
        <v/>
      </c>
      <c r="E3274" s="664">
        <v>1</v>
      </c>
      <c r="F3274" s="650" t="s">
        <v>7153</v>
      </c>
      <c r="G3274" s="650" t="s">
        <v>5873</v>
      </c>
      <c r="H3274" s="650" t="s">
        <v>6337</v>
      </c>
      <c r="I3274" s="714" t="s">
        <v>5682</v>
      </c>
      <c r="J3274" s="687" t="s">
        <v>5345</v>
      </c>
      <c r="K3274" s="669">
        <v>10</v>
      </c>
      <c r="L3274" s="669">
        <v>102</v>
      </c>
      <c r="M3274" s="176">
        <f t="shared" si="282"/>
        <v>102</v>
      </c>
      <c r="N3274" s="1106" t="s">
        <v>5342</v>
      </c>
      <c r="O3274" s="1129" t="str">
        <f t="shared" si="280"/>
        <v/>
      </c>
      <c r="P3274" s="175"/>
      <c r="Q3274" s="175"/>
      <c r="R3274" s="175"/>
      <c r="S3274" s="175"/>
      <c r="T3274" s="175"/>
      <c r="U3274" s="175"/>
      <c r="V3274" s="175"/>
      <c r="W3274" s="175"/>
      <c r="X3274" s="175"/>
      <c r="Y3274" s="175"/>
      <c r="Z3274" s="175"/>
      <c r="AA3274" s="175"/>
      <c r="AB3274" s="175"/>
      <c r="AC3274" s="175"/>
      <c r="AD3274" s="175"/>
      <c r="AE3274" s="175"/>
      <c r="AF3274" s="175"/>
      <c r="AG3274" s="175"/>
    </row>
    <row r="3275" spans="1:33" ht="18" customHeight="1">
      <c r="A3275" s="647" t="str">
        <f t="shared" si="281"/>
        <v>平成30</v>
      </c>
      <c r="B3275" s="684">
        <f t="shared" si="278"/>
        <v>36</v>
      </c>
      <c r="C3275" s="648" t="s">
        <v>7154</v>
      </c>
      <c r="D3275" s="648" t="str">
        <f t="shared" si="279"/>
        <v/>
      </c>
      <c r="E3275" s="664">
        <v>1</v>
      </c>
      <c r="F3275" s="650" t="s">
        <v>7155</v>
      </c>
      <c r="G3275" s="650" t="s">
        <v>7156</v>
      </c>
      <c r="H3275" s="650" t="s">
        <v>6337</v>
      </c>
      <c r="I3275" s="714" t="s">
        <v>5682</v>
      </c>
      <c r="J3275" s="687" t="s">
        <v>5345</v>
      </c>
      <c r="K3275" s="669">
        <v>10</v>
      </c>
      <c r="L3275" s="669">
        <v>185</v>
      </c>
      <c r="M3275" s="176">
        <f t="shared" si="282"/>
        <v>185</v>
      </c>
      <c r="N3275" s="1106" t="s">
        <v>5342</v>
      </c>
      <c r="O3275" s="1129" t="str">
        <f t="shared" si="280"/>
        <v/>
      </c>
      <c r="P3275" s="175"/>
      <c r="Q3275" s="175"/>
      <c r="R3275" s="175"/>
      <c r="S3275" s="175"/>
      <c r="T3275" s="175"/>
      <c r="U3275" s="175"/>
      <c r="V3275" s="175"/>
      <c r="W3275" s="175"/>
      <c r="X3275" s="175"/>
      <c r="Y3275" s="175"/>
      <c r="Z3275" s="175"/>
      <c r="AA3275" s="175"/>
      <c r="AB3275" s="175"/>
      <c r="AC3275" s="175"/>
      <c r="AD3275" s="175"/>
      <c r="AE3275" s="175"/>
      <c r="AF3275" s="175"/>
      <c r="AG3275" s="175"/>
    </row>
    <row r="3276" spans="1:33" ht="18" customHeight="1">
      <c r="A3276" s="647" t="str">
        <f t="shared" si="281"/>
        <v>平成30</v>
      </c>
      <c r="B3276" s="684">
        <f t="shared" si="278"/>
        <v>36</v>
      </c>
      <c r="C3276" s="648" t="s">
        <v>6946</v>
      </c>
      <c r="D3276" s="648" t="str">
        <f t="shared" si="279"/>
        <v/>
      </c>
      <c r="E3276" s="664">
        <v>1</v>
      </c>
      <c r="F3276" s="650" t="s">
        <v>7157</v>
      </c>
      <c r="G3276" s="650" t="s">
        <v>7158</v>
      </c>
      <c r="H3276" s="650" t="s">
        <v>6337</v>
      </c>
      <c r="I3276" s="714" t="s">
        <v>5682</v>
      </c>
      <c r="J3276" s="687" t="s">
        <v>5345</v>
      </c>
      <c r="K3276" s="669">
        <v>10</v>
      </c>
      <c r="L3276" s="669">
        <v>79</v>
      </c>
      <c r="M3276" s="176">
        <f t="shared" si="282"/>
        <v>79</v>
      </c>
      <c r="N3276" s="1106" t="s">
        <v>5342</v>
      </c>
      <c r="O3276" s="1129" t="str">
        <f t="shared" si="280"/>
        <v/>
      </c>
      <c r="P3276" s="175"/>
      <c r="Q3276" s="175"/>
      <c r="R3276" s="175"/>
      <c r="S3276" s="175"/>
      <c r="T3276" s="175"/>
      <c r="U3276" s="175"/>
      <c r="V3276" s="175"/>
      <c r="W3276" s="175"/>
      <c r="X3276" s="175"/>
      <c r="Y3276" s="175"/>
      <c r="Z3276" s="175"/>
      <c r="AA3276" s="175"/>
      <c r="AB3276" s="175"/>
      <c r="AC3276" s="175"/>
      <c r="AD3276" s="175"/>
      <c r="AE3276" s="175"/>
      <c r="AF3276" s="175"/>
      <c r="AG3276" s="175"/>
    </row>
    <row r="3277" spans="1:33" ht="18" customHeight="1">
      <c r="A3277" s="647" t="str">
        <f t="shared" si="281"/>
        <v>平成30</v>
      </c>
      <c r="B3277" s="684">
        <f t="shared" si="278"/>
        <v>36</v>
      </c>
      <c r="C3277" s="648" t="s">
        <v>7059</v>
      </c>
      <c r="D3277" s="648" t="str">
        <f t="shared" si="279"/>
        <v/>
      </c>
      <c r="E3277" s="664">
        <v>1</v>
      </c>
      <c r="F3277" s="650" t="s">
        <v>7159</v>
      </c>
      <c r="G3277" s="650" t="s">
        <v>7160</v>
      </c>
      <c r="H3277" s="650" t="s">
        <v>6337</v>
      </c>
      <c r="I3277" s="714" t="s">
        <v>5682</v>
      </c>
      <c r="J3277" s="687" t="s">
        <v>5345</v>
      </c>
      <c r="K3277" s="669">
        <v>10</v>
      </c>
      <c r="L3277" s="669">
        <v>95</v>
      </c>
      <c r="M3277" s="176">
        <f t="shared" si="282"/>
        <v>95</v>
      </c>
      <c r="N3277" s="1106" t="s">
        <v>5342</v>
      </c>
      <c r="O3277" s="1129" t="str">
        <f t="shared" si="280"/>
        <v/>
      </c>
      <c r="P3277" s="175"/>
      <c r="Q3277" s="175"/>
      <c r="R3277" s="175"/>
      <c r="S3277" s="175"/>
      <c r="T3277" s="175"/>
      <c r="U3277" s="175"/>
      <c r="V3277" s="175"/>
      <c r="W3277" s="175"/>
      <c r="X3277" s="175"/>
      <c r="Y3277" s="175"/>
      <c r="Z3277" s="175"/>
      <c r="AA3277" s="175"/>
      <c r="AB3277" s="175"/>
      <c r="AC3277" s="175"/>
      <c r="AD3277" s="175"/>
      <c r="AE3277" s="175"/>
      <c r="AF3277" s="175"/>
      <c r="AG3277" s="175"/>
    </row>
    <row r="3278" spans="1:33" ht="18" customHeight="1">
      <c r="A3278" s="647" t="str">
        <f t="shared" si="281"/>
        <v>平成30</v>
      </c>
      <c r="B3278" s="684">
        <f t="shared" si="278"/>
        <v>36</v>
      </c>
      <c r="C3278" s="648" t="s">
        <v>6863</v>
      </c>
      <c r="D3278" s="648" t="str">
        <f t="shared" si="279"/>
        <v/>
      </c>
      <c r="E3278" s="664">
        <v>1</v>
      </c>
      <c r="F3278" s="650" t="s">
        <v>7161</v>
      </c>
      <c r="G3278" s="650" t="s">
        <v>7162</v>
      </c>
      <c r="H3278" s="650" t="s">
        <v>6337</v>
      </c>
      <c r="I3278" s="714" t="s">
        <v>5682</v>
      </c>
      <c r="J3278" s="687" t="s">
        <v>5345</v>
      </c>
      <c r="K3278" s="669">
        <v>10</v>
      </c>
      <c r="L3278" s="669">
        <v>38</v>
      </c>
      <c r="M3278" s="176">
        <f t="shared" si="282"/>
        <v>38</v>
      </c>
      <c r="N3278" s="1106" t="s">
        <v>5342</v>
      </c>
      <c r="O3278" s="1129" t="str">
        <f t="shared" si="280"/>
        <v/>
      </c>
      <c r="P3278" s="175"/>
      <c r="Q3278" s="175"/>
      <c r="R3278" s="175"/>
      <c r="S3278" s="175"/>
      <c r="T3278" s="175"/>
      <c r="U3278" s="175"/>
      <c r="V3278" s="175"/>
      <c r="W3278" s="175"/>
      <c r="X3278" s="175"/>
      <c r="Y3278" s="175"/>
      <c r="Z3278" s="175"/>
      <c r="AA3278" s="175"/>
      <c r="AB3278" s="175"/>
      <c r="AC3278" s="175"/>
      <c r="AD3278" s="175"/>
      <c r="AE3278" s="175"/>
      <c r="AF3278" s="175"/>
      <c r="AG3278" s="175"/>
    </row>
    <row r="3279" spans="1:33" ht="18" customHeight="1">
      <c r="A3279" s="647" t="str">
        <f t="shared" si="281"/>
        <v>平成30</v>
      </c>
      <c r="B3279" s="684">
        <f t="shared" si="278"/>
        <v>36</v>
      </c>
      <c r="C3279" s="648" t="s">
        <v>7163</v>
      </c>
      <c r="D3279" s="648" t="str">
        <f t="shared" si="279"/>
        <v/>
      </c>
      <c r="E3279" s="664">
        <v>1</v>
      </c>
      <c r="F3279" s="650" t="s">
        <v>7164</v>
      </c>
      <c r="G3279" s="650" t="s">
        <v>7165</v>
      </c>
      <c r="H3279" s="650" t="s">
        <v>6337</v>
      </c>
      <c r="I3279" s="714" t="s">
        <v>5682</v>
      </c>
      <c r="J3279" s="687" t="s">
        <v>5345</v>
      </c>
      <c r="K3279" s="669">
        <v>10</v>
      </c>
      <c r="L3279" s="669">
        <v>65</v>
      </c>
      <c r="M3279" s="176">
        <f t="shared" si="282"/>
        <v>65</v>
      </c>
      <c r="N3279" s="1106" t="s">
        <v>5342</v>
      </c>
      <c r="O3279" s="1129" t="str">
        <f t="shared" si="280"/>
        <v/>
      </c>
      <c r="P3279" s="175"/>
      <c r="Q3279" s="175"/>
      <c r="R3279" s="175"/>
      <c r="S3279" s="175"/>
      <c r="T3279" s="175"/>
      <c r="U3279" s="175"/>
      <c r="V3279" s="175"/>
      <c r="W3279" s="175"/>
      <c r="X3279" s="175"/>
      <c r="Y3279" s="175"/>
      <c r="Z3279" s="175"/>
      <c r="AA3279" s="175"/>
      <c r="AB3279" s="175"/>
      <c r="AC3279" s="175"/>
      <c r="AD3279" s="175"/>
      <c r="AE3279" s="175"/>
      <c r="AF3279" s="175"/>
      <c r="AG3279" s="175"/>
    </row>
    <row r="3280" spans="1:33" ht="18" customHeight="1">
      <c r="A3280" s="647" t="str">
        <f t="shared" si="281"/>
        <v>平成30</v>
      </c>
      <c r="B3280" s="684">
        <f t="shared" si="278"/>
        <v>8</v>
      </c>
      <c r="C3280" s="648" t="s">
        <v>7166</v>
      </c>
      <c r="D3280" s="648">
        <f t="shared" si="279"/>
        <v>43371</v>
      </c>
      <c r="E3280" s="664">
        <v>2</v>
      </c>
      <c r="F3280" s="650" t="s">
        <v>7167</v>
      </c>
      <c r="G3280" s="650" t="s">
        <v>7168</v>
      </c>
      <c r="H3280" s="650" t="s">
        <v>6337</v>
      </c>
      <c r="I3280" s="714" t="s">
        <v>5682</v>
      </c>
      <c r="J3280" s="669">
        <v>1</v>
      </c>
      <c r="K3280" s="669">
        <v>77</v>
      </c>
      <c r="L3280" s="669">
        <v>231</v>
      </c>
      <c r="M3280" s="176">
        <f t="shared" si="282"/>
        <v>462</v>
      </c>
      <c r="N3280" s="1106"/>
      <c r="O3280" s="1129" t="str">
        <f t="shared" si="280"/>
        <v/>
      </c>
      <c r="P3280" s="175"/>
      <c r="Q3280" s="175"/>
      <c r="R3280" s="175"/>
      <c r="S3280" s="175"/>
      <c r="T3280" s="175"/>
      <c r="U3280" s="175"/>
      <c r="V3280" s="175"/>
      <c r="W3280" s="175"/>
      <c r="X3280" s="175"/>
      <c r="Y3280" s="175"/>
      <c r="Z3280" s="175"/>
      <c r="AA3280" s="175"/>
      <c r="AB3280" s="175"/>
      <c r="AC3280" s="175"/>
      <c r="AD3280" s="175"/>
      <c r="AE3280" s="175"/>
      <c r="AF3280" s="175"/>
      <c r="AG3280" s="175"/>
    </row>
    <row r="3281" spans="1:33" ht="18" customHeight="1">
      <c r="A3281" s="647" t="str">
        <f t="shared" si="281"/>
        <v>平成30</v>
      </c>
      <c r="B3281" s="684">
        <f t="shared" si="278"/>
        <v>122</v>
      </c>
      <c r="C3281" s="648" t="s">
        <v>7166</v>
      </c>
      <c r="D3281" s="648" t="str">
        <f t="shared" si="279"/>
        <v/>
      </c>
      <c r="E3281" s="664">
        <v>1</v>
      </c>
      <c r="F3281" s="650" t="s">
        <v>7169</v>
      </c>
      <c r="G3281" s="650" t="s">
        <v>2859</v>
      </c>
      <c r="H3281" s="650" t="s">
        <v>6337</v>
      </c>
      <c r="I3281" s="714" t="s">
        <v>5682</v>
      </c>
      <c r="J3281" s="669">
        <v>2</v>
      </c>
      <c r="K3281" s="669">
        <v>2</v>
      </c>
      <c r="L3281" s="669">
        <v>82</v>
      </c>
      <c r="M3281" s="176">
        <f t="shared" si="282"/>
        <v>82</v>
      </c>
      <c r="N3281" s="1106" t="s">
        <v>5342</v>
      </c>
      <c r="O3281" s="1129" t="str">
        <f t="shared" si="280"/>
        <v/>
      </c>
      <c r="P3281" s="175"/>
      <c r="Q3281" s="175"/>
      <c r="R3281" s="175"/>
      <c r="S3281" s="175"/>
      <c r="T3281" s="175"/>
      <c r="U3281" s="175"/>
      <c r="V3281" s="175"/>
      <c r="W3281" s="175"/>
      <c r="X3281" s="175"/>
      <c r="Y3281" s="175"/>
      <c r="Z3281" s="175"/>
      <c r="AA3281" s="175"/>
      <c r="AB3281" s="175"/>
      <c r="AC3281" s="175"/>
      <c r="AD3281" s="175"/>
      <c r="AE3281" s="175"/>
      <c r="AF3281" s="175"/>
      <c r="AG3281" s="175"/>
    </row>
    <row r="3282" spans="1:33" ht="18" customHeight="1">
      <c r="A3282" s="647" t="str">
        <f t="shared" si="281"/>
        <v>平成30</v>
      </c>
      <c r="B3282" s="684">
        <f t="shared" si="278"/>
        <v>36</v>
      </c>
      <c r="C3282" s="648" t="s">
        <v>7170</v>
      </c>
      <c r="D3282" s="648" t="str">
        <f t="shared" si="279"/>
        <v/>
      </c>
      <c r="E3282" s="664">
        <v>1</v>
      </c>
      <c r="F3282" s="650" t="s">
        <v>7171</v>
      </c>
      <c r="G3282" s="650" t="s">
        <v>7172</v>
      </c>
      <c r="H3282" s="650" t="s">
        <v>6337</v>
      </c>
      <c r="I3282" s="714" t="s">
        <v>5682</v>
      </c>
      <c r="J3282" s="669">
        <v>1</v>
      </c>
      <c r="K3282" s="669">
        <v>10</v>
      </c>
      <c r="L3282" s="669">
        <v>104</v>
      </c>
      <c r="M3282" s="176">
        <f t="shared" si="282"/>
        <v>104</v>
      </c>
      <c r="N3282" s="1106" t="s">
        <v>5342</v>
      </c>
      <c r="O3282" s="1129" t="str">
        <f t="shared" si="280"/>
        <v/>
      </c>
      <c r="P3282" s="175"/>
      <c r="Q3282" s="175"/>
      <c r="R3282" s="175"/>
      <c r="S3282" s="175"/>
      <c r="T3282" s="175"/>
      <c r="U3282" s="175"/>
      <c r="V3282" s="175"/>
      <c r="W3282" s="175"/>
      <c r="X3282" s="175"/>
      <c r="Y3282" s="175"/>
      <c r="Z3282" s="175"/>
      <c r="AA3282" s="175"/>
      <c r="AB3282" s="175"/>
      <c r="AC3282" s="175"/>
      <c r="AD3282" s="175"/>
      <c r="AE3282" s="175"/>
      <c r="AF3282" s="175"/>
      <c r="AG3282" s="175"/>
    </row>
    <row r="3283" spans="1:33" ht="18" customHeight="1">
      <c r="A3283" s="647" t="str">
        <f t="shared" si="281"/>
        <v>平成30</v>
      </c>
      <c r="B3283" s="684">
        <f t="shared" si="278"/>
        <v>36</v>
      </c>
      <c r="C3283" s="648" t="s">
        <v>7032</v>
      </c>
      <c r="D3283" s="648" t="str">
        <f t="shared" si="279"/>
        <v/>
      </c>
      <c r="E3283" s="664">
        <v>1</v>
      </c>
      <c r="F3283" s="650" t="s">
        <v>7173</v>
      </c>
      <c r="G3283" s="650" t="s">
        <v>7174</v>
      </c>
      <c r="H3283" s="650" t="s">
        <v>6337</v>
      </c>
      <c r="I3283" s="714" t="s">
        <v>5682</v>
      </c>
      <c r="J3283" s="669">
        <v>1</v>
      </c>
      <c r="K3283" s="669">
        <v>10</v>
      </c>
      <c r="L3283" s="669">
        <v>91</v>
      </c>
      <c r="M3283" s="176">
        <f t="shared" si="282"/>
        <v>91</v>
      </c>
      <c r="N3283" s="1106" t="s">
        <v>5342</v>
      </c>
      <c r="O3283" s="1129" t="str">
        <f t="shared" si="280"/>
        <v/>
      </c>
      <c r="P3283" s="175"/>
      <c r="Q3283" s="175"/>
      <c r="R3283" s="175"/>
      <c r="S3283" s="175"/>
      <c r="T3283" s="175"/>
      <c r="U3283" s="175"/>
      <c r="V3283" s="175"/>
      <c r="W3283" s="175"/>
      <c r="X3283" s="175"/>
      <c r="Y3283" s="175"/>
      <c r="Z3283" s="175"/>
      <c r="AA3283" s="175"/>
      <c r="AB3283" s="175"/>
      <c r="AC3283" s="175"/>
      <c r="AD3283" s="175"/>
      <c r="AE3283" s="175"/>
      <c r="AF3283" s="175"/>
      <c r="AG3283" s="175"/>
    </row>
    <row r="3284" spans="1:33" ht="18" customHeight="1">
      <c r="A3284" s="647" t="str">
        <f t="shared" si="281"/>
        <v>平成30</v>
      </c>
      <c r="B3284" s="684">
        <f t="shared" si="278"/>
        <v>36</v>
      </c>
      <c r="C3284" s="648" t="s">
        <v>6921</v>
      </c>
      <c r="D3284" s="648" t="str">
        <f t="shared" si="279"/>
        <v/>
      </c>
      <c r="E3284" s="664">
        <v>1</v>
      </c>
      <c r="F3284" s="650" t="s">
        <v>7175</v>
      </c>
      <c r="G3284" s="650" t="s">
        <v>7176</v>
      </c>
      <c r="H3284" s="650" t="s">
        <v>6337</v>
      </c>
      <c r="I3284" s="714" t="s">
        <v>5682</v>
      </c>
      <c r="J3284" s="669">
        <v>1</v>
      </c>
      <c r="K3284" s="669">
        <v>10</v>
      </c>
      <c r="L3284" s="669">
        <v>294</v>
      </c>
      <c r="M3284" s="176">
        <f t="shared" si="282"/>
        <v>294</v>
      </c>
      <c r="N3284" s="1106" t="s">
        <v>5342</v>
      </c>
      <c r="O3284" s="1129" t="str">
        <f t="shared" si="280"/>
        <v/>
      </c>
      <c r="P3284" s="175"/>
      <c r="Q3284" s="175"/>
      <c r="R3284" s="175"/>
      <c r="S3284" s="175"/>
      <c r="T3284" s="175"/>
      <c r="U3284" s="175"/>
      <c r="V3284" s="175"/>
      <c r="W3284" s="175"/>
      <c r="X3284" s="175"/>
      <c r="Y3284" s="175"/>
      <c r="Z3284" s="175"/>
      <c r="AA3284" s="175"/>
      <c r="AB3284" s="175"/>
      <c r="AC3284" s="175"/>
      <c r="AD3284" s="175"/>
      <c r="AE3284" s="175"/>
      <c r="AF3284" s="175"/>
      <c r="AG3284" s="175"/>
    </row>
    <row r="3285" spans="1:33" ht="18" customHeight="1">
      <c r="A3285" s="647" t="str">
        <f t="shared" si="281"/>
        <v>平成30</v>
      </c>
      <c r="B3285" s="684">
        <f t="shared" si="278"/>
        <v>53</v>
      </c>
      <c r="C3285" s="648" t="s">
        <v>7177</v>
      </c>
      <c r="D3285" s="648" t="str">
        <f t="shared" si="279"/>
        <v/>
      </c>
      <c r="E3285" s="664">
        <v>1</v>
      </c>
      <c r="F3285" s="650" t="s">
        <v>7178</v>
      </c>
      <c r="G3285" s="650" t="s">
        <v>7176</v>
      </c>
      <c r="H3285" s="650" t="s">
        <v>6337</v>
      </c>
      <c r="I3285" s="714" t="s">
        <v>5682</v>
      </c>
      <c r="J3285" s="669">
        <v>1</v>
      </c>
      <c r="K3285" s="669">
        <v>9</v>
      </c>
      <c r="L3285" s="669">
        <v>294</v>
      </c>
      <c r="M3285" s="176">
        <f t="shared" si="282"/>
        <v>294</v>
      </c>
      <c r="N3285" s="1106" t="s">
        <v>5342</v>
      </c>
      <c r="O3285" s="1129" t="str">
        <f t="shared" si="280"/>
        <v/>
      </c>
      <c r="P3285" s="175"/>
      <c r="Q3285" s="175"/>
      <c r="R3285" s="175"/>
      <c r="S3285" s="175"/>
      <c r="T3285" s="175"/>
      <c r="U3285" s="175"/>
      <c r="V3285" s="175"/>
      <c r="W3285" s="175"/>
      <c r="X3285" s="175"/>
      <c r="Y3285" s="175"/>
      <c r="Z3285" s="175"/>
      <c r="AA3285" s="175"/>
      <c r="AB3285" s="175"/>
      <c r="AC3285" s="175"/>
      <c r="AD3285" s="175"/>
      <c r="AE3285" s="175"/>
      <c r="AF3285" s="175"/>
      <c r="AG3285" s="175"/>
    </row>
    <row r="3286" spans="1:33" ht="18" customHeight="1">
      <c r="A3286" s="647" t="str">
        <f t="shared" si="281"/>
        <v>平成30</v>
      </c>
      <c r="B3286" s="684">
        <f t="shared" si="278"/>
        <v>96</v>
      </c>
      <c r="C3286" s="648" t="s">
        <v>6934</v>
      </c>
      <c r="D3286" s="648" t="str">
        <f t="shared" si="279"/>
        <v/>
      </c>
      <c r="E3286" s="664">
        <v>1</v>
      </c>
      <c r="F3286" s="650" t="s">
        <v>7179</v>
      </c>
      <c r="G3286" s="650" t="s">
        <v>7180</v>
      </c>
      <c r="H3286" s="650" t="s">
        <v>2954</v>
      </c>
      <c r="I3286" s="714" t="s">
        <v>5039</v>
      </c>
      <c r="J3286" s="669">
        <v>2</v>
      </c>
      <c r="K3286" s="669">
        <v>4</v>
      </c>
      <c r="L3286" s="669">
        <v>37</v>
      </c>
      <c r="M3286" s="176">
        <f t="shared" si="282"/>
        <v>37</v>
      </c>
      <c r="N3286" s="1106" t="s">
        <v>5342</v>
      </c>
      <c r="O3286" s="1129" t="str">
        <f t="shared" si="280"/>
        <v/>
      </c>
      <c r="P3286" s="175"/>
      <c r="Q3286" s="175"/>
      <c r="R3286" s="175"/>
      <c r="S3286" s="175"/>
      <c r="T3286" s="175"/>
      <c r="U3286" s="175"/>
      <c r="V3286" s="175"/>
      <c r="W3286" s="175"/>
      <c r="X3286" s="175"/>
      <c r="Y3286" s="175"/>
      <c r="Z3286" s="175"/>
      <c r="AA3286" s="175"/>
      <c r="AB3286" s="175"/>
      <c r="AC3286" s="175"/>
      <c r="AD3286" s="175"/>
      <c r="AE3286" s="175"/>
      <c r="AF3286" s="175"/>
      <c r="AG3286" s="175"/>
    </row>
    <row r="3287" spans="1:33" ht="18" customHeight="1">
      <c r="A3287" s="647" t="str">
        <f t="shared" si="281"/>
        <v>平成30</v>
      </c>
      <c r="B3287" s="684">
        <f t="shared" si="278"/>
        <v>74</v>
      </c>
      <c r="C3287" s="648" t="s">
        <v>7181</v>
      </c>
      <c r="D3287" s="648" t="str">
        <f t="shared" si="279"/>
        <v/>
      </c>
      <c r="E3287" s="664">
        <v>1</v>
      </c>
      <c r="F3287" s="650" t="s">
        <v>7182</v>
      </c>
      <c r="G3287" s="650" t="s">
        <v>5853</v>
      </c>
      <c r="H3287" s="650" t="s">
        <v>2954</v>
      </c>
      <c r="I3287" s="714" t="s">
        <v>5039</v>
      </c>
      <c r="J3287" s="669">
        <v>2</v>
      </c>
      <c r="K3287" s="669">
        <v>6</v>
      </c>
      <c r="L3287" s="669">
        <v>44</v>
      </c>
      <c r="M3287" s="176">
        <f t="shared" si="282"/>
        <v>44</v>
      </c>
      <c r="N3287" s="1106" t="s">
        <v>5342</v>
      </c>
      <c r="O3287" s="1129" t="str">
        <f t="shared" si="280"/>
        <v/>
      </c>
      <c r="P3287" s="175"/>
      <c r="Q3287" s="175"/>
      <c r="R3287" s="175"/>
      <c r="S3287" s="175"/>
      <c r="T3287" s="175"/>
      <c r="U3287" s="175"/>
      <c r="V3287" s="175"/>
      <c r="W3287" s="175"/>
      <c r="X3287" s="175"/>
      <c r="Y3287" s="175"/>
      <c r="Z3287" s="175"/>
      <c r="AA3287" s="175"/>
      <c r="AB3287" s="175"/>
      <c r="AC3287" s="175"/>
      <c r="AD3287" s="175"/>
      <c r="AE3287" s="175"/>
      <c r="AF3287" s="175"/>
      <c r="AG3287" s="175"/>
    </row>
    <row r="3288" spans="1:33" ht="18" customHeight="1">
      <c r="A3288" s="647" t="str">
        <f t="shared" si="281"/>
        <v>平成30</v>
      </c>
      <c r="B3288" s="684">
        <f t="shared" si="278"/>
        <v>21</v>
      </c>
      <c r="C3288" s="648" t="s">
        <v>7183</v>
      </c>
      <c r="D3288" s="648">
        <f t="shared" si="279"/>
        <v>43541</v>
      </c>
      <c r="E3288" s="664">
        <v>8</v>
      </c>
      <c r="F3288" s="650" t="s">
        <v>7184</v>
      </c>
      <c r="G3288" s="650" t="s">
        <v>7185</v>
      </c>
      <c r="H3288" s="650" t="s">
        <v>6572</v>
      </c>
      <c r="I3288" s="714" t="s">
        <v>4075</v>
      </c>
      <c r="J3288" s="669">
        <v>2</v>
      </c>
      <c r="K3288" s="669">
        <v>20</v>
      </c>
      <c r="L3288" s="669">
        <v>25</v>
      </c>
      <c r="M3288" s="176">
        <f t="shared" si="282"/>
        <v>200</v>
      </c>
      <c r="N3288" s="1106" t="s">
        <v>5342</v>
      </c>
      <c r="O3288" s="1129" t="str">
        <f t="shared" si="280"/>
        <v/>
      </c>
      <c r="P3288" s="175"/>
      <c r="Q3288" s="175"/>
      <c r="R3288" s="175"/>
      <c r="S3288" s="175"/>
      <c r="T3288" s="175"/>
      <c r="U3288" s="175"/>
      <c r="V3288" s="175"/>
      <c r="W3288" s="175"/>
      <c r="X3288" s="175"/>
      <c r="Y3288" s="175"/>
      <c r="Z3288" s="175"/>
      <c r="AA3288" s="175"/>
      <c r="AB3288" s="175"/>
      <c r="AC3288" s="175"/>
      <c r="AD3288" s="175"/>
      <c r="AE3288" s="175"/>
      <c r="AF3288" s="175"/>
      <c r="AG3288" s="175"/>
    </row>
    <row r="3289" spans="1:33" ht="18" customHeight="1">
      <c r="A3289" s="730" t="str">
        <f t="shared" si="281"/>
        <v>平成30</v>
      </c>
      <c r="B3289" s="551">
        <f t="shared" si="278"/>
        <v>122</v>
      </c>
      <c r="C3289" s="648" t="s">
        <v>7126</v>
      </c>
      <c r="D3289" s="731" t="str">
        <f t="shared" si="279"/>
        <v/>
      </c>
      <c r="E3289" s="732">
        <v>1</v>
      </c>
      <c r="F3289" s="733" t="s">
        <v>7186</v>
      </c>
      <c r="G3289" s="733" t="s">
        <v>372</v>
      </c>
      <c r="H3289" s="733" t="s">
        <v>2656</v>
      </c>
      <c r="I3289" s="733" t="s">
        <v>4976</v>
      </c>
      <c r="J3289" s="734">
        <v>2</v>
      </c>
      <c r="K3289" s="734">
        <v>2</v>
      </c>
      <c r="L3289" s="734">
        <v>169</v>
      </c>
      <c r="M3289" s="177">
        <f t="shared" si="282"/>
        <v>169</v>
      </c>
      <c r="N3289" s="1106"/>
      <c r="O3289" s="1129" t="str">
        <f t="shared" si="280"/>
        <v/>
      </c>
      <c r="P3289" s="175"/>
      <c r="Q3289" s="175"/>
      <c r="R3289" s="175"/>
      <c r="S3289" s="175"/>
      <c r="T3289" s="175"/>
      <c r="U3289" s="175"/>
      <c r="V3289" s="175"/>
      <c r="W3289" s="175"/>
      <c r="X3289" s="175"/>
      <c r="Y3289" s="175"/>
      <c r="Z3289" s="175"/>
      <c r="AA3289" s="175"/>
      <c r="AB3289" s="175"/>
      <c r="AC3289" s="175"/>
      <c r="AD3289" s="175"/>
      <c r="AE3289" s="175"/>
      <c r="AF3289" s="175"/>
      <c r="AG3289" s="175"/>
    </row>
    <row r="3290" spans="1:33">
      <c r="A3290" s="647" t="str">
        <f t="shared" ref="A3290:A3321" si="283">IF(TEXT(EDATE(C3290,-3),"ggge")="平成31","令和1",TEXT(EDATE(C3290,-3),"ggge"))</f>
        <v>令和1</v>
      </c>
      <c r="B3290" s="735">
        <f t="shared" si="278"/>
        <v>26</v>
      </c>
      <c r="C3290" s="736">
        <v>43796</v>
      </c>
      <c r="D3290" s="648" t="str">
        <f t="shared" si="279"/>
        <v/>
      </c>
      <c r="E3290" s="737">
        <v>1</v>
      </c>
      <c r="F3290" s="179" t="s">
        <v>7187</v>
      </c>
      <c r="G3290" s="179" t="s">
        <v>7188</v>
      </c>
      <c r="H3290" s="179" t="s">
        <v>7189</v>
      </c>
      <c r="I3290" s="737" t="s">
        <v>7190</v>
      </c>
      <c r="J3290" s="737">
        <v>1</v>
      </c>
      <c r="K3290" s="179">
        <v>33</v>
      </c>
      <c r="L3290" s="179">
        <v>64</v>
      </c>
      <c r="M3290" s="179">
        <f t="shared" si="282"/>
        <v>64</v>
      </c>
      <c r="N3290" s="1105"/>
      <c r="O3290" s="1129" t="str">
        <f t="shared" si="280"/>
        <v/>
      </c>
      <c r="P3290" s="175"/>
      <c r="Q3290" s="175"/>
      <c r="R3290" s="175"/>
      <c r="S3290" s="175"/>
      <c r="T3290" s="175"/>
      <c r="U3290" s="175"/>
      <c r="V3290" s="175"/>
      <c r="W3290" s="175"/>
      <c r="X3290" s="175"/>
      <c r="Y3290" s="175"/>
      <c r="Z3290" s="175"/>
      <c r="AA3290" s="175"/>
      <c r="AB3290" s="175"/>
      <c r="AC3290" s="175"/>
      <c r="AD3290" s="175"/>
      <c r="AE3290" s="175"/>
      <c r="AF3290" s="175"/>
      <c r="AG3290" s="175"/>
    </row>
    <row r="3291" spans="1:33">
      <c r="A3291" s="647" t="str">
        <f t="shared" si="283"/>
        <v>令和1</v>
      </c>
      <c r="B3291" s="738">
        <f t="shared" si="278"/>
        <v>137</v>
      </c>
      <c r="C3291" s="736">
        <v>43740</v>
      </c>
      <c r="D3291" s="648" t="str">
        <f t="shared" si="279"/>
        <v/>
      </c>
      <c r="E3291" s="665">
        <v>1</v>
      </c>
      <c r="F3291" s="176" t="s">
        <v>7191</v>
      </c>
      <c r="G3291" s="176" t="s">
        <v>7192</v>
      </c>
      <c r="H3291" s="176" t="s">
        <v>7193</v>
      </c>
      <c r="I3291" s="665" t="s">
        <v>7190</v>
      </c>
      <c r="J3291" s="665">
        <v>2</v>
      </c>
      <c r="K3291" s="176">
        <v>1</v>
      </c>
      <c r="L3291" s="176">
        <v>81</v>
      </c>
      <c r="M3291" s="176">
        <f t="shared" si="282"/>
        <v>81</v>
      </c>
      <c r="N3291" s="1105" t="s">
        <v>5519</v>
      </c>
      <c r="O3291" s="1129" t="str">
        <f t="shared" si="280"/>
        <v/>
      </c>
      <c r="P3291" s="175"/>
      <c r="Q3291" s="175"/>
      <c r="R3291" s="175"/>
      <c r="S3291" s="175"/>
      <c r="T3291" s="175"/>
      <c r="U3291" s="175"/>
      <c r="V3291" s="175"/>
      <c r="W3291" s="175"/>
      <c r="X3291" s="175"/>
      <c r="Y3291" s="175"/>
      <c r="Z3291" s="175"/>
      <c r="AA3291" s="175"/>
      <c r="AB3291" s="175"/>
      <c r="AC3291" s="175"/>
      <c r="AD3291" s="175"/>
      <c r="AE3291" s="175"/>
      <c r="AF3291" s="175"/>
      <c r="AG3291" s="175"/>
    </row>
    <row r="3292" spans="1:33">
      <c r="A3292" s="647" t="str">
        <f t="shared" si="283"/>
        <v>令和1</v>
      </c>
      <c r="B3292" s="738">
        <f t="shared" si="278"/>
        <v>69</v>
      </c>
      <c r="C3292" s="736">
        <v>43761</v>
      </c>
      <c r="D3292" s="648" t="str">
        <f t="shared" si="279"/>
        <v/>
      </c>
      <c r="E3292" s="665">
        <v>1</v>
      </c>
      <c r="F3292" s="176" t="s">
        <v>7194</v>
      </c>
      <c r="G3292" s="176" t="s">
        <v>7192</v>
      </c>
      <c r="H3292" s="176" t="s">
        <v>7193</v>
      </c>
      <c r="I3292" s="665" t="s">
        <v>7190</v>
      </c>
      <c r="J3292" s="665">
        <v>2</v>
      </c>
      <c r="K3292" s="176">
        <v>6</v>
      </c>
      <c r="L3292" s="176">
        <v>51</v>
      </c>
      <c r="M3292" s="176">
        <f t="shared" si="282"/>
        <v>51</v>
      </c>
      <c r="N3292" s="1105" t="s">
        <v>5519</v>
      </c>
      <c r="O3292" s="1129" t="str">
        <f t="shared" si="280"/>
        <v/>
      </c>
      <c r="P3292" s="175"/>
      <c r="Q3292" s="175"/>
      <c r="R3292" s="175"/>
      <c r="S3292" s="175"/>
      <c r="T3292" s="175"/>
      <c r="U3292" s="175"/>
      <c r="V3292" s="175"/>
      <c r="W3292" s="175"/>
      <c r="X3292" s="175"/>
      <c r="Y3292" s="175"/>
      <c r="Z3292" s="175"/>
      <c r="AA3292" s="175"/>
      <c r="AB3292" s="175"/>
      <c r="AC3292" s="175"/>
      <c r="AD3292" s="175"/>
      <c r="AE3292" s="175"/>
      <c r="AF3292" s="175"/>
      <c r="AG3292" s="175"/>
    </row>
    <row r="3293" spans="1:33">
      <c r="A3293" s="647" t="str">
        <f t="shared" si="283"/>
        <v>令和1</v>
      </c>
      <c r="B3293" s="738">
        <f t="shared" si="278"/>
        <v>111</v>
      </c>
      <c r="C3293" s="736">
        <v>43685</v>
      </c>
      <c r="D3293" s="648" t="str">
        <f t="shared" si="279"/>
        <v/>
      </c>
      <c r="E3293" s="665">
        <v>1</v>
      </c>
      <c r="F3293" s="176" t="s">
        <v>7195</v>
      </c>
      <c r="G3293" s="176" t="s">
        <v>7192</v>
      </c>
      <c r="H3293" s="176" t="s">
        <v>7193</v>
      </c>
      <c r="I3293" s="665" t="s">
        <v>7190</v>
      </c>
      <c r="J3293" s="665">
        <v>2</v>
      </c>
      <c r="K3293" s="176">
        <v>3</v>
      </c>
      <c r="L3293" s="176">
        <v>122</v>
      </c>
      <c r="M3293" s="176">
        <f t="shared" si="282"/>
        <v>122</v>
      </c>
      <c r="N3293" s="1105" t="s">
        <v>5519</v>
      </c>
      <c r="O3293" s="1129" t="str">
        <f t="shared" si="280"/>
        <v/>
      </c>
      <c r="P3293" s="175"/>
      <c r="Q3293" s="175"/>
      <c r="R3293" s="175"/>
      <c r="S3293" s="175"/>
      <c r="T3293" s="175"/>
      <c r="U3293" s="175"/>
      <c r="V3293" s="175"/>
      <c r="W3293" s="175"/>
      <c r="X3293" s="175"/>
      <c r="Y3293" s="175"/>
      <c r="Z3293" s="175"/>
      <c r="AA3293" s="175"/>
      <c r="AB3293" s="175"/>
      <c r="AC3293" s="175"/>
      <c r="AD3293" s="175"/>
      <c r="AE3293" s="175"/>
      <c r="AF3293" s="175"/>
      <c r="AG3293" s="175"/>
    </row>
    <row r="3294" spans="1:33">
      <c r="A3294" s="647" t="str">
        <f t="shared" si="283"/>
        <v>令和1</v>
      </c>
      <c r="B3294" s="738">
        <f t="shared" si="278"/>
        <v>82</v>
      </c>
      <c r="C3294" s="736">
        <v>43658</v>
      </c>
      <c r="D3294" s="648" t="str">
        <f t="shared" si="279"/>
        <v/>
      </c>
      <c r="E3294" s="665">
        <v>1</v>
      </c>
      <c r="F3294" s="176" t="s">
        <v>7196</v>
      </c>
      <c r="G3294" s="176" t="s">
        <v>7192</v>
      </c>
      <c r="H3294" s="176" t="s">
        <v>7193</v>
      </c>
      <c r="I3294" s="665" t="s">
        <v>7190</v>
      </c>
      <c r="J3294" s="665">
        <v>2</v>
      </c>
      <c r="K3294" s="176">
        <v>5</v>
      </c>
      <c r="L3294" s="176">
        <v>53</v>
      </c>
      <c r="M3294" s="176">
        <f t="shared" si="282"/>
        <v>53</v>
      </c>
      <c r="N3294" s="1105" t="s">
        <v>5519</v>
      </c>
      <c r="O3294" s="1129" t="str">
        <f t="shared" si="280"/>
        <v/>
      </c>
      <c r="P3294" s="175"/>
      <c r="Q3294" s="175"/>
      <c r="R3294" s="175"/>
      <c r="S3294" s="175"/>
      <c r="T3294" s="175"/>
      <c r="U3294" s="175"/>
      <c r="V3294" s="175"/>
      <c r="W3294" s="175"/>
      <c r="X3294" s="175"/>
      <c r="Y3294" s="175"/>
      <c r="Z3294" s="175"/>
      <c r="AA3294" s="175"/>
      <c r="AB3294" s="175"/>
      <c r="AC3294" s="175"/>
      <c r="AD3294" s="175"/>
      <c r="AE3294" s="175"/>
      <c r="AF3294" s="175"/>
      <c r="AG3294" s="175"/>
    </row>
    <row r="3295" spans="1:33">
      <c r="A3295" s="647" t="str">
        <f t="shared" si="283"/>
        <v>令和1</v>
      </c>
      <c r="B3295" s="738" t="str">
        <f t="shared" si="278"/>
        <v>-</v>
      </c>
      <c r="C3295" s="736">
        <v>43672</v>
      </c>
      <c r="D3295" s="648" t="str">
        <f t="shared" si="279"/>
        <v/>
      </c>
      <c r="E3295" s="665">
        <v>1</v>
      </c>
      <c r="F3295" s="176" t="s">
        <v>7197</v>
      </c>
      <c r="G3295" s="176" t="s">
        <v>7198</v>
      </c>
      <c r="H3295" s="176" t="s">
        <v>7193</v>
      </c>
      <c r="I3295" s="665" t="s">
        <v>7190</v>
      </c>
      <c r="J3295" s="665">
        <v>2</v>
      </c>
      <c r="K3295" s="176"/>
      <c r="L3295" s="176">
        <v>23</v>
      </c>
      <c r="M3295" s="176">
        <f t="shared" si="282"/>
        <v>23</v>
      </c>
      <c r="N3295" s="1105" t="s">
        <v>5519</v>
      </c>
      <c r="O3295" s="1129" t="str">
        <f t="shared" si="280"/>
        <v/>
      </c>
      <c r="P3295" s="175"/>
      <c r="Q3295" s="175"/>
      <c r="R3295" s="175"/>
      <c r="S3295" s="175"/>
      <c r="T3295" s="175"/>
      <c r="U3295" s="175"/>
      <c r="V3295" s="175"/>
      <c r="W3295" s="175"/>
      <c r="X3295" s="175"/>
      <c r="Y3295" s="175"/>
      <c r="Z3295" s="175"/>
      <c r="AA3295" s="175"/>
      <c r="AB3295" s="175"/>
      <c r="AC3295" s="175"/>
      <c r="AD3295" s="175"/>
      <c r="AE3295" s="175"/>
      <c r="AF3295" s="175"/>
      <c r="AG3295" s="175"/>
    </row>
    <row r="3296" spans="1:33">
      <c r="A3296" s="647" t="str">
        <f t="shared" si="283"/>
        <v>令和1</v>
      </c>
      <c r="B3296" s="738">
        <f t="shared" si="278"/>
        <v>45</v>
      </c>
      <c r="C3296" s="736">
        <v>43704</v>
      </c>
      <c r="D3296" s="648" t="str">
        <f t="shared" si="279"/>
        <v/>
      </c>
      <c r="E3296" s="665">
        <v>1</v>
      </c>
      <c r="F3296" s="176" t="s">
        <v>7199</v>
      </c>
      <c r="G3296" s="176" t="s">
        <v>7192</v>
      </c>
      <c r="H3296" s="176" t="s">
        <v>7193</v>
      </c>
      <c r="I3296" s="665" t="s">
        <v>7190</v>
      </c>
      <c r="J3296" s="665">
        <v>2</v>
      </c>
      <c r="K3296" s="176">
        <v>9</v>
      </c>
      <c r="L3296" s="176">
        <v>81</v>
      </c>
      <c r="M3296" s="176">
        <f t="shared" si="282"/>
        <v>81</v>
      </c>
      <c r="N3296" s="1105" t="s">
        <v>5519</v>
      </c>
      <c r="O3296" s="1129" t="str">
        <f t="shared" si="280"/>
        <v/>
      </c>
      <c r="P3296" s="175"/>
      <c r="Q3296" s="175"/>
      <c r="R3296" s="175"/>
      <c r="S3296" s="175"/>
      <c r="T3296" s="175"/>
      <c r="U3296" s="175"/>
      <c r="V3296" s="175"/>
      <c r="W3296" s="175"/>
      <c r="X3296" s="175"/>
      <c r="Y3296" s="175"/>
      <c r="Z3296" s="175"/>
      <c r="AA3296" s="175"/>
      <c r="AB3296" s="175"/>
      <c r="AC3296" s="175"/>
      <c r="AD3296" s="175"/>
      <c r="AE3296" s="175"/>
      <c r="AF3296" s="175"/>
      <c r="AG3296" s="175"/>
    </row>
    <row r="3297" spans="1:33">
      <c r="A3297" s="647" t="str">
        <f t="shared" si="283"/>
        <v>令和1</v>
      </c>
      <c r="B3297" s="738">
        <f t="shared" si="278"/>
        <v>111</v>
      </c>
      <c r="C3297" s="736">
        <v>43858</v>
      </c>
      <c r="D3297" s="648" t="str">
        <f t="shared" si="279"/>
        <v/>
      </c>
      <c r="E3297" s="665">
        <v>1</v>
      </c>
      <c r="F3297" s="176" t="s">
        <v>7200</v>
      </c>
      <c r="G3297" s="176" t="s">
        <v>7192</v>
      </c>
      <c r="H3297" s="176" t="s">
        <v>7193</v>
      </c>
      <c r="I3297" s="665" t="s">
        <v>7201</v>
      </c>
      <c r="J3297" s="665">
        <v>1</v>
      </c>
      <c r="K3297" s="176">
        <v>3</v>
      </c>
      <c r="L3297" s="176">
        <v>130</v>
      </c>
      <c r="M3297" s="176">
        <f t="shared" si="282"/>
        <v>130</v>
      </c>
      <c r="N3297" s="1105" t="s">
        <v>5519</v>
      </c>
      <c r="O3297" s="1129" t="str">
        <f t="shared" si="280"/>
        <v/>
      </c>
      <c r="P3297" s="175"/>
      <c r="Q3297" s="175"/>
      <c r="R3297" s="175"/>
      <c r="S3297" s="175"/>
      <c r="T3297" s="175"/>
      <c r="U3297" s="175"/>
      <c r="V3297" s="175"/>
      <c r="W3297" s="175"/>
      <c r="X3297" s="175"/>
      <c r="Y3297" s="175"/>
      <c r="Z3297" s="175"/>
      <c r="AA3297" s="175"/>
      <c r="AB3297" s="175"/>
      <c r="AC3297" s="175"/>
      <c r="AD3297" s="175"/>
      <c r="AE3297" s="175"/>
      <c r="AF3297" s="175"/>
      <c r="AG3297" s="175"/>
    </row>
    <row r="3298" spans="1:33">
      <c r="A3298" s="647" t="str">
        <f t="shared" si="283"/>
        <v>令和1</v>
      </c>
      <c r="B3298" s="738">
        <f t="shared" si="278"/>
        <v>5</v>
      </c>
      <c r="C3298" s="736">
        <v>43644</v>
      </c>
      <c r="D3298" s="648">
        <f t="shared" si="279"/>
        <v>43646</v>
      </c>
      <c r="E3298" s="665">
        <v>3</v>
      </c>
      <c r="F3298" s="176" t="s">
        <v>7202</v>
      </c>
      <c r="G3298" s="176" t="s">
        <v>7203</v>
      </c>
      <c r="H3298" s="176" t="s">
        <v>7204</v>
      </c>
      <c r="I3298" s="665" t="s">
        <v>7205</v>
      </c>
      <c r="J3298" s="665">
        <v>1</v>
      </c>
      <c r="K3298" s="176">
        <v>221</v>
      </c>
      <c r="L3298" s="176">
        <v>328</v>
      </c>
      <c r="M3298" s="176">
        <f t="shared" si="282"/>
        <v>984</v>
      </c>
      <c r="N3298" s="1105"/>
      <c r="O3298" s="1129" t="str">
        <f t="shared" si="280"/>
        <v/>
      </c>
      <c r="P3298" s="175"/>
      <c r="Q3298" s="175"/>
      <c r="R3298" s="175"/>
      <c r="S3298" s="175"/>
      <c r="T3298" s="175"/>
      <c r="U3298" s="175"/>
      <c r="V3298" s="175"/>
      <c r="W3298" s="175"/>
      <c r="X3298" s="175"/>
      <c r="Y3298" s="175"/>
      <c r="Z3298" s="175"/>
      <c r="AA3298" s="175"/>
      <c r="AB3298" s="175"/>
      <c r="AC3298" s="175"/>
      <c r="AD3298" s="175"/>
      <c r="AE3298" s="175"/>
      <c r="AF3298" s="175"/>
      <c r="AG3298" s="175"/>
    </row>
    <row r="3299" spans="1:33">
      <c r="A3299" s="647" t="str">
        <f t="shared" si="283"/>
        <v>令和1</v>
      </c>
      <c r="B3299" s="738">
        <f t="shared" si="278"/>
        <v>137</v>
      </c>
      <c r="C3299" s="736">
        <v>43644</v>
      </c>
      <c r="D3299" s="648" t="str">
        <f t="shared" si="279"/>
        <v/>
      </c>
      <c r="E3299" s="665">
        <v>1</v>
      </c>
      <c r="F3299" s="176" t="s">
        <v>7206</v>
      </c>
      <c r="G3299" s="176" t="s">
        <v>7203</v>
      </c>
      <c r="H3299" s="176" t="s">
        <v>7204</v>
      </c>
      <c r="I3299" s="665" t="s">
        <v>7205</v>
      </c>
      <c r="J3299" s="665">
        <v>1</v>
      </c>
      <c r="K3299" s="176">
        <v>1</v>
      </c>
      <c r="L3299" s="176">
        <v>75</v>
      </c>
      <c r="M3299" s="176">
        <f t="shared" si="282"/>
        <v>75</v>
      </c>
      <c r="N3299" s="1105" t="s">
        <v>5519</v>
      </c>
      <c r="O3299" s="1129" t="str">
        <f t="shared" si="280"/>
        <v/>
      </c>
      <c r="P3299" s="175"/>
      <c r="Q3299" s="175"/>
      <c r="R3299" s="175"/>
      <c r="S3299" s="175"/>
      <c r="T3299" s="175"/>
      <c r="U3299" s="175"/>
      <c r="V3299" s="175"/>
      <c r="W3299" s="175"/>
      <c r="X3299" s="175"/>
      <c r="Y3299" s="175"/>
      <c r="Z3299" s="175"/>
      <c r="AA3299" s="175"/>
      <c r="AB3299" s="175"/>
      <c r="AC3299" s="175"/>
      <c r="AD3299" s="175"/>
      <c r="AE3299" s="175"/>
      <c r="AF3299" s="175"/>
      <c r="AG3299" s="175"/>
    </row>
    <row r="3300" spans="1:33">
      <c r="A3300" s="647" t="str">
        <f t="shared" si="283"/>
        <v>令和1</v>
      </c>
      <c r="B3300" s="738">
        <f t="shared" si="278"/>
        <v>137</v>
      </c>
      <c r="C3300" s="736">
        <v>43645</v>
      </c>
      <c r="D3300" s="648" t="str">
        <f t="shared" si="279"/>
        <v/>
      </c>
      <c r="E3300" s="665">
        <v>1</v>
      </c>
      <c r="F3300" s="176" t="s">
        <v>7207</v>
      </c>
      <c r="G3300" s="176" t="s">
        <v>7203</v>
      </c>
      <c r="H3300" s="176" t="s">
        <v>7204</v>
      </c>
      <c r="I3300" s="665" t="s">
        <v>7205</v>
      </c>
      <c r="J3300" s="665">
        <v>1</v>
      </c>
      <c r="K3300" s="176">
        <v>1</v>
      </c>
      <c r="L3300" s="176">
        <v>123</v>
      </c>
      <c r="M3300" s="176">
        <f t="shared" si="282"/>
        <v>123</v>
      </c>
      <c r="N3300" s="1105" t="s">
        <v>5519</v>
      </c>
      <c r="O3300" s="1129" t="str">
        <f t="shared" si="280"/>
        <v/>
      </c>
      <c r="P3300" s="175"/>
      <c r="Q3300" s="175"/>
      <c r="R3300" s="175"/>
      <c r="S3300" s="175"/>
      <c r="T3300" s="175"/>
      <c r="U3300" s="175"/>
      <c r="V3300" s="175"/>
      <c r="W3300" s="175"/>
      <c r="X3300" s="175"/>
      <c r="Y3300" s="175"/>
      <c r="Z3300" s="175"/>
      <c r="AA3300" s="175"/>
      <c r="AB3300" s="175"/>
      <c r="AC3300" s="175"/>
      <c r="AD3300" s="175"/>
      <c r="AE3300" s="175"/>
      <c r="AF3300" s="175"/>
      <c r="AG3300" s="175"/>
    </row>
    <row r="3301" spans="1:33">
      <c r="A3301" s="647" t="str">
        <f t="shared" si="283"/>
        <v>令和1</v>
      </c>
      <c r="B3301" s="738">
        <f t="shared" si="278"/>
        <v>137</v>
      </c>
      <c r="C3301" s="736">
        <v>43646</v>
      </c>
      <c r="D3301" s="648" t="str">
        <f t="shared" si="279"/>
        <v/>
      </c>
      <c r="E3301" s="665">
        <v>1</v>
      </c>
      <c r="F3301" s="176" t="s">
        <v>7208</v>
      </c>
      <c r="G3301" s="176" t="s">
        <v>7203</v>
      </c>
      <c r="H3301" s="176" t="s">
        <v>7204</v>
      </c>
      <c r="I3301" s="665" t="s">
        <v>7205</v>
      </c>
      <c r="J3301" s="665">
        <v>1</v>
      </c>
      <c r="K3301" s="176">
        <v>1</v>
      </c>
      <c r="L3301" s="176">
        <v>79</v>
      </c>
      <c r="M3301" s="176">
        <f t="shared" si="282"/>
        <v>79</v>
      </c>
      <c r="N3301" s="1105" t="s">
        <v>5519</v>
      </c>
      <c r="O3301" s="1129" t="str">
        <f t="shared" si="280"/>
        <v/>
      </c>
      <c r="P3301" s="175"/>
      <c r="Q3301" s="175"/>
      <c r="R3301" s="175"/>
      <c r="S3301" s="175"/>
      <c r="T3301" s="175"/>
      <c r="U3301" s="175"/>
      <c r="V3301" s="175"/>
      <c r="W3301" s="175"/>
      <c r="X3301" s="175"/>
      <c r="Y3301" s="175"/>
      <c r="Z3301" s="175"/>
      <c r="AA3301" s="175"/>
      <c r="AB3301" s="175"/>
      <c r="AC3301" s="175"/>
      <c r="AD3301" s="175"/>
      <c r="AE3301" s="175"/>
      <c r="AF3301" s="175"/>
      <c r="AG3301" s="175"/>
    </row>
    <row r="3302" spans="1:33">
      <c r="A3302" s="647" t="str">
        <f t="shared" si="283"/>
        <v>令和1</v>
      </c>
      <c r="B3302" s="738">
        <f t="shared" si="278"/>
        <v>69</v>
      </c>
      <c r="C3302" s="736">
        <v>43714</v>
      </c>
      <c r="D3302" s="648" t="str">
        <f t="shared" si="279"/>
        <v/>
      </c>
      <c r="E3302" s="665">
        <v>1</v>
      </c>
      <c r="F3302" s="176" t="s">
        <v>7209</v>
      </c>
      <c r="G3302" s="176" t="s">
        <v>7210</v>
      </c>
      <c r="H3302" s="176" t="s">
        <v>7204</v>
      </c>
      <c r="I3302" s="665" t="s">
        <v>7205</v>
      </c>
      <c r="J3302" s="665">
        <v>2</v>
      </c>
      <c r="K3302" s="176">
        <v>6</v>
      </c>
      <c r="L3302" s="176">
        <v>26</v>
      </c>
      <c r="M3302" s="176">
        <f t="shared" si="282"/>
        <v>26</v>
      </c>
      <c r="N3302" s="1105" t="s">
        <v>5519</v>
      </c>
      <c r="O3302" s="1129" t="str">
        <f t="shared" si="280"/>
        <v/>
      </c>
      <c r="P3302" s="175"/>
      <c r="Q3302" s="175"/>
      <c r="R3302" s="175"/>
      <c r="S3302" s="175"/>
      <c r="T3302" s="175"/>
      <c r="U3302" s="175"/>
      <c r="V3302" s="175"/>
      <c r="W3302" s="175"/>
      <c r="X3302" s="175"/>
      <c r="Y3302" s="175"/>
      <c r="Z3302" s="175"/>
      <c r="AA3302" s="175"/>
      <c r="AB3302" s="175"/>
      <c r="AC3302" s="175"/>
      <c r="AD3302" s="175"/>
      <c r="AE3302" s="175"/>
      <c r="AF3302" s="175"/>
      <c r="AG3302" s="175"/>
    </row>
    <row r="3303" spans="1:33">
      <c r="A3303" s="647" t="str">
        <f t="shared" si="283"/>
        <v>令和1</v>
      </c>
      <c r="B3303" s="738">
        <f t="shared" si="278"/>
        <v>137</v>
      </c>
      <c r="C3303" s="736">
        <v>43727</v>
      </c>
      <c r="D3303" s="648" t="str">
        <f t="shared" si="279"/>
        <v/>
      </c>
      <c r="E3303" s="665">
        <v>1</v>
      </c>
      <c r="F3303" s="176" t="s">
        <v>7211</v>
      </c>
      <c r="G3303" s="176" t="s">
        <v>7212</v>
      </c>
      <c r="H3303" s="176" t="s">
        <v>7204</v>
      </c>
      <c r="I3303" s="665" t="s">
        <v>7205</v>
      </c>
      <c r="J3303" s="665">
        <v>1</v>
      </c>
      <c r="K3303" s="176">
        <v>1</v>
      </c>
      <c r="L3303" s="176">
        <v>16</v>
      </c>
      <c r="M3303" s="176">
        <f t="shared" si="282"/>
        <v>16</v>
      </c>
      <c r="N3303" s="1105" t="s">
        <v>5519</v>
      </c>
      <c r="O3303" s="1129" t="str">
        <f t="shared" si="280"/>
        <v/>
      </c>
      <c r="P3303" s="175"/>
      <c r="Q3303" s="175"/>
      <c r="R3303" s="175"/>
      <c r="S3303" s="175"/>
      <c r="T3303" s="175"/>
      <c r="U3303" s="175"/>
      <c r="V3303" s="175"/>
      <c r="W3303" s="175"/>
      <c r="X3303" s="175"/>
      <c r="Y3303" s="175"/>
      <c r="Z3303" s="175"/>
      <c r="AA3303" s="175"/>
      <c r="AB3303" s="175"/>
      <c r="AC3303" s="175"/>
      <c r="AD3303" s="175"/>
      <c r="AE3303" s="175"/>
      <c r="AF3303" s="175"/>
      <c r="AG3303" s="175"/>
    </row>
    <row r="3304" spans="1:33">
      <c r="A3304" s="647" t="str">
        <f t="shared" si="283"/>
        <v>令和1</v>
      </c>
      <c r="B3304" s="738">
        <f t="shared" si="278"/>
        <v>124</v>
      </c>
      <c r="C3304" s="736">
        <v>43746</v>
      </c>
      <c r="D3304" s="648" t="str">
        <f t="shared" si="279"/>
        <v/>
      </c>
      <c r="E3304" s="665">
        <v>1</v>
      </c>
      <c r="F3304" s="176" t="s">
        <v>7213</v>
      </c>
      <c r="G3304" s="176" t="s">
        <v>7214</v>
      </c>
      <c r="H3304" s="176" t="s">
        <v>7204</v>
      </c>
      <c r="I3304" s="665" t="s">
        <v>7205</v>
      </c>
      <c r="J3304" s="665">
        <v>2</v>
      </c>
      <c r="K3304" s="176">
        <v>2</v>
      </c>
      <c r="L3304" s="176">
        <v>17</v>
      </c>
      <c r="M3304" s="176">
        <f t="shared" si="282"/>
        <v>17</v>
      </c>
      <c r="N3304" s="1105" t="s">
        <v>5519</v>
      </c>
      <c r="O3304" s="1129" t="str">
        <f t="shared" si="280"/>
        <v/>
      </c>
      <c r="P3304" s="175"/>
      <c r="Q3304" s="175"/>
      <c r="R3304" s="175"/>
      <c r="S3304" s="175"/>
      <c r="T3304" s="175"/>
      <c r="U3304" s="175"/>
      <c r="V3304" s="175"/>
      <c r="W3304" s="175"/>
      <c r="X3304" s="175"/>
      <c r="Y3304" s="175"/>
      <c r="Z3304" s="175"/>
      <c r="AA3304" s="175"/>
      <c r="AB3304" s="175"/>
      <c r="AC3304" s="175"/>
      <c r="AD3304" s="175"/>
      <c r="AE3304" s="175"/>
      <c r="AF3304" s="175"/>
      <c r="AG3304" s="175"/>
    </row>
    <row r="3305" spans="1:33">
      <c r="A3305" s="647" t="str">
        <f t="shared" si="283"/>
        <v>令和1</v>
      </c>
      <c r="B3305" s="738">
        <f t="shared" si="278"/>
        <v>98</v>
      </c>
      <c r="C3305" s="736">
        <v>43745</v>
      </c>
      <c r="D3305" s="648" t="str">
        <f t="shared" si="279"/>
        <v/>
      </c>
      <c r="E3305" s="665">
        <v>1</v>
      </c>
      <c r="F3305" s="176" t="s">
        <v>7215</v>
      </c>
      <c r="G3305" s="176" t="s">
        <v>7216</v>
      </c>
      <c r="H3305" s="176" t="s">
        <v>7204</v>
      </c>
      <c r="I3305" s="665" t="s">
        <v>7205</v>
      </c>
      <c r="J3305" s="665">
        <v>2</v>
      </c>
      <c r="K3305" s="176">
        <v>4</v>
      </c>
      <c r="L3305" s="176">
        <v>36</v>
      </c>
      <c r="M3305" s="176">
        <f t="shared" si="282"/>
        <v>36</v>
      </c>
      <c r="N3305" s="1105" t="s">
        <v>5519</v>
      </c>
      <c r="O3305" s="1129" t="str">
        <f t="shared" si="280"/>
        <v/>
      </c>
      <c r="P3305" s="175"/>
      <c r="Q3305" s="175"/>
      <c r="R3305" s="175"/>
      <c r="S3305" s="175"/>
      <c r="T3305" s="175"/>
      <c r="U3305" s="175"/>
      <c r="V3305" s="175"/>
      <c r="W3305" s="175"/>
      <c r="X3305" s="175"/>
      <c r="Y3305" s="175"/>
      <c r="Z3305" s="175"/>
      <c r="AA3305" s="175"/>
      <c r="AB3305" s="175"/>
      <c r="AC3305" s="175"/>
      <c r="AD3305" s="175"/>
      <c r="AE3305" s="175"/>
      <c r="AF3305" s="175"/>
      <c r="AG3305" s="175"/>
    </row>
    <row r="3306" spans="1:33">
      <c r="A3306" s="647" t="str">
        <f t="shared" si="283"/>
        <v>令和1</v>
      </c>
      <c r="B3306" s="738">
        <f t="shared" si="278"/>
        <v>53</v>
      </c>
      <c r="C3306" s="736">
        <v>43803</v>
      </c>
      <c r="D3306" s="648" t="str">
        <f t="shared" si="279"/>
        <v/>
      </c>
      <c r="E3306" s="665">
        <v>1</v>
      </c>
      <c r="F3306" s="176" t="s">
        <v>7217</v>
      </c>
      <c r="G3306" s="176" t="s">
        <v>7218</v>
      </c>
      <c r="H3306" s="176" t="s">
        <v>7204</v>
      </c>
      <c r="I3306" s="665" t="s">
        <v>7205</v>
      </c>
      <c r="J3306" s="665">
        <v>1</v>
      </c>
      <c r="K3306" s="176">
        <v>8</v>
      </c>
      <c r="L3306" s="176">
        <v>75</v>
      </c>
      <c r="M3306" s="176">
        <f t="shared" si="282"/>
        <v>75</v>
      </c>
      <c r="N3306" s="1105" t="s">
        <v>5519</v>
      </c>
      <c r="O3306" s="1129" t="str">
        <f t="shared" si="280"/>
        <v/>
      </c>
      <c r="P3306" s="175"/>
      <c r="Q3306" s="175"/>
      <c r="R3306" s="175"/>
      <c r="S3306" s="175"/>
      <c r="T3306" s="175"/>
      <c r="U3306" s="175"/>
      <c r="V3306" s="175"/>
      <c r="W3306" s="175"/>
      <c r="X3306" s="175"/>
      <c r="Y3306" s="175"/>
      <c r="Z3306" s="175"/>
      <c r="AA3306" s="175"/>
      <c r="AB3306" s="175"/>
      <c r="AC3306" s="175"/>
      <c r="AD3306" s="175"/>
      <c r="AE3306" s="175"/>
      <c r="AF3306" s="175"/>
      <c r="AG3306" s="175"/>
    </row>
    <row r="3307" spans="1:33">
      <c r="A3307" s="647" t="str">
        <f t="shared" si="283"/>
        <v>令和1</v>
      </c>
      <c r="B3307" s="738">
        <f t="shared" si="278"/>
        <v>53</v>
      </c>
      <c r="C3307" s="736">
        <v>43709</v>
      </c>
      <c r="D3307" s="648">
        <f t="shared" si="279"/>
        <v>43710</v>
      </c>
      <c r="E3307" s="665">
        <v>2</v>
      </c>
      <c r="F3307" s="176" t="s">
        <v>7219</v>
      </c>
      <c r="G3307" s="176" t="s">
        <v>7220</v>
      </c>
      <c r="H3307" s="176" t="s">
        <v>7204</v>
      </c>
      <c r="I3307" s="665" t="s">
        <v>7205</v>
      </c>
      <c r="J3307" s="665">
        <v>2</v>
      </c>
      <c r="K3307" s="176">
        <v>8</v>
      </c>
      <c r="L3307" s="176">
        <v>53</v>
      </c>
      <c r="M3307" s="176">
        <f t="shared" si="282"/>
        <v>106</v>
      </c>
      <c r="N3307" s="1105"/>
      <c r="O3307" s="1129" t="str">
        <f t="shared" si="280"/>
        <v/>
      </c>
      <c r="P3307" s="175"/>
      <c r="Q3307" s="175"/>
      <c r="R3307" s="175"/>
      <c r="S3307" s="175"/>
      <c r="T3307" s="175"/>
      <c r="U3307" s="175"/>
      <c r="V3307" s="175"/>
      <c r="W3307" s="175"/>
      <c r="X3307" s="175"/>
      <c r="Y3307" s="175"/>
      <c r="Z3307" s="175"/>
      <c r="AA3307" s="175"/>
      <c r="AB3307" s="175"/>
      <c r="AC3307" s="175"/>
      <c r="AD3307" s="175"/>
      <c r="AE3307" s="175"/>
      <c r="AF3307" s="175"/>
      <c r="AG3307" s="175"/>
    </row>
    <row r="3308" spans="1:33">
      <c r="A3308" s="647" t="str">
        <f t="shared" si="283"/>
        <v>令和1</v>
      </c>
      <c r="B3308" s="738">
        <f t="shared" si="278"/>
        <v>124</v>
      </c>
      <c r="C3308" s="736">
        <v>43774</v>
      </c>
      <c r="D3308" s="648" t="str">
        <f t="shared" si="279"/>
        <v/>
      </c>
      <c r="E3308" s="665">
        <v>1</v>
      </c>
      <c r="F3308" s="176" t="s">
        <v>7221</v>
      </c>
      <c r="G3308" s="176" t="s">
        <v>7222</v>
      </c>
      <c r="H3308" s="176" t="s">
        <v>7204</v>
      </c>
      <c r="I3308" s="665" t="s">
        <v>7205</v>
      </c>
      <c r="J3308" s="665">
        <v>2</v>
      </c>
      <c r="K3308" s="176">
        <v>2</v>
      </c>
      <c r="L3308" s="176">
        <v>22</v>
      </c>
      <c r="M3308" s="176">
        <f t="shared" si="282"/>
        <v>22</v>
      </c>
      <c r="N3308" s="1105" t="s">
        <v>5519</v>
      </c>
      <c r="O3308" s="1129" t="str">
        <f t="shared" si="280"/>
        <v/>
      </c>
      <c r="P3308" s="175"/>
      <c r="Q3308" s="175"/>
      <c r="R3308" s="175"/>
      <c r="S3308" s="175"/>
      <c r="T3308" s="175"/>
      <c r="U3308" s="175"/>
      <c r="V3308" s="175"/>
      <c r="W3308" s="175"/>
      <c r="X3308" s="175"/>
      <c r="Y3308" s="175"/>
      <c r="Z3308" s="175"/>
      <c r="AA3308" s="175"/>
      <c r="AB3308" s="175"/>
      <c r="AC3308" s="175"/>
      <c r="AD3308" s="175"/>
      <c r="AE3308" s="175"/>
      <c r="AF3308" s="175"/>
      <c r="AG3308" s="175"/>
    </row>
    <row r="3309" spans="1:33">
      <c r="A3309" s="647" t="str">
        <f t="shared" si="283"/>
        <v>令和1</v>
      </c>
      <c r="B3309" s="738">
        <f t="shared" si="278"/>
        <v>98</v>
      </c>
      <c r="C3309" s="736">
        <v>43795</v>
      </c>
      <c r="D3309" s="648" t="str">
        <f t="shared" si="279"/>
        <v/>
      </c>
      <c r="E3309" s="665">
        <v>1</v>
      </c>
      <c r="F3309" s="176" t="s">
        <v>7223</v>
      </c>
      <c r="G3309" s="176" t="s">
        <v>7224</v>
      </c>
      <c r="H3309" s="176" t="s">
        <v>7204</v>
      </c>
      <c r="I3309" s="665" t="s">
        <v>7205</v>
      </c>
      <c r="J3309" s="665">
        <v>2</v>
      </c>
      <c r="K3309" s="176">
        <v>4</v>
      </c>
      <c r="L3309" s="176">
        <v>36</v>
      </c>
      <c r="M3309" s="176">
        <f t="shared" si="282"/>
        <v>36</v>
      </c>
      <c r="N3309" s="1105" t="s">
        <v>5519</v>
      </c>
      <c r="O3309" s="1129" t="str">
        <f t="shared" si="280"/>
        <v/>
      </c>
      <c r="P3309" s="175"/>
      <c r="Q3309" s="175"/>
      <c r="R3309" s="175"/>
      <c r="S3309" s="175"/>
      <c r="T3309" s="175"/>
      <c r="U3309" s="175"/>
      <c r="V3309" s="175"/>
      <c r="W3309" s="175"/>
      <c r="X3309" s="175"/>
      <c r="Y3309" s="175"/>
      <c r="Z3309" s="175"/>
      <c r="AA3309" s="175"/>
      <c r="AB3309" s="175"/>
      <c r="AC3309" s="175"/>
      <c r="AD3309" s="175"/>
      <c r="AE3309" s="175"/>
      <c r="AF3309" s="175"/>
      <c r="AG3309" s="175"/>
    </row>
    <row r="3310" spans="1:33">
      <c r="A3310" s="647" t="str">
        <f t="shared" si="283"/>
        <v>令和1</v>
      </c>
      <c r="B3310" s="738">
        <f t="shared" si="278"/>
        <v>111</v>
      </c>
      <c r="C3310" s="736">
        <v>43798</v>
      </c>
      <c r="D3310" s="648" t="str">
        <f t="shared" si="279"/>
        <v/>
      </c>
      <c r="E3310" s="665">
        <v>1</v>
      </c>
      <c r="F3310" s="176" t="s">
        <v>7225</v>
      </c>
      <c r="G3310" s="176" t="s">
        <v>7226</v>
      </c>
      <c r="H3310" s="176" t="s">
        <v>7204</v>
      </c>
      <c r="I3310" s="665" t="s">
        <v>7205</v>
      </c>
      <c r="J3310" s="665">
        <v>2</v>
      </c>
      <c r="K3310" s="176">
        <v>3</v>
      </c>
      <c r="L3310" s="176">
        <v>35</v>
      </c>
      <c r="M3310" s="176">
        <f t="shared" si="282"/>
        <v>35</v>
      </c>
      <c r="N3310" s="1105" t="s">
        <v>5519</v>
      </c>
      <c r="O3310" s="1129" t="str">
        <f t="shared" si="280"/>
        <v/>
      </c>
      <c r="P3310" s="175"/>
      <c r="Q3310" s="175"/>
      <c r="R3310" s="175"/>
      <c r="S3310" s="175"/>
      <c r="T3310" s="175"/>
      <c r="U3310" s="175"/>
      <c r="V3310" s="175"/>
      <c r="W3310" s="175"/>
      <c r="X3310" s="175"/>
      <c r="Y3310" s="175"/>
      <c r="Z3310" s="175"/>
      <c r="AA3310" s="175"/>
      <c r="AB3310" s="175"/>
      <c r="AC3310" s="175"/>
      <c r="AD3310" s="175"/>
      <c r="AE3310" s="175"/>
      <c r="AF3310" s="175"/>
      <c r="AG3310" s="175"/>
    </row>
    <row r="3311" spans="1:33">
      <c r="A3311" s="647" t="str">
        <f t="shared" si="283"/>
        <v>令和1</v>
      </c>
      <c r="B3311" s="738">
        <f t="shared" si="278"/>
        <v>111</v>
      </c>
      <c r="C3311" s="736">
        <v>43844</v>
      </c>
      <c r="D3311" s="648" t="str">
        <f t="shared" si="279"/>
        <v/>
      </c>
      <c r="E3311" s="665">
        <v>1</v>
      </c>
      <c r="F3311" s="176" t="s">
        <v>7227</v>
      </c>
      <c r="G3311" s="176" t="s">
        <v>7228</v>
      </c>
      <c r="H3311" s="176" t="s">
        <v>7204</v>
      </c>
      <c r="I3311" s="665" t="s">
        <v>7205</v>
      </c>
      <c r="J3311" s="665">
        <v>2</v>
      </c>
      <c r="K3311" s="176">
        <v>3</v>
      </c>
      <c r="L3311" s="176">
        <v>60</v>
      </c>
      <c r="M3311" s="176">
        <f t="shared" si="282"/>
        <v>60</v>
      </c>
      <c r="N3311" s="1105" t="s">
        <v>5519</v>
      </c>
      <c r="O3311" s="1129" t="str">
        <f t="shared" si="280"/>
        <v/>
      </c>
      <c r="P3311" s="175"/>
      <c r="Q3311" s="175"/>
      <c r="R3311" s="175"/>
      <c r="S3311" s="175"/>
      <c r="T3311" s="175"/>
      <c r="U3311" s="175"/>
      <c r="V3311" s="175"/>
      <c r="W3311" s="175"/>
      <c r="X3311" s="175"/>
      <c r="Y3311" s="175"/>
      <c r="Z3311" s="175"/>
      <c r="AA3311" s="175"/>
      <c r="AB3311" s="175"/>
      <c r="AC3311" s="175"/>
      <c r="AD3311" s="175"/>
      <c r="AE3311" s="175"/>
      <c r="AF3311" s="175"/>
      <c r="AG3311" s="175"/>
    </row>
    <row r="3312" spans="1:33">
      <c r="A3312" s="647" t="str">
        <f t="shared" si="283"/>
        <v>令和1</v>
      </c>
      <c r="B3312" s="738">
        <f t="shared" si="278"/>
        <v>45</v>
      </c>
      <c r="C3312" s="736">
        <v>43717</v>
      </c>
      <c r="D3312" s="648">
        <f t="shared" si="279"/>
        <v>43718</v>
      </c>
      <c r="E3312" s="665">
        <v>2</v>
      </c>
      <c r="F3312" s="176" t="s">
        <v>7229</v>
      </c>
      <c r="G3312" s="176" t="s">
        <v>7230</v>
      </c>
      <c r="H3312" s="176" t="s">
        <v>7231</v>
      </c>
      <c r="I3312" s="665" t="s">
        <v>7205</v>
      </c>
      <c r="J3312" s="665">
        <v>2</v>
      </c>
      <c r="K3312" s="176">
        <v>9</v>
      </c>
      <c r="L3312" s="176">
        <v>73</v>
      </c>
      <c r="M3312" s="176">
        <f t="shared" si="282"/>
        <v>146</v>
      </c>
      <c r="N3312" s="1105"/>
      <c r="O3312" s="1129" t="str">
        <f t="shared" si="280"/>
        <v/>
      </c>
      <c r="P3312" s="175"/>
      <c r="Q3312" s="175"/>
      <c r="R3312" s="175"/>
      <c r="S3312" s="175"/>
      <c r="T3312" s="175"/>
      <c r="U3312" s="175"/>
      <c r="V3312" s="175"/>
      <c r="W3312" s="175"/>
      <c r="X3312" s="175"/>
      <c r="Y3312" s="175"/>
      <c r="Z3312" s="175"/>
      <c r="AA3312" s="175"/>
      <c r="AB3312" s="175"/>
      <c r="AC3312" s="175"/>
      <c r="AD3312" s="175"/>
      <c r="AE3312" s="175"/>
      <c r="AF3312" s="175"/>
      <c r="AG3312" s="175"/>
    </row>
    <row r="3313" spans="1:33">
      <c r="A3313" s="647" t="str">
        <f t="shared" si="283"/>
        <v>令和1</v>
      </c>
      <c r="B3313" s="738">
        <f t="shared" si="278"/>
        <v>98</v>
      </c>
      <c r="C3313" s="736">
        <v>43761</v>
      </c>
      <c r="D3313" s="648" t="str">
        <f t="shared" si="279"/>
        <v/>
      </c>
      <c r="E3313" s="665">
        <v>1</v>
      </c>
      <c r="F3313" s="176" t="s">
        <v>7232</v>
      </c>
      <c r="G3313" s="176" t="s">
        <v>7233</v>
      </c>
      <c r="H3313" s="176" t="s">
        <v>7234</v>
      </c>
      <c r="I3313" s="665" t="s">
        <v>7205</v>
      </c>
      <c r="J3313" s="665">
        <v>1</v>
      </c>
      <c r="K3313" s="176">
        <v>4</v>
      </c>
      <c r="L3313" s="176">
        <v>191</v>
      </c>
      <c r="M3313" s="176">
        <f t="shared" si="282"/>
        <v>191</v>
      </c>
      <c r="N3313" s="1105" t="s">
        <v>5519</v>
      </c>
      <c r="O3313" s="1129" t="str">
        <f t="shared" si="280"/>
        <v/>
      </c>
      <c r="P3313" s="175"/>
      <c r="Q3313" s="175"/>
      <c r="R3313" s="175"/>
      <c r="S3313" s="175"/>
      <c r="T3313" s="175"/>
      <c r="U3313" s="175"/>
      <c r="V3313" s="175"/>
      <c r="W3313" s="175"/>
      <c r="X3313" s="175"/>
      <c r="Y3313" s="175"/>
      <c r="Z3313" s="175"/>
      <c r="AA3313" s="175"/>
      <c r="AB3313" s="175"/>
      <c r="AC3313" s="175"/>
      <c r="AD3313" s="175"/>
      <c r="AE3313" s="175"/>
      <c r="AF3313" s="175"/>
      <c r="AG3313" s="175"/>
    </row>
    <row r="3314" spans="1:33">
      <c r="A3314" s="647" t="str">
        <f t="shared" si="283"/>
        <v>令和1</v>
      </c>
      <c r="B3314" s="738">
        <f t="shared" si="278"/>
        <v>3</v>
      </c>
      <c r="C3314" s="736">
        <v>43761</v>
      </c>
      <c r="D3314" s="648">
        <f t="shared" si="279"/>
        <v>43763</v>
      </c>
      <c r="E3314" s="665">
        <v>3</v>
      </c>
      <c r="F3314" s="176" t="s">
        <v>7235</v>
      </c>
      <c r="G3314" s="176" t="s">
        <v>7233</v>
      </c>
      <c r="H3314" s="176" t="s">
        <v>7234</v>
      </c>
      <c r="I3314" s="665" t="s">
        <v>7205</v>
      </c>
      <c r="J3314" s="665">
        <v>1</v>
      </c>
      <c r="K3314" s="176">
        <v>257</v>
      </c>
      <c r="L3314" s="176">
        <v>577</v>
      </c>
      <c r="M3314" s="176">
        <f t="shared" si="282"/>
        <v>1731</v>
      </c>
      <c r="N3314" s="1105" t="s">
        <v>5519</v>
      </c>
      <c r="O3314" s="1129" t="str">
        <f t="shared" si="280"/>
        <v/>
      </c>
      <c r="P3314" s="175"/>
      <c r="Q3314" s="175"/>
      <c r="R3314" s="175"/>
      <c r="S3314" s="175"/>
      <c r="T3314" s="175"/>
      <c r="U3314" s="175"/>
      <c r="V3314" s="175"/>
      <c r="W3314" s="175"/>
      <c r="X3314" s="175"/>
      <c r="Y3314" s="175"/>
      <c r="Z3314" s="175"/>
      <c r="AA3314" s="175"/>
      <c r="AB3314" s="175"/>
      <c r="AC3314" s="175"/>
      <c r="AD3314" s="175"/>
      <c r="AE3314" s="175"/>
      <c r="AF3314" s="175"/>
      <c r="AG3314" s="175"/>
    </row>
    <row r="3315" spans="1:33">
      <c r="A3315" s="647" t="str">
        <f t="shared" si="283"/>
        <v>令和1</v>
      </c>
      <c r="B3315" s="738">
        <f t="shared" si="278"/>
        <v>137</v>
      </c>
      <c r="C3315" s="736">
        <v>43761</v>
      </c>
      <c r="D3315" s="648" t="str">
        <f t="shared" si="279"/>
        <v/>
      </c>
      <c r="E3315" s="665">
        <v>1</v>
      </c>
      <c r="F3315" s="176" t="s">
        <v>7236</v>
      </c>
      <c r="G3315" s="176" t="s">
        <v>7233</v>
      </c>
      <c r="H3315" s="176" t="s">
        <v>7234</v>
      </c>
      <c r="I3315" s="665" t="s">
        <v>7205</v>
      </c>
      <c r="J3315" s="665">
        <v>1</v>
      </c>
      <c r="K3315" s="176">
        <v>1</v>
      </c>
      <c r="L3315" s="176">
        <v>163</v>
      </c>
      <c r="M3315" s="176">
        <f t="shared" si="282"/>
        <v>163</v>
      </c>
      <c r="N3315" s="1105" t="s">
        <v>5519</v>
      </c>
      <c r="O3315" s="1129" t="str">
        <f t="shared" si="280"/>
        <v/>
      </c>
      <c r="P3315" s="175"/>
      <c r="Q3315" s="175"/>
      <c r="R3315" s="175"/>
      <c r="S3315" s="175"/>
      <c r="T3315" s="175"/>
      <c r="U3315" s="175"/>
      <c r="V3315" s="175"/>
      <c r="W3315" s="175"/>
      <c r="X3315" s="175"/>
      <c r="Y3315" s="175"/>
      <c r="Z3315" s="175"/>
      <c r="AA3315" s="175"/>
      <c r="AB3315" s="175"/>
      <c r="AC3315" s="175"/>
      <c r="AD3315" s="175"/>
      <c r="AE3315" s="175"/>
      <c r="AF3315" s="175"/>
      <c r="AG3315" s="175"/>
    </row>
    <row r="3316" spans="1:33">
      <c r="A3316" s="647" t="str">
        <f t="shared" si="283"/>
        <v>令和1</v>
      </c>
      <c r="B3316" s="738">
        <f t="shared" si="278"/>
        <v>45</v>
      </c>
      <c r="C3316" s="736">
        <v>43815</v>
      </c>
      <c r="D3316" s="648" t="str">
        <f t="shared" si="279"/>
        <v/>
      </c>
      <c r="E3316" s="665">
        <v>1</v>
      </c>
      <c r="F3316" s="176" t="s">
        <v>7237</v>
      </c>
      <c r="G3316" s="176" t="s">
        <v>7238</v>
      </c>
      <c r="H3316" s="176" t="s">
        <v>7234</v>
      </c>
      <c r="I3316" s="665" t="s">
        <v>7205</v>
      </c>
      <c r="J3316" s="665">
        <v>2</v>
      </c>
      <c r="K3316" s="176">
        <v>9</v>
      </c>
      <c r="L3316" s="176">
        <v>107</v>
      </c>
      <c r="M3316" s="176">
        <f t="shared" si="282"/>
        <v>107</v>
      </c>
      <c r="N3316" s="1105" t="s">
        <v>5519</v>
      </c>
      <c r="O3316" s="1129" t="str">
        <f t="shared" si="280"/>
        <v/>
      </c>
      <c r="P3316" s="175"/>
      <c r="Q3316" s="175"/>
      <c r="R3316" s="175"/>
      <c r="S3316" s="175"/>
      <c r="T3316" s="175"/>
      <c r="U3316" s="175"/>
      <c r="V3316" s="175"/>
      <c r="W3316" s="175"/>
      <c r="X3316" s="175"/>
      <c r="Y3316" s="175"/>
      <c r="Z3316" s="175"/>
      <c r="AA3316" s="175"/>
      <c r="AB3316" s="175"/>
      <c r="AC3316" s="175"/>
      <c r="AD3316" s="175"/>
      <c r="AE3316" s="175"/>
      <c r="AF3316" s="175"/>
      <c r="AG3316" s="175"/>
    </row>
    <row r="3317" spans="1:33">
      <c r="A3317" s="647" t="str">
        <f t="shared" si="283"/>
        <v>令和1</v>
      </c>
      <c r="B3317" s="738">
        <f t="shared" si="278"/>
        <v>35</v>
      </c>
      <c r="C3317" s="736">
        <v>43841</v>
      </c>
      <c r="D3317" s="648" t="str">
        <f t="shared" si="279"/>
        <v/>
      </c>
      <c r="E3317" s="665">
        <v>1</v>
      </c>
      <c r="F3317" s="176" t="s">
        <v>7239</v>
      </c>
      <c r="G3317" s="176" t="s">
        <v>7240</v>
      </c>
      <c r="H3317" s="176" t="s">
        <v>7234</v>
      </c>
      <c r="I3317" s="665" t="s">
        <v>7205</v>
      </c>
      <c r="J3317" s="665">
        <v>2</v>
      </c>
      <c r="K3317" s="176">
        <v>16</v>
      </c>
      <c r="L3317" s="176">
        <v>85</v>
      </c>
      <c r="M3317" s="176">
        <f t="shared" si="282"/>
        <v>85</v>
      </c>
      <c r="N3317" s="1105" t="s">
        <v>5519</v>
      </c>
      <c r="O3317" s="1129" t="str">
        <f t="shared" si="280"/>
        <v/>
      </c>
      <c r="P3317" s="175"/>
      <c r="Q3317" s="175"/>
      <c r="R3317" s="175"/>
      <c r="S3317" s="175"/>
      <c r="T3317" s="175"/>
      <c r="U3317" s="175"/>
      <c r="V3317" s="175"/>
      <c r="W3317" s="175"/>
      <c r="X3317" s="175"/>
      <c r="Y3317" s="175"/>
      <c r="Z3317" s="175"/>
      <c r="AA3317" s="175"/>
      <c r="AB3317" s="175"/>
      <c r="AC3317" s="175"/>
      <c r="AD3317" s="175"/>
      <c r="AE3317" s="175"/>
      <c r="AF3317" s="175"/>
      <c r="AG3317" s="175"/>
    </row>
    <row r="3318" spans="1:33">
      <c r="A3318" s="647" t="str">
        <f t="shared" si="283"/>
        <v>令和1</v>
      </c>
      <c r="B3318" s="738">
        <f t="shared" si="278"/>
        <v>6</v>
      </c>
      <c r="C3318" s="736">
        <v>43648</v>
      </c>
      <c r="D3318" s="648">
        <f t="shared" si="279"/>
        <v>43649</v>
      </c>
      <c r="E3318" s="665">
        <v>2</v>
      </c>
      <c r="F3318" s="176" t="s">
        <v>7241</v>
      </c>
      <c r="G3318" s="176" t="s">
        <v>7242</v>
      </c>
      <c r="H3318" s="176" t="s">
        <v>7243</v>
      </c>
      <c r="I3318" s="665" t="s">
        <v>7205</v>
      </c>
      <c r="J3318" s="665">
        <v>1</v>
      </c>
      <c r="K3318" s="176">
        <v>175</v>
      </c>
      <c r="L3318" s="176">
        <v>466</v>
      </c>
      <c r="M3318" s="176">
        <f t="shared" si="282"/>
        <v>932</v>
      </c>
      <c r="N3318" s="1105" t="s">
        <v>5519</v>
      </c>
      <c r="O3318" s="1129" t="str">
        <f t="shared" si="280"/>
        <v/>
      </c>
      <c r="P3318" s="175"/>
      <c r="Q3318" s="175"/>
      <c r="R3318" s="175"/>
      <c r="S3318" s="175"/>
      <c r="T3318" s="175"/>
      <c r="U3318" s="175"/>
      <c r="V3318" s="175"/>
      <c r="W3318" s="175"/>
      <c r="X3318" s="175"/>
      <c r="Y3318" s="175"/>
      <c r="Z3318" s="175"/>
      <c r="AA3318" s="175"/>
      <c r="AB3318" s="175"/>
      <c r="AC3318" s="175"/>
      <c r="AD3318" s="175"/>
      <c r="AE3318" s="175"/>
      <c r="AF3318" s="175"/>
      <c r="AG3318" s="175"/>
    </row>
    <row r="3319" spans="1:33">
      <c r="A3319" s="647" t="str">
        <f t="shared" si="283"/>
        <v>令和1</v>
      </c>
      <c r="B3319" s="738">
        <f t="shared" si="278"/>
        <v>124</v>
      </c>
      <c r="C3319" s="736">
        <v>43647</v>
      </c>
      <c r="D3319" s="648" t="str">
        <f t="shared" si="279"/>
        <v/>
      </c>
      <c r="E3319" s="665">
        <v>1</v>
      </c>
      <c r="F3319" s="176" t="s">
        <v>7244</v>
      </c>
      <c r="G3319" s="176" t="s">
        <v>7242</v>
      </c>
      <c r="H3319" s="176" t="s">
        <v>7243</v>
      </c>
      <c r="I3319" s="665" t="s">
        <v>7205</v>
      </c>
      <c r="J3319" s="665">
        <v>1</v>
      </c>
      <c r="K3319" s="176">
        <v>2</v>
      </c>
      <c r="L3319" s="176">
        <v>146</v>
      </c>
      <c r="M3319" s="176">
        <f t="shared" si="282"/>
        <v>146</v>
      </c>
      <c r="N3319" s="1105" t="s">
        <v>5519</v>
      </c>
      <c r="O3319" s="1129" t="str">
        <f t="shared" si="280"/>
        <v/>
      </c>
      <c r="P3319" s="175"/>
      <c r="Q3319" s="175"/>
      <c r="R3319" s="175"/>
      <c r="S3319" s="175"/>
      <c r="T3319" s="175"/>
      <c r="U3319" s="175"/>
      <c r="V3319" s="175"/>
      <c r="W3319" s="175"/>
      <c r="X3319" s="175"/>
      <c r="Y3319" s="175"/>
      <c r="Z3319" s="175"/>
      <c r="AA3319" s="175"/>
      <c r="AB3319" s="175"/>
      <c r="AC3319" s="175"/>
      <c r="AD3319" s="175"/>
      <c r="AE3319" s="175"/>
      <c r="AF3319" s="175"/>
      <c r="AG3319" s="175"/>
    </row>
    <row r="3320" spans="1:33">
      <c r="A3320" s="647" t="str">
        <f t="shared" si="283"/>
        <v>令和1</v>
      </c>
      <c r="B3320" s="738">
        <f t="shared" si="278"/>
        <v>137</v>
      </c>
      <c r="C3320" s="736">
        <v>43647</v>
      </c>
      <c r="D3320" s="648" t="str">
        <f t="shared" si="279"/>
        <v/>
      </c>
      <c r="E3320" s="665">
        <v>1</v>
      </c>
      <c r="F3320" s="176" t="s">
        <v>7245</v>
      </c>
      <c r="G3320" s="176" t="s">
        <v>7246</v>
      </c>
      <c r="H3320" s="176" t="s">
        <v>7243</v>
      </c>
      <c r="I3320" s="665" t="s">
        <v>7205</v>
      </c>
      <c r="J3320" s="665">
        <v>2</v>
      </c>
      <c r="K3320" s="176">
        <v>1</v>
      </c>
      <c r="L3320" s="176">
        <v>35</v>
      </c>
      <c r="M3320" s="176">
        <f t="shared" si="282"/>
        <v>35</v>
      </c>
      <c r="N3320" s="1105" t="s">
        <v>5519</v>
      </c>
      <c r="O3320" s="1129" t="str">
        <f t="shared" si="280"/>
        <v/>
      </c>
      <c r="P3320" s="175"/>
      <c r="Q3320" s="175"/>
      <c r="R3320" s="175"/>
      <c r="S3320" s="175"/>
      <c r="T3320" s="175"/>
      <c r="U3320" s="175"/>
      <c r="V3320" s="175"/>
      <c r="W3320" s="175"/>
      <c r="X3320" s="175"/>
      <c r="Y3320" s="175"/>
      <c r="Z3320" s="175"/>
      <c r="AA3320" s="175"/>
      <c r="AB3320" s="175"/>
      <c r="AC3320" s="175"/>
      <c r="AD3320" s="175"/>
      <c r="AE3320" s="175"/>
      <c r="AF3320" s="175"/>
      <c r="AG3320" s="175"/>
    </row>
    <row r="3321" spans="1:33">
      <c r="A3321" s="647" t="str">
        <f t="shared" si="283"/>
        <v>令和1</v>
      </c>
      <c r="B3321" s="738">
        <f t="shared" si="278"/>
        <v>137</v>
      </c>
      <c r="C3321" s="736">
        <v>43649</v>
      </c>
      <c r="D3321" s="648" t="str">
        <f t="shared" si="279"/>
        <v/>
      </c>
      <c r="E3321" s="665">
        <v>1</v>
      </c>
      <c r="F3321" s="176" t="s">
        <v>7247</v>
      </c>
      <c r="G3321" s="176" t="s">
        <v>7248</v>
      </c>
      <c r="H3321" s="176" t="s">
        <v>7243</v>
      </c>
      <c r="I3321" s="665" t="s">
        <v>7205</v>
      </c>
      <c r="J3321" s="665">
        <v>2</v>
      </c>
      <c r="K3321" s="176">
        <v>1</v>
      </c>
      <c r="L3321" s="176">
        <v>18</v>
      </c>
      <c r="M3321" s="176">
        <f t="shared" si="282"/>
        <v>18</v>
      </c>
      <c r="N3321" s="1105" t="s">
        <v>5519</v>
      </c>
      <c r="O3321" s="1129" t="str">
        <f t="shared" si="280"/>
        <v/>
      </c>
      <c r="P3321" s="175"/>
      <c r="Q3321" s="175"/>
      <c r="R3321" s="175"/>
      <c r="S3321" s="175"/>
      <c r="T3321" s="175"/>
      <c r="U3321" s="175"/>
      <c r="V3321" s="175"/>
      <c r="W3321" s="175"/>
      <c r="X3321" s="175"/>
      <c r="Y3321" s="175"/>
      <c r="Z3321" s="175"/>
      <c r="AA3321" s="175"/>
      <c r="AB3321" s="175"/>
      <c r="AC3321" s="175"/>
      <c r="AD3321" s="175"/>
      <c r="AE3321" s="175"/>
      <c r="AF3321" s="175"/>
      <c r="AG3321" s="175"/>
    </row>
    <row r="3322" spans="1:33">
      <c r="A3322" s="647" t="str">
        <f t="shared" ref="A3322:A3353" si="284">IF(TEXT(EDATE(C3322,-3),"ggge")="平成31","令和1",TEXT(EDATE(C3322,-3),"ggge"))</f>
        <v>令和1</v>
      </c>
      <c r="B3322" s="738">
        <f t="shared" si="278"/>
        <v>69</v>
      </c>
      <c r="C3322" s="736">
        <v>43782</v>
      </c>
      <c r="D3322" s="648" t="str">
        <f t="shared" si="279"/>
        <v/>
      </c>
      <c r="E3322" s="665">
        <v>1</v>
      </c>
      <c r="F3322" s="176" t="s">
        <v>7249</v>
      </c>
      <c r="G3322" s="176" t="s">
        <v>7250</v>
      </c>
      <c r="H3322" s="176" t="s">
        <v>7251</v>
      </c>
      <c r="I3322" s="665" t="s">
        <v>7252</v>
      </c>
      <c r="J3322" s="665">
        <v>1</v>
      </c>
      <c r="K3322" s="176">
        <v>6</v>
      </c>
      <c r="L3322" s="176">
        <v>116</v>
      </c>
      <c r="M3322" s="176">
        <f t="shared" si="282"/>
        <v>116</v>
      </c>
      <c r="N3322" s="1105" t="s">
        <v>5519</v>
      </c>
      <c r="O3322" s="1129" t="str">
        <f t="shared" si="280"/>
        <v/>
      </c>
      <c r="P3322" s="175"/>
      <c r="Q3322" s="175"/>
      <c r="R3322" s="175"/>
      <c r="S3322" s="175"/>
      <c r="T3322" s="175"/>
      <c r="U3322" s="175"/>
      <c r="V3322" s="175"/>
      <c r="W3322" s="175"/>
      <c r="X3322" s="175"/>
      <c r="Y3322" s="175"/>
      <c r="Z3322" s="175"/>
      <c r="AA3322" s="175"/>
      <c r="AB3322" s="175"/>
      <c r="AC3322" s="175"/>
      <c r="AD3322" s="175"/>
      <c r="AE3322" s="175"/>
      <c r="AF3322" s="175"/>
      <c r="AG3322" s="175"/>
    </row>
    <row r="3323" spans="1:33">
      <c r="A3323" s="647" t="str">
        <f t="shared" si="284"/>
        <v>令和1</v>
      </c>
      <c r="B3323" s="738">
        <f t="shared" si="278"/>
        <v>8</v>
      </c>
      <c r="C3323" s="736">
        <v>43801</v>
      </c>
      <c r="D3323" s="648">
        <f t="shared" si="279"/>
        <v>43803</v>
      </c>
      <c r="E3323" s="665">
        <v>3</v>
      </c>
      <c r="F3323" s="176" t="s">
        <v>7253</v>
      </c>
      <c r="G3323" s="176" t="s">
        <v>7254</v>
      </c>
      <c r="H3323" s="176" t="s">
        <v>7251</v>
      </c>
      <c r="I3323" s="665" t="s">
        <v>7252</v>
      </c>
      <c r="J3323" s="665">
        <v>1</v>
      </c>
      <c r="K3323" s="176">
        <v>100</v>
      </c>
      <c r="L3323" s="176">
        <v>182</v>
      </c>
      <c r="M3323" s="176">
        <f t="shared" si="282"/>
        <v>546</v>
      </c>
      <c r="N3323" s="1105"/>
      <c r="O3323" s="1129" t="str">
        <f t="shared" si="280"/>
        <v/>
      </c>
      <c r="P3323" s="175"/>
      <c r="Q3323" s="175"/>
      <c r="R3323" s="175"/>
      <c r="S3323" s="175"/>
      <c r="T3323" s="175"/>
      <c r="U3323" s="175"/>
      <c r="V3323" s="175"/>
      <c r="W3323" s="175"/>
      <c r="X3323" s="175"/>
      <c r="Y3323" s="175"/>
      <c r="Z3323" s="175"/>
      <c r="AA3323" s="175"/>
      <c r="AB3323" s="175"/>
      <c r="AC3323" s="175"/>
      <c r="AD3323" s="175"/>
      <c r="AE3323" s="175"/>
      <c r="AF3323" s="175"/>
      <c r="AG3323" s="175"/>
    </row>
    <row r="3324" spans="1:33">
      <c r="A3324" s="647" t="str">
        <f t="shared" si="284"/>
        <v>令和1</v>
      </c>
      <c r="B3324" s="738">
        <f t="shared" si="278"/>
        <v>137</v>
      </c>
      <c r="C3324" s="736">
        <v>43802</v>
      </c>
      <c r="D3324" s="648" t="str">
        <f t="shared" si="279"/>
        <v/>
      </c>
      <c r="E3324" s="665">
        <v>1</v>
      </c>
      <c r="F3324" s="176" t="s">
        <v>7255</v>
      </c>
      <c r="G3324" s="176" t="s">
        <v>7254</v>
      </c>
      <c r="H3324" s="176" t="s">
        <v>7251</v>
      </c>
      <c r="I3324" s="665" t="s">
        <v>7252</v>
      </c>
      <c r="J3324" s="665">
        <v>1</v>
      </c>
      <c r="K3324" s="176">
        <v>1</v>
      </c>
      <c r="L3324" s="176">
        <v>97</v>
      </c>
      <c r="M3324" s="176">
        <f t="shared" si="282"/>
        <v>97</v>
      </c>
      <c r="N3324" s="1105" t="s">
        <v>5519</v>
      </c>
      <c r="O3324" s="1129" t="str">
        <f t="shared" si="280"/>
        <v/>
      </c>
      <c r="P3324" s="175"/>
      <c r="Q3324" s="175"/>
      <c r="R3324" s="175"/>
      <c r="S3324" s="175"/>
      <c r="T3324" s="175"/>
      <c r="U3324" s="175"/>
      <c r="V3324" s="175"/>
      <c r="W3324" s="175"/>
      <c r="X3324" s="175"/>
      <c r="Y3324" s="175"/>
      <c r="Z3324" s="175"/>
      <c r="AA3324" s="175"/>
      <c r="AB3324" s="175"/>
      <c r="AC3324" s="175"/>
      <c r="AD3324" s="175"/>
      <c r="AE3324" s="175"/>
      <c r="AF3324" s="175"/>
      <c r="AG3324" s="175"/>
    </row>
    <row r="3325" spans="1:33">
      <c r="A3325" s="647" t="str">
        <f t="shared" si="284"/>
        <v>令和1</v>
      </c>
      <c r="B3325" s="738">
        <f t="shared" si="278"/>
        <v>11</v>
      </c>
      <c r="C3325" s="736">
        <v>43765</v>
      </c>
      <c r="D3325" s="648">
        <f t="shared" si="279"/>
        <v>43766</v>
      </c>
      <c r="E3325" s="665">
        <v>2</v>
      </c>
      <c r="F3325" s="176" t="s">
        <v>7256</v>
      </c>
      <c r="G3325" s="176" t="s">
        <v>7257</v>
      </c>
      <c r="H3325" s="176" t="s">
        <v>7258</v>
      </c>
      <c r="I3325" s="665" t="s">
        <v>7252</v>
      </c>
      <c r="J3325" s="665">
        <v>1</v>
      </c>
      <c r="K3325" s="176">
        <v>80</v>
      </c>
      <c r="L3325" s="176">
        <v>143</v>
      </c>
      <c r="M3325" s="176">
        <f t="shared" si="282"/>
        <v>286</v>
      </c>
      <c r="N3325" s="1105"/>
      <c r="O3325" s="1129" t="str">
        <f t="shared" si="280"/>
        <v/>
      </c>
      <c r="P3325" s="175"/>
      <c r="Q3325" s="175"/>
      <c r="R3325" s="175"/>
      <c r="S3325" s="175"/>
      <c r="T3325" s="175"/>
      <c r="U3325" s="175"/>
      <c r="V3325" s="175"/>
      <c r="W3325" s="175"/>
      <c r="X3325" s="175"/>
      <c r="Y3325" s="175"/>
      <c r="Z3325" s="175"/>
      <c r="AA3325" s="175"/>
      <c r="AB3325" s="175"/>
      <c r="AC3325" s="175"/>
      <c r="AD3325" s="175"/>
      <c r="AE3325" s="175"/>
      <c r="AF3325" s="175"/>
      <c r="AG3325" s="175"/>
    </row>
    <row r="3326" spans="1:33">
      <c r="A3326" s="647" t="str">
        <f t="shared" si="284"/>
        <v>令和1</v>
      </c>
      <c r="B3326" s="738">
        <f t="shared" si="278"/>
        <v>137</v>
      </c>
      <c r="C3326" s="736">
        <v>43766</v>
      </c>
      <c r="D3326" s="648" t="str">
        <f t="shared" si="279"/>
        <v/>
      </c>
      <c r="E3326" s="665">
        <v>1</v>
      </c>
      <c r="F3326" s="176" t="s">
        <v>7259</v>
      </c>
      <c r="G3326" s="176" t="s">
        <v>7257</v>
      </c>
      <c r="H3326" s="176" t="s">
        <v>7258</v>
      </c>
      <c r="I3326" s="665" t="s">
        <v>7252</v>
      </c>
      <c r="J3326" s="665">
        <v>1</v>
      </c>
      <c r="K3326" s="176">
        <v>1</v>
      </c>
      <c r="L3326" s="176">
        <v>83</v>
      </c>
      <c r="M3326" s="176">
        <f t="shared" si="282"/>
        <v>83</v>
      </c>
      <c r="N3326" s="1105" t="s">
        <v>5519</v>
      </c>
      <c r="O3326" s="1129" t="str">
        <f t="shared" si="280"/>
        <v/>
      </c>
      <c r="P3326" s="175"/>
      <c r="Q3326" s="175"/>
      <c r="R3326" s="175"/>
      <c r="S3326" s="175"/>
      <c r="T3326" s="175"/>
      <c r="U3326" s="175"/>
      <c r="V3326" s="175"/>
      <c r="W3326" s="175"/>
      <c r="X3326" s="175"/>
      <c r="Y3326" s="175"/>
      <c r="Z3326" s="175"/>
      <c r="AA3326" s="175"/>
      <c r="AB3326" s="175"/>
      <c r="AC3326" s="175"/>
      <c r="AD3326" s="175"/>
      <c r="AE3326" s="175"/>
      <c r="AF3326" s="175"/>
      <c r="AG3326" s="175"/>
    </row>
    <row r="3327" spans="1:33">
      <c r="A3327" s="647" t="str">
        <f t="shared" si="284"/>
        <v>令和1</v>
      </c>
      <c r="B3327" s="738">
        <f t="shared" si="278"/>
        <v>137</v>
      </c>
      <c r="C3327" s="736">
        <v>43766</v>
      </c>
      <c r="D3327" s="648" t="str">
        <f t="shared" si="279"/>
        <v/>
      </c>
      <c r="E3327" s="665">
        <v>1</v>
      </c>
      <c r="F3327" s="176" t="s">
        <v>7260</v>
      </c>
      <c r="G3327" s="176" t="s">
        <v>7257</v>
      </c>
      <c r="H3327" s="176" t="s">
        <v>7258</v>
      </c>
      <c r="I3327" s="665" t="s">
        <v>7252</v>
      </c>
      <c r="J3327" s="665">
        <v>1</v>
      </c>
      <c r="K3327" s="176">
        <v>1</v>
      </c>
      <c r="L3327" s="176">
        <v>79</v>
      </c>
      <c r="M3327" s="176">
        <f t="shared" si="282"/>
        <v>79</v>
      </c>
      <c r="N3327" s="1105" t="s">
        <v>5519</v>
      </c>
      <c r="O3327" s="1129" t="str">
        <f t="shared" si="280"/>
        <v/>
      </c>
      <c r="P3327" s="175"/>
      <c r="Q3327" s="175"/>
      <c r="R3327" s="175"/>
      <c r="S3327" s="175"/>
      <c r="T3327" s="175"/>
      <c r="U3327" s="175"/>
      <c r="V3327" s="175"/>
      <c r="W3327" s="175"/>
      <c r="X3327" s="175"/>
      <c r="Y3327" s="175"/>
      <c r="Z3327" s="175"/>
      <c r="AA3327" s="175"/>
      <c r="AB3327" s="175"/>
      <c r="AC3327" s="175"/>
      <c r="AD3327" s="175"/>
      <c r="AE3327" s="175"/>
      <c r="AF3327" s="175"/>
      <c r="AG3327" s="175"/>
    </row>
    <row r="3328" spans="1:33">
      <c r="A3328" s="647" t="str">
        <f t="shared" si="284"/>
        <v>令和1</v>
      </c>
      <c r="B3328" s="738">
        <f t="shared" si="278"/>
        <v>82</v>
      </c>
      <c r="C3328" s="736">
        <v>43867</v>
      </c>
      <c r="D3328" s="648" t="str">
        <f t="shared" si="279"/>
        <v/>
      </c>
      <c r="E3328" s="665">
        <v>1</v>
      </c>
      <c r="F3328" s="176" t="s">
        <v>7261</v>
      </c>
      <c r="G3328" s="176" t="s">
        <v>2697</v>
      </c>
      <c r="H3328" s="176" t="s">
        <v>7258</v>
      </c>
      <c r="I3328" s="665" t="s">
        <v>7252</v>
      </c>
      <c r="J3328" s="665">
        <v>1</v>
      </c>
      <c r="K3328" s="176">
        <v>5</v>
      </c>
      <c r="L3328" s="176">
        <v>100</v>
      </c>
      <c r="M3328" s="176">
        <f t="shared" si="282"/>
        <v>100</v>
      </c>
      <c r="N3328" s="1105" t="s">
        <v>5519</v>
      </c>
      <c r="O3328" s="1129" t="str">
        <f t="shared" si="280"/>
        <v/>
      </c>
      <c r="P3328" s="175"/>
      <c r="Q3328" s="175"/>
      <c r="R3328" s="175"/>
      <c r="S3328" s="175"/>
      <c r="T3328" s="175"/>
      <c r="U3328" s="175"/>
      <c r="V3328" s="175"/>
      <c r="W3328" s="175"/>
      <c r="X3328" s="175"/>
      <c r="Y3328" s="175"/>
      <c r="Z3328" s="175"/>
      <c r="AA3328" s="175"/>
      <c r="AB3328" s="175"/>
      <c r="AC3328" s="175"/>
      <c r="AD3328" s="175"/>
      <c r="AE3328" s="175"/>
      <c r="AF3328" s="175"/>
      <c r="AG3328" s="175"/>
    </row>
    <row r="3329" spans="1:33">
      <c r="A3329" s="647" t="str">
        <f t="shared" si="284"/>
        <v>令和1</v>
      </c>
      <c r="B3329" s="738">
        <f t="shared" si="278"/>
        <v>124</v>
      </c>
      <c r="C3329" s="736">
        <v>43630</v>
      </c>
      <c r="D3329" s="648" t="str">
        <f t="shared" si="279"/>
        <v/>
      </c>
      <c r="E3329" s="665">
        <v>1</v>
      </c>
      <c r="F3329" s="176" t="s">
        <v>7262</v>
      </c>
      <c r="G3329" s="176" t="s">
        <v>7263</v>
      </c>
      <c r="H3329" s="176" t="s">
        <v>7264</v>
      </c>
      <c r="I3329" s="665" t="s">
        <v>7265</v>
      </c>
      <c r="J3329" s="665">
        <v>2</v>
      </c>
      <c r="K3329" s="176">
        <v>2</v>
      </c>
      <c r="L3329" s="176">
        <v>57</v>
      </c>
      <c r="M3329" s="176">
        <f t="shared" si="282"/>
        <v>57</v>
      </c>
      <c r="N3329" s="1105" t="s">
        <v>5519</v>
      </c>
      <c r="O3329" s="1129" t="str">
        <f t="shared" si="280"/>
        <v/>
      </c>
      <c r="P3329" s="175"/>
      <c r="Q3329" s="175"/>
      <c r="R3329" s="175"/>
      <c r="S3329" s="175"/>
      <c r="T3329" s="175"/>
      <c r="U3329" s="175"/>
      <c r="V3329" s="175"/>
      <c r="W3329" s="175"/>
      <c r="X3329" s="175"/>
      <c r="Y3329" s="175"/>
      <c r="Z3329" s="175"/>
      <c r="AA3329" s="175"/>
      <c r="AB3329" s="175"/>
      <c r="AC3329" s="175"/>
      <c r="AD3329" s="175"/>
      <c r="AE3329" s="175"/>
      <c r="AF3329" s="175"/>
      <c r="AG3329" s="175"/>
    </row>
    <row r="3330" spans="1:33">
      <c r="A3330" s="647" t="str">
        <f t="shared" si="284"/>
        <v>令和1</v>
      </c>
      <c r="B3330" s="738">
        <f t="shared" si="278"/>
        <v>124</v>
      </c>
      <c r="C3330" s="736">
        <v>43754</v>
      </c>
      <c r="D3330" s="648" t="str">
        <f t="shared" si="279"/>
        <v/>
      </c>
      <c r="E3330" s="665">
        <v>1</v>
      </c>
      <c r="F3330" s="176" t="s">
        <v>7266</v>
      </c>
      <c r="G3330" s="176" t="s">
        <v>2635</v>
      </c>
      <c r="H3330" s="176" t="s">
        <v>7264</v>
      </c>
      <c r="I3330" s="665" t="s">
        <v>7265</v>
      </c>
      <c r="J3330" s="665">
        <v>2</v>
      </c>
      <c r="K3330" s="176">
        <v>2</v>
      </c>
      <c r="L3330" s="176">
        <v>49</v>
      </c>
      <c r="M3330" s="176">
        <f t="shared" si="282"/>
        <v>49</v>
      </c>
      <c r="N3330" s="1105" t="s">
        <v>5519</v>
      </c>
      <c r="O3330" s="1129" t="str">
        <f t="shared" si="280"/>
        <v/>
      </c>
      <c r="P3330" s="175"/>
      <c r="Q3330" s="175"/>
      <c r="R3330" s="175"/>
      <c r="S3330" s="175"/>
      <c r="T3330" s="175"/>
      <c r="U3330" s="175"/>
      <c r="V3330" s="175"/>
      <c r="W3330" s="175"/>
      <c r="X3330" s="175"/>
      <c r="Y3330" s="175"/>
      <c r="Z3330" s="175"/>
      <c r="AA3330" s="175"/>
      <c r="AB3330" s="175"/>
      <c r="AC3330" s="175"/>
      <c r="AD3330" s="175"/>
      <c r="AE3330" s="175"/>
      <c r="AF3330" s="175"/>
      <c r="AG3330" s="175"/>
    </row>
    <row r="3331" spans="1:33">
      <c r="A3331" s="647" t="str">
        <f t="shared" si="284"/>
        <v>令和1</v>
      </c>
      <c r="B3331" s="738">
        <f t="shared" si="278"/>
        <v>12</v>
      </c>
      <c r="C3331" s="736">
        <v>43839</v>
      </c>
      <c r="D3331" s="648">
        <f t="shared" si="279"/>
        <v>43840</v>
      </c>
      <c r="E3331" s="665">
        <v>2</v>
      </c>
      <c r="F3331" s="176" t="s">
        <v>7267</v>
      </c>
      <c r="G3331" s="176" t="s">
        <v>7268</v>
      </c>
      <c r="H3331" s="176" t="s">
        <v>7264</v>
      </c>
      <c r="I3331" s="665" t="s">
        <v>7265</v>
      </c>
      <c r="J3331" s="665">
        <v>1</v>
      </c>
      <c r="K3331" s="176">
        <v>75</v>
      </c>
      <c r="L3331" s="176">
        <v>154</v>
      </c>
      <c r="M3331" s="176">
        <f t="shared" si="282"/>
        <v>308</v>
      </c>
      <c r="N3331" s="1105"/>
      <c r="O3331" s="1129" t="str">
        <f t="shared" si="280"/>
        <v/>
      </c>
      <c r="P3331" s="175"/>
      <c r="Q3331" s="175"/>
      <c r="R3331" s="175"/>
      <c r="S3331" s="175"/>
      <c r="T3331" s="175"/>
      <c r="U3331" s="175"/>
      <c r="V3331" s="175"/>
      <c r="W3331" s="175"/>
      <c r="X3331" s="175"/>
      <c r="Y3331" s="175"/>
      <c r="Z3331" s="175"/>
      <c r="AA3331" s="175"/>
      <c r="AB3331" s="175"/>
      <c r="AC3331" s="175"/>
      <c r="AD3331" s="175"/>
      <c r="AE3331" s="175"/>
      <c r="AF3331" s="175"/>
      <c r="AG3331" s="175"/>
    </row>
    <row r="3332" spans="1:33">
      <c r="A3332" s="647" t="str">
        <f t="shared" si="284"/>
        <v>令和1</v>
      </c>
      <c r="B3332" s="738">
        <f t="shared" ref="B3332:B3395" si="285">IF(ISBLANK(K3332),"-",COUNTIFS($K:$K,"&gt;"&amp;K3332,A:A,A3332)+1)</f>
        <v>69</v>
      </c>
      <c r="C3332" s="736">
        <v>43805</v>
      </c>
      <c r="D3332" s="648" t="str">
        <f t="shared" ref="D3332:D3395" si="286">IF(E3332=1,"",C3332+E3332-1)</f>
        <v/>
      </c>
      <c r="E3332" s="665">
        <v>1</v>
      </c>
      <c r="F3332" s="176" t="s">
        <v>7269</v>
      </c>
      <c r="G3332" s="176" t="s">
        <v>7270</v>
      </c>
      <c r="H3332" s="176" t="s">
        <v>7271</v>
      </c>
      <c r="I3332" s="665" t="s">
        <v>7201</v>
      </c>
      <c r="J3332" s="665">
        <v>1</v>
      </c>
      <c r="K3332" s="176">
        <v>6</v>
      </c>
      <c r="L3332" s="176">
        <v>223</v>
      </c>
      <c r="M3332" s="176">
        <f t="shared" si="282"/>
        <v>223</v>
      </c>
      <c r="N3332" s="1105" t="s">
        <v>5519</v>
      </c>
      <c r="O3332" s="1129" t="str">
        <f t="shared" ref="O3332:O3395" si="287">IF(COUNTIF(G3332,"*オンライン*"),"●","")</f>
        <v/>
      </c>
      <c r="P3332" s="175"/>
      <c r="Q3332" s="175"/>
      <c r="R3332" s="175"/>
      <c r="S3332" s="175"/>
      <c r="T3332" s="175"/>
      <c r="U3332" s="175"/>
      <c r="V3332" s="175"/>
      <c r="W3332" s="175"/>
      <c r="X3332" s="175"/>
      <c r="Y3332" s="175"/>
      <c r="Z3332" s="175"/>
      <c r="AA3332" s="175"/>
      <c r="AB3332" s="175"/>
      <c r="AC3332" s="175"/>
      <c r="AD3332" s="175"/>
      <c r="AE3332" s="175"/>
      <c r="AF3332" s="175"/>
      <c r="AG3332" s="175"/>
    </row>
    <row r="3333" spans="1:33">
      <c r="A3333" s="647" t="str">
        <f t="shared" si="284"/>
        <v>令和1</v>
      </c>
      <c r="B3333" s="738">
        <f t="shared" si="285"/>
        <v>15</v>
      </c>
      <c r="C3333" s="736">
        <v>43806</v>
      </c>
      <c r="D3333" s="648">
        <f t="shared" si="286"/>
        <v>43807</v>
      </c>
      <c r="E3333" s="665">
        <v>2</v>
      </c>
      <c r="F3333" s="176" t="s">
        <v>7272</v>
      </c>
      <c r="G3333" s="176" t="s">
        <v>7270</v>
      </c>
      <c r="H3333" s="176" t="s">
        <v>7271</v>
      </c>
      <c r="I3333" s="665" t="s">
        <v>7201</v>
      </c>
      <c r="J3333" s="665">
        <v>1</v>
      </c>
      <c r="K3333" s="176">
        <v>63</v>
      </c>
      <c r="L3333" s="176">
        <v>293</v>
      </c>
      <c r="M3333" s="176">
        <f t="shared" ref="M3333:M3396" si="288">E3333*L3333</f>
        <v>586</v>
      </c>
      <c r="N3333" s="1105"/>
      <c r="O3333" s="1129" t="str">
        <f t="shared" si="287"/>
        <v/>
      </c>
      <c r="P3333" s="175"/>
      <c r="Q3333" s="175"/>
      <c r="R3333" s="175"/>
      <c r="S3333" s="175"/>
      <c r="T3333" s="175"/>
      <c r="U3333" s="175"/>
      <c r="V3333" s="175"/>
      <c r="W3333" s="175"/>
      <c r="X3333" s="175"/>
      <c r="Y3333" s="175"/>
      <c r="Z3333" s="175"/>
      <c r="AA3333" s="175"/>
      <c r="AB3333" s="175"/>
      <c r="AC3333" s="175"/>
      <c r="AD3333" s="175"/>
      <c r="AE3333" s="175"/>
      <c r="AF3333" s="175"/>
      <c r="AG3333" s="175"/>
    </row>
    <row r="3334" spans="1:33">
      <c r="A3334" s="647" t="str">
        <f t="shared" si="284"/>
        <v>令和1</v>
      </c>
      <c r="B3334" s="738">
        <f t="shared" si="285"/>
        <v>36</v>
      </c>
      <c r="C3334" s="736">
        <v>43855</v>
      </c>
      <c r="D3334" s="648" t="str">
        <f t="shared" si="286"/>
        <v/>
      </c>
      <c r="E3334" s="665">
        <v>1</v>
      </c>
      <c r="F3334" s="176" t="s">
        <v>7273</v>
      </c>
      <c r="G3334" s="176" t="s">
        <v>7274</v>
      </c>
      <c r="H3334" s="176" t="s">
        <v>7271</v>
      </c>
      <c r="I3334" s="665" t="s">
        <v>7201</v>
      </c>
      <c r="J3334" s="665">
        <v>1</v>
      </c>
      <c r="K3334" s="176">
        <v>15</v>
      </c>
      <c r="L3334" s="176">
        <v>190</v>
      </c>
      <c r="M3334" s="176">
        <f t="shared" si="288"/>
        <v>190</v>
      </c>
      <c r="N3334" s="1105" t="s">
        <v>5519</v>
      </c>
      <c r="O3334" s="1129" t="str">
        <f t="shared" si="287"/>
        <v/>
      </c>
      <c r="P3334" s="175"/>
      <c r="Q3334" s="175"/>
      <c r="R3334" s="175"/>
      <c r="S3334" s="175"/>
      <c r="T3334" s="175"/>
      <c r="U3334" s="175"/>
      <c r="V3334" s="175"/>
      <c r="W3334" s="175"/>
      <c r="X3334" s="175"/>
      <c r="Y3334" s="175"/>
      <c r="Z3334" s="175"/>
      <c r="AA3334" s="175"/>
      <c r="AB3334" s="175"/>
      <c r="AC3334" s="175"/>
      <c r="AD3334" s="175"/>
      <c r="AE3334" s="175"/>
      <c r="AF3334" s="175"/>
      <c r="AG3334" s="175"/>
    </row>
    <row r="3335" spans="1:33">
      <c r="A3335" s="647" t="str">
        <f t="shared" si="284"/>
        <v>令和1</v>
      </c>
      <c r="B3335" s="738">
        <f t="shared" si="285"/>
        <v>111</v>
      </c>
      <c r="C3335" s="736">
        <v>43581</v>
      </c>
      <c r="D3335" s="648" t="str">
        <f t="shared" si="286"/>
        <v/>
      </c>
      <c r="E3335" s="665">
        <v>1</v>
      </c>
      <c r="F3335" s="176" t="s">
        <v>7275</v>
      </c>
      <c r="G3335" s="176" t="s">
        <v>7192</v>
      </c>
      <c r="H3335" s="176" t="s">
        <v>7276</v>
      </c>
      <c r="I3335" s="665" t="s">
        <v>7252</v>
      </c>
      <c r="J3335" s="665">
        <v>1</v>
      </c>
      <c r="K3335" s="176">
        <v>3</v>
      </c>
      <c r="L3335" s="176">
        <v>86</v>
      </c>
      <c r="M3335" s="176">
        <f t="shared" si="288"/>
        <v>86</v>
      </c>
      <c r="N3335" s="1105" t="s">
        <v>5519</v>
      </c>
      <c r="O3335" s="1129" t="str">
        <f t="shared" si="287"/>
        <v/>
      </c>
      <c r="P3335" s="175"/>
      <c r="Q3335" s="175"/>
      <c r="R3335" s="175"/>
      <c r="S3335" s="175"/>
      <c r="T3335" s="175"/>
      <c r="U3335" s="175"/>
      <c r="V3335" s="175"/>
      <c r="W3335" s="175"/>
      <c r="X3335" s="175"/>
      <c r="Y3335" s="175"/>
      <c r="Z3335" s="175"/>
      <c r="AA3335" s="175"/>
      <c r="AB3335" s="175"/>
      <c r="AC3335" s="175"/>
      <c r="AD3335" s="175"/>
      <c r="AE3335" s="175"/>
      <c r="AF3335" s="175"/>
      <c r="AG3335" s="175"/>
    </row>
    <row r="3336" spans="1:33">
      <c r="A3336" s="647" t="str">
        <f t="shared" si="284"/>
        <v>令和1</v>
      </c>
      <c r="B3336" s="738">
        <f t="shared" si="285"/>
        <v>98</v>
      </c>
      <c r="C3336" s="736">
        <v>43634</v>
      </c>
      <c r="D3336" s="648" t="str">
        <f t="shared" si="286"/>
        <v/>
      </c>
      <c r="E3336" s="665">
        <v>1</v>
      </c>
      <c r="F3336" s="176" t="s">
        <v>7277</v>
      </c>
      <c r="G3336" s="176" t="s">
        <v>7192</v>
      </c>
      <c r="H3336" s="176" t="s">
        <v>7276</v>
      </c>
      <c r="I3336" s="665" t="s">
        <v>7252</v>
      </c>
      <c r="J3336" s="665">
        <v>1</v>
      </c>
      <c r="K3336" s="176">
        <v>4</v>
      </c>
      <c r="L3336" s="176">
        <v>106</v>
      </c>
      <c r="M3336" s="176">
        <f t="shared" si="288"/>
        <v>106</v>
      </c>
      <c r="N3336" s="1105"/>
      <c r="O3336" s="1129" t="str">
        <f t="shared" si="287"/>
        <v/>
      </c>
      <c r="P3336" s="175"/>
      <c r="Q3336" s="175"/>
      <c r="R3336" s="175"/>
      <c r="S3336" s="175"/>
      <c r="T3336" s="175"/>
      <c r="U3336" s="175"/>
      <c r="V3336" s="175"/>
      <c r="W3336" s="175"/>
      <c r="X3336" s="175"/>
      <c r="Y3336" s="175"/>
      <c r="Z3336" s="175"/>
      <c r="AA3336" s="175"/>
      <c r="AB3336" s="175"/>
      <c r="AC3336" s="175"/>
      <c r="AD3336" s="175"/>
      <c r="AE3336" s="175"/>
      <c r="AF3336" s="175"/>
      <c r="AG3336" s="175"/>
    </row>
    <row r="3337" spans="1:33">
      <c r="A3337" s="647" t="str">
        <f t="shared" si="284"/>
        <v>令和1</v>
      </c>
      <c r="B3337" s="738">
        <f t="shared" si="285"/>
        <v>53</v>
      </c>
      <c r="C3337" s="736">
        <v>43676</v>
      </c>
      <c r="D3337" s="648" t="str">
        <f t="shared" si="286"/>
        <v/>
      </c>
      <c r="E3337" s="665">
        <v>1</v>
      </c>
      <c r="F3337" s="176" t="s">
        <v>7278</v>
      </c>
      <c r="G3337" s="176" t="s">
        <v>7192</v>
      </c>
      <c r="H3337" s="176" t="s">
        <v>7276</v>
      </c>
      <c r="I3337" s="665" t="s">
        <v>7252</v>
      </c>
      <c r="J3337" s="665">
        <v>1</v>
      </c>
      <c r="K3337" s="176">
        <v>8</v>
      </c>
      <c r="L3337" s="176">
        <v>221</v>
      </c>
      <c r="M3337" s="176">
        <f t="shared" si="288"/>
        <v>221</v>
      </c>
      <c r="N3337" s="1105"/>
      <c r="O3337" s="1129" t="str">
        <f t="shared" si="287"/>
        <v/>
      </c>
      <c r="P3337" s="175"/>
      <c r="Q3337" s="175"/>
      <c r="R3337" s="175"/>
      <c r="S3337" s="175"/>
      <c r="T3337" s="175"/>
      <c r="U3337" s="175"/>
      <c r="V3337" s="175"/>
      <c r="W3337" s="175"/>
      <c r="X3337" s="175"/>
      <c r="Y3337" s="175"/>
      <c r="Z3337" s="175"/>
      <c r="AA3337" s="175"/>
      <c r="AB3337" s="175"/>
      <c r="AC3337" s="175"/>
      <c r="AD3337" s="175"/>
      <c r="AE3337" s="175"/>
      <c r="AF3337" s="175"/>
      <c r="AG3337" s="175"/>
    </row>
    <row r="3338" spans="1:33">
      <c r="A3338" s="647" t="str">
        <f t="shared" si="284"/>
        <v>令和1</v>
      </c>
      <c r="B3338" s="738">
        <f t="shared" si="285"/>
        <v>98</v>
      </c>
      <c r="C3338" s="736">
        <v>43679</v>
      </c>
      <c r="D3338" s="648" t="str">
        <f t="shared" si="286"/>
        <v/>
      </c>
      <c r="E3338" s="665">
        <v>1</v>
      </c>
      <c r="F3338" s="176" t="s">
        <v>7279</v>
      </c>
      <c r="G3338" s="176" t="s">
        <v>7192</v>
      </c>
      <c r="H3338" s="176" t="s">
        <v>7276</v>
      </c>
      <c r="I3338" s="665" t="s">
        <v>7252</v>
      </c>
      <c r="J3338" s="665">
        <v>2</v>
      </c>
      <c r="K3338" s="176">
        <v>4</v>
      </c>
      <c r="L3338" s="176">
        <v>95</v>
      </c>
      <c r="M3338" s="176">
        <f t="shared" si="288"/>
        <v>95</v>
      </c>
      <c r="N3338" s="1105"/>
      <c r="O3338" s="1129" t="str">
        <f t="shared" si="287"/>
        <v/>
      </c>
      <c r="P3338" s="175"/>
      <c r="Q3338" s="175"/>
      <c r="R3338" s="175"/>
      <c r="S3338" s="175"/>
      <c r="T3338" s="175"/>
      <c r="U3338" s="175"/>
      <c r="V3338" s="175"/>
      <c r="W3338" s="175"/>
      <c r="X3338" s="175"/>
      <c r="Y3338" s="175"/>
      <c r="Z3338" s="175"/>
      <c r="AA3338" s="175"/>
      <c r="AB3338" s="175"/>
      <c r="AC3338" s="175"/>
      <c r="AD3338" s="175"/>
      <c r="AE3338" s="175"/>
      <c r="AF3338" s="175"/>
      <c r="AG3338" s="175"/>
    </row>
    <row r="3339" spans="1:33">
      <c r="A3339" s="647" t="str">
        <f t="shared" si="284"/>
        <v>令和1</v>
      </c>
      <c r="B3339" s="738">
        <f t="shared" si="285"/>
        <v>69</v>
      </c>
      <c r="C3339" s="736">
        <v>43577</v>
      </c>
      <c r="D3339" s="648" t="str">
        <f t="shared" si="286"/>
        <v/>
      </c>
      <c r="E3339" s="665">
        <v>1</v>
      </c>
      <c r="F3339" s="176" t="s">
        <v>7280</v>
      </c>
      <c r="G3339" s="176" t="s">
        <v>7281</v>
      </c>
      <c r="H3339" s="176" t="s">
        <v>7276</v>
      </c>
      <c r="I3339" s="665" t="s">
        <v>7252</v>
      </c>
      <c r="J3339" s="665">
        <v>2</v>
      </c>
      <c r="K3339" s="176">
        <v>6</v>
      </c>
      <c r="L3339" s="176">
        <v>51</v>
      </c>
      <c r="M3339" s="176">
        <f t="shared" si="288"/>
        <v>51</v>
      </c>
      <c r="N3339" s="1105"/>
      <c r="O3339" s="1129" t="str">
        <f t="shared" si="287"/>
        <v/>
      </c>
      <c r="P3339" s="175"/>
      <c r="Q3339" s="175"/>
      <c r="R3339" s="175"/>
      <c r="S3339" s="175"/>
      <c r="T3339" s="175"/>
      <c r="U3339" s="175"/>
      <c r="V3339" s="175"/>
      <c r="W3339" s="175"/>
      <c r="X3339" s="175"/>
      <c r="Y3339" s="175"/>
      <c r="Z3339" s="175"/>
      <c r="AA3339" s="175"/>
      <c r="AB3339" s="175"/>
      <c r="AC3339" s="175"/>
      <c r="AD3339" s="175"/>
      <c r="AE3339" s="175"/>
      <c r="AF3339" s="175"/>
      <c r="AG3339" s="175"/>
    </row>
    <row r="3340" spans="1:33">
      <c r="A3340" s="647" t="str">
        <f t="shared" si="284"/>
        <v>令和1</v>
      </c>
      <c r="B3340" s="738">
        <f t="shared" si="285"/>
        <v>69</v>
      </c>
      <c r="C3340" s="736">
        <v>43594</v>
      </c>
      <c r="D3340" s="648" t="str">
        <f t="shared" si="286"/>
        <v/>
      </c>
      <c r="E3340" s="665">
        <v>1</v>
      </c>
      <c r="F3340" s="176" t="s">
        <v>7282</v>
      </c>
      <c r="G3340" s="176" t="s">
        <v>7283</v>
      </c>
      <c r="H3340" s="176" t="s">
        <v>7276</v>
      </c>
      <c r="I3340" s="665" t="s">
        <v>7252</v>
      </c>
      <c r="J3340" s="665">
        <v>2</v>
      </c>
      <c r="K3340" s="176">
        <v>6</v>
      </c>
      <c r="L3340" s="176">
        <v>30</v>
      </c>
      <c r="M3340" s="176">
        <f t="shared" si="288"/>
        <v>30</v>
      </c>
      <c r="N3340" s="1105"/>
      <c r="O3340" s="1129" t="str">
        <f t="shared" si="287"/>
        <v/>
      </c>
      <c r="P3340" s="175"/>
      <c r="Q3340" s="175"/>
      <c r="R3340" s="175"/>
      <c r="S3340" s="175"/>
      <c r="T3340" s="175"/>
      <c r="U3340" s="175"/>
      <c r="V3340" s="175"/>
      <c r="W3340" s="175"/>
      <c r="X3340" s="175"/>
      <c r="Y3340" s="175"/>
      <c r="Z3340" s="175"/>
      <c r="AA3340" s="175"/>
      <c r="AB3340" s="175"/>
      <c r="AC3340" s="175"/>
      <c r="AD3340" s="175"/>
      <c r="AE3340" s="175"/>
      <c r="AF3340" s="175"/>
      <c r="AG3340" s="175"/>
    </row>
    <row r="3341" spans="1:33">
      <c r="A3341" s="647" t="str">
        <f t="shared" si="284"/>
        <v>令和1</v>
      </c>
      <c r="B3341" s="738">
        <f t="shared" si="285"/>
        <v>69</v>
      </c>
      <c r="C3341" s="736">
        <v>43613</v>
      </c>
      <c r="D3341" s="648" t="str">
        <f t="shared" si="286"/>
        <v/>
      </c>
      <c r="E3341" s="665">
        <v>1</v>
      </c>
      <c r="F3341" s="176" t="s">
        <v>7284</v>
      </c>
      <c r="G3341" s="176" t="s">
        <v>7285</v>
      </c>
      <c r="H3341" s="176" t="s">
        <v>7276</v>
      </c>
      <c r="I3341" s="665" t="s">
        <v>7252</v>
      </c>
      <c r="J3341" s="665">
        <v>2</v>
      </c>
      <c r="K3341" s="176">
        <v>6</v>
      </c>
      <c r="L3341" s="176">
        <v>63</v>
      </c>
      <c r="M3341" s="176">
        <f t="shared" si="288"/>
        <v>63</v>
      </c>
      <c r="N3341" s="1105"/>
      <c r="O3341" s="1129" t="str">
        <f t="shared" si="287"/>
        <v/>
      </c>
      <c r="P3341" s="175"/>
      <c r="Q3341" s="175"/>
      <c r="R3341" s="175"/>
      <c r="S3341" s="175"/>
      <c r="T3341" s="175"/>
      <c r="U3341" s="175"/>
      <c r="V3341" s="175"/>
      <c r="W3341" s="175"/>
      <c r="X3341" s="175"/>
      <c r="Y3341" s="175"/>
      <c r="Z3341" s="175"/>
      <c r="AA3341" s="175"/>
      <c r="AB3341" s="175"/>
      <c r="AC3341" s="175"/>
      <c r="AD3341" s="175"/>
      <c r="AE3341" s="175"/>
      <c r="AF3341" s="175"/>
      <c r="AG3341" s="175"/>
    </row>
    <row r="3342" spans="1:33">
      <c r="A3342" s="647" t="str">
        <f t="shared" si="284"/>
        <v>令和1</v>
      </c>
      <c r="B3342" s="738">
        <f t="shared" si="285"/>
        <v>111</v>
      </c>
      <c r="C3342" s="736">
        <v>43732</v>
      </c>
      <c r="D3342" s="648" t="str">
        <f t="shared" si="286"/>
        <v/>
      </c>
      <c r="E3342" s="665">
        <v>1</v>
      </c>
      <c r="F3342" s="176" t="s">
        <v>7286</v>
      </c>
      <c r="G3342" s="176" t="s">
        <v>7192</v>
      </c>
      <c r="H3342" s="176" t="s">
        <v>7276</v>
      </c>
      <c r="I3342" s="665" t="s">
        <v>7252</v>
      </c>
      <c r="J3342" s="665">
        <v>2</v>
      </c>
      <c r="K3342" s="176">
        <v>3</v>
      </c>
      <c r="L3342" s="176">
        <v>54</v>
      </c>
      <c r="M3342" s="176">
        <f t="shared" si="288"/>
        <v>54</v>
      </c>
      <c r="N3342" s="1105"/>
      <c r="O3342" s="1129" t="str">
        <f t="shared" si="287"/>
        <v/>
      </c>
      <c r="P3342" s="175"/>
      <c r="Q3342" s="175"/>
      <c r="R3342" s="175"/>
      <c r="S3342" s="175"/>
      <c r="T3342" s="175"/>
      <c r="U3342" s="175"/>
      <c r="V3342" s="175"/>
      <c r="W3342" s="175"/>
      <c r="X3342" s="175"/>
      <c r="Y3342" s="175"/>
      <c r="Z3342" s="175"/>
      <c r="AA3342" s="175"/>
      <c r="AB3342" s="175"/>
      <c r="AC3342" s="175"/>
      <c r="AD3342" s="175"/>
      <c r="AE3342" s="175"/>
      <c r="AF3342" s="175"/>
      <c r="AG3342" s="175"/>
    </row>
    <row r="3343" spans="1:33">
      <c r="A3343" s="647" t="str">
        <f t="shared" si="284"/>
        <v>令和1</v>
      </c>
      <c r="B3343" s="738">
        <f t="shared" si="285"/>
        <v>22</v>
      </c>
      <c r="C3343" s="736">
        <v>43801</v>
      </c>
      <c r="D3343" s="648" t="str">
        <f t="shared" si="286"/>
        <v/>
      </c>
      <c r="E3343" s="665">
        <v>1</v>
      </c>
      <c r="F3343" s="176" t="s">
        <v>7287</v>
      </c>
      <c r="G3343" s="176" t="s">
        <v>7188</v>
      </c>
      <c r="H3343" s="176" t="s">
        <v>7276</v>
      </c>
      <c r="I3343" s="665" t="s">
        <v>7252</v>
      </c>
      <c r="J3343" s="665">
        <v>1</v>
      </c>
      <c r="K3343" s="176">
        <v>46</v>
      </c>
      <c r="L3343" s="176">
        <v>130</v>
      </c>
      <c r="M3343" s="176">
        <f t="shared" si="288"/>
        <v>130</v>
      </c>
      <c r="N3343" s="1105"/>
      <c r="O3343" s="1129" t="str">
        <f t="shared" si="287"/>
        <v/>
      </c>
      <c r="P3343" s="175"/>
      <c r="Q3343" s="175"/>
      <c r="R3343" s="175"/>
      <c r="S3343" s="175"/>
      <c r="T3343" s="175"/>
      <c r="U3343" s="175"/>
      <c r="V3343" s="175"/>
      <c r="W3343" s="175"/>
      <c r="X3343" s="175"/>
      <c r="Y3343" s="175"/>
      <c r="Z3343" s="175"/>
      <c r="AA3343" s="175"/>
      <c r="AB3343" s="175"/>
      <c r="AC3343" s="175"/>
      <c r="AD3343" s="175"/>
      <c r="AE3343" s="175"/>
      <c r="AF3343" s="175"/>
      <c r="AG3343" s="175"/>
    </row>
    <row r="3344" spans="1:33">
      <c r="A3344" s="647" t="str">
        <f t="shared" si="284"/>
        <v>令和1</v>
      </c>
      <c r="B3344" s="738">
        <f t="shared" si="285"/>
        <v>137</v>
      </c>
      <c r="C3344" s="736">
        <v>43641</v>
      </c>
      <c r="D3344" s="648" t="str">
        <f t="shared" si="286"/>
        <v/>
      </c>
      <c r="E3344" s="665">
        <v>1</v>
      </c>
      <c r="F3344" s="176" t="s">
        <v>7288</v>
      </c>
      <c r="G3344" s="176" t="s">
        <v>7192</v>
      </c>
      <c r="H3344" s="176" t="s">
        <v>7289</v>
      </c>
      <c r="I3344" s="665" t="s">
        <v>7290</v>
      </c>
      <c r="J3344" s="665">
        <v>1</v>
      </c>
      <c r="K3344" s="176">
        <v>1</v>
      </c>
      <c r="L3344" s="176">
        <v>110</v>
      </c>
      <c r="M3344" s="176">
        <f t="shared" si="288"/>
        <v>110</v>
      </c>
      <c r="N3344" s="1105" t="s">
        <v>5519</v>
      </c>
      <c r="O3344" s="1129" t="str">
        <f t="shared" si="287"/>
        <v/>
      </c>
      <c r="P3344" s="175"/>
      <c r="Q3344" s="175"/>
      <c r="R3344" s="175"/>
      <c r="S3344" s="175"/>
      <c r="T3344" s="175"/>
      <c r="U3344" s="175"/>
      <c r="V3344" s="175"/>
      <c r="W3344" s="175"/>
      <c r="X3344" s="175"/>
      <c r="Y3344" s="175"/>
      <c r="Z3344" s="175"/>
      <c r="AA3344" s="175"/>
      <c r="AB3344" s="175"/>
      <c r="AC3344" s="175"/>
      <c r="AD3344" s="175"/>
      <c r="AE3344" s="175"/>
      <c r="AF3344" s="175"/>
      <c r="AG3344" s="175"/>
    </row>
    <row r="3345" spans="1:33">
      <c r="A3345" s="647" t="str">
        <f t="shared" si="284"/>
        <v>令和1</v>
      </c>
      <c r="B3345" s="738">
        <f t="shared" si="285"/>
        <v>137</v>
      </c>
      <c r="C3345" s="736">
        <v>43851</v>
      </c>
      <c r="D3345" s="648" t="str">
        <f t="shared" si="286"/>
        <v/>
      </c>
      <c r="E3345" s="665">
        <v>1</v>
      </c>
      <c r="F3345" s="176" t="s">
        <v>7288</v>
      </c>
      <c r="G3345" s="176" t="s">
        <v>2697</v>
      </c>
      <c r="H3345" s="176" t="s">
        <v>7289</v>
      </c>
      <c r="I3345" s="665" t="s">
        <v>7290</v>
      </c>
      <c r="J3345" s="665">
        <v>1</v>
      </c>
      <c r="K3345" s="176">
        <v>1</v>
      </c>
      <c r="L3345" s="176">
        <v>115</v>
      </c>
      <c r="M3345" s="176">
        <f t="shared" si="288"/>
        <v>115</v>
      </c>
      <c r="N3345" s="1105" t="s">
        <v>5519</v>
      </c>
      <c r="O3345" s="1129" t="str">
        <f t="shared" si="287"/>
        <v/>
      </c>
      <c r="P3345" s="175"/>
      <c r="Q3345" s="175"/>
      <c r="R3345" s="175"/>
      <c r="S3345" s="175"/>
      <c r="T3345" s="175"/>
      <c r="U3345" s="175"/>
      <c r="V3345" s="175"/>
      <c r="W3345" s="175"/>
      <c r="X3345" s="175"/>
      <c r="Y3345" s="175"/>
      <c r="Z3345" s="175"/>
      <c r="AA3345" s="175"/>
      <c r="AB3345" s="175"/>
      <c r="AC3345" s="175"/>
      <c r="AD3345" s="175"/>
      <c r="AE3345" s="175"/>
      <c r="AF3345" s="175"/>
      <c r="AG3345" s="175"/>
    </row>
    <row r="3346" spans="1:33">
      <c r="A3346" s="647" t="str">
        <f t="shared" si="284"/>
        <v>令和1</v>
      </c>
      <c r="B3346" s="738">
        <f t="shared" si="285"/>
        <v>23</v>
      </c>
      <c r="C3346" s="736">
        <v>43781</v>
      </c>
      <c r="D3346" s="648" t="str">
        <f t="shared" si="286"/>
        <v/>
      </c>
      <c r="E3346" s="665">
        <v>1</v>
      </c>
      <c r="F3346" s="176" t="s">
        <v>7291</v>
      </c>
      <c r="G3346" s="176" t="s">
        <v>7292</v>
      </c>
      <c r="H3346" s="176" t="s">
        <v>7293</v>
      </c>
      <c r="I3346" s="665" t="s">
        <v>7265</v>
      </c>
      <c r="J3346" s="665">
        <v>1</v>
      </c>
      <c r="K3346" s="176">
        <v>44</v>
      </c>
      <c r="L3346" s="176">
        <v>159</v>
      </c>
      <c r="M3346" s="176">
        <f t="shared" si="288"/>
        <v>159</v>
      </c>
      <c r="N3346" s="1105"/>
      <c r="O3346" s="1129" t="str">
        <f t="shared" si="287"/>
        <v/>
      </c>
      <c r="P3346" s="175"/>
      <c r="Q3346" s="175"/>
      <c r="R3346" s="175"/>
      <c r="S3346" s="175"/>
      <c r="T3346" s="175"/>
      <c r="U3346" s="175"/>
      <c r="V3346" s="175"/>
      <c r="W3346" s="175"/>
      <c r="X3346" s="175"/>
      <c r="Y3346" s="175"/>
      <c r="Z3346" s="175"/>
      <c r="AA3346" s="175"/>
      <c r="AB3346" s="175"/>
      <c r="AC3346" s="175"/>
      <c r="AD3346" s="175"/>
      <c r="AE3346" s="175"/>
      <c r="AF3346" s="175"/>
      <c r="AG3346" s="175"/>
    </row>
    <row r="3347" spans="1:33">
      <c r="A3347" s="647" t="str">
        <f t="shared" si="284"/>
        <v>令和1</v>
      </c>
      <c r="B3347" s="738">
        <f t="shared" si="285"/>
        <v>82</v>
      </c>
      <c r="C3347" s="736">
        <v>43577</v>
      </c>
      <c r="D3347" s="648" t="str">
        <f t="shared" si="286"/>
        <v/>
      </c>
      <c r="E3347" s="665">
        <v>1</v>
      </c>
      <c r="F3347" s="176" t="s">
        <v>7294</v>
      </c>
      <c r="G3347" s="176" t="s">
        <v>7295</v>
      </c>
      <c r="H3347" s="176" t="s">
        <v>7296</v>
      </c>
      <c r="I3347" s="665" t="s">
        <v>7290</v>
      </c>
      <c r="J3347" s="665">
        <v>1</v>
      </c>
      <c r="K3347" s="176">
        <v>5</v>
      </c>
      <c r="L3347" s="176">
        <v>64</v>
      </c>
      <c r="M3347" s="176">
        <f t="shared" si="288"/>
        <v>64</v>
      </c>
      <c r="N3347" s="1105" t="s">
        <v>5519</v>
      </c>
      <c r="O3347" s="1129" t="str">
        <f t="shared" si="287"/>
        <v/>
      </c>
      <c r="P3347" s="175"/>
      <c r="Q3347" s="175"/>
      <c r="R3347" s="175"/>
      <c r="S3347" s="175"/>
      <c r="T3347" s="175"/>
      <c r="U3347" s="175"/>
      <c r="V3347" s="175"/>
      <c r="W3347" s="175"/>
      <c r="X3347" s="175"/>
      <c r="Y3347" s="175"/>
      <c r="Z3347" s="175"/>
      <c r="AA3347" s="175"/>
      <c r="AB3347" s="175"/>
      <c r="AC3347" s="175"/>
      <c r="AD3347" s="175"/>
      <c r="AE3347" s="175"/>
      <c r="AF3347" s="175"/>
      <c r="AG3347" s="175"/>
    </row>
    <row r="3348" spans="1:33">
      <c r="A3348" s="647" t="str">
        <f t="shared" si="284"/>
        <v>令和1</v>
      </c>
      <c r="B3348" s="738">
        <f t="shared" si="285"/>
        <v>98</v>
      </c>
      <c r="C3348" s="736">
        <v>43666</v>
      </c>
      <c r="D3348" s="648" t="str">
        <f t="shared" si="286"/>
        <v/>
      </c>
      <c r="E3348" s="665">
        <v>1</v>
      </c>
      <c r="F3348" s="176" t="s">
        <v>7297</v>
      </c>
      <c r="G3348" s="176" t="s">
        <v>7298</v>
      </c>
      <c r="H3348" s="176" t="s">
        <v>7296</v>
      </c>
      <c r="I3348" s="665" t="s">
        <v>7290</v>
      </c>
      <c r="J3348" s="665">
        <v>1</v>
      </c>
      <c r="K3348" s="176">
        <v>4</v>
      </c>
      <c r="L3348" s="176">
        <v>245</v>
      </c>
      <c r="M3348" s="176">
        <f t="shared" si="288"/>
        <v>245</v>
      </c>
      <c r="N3348" s="1105" t="s">
        <v>5519</v>
      </c>
      <c r="O3348" s="1129" t="str">
        <f t="shared" si="287"/>
        <v/>
      </c>
      <c r="P3348" s="175"/>
      <c r="Q3348" s="175"/>
      <c r="R3348" s="175"/>
      <c r="S3348" s="175"/>
      <c r="T3348" s="175"/>
      <c r="U3348" s="175"/>
      <c r="V3348" s="175"/>
      <c r="W3348" s="175"/>
      <c r="X3348" s="175"/>
      <c r="Y3348" s="175"/>
      <c r="Z3348" s="175"/>
      <c r="AA3348" s="175"/>
      <c r="AB3348" s="175"/>
      <c r="AC3348" s="175"/>
      <c r="AD3348" s="175"/>
      <c r="AE3348" s="175"/>
      <c r="AF3348" s="175"/>
      <c r="AG3348" s="175"/>
    </row>
    <row r="3349" spans="1:33">
      <c r="A3349" s="647" t="str">
        <f t="shared" si="284"/>
        <v>令和1</v>
      </c>
      <c r="B3349" s="738">
        <f t="shared" si="285"/>
        <v>69</v>
      </c>
      <c r="C3349" s="736">
        <v>43672</v>
      </c>
      <c r="D3349" s="648" t="str">
        <f t="shared" si="286"/>
        <v/>
      </c>
      <c r="E3349" s="665">
        <v>1</v>
      </c>
      <c r="F3349" s="176" t="s">
        <v>7299</v>
      </c>
      <c r="G3349" s="176" t="s">
        <v>7300</v>
      </c>
      <c r="H3349" s="176" t="s">
        <v>7296</v>
      </c>
      <c r="I3349" s="665" t="s">
        <v>7290</v>
      </c>
      <c r="J3349" s="665">
        <v>1</v>
      </c>
      <c r="K3349" s="176">
        <v>6</v>
      </c>
      <c r="L3349" s="176">
        <v>650</v>
      </c>
      <c r="M3349" s="176">
        <f t="shared" si="288"/>
        <v>650</v>
      </c>
      <c r="N3349" s="1105" t="s">
        <v>5519</v>
      </c>
      <c r="O3349" s="1129" t="str">
        <f t="shared" si="287"/>
        <v/>
      </c>
      <c r="P3349" s="175"/>
      <c r="Q3349" s="175"/>
      <c r="R3349" s="175"/>
      <c r="S3349" s="175"/>
      <c r="T3349" s="175"/>
      <c r="U3349" s="175"/>
      <c r="V3349" s="175"/>
      <c r="W3349" s="175"/>
      <c r="X3349" s="175"/>
      <c r="Y3349" s="175"/>
      <c r="Z3349" s="175"/>
      <c r="AA3349" s="175"/>
      <c r="AB3349" s="175"/>
      <c r="AC3349" s="175"/>
      <c r="AD3349" s="175"/>
      <c r="AE3349" s="175"/>
      <c r="AF3349" s="175"/>
      <c r="AG3349" s="175"/>
    </row>
    <row r="3350" spans="1:33">
      <c r="A3350" s="647" t="str">
        <f t="shared" si="284"/>
        <v>令和1</v>
      </c>
      <c r="B3350" s="738">
        <f t="shared" si="285"/>
        <v>61</v>
      </c>
      <c r="C3350" s="736">
        <v>43763</v>
      </c>
      <c r="D3350" s="648" t="str">
        <f t="shared" si="286"/>
        <v/>
      </c>
      <c r="E3350" s="665">
        <v>1</v>
      </c>
      <c r="F3350" s="176" t="s">
        <v>7301</v>
      </c>
      <c r="G3350" s="176" t="s">
        <v>7192</v>
      </c>
      <c r="H3350" s="176" t="s">
        <v>7296</v>
      </c>
      <c r="I3350" s="665" t="s">
        <v>7290</v>
      </c>
      <c r="J3350" s="665">
        <v>1</v>
      </c>
      <c r="K3350" s="176">
        <v>7</v>
      </c>
      <c r="L3350" s="176">
        <v>135</v>
      </c>
      <c r="M3350" s="176">
        <f t="shared" si="288"/>
        <v>135</v>
      </c>
      <c r="N3350" s="1105" t="s">
        <v>5519</v>
      </c>
      <c r="O3350" s="1129" t="str">
        <f t="shared" si="287"/>
        <v/>
      </c>
      <c r="P3350" s="175"/>
      <c r="Q3350" s="175"/>
      <c r="R3350" s="175"/>
      <c r="S3350" s="175"/>
      <c r="T3350" s="175"/>
      <c r="U3350" s="175"/>
      <c r="V3350" s="175"/>
      <c r="W3350" s="175"/>
      <c r="X3350" s="175"/>
      <c r="Y3350" s="175"/>
      <c r="Z3350" s="175"/>
      <c r="AA3350" s="175"/>
      <c r="AB3350" s="175"/>
      <c r="AC3350" s="175"/>
      <c r="AD3350" s="175"/>
      <c r="AE3350" s="175"/>
      <c r="AF3350" s="175"/>
      <c r="AG3350" s="175"/>
    </row>
    <row r="3351" spans="1:33">
      <c r="A3351" s="647" t="str">
        <f t="shared" si="284"/>
        <v>令和1</v>
      </c>
      <c r="B3351" s="738">
        <f t="shared" si="285"/>
        <v>137</v>
      </c>
      <c r="C3351" s="736">
        <v>43789</v>
      </c>
      <c r="D3351" s="648" t="str">
        <f t="shared" si="286"/>
        <v/>
      </c>
      <c r="E3351" s="665">
        <v>1</v>
      </c>
      <c r="F3351" s="176" t="s">
        <v>7302</v>
      </c>
      <c r="G3351" s="176" t="s">
        <v>7303</v>
      </c>
      <c r="H3351" s="176" t="s">
        <v>7296</v>
      </c>
      <c r="I3351" s="665" t="s">
        <v>7290</v>
      </c>
      <c r="J3351" s="665">
        <v>1</v>
      </c>
      <c r="K3351" s="176">
        <v>1</v>
      </c>
      <c r="L3351" s="176">
        <v>52</v>
      </c>
      <c r="M3351" s="176">
        <f t="shared" si="288"/>
        <v>52</v>
      </c>
      <c r="N3351" s="1105" t="s">
        <v>5519</v>
      </c>
      <c r="O3351" s="1129" t="str">
        <f t="shared" si="287"/>
        <v/>
      </c>
      <c r="P3351" s="175"/>
      <c r="Q3351" s="175"/>
      <c r="R3351" s="175"/>
      <c r="S3351" s="175"/>
      <c r="T3351" s="175"/>
      <c r="U3351" s="175"/>
      <c r="V3351" s="175"/>
      <c r="W3351" s="175"/>
      <c r="X3351" s="175"/>
      <c r="Y3351" s="175"/>
      <c r="Z3351" s="175"/>
      <c r="AA3351" s="175"/>
      <c r="AB3351" s="175"/>
      <c r="AC3351" s="175"/>
      <c r="AD3351" s="175"/>
      <c r="AE3351" s="175"/>
      <c r="AF3351" s="175"/>
      <c r="AG3351" s="175"/>
    </row>
    <row r="3352" spans="1:33">
      <c r="A3352" s="647" t="str">
        <f t="shared" si="284"/>
        <v>令和1</v>
      </c>
      <c r="B3352" s="738">
        <f t="shared" si="285"/>
        <v>137</v>
      </c>
      <c r="C3352" s="736">
        <v>43811</v>
      </c>
      <c r="D3352" s="648" t="str">
        <f t="shared" si="286"/>
        <v/>
      </c>
      <c r="E3352" s="665">
        <v>1</v>
      </c>
      <c r="F3352" s="176" t="s">
        <v>7304</v>
      </c>
      <c r="G3352" s="176" t="s">
        <v>7305</v>
      </c>
      <c r="H3352" s="176" t="s">
        <v>7296</v>
      </c>
      <c r="I3352" s="665" t="s">
        <v>7290</v>
      </c>
      <c r="J3352" s="665">
        <v>1</v>
      </c>
      <c r="K3352" s="176">
        <v>1</v>
      </c>
      <c r="L3352" s="176">
        <v>45</v>
      </c>
      <c r="M3352" s="176">
        <f t="shared" si="288"/>
        <v>45</v>
      </c>
      <c r="N3352" s="1105" t="s">
        <v>5519</v>
      </c>
      <c r="O3352" s="1129" t="str">
        <f t="shared" si="287"/>
        <v/>
      </c>
      <c r="P3352" s="175"/>
      <c r="Q3352" s="175"/>
      <c r="R3352" s="175"/>
      <c r="S3352" s="175"/>
      <c r="T3352" s="175"/>
      <c r="U3352" s="175"/>
      <c r="V3352" s="175"/>
      <c r="W3352" s="175"/>
      <c r="X3352" s="175"/>
      <c r="Y3352" s="175"/>
      <c r="Z3352" s="175"/>
      <c r="AA3352" s="175"/>
      <c r="AB3352" s="175"/>
      <c r="AC3352" s="175"/>
      <c r="AD3352" s="175"/>
      <c r="AE3352" s="175"/>
      <c r="AF3352" s="175"/>
      <c r="AG3352" s="175"/>
    </row>
    <row r="3353" spans="1:33">
      <c r="A3353" s="647" t="str">
        <f t="shared" si="284"/>
        <v>令和1</v>
      </c>
      <c r="B3353" s="738">
        <f t="shared" si="285"/>
        <v>45</v>
      </c>
      <c r="C3353" s="736">
        <v>43675</v>
      </c>
      <c r="D3353" s="648" t="str">
        <f t="shared" si="286"/>
        <v/>
      </c>
      <c r="E3353" s="665">
        <v>1</v>
      </c>
      <c r="F3353" s="176" t="s">
        <v>7306</v>
      </c>
      <c r="G3353" s="176" t="s">
        <v>7218</v>
      </c>
      <c r="H3353" s="176" t="s">
        <v>7307</v>
      </c>
      <c r="I3353" s="665" t="s">
        <v>7252</v>
      </c>
      <c r="J3353" s="665">
        <v>2</v>
      </c>
      <c r="K3353" s="176">
        <v>9</v>
      </c>
      <c r="L3353" s="176">
        <v>121</v>
      </c>
      <c r="M3353" s="176">
        <f t="shared" si="288"/>
        <v>121</v>
      </c>
      <c r="N3353" s="1105"/>
      <c r="O3353" s="1129" t="str">
        <f t="shared" si="287"/>
        <v/>
      </c>
      <c r="P3353" s="175"/>
      <c r="Q3353" s="175"/>
      <c r="R3353" s="175"/>
      <c r="S3353" s="175"/>
      <c r="T3353" s="175"/>
      <c r="U3353" s="175"/>
      <c r="V3353" s="175"/>
      <c r="W3353" s="175"/>
      <c r="X3353" s="175"/>
      <c r="Y3353" s="175"/>
      <c r="Z3353" s="175"/>
      <c r="AA3353" s="175"/>
      <c r="AB3353" s="175"/>
      <c r="AC3353" s="175"/>
      <c r="AD3353" s="175"/>
      <c r="AE3353" s="175"/>
      <c r="AF3353" s="175"/>
      <c r="AG3353" s="175"/>
    </row>
    <row r="3354" spans="1:33">
      <c r="A3354" s="647" t="str">
        <f t="shared" ref="A3354:A3385" si="289">IF(TEXT(EDATE(C3354,-3),"ggge")="平成31","令和1",TEXT(EDATE(C3354,-3),"ggge"))</f>
        <v>令和1</v>
      </c>
      <c r="B3354" s="738">
        <f t="shared" si="285"/>
        <v>45</v>
      </c>
      <c r="C3354" s="736">
        <v>43672</v>
      </c>
      <c r="D3354" s="648" t="str">
        <f t="shared" si="286"/>
        <v/>
      </c>
      <c r="E3354" s="665">
        <v>1</v>
      </c>
      <c r="F3354" s="176" t="s">
        <v>7308</v>
      </c>
      <c r="G3354" s="176" t="s">
        <v>7309</v>
      </c>
      <c r="H3354" s="176" t="s">
        <v>7307</v>
      </c>
      <c r="I3354" s="665" t="s">
        <v>7252</v>
      </c>
      <c r="J3354" s="665">
        <v>2</v>
      </c>
      <c r="K3354" s="176">
        <v>9</v>
      </c>
      <c r="L3354" s="176">
        <v>116</v>
      </c>
      <c r="M3354" s="176">
        <f t="shared" si="288"/>
        <v>116</v>
      </c>
      <c r="N3354" s="1105"/>
      <c r="O3354" s="1129" t="str">
        <f t="shared" si="287"/>
        <v/>
      </c>
      <c r="P3354" s="175"/>
      <c r="Q3354" s="175"/>
      <c r="R3354" s="175"/>
      <c r="S3354" s="175"/>
      <c r="T3354" s="175"/>
      <c r="U3354" s="175"/>
      <c r="V3354" s="175"/>
      <c r="W3354" s="175"/>
      <c r="X3354" s="175"/>
      <c r="Y3354" s="175"/>
      <c r="Z3354" s="175"/>
      <c r="AA3354" s="175"/>
      <c r="AB3354" s="175"/>
      <c r="AC3354" s="175"/>
      <c r="AD3354" s="175"/>
      <c r="AE3354" s="175"/>
      <c r="AF3354" s="175"/>
      <c r="AG3354" s="175"/>
    </row>
    <row r="3355" spans="1:33">
      <c r="A3355" s="647" t="str">
        <f t="shared" si="289"/>
        <v>令和1</v>
      </c>
      <c r="B3355" s="738">
        <f t="shared" si="285"/>
        <v>45</v>
      </c>
      <c r="C3355" s="736">
        <v>43700</v>
      </c>
      <c r="D3355" s="648" t="str">
        <f t="shared" si="286"/>
        <v/>
      </c>
      <c r="E3355" s="665">
        <v>1</v>
      </c>
      <c r="F3355" s="176" t="s">
        <v>7310</v>
      </c>
      <c r="G3355" s="176" t="s">
        <v>7311</v>
      </c>
      <c r="H3355" s="176" t="s">
        <v>7307</v>
      </c>
      <c r="I3355" s="665" t="s">
        <v>7252</v>
      </c>
      <c r="J3355" s="665">
        <v>2</v>
      </c>
      <c r="K3355" s="176">
        <v>9</v>
      </c>
      <c r="L3355" s="176">
        <v>194</v>
      </c>
      <c r="M3355" s="176">
        <f t="shared" si="288"/>
        <v>194</v>
      </c>
      <c r="N3355" s="1105"/>
      <c r="O3355" s="1129" t="str">
        <f t="shared" si="287"/>
        <v/>
      </c>
      <c r="P3355" s="175"/>
      <c r="Q3355" s="175"/>
      <c r="R3355" s="175"/>
      <c r="S3355" s="175"/>
      <c r="T3355" s="175"/>
      <c r="U3355" s="175"/>
      <c r="V3355" s="175"/>
      <c r="W3355" s="175"/>
      <c r="X3355" s="175"/>
      <c r="Y3355" s="175"/>
      <c r="Z3355" s="175"/>
      <c r="AA3355" s="175"/>
      <c r="AB3355" s="175"/>
      <c r="AC3355" s="175"/>
      <c r="AD3355" s="175"/>
      <c r="AE3355" s="175"/>
      <c r="AF3355" s="175"/>
      <c r="AG3355" s="175"/>
    </row>
    <row r="3356" spans="1:33">
      <c r="A3356" s="647" t="str">
        <f t="shared" si="289"/>
        <v>令和1</v>
      </c>
      <c r="B3356" s="738">
        <f t="shared" si="285"/>
        <v>45</v>
      </c>
      <c r="C3356" s="736">
        <v>43707</v>
      </c>
      <c r="D3356" s="648" t="str">
        <f t="shared" si="286"/>
        <v/>
      </c>
      <c r="E3356" s="665">
        <v>1</v>
      </c>
      <c r="F3356" s="176" t="s">
        <v>7312</v>
      </c>
      <c r="G3356" s="176" t="s">
        <v>7313</v>
      </c>
      <c r="H3356" s="176" t="s">
        <v>7307</v>
      </c>
      <c r="I3356" s="665" t="s">
        <v>7252</v>
      </c>
      <c r="J3356" s="665">
        <v>2</v>
      </c>
      <c r="K3356" s="176">
        <v>9</v>
      </c>
      <c r="L3356" s="176">
        <v>150</v>
      </c>
      <c r="M3356" s="176">
        <f t="shared" si="288"/>
        <v>150</v>
      </c>
      <c r="N3356" s="1105"/>
      <c r="O3356" s="1129" t="str">
        <f t="shared" si="287"/>
        <v/>
      </c>
      <c r="P3356" s="175"/>
      <c r="Q3356" s="175"/>
      <c r="R3356" s="175"/>
      <c r="S3356" s="175"/>
      <c r="T3356" s="175"/>
      <c r="U3356" s="175"/>
      <c r="V3356" s="175"/>
      <c r="W3356" s="175"/>
      <c r="X3356" s="175"/>
      <c r="Y3356" s="175"/>
      <c r="Z3356" s="175"/>
      <c r="AA3356" s="175"/>
      <c r="AB3356" s="175"/>
      <c r="AC3356" s="175"/>
      <c r="AD3356" s="175"/>
      <c r="AE3356" s="175"/>
      <c r="AF3356" s="175"/>
      <c r="AG3356" s="175"/>
    </row>
    <row r="3357" spans="1:33">
      <c r="A3357" s="647" t="str">
        <f t="shared" si="289"/>
        <v>令和1</v>
      </c>
      <c r="B3357" s="738">
        <f t="shared" si="285"/>
        <v>42</v>
      </c>
      <c r="C3357" s="736">
        <v>43679</v>
      </c>
      <c r="D3357" s="648" t="str">
        <f t="shared" si="286"/>
        <v/>
      </c>
      <c r="E3357" s="665">
        <v>1</v>
      </c>
      <c r="F3357" s="176" t="s">
        <v>7314</v>
      </c>
      <c r="G3357" s="176" t="s">
        <v>7315</v>
      </c>
      <c r="H3357" s="176" t="s">
        <v>7307</v>
      </c>
      <c r="I3357" s="665" t="s">
        <v>7252</v>
      </c>
      <c r="J3357" s="665">
        <v>1</v>
      </c>
      <c r="K3357" s="176">
        <v>10</v>
      </c>
      <c r="L3357" s="176">
        <v>217</v>
      </c>
      <c r="M3357" s="176">
        <f t="shared" si="288"/>
        <v>217</v>
      </c>
      <c r="N3357" s="1105"/>
      <c r="O3357" s="1129" t="str">
        <f t="shared" si="287"/>
        <v/>
      </c>
      <c r="P3357" s="175"/>
      <c r="Q3357" s="175"/>
      <c r="R3357" s="175"/>
      <c r="S3357" s="175"/>
      <c r="T3357" s="175"/>
      <c r="U3357" s="175"/>
      <c r="V3357" s="175"/>
      <c r="W3357" s="175"/>
      <c r="X3357" s="175"/>
      <c r="Y3357" s="175"/>
      <c r="Z3357" s="175"/>
      <c r="AA3357" s="175"/>
      <c r="AB3357" s="175"/>
      <c r="AC3357" s="175"/>
      <c r="AD3357" s="175"/>
      <c r="AE3357" s="175"/>
      <c r="AF3357" s="175"/>
      <c r="AG3357" s="175"/>
    </row>
    <row r="3358" spans="1:33">
      <c r="A3358" s="647" t="str">
        <f t="shared" si="289"/>
        <v>令和1</v>
      </c>
      <c r="B3358" s="738">
        <f t="shared" si="285"/>
        <v>42</v>
      </c>
      <c r="C3358" s="736">
        <v>43682</v>
      </c>
      <c r="D3358" s="648" t="str">
        <f t="shared" si="286"/>
        <v/>
      </c>
      <c r="E3358" s="665">
        <v>1</v>
      </c>
      <c r="F3358" s="176" t="s">
        <v>7316</v>
      </c>
      <c r="G3358" s="176" t="s">
        <v>7317</v>
      </c>
      <c r="H3358" s="176" t="s">
        <v>7307</v>
      </c>
      <c r="I3358" s="665" t="s">
        <v>7252</v>
      </c>
      <c r="J3358" s="665">
        <v>1</v>
      </c>
      <c r="K3358" s="176">
        <v>10</v>
      </c>
      <c r="L3358" s="176">
        <v>77</v>
      </c>
      <c r="M3358" s="176">
        <f t="shared" si="288"/>
        <v>77</v>
      </c>
      <c r="N3358" s="1105"/>
      <c r="O3358" s="1129" t="str">
        <f t="shared" si="287"/>
        <v/>
      </c>
      <c r="P3358" s="175"/>
      <c r="Q3358" s="175"/>
      <c r="R3358" s="175"/>
      <c r="S3358" s="175"/>
      <c r="T3358" s="175"/>
      <c r="U3358" s="175"/>
      <c r="V3358" s="175"/>
      <c r="W3358" s="175"/>
      <c r="X3358" s="175"/>
      <c r="Y3358" s="175"/>
      <c r="Z3358" s="175"/>
      <c r="AA3358" s="175"/>
      <c r="AB3358" s="175"/>
      <c r="AC3358" s="175"/>
      <c r="AD3358" s="175"/>
      <c r="AE3358" s="175"/>
      <c r="AF3358" s="175"/>
      <c r="AG3358" s="175"/>
    </row>
    <row r="3359" spans="1:33">
      <c r="A3359" s="647" t="str">
        <f t="shared" si="289"/>
        <v>令和1</v>
      </c>
      <c r="B3359" s="738">
        <f t="shared" si="285"/>
        <v>98</v>
      </c>
      <c r="C3359" s="736">
        <v>43733</v>
      </c>
      <c r="D3359" s="648" t="str">
        <f t="shared" si="286"/>
        <v/>
      </c>
      <c r="E3359" s="665">
        <v>1</v>
      </c>
      <c r="F3359" s="176" t="s">
        <v>7318</v>
      </c>
      <c r="G3359" s="176" t="s">
        <v>7218</v>
      </c>
      <c r="H3359" s="176" t="s">
        <v>7307</v>
      </c>
      <c r="I3359" s="665" t="s">
        <v>7252</v>
      </c>
      <c r="J3359" s="665">
        <v>2</v>
      </c>
      <c r="K3359" s="176">
        <v>4</v>
      </c>
      <c r="L3359" s="176">
        <v>33</v>
      </c>
      <c r="M3359" s="176">
        <f t="shared" si="288"/>
        <v>33</v>
      </c>
      <c r="N3359" s="1105"/>
      <c r="O3359" s="1129" t="str">
        <f t="shared" si="287"/>
        <v/>
      </c>
      <c r="P3359" s="175"/>
      <c r="Q3359" s="175"/>
      <c r="R3359" s="175"/>
      <c r="S3359" s="175"/>
      <c r="T3359" s="175"/>
      <c r="U3359" s="175"/>
      <c r="V3359" s="175"/>
      <c r="W3359" s="175"/>
      <c r="X3359" s="175"/>
      <c r="Y3359" s="175"/>
      <c r="Z3359" s="175"/>
      <c r="AA3359" s="175"/>
      <c r="AB3359" s="175"/>
      <c r="AC3359" s="175"/>
      <c r="AD3359" s="175"/>
      <c r="AE3359" s="175"/>
      <c r="AF3359" s="175"/>
      <c r="AG3359" s="175"/>
    </row>
    <row r="3360" spans="1:33">
      <c r="A3360" s="647" t="str">
        <f t="shared" si="289"/>
        <v>令和1</v>
      </c>
      <c r="B3360" s="738">
        <f t="shared" si="285"/>
        <v>53</v>
      </c>
      <c r="C3360" s="736">
        <v>43749</v>
      </c>
      <c r="D3360" s="648" t="str">
        <f t="shared" si="286"/>
        <v/>
      </c>
      <c r="E3360" s="665">
        <v>1</v>
      </c>
      <c r="F3360" s="176" t="s">
        <v>7319</v>
      </c>
      <c r="G3360" s="176" t="s">
        <v>7218</v>
      </c>
      <c r="H3360" s="176" t="s">
        <v>7307</v>
      </c>
      <c r="I3360" s="665" t="s">
        <v>7252</v>
      </c>
      <c r="J3360" s="665">
        <v>2</v>
      </c>
      <c r="K3360" s="176">
        <v>8</v>
      </c>
      <c r="L3360" s="176">
        <v>45</v>
      </c>
      <c r="M3360" s="176">
        <f t="shared" si="288"/>
        <v>45</v>
      </c>
      <c r="N3360" s="1105"/>
      <c r="O3360" s="1129" t="str">
        <f t="shared" si="287"/>
        <v/>
      </c>
      <c r="P3360" s="175"/>
      <c r="Q3360" s="175"/>
      <c r="R3360" s="175"/>
      <c r="S3360" s="175"/>
      <c r="T3360" s="175"/>
      <c r="U3360" s="175"/>
      <c r="V3360" s="175"/>
      <c r="W3360" s="175"/>
      <c r="X3360" s="175"/>
      <c r="Y3360" s="175"/>
      <c r="Z3360" s="175"/>
      <c r="AA3360" s="175"/>
      <c r="AB3360" s="175"/>
      <c r="AC3360" s="175"/>
      <c r="AD3360" s="175"/>
      <c r="AE3360" s="175"/>
      <c r="AF3360" s="175"/>
      <c r="AG3360" s="175"/>
    </row>
    <row r="3361" spans="1:33">
      <c r="A3361" s="647" t="str">
        <f t="shared" si="289"/>
        <v>令和1</v>
      </c>
      <c r="B3361" s="738">
        <f t="shared" si="285"/>
        <v>53</v>
      </c>
      <c r="C3361" s="736">
        <v>43768</v>
      </c>
      <c r="D3361" s="648" t="str">
        <f t="shared" si="286"/>
        <v/>
      </c>
      <c r="E3361" s="665">
        <v>1</v>
      </c>
      <c r="F3361" s="176" t="s">
        <v>7320</v>
      </c>
      <c r="G3361" s="176" t="s">
        <v>7321</v>
      </c>
      <c r="H3361" s="176" t="s">
        <v>7307</v>
      </c>
      <c r="I3361" s="665" t="s">
        <v>7252</v>
      </c>
      <c r="J3361" s="665">
        <v>2</v>
      </c>
      <c r="K3361" s="176">
        <v>8</v>
      </c>
      <c r="L3361" s="176">
        <v>24</v>
      </c>
      <c r="M3361" s="176">
        <f t="shared" si="288"/>
        <v>24</v>
      </c>
      <c r="N3361" s="1105"/>
      <c r="O3361" s="1129" t="str">
        <f t="shared" si="287"/>
        <v/>
      </c>
      <c r="P3361" s="175"/>
      <c r="Q3361" s="175"/>
      <c r="R3361" s="175"/>
      <c r="S3361" s="175"/>
      <c r="T3361" s="175"/>
      <c r="U3361" s="175"/>
      <c r="V3361" s="175"/>
      <c r="W3361" s="175"/>
      <c r="X3361" s="175"/>
      <c r="Y3361" s="175"/>
      <c r="Z3361" s="175"/>
      <c r="AA3361" s="175"/>
      <c r="AB3361" s="175"/>
      <c r="AC3361" s="175"/>
      <c r="AD3361" s="175"/>
      <c r="AE3361" s="175"/>
      <c r="AF3361" s="175"/>
      <c r="AG3361" s="175"/>
    </row>
    <row r="3362" spans="1:33">
      <c r="A3362" s="647" t="str">
        <f t="shared" si="289"/>
        <v>令和1</v>
      </c>
      <c r="B3362" s="738">
        <f t="shared" si="285"/>
        <v>61</v>
      </c>
      <c r="C3362" s="736">
        <v>43759</v>
      </c>
      <c r="D3362" s="648" t="str">
        <f t="shared" si="286"/>
        <v/>
      </c>
      <c r="E3362" s="665">
        <v>1</v>
      </c>
      <c r="F3362" s="176" t="s">
        <v>7322</v>
      </c>
      <c r="G3362" s="176" t="s">
        <v>7321</v>
      </c>
      <c r="H3362" s="176" t="s">
        <v>7307</v>
      </c>
      <c r="I3362" s="665" t="s">
        <v>7252</v>
      </c>
      <c r="J3362" s="665">
        <v>2</v>
      </c>
      <c r="K3362" s="176">
        <v>7</v>
      </c>
      <c r="L3362" s="176">
        <v>46</v>
      </c>
      <c r="M3362" s="176">
        <f t="shared" si="288"/>
        <v>46</v>
      </c>
      <c r="N3362" s="1105"/>
      <c r="O3362" s="1129" t="str">
        <f t="shared" si="287"/>
        <v/>
      </c>
      <c r="P3362" s="175"/>
      <c r="Q3362" s="175"/>
      <c r="R3362" s="175"/>
      <c r="S3362" s="175"/>
      <c r="T3362" s="175"/>
      <c r="U3362" s="175"/>
      <c r="V3362" s="175"/>
      <c r="W3362" s="175"/>
      <c r="X3362" s="175"/>
      <c r="Y3362" s="175"/>
      <c r="Z3362" s="175"/>
      <c r="AA3362" s="175"/>
      <c r="AB3362" s="175"/>
      <c r="AC3362" s="175"/>
      <c r="AD3362" s="175"/>
      <c r="AE3362" s="175"/>
      <c r="AF3362" s="175"/>
      <c r="AG3362" s="175"/>
    </row>
    <row r="3363" spans="1:33">
      <c r="A3363" s="647" t="str">
        <f t="shared" si="289"/>
        <v>令和1</v>
      </c>
      <c r="B3363" s="738">
        <f t="shared" si="285"/>
        <v>61</v>
      </c>
      <c r="C3363" s="736">
        <v>43774</v>
      </c>
      <c r="D3363" s="648" t="str">
        <f t="shared" si="286"/>
        <v/>
      </c>
      <c r="E3363" s="665">
        <v>1</v>
      </c>
      <c r="F3363" s="176" t="s">
        <v>7323</v>
      </c>
      <c r="G3363" s="176" t="s">
        <v>7218</v>
      </c>
      <c r="H3363" s="176" t="s">
        <v>7307</v>
      </c>
      <c r="I3363" s="665" t="s">
        <v>7252</v>
      </c>
      <c r="J3363" s="665">
        <v>2</v>
      </c>
      <c r="K3363" s="176">
        <v>7</v>
      </c>
      <c r="L3363" s="176">
        <v>18</v>
      </c>
      <c r="M3363" s="176">
        <f t="shared" si="288"/>
        <v>18</v>
      </c>
      <c r="N3363" s="1105"/>
      <c r="O3363" s="1129" t="str">
        <f t="shared" si="287"/>
        <v/>
      </c>
      <c r="P3363" s="175"/>
      <c r="Q3363" s="175"/>
      <c r="R3363" s="175"/>
      <c r="S3363" s="175"/>
      <c r="T3363" s="175"/>
      <c r="U3363" s="175"/>
      <c r="V3363" s="175"/>
      <c r="W3363" s="175"/>
      <c r="X3363" s="175"/>
      <c r="Y3363" s="175"/>
      <c r="Z3363" s="175"/>
      <c r="AA3363" s="175"/>
      <c r="AB3363" s="175"/>
      <c r="AC3363" s="175"/>
      <c r="AD3363" s="175"/>
      <c r="AE3363" s="175"/>
      <c r="AF3363" s="175"/>
      <c r="AG3363" s="175"/>
    </row>
    <row r="3364" spans="1:33">
      <c r="A3364" s="647" t="str">
        <f t="shared" si="289"/>
        <v>令和1</v>
      </c>
      <c r="B3364" s="738">
        <f t="shared" si="285"/>
        <v>82</v>
      </c>
      <c r="C3364" s="736">
        <v>43756</v>
      </c>
      <c r="D3364" s="648" t="str">
        <f t="shared" si="286"/>
        <v/>
      </c>
      <c r="E3364" s="665">
        <v>1</v>
      </c>
      <c r="F3364" s="176" t="s">
        <v>7324</v>
      </c>
      <c r="G3364" s="176" t="s">
        <v>7192</v>
      </c>
      <c r="H3364" s="176" t="s">
        <v>7307</v>
      </c>
      <c r="I3364" s="665" t="s">
        <v>7252</v>
      </c>
      <c r="J3364" s="665">
        <v>2</v>
      </c>
      <c r="K3364" s="176">
        <v>5</v>
      </c>
      <c r="L3364" s="176">
        <v>73</v>
      </c>
      <c r="M3364" s="176">
        <f t="shared" si="288"/>
        <v>73</v>
      </c>
      <c r="N3364" s="1105"/>
      <c r="O3364" s="1129" t="str">
        <f t="shared" si="287"/>
        <v/>
      </c>
      <c r="P3364" s="175"/>
      <c r="Q3364" s="175"/>
      <c r="R3364" s="175"/>
      <c r="S3364" s="175"/>
      <c r="T3364" s="175"/>
      <c r="U3364" s="175"/>
      <c r="V3364" s="175"/>
      <c r="W3364" s="175"/>
      <c r="X3364" s="175"/>
      <c r="Y3364" s="175"/>
      <c r="Z3364" s="175"/>
      <c r="AA3364" s="175"/>
      <c r="AB3364" s="175"/>
      <c r="AC3364" s="175"/>
      <c r="AD3364" s="175"/>
      <c r="AE3364" s="175"/>
      <c r="AF3364" s="175"/>
      <c r="AG3364" s="175"/>
    </row>
    <row r="3365" spans="1:33">
      <c r="A3365" s="647" t="str">
        <f t="shared" si="289"/>
        <v>令和1</v>
      </c>
      <c r="B3365" s="738">
        <f t="shared" si="285"/>
        <v>98</v>
      </c>
      <c r="C3365" s="736">
        <v>43775</v>
      </c>
      <c r="D3365" s="648" t="str">
        <f t="shared" si="286"/>
        <v/>
      </c>
      <c r="E3365" s="665">
        <v>1</v>
      </c>
      <c r="F3365" s="176" t="s">
        <v>7325</v>
      </c>
      <c r="G3365" s="176" t="s">
        <v>7192</v>
      </c>
      <c r="H3365" s="176" t="s">
        <v>7307</v>
      </c>
      <c r="I3365" s="665" t="s">
        <v>7252</v>
      </c>
      <c r="J3365" s="665">
        <v>2</v>
      </c>
      <c r="K3365" s="176">
        <v>4</v>
      </c>
      <c r="L3365" s="176">
        <v>74</v>
      </c>
      <c r="M3365" s="176">
        <f t="shared" si="288"/>
        <v>74</v>
      </c>
      <c r="N3365" s="1105"/>
      <c r="O3365" s="1129" t="str">
        <f t="shared" si="287"/>
        <v/>
      </c>
      <c r="P3365" s="175"/>
      <c r="Q3365" s="175"/>
      <c r="R3365" s="175"/>
      <c r="S3365" s="175"/>
      <c r="T3365" s="175"/>
      <c r="U3365" s="175"/>
      <c r="V3365" s="175"/>
      <c r="W3365" s="175"/>
      <c r="X3365" s="175"/>
      <c r="Y3365" s="175"/>
      <c r="Z3365" s="175"/>
      <c r="AA3365" s="175"/>
      <c r="AB3365" s="175"/>
      <c r="AC3365" s="175"/>
      <c r="AD3365" s="175"/>
      <c r="AE3365" s="175"/>
      <c r="AF3365" s="175"/>
      <c r="AG3365" s="175"/>
    </row>
    <row r="3366" spans="1:33">
      <c r="A3366" s="647" t="str">
        <f t="shared" si="289"/>
        <v>令和1</v>
      </c>
      <c r="B3366" s="738">
        <f t="shared" si="285"/>
        <v>21</v>
      </c>
      <c r="C3366" s="736">
        <v>43654</v>
      </c>
      <c r="D3366" s="648">
        <f t="shared" si="286"/>
        <v>43655</v>
      </c>
      <c r="E3366" s="665">
        <v>2</v>
      </c>
      <c r="F3366" s="176" t="s">
        <v>7326</v>
      </c>
      <c r="G3366" s="176" t="s">
        <v>7327</v>
      </c>
      <c r="H3366" s="176" t="s">
        <v>7328</v>
      </c>
      <c r="I3366" s="665" t="s">
        <v>7205</v>
      </c>
      <c r="J3366" s="665">
        <v>1</v>
      </c>
      <c r="K3366" s="176">
        <v>47</v>
      </c>
      <c r="L3366" s="176">
        <v>127</v>
      </c>
      <c r="M3366" s="176">
        <f t="shared" si="288"/>
        <v>254</v>
      </c>
      <c r="N3366" s="1105"/>
      <c r="O3366" s="1129" t="str">
        <f t="shared" si="287"/>
        <v/>
      </c>
      <c r="P3366" s="175"/>
      <c r="Q3366" s="175"/>
      <c r="R3366" s="175"/>
      <c r="S3366" s="175"/>
      <c r="T3366" s="175"/>
      <c r="U3366" s="175"/>
      <c r="V3366" s="175"/>
      <c r="W3366" s="175"/>
      <c r="X3366" s="175"/>
      <c r="Y3366" s="175"/>
      <c r="Z3366" s="175"/>
      <c r="AA3366" s="175"/>
      <c r="AB3366" s="175"/>
      <c r="AC3366" s="175"/>
      <c r="AD3366" s="175"/>
      <c r="AE3366" s="175"/>
      <c r="AF3366" s="175"/>
      <c r="AG3366" s="175"/>
    </row>
    <row r="3367" spans="1:33">
      <c r="A3367" s="647" t="str">
        <f t="shared" si="289"/>
        <v>令和1</v>
      </c>
      <c r="B3367" s="738">
        <f t="shared" si="285"/>
        <v>9</v>
      </c>
      <c r="C3367" s="736">
        <v>43575</v>
      </c>
      <c r="D3367" s="648">
        <f t="shared" si="286"/>
        <v>43576</v>
      </c>
      <c r="E3367" s="665">
        <v>2</v>
      </c>
      <c r="F3367" s="176" t="s">
        <v>7329</v>
      </c>
      <c r="G3367" s="176" t="s">
        <v>7330</v>
      </c>
      <c r="H3367" s="176" t="s">
        <v>7328</v>
      </c>
      <c r="I3367" s="665" t="s">
        <v>7205</v>
      </c>
      <c r="J3367" s="665">
        <v>1</v>
      </c>
      <c r="K3367" s="176">
        <v>89</v>
      </c>
      <c r="L3367" s="176">
        <v>217</v>
      </c>
      <c r="M3367" s="176">
        <f t="shared" si="288"/>
        <v>434</v>
      </c>
      <c r="N3367" s="1105"/>
      <c r="O3367" s="1129" t="str">
        <f t="shared" si="287"/>
        <v/>
      </c>
      <c r="P3367" s="175"/>
      <c r="Q3367" s="175"/>
      <c r="R3367" s="175"/>
      <c r="S3367" s="175"/>
      <c r="T3367" s="175"/>
      <c r="U3367" s="175"/>
      <c r="V3367" s="175"/>
      <c r="W3367" s="175"/>
      <c r="X3367" s="175"/>
      <c r="Y3367" s="175"/>
      <c r="Z3367" s="175"/>
      <c r="AA3367" s="175"/>
      <c r="AB3367" s="175"/>
      <c r="AC3367" s="175"/>
      <c r="AD3367" s="175"/>
      <c r="AE3367" s="175"/>
      <c r="AF3367" s="175"/>
      <c r="AG3367" s="175"/>
    </row>
    <row r="3368" spans="1:33">
      <c r="A3368" s="647" t="str">
        <f t="shared" si="289"/>
        <v>令和1</v>
      </c>
      <c r="B3368" s="738">
        <f t="shared" si="285"/>
        <v>61</v>
      </c>
      <c r="C3368" s="736">
        <v>43575</v>
      </c>
      <c r="D3368" s="648" t="str">
        <f t="shared" si="286"/>
        <v/>
      </c>
      <c r="E3368" s="665">
        <v>1</v>
      </c>
      <c r="F3368" s="176" t="s">
        <v>7331</v>
      </c>
      <c r="G3368" s="176" t="s">
        <v>7330</v>
      </c>
      <c r="H3368" s="176" t="s">
        <v>7328</v>
      </c>
      <c r="I3368" s="665" t="s">
        <v>7205</v>
      </c>
      <c r="J3368" s="665">
        <v>1</v>
      </c>
      <c r="K3368" s="176">
        <v>7</v>
      </c>
      <c r="L3368" s="176">
        <v>108</v>
      </c>
      <c r="M3368" s="176">
        <f t="shared" si="288"/>
        <v>108</v>
      </c>
      <c r="N3368" s="1105" t="s">
        <v>5519</v>
      </c>
      <c r="O3368" s="1129" t="str">
        <f t="shared" si="287"/>
        <v/>
      </c>
      <c r="P3368" s="175"/>
      <c r="Q3368" s="175"/>
      <c r="R3368" s="175"/>
      <c r="S3368" s="175"/>
      <c r="T3368" s="175"/>
      <c r="U3368" s="175"/>
      <c r="V3368" s="175"/>
      <c r="W3368" s="175"/>
      <c r="X3368" s="175"/>
      <c r="Y3368" s="175"/>
      <c r="Z3368" s="175"/>
      <c r="AA3368" s="175"/>
      <c r="AB3368" s="175"/>
      <c r="AC3368" s="175"/>
      <c r="AD3368" s="175"/>
      <c r="AE3368" s="175"/>
      <c r="AF3368" s="175"/>
      <c r="AG3368" s="175"/>
    </row>
    <row r="3369" spans="1:33">
      <c r="A3369" s="647" t="str">
        <f t="shared" si="289"/>
        <v>令和1</v>
      </c>
      <c r="B3369" s="738">
        <f t="shared" si="285"/>
        <v>137</v>
      </c>
      <c r="C3369" s="736">
        <v>43619</v>
      </c>
      <c r="D3369" s="648" t="str">
        <f t="shared" si="286"/>
        <v/>
      </c>
      <c r="E3369" s="665">
        <v>1</v>
      </c>
      <c r="F3369" s="176" t="s">
        <v>7332</v>
      </c>
      <c r="G3369" s="176" t="s">
        <v>7218</v>
      </c>
      <c r="H3369" s="176" t="s">
        <v>7328</v>
      </c>
      <c r="I3369" s="665" t="s">
        <v>7205</v>
      </c>
      <c r="J3369" s="665">
        <v>2</v>
      </c>
      <c r="K3369" s="176">
        <v>1</v>
      </c>
      <c r="L3369" s="176">
        <v>91</v>
      </c>
      <c r="M3369" s="176">
        <f t="shared" si="288"/>
        <v>91</v>
      </c>
      <c r="N3369" s="1105" t="s">
        <v>5519</v>
      </c>
      <c r="O3369" s="1129" t="str">
        <f t="shared" si="287"/>
        <v/>
      </c>
      <c r="P3369" s="175"/>
      <c r="Q3369" s="175"/>
      <c r="R3369" s="175"/>
      <c r="S3369" s="175"/>
      <c r="T3369" s="175"/>
      <c r="U3369" s="175"/>
      <c r="V3369" s="175"/>
      <c r="W3369" s="175"/>
      <c r="X3369" s="175"/>
      <c r="Y3369" s="175"/>
      <c r="Z3369" s="175"/>
      <c r="AA3369" s="175"/>
      <c r="AB3369" s="175"/>
      <c r="AC3369" s="175"/>
      <c r="AD3369" s="175"/>
      <c r="AE3369" s="175"/>
      <c r="AF3369" s="175"/>
      <c r="AG3369" s="175"/>
    </row>
    <row r="3370" spans="1:33">
      <c r="A3370" s="647" t="str">
        <f t="shared" si="289"/>
        <v>令和1</v>
      </c>
      <c r="B3370" s="738">
        <f t="shared" si="285"/>
        <v>137</v>
      </c>
      <c r="C3370" s="736">
        <v>43822</v>
      </c>
      <c r="D3370" s="648" t="str">
        <f t="shared" si="286"/>
        <v/>
      </c>
      <c r="E3370" s="665">
        <v>1</v>
      </c>
      <c r="F3370" s="176" t="s">
        <v>7333</v>
      </c>
      <c r="G3370" s="176" t="s">
        <v>7218</v>
      </c>
      <c r="H3370" s="176" t="s">
        <v>7328</v>
      </c>
      <c r="I3370" s="665" t="s">
        <v>7265</v>
      </c>
      <c r="J3370" s="665">
        <v>2</v>
      </c>
      <c r="K3370" s="176">
        <v>1</v>
      </c>
      <c r="L3370" s="176">
        <v>70</v>
      </c>
      <c r="M3370" s="176">
        <f t="shared" si="288"/>
        <v>70</v>
      </c>
      <c r="N3370" s="1105" t="s">
        <v>5519</v>
      </c>
      <c r="O3370" s="1129" t="str">
        <f t="shared" si="287"/>
        <v/>
      </c>
      <c r="P3370" s="175"/>
      <c r="Q3370" s="175"/>
      <c r="R3370" s="175"/>
      <c r="S3370" s="175"/>
      <c r="T3370" s="175"/>
      <c r="U3370" s="175"/>
      <c r="V3370" s="175"/>
      <c r="W3370" s="175"/>
      <c r="X3370" s="175"/>
      <c r="Y3370" s="175"/>
      <c r="Z3370" s="175"/>
      <c r="AA3370" s="175"/>
      <c r="AB3370" s="175"/>
      <c r="AC3370" s="175"/>
      <c r="AD3370" s="175"/>
      <c r="AE3370" s="175"/>
      <c r="AF3370" s="175"/>
      <c r="AG3370" s="175"/>
    </row>
    <row r="3371" spans="1:33">
      <c r="A3371" s="647" t="str">
        <f t="shared" si="289"/>
        <v>令和1</v>
      </c>
      <c r="B3371" s="738">
        <f t="shared" si="285"/>
        <v>98</v>
      </c>
      <c r="C3371" s="736">
        <v>43861</v>
      </c>
      <c r="D3371" s="648" t="str">
        <f t="shared" si="286"/>
        <v/>
      </c>
      <c r="E3371" s="665">
        <v>1</v>
      </c>
      <c r="F3371" s="176" t="s">
        <v>7334</v>
      </c>
      <c r="G3371" s="176" t="s">
        <v>7218</v>
      </c>
      <c r="H3371" s="176" t="s">
        <v>7328</v>
      </c>
      <c r="I3371" s="665" t="s">
        <v>7265</v>
      </c>
      <c r="J3371" s="665">
        <v>2</v>
      </c>
      <c r="K3371" s="176">
        <v>4</v>
      </c>
      <c r="L3371" s="176">
        <v>146</v>
      </c>
      <c r="M3371" s="176">
        <f t="shared" si="288"/>
        <v>146</v>
      </c>
      <c r="N3371" s="1105"/>
      <c r="O3371" s="1129" t="str">
        <f t="shared" si="287"/>
        <v/>
      </c>
      <c r="P3371" s="175"/>
      <c r="Q3371" s="175"/>
      <c r="R3371" s="175"/>
      <c r="S3371" s="175"/>
      <c r="T3371" s="175"/>
      <c r="U3371" s="175"/>
      <c r="V3371" s="175"/>
      <c r="W3371" s="175"/>
      <c r="X3371" s="175"/>
      <c r="Y3371" s="175"/>
      <c r="Z3371" s="175"/>
      <c r="AA3371" s="175"/>
      <c r="AB3371" s="175"/>
      <c r="AC3371" s="175"/>
      <c r="AD3371" s="175"/>
      <c r="AE3371" s="175"/>
      <c r="AF3371" s="175"/>
      <c r="AG3371" s="175"/>
    </row>
    <row r="3372" spans="1:33">
      <c r="A3372" s="647" t="str">
        <f t="shared" si="289"/>
        <v>令和1</v>
      </c>
      <c r="B3372" s="738">
        <f t="shared" si="285"/>
        <v>98</v>
      </c>
      <c r="C3372" s="736">
        <v>43718</v>
      </c>
      <c r="D3372" s="648" t="str">
        <f t="shared" si="286"/>
        <v/>
      </c>
      <c r="E3372" s="665">
        <v>1</v>
      </c>
      <c r="F3372" s="176" t="s">
        <v>7335</v>
      </c>
      <c r="G3372" s="176" t="s">
        <v>2635</v>
      </c>
      <c r="H3372" s="176" t="s">
        <v>7328</v>
      </c>
      <c r="I3372" s="665" t="s">
        <v>7265</v>
      </c>
      <c r="J3372" s="665">
        <v>2</v>
      </c>
      <c r="K3372" s="176">
        <v>4</v>
      </c>
      <c r="L3372" s="176">
        <v>63</v>
      </c>
      <c r="M3372" s="176">
        <f t="shared" si="288"/>
        <v>63</v>
      </c>
      <c r="N3372" s="1105"/>
      <c r="O3372" s="1129" t="str">
        <f t="shared" si="287"/>
        <v/>
      </c>
      <c r="P3372" s="175"/>
      <c r="Q3372" s="175"/>
      <c r="R3372" s="175"/>
      <c r="S3372" s="175"/>
      <c r="T3372" s="175"/>
      <c r="U3372" s="175"/>
      <c r="V3372" s="175"/>
      <c r="W3372" s="175"/>
      <c r="X3372" s="175"/>
      <c r="Y3372" s="175"/>
      <c r="Z3372" s="175"/>
      <c r="AA3372" s="175"/>
      <c r="AB3372" s="175"/>
      <c r="AC3372" s="175"/>
      <c r="AD3372" s="175"/>
      <c r="AE3372" s="175"/>
      <c r="AF3372" s="175"/>
      <c r="AG3372" s="175"/>
    </row>
    <row r="3373" spans="1:33">
      <c r="A3373" s="647" t="str">
        <f t="shared" si="289"/>
        <v>令和1</v>
      </c>
      <c r="B3373" s="738">
        <f t="shared" si="285"/>
        <v>39</v>
      </c>
      <c r="C3373" s="736">
        <v>43741</v>
      </c>
      <c r="D3373" s="648">
        <f t="shared" si="286"/>
        <v>43742</v>
      </c>
      <c r="E3373" s="665">
        <v>2</v>
      </c>
      <c r="F3373" s="176" t="s">
        <v>7336</v>
      </c>
      <c r="G3373" s="176" t="s">
        <v>7218</v>
      </c>
      <c r="H3373" s="176" t="s">
        <v>7328</v>
      </c>
      <c r="I3373" s="665" t="s">
        <v>7265</v>
      </c>
      <c r="J3373" s="665">
        <v>2</v>
      </c>
      <c r="K3373" s="176">
        <v>13</v>
      </c>
      <c r="L3373" s="176">
        <v>36</v>
      </c>
      <c r="M3373" s="176">
        <f t="shared" si="288"/>
        <v>72</v>
      </c>
      <c r="N3373" s="1105"/>
      <c r="O3373" s="1129" t="str">
        <f t="shared" si="287"/>
        <v/>
      </c>
      <c r="P3373" s="175"/>
      <c r="Q3373" s="175"/>
      <c r="R3373" s="175"/>
      <c r="S3373" s="175"/>
      <c r="T3373" s="175"/>
      <c r="U3373" s="175"/>
      <c r="V3373" s="175"/>
      <c r="W3373" s="175"/>
      <c r="X3373" s="175"/>
      <c r="Y3373" s="175"/>
      <c r="Z3373" s="175"/>
      <c r="AA3373" s="175"/>
      <c r="AB3373" s="175"/>
      <c r="AC3373" s="175"/>
      <c r="AD3373" s="175"/>
      <c r="AE3373" s="175"/>
      <c r="AF3373" s="175"/>
      <c r="AG3373" s="175"/>
    </row>
    <row r="3374" spans="1:33">
      <c r="A3374" s="647" t="str">
        <f t="shared" si="289"/>
        <v>令和1</v>
      </c>
      <c r="B3374" s="738">
        <f t="shared" si="285"/>
        <v>53</v>
      </c>
      <c r="C3374" s="736">
        <v>43777</v>
      </c>
      <c r="D3374" s="648" t="str">
        <f t="shared" si="286"/>
        <v/>
      </c>
      <c r="E3374" s="665">
        <v>1</v>
      </c>
      <c r="F3374" s="176" t="s">
        <v>7337</v>
      </c>
      <c r="G3374" s="176" t="s">
        <v>2635</v>
      </c>
      <c r="H3374" s="176" t="s">
        <v>7328</v>
      </c>
      <c r="I3374" s="665" t="s">
        <v>7265</v>
      </c>
      <c r="J3374" s="665">
        <v>2</v>
      </c>
      <c r="K3374" s="176">
        <v>8</v>
      </c>
      <c r="L3374" s="176">
        <v>52</v>
      </c>
      <c r="M3374" s="176">
        <f t="shared" si="288"/>
        <v>52</v>
      </c>
      <c r="N3374" s="1105"/>
      <c r="O3374" s="1129" t="str">
        <f t="shared" si="287"/>
        <v/>
      </c>
      <c r="P3374" s="175"/>
      <c r="Q3374" s="175"/>
      <c r="R3374" s="175"/>
      <c r="S3374" s="175"/>
      <c r="T3374" s="175"/>
      <c r="U3374" s="175"/>
      <c r="V3374" s="175"/>
      <c r="W3374" s="175"/>
      <c r="X3374" s="175"/>
      <c r="Y3374" s="175"/>
      <c r="Z3374" s="175"/>
      <c r="AA3374" s="175"/>
      <c r="AB3374" s="175"/>
      <c r="AC3374" s="175"/>
      <c r="AD3374" s="175"/>
      <c r="AE3374" s="175"/>
      <c r="AF3374" s="175"/>
      <c r="AG3374" s="175"/>
    </row>
    <row r="3375" spans="1:33">
      <c r="A3375" s="647" t="str">
        <f t="shared" si="289"/>
        <v>令和1</v>
      </c>
      <c r="B3375" s="738">
        <f t="shared" si="285"/>
        <v>124</v>
      </c>
      <c r="C3375" s="736">
        <v>43644</v>
      </c>
      <c r="D3375" s="648" t="str">
        <f t="shared" si="286"/>
        <v/>
      </c>
      <c r="E3375" s="665">
        <v>1</v>
      </c>
      <c r="F3375" s="176" t="s">
        <v>7338</v>
      </c>
      <c r="G3375" s="176" t="s">
        <v>7218</v>
      </c>
      <c r="H3375" s="176" t="s">
        <v>7328</v>
      </c>
      <c r="I3375" s="665" t="s">
        <v>7205</v>
      </c>
      <c r="J3375" s="665">
        <v>2</v>
      </c>
      <c r="K3375" s="176">
        <v>2</v>
      </c>
      <c r="L3375" s="176">
        <v>126</v>
      </c>
      <c r="M3375" s="176">
        <f t="shared" si="288"/>
        <v>126</v>
      </c>
      <c r="N3375" s="1105"/>
      <c r="O3375" s="1129" t="str">
        <f t="shared" si="287"/>
        <v/>
      </c>
      <c r="P3375" s="175"/>
      <c r="Q3375" s="175"/>
      <c r="R3375" s="175"/>
      <c r="S3375" s="175"/>
      <c r="T3375" s="175"/>
      <c r="U3375" s="175"/>
      <c r="V3375" s="175"/>
      <c r="W3375" s="175"/>
      <c r="X3375" s="175"/>
      <c r="Y3375" s="175"/>
      <c r="Z3375" s="175"/>
      <c r="AA3375" s="175"/>
      <c r="AB3375" s="175"/>
      <c r="AC3375" s="175"/>
      <c r="AD3375" s="175"/>
      <c r="AE3375" s="175"/>
      <c r="AF3375" s="175"/>
      <c r="AG3375" s="175"/>
    </row>
    <row r="3376" spans="1:33">
      <c r="A3376" s="647" t="str">
        <f t="shared" si="289"/>
        <v>令和1</v>
      </c>
      <c r="B3376" s="738">
        <f t="shared" si="285"/>
        <v>111</v>
      </c>
      <c r="C3376" s="736">
        <v>43608</v>
      </c>
      <c r="D3376" s="648" t="str">
        <f t="shared" si="286"/>
        <v/>
      </c>
      <c r="E3376" s="665">
        <v>1</v>
      </c>
      <c r="F3376" s="176" t="s">
        <v>7339</v>
      </c>
      <c r="G3376" s="176" t="s">
        <v>7340</v>
      </c>
      <c r="H3376" s="176" t="s">
        <v>7328</v>
      </c>
      <c r="I3376" s="665" t="s">
        <v>7205</v>
      </c>
      <c r="J3376" s="665">
        <v>1</v>
      </c>
      <c r="K3376" s="176">
        <v>3</v>
      </c>
      <c r="L3376" s="176">
        <v>46</v>
      </c>
      <c r="M3376" s="176">
        <f t="shared" si="288"/>
        <v>46</v>
      </c>
      <c r="N3376" s="1105" t="s">
        <v>5519</v>
      </c>
      <c r="O3376" s="1129" t="str">
        <f t="shared" si="287"/>
        <v/>
      </c>
      <c r="P3376" s="175"/>
      <c r="Q3376" s="175"/>
      <c r="R3376" s="175"/>
      <c r="S3376" s="175"/>
      <c r="T3376" s="175"/>
      <c r="U3376" s="175"/>
      <c r="V3376" s="175"/>
      <c r="W3376" s="175"/>
      <c r="X3376" s="175"/>
      <c r="Y3376" s="175"/>
      <c r="Z3376" s="175"/>
      <c r="AA3376" s="175"/>
      <c r="AB3376" s="175"/>
      <c r="AC3376" s="175"/>
      <c r="AD3376" s="175"/>
      <c r="AE3376" s="175"/>
      <c r="AF3376" s="175"/>
      <c r="AG3376" s="175"/>
    </row>
    <row r="3377" spans="1:33">
      <c r="A3377" s="647" t="str">
        <f t="shared" si="289"/>
        <v>令和1</v>
      </c>
      <c r="B3377" s="738">
        <f t="shared" si="285"/>
        <v>69</v>
      </c>
      <c r="C3377" s="736">
        <v>43579</v>
      </c>
      <c r="D3377" s="648" t="str">
        <f t="shared" si="286"/>
        <v/>
      </c>
      <c r="E3377" s="665">
        <v>1</v>
      </c>
      <c r="F3377" s="176" t="s">
        <v>7341</v>
      </c>
      <c r="G3377" s="176" t="s">
        <v>7342</v>
      </c>
      <c r="H3377" s="176" t="s">
        <v>7343</v>
      </c>
      <c r="I3377" s="665" t="s">
        <v>7344</v>
      </c>
      <c r="J3377" s="665" t="s">
        <v>3688</v>
      </c>
      <c r="K3377" s="176">
        <v>6</v>
      </c>
      <c r="L3377" s="176">
        <v>73</v>
      </c>
      <c r="M3377" s="176">
        <f t="shared" si="288"/>
        <v>73</v>
      </c>
      <c r="N3377" s="1105"/>
      <c r="O3377" s="1129" t="str">
        <f t="shared" si="287"/>
        <v/>
      </c>
      <c r="P3377" s="175"/>
      <c r="Q3377" s="175"/>
      <c r="R3377" s="175"/>
      <c r="S3377" s="175"/>
      <c r="T3377" s="175"/>
      <c r="U3377" s="175"/>
      <c r="V3377" s="175"/>
      <c r="W3377" s="175"/>
      <c r="X3377" s="175"/>
      <c r="Y3377" s="175"/>
      <c r="Z3377" s="175"/>
      <c r="AA3377" s="175"/>
      <c r="AB3377" s="175"/>
      <c r="AC3377" s="175"/>
      <c r="AD3377" s="175"/>
      <c r="AE3377" s="175"/>
      <c r="AF3377" s="175"/>
      <c r="AG3377" s="175"/>
    </row>
    <row r="3378" spans="1:33">
      <c r="A3378" s="647" t="str">
        <f t="shared" si="289"/>
        <v>令和1</v>
      </c>
      <c r="B3378" s="738">
        <f t="shared" si="285"/>
        <v>69</v>
      </c>
      <c r="C3378" s="736">
        <v>43598</v>
      </c>
      <c r="D3378" s="648" t="str">
        <f t="shared" si="286"/>
        <v/>
      </c>
      <c r="E3378" s="665">
        <v>1</v>
      </c>
      <c r="F3378" s="176" t="s">
        <v>7345</v>
      </c>
      <c r="G3378" s="176" t="s">
        <v>7346</v>
      </c>
      <c r="H3378" s="176" t="s">
        <v>7343</v>
      </c>
      <c r="I3378" s="665" t="s">
        <v>7344</v>
      </c>
      <c r="J3378" s="665" t="s">
        <v>3688</v>
      </c>
      <c r="K3378" s="176">
        <v>6</v>
      </c>
      <c r="L3378" s="176">
        <v>91</v>
      </c>
      <c r="M3378" s="176">
        <f t="shared" si="288"/>
        <v>91</v>
      </c>
      <c r="N3378" s="1105"/>
      <c r="O3378" s="1129" t="str">
        <f t="shared" si="287"/>
        <v/>
      </c>
      <c r="P3378" s="175"/>
      <c r="Q3378" s="175"/>
      <c r="R3378" s="175"/>
      <c r="S3378" s="175"/>
      <c r="T3378" s="175"/>
      <c r="U3378" s="175"/>
      <c r="V3378" s="175"/>
      <c r="W3378" s="175"/>
      <c r="X3378" s="175"/>
      <c r="Y3378" s="175"/>
      <c r="Z3378" s="175"/>
      <c r="AA3378" s="175"/>
      <c r="AB3378" s="175"/>
      <c r="AC3378" s="175"/>
      <c r="AD3378" s="175"/>
      <c r="AE3378" s="175"/>
      <c r="AF3378" s="175"/>
      <c r="AG3378" s="175"/>
    </row>
    <row r="3379" spans="1:33">
      <c r="A3379" s="647" t="str">
        <f t="shared" si="289"/>
        <v>令和1</v>
      </c>
      <c r="B3379" s="738">
        <f t="shared" si="285"/>
        <v>82</v>
      </c>
      <c r="C3379" s="736">
        <v>43621</v>
      </c>
      <c r="D3379" s="648" t="str">
        <f t="shared" si="286"/>
        <v/>
      </c>
      <c r="E3379" s="665">
        <v>1</v>
      </c>
      <c r="F3379" s="176" t="s">
        <v>7347</v>
      </c>
      <c r="G3379" s="176" t="s">
        <v>7346</v>
      </c>
      <c r="H3379" s="176" t="s">
        <v>7343</v>
      </c>
      <c r="I3379" s="665" t="s">
        <v>7344</v>
      </c>
      <c r="J3379" s="665" t="s">
        <v>3688</v>
      </c>
      <c r="K3379" s="176">
        <v>5</v>
      </c>
      <c r="L3379" s="176">
        <v>60</v>
      </c>
      <c r="M3379" s="176">
        <f t="shared" si="288"/>
        <v>60</v>
      </c>
      <c r="N3379" s="1105"/>
      <c r="O3379" s="1129" t="str">
        <f t="shared" si="287"/>
        <v/>
      </c>
      <c r="P3379" s="175"/>
      <c r="Q3379" s="175"/>
      <c r="R3379" s="175"/>
      <c r="S3379" s="175"/>
      <c r="T3379" s="175"/>
      <c r="U3379" s="175"/>
      <c r="V3379" s="175"/>
      <c r="W3379" s="175"/>
      <c r="X3379" s="175"/>
      <c r="Y3379" s="175"/>
      <c r="Z3379" s="175"/>
      <c r="AA3379" s="175"/>
      <c r="AB3379" s="175"/>
      <c r="AC3379" s="175"/>
      <c r="AD3379" s="175"/>
      <c r="AE3379" s="175"/>
      <c r="AF3379" s="175"/>
      <c r="AG3379" s="175"/>
    </row>
    <row r="3380" spans="1:33">
      <c r="A3380" s="647" t="str">
        <f t="shared" si="289"/>
        <v>令和1</v>
      </c>
      <c r="B3380" s="738">
        <f t="shared" si="285"/>
        <v>82</v>
      </c>
      <c r="C3380" s="736">
        <v>43676</v>
      </c>
      <c r="D3380" s="648">
        <f t="shared" si="286"/>
        <v>43677</v>
      </c>
      <c r="E3380" s="665">
        <v>2</v>
      </c>
      <c r="F3380" s="176" t="s">
        <v>7348</v>
      </c>
      <c r="G3380" s="176" t="s">
        <v>7349</v>
      </c>
      <c r="H3380" s="176" t="s">
        <v>7343</v>
      </c>
      <c r="I3380" s="665" t="s">
        <v>7344</v>
      </c>
      <c r="J3380" s="665">
        <v>2</v>
      </c>
      <c r="K3380" s="176">
        <v>5</v>
      </c>
      <c r="L3380" s="176">
        <v>54</v>
      </c>
      <c r="M3380" s="176">
        <f t="shared" si="288"/>
        <v>108</v>
      </c>
      <c r="N3380" s="1105"/>
      <c r="O3380" s="1129" t="str">
        <f t="shared" si="287"/>
        <v/>
      </c>
      <c r="P3380" s="175"/>
      <c r="Q3380" s="175"/>
      <c r="R3380" s="175"/>
      <c r="S3380" s="175"/>
      <c r="T3380" s="175"/>
      <c r="U3380" s="175"/>
      <c r="V3380" s="175"/>
      <c r="W3380" s="175"/>
      <c r="X3380" s="175"/>
      <c r="Y3380" s="175"/>
      <c r="Z3380" s="175"/>
      <c r="AA3380" s="175"/>
      <c r="AB3380" s="175"/>
      <c r="AC3380" s="175"/>
      <c r="AD3380" s="175"/>
      <c r="AE3380" s="175"/>
      <c r="AF3380" s="175"/>
      <c r="AG3380" s="175"/>
    </row>
    <row r="3381" spans="1:33">
      <c r="A3381" s="647" t="str">
        <f t="shared" si="289"/>
        <v>令和1</v>
      </c>
      <c r="B3381" s="738">
        <f t="shared" si="285"/>
        <v>82</v>
      </c>
      <c r="C3381" s="736">
        <v>43706</v>
      </c>
      <c r="D3381" s="648" t="str">
        <f t="shared" si="286"/>
        <v/>
      </c>
      <c r="E3381" s="665">
        <v>1</v>
      </c>
      <c r="F3381" s="176" t="s">
        <v>7350</v>
      </c>
      <c r="G3381" s="176" t="s">
        <v>7351</v>
      </c>
      <c r="H3381" s="176" t="s">
        <v>7343</v>
      </c>
      <c r="I3381" s="665" t="s">
        <v>7344</v>
      </c>
      <c r="J3381" s="665">
        <v>2</v>
      </c>
      <c r="K3381" s="176">
        <v>5</v>
      </c>
      <c r="L3381" s="176">
        <v>41</v>
      </c>
      <c r="M3381" s="176">
        <f t="shared" si="288"/>
        <v>41</v>
      </c>
      <c r="N3381" s="1105"/>
      <c r="O3381" s="1129" t="str">
        <f t="shared" si="287"/>
        <v/>
      </c>
      <c r="P3381" s="175"/>
      <c r="Q3381" s="175"/>
      <c r="R3381" s="175"/>
      <c r="S3381" s="175"/>
      <c r="T3381" s="175"/>
      <c r="U3381" s="175"/>
      <c r="V3381" s="175"/>
      <c r="W3381" s="175"/>
      <c r="X3381" s="175"/>
      <c r="Y3381" s="175"/>
      <c r="Z3381" s="175"/>
      <c r="AA3381" s="175"/>
      <c r="AB3381" s="175"/>
      <c r="AC3381" s="175"/>
      <c r="AD3381" s="175"/>
      <c r="AE3381" s="175"/>
      <c r="AF3381" s="175"/>
      <c r="AG3381" s="175"/>
    </row>
    <row r="3382" spans="1:33">
      <c r="A3382" s="647" t="str">
        <f t="shared" si="289"/>
        <v>令和1</v>
      </c>
      <c r="B3382" s="738">
        <f t="shared" si="285"/>
        <v>33</v>
      </c>
      <c r="C3382" s="736">
        <v>43721</v>
      </c>
      <c r="D3382" s="648" t="str">
        <f t="shared" si="286"/>
        <v/>
      </c>
      <c r="E3382" s="665">
        <v>1</v>
      </c>
      <c r="F3382" s="176" t="s">
        <v>7352</v>
      </c>
      <c r="G3382" s="176" t="s">
        <v>7346</v>
      </c>
      <c r="H3382" s="176" t="s">
        <v>7343</v>
      </c>
      <c r="I3382" s="665" t="s">
        <v>7344</v>
      </c>
      <c r="J3382" s="665">
        <v>1</v>
      </c>
      <c r="K3382" s="176">
        <v>17</v>
      </c>
      <c r="L3382" s="176">
        <v>118</v>
      </c>
      <c r="M3382" s="176">
        <f t="shared" si="288"/>
        <v>118</v>
      </c>
      <c r="N3382" s="1105"/>
      <c r="O3382" s="1129" t="str">
        <f t="shared" si="287"/>
        <v/>
      </c>
      <c r="P3382" s="175"/>
      <c r="Q3382" s="175"/>
      <c r="R3382" s="175"/>
      <c r="S3382" s="175"/>
      <c r="T3382" s="175"/>
      <c r="U3382" s="175"/>
      <c r="V3382" s="175"/>
      <c r="W3382" s="175"/>
      <c r="X3382" s="175"/>
      <c r="Y3382" s="175"/>
      <c r="Z3382" s="175"/>
      <c r="AA3382" s="175"/>
      <c r="AB3382" s="175"/>
      <c r="AC3382" s="175"/>
      <c r="AD3382" s="175"/>
      <c r="AE3382" s="175"/>
      <c r="AF3382" s="175"/>
      <c r="AG3382" s="175"/>
    </row>
    <row r="3383" spans="1:33">
      <c r="A3383" s="647" t="str">
        <f t="shared" si="289"/>
        <v>令和1</v>
      </c>
      <c r="B3383" s="738">
        <f t="shared" si="285"/>
        <v>29</v>
      </c>
      <c r="C3383" s="736">
        <v>43629</v>
      </c>
      <c r="D3383" s="648" t="str">
        <f t="shared" si="286"/>
        <v/>
      </c>
      <c r="E3383" s="665">
        <v>1</v>
      </c>
      <c r="F3383" s="176" t="s">
        <v>7353</v>
      </c>
      <c r="G3383" s="176" t="s">
        <v>7354</v>
      </c>
      <c r="H3383" s="176" t="s">
        <v>3300</v>
      </c>
      <c r="I3383" s="665" t="s">
        <v>7290</v>
      </c>
      <c r="J3383" s="665">
        <v>1</v>
      </c>
      <c r="K3383" s="176">
        <v>23</v>
      </c>
      <c r="L3383" s="176">
        <v>161</v>
      </c>
      <c r="M3383" s="176">
        <f t="shared" si="288"/>
        <v>161</v>
      </c>
      <c r="N3383" s="1105" t="s">
        <v>5519</v>
      </c>
      <c r="O3383" s="1129" t="str">
        <f t="shared" si="287"/>
        <v/>
      </c>
      <c r="P3383" s="175"/>
      <c r="Q3383" s="175"/>
      <c r="R3383" s="175"/>
      <c r="S3383" s="175"/>
      <c r="T3383" s="175"/>
      <c r="U3383" s="175"/>
      <c r="V3383" s="175"/>
      <c r="W3383" s="175"/>
      <c r="X3383" s="175"/>
      <c r="Y3383" s="175"/>
      <c r="Z3383" s="175"/>
      <c r="AA3383" s="175"/>
      <c r="AB3383" s="175"/>
      <c r="AC3383" s="175"/>
      <c r="AD3383" s="175"/>
      <c r="AE3383" s="175"/>
      <c r="AF3383" s="175"/>
      <c r="AG3383" s="175"/>
    </row>
    <row r="3384" spans="1:33">
      <c r="A3384" s="647" t="str">
        <f t="shared" si="289"/>
        <v>令和1</v>
      </c>
      <c r="B3384" s="738">
        <f t="shared" si="285"/>
        <v>41</v>
      </c>
      <c r="C3384" s="736">
        <v>43773</v>
      </c>
      <c r="D3384" s="648" t="str">
        <f t="shared" si="286"/>
        <v/>
      </c>
      <c r="E3384" s="665">
        <v>1</v>
      </c>
      <c r="F3384" s="176" t="s">
        <v>7355</v>
      </c>
      <c r="G3384" s="176" t="s">
        <v>7356</v>
      </c>
      <c r="H3384" s="176" t="s">
        <v>3300</v>
      </c>
      <c r="I3384" s="665" t="s">
        <v>7290</v>
      </c>
      <c r="J3384" s="665">
        <v>1</v>
      </c>
      <c r="K3384" s="176">
        <v>11</v>
      </c>
      <c r="L3384" s="176">
        <v>525</v>
      </c>
      <c r="M3384" s="176">
        <f t="shared" si="288"/>
        <v>525</v>
      </c>
      <c r="N3384" s="1105" t="s">
        <v>5519</v>
      </c>
      <c r="O3384" s="1129" t="str">
        <f t="shared" si="287"/>
        <v/>
      </c>
      <c r="P3384" s="175"/>
      <c r="Q3384" s="175"/>
      <c r="R3384" s="175"/>
      <c r="S3384" s="175"/>
      <c r="T3384" s="175"/>
      <c r="U3384" s="175"/>
      <c r="V3384" s="175"/>
      <c r="W3384" s="175"/>
      <c r="X3384" s="175"/>
      <c r="Y3384" s="175"/>
      <c r="Z3384" s="175"/>
      <c r="AA3384" s="175"/>
      <c r="AB3384" s="175"/>
      <c r="AC3384" s="175"/>
      <c r="AD3384" s="175"/>
      <c r="AE3384" s="175"/>
      <c r="AF3384" s="175"/>
      <c r="AG3384" s="175"/>
    </row>
    <row r="3385" spans="1:33">
      <c r="A3385" s="647" t="str">
        <f t="shared" si="289"/>
        <v>令和1</v>
      </c>
      <c r="B3385" s="738">
        <f t="shared" si="285"/>
        <v>69</v>
      </c>
      <c r="C3385" s="736">
        <v>43571</v>
      </c>
      <c r="D3385" s="648" t="str">
        <f t="shared" si="286"/>
        <v/>
      </c>
      <c r="E3385" s="665">
        <v>1</v>
      </c>
      <c r="F3385" s="176" t="s">
        <v>7357</v>
      </c>
      <c r="G3385" s="176" t="s">
        <v>7358</v>
      </c>
      <c r="H3385" s="176" t="s">
        <v>7359</v>
      </c>
      <c r="I3385" s="665" t="s">
        <v>7344</v>
      </c>
      <c r="J3385" s="665" t="s">
        <v>3513</v>
      </c>
      <c r="K3385" s="176">
        <v>6</v>
      </c>
      <c r="L3385" s="176">
        <v>22</v>
      </c>
      <c r="M3385" s="176">
        <f t="shared" si="288"/>
        <v>22</v>
      </c>
      <c r="N3385" s="1105" t="s">
        <v>5519</v>
      </c>
      <c r="O3385" s="1129" t="str">
        <f t="shared" si="287"/>
        <v/>
      </c>
      <c r="P3385" s="175"/>
      <c r="Q3385" s="175"/>
      <c r="R3385" s="175"/>
      <c r="S3385" s="175"/>
      <c r="T3385" s="175"/>
      <c r="U3385" s="175"/>
      <c r="V3385" s="175"/>
      <c r="W3385" s="175"/>
      <c r="X3385" s="175"/>
      <c r="Y3385" s="175"/>
      <c r="Z3385" s="175"/>
      <c r="AA3385" s="175"/>
      <c r="AB3385" s="175"/>
      <c r="AC3385" s="175"/>
      <c r="AD3385" s="175"/>
      <c r="AE3385" s="175"/>
      <c r="AF3385" s="175"/>
      <c r="AG3385" s="175"/>
    </row>
    <row r="3386" spans="1:33">
      <c r="A3386" s="647" t="str">
        <f t="shared" ref="A3386:A3417" si="290">IF(TEXT(EDATE(C3386,-3),"ggge")="平成31","令和1",TEXT(EDATE(C3386,-3),"ggge"))</f>
        <v>令和1</v>
      </c>
      <c r="B3386" s="738">
        <f t="shared" si="285"/>
        <v>31</v>
      </c>
      <c r="C3386" s="736">
        <v>43599</v>
      </c>
      <c r="D3386" s="648" t="str">
        <f t="shared" si="286"/>
        <v/>
      </c>
      <c r="E3386" s="665">
        <v>1</v>
      </c>
      <c r="F3386" s="176" t="s">
        <v>7360</v>
      </c>
      <c r="G3386" s="176" t="s">
        <v>7346</v>
      </c>
      <c r="H3386" s="176" t="s">
        <v>7359</v>
      </c>
      <c r="I3386" s="665" t="s">
        <v>7344</v>
      </c>
      <c r="J3386" s="665" t="s">
        <v>3688</v>
      </c>
      <c r="K3386" s="176">
        <v>19</v>
      </c>
      <c r="L3386" s="176">
        <v>84</v>
      </c>
      <c r="M3386" s="176">
        <f t="shared" si="288"/>
        <v>84</v>
      </c>
      <c r="N3386" s="1105" t="s">
        <v>5519</v>
      </c>
      <c r="O3386" s="1129" t="str">
        <f t="shared" si="287"/>
        <v/>
      </c>
      <c r="P3386" s="175"/>
      <c r="Q3386" s="175"/>
      <c r="R3386" s="175"/>
      <c r="S3386" s="175"/>
      <c r="T3386" s="175"/>
      <c r="U3386" s="175"/>
      <c r="V3386" s="175"/>
      <c r="W3386" s="175"/>
      <c r="X3386" s="175"/>
      <c r="Y3386" s="175"/>
      <c r="Z3386" s="175"/>
      <c r="AA3386" s="175"/>
      <c r="AB3386" s="175"/>
      <c r="AC3386" s="175"/>
      <c r="AD3386" s="175"/>
      <c r="AE3386" s="175"/>
      <c r="AF3386" s="175"/>
      <c r="AG3386" s="175"/>
    </row>
    <row r="3387" spans="1:33">
      <c r="A3387" s="647" t="str">
        <f t="shared" si="290"/>
        <v>令和1</v>
      </c>
      <c r="B3387" s="738">
        <f t="shared" si="285"/>
        <v>82</v>
      </c>
      <c r="C3387" s="736">
        <v>43642</v>
      </c>
      <c r="D3387" s="648" t="str">
        <f t="shared" si="286"/>
        <v/>
      </c>
      <c r="E3387" s="665">
        <v>1</v>
      </c>
      <c r="F3387" s="176" t="s">
        <v>7361</v>
      </c>
      <c r="G3387" s="176" t="s">
        <v>7346</v>
      </c>
      <c r="H3387" s="176" t="s">
        <v>7359</v>
      </c>
      <c r="I3387" s="665" t="s">
        <v>7344</v>
      </c>
      <c r="J3387" s="665" t="s">
        <v>3688</v>
      </c>
      <c r="K3387" s="176">
        <v>5</v>
      </c>
      <c r="L3387" s="176">
        <v>116</v>
      </c>
      <c r="M3387" s="176">
        <f t="shared" si="288"/>
        <v>116</v>
      </c>
      <c r="N3387" s="1105"/>
      <c r="O3387" s="1129" t="str">
        <f t="shared" si="287"/>
        <v/>
      </c>
      <c r="P3387" s="175"/>
      <c r="Q3387" s="175"/>
      <c r="R3387" s="175"/>
      <c r="S3387" s="175"/>
      <c r="T3387" s="175"/>
      <c r="U3387" s="175"/>
      <c r="V3387" s="175"/>
      <c r="W3387" s="175"/>
      <c r="X3387" s="175"/>
      <c r="Y3387" s="175"/>
      <c r="Z3387" s="175"/>
      <c r="AA3387" s="175"/>
      <c r="AB3387" s="175"/>
      <c r="AC3387" s="175"/>
      <c r="AD3387" s="175"/>
      <c r="AE3387" s="175"/>
      <c r="AF3387" s="175"/>
      <c r="AG3387" s="175"/>
    </row>
    <row r="3388" spans="1:33">
      <c r="A3388" s="647" t="str">
        <f t="shared" si="290"/>
        <v>令和1</v>
      </c>
      <c r="B3388" s="738">
        <f t="shared" si="285"/>
        <v>12</v>
      </c>
      <c r="C3388" s="736">
        <v>43669</v>
      </c>
      <c r="D3388" s="648">
        <f t="shared" si="286"/>
        <v>43670</v>
      </c>
      <c r="E3388" s="665">
        <v>2</v>
      </c>
      <c r="F3388" s="176" t="s">
        <v>7362</v>
      </c>
      <c r="G3388" s="176" t="s">
        <v>7363</v>
      </c>
      <c r="H3388" s="176" t="s">
        <v>7359</v>
      </c>
      <c r="I3388" s="665" t="s">
        <v>7344</v>
      </c>
      <c r="J3388" s="665">
        <v>1</v>
      </c>
      <c r="K3388" s="176">
        <v>75</v>
      </c>
      <c r="L3388" s="176">
        <v>141</v>
      </c>
      <c r="M3388" s="176">
        <f t="shared" si="288"/>
        <v>282</v>
      </c>
      <c r="N3388" s="1105"/>
      <c r="O3388" s="1129" t="str">
        <f t="shared" si="287"/>
        <v/>
      </c>
      <c r="P3388" s="175"/>
      <c r="Q3388" s="175"/>
      <c r="R3388" s="175"/>
      <c r="S3388" s="175"/>
      <c r="T3388" s="175"/>
      <c r="U3388" s="175"/>
      <c r="V3388" s="175"/>
      <c r="W3388" s="175"/>
      <c r="X3388" s="175"/>
      <c r="Y3388" s="175"/>
      <c r="Z3388" s="175"/>
      <c r="AA3388" s="175"/>
      <c r="AB3388" s="175"/>
      <c r="AC3388" s="175"/>
      <c r="AD3388" s="175"/>
      <c r="AE3388" s="175"/>
      <c r="AF3388" s="175"/>
      <c r="AG3388" s="175"/>
    </row>
    <row r="3389" spans="1:33">
      <c r="A3389" s="647" t="str">
        <f t="shared" si="290"/>
        <v>令和1</v>
      </c>
      <c r="B3389" s="738">
        <f t="shared" si="285"/>
        <v>111</v>
      </c>
      <c r="C3389" s="736">
        <v>43698</v>
      </c>
      <c r="D3389" s="648" t="str">
        <f t="shared" si="286"/>
        <v/>
      </c>
      <c r="E3389" s="665">
        <v>1</v>
      </c>
      <c r="F3389" s="176" t="s">
        <v>7364</v>
      </c>
      <c r="G3389" s="176" t="s">
        <v>7346</v>
      </c>
      <c r="H3389" s="176" t="s">
        <v>7359</v>
      </c>
      <c r="I3389" s="665" t="s">
        <v>7344</v>
      </c>
      <c r="J3389" s="665">
        <v>2</v>
      </c>
      <c r="K3389" s="176">
        <v>3</v>
      </c>
      <c r="L3389" s="176">
        <v>49</v>
      </c>
      <c r="M3389" s="176">
        <f t="shared" si="288"/>
        <v>49</v>
      </c>
      <c r="N3389" s="1105" t="s">
        <v>5519</v>
      </c>
      <c r="O3389" s="1129" t="str">
        <f t="shared" si="287"/>
        <v/>
      </c>
      <c r="P3389" s="175"/>
      <c r="Q3389" s="175"/>
      <c r="R3389" s="175"/>
      <c r="S3389" s="175"/>
      <c r="T3389" s="175"/>
      <c r="U3389" s="175"/>
      <c r="V3389" s="175"/>
      <c r="W3389" s="175"/>
      <c r="X3389" s="175"/>
      <c r="Y3389" s="175"/>
      <c r="Z3389" s="175"/>
      <c r="AA3389" s="175"/>
      <c r="AB3389" s="175"/>
      <c r="AC3389" s="175"/>
      <c r="AD3389" s="175"/>
      <c r="AE3389" s="175"/>
      <c r="AF3389" s="175"/>
      <c r="AG3389" s="175"/>
    </row>
    <row r="3390" spans="1:33">
      <c r="A3390" s="647" t="str">
        <f t="shared" si="290"/>
        <v>令和1</v>
      </c>
      <c r="B3390" s="738">
        <f t="shared" si="285"/>
        <v>38</v>
      </c>
      <c r="C3390" s="736">
        <v>43714</v>
      </c>
      <c r="D3390" s="648" t="str">
        <f t="shared" si="286"/>
        <v/>
      </c>
      <c r="E3390" s="665">
        <v>1</v>
      </c>
      <c r="F3390" s="176" t="s">
        <v>7365</v>
      </c>
      <c r="G3390" s="176" t="s">
        <v>7366</v>
      </c>
      <c r="H3390" s="176" t="s">
        <v>7359</v>
      </c>
      <c r="I3390" s="665" t="s">
        <v>7344</v>
      </c>
      <c r="J3390" s="665">
        <v>1</v>
      </c>
      <c r="K3390" s="176">
        <v>14</v>
      </c>
      <c r="L3390" s="176">
        <v>175</v>
      </c>
      <c r="M3390" s="176">
        <f t="shared" si="288"/>
        <v>175</v>
      </c>
      <c r="N3390" s="1105" t="s">
        <v>5519</v>
      </c>
      <c r="O3390" s="1129" t="str">
        <f t="shared" si="287"/>
        <v/>
      </c>
      <c r="P3390" s="175"/>
      <c r="Q3390" s="175"/>
      <c r="R3390" s="175"/>
      <c r="S3390" s="175"/>
      <c r="T3390" s="175"/>
      <c r="U3390" s="175"/>
      <c r="V3390" s="175"/>
      <c r="W3390" s="175"/>
      <c r="X3390" s="175"/>
      <c r="Y3390" s="175"/>
      <c r="Z3390" s="175"/>
      <c r="AA3390" s="175"/>
      <c r="AB3390" s="175"/>
      <c r="AC3390" s="175"/>
      <c r="AD3390" s="175"/>
      <c r="AE3390" s="175"/>
      <c r="AF3390" s="175"/>
      <c r="AG3390" s="175"/>
    </row>
    <row r="3391" spans="1:33">
      <c r="A3391" s="647" t="str">
        <f t="shared" si="290"/>
        <v>令和1</v>
      </c>
      <c r="B3391" s="738">
        <f t="shared" si="285"/>
        <v>17</v>
      </c>
      <c r="C3391" s="736">
        <v>43745</v>
      </c>
      <c r="D3391" s="648">
        <f t="shared" si="286"/>
        <v>43746</v>
      </c>
      <c r="E3391" s="665">
        <v>2</v>
      </c>
      <c r="F3391" s="176" t="s">
        <v>7367</v>
      </c>
      <c r="G3391" s="176" t="s">
        <v>7368</v>
      </c>
      <c r="H3391" s="176" t="s">
        <v>7359</v>
      </c>
      <c r="I3391" s="665" t="s">
        <v>7344</v>
      </c>
      <c r="J3391" s="665">
        <v>1</v>
      </c>
      <c r="K3391" s="176">
        <v>59</v>
      </c>
      <c r="L3391" s="176">
        <v>186</v>
      </c>
      <c r="M3391" s="176">
        <f t="shared" si="288"/>
        <v>372</v>
      </c>
      <c r="N3391" s="1105"/>
      <c r="O3391" s="1129" t="str">
        <f t="shared" si="287"/>
        <v/>
      </c>
      <c r="P3391" s="175"/>
      <c r="Q3391" s="175"/>
      <c r="R3391" s="175"/>
      <c r="S3391" s="175"/>
      <c r="T3391" s="175"/>
      <c r="U3391" s="175"/>
      <c r="V3391" s="175"/>
      <c r="W3391" s="175"/>
      <c r="X3391" s="175"/>
      <c r="Y3391" s="175"/>
      <c r="Z3391" s="175"/>
      <c r="AA3391" s="175"/>
      <c r="AB3391" s="175"/>
      <c r="AC3391" s="175"/>
      <c r="AD3391" s="175"/>
      <c r="AE3391" s="175"/>
      <c r="AF3391" s="175"/>
      <c r="AG3391" s="175"/>
    </row>
    <row r="3392" spans="1:33">
      <c r="A3392" s="647" t="str">
        <f t="shared" si="290"/>
        <v>令和1</v>
      </c>
      <c r="B3392" s="738">
        <f t="shared" si="285"/>
        <v>61</v>
      </c>
      <c r="C3392" s="736">
        <v>43755</v>
      </c>
      <c r="D3392" s="648" t="str">
        <f t="shared" si="286"/>
        <v/>
      </c>
      <c r="E3392" s="665">
        <v>1</v>
      </c>
      <c r="F3392" s="176" t="s">
        <v>7369</v>
      </c>
      <c r="G3392" s="176" t="s">
        <v>7346</v>
      </c>
      <c r="H3392" s="176" t="s">
        <v>7359</v>
      </c>
      <c r="I3392" s="665" t="s">
        <v>7344</v>
      </c>
      <c r="J3392" s="665">
        <v>2</v>
      </c>
      <c r="K3392" s="176">
        <v>7</v>
      </c>
      <c r="L3392" s="176">
        <v>86</v>
      </c>
      <c r="M3392" s="176">
        <f t="shared" si="288"/>
        <v>86</v>
      </c>
      <c r="N3392" s="1105"/>
      <c r="O3392" s="1129" t="str">
        <f t="shared" si="287"/>
        <v/>
      </c>
      <c r="P3392" s="175"/>
      <c r="Q3392" s="175"/>
      <c r="R3392" s="175"/>
      <c r="S3392" s="175"/>
      <c r="T3392" s="175"/>
      <c r="U3392" s="175"/>
      <c r="V3392" s="175"/>
      <c r="W3392" s="175"/>
      <c r="X3392" s="175"/>
      <c r="Y3392" s="175"/>
      <c r="Z3392" s="175"/>
      <c r="AA3392" s="175"/>
      <c r="AB3392" s="175"/>
      <c r="AC3392" s="175"/>
      <c r="AD3392" s="175"/>
      <c r="AE3392" s="175"/>
      <c r="AF3392" s="175"/>
      <c r="AG3392" s="175"/>
    </row>
    <row r="3393" spans="1:33">
      <c r="A3393" s="647" t="str">
        <f t="shared" si="290"/>
        <v>令和1</v>
      </c>
      <c r="B3393" s="738">
        <f t="shared" si="285"/>
        <v>53</v>
      </c>
      <c r="C3393" s="736">
        <v>43769</v>
      </c>
      <c r="D3393" s="648" t="str">
        <f t="shared" si="286"/>
        <v/>
      </c>
      <c r="E3393" s="665">
        <v>1</v>
      </c>
      <c r="F3393" s="176" t="s">
        <v>7370</v>
      </c>
      <c r="G3393" s="176" t="s">
        <v>7346</v>
      </c>
      <c r="H3393" s="176" t="s">
        <v>7359</v>
      </c>
      <c r="I3393" s="665" t="s">
        <v>7344</v>
      </c>
      <c r="J3393" s="665">
        <v>2</v>
      </c>
      <c r="K3393" s="176">
        <v>8</v>
      </c>
      <c r="L3393" s="176">
        <v>56</v>
      </c>
      <c r="M3393" s="176">
        <f t="shared" si="288"/>
        <v>56</v>
      </c>
      <c r="N3393" s="1105"/>
      <c r="O3393" s="1129" t="str">
        <f t="shared" si="287"/>
        <v/>
      </c>
      <c r="P3393" s="175"/>
      <c r="Q3393" s="175"/>
      <c r="R3393" s="175"/>
      <c r="S3393" s="175"/>
      <c r="T3393" s="175"/>
      <c r="U3393" s="175"/>
      <c r="V3393" s="175"/>
      <c r="W3393" s="175"/>
      <c r="X3393" s="175"/>
      <c r="Y3393" s="175"/>
      <c r="Z3393" s="175"/>
      <c r="AA3393" s="175"/>
      <c r="AB3393" s="175"/>
      <c r="AC3393" s="175"/>
      <c r="AD3393" s="175"/>
      <c r="AE3393" s="175"/>
      <c r="AF3393" s="175"/>
      <c r="AG3393" s="175"/>
    </row>
    <row r="3394" spans="1:33">
      <c r="A3394" s="647" t="str">
        <f t="shared" si="290"/>
        <v>令和1</v>
      </c>
      <c r="B3394" s="738">
        <f t="shared" si="285"/>
        <v>137</v>
      </c>
      <c r="C3394" s="736">
        <v>43770</v>
      </c>
      <c r="D3394" s="648" t="str">
        <f t="shared" si="286"/>
        <v/>
      </c>
      <c r="E3394" s="665">
        <v>1</v>
      </c>
      <c r="F3394" s="176" t="s">
        <v>7371</v>
      </c>
      <c r="G3394" s="176" t="s">
        <v>7372</v>
      </c>
      <c r="H3394" s="176" t="s">
        <v>7359</v>
      </c>
      <c r="I3394" s="665" t="s">
        <v>7344</v>
      </c>
      <c r="J3394" s="665">
        <v>2</v>
      </c>
      <c r="K3394" s="176">
        <v>1</v>
      </c>
      <c r="L3394" s="176">
        <v>49</v>
      </c>
      <c r="M3394" s="176">
        <f t="shared" si="288"/>
        <v>49</v>
      </c>
      <c r="N3394" s="1105" t="s">
        <v>5519</v>
      </c>
      <c r="O3394" s="1129" t="str">
        <f t="shared" si="287"/>
        <v/>
      </c>
      <c r="P3394" s="175"/>
      <c r="Q3394" s="175"/>
      <c r="R3394" s="175"/>
      <c r="S3394" s="175"/>
      <c r="T3394" s="175"/>
      <c r="U3394" s="175"/>
      <c r="V3394" s="175"/>
      <c r="W3394" s="175"/>
      <c r="X3394" s="175"/>
      <c r="Y3394" s="175"/>
      <c r="Z3394" s="175"/>
      <c r="AA3394" s="175"/>
      <c r="AB3394" s="175"/>
      <c r="AC3394" s="175"/>
      <c r="AD3394" s="175"/>
      <c r="AE3394" s="175"/>
      <c r="AF3394" s="175"/>
      <c r="AG3394" s="175"/>
    </row>
    <row r="3395" spans="1:33">
      <c r="A3395" s="647" t="str">
        <f t="shared" si="290"/>
        <v>令和1</v>
      </c>
      <c r="B3395" s="738">
        <f t="shared" si="285"/>
        <v>98</v>
      </c>
      <c r="C3395" s="736">
        <v>43780</v>
      </c>
      <c r="D3395" s="648" t="str">
        <f t="shared" si="286"/>
        <v/>
      </c>
      <c r="E3395" s="665">
        <v>1</v>
      </c>
      <c r="F3395" s="176" t="s">
        <v>7373</v>
      </c>
      <c r="G3395" s="176" t="s">
        <v>7346</v>
      </c>
      <c r="H3395" s="176" t="s">
        <v>7359</v>
      </c>
      <c r="I3395" s="665" t="s">
        <v>7344</v>
      </c>
      <c r="J3395" s="665">
        <v>2</v>
      </c>
      <c r="K3395" s="176">
        <v>4</v>
      </c>
      <c r="L3395" s="176">
        <v>51</v>
      </c>
      <c r="M3395" s="176">
        <f t="shared" si="288"/>
        <v>51</v>
      </c>
      <c r="N3395" s="1105"/>
      <c r="O3395" s="1129" t="str">
        <f t="shared" si="287"/>
        <v/>
      </c>
      <c r="P3395" s="175"/>
      <c r="Q3395" s="175"/>
      <c r="R3395" s="175"/>
      <c r="S3395" s="175"/>
      <c r="T3395" s="175"/>
      <c r="U3395" s="175"/>
      <c r="V3395" s="175"/>
      <c r="W3395" s="175"/>
      <c r="X3395" s="175"/>
      <c r="Y3395" s="175"/>
      <c r="Z3395" s="175"/>
      <c r="AA3395" s="175"/>
      <c r="AB3395" s="175"/>
      <c r="AC3395" s="175"/>
      <c r="AD3395" s="175"/>
      <c r="AE3395" s="175"/>
      <c r="AF3395" s="175"/>
      <c r="AG3395" s="175"/>
    </row>
    <row r="3396" spans="1:33">
      <c r="A3396" s="647" t="str">
        <f t="shared" si="290"/>
        <v>令和1</v>
      </c>
      <c r="B3396" s="738">
        <f t="shared" ref="B3396:B3459" si="291">IF(ISBLANK(K3396),"-",COUNTIFS($K:$K,"&gt;"&amp;K3396,A:A,A3396)+1)</f>
        <v>82</v>
      </c>
      <c r="C3396" s="736">
        <v>43815</v>
      </c>
      <c r="D3396" s="648" t="str">
        <f t="shared" ref="D3396:D3456" si="292">IF(E3396=1,"",C3396+E3396-1)</f>
        <v/>
      </c>
      <c r="E3396" s="665">
        <v>1</v>
      </c>
      <c r="F3396" s="176" t="s">
        <v>7374</v>
      </c>
      <c r="G3396" s="176" t="s">
        <v>7375</v>
      </c>
      <c r="H3396" s="176" t="s">
        <v>7359</v>
      </c>
      <c r="I3396" s="665" t="s">
        <v>7344</v>
      </c>
      <c r="J3396" s="665">
        <v>2</v>
      </c>
      <c r="K3396" s="176">
        <v>5</v>
      </c>
      <c r="L3396" s="176">
        <v>41</v>
      </c>
      <c r="M3396" s="176">
        <f t="shared" si="288"/>
        <v>41</v>
      </c>
      <c r="N3396" s="1105" t="s">
        <v>5519</v>
      </c>
      <c r="O3396" s="1129" t="str">
        <f t="shared" ref="O3396:O3459" si="293">IF(COUNTIF(G3396,"*オンライン*"),"●","")</f>
        <v/>
      </c>
      <c r="P3396" s="175"/>
      <c r="Q3396" s="175"/>
      <c r="R3396" s="175"/>
      <c r="S3396" s="175"/>
      <c r="T3396" s="175"/>
      <c r="U3396" s="175"/>
      <c r="V3396" s="175"/>
      <c r="W3396" s="175"/>
      <c r="X3396" s="175"/>
      <c r="Y3396" s="175"/>
      <c r="Z3396" s="175"/>
      <c r="AA3396" s="175"/>
      <c r="AB3396" s="175"/>
      <c r="AC3396" s="175"/>
      <c r="AD3396" s="175"/>
      <c r="AE3396" s="175"/>
      <c r="AF3396" s="175"/>
      <c r="AG3396" s="175"/>
    </row>
    <row r="3397" spans="1:33">
      <c r="A3397" s="647" t="str">
        <f t="shared" si="290"/>
        <v>令和1</v>
      </c>
      <c r="B3397" s="738">
        <f t="shared" si="291"/>
        <v>137</v>
      </c>
      <c r="C3397" s="736">
        <v>43824</v>
      </c>
      <c r="D3397" s="648" t="str">
        <f t="shared" si="292"/>
        <v/>
      </c>
      <c r="E3397" s="665">
        <v>1</v>
      </c>
      <c r="F3397" s="176" t="s">
        <v>7376</v>
      </c>
      <c r="G3397" s="176" t="s">
        <v>7372</v>
      </c>
      <c r="H3397" s="176" t="s">
        <v>7359</v>
      </c>
      <c r="I3397" s="665" t="s">
        <v>7344</v>
      </c>
      <c r="J3397" s="665">
        <v>2</v>
      </c>
      <c r="K3397" s="176">
        <v>1</v>
      </c>
      <c r="L3397" s="176">
        <v>67</v>
      </c>
      <c r="M3397" s="176">
        <f t="shared" ref="M3397:M3456" si="294">E3397*L3397</f>
        <v>67</v>
      </c>
      <c r="N3397" s="1105" t="s">
        <v>5519</v>
      </c>
      <c r="O3397" s="1129" t="str">
        <f t="shared" si="293"/>
        <v/>
      </c>
      <c r="P3397" s="175"/>
      <c r="Q3397" s="175"/>
      <c r="R3397" s="175"/>
      <c r="S3397" s="175"/>
      <c r="T3397" s="175"/>
      <c r="U3397" s="175"/>
      <c r="V3397" s="175"/>
      <c r="W3397" s="175"/>
      <c r="X3397" s="175"/>
      <c r="Y3397" s="175"/>
      <c r="Z3397" s="175"/>
      <c r="AA3397" s="175"/>
      <c r="AB3397" s="175"/>
      <c r="AC3397" s="175"/>
      <c r="AD3397" s="175"/>
      <c r="AE3397" s="175"/>
      <c r="AF3397" s="175"/>
      <c r="AG3397" s="175"/>
    </row>
    <row r="3398" spans="1:33">
      <c r="A3398" s="647" t="str">
        <f t="shared" si="290"/>
        <v>令和1</v>
      </c>
      <c r="B3398" s="738">
        <f t="shared" si="291"/>
        <v>25</v>
      </c>
      <c r="C3398" s="736">
        <v>43838</v>
      </c>
      <c r="D3398" s="648">
        <f t="shared" si="292"/>
        <v>43839</v>
      </c>
      <c r="E3398" s="665">
        <v>2</v>
      </c>
      <c r="F3398" s="176" t="s">
        <v>7377</v>
      </c>
      <c r="G3398" s="176" t="s">
        <v>7378</v>
      </c>
      <c r="H3398" s="176" t="s">
        <v>7359</v>
      </c>
      <c r="I3398" s="665" t="s">
        <v>7344</v>
      </c>
      <c r="J3398" s="665">
        <v>1</v>
      </c>
      <c r="K3398" s="176">
        <v>36</v>
      </c>
      <c r="L3398" s="176">
        <v>71</v>
      </c>
      <c r="M3398" s="176">
        <f t="shared" si="294"/>
        <v>142</v>
      </c>
      <c r="N3398" s="1105"/>
      <c r="O3398" s="1129" t="str">
        <f t="shared" si="293"/>
        <v/>
      </c>
      <c r="P3398" s="175"/>
      <c r="Q3398" s="175"/>
      <c r="R3398" s="175"/>
      <c r="S3398" s="175"/>
      <c r="T3398" s="175"/>
      <c r="U3398" s="175"/>
      <c r="V3398" s="175"/>
      <c r="W3398" s="175"/>
      <c r="X3398" s="175"/>
      <c r="Y3398" s="175"/>
      <c r="Z3398" s="175"/>
      <c r="AA3398" s="175"/>
      <c r="AB3398" s="175"/>
      <c r="AC3398" s="175"/>
      <c r="AD3398" s="175"/>
      <c r="AE3398" s="175"/>
      <c r="AF3398" s="175"/>
      <c r="AG3398" s="175"/>
    </row>
    <row r="3399" spans="1:33">
      <c r="A3399" s="647" t="str">
        <f t="shared" si="290"/>
        <v>令和1</v>
      </c>
      <c r="B3399" s="738" t="str">
        <f t="shared" si="291"/>
        <v>-</v>
      </c>
      <c r="C3399" s="736">
        <v>43899</v>
      </c>
      <c r="D3399" s="648" t="str">
        <f t="shared" si="292"/>
        <v/>
      </c>
      <c r="E3399" s="665">
        <v>1</v>
      </c>
      <c r="F3399" s="176" t="s">
        <v>7379</v>
      </c>
      <c r="G3399" s="176" t="s">
        <v>7346</v>
      </c>
      <c r="H3399" s="176" t="s">
        <v>7359</v>
      </c>
      <c r="I3399" s="665" t="s">
        <v>7344</v>
      </c>
      <c r="J3399" s="665">
        <v>2</v>
      </c>
      <c r="K3399" s="176"/>
      <c r="L3399" s="176"/>
      <c r="M3399" s="176">
        <f t="shared" si="294"/>
        <v>0</v>
      </c>
      <c r="N3399" s="1105" t="s">
        <v>5519</v>
      </c>
      <c r="O3399" s="1129" t="str">
        <f t="shared" si="293"/>
        <v/>
      </c>
      <c r="P3399" s="175"/>
      <c r="Q3399" s="175"/>
      <c r="R3399" s="175"/>
      <c r="S3399" s="175"/>
      <c r="T3399" s="175"/>
      <c r="U3399" s="175"/>
      <c r="V3399" s="175"/>
      <c r="W3399" s="175"/>
      <c r="X3399" s="175"/>
      <c r="Y3399" s="175"/>
      <c r="Z3399" s="175"/>
      <c r="AA3399" s="175"/>
      <c r="AB3399" s="175"/>
      <c r="AC3399" s="175"/>
      <c r="AD3399" s="175"/>
      <c r="AE3399" s="175"/>
      <c r="AF3399" s="175"/>
      <c r="AG3399" s="175"/>
    </row>
    <row r="3400" spans="1:33">
      <c r="A3400" s="647" t="str">
        <f t="shared" si="290"/>
        <v>令和1</v>
      </c>
      <c r="B3400" s="738">
        <f t="shared" si="291"/>
        <v>61</v>
      </c>
      <c r="C3400" s="736">
        <v>43648</v>
      </c>
      <c r="D3400" s="648" t="str">
        <f t="shared" si="292"/>
        <v/>
      </c>
      <c r="E3400" s="665">
        <v>1</v>
      </c>
      <c r="F3400" s="176" t="s">
        <v>7380</v>
      </c>
      <c r="G3400" s="176" t="s">
        <v>7381</v>
      </c>
      <c r="H3400" s="176" t="s">
        <v>7382</v>
      </c>
      <c r="I3400" s="665" t="s">
        <v>7190</v>
      </c>
      <c r="J3400" s="665">
        <v>1</v>
      </c>
      <c r="K3400" s="176">
        <v>7</v>
      </c>
      <c r="L3400" s="176">
        <v>64</v>
      </c>
      <c r="M3400" s="176">
        <f t="shared" si="294"/>
        <v>64</v>
      </c>
      <c r="N3400" s="1105" t="s">
        <v>5519</v>
      </c>
      <c r="O3400" s="1129" t="str">
        <f t="shared" si="293"/>
        <v/>
      </c>
      <c r="P3400" s="175"/>
      <c r="Q3400" s="175"/>
      <c r="R3400" s="175"/>
      <c r="S3400" s="175"/>
      <c r="T3400" s="175"/>
      <c r="U3400" s="175"/>
      <c r="V3400" s="175"/>
      <c r="W3400" s="175"/>
      <c r="X3400" s="175"/>
      <c r="Y3400" s="175"/>
      <c r="Z3400" s="175"/>
      <c r="AA3400" s="175"/>
      <c r="AB3400" s="175"/>
      <c r="AC3400" s="175"/>
      <c r="AD3400" s="175"/>
      <c r="AE3400" s="175"/>
      <c r="AF3400" s="175"/>
      <c r="AG3400" s="175"/>
    </row>
    <row r="3401" spans="1:33">
      <c r="A3401" s="647" t="str">
        <f t="shared" si="290"/>
        <v>令和1</v>
      </c>
      <c r="B3401" s="738">
        <f t="shared" si="291"/>
        <v>28</v>
      </c>
      <c r="C3401" s="736">
        <v>43811</v>
      </c>
      <c r="D3401" s="648" t="str">
        <f t="shared" si="292"/>
        <v/>
      </c>
      <c r="E3401" s="665">
        <v>1</v>
      </c>
      <c r="F3401" s="176" t="s">
        <v>7383</v>
      </c>
      <c r="G3401" s="176" t="s">
        <v>7192</v>
      </c>
      <c r="H3401" s="176" t="s">
        <v>7382</v>
      </c>
      <c r="I3401" s="665" t="s">
        <v>7190</v>
      </c>
      <c r="J3401" s="665">
        <v>1</v>
      </c>
      <c r="K3401" s="176">
        <v>26</v>
      </c>
      <c r="L3401" s="176">
        <v>122</v>
      </c>
      <c r="M3401" s="176">
        <f t="shared" si="294"/>
        <v>122</v>
      </c>
      <c r="N3401" s="1105" t="s">
        <v>5519</v>
      </c>
      <c r="O3401" s="1129" t="str">
        <f t="shared" si="293"/>
        <v/>
      </c>
      <c r="P3401" s="175"/>
      <c r="Q3401" s="175"/>
      <c r="R3401" s="175"/>
      <c r="S3401" s="175"/>
      <c r="T3401" s="175"/>
      <c r="U3401" s="175"/>
      <c r="V3401" s="175"/>
      <c r="W3401" s="175"/>
      <c r="X3401" s="175"/>
      <c r="Y3401" s="175"/>
      <c r="Z3401" s="175"/>
      <c r="AA3401" s="175"/>
      <c r="AB3401" s="175"/>
      <c r="AC3401" s="175"/>
      <c r="AD3401" s="175"/>
      <c r="AE3401" s="175"/>
      <c r="AF3401" s="175"/>
      <c r="AG3401" s="175"/>
    </row>
    <row r="3402" spans="1:33">
      <c r="A3402" s="647" t="str">
        <f t="shared" si="290"/>
        <v>令和1</v>
      </c>
      <c r="B3402" s="738">
        <f t="shared" si="291"/>
        <v>61</v>
      </c>
      <c r="C3402" s="736">
        <v>43819</v>
      </c>
      <c r="D3402" s="648" t="str">
        <f t="shared" si="292"/>
        <v/>
      </c>
      <c r="E3402" s="665">
        <v>1</v>
      </c>
      <c r="F3402" s="176" t="s">
        <v>7384</v>
      </c>
      <c r="G3402" s="176" t="s">
        <v>7381</v>
      </c>
      <c r="H3402" s="176" t="s">
        <v>7382</v>
      </c>
      <c r="I3402" s="665" t="s">
        <v>7190</v>
      </c>
      <c r="J3402" s="665">
        <v>2</v>
      </c>
      <c r="K3402" s="176">
        <v>7</v>
      </c>
      <c r="L3402" s="176">
        <v>68</v>
      </c>
      <c r="M3402" s="176">
        <f t="shared" si="294"/>
        <v>68</v>
      </c>
      <c r="N3402" s="1105"/>
      <c r="O3402" s="1129" t="str">
        <f t="shared" si="293"/>
        <v/>
      </c>
      <c r="P3402" s="175"/>
      <c r="Q3402" s="175"/>
      <c r="R3402" s="175"/>
      <c r="S3402" s="175"/>
      <c r="T3402" s="175"/>
      <c r="U3402" s="175"/>
      <c r="V3402" s="175"/>
      <c r="W3402" s="175"/>
      <c r="X3402" s="175"/>
      <c r="Y3402" s="175"/>
      <c r="Z3402" s="175"/>
      <c r="AA3402" s="175"/>
      <c r="AB3402" s="175"/>
      <c r="AC3402" s="175"/>
      <c r="AD3402" s="175"/>
      <c r="AE3402" s="175"/>
      <c r="AF3402" s="175"/>
      <c r="AG3402" s="175"/>
    </row>
    <row r="3403" spans="1:33">
      <c r="A3403" s="647" t="str">
        <f t="shared" si="290"/>
        <v>令和1</v>
      </c>
      <c r="B3403" s="738">
        <f t="shared" si="291"/>
        <v>137</v>
      </c>
      <c r="C3403" s="736">
        <v>43572</v>
      </c>
      <c r="D3403" s="648">
        <f t="shared" si="292"/>
        <v>43575</v>
      </c>
      <c r="E3403" s="665">
        <v>4</v>
      </c>
      <c r="F3403" s="176" t="s">
        <v>7385</v>
      </c>
      <c r="G3403" s="176" t="s">
        <v>7386</v>
      </c>
      <c r="H3403" s="176" t="s">
        <v>7387</v>
      </c>
      <c r="I3403" s="665" t="s">
        <v>7205</v>
      </c>
      <c r="J3403" s="665">
        <v>2</v>
      </c>
      <c r="K3403" s="176">
        <v>1</v>
      </c>
      <c r="L3403" s="176">
        <v>80</v>
      </c>
      <c r="M3403" s="176">
        <f t="shared" si="294"/>
        <v>320</v>
      </c>
      <c r="N3403" s="1105"/>
      <c r="O3403" s="1129" t="str">
        <f t="shared" si="293"/>
        <v/>
      </c>
      <c r="P3403" s="175"/>
      <c r="Q3403" s="175"/>
      <c r="R3403" s="175"/>
      <c r="S3403" s="175"/>
      <c r="T3403" s="175"/>
      <c r="U3403" s="175"/>
      <c r="V3403" s="175"/>
      <c r="W3403" s="175"/>
      <c r="X3403" s="175"/>
      <c r="Y3403" s="175"/>
      <c r="Z3403" s="175"/>
      <c r="AA3403" s="175"/>
      <c r="AB3403" s="175"/>
      <c r="AC3403" s="175"/>
      <c r="AD3403" s="175"/>
      <c r="AE3403" s="175"/>
      <c r="AF3403" s="175"/>
      <c r="AG3403" s="175"/>
    </row>
    <row r="3404" spans="1:33">
      <c r="A3404" s="647" t="str">
        <f t="shared" si="290"/>
        <v>令和1</v>
      </c>
      <c r="B3404" s="738">
        <f t="shared" si="291"/>
        <v>53</v>
      </c>
      <c r="C3404" s="736">
        <v>43636</v>
      </c>
      <c r="D3404" s="648">
        <f t="shared" si="292"/>
        <v>43638</v>
      </c>
      <c r="E3404" s="665">
        <v>3</v>
      </c>
      <c r="F3404" s="176" t="s">
        <v>7388</v>
      </c>
      <c r="G3404" s="176" t="s">
        <v>7389</v>
      </c>
      <c r="H3404" s="176" t="s">
        <v>7387</v>
      </c>
      <c r="I3404" s="665" t="s">
        <v>7205</v>
      </c>
      <c r="J3404" s="665">
        <v>2</v>
      </c>
      <c r="K3404" s="176">
        <v>8</v>
      </c>
      <c r="L3404" s="176">
        <v>48</v>
      </c>
      <c r="M3404" s="176">
        <f t="shared" si="294"/>
        <v>144</v>
      </c>
      <c r="N3404" s="1105"/>
      <c r="O3404" s="1129" t="str">
        <f t="shared" si="293"/>
        <v/>
      </c>
      <c r="P3404" s="175"/>
      <c r="Q3404" s="175"/>
      <c r="R3404" s="175"/>
      <c r="S3404" s="175"/>
      <c r="T3404" s="175"/>
      <c r="U3404" s="175"/>
      <c r="V3404" s="175"/>
      <c r="W3404" s="175"/>
      <c r="X3404" s="175"/>
      <c r="Y3404" s="175"/>
      <c r="Z3404" s="175"/>
      <c r="AA3404" s="175"/>
      <c r="AB3404" s="175"/>
      <c r="AC3404" s="175"/>
      <c r="AD3404" s="175"/>
      <c r="AE3404" s="175"/>
      <c r="AF3404" s="175"/>
      <c r="AG3404" s="175"/>
    </row>
    <row r="3405" spans="1:33">
      <c r="A3405" s="647" t="str">
        <f t="shared" si="290"/>
        <v>令和1</v>
      </c>
      <c r="B3405" s="738">
        <f t="shared" si="291"/>
        <v>7</v>
      </c>
      <c r="C3405" s="736">
        <v>43628</v>
      </c>
      <c r="D3405" s="648">
        <f t="shared" si="292"/>
        <v>43629</v>
      </c>
      <c r="E3405" s="665">
        <v>2</v>
      </c>
      <c r="F3405" s="176" t="s">
        <v>7390</v>
      </c>
      <c r="G3405" s="176" t="s">
        <v>7391</v>
      </c>
      <c r="H3405" s="176" t="s">
        <v>7392</v>
      </c>
      <c r="I3405" s="665" t="s">
        <v>7205</v>
      </c>
      <c r="J3405" s="665">
        <v>1</v>
      </c>
      <c r="K3405" s="176">
        <v>133</v>
      </c>
      <c r="L3405" s="176">
        <v>603</v>
      </c>
      <c r="M3405" s="176">
        <f t="shared" si="294"/>
        <v>1206</v>
      </c>
      <c r="N3405" s="1105"/>
      <c r="O3405" s="1129" t="str">
        <f t="shared" si="293"/>
        <v/>
      </c>
      <c r="P3405" s="175"/>
      <c r="Q3405" s="175"/>
      <c r="R3405" s="175"/>
      <c r="S3405" s="175"/>
      <c r="T3405" s="175"/>
      <c r="U3405" s="175"/>
      <c r="V3405" s="175"/>
      <c r="W3405" s="175"/>
      <c r="X3405" s="175"/>
      <c r="Y3405" s="175"/>
      <c r="Z3405" s="175"/>
      <c r="AA3405" s="175"/>
      <c r="AB3405" s="175"/>
      <c r="AC3405" s="175"/>
      <c r="AD3405" s="175"/>
      <c r="AE3405" s="175"/>
      <c r="AF3405" s="175"/>
      <c r="AG3405" s="175"/>
    </row>
    <row r="3406" spans="1:33">
      <c r="A3406" s="647" t="str">
        <f t="shared" si="290"/>
        <v>令和1</v>
      </c>
      <c r="B3406" s="738">
        <f t="shared" si="291"/>
        <v>45</v>
      </c>
      <c r="C3406" s="736">
        <v>43717</v>
      </c>
      <c r="D3406" s="648">
        <f t="shared" si="292"/>
        <v>43718</v>
      </c>
      <c r="E3406" s="665">
        <v>2</v>
      </c>
      <c r="F3406" s="176" t="s">
        <v>7393</v>
      </c>
      <c r="G3406" s="176" t="s">
        <v>7230</v>
      </c>
      <c r="H3406" s="176" t="s">
        <v>7392</v>
      </c>
      <c r="I3406" s="665" t="s">
        <v>7205</v>
      </c>
      <c r="J3406" s="665">
        <v>2</v>
      </c>
      <c r="K3406" s="176">
        <v>9</v>
      </c>
      <c r="L3406" s="176">
        <v>99</v>
      </c>
      <c r="M3406" s="176">
        <f t="shared" si="294"/>
        <v>198</v>
      </c>
      <c r="N3406" s="1105"/>
      <c r="O3406" s="1129" t="str">
        <f t="shared" si="293"/>
        <v/>
      </c>
      <c r="P3406" s="175"/>
      <c r="Q3406" s="175"/>
      <c r="R3406" s="175"/>
      <c r="S3406" s="175"/>
      <c r="T3406" s="175"/>
      <c r="U3406" s="175"/>
      <c r="V3406" s="175"/>
      <c r="W3406" s="175"/>
      <c r="X3406" s="175"/>
      <c r="Y3406" s="175"/>
      <c r="Z3406" s="175"/>
      <c r="AA3406" s="175"/>
      <c r="AB3406" s="175"/>
      <c r="AC3406" s="175"/>
      <c r="AD3406" s="175"/>
      <c r="AE3406" s="175"/>
      <c r="AF3406" s="175"/>
      <c r="AG3406" s="175"/>
    </row>
    <row r="3407" spans="1:33">
      <c r="A3407" s="647" t="str">
        <f t="shared" si="290"/>
        <v>令和1</v>
      </c>
      <c r="B3407" s="738">
        <f t="shared" si="291"/>
        <v>4</v>
      </c>
      <c r="C3407" s="736">
        <v>43773</v>
      </c>
      <c r="D3407" s="648">
        <f t="shared" si="292"/>
        <v>43775</v>
      </c>
      <c r="E3407" s="665">
        <v>3</v>
      </c>
      <c r="F3407" s="176" t="s">
        <v>7394</v>
      </c>
      <c r="G3407" s="176" t="s">
        <v>7395</v>
      </c>
      <c r="H3407" s="176" t="s">
        <v>7392</v>
      </c>
      <c r="I3407" s="665" t="s">
        <v>7205</v>
      </c>
      <c r="J3407" s="665" t="s">
        <v>3513</v>
      </c>
      <c r="K3407" s="176">
        <v>255</v>
      </c>
      <c r="L3407" s="176">
        <v>496</v>
      </c>
      <c r="M3407" s="176">
        <f t="shared" si="294"/>
        <v>1488</v>
      </c>
      <c r="N3407" s="1105" t="s">
        <v>5519</v>
      </c>
      <c r="O3407" s="1129" t="str">
        <f t="shared" si="293"/>
        <v/>
      </c>
      <c r="P3407" s="175"/>
      <c r="Q3407" s="175"/>
      <c r="R3407" s="175"/>
      <c r="S3407" s="175"/>
      <c r="T3407" s="175"/>
      <c r="U3407" s="175"/>
      <c r="V3407" s="175"/>
      <c r="W3407" s="175"/>
      <c r="X3407" s="175"/>
      <c r="Y3407" s="175"/>
      <c r="Z3407" s="175"/>
      <c r="AA3407" s="175"/>
      <c r="AB3407" s="175"/>
      <c r="AC3407" s="175"/>
      <c r="AD3407" s="175"/>
      <c r="AE3407" s="175"/>
      <c r="AF3407" s="175"/>
      <c r="AG3407" s="175"/>
    </row>
    <row r="3408" spans="1:33">
      <c r="A3408" s="647" t="str">
        <f t="shared" si="290"/>
        <v>令和1</v>
      </c>
      <c r="B3408" s="738">
        <f t="shared" si="291"/>
        <v>98</v>
      </c>
      <c r="C3408" s="736">
        <v>43568</v>
      </c>
      <c r="D3408" s="648" t="str">
        <f t="shared" si="292"/>
        <v/>
      </c>
      <c r="E3408" s="665">
        <v>1</v>
      </c>
      <c r="F3408" s="176" t="s">
        <v>7396</v>
      </c>
      <c r="G3408" s="176" t="s">
        <v>7397</v>
      </c>
      <c r="H3408" s="176" t="s">
        <v>7392</v>
      </c>
      <c r="I3408" s="665" t="s">
        <v>7205</v>
      </c>
      <c r="J3408" s="665">
        <v>1</v>
      </c>
      <c r="K3408" s="176">
        <v>4</v>
      </c>
      <c r="L3408" s="176">
        <v>110</v>
      </c>
      <c r="M3408" s="176">
        <f t="shared" si="294"/>
        <v>110</v>
      </c>
      <c r="N3408" s="1105" t="s">
        <v>5519</v>
      </c>
      <c r="O3408" s="1129" t="str">
        <f t="shared" si="293"/>
        <v/>
      </c>
      <c r="P3408" s="175"/>
      <c r="Q3408" s="175"/>
      <c r="R3408" s="175"/>
      <c r="S3408" s="175"/>
      <c r="T3408" s="175"/>
      <c r="U3408" s="175"/>
      <c r="V3408" s="175"/>
      <c r="W3408" s="175"/>
      <c r="X3408" s="175"/>
      <c r="Y3408" s="175"/>
      <c r="Z3408" s="175"/>
      <c r="AA3408" s="175"/>
      <c r="AB3408" s="175"/>
      <c r="AC3408" s="175"/>
      <c r="AD3408" s="175"/>
      <c r="AE3408" s="175"/>
      <c r="AF3408" s="175"/>
      <c r="AG3408" s="175"/>
    </row>
    <row r="3409" spans="1:33">
      <c r="A3409" s="647" t="str">
        <f t="shared" si="290"/>
        <v>令和1</v>
      </c>
      <c r="B3409" s="738">
        <f t="shared" si="291"/>
        <v>42</v>
      </c>
      <c r="C3409" s="736">
        <v>43805</v>
      </c>
      <c r="D3409" s="648" t="str">
        <f t="shared" si="292"/>
        <v/>
      </c>
      <c r="E3409" s="665">
        <v>1</v>
      </c>
      <c r="F3409" s="176" t="s">
        <v>7398</v>
      </c>
      <c r="G3409" s="176" t="s">
        <v>7399</v>
      </c>
      <c r="H3409" s="176" t="s">
        <v>7392</v>
      </c>
      <c r="I3409" s="665" t="s">
        <v>7205</v>
      </c>
      <c r="J3409" s="665">
        <v>1</v>
      </c>
      <c r="K3409" s="176">
        <v>10</v>
      </c>
      <c r="L3409" s="176">
        <v>156</v>
      </c>
      <c r="M3409" s="176">
        <f t="shared" si="294"/>
        <v>156</v>
      </c>
      <c r="N3409" s="1105" t="s">
        <v>5519</v>
      </c>
      <c r="O3409" s="1129" t="str">
        <f t="shared" si="293"/>
        <v/>
      </c>
      <c r="P3409" s="175"/>
      <c r="Q3409" s="175"/>
      <c r="R3409" s="175"/>
      <c r="S3409" s="175"/>
      <c r="T3409" s="175"/>
      <c r="U3409" s="175"/>
      <c r="V3409" s="175"/>
      <c r="W3409" s="175"/>
      <c r="X3409" s="175"/>
      <c r="Y3409" s="175"/>
      <c r="Z3409" s="175"/>
      <c r="AA3409" s="175"/>
      <c r="AB3409" s="175"/>
      <c r="AC3409" s="175"/>
      <c r="AD3409" s="175"/>
      <c r="AE3409" s="175"/>
      <c r="AF3409" s="175"/>
      <c r="AG3409" s="175"/>
    </row>
    <row r="3410" spans="1:33">
      <c r="A3410" s="647" t="str">
        <f t="shared" si="290"/>
        <v>令和1</v>
      </c>
      <c r="B3410" s="738">
        <f t="shared" si="291"/>
        <v>61</v>
      </c>
      <c r="C3410" s="736">
        <v>43810</v>
      </c>
      <c r="D3410" s="648" t="str">
        <f t="shared" si="292"/>
        <v/>
      </c>
      <c r="E3410" s="665">
        <v>1</v>
      </c>
      <c r="F3410" s="176" t="s">
        <v>7400</v>
      </c>
      <c r="G3410" s="176" t="s">
        <v>7401</v>
      </c>
      <c r="H3410" s="176" t="s">
        <v>7392</v>
      </c>
      <c r="I3410" s="665" t="s">
        <v>7205</v>
      </c>
      <c r="J3410" s="665">
        <v>2</v>
      </c>
      <c r="K3410" s="176">
        <v>7</v>
      </c>
      <c r="L3410" s="176">
        <v>60</v>
      </c>
      <c r="M3410" s="176">
        <f t="shared" si="294"/>
        <v>60</v>
      </c>
      <c r="N3410" s="1105" t="s">
        <v>5519</v>
      </c>
      <c r="O3410" s="1129" t="str">
        <f t="shared" si="293"/>
        <v/>
      </c>
      <c r="P3410" s="175"/>
      <c r="Q3410" s="175"/>
      <c r="R3410" s="175"/>
      <c r="S3410" s="175"/>
      <c r="T3410" s="175"/>
      <c r="U3410" s="175"/>
      <c r="V3410" s="175"/>
      <c r="W3410" s="175"/>
      <c r="X3410" s="175"/>
      <c r="Y3410" s="175"/>
      <c r="Z3410" s="175"/>
      <c r="AA3410" s="175"/>
      <c r="AB3410" s="175"/>
      <c r="AC3410" s="175"/>
      <c r="AD3410" s="175"/>
      <c r="AE3410" s="175"/>
      <c r="AF3410" s="175"/>
      <c r="AG3410" s="175"/>
    </row>
    <row r="3411" spans="1:33">
      <c r="A3411" s="647" t="str">
        <f t="shared" si="290"/>
        <v>令和1</v>
      </c>
      <c r="B3411" s="738">
        <f t="shared" si="291"/>
        <v>69</v>
      </c>
      <c r="C3411" s="736">
        <v>43844</v>
      </c>
      <c r="D3411" s="648" t="str">
        <f t="shared" si="292"/>
        <v/>
      </c>
      <c r="E3411" s="665">
        <v>1</v>
      </c>
      <c r="F3411" s="176" t="s">
        <v>7402</v>
      </c>
      <c r="G3411" s="176" t="s">
        <v>7403</v>
      </c>
      <c r="H3411" s="176" t="s">
        <v>7392</v>
      </c>
      <c r="I3411" s="665" t="s">
        <v>7205</v>
      </c>
      <c r="J3411" s="665">
        <v>2</v>
      </c>
      <c r="K3411" s="176">
        <v>6</v>
      </c>
      <c r="L3411" s="176">
        <v>81</v>
      </c>
      <c r="M3411" s="176">
        <f t="shared" si="294"/>
        <v>81</v>
      </c>
      <c r="N3411" s="1105" t="s">
        <v>5519</v>
      </c>
      <c r="O3411" s="1129" t="str">
        <f t="shared" si="293"/>
        <v/>
      </c>
      <c r="P3411" s="175"/>
      <c r="Q3411" s="175"/>
      <c r="R3411" s="175"/>
      <c r="S3411" s="175"/>
      <c r="T3411" s="175"/>
      <c r="U3411" s="175"/>
      <c r="V3411" s="175"/>
      <c r="W3411" s="175"/>
      <c r="X3411" s="175"/>
      <c r="Y3411" s="175"/>
      <c r="Z3411" s="175"/>
      <c r="AA3411" s="175"/>
      <c r="AB3411" s="175"/>
      <c r="AC3411" s="175"/>
      <c r="AD3411" s="175"/>
      <c r="AE3411" s="175"/>
      <c r="AF3411" s="175"/>
      <c r="AG3411" s="175"/>
    </row>
    <row r="3412" spans="1:33">
      <c r="A3412" s="647" t="str">
        <f t="shared" si="290"/>
        <v>令和1</v>
      </c>
      <c r="B3412" s="738">
        <f t="shared" si="291"/>
        <v>111</v>
      </c>
      <c r="C3412" s="736">
        <v>43556</v>
      </c>
      <c r="D3412" s="648" t="str">
        <f t="shared" si="292"/>
        <v/>
      </c>
      <c r="E3412" s="665">
        <v>1</v>
      </c>
      <c r="F3412" s="176" t="s">
        <v>7404</v>
      </c>
      <c r="G3412" s="176" t="s">
        <v>7405</v>
      </c>
      <c r="H3412" s="176" t="s">
        <v>7392</v>
      </c>
      <c r="I3412" s="665" t="s">
        <v>7205</v>
      </c>
      <c r="J3412" s="665">
        <v>2</v>
      </c>
      <c r="K3412" s="176">
        <v>3</v>
      </c>
      <c r="L3412" s="176">
        <v>7</v>
      </c>
      <c r="M3412" s="176">
        <f t="shared" si="294"/>
        <v>7</v>
      </c>
      <c r="N3412" s="1105" t="s">
        <v>5519</v>
      </c>
      <c r="O3412" s="1129" t="str">
        <f t="shared" si="293"/>
        <v/>
      </c>
      <c r="P3412" s="175"/>
      <c r="Q3412" s="175"/>
      <c r="R3412" s="175"/>
      <c r="S3412" s="175"/>
      <c r="T3412" s="175"/>
      <c r="U3412" s="175"/>
      <c r="V3412" s="175"/>
      <c r="W3412" s="175"/>
      <c r="X3412" s="175"/>
      <c r="Y3412" s="175"/>
      <c r="Z3412" s="175"/>
      <c r="AA3412" s="175"/>
      <c r="AB3412" s="175"/>
      <c r="AC3412" s="175"/>
      <c r="AD3412" s="175"/>
      <c r="AE3412" s="175"/>
      <c r="AF3412" s="175"/>
      <c r="AG3412" s="175"/>
    </row>
    <row r="3413" spans="1:33">
      <c r="A3413" s="647" t="str">
        <f t="shared" si="290"/>
        <v>令和1</v>
      </c>
      <c r="B3413" s="738">
        <f t="shared" si="291"/>
        <v>36</v>
      </c>
      <c r="C3413" s="736">
        <v>43658</v>
      </c>
      <c r="D3413" s="648" t="str">
        <f t="shared" si="292"/>
        <v/>
      </c>
      <c r="E3413" s="665">
        <v>1</v>
      </c>
      <c r="F3413" s="176" t="s">
        <v>7400</v>
      </c>
      <c r="G3413" s="176" t="s">
        <v>7406</v>
      </c>
      <c r="H3413" s="176" t="s">
        <v>7392</v>
      </c>
      <c r="I3413" s="665" t="s">
        <v>7205</v>
      </c>
      <c r="J3413" s="665">
        <v>2</v>
      </c>
      <c r="K3413" s="176">
        <v>15</v>
      </c>
      <c r="L3413" s="176">
        <v>82</v>
      </c>
      <c r="M3413" s="176">
        <f t="shared" si="294"/>
        <v>82</v>
      </c>
      <c r="N3413" s="1105" t="s">
        <v>5519</v>
      </c>
      <c r="O3413" s="1129" t="str">
        <f t="shared" si="293"/>
        <v/>
      </c>
      <c r="P3413" s="175"/>
      <c r="Q3413" s="175"/>
      <c r="R3413" s="175"/>
      <c r="S3413" s="175"/>
      <c r="T3413" s="175"/>
      <c r="U3413" s="175"/>
      <c r="V3413" s="175"/>
      <c r="W3413" s="175"/>
      <c r="X3413" s="175"/>
      <c r="Y3413" s="175"/>
      <c r="Z3413" s="175"/>
      <c r="AA3413" s="175"/>
      <c r="AB3413" s="175"/>
      <c r="AC3413" s="175"/>
      <c r="AD3413" s="175"/>
      <c r="AE3413" s="175"/>
      <c r="AF3413" s="175"/>
      <c r="AG3413" s="175"/>
    </row>
    <row r="3414" spans="1:33">
      <c r="A3414" s="647" t="str">
        <f t="shared" si="290"/>
        <v>令和1</v>
      </c>
      <c r="B3414" s="738" t="str">
        <f t="shared" si="291"/>
        <v>-</v>
      </c>
      <c r="C3414" s="736">
        <v>43680</v>
      </c>
      <c r="D3414" s="648" t="str">
        <f t="shared" si="292"/>
        <v/>
      </c>
      <c r="E3414" s="665">
        <v>1</v>
      </c>
      <c r="F3414" s="176" t="s">
        <v>7407</v>
      </c>
      <c r="G3414" s="176" t="s">
        <v>7408</v>
      </c>
      <c r="H3414" s="176" t="s">
        <v>7409</v>
      </c>
      <c r="I3414" s="665" t="s">
        <v>7190</v>
      </c>
      <c r="J3414" s="665">
        <v>2</v>
      </c>
      <c r="K3414" s="176"/>
      <c r="L3414" s="176">
        <v>39</v>
      </c>
      <c r="M3414" s="176">
        <f t="shared" si="294"/>
        <v>39</v>
      </c>
      <c r="N3414" s="1105"/>
      <c r="O3414" s="1129" t="str">
        <f t="shared" si="293"/>
        <v/>
      </c>
      <c r="P3414" s="175"/>
      <c r="Q3414" s="175"/>
      <c r="R3414" s="175"/>
      <c r="S3414" s="175"/>
      <c r="T3414" s="175"/>
      <c r="U3414" s="175"/>
      <c r="V3414" s="175"/>
      <c r="W3414" s="175"/>
      <c r="X3414" s="175"/>
      <c r="Y3414" s="175"/>
      <c r="Z3414" s="175"/>
      <c r="AA3414" s="175"/>
      <c r="AB3414" s="175"/>
      <c r="AC3414" s="175"/>
      <c r="AD3414" s="175"/>
      <c r="AE3414" s="175"/>
      <c r="AF3414" s="175"/>
      <c r="AG3414" s="175"/>
    </row>
    <row r="3415" spans="1:33">
      <c r="A3415" s="647" t="str">
        <f t="shared" si="290"/>
        <v>令和1</v>
      </c>
      <c r="B3415" s="738" t="str">
        <f t="shared" si="291"/>
        <v>-</v>
      </c>
      <c r="C3415" s="736">
        <v>43678</v>
      </c>
      <c r="D3415" s="648" t="str">
        <f t="shared" si="292"/>
        <v/>
      </c>
      <c r="E3415" s="665">
        <v>1</v>
      </c>
      <c r="F3415" s="176" t="s">
        <v>7410</v>
      </c>
      <c r="G3415" s="176" t="s">
        <v>7411</v>
      </c>
      <c r="H3415" s="176" t="s">
        <v>7409</v>
      </c>
      <c r="I3415" s="665" t="s">
        <v>7190</v>
      </c>
      <c r="J3415" s="665">
        <v>2</v>
      </c>
      <c r="K3415" s="176"/>
      <c r="L3415" s="176">
        <v>39</v>
      </c>
      <c r="M3415" s="176">
        <f t="shared" si="294"/>
        <v>39</v>
      </c>
      <c r="N3415" s="1105"/>
      <c r="O3415" s="1129" t="str">
        <f t="shared" si="293"/>
        <v/>
      </c>
      <c r="P3415" s="175"/>
      <c r="Q3415" s="175"/>
      <c r="R3415" s="175"/>
      <c r="S3415" s="175"/>
      <c r="T3415" s="175"/>
      <c r="U3415" s="175"/>
      <c r="V3415" s="175"/>
      <c r="W3415" s="175"/>
      <c r="X3415" s="175"/>
      <c r="Y3415" s="175"/>
      <c r="Z3415" s="175"/>
      <c r="AA3415" s="175"/>
      <c r="AB3415" s="175"/>
      <c r="AC3415" s="175"/>
      <c r="AD3415" s="175"/>
      <c r="AE3415" s="175"/>
      <c r="AF3415" s="175"/>
      <c r="AG3415" s="175"/>
    </row>
    <row r="3416" spans="1:33">
      <c r="A3416" s="647" t="str">
        <f t="shared" si="290"/>
        <v>令和1</v>
      </c>
      <c r="B3416" s="738">
        <f t="shared" si="291"/>
        <v>82</v>
      </c>
      <c r="C3416" s="736">
        <v>43666</v>
      </c>
      <c r="D3416" s="648" t="str">
        <f t="shared" si="292"/>
        <v/>
      </c>
      <c r="E3416" s="665">
        <v>1</v>
      </c>
      <c r="F3416" s="176" t="s">
        <v>7412</v>
      </c>
      <c r="G3416" s="176" t="s">
        <v>7413</v>
      </c>
      <c r="H3416" s="176" t="s">
        <v>7409</v>
      </c>
      <c r="I3416" s="665" t="s">
        <v>7190</v>
      </c>
      <c r="J3416" s="665">
        <v>2</v>
      </c>
      <c r="K3416" s="176">
        <v>5</v>
      </c>
      <c r="L3416" s="176">
        <v>72</v>
      </c>
      <c r="M3416" s="176">
        <f t="shared" si="294"/>
        <v>72</v>
      </c>
      <c r="N3416" s="1105" t="s">
        <v>5519</v>
      </c>
      <c r="O3416" s="1129" t="str">
        <f t="shared" si="293"/>
        <v/>
      </c>
      <c r="P3416" s="175"/>
      <c r="Q3416" s="175"/>
      <c r="R3416" s="175"/>
      <c r="S3416" s="175"/>
      <c r="T3416" s="175"/>
      <c r="U3416" s="175"/>
      <c r="V3416" s="175"/>
      <c r="W3416" s="175"/>
      <c r="X3416" s="175"/>
      <c r="Y3416" s="175"/>
      <c r="Z3416" s="175"/>
      <c r="AA3416" s="175"/>
      <c r="AB3416" s="175"/>
      <c r="AC3416" s="175"/>
      <c r="AD3416" s="175"/>
      <c r="AE3416" s="175"/>
      <c r="AF3416" s="175"/>
      <c r="AG3416" s="175"/>
    </row>
    <row r="3417" spans="1:33">
      <c r="A3417" s="647" t="str">
        <f t="shared" si="290"/>
        <v>令和1</v>
      </c>
      <c r="B3417" s="738">
        <f t="shared" si="291"/>
        <v>82</v>
      </c>
      <c r="C3417" s="736">
        <v>43636</v>
      </c>
      <c r="D3417" s="648" t="str">
        <f t="shared" si="292"/>
        <v/>
      </c>
      <c r="E3417" s="665">
        <v>1</v>
      </c>
      <c r="F3417" s="176" t="s">
        <v>7414</v>
      </c>
      <c r="G3417" s="176" t="s">
        <v>7415</v>
      </c>
      <c r="H3417" s="176" t="s">
        <v>7409</v>
      </c>
      <c r="I3417" s="665" t="s">
        <v>7190</v>
      </c>
      <c r="J3417" s="665">
        <v>2</v>
      </c>
      <c r="K3417" s="176">
        <v>5</v>
      </c>
      <c r="L3417" s="176">
        <v>202</v>
      </c>
      <c r="M3417" s="176">
        <f t="shared" si="294"/>
        <v>202</v>
      </c>
      <c r="N3417" s="1105"/>
      <c r="O3417" s="1129" t="str">
        <f t="shared" si="293"/>
        <v/>
      </c>
      <c r="P3417" s="175"/>
      <c r="Q3417" s="175"/>
      <c r="R3417" s="175"/>
      <c r="S3417" s="175"/>
      <c r="T3417" s="175"/>
      <c r="U3417" s="175"/>
      <c r="V3417" s="175"/>
      <c r="W3417" s="175"/>
      <c r="X3417" s="175"/>
      <c r="Y3417" s="175"/>
      <c r="Z3417" s="175"/>
      <c r="AA3417" s="175"/>
      <c r="AB3417" s="175"/>
      <c r="AC3417" s="175"/>
      <c r="AD3417" s="175"/>
      <c r="AE3417" s="175"/>
      <c r="AF3417" s="175"/>
      <c r="AG3417" s="175"/>
    </row>
    <row r="3418" spans="1:33">
      <c r="A3418" s="647" t="str">
        <f t="shared" ref="A3418:A3449" si="295">IF(TEXT(EDATE(C3418,-3),"ggge")="平成31","令和1",TEXT(EDATE(C3418,-3),"ggge"))</f>
        <v>令和1</v>
      </c>
      <c r="B3418" s="738">
        <f t="shared" si="291"/>
        <v>98</v>
      </c>
      <c r="C3418" s="736">
        <v>43748</v>
      </c>
      <c r="D3418" s="648" t="str">
        <f t="shared" si="292"/>
        <v/>
      </c>
      <c r="E3418" s="665">
        <v>1</v>
      </c>
      <c r="F3418" s="176" t="s">
        <v>7416</v>
      </c>
      <c r="G3418" s="176" t="s">
        <v>7417</v>
      </c>
      <c r="H3418" s="176" t="s">
        <v>7409</v>
      </c>
      <c r="I3418" s="665" t="s">
        <v>7190</v>
      </c>
      <c r="J3418" s="665">
        <v>2</v>
      </c>
      <c r="K3418" s="176">
        <v>4</v>
      </c>
      <c r="L3418" s="176">
        <v>79</v>
      </c>
      <c r="M3418" s="176">
        <f t="shared" si="294"/>
        <v>79</v>
      </c>
      <c r="N3418" s="1105"/>
      <c r="O3418" s="1129" t="str">
        <f t="shared" si="293"/>
        <v/>
      </c>
      <c r="P3418" s="175"/>
      <c r="Q3418" s="175"/>
      <c r="R3418" s="175"/>
      <c r="S3418" s="175"/>
      <c r="T3418" s="175"/>
      <c r="U3418" s="175"/>
      <c r="V3418" s="175"/>
      <c r="W3418" s="175"/>
      <c r="X3418" s="175"/>
      <c r="Y3418" s="175"/>
      <c r="Z3418" s="175"/>
      <c r="AA3418" s="175"/>
      <c r="AB3418" s="175"/>
      <c r="AC3418" s="175"/>
      <c r="AD3418" s="175"/>
      <c r="AE3418" s="175"/>
      <c r="AF3418" s="175"/>
      <c r="AG3418" s="175"/>
    </row>
    <row r="3419" spans="1:33">
      <c r="A3419" s="647" t="str">
        <f t="shared" si="295"/>
        <v>令和1</v>
      </c>
      <c r="B3419" s="738">
        <f t="shared" si="291"/>
        <v>137</v>
      </c>
      <c r="C3419" s="736">
        <v>43727</v>
      </c>
      <c r="D3419" s="648" t="str">
        <f t="shared" si="292"/>
        <v/>
      </c>
      <c r="E3419" s="665">
        <v>1</v>
      </c>
      <c r="F3419" s="176" t="s">
        <v>7418</v>
      </c>
      <c r="G3419" s="176" t="s">
        <v>7419</v>
      </c>
      <c r="H3419" s="176" t="s">
        <v>7409</v>
      </c>
      <c r="I3419" s="665" t="s">
        <v>7190</v>
      </c>
      <c r="J3419" s="665">
        <v>3</v>
      </c>
      <c r="K3419" s="176">
        <v>1</v>
      </c>
      <c r="L3419" s="176">
        <v>33</v>
      </c>
      <c r="M3419" s="176">
        <f t="shared" si="294"/>
        <v>33</v>
      </c>
      <c r="N3419" s="1105"/>
      <c r="O3419" s="1129" t="str">
        <f t="shared" si="293"/>
        <v/>
      </c>
      <c r="P3419" s="175"/>
      <c r="Q3419" s="175"/>
      <c r="R3419" s="175"/>
      <c r="S3419" s="175"/>
      <c r="T3419" s="175"/>
      <c r="U3419" s="175"/>
      <c r="V3419" s="175"/>
      <c r="W3419" s="175"/>
      <c r="X3419" s="175"/>
      <c r="Y3419" s="175"/>
      <c r="Z3419" s="175"/>
      <c r="AA3419" s="175"/>
      <c r="AB3419" s="175"/>
      <c r="AC3419" s="175"/>
      <c r="AD3419" s="175"/>
      <c r="AE3419" s="175"/>
      <c r="AF3419" s="175"/>
      <c r="AG3419" s="175"/>
    </row>
    <row r="3420" spans="1:33">
      <c r="A3420" s="647" t="str">
        <f t="shared" si="295"/>
        <v>令和1</v>
      </c>
      <c r="B3420" s="738">
        <f t="shared" si="291"/>
        <v>33</v>
      </c>
      <c r="C3420" s="736">
        <v>43719</v>
      </c>
      <c r="D3420" s="648" t="str">
        <f t="shared" si="292"/>
        <v/>
      </c>
      <c r="E3420" s="665">
        <v>1</v>
      </c>
      <c r="F3420" s="176" t="s">
        <v>7420</v>
      </c>
      <c r="G3420" s="176" t="s">
        <v>7421</v>
      </c>
      <c r="H3420" s="176" t="s">
        <v>7409</v>
      </c>
      <c r="I3420" s="665" t="s">
        <v>7190</v>
      </c>
      <c r="J3420" s="665">
        <v>2</v>
      </c>
      <c r="K3420" s="176">
        <v>17</v>
      </c>
      <c r="L3420" s="176">
        <v>60</v>
      </c>
      <c r="M3420" s="176">
        <f t="shared" si="294"/>
        <v>60</v>
      </c>
      <c r="N3420" s="1105"/>
      <c r="O3420" s="1129" t="str">
        <f t="shared" si="293"/>
        <v/>
      </c>
      <c r="P3420" s="175"/>
      <c r="Q3420" s="175"/>
      <c r="R3420" s="175"/>
      <c r="S3420" s="175"/>
      <c r="T3420" s="175"/>
      <c r="U3420" s="175"/>
      <c r="V3420" s="175"/>
      <c r="W3420" s="175"/>
      <c r="X3420" s="175"/>
      <c r="Y3420" s="175"/>
      <c r="Z3420" s="175"/>
      <c r="AA3420" s="175"/>
      <c r="AB3420" s="175"/>
      <c r="AC3420" s="175"/>
      <c r="AD3420" s="175"/>
      <c r="AE3420" s="175"/>
      <c r="AF3420" s="175"/>
      <c r="AG3420" s="175"/>
    </row>
    <row r="3421" spans="1:33">
      <c r="A3421" s="647" t="str">
        <f t="shared" si="295"/>
        <v>令和1</v>
      </c>
      <c r="B3421" s="738">
        <f t="shared" si="291"/>
        <v>137</v>
      </c>
      <c r="C3421" s="736">
        <v>43753</v>
      </c>
      <c r="D3421" s="648" t="str">
        <f t="shared" si="292"/>
        <v/>
      </c>
      <c r="E3421" s="665">
        <v>1</v>
      </c>
      <c r="F3421" s="176" t="s">
        <v>7422</v>
      </c>
      <c r="G3421" s="176" t="s">
        <v>7423</v>
      </c>
      <c r="H3421" s="176" t="s">
        <v>7409</v>
      </c>
      <c r="I3421" s="665" t="s">
        <v>7190</v>
      </c>
      <c r="J3421" s="665">
        <v>2</v>
      </c>
      <c r="K3421" s="176">
        <v>1</v>
      </c>
      <c r="L3421" s="176">
        <v>20</v>
      </c>
      <c r="M3421" s="176">
        <f t="shared" si="294"/>
        <v>20</v>
      </c>
      <c r="N3421" s="1105"/>
      <c r="O3421" s="1129" t="str">
        <f t="shared" si="293"/>
        <v/>
      </c>
      <c r="P3421" s="175"/>
      <c r="Q3421" s="175"/>
      <c r="R3421" s="175"/>
      <c r="S3421" s="175"/>
      <c r="T3421" s="175"/>
      <c r="U3421" s="175"/>
      <c r="V3421" s="175"/>
      <c r="W3421" s="175"/>
      <c r="X3421" s="175"/>
      <c r="Y3421" s="175"/>
      <c r="Z3421" s="175"/>
      <c r="AA3421" s="175"/>
      <c r="AB3421" s="175"/>
      <c r="AC3421" s="175"/>
      <c r="AD3421" s="175"/>
      <c r="AE3421" s="175"/>
      <c r="AF3421" s="175"/>
      <c r="AG3421" s="175"/>
    </row>
    <row r="3422" spans="1:33">
      <c r="A3422" s="647" t="str">
        <f t="shared" si="295"/>
        <v>令和1</v>
      </c>
      <c r="B3422" s="738">
        <f t="shared" si="291"/>
        <v>137</v>
      </c>
      <c r="C3422" s="736">
        <v>43853</v>
      </c>
      <c r="D3422" s="648" t="str">
        <f t="shared" si="292"/>
        <v/>
      </c>
      <c r="E3422" s="665">
        <v>1</v>
      </c>
      <c r="F3422" s="176" t="s">
        <v>7424</v>
      </c>
      <c r="G3422" s="176" t="s">
        <v>7425</v>
      </c>
      <c r="H3422" s="176" t="s">
        <v>7409</v>
      </c>
      <c r="I3422" s="665" t="s">
        <v>7201</v>
      </c>
      <c r="J3422" s="665">
        <v>2</v>
      </c>
      <c r="K3422" s="176">
        <v>1</v>
      </c>
      <c r="L3422" s="176">
        <v>23</v>
      </c>
      <c r="M3422" s="176">
        <f t="shared" si="294"/>
        <v>23</v>
      </c>
      <c r="N3422" s="1105"/>
      <c r="O3422" s="1129" t="str">
        <f t="shared" si="293"/>
        <v/>
      </c>
      <c r="P3422" s="175"/>
      <c r="Q3422" s="175"/>
      <c r="R3422" s="175"/>
      <c r="S3422" s="175"/>
      <c r="T3422" s="175"/>
      <c r="U3422" s="175"/>
      <c r="V3422" s="175"/>
      <c r="W3422" s="175"/>
      <c r="X3422" s="175"/>
      <c r="Y3422" s="175"/>
      <c r="Z3422" s="175"/>
      <c r="AA3422" s="175"/>
      <c r="AB3422" s="175"/>
      <c r="AC3422" s="175"/>
      <c r="AD3422" s="175"/>
      <c r="AE3422" s="175"/>
      <c r="AF3422" s="175"/>
      <c r="AG3422" s="175"/>
    </row>
    <row r="3423" spans="1:33">
      <c r="A3423" s="647" t="str">
        <f t="shared" si="295"/>
        <v>令和1</v>
      </c>
      <c r="B3423" s="738">
        <f t="shared" si="291"/>
        <v>26</v>
      </c>
      <c r="C3423" s="736">
        <v>43854</v>
      </c>
      <c r="D3423" s="648" t="str">
        <f t="shared" si="292"/>
        <v/>
      </c>
      <c r="E3423" s="665">
        <v>1</v>
      </c>
      <c r="F3423" s="176" t="s">
        <v>7426</v>
      </c>
      <c r="G3423" s="176" t="s">
        <v>7427</v>
      </c>
      <c r="H3423" s="176" t="s">
        <v>7409</v>
      </c>
      <c r="I3423" s="665" t="s">
        <v>7201</v>
      </c>
      <c r="J3423" s="665">
        <v>1</v>
      </c>
      <c r="K3423" s="176">
        <v>33</v>
      </c>
      <c r="L3423" s="176">
        <v>205</v>
      </c>
      <c r="M3423" s="176">
        <f t="shared" si="294"/>
        <v>205</v>
      </c>
      <c r="N3423" s="1105"/>
      <c r="O3423" s="1129" t="str">
        <f t="shared" si="293"/>
        <v/>
      </c>
      <c r="P3423" s="175"/>
      <c r="Q3423" s="175"/>
      <c r="R3423" s="175"/>
      <c r="S3423" s="175"/>
      <c r="T3423" s="175"/>
      <c r="U3423" s="175"/>
      <c r="V3423" s="175"/>
      <c r="W3423" s="175"/>
      <c r="X3423" s="175"/>
      <c r="Y3423" s="175"/>
      <c r="Z3423" s="175"/>
      <c r="AA3423" s="175"/>
      <c r="AB3423" s="175"/>
      <c r="AC3423" s="175"/>
      <c r="AD3423" s="175"/>
      <c r="AE3423" s="175"/>
      <c r="AF3423" s="175"/>
      <c r="AG3423" s="175"/>
    </row>
    <row r="3424" spans="1:33">
      <c r="A3424" s="647" t="str">
        <f t="shared" si="295"/>
        <v>令和1</v>
      </c>
      <c r="B3424" s="738">
        <f t="shared" si="291"/>
        <v>10</v>
      </c>
      <c r="C3424" s="736">
        <v>43704</v>
      </c>
      <c r="D3424" s="648">
        <f t="shared" si="292"/>
        <v>43706</v>
      </c>
      <c r="E3424" s="665">
        <v>3</v>
      </c>
      <c r="F3424" s="176" t="s">
        <v>7428</v>
      </c>
      <c r="G3424" s="176" t="s">
        <v>7429</v>
      </c>
      <c r="H3424" s="176" t="s">
        <v>7430</v>
      </c>
      <c r="I3424" s="665" t="s">
        <v>7252</v>
      </c>
      <c r="J3424" s="665">
        <v>1</v>
      </c>
      <c r="K3424" s="176">
        <v>81</v>
      </c>
      <c r="L3424" s="176">
        <v>107</v>
      </c>
      <c r="M3424" s="176">
        <f t="shared" si="294"/>
        <v>321</v>
      </c>
      <c r="N3424" s="1105"/>
      <c r="O3424" s="1129" t="str">
        <f t="shared" si="293"/>
        <v/>
      </c>
      <c r="P3424" s="175"/>
      <c r="Q3424" s="175"/>
      <c r="R3424" s="175"/>
      <c r="S3424" s="175"/>
      <c r="T3424" s="175"/>
      <c r="U3424" s="175"/>
      <c r="V3424" s="175"/>
      <c r="W3424" s="175"/>
      <c r="X3424" s="175"/>
      <c r="Y3424" s="175"/>
      <c r="Z3424" s="175"/>
      <c r="AA3424" s="175"/>
      <c r="AB3424" s="175"/>
      <c r="AC3424" s="175"/>
      <c r="AD3424" s="175"/>
      <c r="AE3424" s="175"/>
      <c r="AF3424" s="175"/>
      <c r="AG3424" s="175"/>
    </row>
    <row r="3425" spans="1:33">
      <c r="A3425" s="647" t="str">
        <f t="shared" si="295"/>
        <v>令和1</v>
      </c>
      <c r="B3425" s="738">
        <f t="shared" si="291"/>
        <v>82</v>
      </c>
      <c r="C3425" s="736">
        <v>43705</v>
      </c>
      <c r="D3425" s="648" t="str">
        <f t="shared" si="292"/>
        <v/>
      </c>
      <c r="E3425" s="665">
        <v>1</v>
      </c>
      <c r="F3425" s="176" t="s">
        <v>7431</v>
      </c>
      <c r="G3425" s="176" t="s">
        <v>7429</v>
      </c>
      <c r="H3425" s="176" t="s">
        <v>7430</v>
      </c>
      <c r="I3425" s="665" t="s">
        <v>7252</v>
      </c>
      <c r="J3425" s="665">
        <v>1</v>
      </c>
      <c r="K3425" s="176">
        <v>5</v>
      </c>
      <c r="L3425" s="176">
        <v>150</v>
      </c>
      <c r="M3425" s="176">
        <f t="shared" si="294"/>
        <v>150</v>
      </c>
      <c r="N3425" s="1105" t="s">
        <v>5519</v>
      </c>
      <c r="O3425" s="1129" t="str">
        <f t="shared" si="293"/>
        <v/>
      </c>
      <c r="P3425" s="175"/>
      <c r="Q3425" s="175"/>
      <c r="R3425" s="175"/>
      <c r="S3425" s="175"/>
      <c r="T3425" s="175"/>
      <c r="U3425" s="175"/>
      <c r="V3425" s="175"/>
      <c r="W3425" s="175"/>
      <c r="X3425" s="175"/>
      <c r="Y3425" s="175"/>
      <c r="Z3425" s="175"/>
      <c r="AA3425" s="175"/>
      <c r="AB3425" s="175"/>
      <c r="AC3425" s="175"/>
      <c r="AD3425" s="175"/>
      <c r="AE3425" s="175"/>
      <c r="AF3425" s="175"/>
      <c r="AG3425" s="175"/>
    </row>
    <row r="3426" spans="1:33">
      <c r="A3426" s="647" t="str">
        <f t="shared" si="295"/>
        <v>令和1</v>
      </c>
      <c r="B3426" s="738">
        <f t="shared" si="291"/>
        <v>2</v>
      </c>
      <c r="C3426" s="736">
        <v>43624</v>
      </c>
      <c r="D3426" s="648">
        <f t="shared" si="292"/>
        <v>43625</v>
      </c>
      <c r="E3426" s="665">
        <v>2</v>
      </c>
      <c r="F3426" s="176" t="s">
        <v>7432</v>
      </c>
      <c r="G3426" s="176" t="s">
        <v>7433</v>
      </c>
      <c r="H3426" s="176" t="s">
        <v>7434</v>
      </c>
      <c r="I3426" s="665" t="s">
        <v>7201</v>
      </c>
      <c r="J3426" s="665">
        <v>1</v>
      </c>
      <c r="K3426" s="176">
        <v>286</v>
      </c>
      <c r="L3426" s="176">
        <v>768</v>
      </c>
      <c r="M3426" s="176">
        <f t="shared" si="294"/>
        <v>1536</v>
      </c>
      <c r="N3426" s="1105"/>
      <c r="O3426" s="1129" t="str">
        <f t="shared" si="293"/>
        <v/>
      </c>
      <c r="P3426" s="175"/>
      <c r="Q3426" s="175"/>
      <c r="R3426" s="175"/>
      <c r="S3426" s="175"/>
      <c r="T3426" s="175"/>
      <c r="U3426" s="175"/>
      <c r="V3426" s="175"/>
      <c r="W3426" s="175"/>
      <c r="X3426" s="175"/>
      <c r="Y3426" s="175"/>
      <c r="Z3426" s="175"/>
      <c r="AA3426" s="175"/>
      <c r="AB3426" s="175"/>
      <c r="AC3426" s="175"/>
      <c r="AD3426" s="175"/>
      <c r="AE3426" s="175"/>
      <c r="AF3426" s="175"/>
      <c r="AG3426" s="175"/>
    </row>
    <row r="3427" spans="1:33">
      <c r="A3427" s="647" t="str">
        <f t="shared" si="295"/>
        <v>令和1</v>
      </c>
      <c r="B3427" s="738">
        <f t="shared" si="291"/>
        <v>82</v>
      </c>
      <c r="C3427" s="736">
        <v>43768</v>
      </c>
      <c r="D3427" s="648" t="str">
        <f t="shared" si="292"/>
        <v/>
      </c>
      <c r="E3427" s="665">
        <v>1</v>
      </c>
      <c r="F3427" s="176" t="s">
        <v>7435</v>
      </c>
      <c r="G3427" s="176" t="s">
        <v>7436</v>
      </c>
      <c r="H3427" s="176" t="s">
        <v>7434</v>
      </c>
      <c r="I3427" s="665" t="s">
        <v>7201</v>
      </c>
      <c r="J3427" s="665">
        <v>1</v>
      </c>
      <c r="K3427" s="176">
        <v>5</v>
      </c>
      <c r="L3427" s="176">
        <v>80</v>
      </c>
      <c r="M3427" s="176">
        <f t="shared" si="294"/>
        <v>80</v>
      </c>
      <c r="N3427" s="1105" t="s">
        <v>5519</v>
      </c>
      <c r="O3427" s="1129" t="str">
        <f t="shared" si="293"/>
        <v/>
      </c>
      <c r="P3427" s="175"/>
      <c r="Q3427" s="175"/>
      <c r="R3427" s="175"/>
      <c r="S3427" s="175"/>
      <c r="T3427" s="175"/>
      <c r="U3427" s="175"/>
      <c r="V3427" s="175"/>
      <c r="W3427" s="175"/>
      <c r="X3427" s="175"/>
      <c r="Y3427" s="175"/>
      <c r="Z3427" s="175"/>
      <c r="AA3427" s="175"/>
      <c r="AB3427" s="175"/>
      <c r="AC3427" s="175"/>
      <c r="AD3427" s="175"/>
      <c r="AE3427" s="175"/>
      <c r="AF3427" s="175"/>
      <c r="AG3427" s="175"/>
    </row>
    <row r="3428" spans="1:33">
      <c r="A3428" s="647" t="str">
        <f t="shared" si="295"/>
        <v>令和1</v>
      </c>
      <c r="B3428" s="738">
        <f t="shared" si="291"/>
        <v>1</v>
      </c>
      <c r="C3428" s="736">
        <v>43799</v>
      </c>
      <c r="D3428" s="648">
        <f t="shared" si="292"/>
        <v>43801</v>
      </c>
      <c r="E3428" s="665">
        <v>3</v>
      </c>
      <c r="F3428" s="176" t="s">
        <v>7437</v>
      </c>
      <c r="G3428" s="176" t="s">
        <v>7438</v>
      </c>
      <c r="H3428" s="176" t="s">
        <v>7434</v>
      </c>
      <c r="I3428" s="665" t="s">
        <v>7201</v>
      </c>
      <c r="J3428" s="665">
        <v>1</v>
      </c>
      <c r="K3428" s="176">
        <v>570</v>
      </c>
      <c r="L3428" s="176">
        <v>1143</v>
      </c>
      <c r="M3428" s="176">
        <f t="shared" si="294"/>
        <v>3429</v>
      </c>
      <c r="N3428" s="1105"/>
      <c r="O3428" s="1129" t="str">
        <f t="shared" si="293"/>
        <v/>
      </c>
      <c r="P3428" s="175"/>
      <c r="Q3428" s="175"/>
      <c r="R3428" s="175"/>
      <c r="S3428" s="175"/>
      <c r="T3428" s="175"/>
      <c r="U3428" s="175"/>
      <c r="V3428" s="175"/>
      <c r="W3428" s="175"/>
      <c r="X3428" s="175"/>
      <c r="Y3428" s="175"/>
      <c r="Z3428" s="175"/>
      <c r="AA3428" s="175"/>
      <c r="AB3428" s="175"/>
      <c r="AC3428" s="175"/>
      <c r="AD3428" s="175"/>
      <c r="AE3428" s="175"/>
      <c r="AF3428" s="175"/>
      <c r="AG3428" s="175"/>
    </row>
    <row r="3429" spans="1:33">
      <c r="A3429" s="647" t="str">
        <f t="shared" si="295"/>
        <v>令和1</v>
      </c>
      <c r="B3429" s="738">
        <f t="shared" si="291"/>
        <v>20</v>
      </c>
      <c r="C3429" s="736">
        <v>43638</v>
      </c>
      <c r="D3429" s="648">
        <f t="shared" si="292"/>
        <v>43639</v>
      </c>
      <c r="E3429" s="665">
        <v>2</v>
      </c>
      <c r="F3429" s="176" t="s">
        <v>7439</v>
      </c>
      <c r="G3429" s="176" t="s">
        <v>7440</v>
      </c>
      <c r="H3429" s="176" t="s">
        <v>7441</v>
      </c>
      <c r="I3429" s="665" t="s">
        <v>7201</v>
      </c>
      <c r="J3429" s="665">
        <v>1</v>
      </c>
      <c r="K3429" s="176">
        <v>51</v>
      </c>
      <c r="L3429" s="176">
        <v>109</v>
      </c>
      <c r="M3429" s="176">
        <f t="shared" si="294"/>
        <v>218</v>
      </c>
      <c r="N3429" s="1105"/>
      <c r="O3429" s="1129" t="str">
        <f t="shared" si="293"/>
        <v/>
      </c>
      <c r="P3429" s="175"/>
      <c r="Q3429" s="175"/>
      <c r="R3429" s="175"/>
      <c r="S3429" s="175"/>
      <c r="T3429" s="175"/>
      <c r="U3429" s="175"/>
      <c r="V3429" s="175"/>
      <c r="W3429" s="175"/>
      <c r="X3429" s="175"/>
      <c r="Y3429" s="175"/>
      <c r="Z3429" s="175"/>
      <c r="AA3429" s="175"/>
      <c r="AB3429" s="175"/>
      <c r="AC3429" s="175"/>
      <c r="AD3429" s="175"/>
      <c r="AE3429" s="175"/>
      <c r="AF3429" s="175"/>
      <c r="AG3429" s="175"/>
    </row>
    <row r="3430" spans="1:33">
      <c r="A3430" s="647" t="str">
        <f t="shared" si="295"/>
        <v>令和1</v>
      </c>
      <c r="B3430" s="738">
        <f t="shared" si="291"/>
        <v>111</v>
      </c>
      <c r="C3430" s="736">
        <v>43766</v>
      </c>
      <c r="D3430" s="648" t="str">
        <f t="shared" si="292"/>
        <v/>
      </c>
      <c r="E3430" s="665">
        <v>1</v>
      </c>
      <c r="F3430" s="176" t="s">
        <v>7442</v>
      </c>
      <c r="G3430" s="176" t="s">
        <v>7192</v>
      </c>
      <c r="H3430" s="176" t="s">
        <v>7441</v>
      </c>
      <c r="I3430" s="665" t="s">
        <v>7201</v>
      </c>
      <c r="J3430" s="665">
        <v>1</v>
      </c>
      <c r="K3430" s="176">
        <v>3</v>
      </c>
      <c r="L3430" s="176">
        <v>32</v>
      </c>
      <c r="M3430" s="176">
        <f t="shared" si="294"/>
        <v>32</v>
      </c>
      <c r="N3430" s="1105" t="s">
        <v>5519</v>
      </c>
      <c r="O3430" s="1129" t="str">
        <f t="shared" si="293"/>
        <v/>
      </c>
      <c r="P3430" s="175"/>
      <c r="Q3430" s="175"/>
      <c r="R3430" s="175"/>
      <c r="S3430" s="175"/>
      <c r="T3430" s="175"/>
      <c r="U3430" s="175"/>
      <c r="V3430" s="175"/>
      <c r="W3430" s="175"/>
      <c r="X3430" s="175"/>
      <c r="Y3430" s="175"/>
      <c r="Z3430" s="175"/>
      <c r="AA3430" s="175"/>
      <c r="AB3430" s="175"/>
      <c r="AC3430" s="175"/>
      <c r="AD3430" s="175"/>
      <c r="AE3430" s="175"/>
      <c r="AF3430" s="175"/>
      <c r="AG3430" s="175"/>
    </row>
    <row r="3431" spans="1:33">
      <c r="A3431" s="647" t="str">
        <f t="shared" si="295"/>
        <v>令和1</v>
      </c>
      <c r="B3431" s="738">
        <f t="shared" si="291"/>
        <v>124</v>
      </c>
      <c r="C3431" s="736">
        <v>43816</v>
      </c>
      <c r="D3431" s="648" t="str">
        <f t="shared" si="292"/>
        <v/>
      </c>
      <c r="E3431" s="665">
        <v>1</v>
      </c>
      <c r="F3431" s="176" t="s">
        <v>7443</v>
      </c>
      <c r="G3431" s="176" t="s">
        <v>7444</v>
      </c>
      <c r="H3431" s="176" t="s">
        <v>7441</v>
      </c>
      <c r="I3431" s="665" t="s">
        <v>7201</v>
      </c>
      <c r="J3431" s="665">
        <v>1</v>
      </c>
      <c r="K3431" s="176">
        <v>2</v>
      </c>
      <c r="L3431" s="176">
        <v>23</v>
      </c>
      <c r="M3431" s="176">
        <f t="shared" si="294"/>
        <v>23</v>
      </c>
      <c r="N3431" s="1105" t="s">
        <v>5519</v>
      </c>
      <c r="O3431" s="1129" t="str">
        <f t="shared" si="293"/>
        <v/>
      </c>
      <c r="P3431" s="175"/>
      <c r="Q3431" s="175"/>
      <c r="R3431" s="175"/>
      <c r="S3431" s="175"/>
      <c r="T3431" s="175"/>
      <c r="U3431" s="175"/>
      <c r="V3431" s="175"/>
      <c r="W3431" s="175"/>
      <c r="X3431" s="175"/>
      <c r="Y3431" s="175"/>
      <c r="Z3431" s="175"/>
      <c r="AA3431" s="175"/>
      <c r="AB3431" s="175"/>
      <c r="AC3431" s="175"/>
      <c r="AD3431" s="175"/>
      <c r="AE3431" s="175"/>
      <c r="AF3431" s="175"/>
      <c r="AG3431" s="175"/>
    </row>
    <row r="3432" spans="1:33">
      <c r="A3432" s="647" t="str">
        <f t="shared" si="295"/>
        <v>令和1</v>
      </c>
      <c r="B3432" s="738">
        <f t="shared" si="291"/>
        <v>124</v>
      </c>
      <c r="C3432" s="736">
        <v>43864</v>
      </c>
      <c r="D3432" s="648" t="str">
        <f t="shared" si="292"/>
        <v/>
      </c>
      <c r="E3432" s="665">
        <v>1</v>
      </c>
      <c r="F3432" s="176" t="s">
        <v>7445</v>
      </c>
      <c r="G3432" s="176" t="s">
        <v>7192</v>
      </c>
      <c r="H3432" s="176" t="s">
        <v>7441</v>
      </c>
      <c r="I3432" s="665" t="s">
        <v>7201</v>
      </c>
      <c r="J3432" s="665">
        <v>1</v>
      </c>
      <c r="K3432" s="176">
        <v>2</v>
      </c>
      <c r="L3432" s="176">
        <v>35</v>
      </c>
      <c r="M3432" s="176">
        <f t="shared" si="294"/>
        <v>35</v>
      </c>
      <c r="N3432" s="1105" t="s">
        <v>5519</v>
      </c>
      <c r="O3432" s="1129" t="str">
        <f t="shared" si="293"/>
        <v/>
      </c>
      <c r="P3432" s="175"/>
      <c r="Q3432" s="175"/>
      <c r="R3432" s="175"/>
      <c r="S3432" s="175"/>
      <c r="T3432" s="175"/>
      <c r="U3432" s="175"/>
      <c r="V3432" s="175"/>
      <c r="W3432" s="175"/>
      <c r="X3432" s="175"/>
      <c r="Y3432" s="175"/>
      <c r="Z3432" s="175"/>
      <c r="AA3432" s="175"/>
      <c r="AB3432" s="175"/>
      <c r="AC3432" s="175"/>
      <c r="AD3432" s="175"/>
      <c r="AE3432" s="175"/>
      <c r="AF3432" s="175"/>
      <c r="AG3432" s="175"/>
    </row>
    <row r="3433" spans="1:33">
      <c r="A3433" s="647" t="str">
        <f t="shared" si="295"/>
        <v>令和1</v>
      </c>
      <c r="B3433" s="738">
        <f t="shared" si="291"/>
        <v>124</v>
      </c>
      <c r="C3433" s="736">
        <v>43872</v>
      </c>
      <c r="D3433" s="648" t="str">
        <f t="shared" si="292"/>
        <v/>
      </c>
      <c r="E3433" s="665">
        <v>1</v>
      </c>
      <c r="F3433" s="176" t="s">
        <v>7446</v>
      </c>
      <c r="G3433" s="176" t="s">
        <v>7447</v>
      </c>
      <c r="H3433" s="176" t="s">
        <v>7441</v>
      </c>
      <c r="I3433" s="665" t="s">
        <v>7201</v>
      </c>
      <c r="J3433" s="665">
        <v>1</v>
      </c>
      <c r="K3433" s="176">
        <v>2</v>
      </c>
      <c r="L3433" s="176">
        <v>51</v>
      </c>
      <c r="M3433" s="176">
        <f t="shared" si="294"/>
        <v>51</v>
      </c>
      <c r="N3433" s="1105" t="s">
        <v>5519</v>
      </c>
      <c r="O3433" s="1129" t="str">
        <f t="shared" si="293"/>
        <v/>
      </c>
      <c r="P3433" s="175"/>
      <c r="Q3433" s="175"/>
      <c r="R3433" s="175"/>
      <c r="S3433" s="175"/>
      <c r="T3433" s="175"/>
      <c r="U3433" s="175"/>
      <c r="V3433" s="175"/>
      <c r="W3433" s="175"/>
      <c r="X3433" s="175"/>
      <c r="Y3433" s="175"/>
      <c r="Z3433" s="175"/>
      <c r="AA3433" s="175"/>
      <c r="AB3433" s="175"/>
      <c r="AC3433" s="175"/>
      <c r="AD3433" s="175"/>
      <c r="AE3433" s="175"/>
      <c r="AF3433" s="175"/>
      <c r="AG3433" s="175"/>
    </row>
    <row r="3434" spans="1:33">
      <c r="A3434" s="647" t="str">
        <f t="shared" si="295"/>
        <v>令和1</v>
      </c>
      <c r="B3434" s="738">
        <f t="shared" si="291"/>
        <v>30</v>
      </c>
      <c r="C3434" s="736">
        <v>43580</v>
      </c>
      <c r="D3434" s="648" t="str">
        <f t="shared" si="292"/>
        <v/>
      </c>
      <c r="E3434" s="665">
        <v>1</v>
      </c>
      <c r="F3434" s="176" t="s">
        <v>7448</v>
      </c>
      <c r="G3434" s="176" t="s">
        <v>7449</v>
      </c>
      <c r="H3434" s="176" t="s">
        <v>7450</v>
      </c>
      <c r="I3434" s="665" t="s">
        <v>7344</v>
      </c>
      <c r="J3434" s="665" t="s">
        <v>3513</v>
      </c>
      <c r="K3434" s="176">
        <v>21</v>
      </c>
      <c r="L3434" s="176">
        <v>144</v>
      </c>
      <c r="M3434" s="176">
        <f t="shared" si="294"/>
        <v>144</v>
      </c>
      <c r="N3434" s="1105" t="s">
        <v>5519</v>
      </c>
      <c r="O3434" s="1129" t="str">
        <f t="shared" si="293"/>
        <v/>
      </c>
      <c r="P3434" s="175"/>
      <c r="Q3434" s="175"/>
      <c r="R3434" s="175"/>
      <c r="S3434" s="175"/>
      <c r="T3434" s="175"/>
      <c r="U3434" s="175"/>
      <c r="V3434" s="175"/>
      <c r="W3434" s="175"/>
      <c r="X3434" s="175"/>
      <c r="Y3434" s="175"/>
      <c r="Z3434" s="175"/>
      <c r="AA3434" s="175"/>
      <c r="AB3434" s="175"/>
      <c r="AC3434" s="175"/>
      <c r="AD3434" s="175"/>
      <c r="AE3434" s="175"/>
      <c r="AF3434" s="175"/>
      <c r="AG3434" s="175"/>
    </row>
    <row r="3435" spans="1:33">
      <c r="A3435" s="647" t="str">
        <f t="shared" si="295"/>
        <v>令和1</v>
      </c>
      <c r="B3435" s="738">
        <f t="shared" si="291"/>
        <v>69</v>
      </c>
      <c r="C3435" s="736">
        <v>43609</v>
      </c>
      <c r="D3435" s="648" t="str">
        <f t="shared" si="292"/>
        <v/>
      </c>
      <c r="E3435" s="665">
        <v>1</v>
      </c>
      <c r="F3435" s="176" t="s">
        <v>7451</v>
      </c>
      <c r="G3435" s="176" t="s">
        <v>7346</v>
      </c>
      <c r="H3435" s="176" t="s">
        <v>7450</v>
      </c>
      <c r="I3435" s="665" t="s">
        <v>7344</v>
      </c>
      <c r="J3435" s="665" t="s">
        <v>3513</v>
      </c>
      <c r="K3435" s="176">
        <v>6</v>
      </c>
      <c r="L3435" s="176">
        <v>108</v>
      </c>
      <c r="M3435" s="176">
        <f t="shared" si="294"/>
        <v>108</v>
      </c>
      <c r="N3435" s="1105" t="s">
        <v>5519</v>
      </c>
      <c r="O3435" s="1129" t="str">
        <f t="shared" si="293"/>
        <v/>
      </c>
      <c r="P3435" s="175"/>
      <c r="Q3435" s="175"/>
      <c r="R3435" s="175"/>
      <c r="S3435" s="175"/>
      <c r="T3435" s="175"/>
      <c r="U3435" s="175"/>
      <c r="V3435" s="175"/>
      <c r="W3435" s="175"/>
      <c r="X3435" s="175"/>
      <c r="Y3435" s="175"/>
      <c r="Z3435" s="175"/>
      <c r="AA3435" s="175"/>
      <c r="AB3435" s="175"/>
      <c r="AC3435" s="175"/>
      <c r="AD3435" s="175"/>
      <c r="AE3435" s="175"/>
      <c r="AF3435" s="175"/>
      <c r="AG3435" s="175"/>
    </row>
    <row r="3436" spans="1:33">
      <c r="A3436" s="647" t="str">
        <f t="shared" si="295"/>
        <v>令和1</v>
      </c>
      <c r="B3436" s="738">
        <f t="shared" si="291"/>
        <v>18</v>
      </c>
      <c r="C3436" s="736">
        <v>43734</v>
      </c>
      <c r="D3436" s="648">
        <f t="shared" si="292"/>
        <v>43735</v>
      </c>
      <c r="E3436" s="665">
        <v>2</v>
      </c>
      <c r="F3436" s="176" t="s">
        <v>7452</v>
      </c>
      <c r="G3436" s="176" t="s">
        <v>7363</v>
      </c>
      <c r="H3436" s="176" t="s">
        <v>7450</v>
      </c>
      <c r="I3436" s="665" t="s">
        <v>7344</v>
      </c>
      <c r="J3436" s="665" t="s">
        <v>3513</v>
      </c>
      <c r="K3436" s="176">
        <v>56</v>
      </c>
      <c r="L3436" s="176">
        <v>240</v>
      </c>
      <c r="M3436" s="176">
        <f t="shared" si="294"/>
        <v>480</v>
      </c>
      <c r="N3436" s="1105"/>
      <c r="O3436" s="1129" t="str">
        <f t="shared" si="293"/>
        <v/>
      </c>
      <c r="P3436" s="175"/>
      <c r="Q3436" s="175"/>
      <c r="R3436" s="175"/>
      <c r="S3436" s="175"/>
      <c r="T3436" s="175"/>
      <c r="U3436" s="175"/>
      <c r="V3436" s="175"/>
      <c r="W3436" s="175"/>
      <c r="X3436" s="175"/>
      <c r="Y3436" s="175"/>
      <c r="Z3436" s="175"/>
      <c r="AA3436" s="175"/>
      <c r="AB3436" s="175"/>
      <c r="AC3436" s="175"/>
      <c r="AD3436" s="175"/>
      <c r="AE3436" s="175"/>
      <c r="AF3436" s="175"/>
      <c r="AG3436" s="175"/>
    </row>
    <row r="3437" spans="1:33">
      <c r="A3437" s="647" t="str">
        <f t="shared" si="295"/>
        <v>令和1</v>
      </c>
      <c r="B3437" s="738">
        <f t="shared" si="291"/>
        <v>124</v>
      </c>
      <c r="C3437" s="736">
        <v>43712</v>
      </c>
      <c r="D3437" s="648" t="str">
        <f t="shared" si="292"/>
        <v/>
      </c>
      <c r="E3437" s="665">
        <v>1</v>
      </c>
      <c r="F3437" s="176" t="s">
        <v>7453</v>
      </c>
      <c r="G3437" s="176" t="s">
        <v>7454</v>
      </c>
      <c r="H3437" s="176" t="s">
        <v>7455</v>
      </c>
      <c r="I3437" s="665" t="s">
        <v>7456</v>
      </c>
      <c r="J3437" s="665">
        <v>2</v>
      </c>
      <c r="K3437" s="176">
        <v>2</v>
      </c>
      <c r="L3437" s="176">
        <v>93</v>
      </c>
      <c r="M3437" s="176">
        <f t="shared" si="294"/>
        <v>93</v>
      </c>
      <c r="N3437" s="1105"/>
      <c r="O3437" s="1129" t="str">
        <f t="shared" si="293"/>
        <v/>
      </c>
      <c r="P3437" s="175"/>
      <c r="Q3437" s="175"/>
      <c r="R3437" s="175"/>
      <c r="S3437" s="175"/>
      <c r="T3437" s="175"/>
      <c r="U3437" s="175"/>
      <c r="V3437" s="175"/>
      <c r="W3437" s="175"/>
      <c r="X3437" s="175"/>
      <c r="Y3437" s="175"/>
      <c r="Z3437" s="175"/>
      <c r="AA3437" s="175"/>
      <c r="AB3437" s="175"/>
      <c r="AC3437" s="175"/>
      <c r="AD3437" s="175"/>
      <c r="AE3437" s="175"/>
      <c r="AF3437" s="175"/>
      <c r="AG3437" s="175"/>
    </row>
    <row r="3438" spans="1:33">
      <c r="A3438" s="647" t="str">
        <f t="shared" si="295"/>
        <v>令和1</v>
      </c>
      <c r="B3438" s="738">
        <f t="shared" si="291"/>
        <v>14</v>
      </c>
      <c r="C3438" s="736">
        <v>43797</v>
      </c>
      <c r="D3438" s="648">
        <f t="shared" si="292"/>
        <v>43798</v>
      </c>
      <c r="E3438" s="665">
        <v>2</v>
      </c>
      <c r="F3438" s="176" t="s">
        <v>7457</v>
      </c>
      <c r="G3438" s="176" t="s">
        <v>7403</v>
      </c>
      <c r="H3438" s="176" t="s">
        <v>7455</v>
      </c>
      <c r="I3438" s="665" t="s">
        <v>7456</v>
      </c>
      <c r="J3438" s="665">
        <v>1</v>
      </c>
      <c r="K3438" s="176">
        <v>68</v>
      </c>
      <c r="L3438" s="176">
        <v>217</v>
      </c>
      <c r="M3438" s="176">
        <f t="shared" si="294"/>
        <v>434</v>
      </c>
      <c r="N3438" s="1105"/>
      <c r="O3438" s="1129" t="str">
        <f t="shared" si="293"/>
        <v/>
      </c>
      <c r="P3438" s="175"/>
      <c r="Q3438" s="175"/>
      <c r="R3438" s="175"/>
      <c r="S3438" s="175"/>
      <c r="T3438" s="175"/>
      <c r="U3438" s="175"/>
      <c r="V3438" s="175"/>
      <c r="W3438" s="175"/>
      <c r="X3438" s="175"/>
      <c r="Y3438" s="175"/>
      <c r="Z3438" s="175"/>
      <c r="AA3438" s="175"/>
      <c r="AB3438" s="175"/>
      <c r="AC3438" s="175"/>
      <c r="AD3438" s="175"/>
      <c r="AE3438" s="175"/>
      <c r="AF3438" s="175"/>
      <c r="AG3438" s="175"/>
    </row>
    <row r="3439" spans="1:33">
      <c r="A3439" s="647" t="str">
        <f t="shared" si="295"/>
        <v>令和1</v>
      </c>
      <c r="B3439" s="738">
        <f t="shared" si="291"/>
        <v>111</v>
      </c>
      <c r="C3439" s="736">
        <v>43614</v>
      </c>
      <c r="D3439" s="648" t="str">
        <f t="shared" si="292"/>
        <v/>
      </c>
      <c r="E3439" s="665">
        <v>1</v>
      </c>
      <c r="F3439" s="176" t="s">
        <v>7458</v>
      </c>
      <c r="G3439" s="176" t="s">
        <v>7403</v>
      </c>
      <c r="H3439" s="176" t="s">
        <v>7455</v>
      </c>
      <c r="I3439" s="665" t="s">
        <v>7456</v>
      </c>
      <c r="J3439" s="665">
        <v>1</v>
      </c>
      <c r="K3439" s="176">
        <v>3</v>
      </c>
      <c r="L3439" s="176">
        <v>57</v>
      </c>
      <c r="M3439" s="176">
        <f t="shared" si="294"/>
        <v>57</v>
      </c>
      <c r="N3439" s="1105"/>
      <c r="O3439" s="1129" t="str">
        <f t="shared" si="293"/>
        <v/>
      </c>
      <c r="P3439" s="175"/>
      <c r="Q3439" s="175"/>
      <c r="R3439" s="175"/>
      <c r="S3439" s="175"/>
      <c r="T3439" s="175"/>
      <c r="U3439" s="175"/>
      <c r="V3439" s="175"/>
      <c r="W3439" s="175"/>
      <c r="X3439" s="175"/>
      <c r="Y3439" s="175"/>
      <c r="Z3439" s="175"/>
      <c r="AA3439" s="175"/>
      <c r="AB3439" s="175"/>
      <c r="AC3439" s="175"/>
      <c r="AD3439" s="175"/>
      <c r="AE3439" s="175"/>
      <c r="AF3439" s="175"/>
      <c r="AG3439" s="175"/>
    </row>
    <row r="3440" spans="1:33">
      <c r="A3440" s="647" t="str">
        <f t="shared" si="295"/>
        <v>令和1</v>
      </c>
      <c r="B3440" s="738">
        <f t="shared" si="291"/>
        <v>82</v>
      </c>
      <c r="C3440" s="736">
        <v>43627</v>
      </c>
      <c r="D3440" s="648" t="str">
        <f t="shared" si="292"/>
        <v/>
      </c>
      <c r="E3440" s="665">
        <v>1</v>
      </c>
      <c r="F3440" s="176" t="s">
        <v>7459</v>
      </c>
      <c r="G3440" s="176" t="s">
        <v>7403</v>
      </c>
      <c r="H3440" s="176" t="s">
        <v>7455</v>
      </c>
      <c r="I3440" s="665" t="s">
        <v>7456</v>
      </c>
      <c r="J3440" s="665">
        <v>2</v>
      </c>
      <c r="K3440" s="176">
        <v>5</v>
      </c>
      <c r="L3440" s="176">
        <v>102</v>
      </c>
      <c r="M3440" s="176">
        <f t="shared" si="294"/>
        <v>102</v>
      </c>
      <c r="N3440" s="1105"/>
      <c r="O3440" s="1129" t="str">
        <f t="shared" si="293"/>
        <v/>
      </c>
      <c r="P3440" s="175"/>
      <c r="Q3440" s="175"/>
      <c r="R3440" s="175"/>
      <c r="S3440" s="175"/>
      <c r="T3440" s="175"/>
      <c r="U3440" s="175"/>
      <c r="V3440" s="175"/>
      <c r="W3440" s="175"/>
      <c r="X3440" s="175"/>
      <c r="Y3440" s="175"/>
      <c r="Z3440" s="175"/>
      <c r="AA3440" s="175"/>
      <c r="AB3440" s="175"/>
      <c r="AC3440" s="175"/>
      <c r="AD3440" s="175"/>
      <c r="AE3440" s="175"/>
      <c r="AF3440" s="175"/>
      <c r="AG3440" s="175"/>
    </row>
    <row r="3441" spans="1:33">
      <c r="A3441" s="647" t="str">
        <f t="shared" si="295"/>
        <v>令和1</v>
      </c>
      <c r="B3441" s="738">
        <f t="shared" si="291"/>
        <v>82</v>
      </c>
      <c r="C3441" s="736">
        <v>43649</v>
      </c>
      <c r="D3441" s="648" t="str">
        <f t="shared" si="292"/>
        <v/>
      </c>
      <c r="E3441" s="665">
        <v>1</v>
      </c>
      <c r="F3441" s="176" t="s">
        <v>7460</v>
      </c>
      <c r="G3441" s="176" t="s">
        <v>7461</v>
      </c>
      <c r="H3441" s="176" t="s">
        <v>7455</v>
      </c>
      <c r="I3441" s="665" t="s">
        <v>7456</v>
      </c>
      <c r="J3441" s="665">
        <v>2</v>
      </c>
      <c r="K3441" s="176">
        <v>5</v>
      </c>
      <c r="L3441" s="176">
        <v>85</v>
      </c>
      <c r="M3441" s="176">
        <f t="shared" si="294"/>
        <v>85</v>
      </c>
      <c r="N3441" s="1105"/>
      <c r="O3441" s="1129" t="str">
        <f t="shared" si="293"/>
        <v/>
      </c>
      <c r="P3441" s="175"/>
      <c r="Q3441" s="175"/>
      <c r="R3441" s="175"/>
      <c r="S3441" s="175"/>
      <c r="T3441" s="175"/>
      <c r="U3441" s="175"/>
      <c r="V3441" s="175"/>
      <c r="W3441" s="175"/>
      <c r="X3441" s="175"/>
      <c r="Y3441" s="175"/>
      <c r="Z3441" s="175"/>
      <c r="AA3441" s="175"/>
      <c r="AB3441" s="175"/>
      <c r="AC3441" s="175"/>
      <c r="AD3441" s="175"/>
      <c r="AE3441" s="175"/>
      <c r="AF3441" s="175"/>
      <c r="AG3441" s="175"/>
    </row>
    <row r="3442" spans="1:33">
      <c r="A3442" s="647" t="str">
        <f t="shared" si="295"/>
        <v>令和1</v>
      </c>
      <c r="B3442" s="738">
        <f t="shared" si="291"/>
        <v>82</v>
      </c>
      <c r="C3442" s="736">
        <v>43749</v>
      </c>
      <c r="D3442" s="648" t="str">
        <f t="shared" si="292"/>
        <v/>
      </c>
      <c r="E3442" s="665">
        <v>1</v>
      </c>
      <c r="F3442" s="176" t="s">
        <v>7462</v>
      </c>
      <c r="G3442" s="176" t="s">
        <v>7463</v>
      </c>
      <c r="H3442" s="176" t="s">
        <v>7455</v>
      </c>
      <c r="I3442" s="665" t="s">
        <v>7456</v>
      </c>
      <c r="J3442" s="665">
        <v>2</v>
      </c>
      <c r="K3442" s="176">
        <v>5</v>
      </c>
      <c r="L3442" s="176">
        <v>62</v>
      </c>
      <c r="M3442" s="176">
        <f t="shared" si="294"/>
        <v>62</v>
      </c>
      <c r="N3442" s="1105"/>
      <c r="O3442" s="1129" t="str">
        <f t="shared" si="293"/>
        <v/>
      </c>
      <c r="P3442" s="175"/>
      <c r="Q3442" s="175"/>
      <c r="R3442" s="175"/>
      <c r="S3442" s="175"/>
      <c r="T3442" s="175"/>
      <c r="U3442" s="175"/>
      <c r="V3442" s="175"/>
      <c r="W3442" s="175"/>
      <c r="X3442" s="175"/>
      <c r="Y3442" s="175"/>
      <c r="Z3442" s="175"/>
      <c r="AA3442" s="175"/>
      <c r="AB3442" s="175"/>
      <c r="AC3442" s="175"/>
      <c r="AD3442" s="175"/>
      <c r="AE3442" s="175"/>
      <c r="AF3442" s="175"/>
      <c r="AG3442" s="175"/>
    </row>
    <row r="3443" spans="1:33">
      <c r="A3443" s="647" t="str">
        <f t="shared" si="295"/>
        <v>令和1</v>
      </c>
      <c r="B3443" s="738">
        <f t="shared" si="291"/>
        <v>111</v>
      </c>
      <c r="C3443" s="736">
        <v>43812</v>
      </c>
      <c r="D3443" s="648" t="str">
        <f t="shared" si="292"/>
        <v/>
      </c>
      <c r="E3443" s="665">
        <v>1</v>
      </c>
      <c r="F3443" s="176" t="s">
        <v>7464</v>
      </c>
      <c r="G3443" s="176" t="s">
        <v>7465</v>
      </c>
      <c r="H3443" s="176" t="s">
        <v>7455</v>
      </c>
      <c r="I3443" s="665" t="s">
        <v>7456</v>
      </c>
      <c r="J3443" s="665">
        <v>2</v>
      </c>
      <c r="K3443" s="176">
        <v>3</v>
      </c>
      <c r="L3443" s="176">
        <v>35</v>
      </c>
      <c r="M3443" s="176">
        <f t="shared" si="294"/>
        <v>35</v>
      </c>
      <c r="N3443" s="1105" t="s">
        <v>5519</v>
      </c>
      <c r="O3443" s="1129" t="str">
        <f t="shared" si="293"/>
        <v/>
      </c>
      <c r="P3443" s="175"/>
      <c r="Q3443" s="175"/>
      <c r="R3443" s="175"/>
      <c r="S3443" s="175"/>
      <c r="T3443" s="175"/>
      <c r="U3443" s="175"/>
      <c r="V3443" s="175"/>
      <c r="W3443" s="175"/>
      <c r="X3443" s="175"/>
      <c r="Y3443" s="175"/>
      <c r="Z3443" s="175"/>
      <c r="AA3443" s="175"/>
      <c r="AB3443" s="175"/>
      <c r="AC3443" s="175"/>
      <c r="AD3443" s="175"/>
      <c r="AE3443" s="175"/>
      <c r="AF3443" s="175"/>
      <c r="AG3443" s="175"/>
    </row>
    <row r="3444" spans="1:33">
      <c r="A3444" s="647" t="str">
        <f t="shared" si="295"/>
        <v>令和1</v>
      </c>
      <c r="B3444" s="738" t="str">
        <f t="shared" si="291"/>
        <v>-</v>
      </c>
      <c r="C3444" s="736">
        <v>43773</v>
      </c>
      <c r="D3444" s="648" t="str">
        <f t="shared" si="292"/>
        <v/>
      </c>
      <c r="E3444" s="665">
        <v>1</v>
      </c>
      <c r="F3444" s="176" t="s">
        <v>7466</v>
      </c>
      <c r="G3444" s="176" t="s">
        <v>7467</v>
      </c>
      <c r="H3444" s="176" t="s">
        <v>7455</v>
      </c>
      <c r="I3444" s="665" t="s">
        <v>7456</v>
      </c>
      <c r="J3444" s="665">
        <v>2</v>
      </c>
      <c r="K3444" s="176"/>
      <c r="L3444" s="176">
        <v>525</v>
      </c>
      <c r="M3444" s="176">
        <f t="shared" si="294"/>
        <v>525</v>
      </c>
      <c r="N3444" s="1105" t="s">
        <v>5519</v>
      </c>
      <c r="O3444" s="1129" t="str">
        <f t="shared" si="293"/>
        <v/>
      </c>
      <c r="P3444" s="175"/>
      <c r="Q3444" s="175"/>
      <c r="R3444" s="175"/>
      <c r="S3444" s="175"/>
      <c r="T3444" s="175"/>
      <c r="U3444" s="175"/>
      <c r="V3444" s="175"/>
      <c r="W3444" s="175"/>
      <c r="X3444" s="175"/>
      <c r="Y3444" s="175"/>
      <c r="Z3444" s="175"/>
      <c r="AA3444" s="175"/>
      <c r="AB3444" s="175"/>
      <c r="AC3444" s="175"/>
      <c r="AD3444" s="175"/>
      <c r="AE3444" s="175"/>
      <c r="AF3444" s="175"/>
      <c r="AG3444" s="175"/>
    </row>
    <row r="3445" spans="1:33">
      <c r="A3445" s="647" t="str">
        <f t="shared" si="295"/>
        <v>令和1</v>
      </c>
      <c r="B3445" s="738" t="str">
        <f t="shared" si="291"/>
        <v>-</v>
      </c>
      <c r="C3445" s="736">
        <v>43848</v>
      </c>
      <c r="D3445" s="648" t="str">
        <f t="shared" si="292"/>
        <v/>
      </c>
      <c r="E3445" s="665">
        <v>1</v>
      </c>
      <c r="F3445" s="176" t="s">
        <v>7468</v>
      </c>
      <c r="G3445" s="176" t="s">
        <v>7469</v>
      </c>
      <c r="H3445" s="176" t="s">
        <v>7455</v>
      </c>
      <c r="I3445" s="665" t="s">
        <v>7456</v>
      </c>
      <c r="J3445" s="665">
        <v>2</v>
      </c>
      <c r="K3445" s="176"/>
      <c r="L3445" s="176">
        <v>364</v>
      </c>
      <c r="M3445" s="176">
        <f t="shared" si="294"/>
        <v>364</v>
      </c>
      <c r="N3445" s="1105" t="s">
        <v>5519</v>
      </c>
      <c r="O3445" s="1129" t="str">
        <f t="shared" si="293"/>
        <v/>
      </c>
      <c r="P3445" s="175"/>
      <c r="Q3445" s="175"/>
      <c r="R3445" s="175"/>
      <c r="S3445" s="175"/>
      <c r="T3445" s="175"/>
      <c r="U3445" s="175"/>
      <c r="V3445" s="175"/>
      <c r="W3445" s="175"/>
      <c r="X3445" s="175"/>
      <c r="Y3445" s="175"/>
      <c r="Z3445" s="175"/>
      <c r="AA3445" s="175"/>
      <c r="AB3445" s="175"/>
      <c r="AC3445" s="175"/>
      <c r="AD3445" s="175"/>
      <c r="AE3445" s="175"/>
      <c r="AF3445" s="175"/>
      <c r="AG3445" s="175"/>
    </row>
    <row r="3446" spans="1:33">
      <c r="A3446" s="647" t="str">
        <f t="shared" si="295"/>
        <v>令和1</v>
      </c>
      <c r="B3446" s="738">
        <f t="shared" si="291"/>
        <v>15</v>
      </c>
      <c r="C3446" s="736">
        <v>43783</v>
      </c>
      <c r="D3446" s="648">
        <f t="shared" si="292"/>
        <v>43784</v>
      </c>
      <c r="E3446" s="665">
        <v>2</v>
      </c>
      <c r="F3446" s="176" t="s">
        <v>7470</v>
      </c>
      <c r="G3446" s="176" t="s">
        <v>7471</v>
      </c>
      <c r="H3446" s="176" t="s">
        <v>7472</v>
      </c>
      <c r="I3446" s="665" t="s">
        <v>7190</v>
      </c>
      <c r="J3446" s="665">
        <v>1</v>
      </c>
      <c r="K3446" s="176">
        <v>63</v>
      </c>
      <c r="L3446" s="176">
        <v>116</v>
      </c>
      <c r="M3446" s="176">
        <f t="shared" si="294"/>
        <v>232</v>
      </c>
      <c r="N3446" s="1105"/>
      <c r="O3446" s="1129" t="str">
        <f t="shared" si="293"/>
        <v/>
      </c>
      <c r="P3446" s="175"/>
      <c r="Q3446" s="175"/>
      <c r="R3446" s="175"/>
      <c r="S3446" s="175"/>
      <c r="T3446" s="175"/>
      <c r="U3446" s="175"/>
      <c r="V3446" s="175"/>
      <c r="W3446" s="175"/>
      <c r="X3446" s="175"/>
      <c r="Y3446" s="175"/>
      <c r="Z3446" s="175"/>
      <c r="AA3446" s="175"/>
      <c r="AB3446" s="175"/>
      <c r="AC3446" s="175"/>
      <c r="AD3446" s="175"/>
      <c r="AE3446" s="175"/>
      <c r="AF3446" s="175"/>
      <c r="AG3446" s="175"/>
    </row>
    <row r="3447" spans="1:33">
      <c r="A3447" s="647" t="str">
        <f t="shared" si="295"/>
        <v>令和1</v>
      </c>
      <c r="B3447" s="738">
        <f t="shared" si="291"/>
        <v>137</v>
      </c>
      <c r="C3447" s="736">
        <v>43784</v>
      </c>
      <c r="D3447" s="648" t="str">
        <f t="shared" si="292"/>
        <v/>
      </c>
      <c r="E3447" s="665">
        <v>1</v>
      </c>
      <c r="F3447" s="176" t="s">
        <v>7473</v>
      </c>
      <c r="G3447" s="176" t="s">
        <v>7474</v>
      </c>
      <c r="H3447" s="176" t="s">
        <v>7472</v>
      </c>
      <c r="I3447" s="665" t="s">
        <v>7190</v>
      </c>
      <c r="J3447" s="665">
        <v>1</v>
      </c>
      <c r="K3447" s="176">
        <v>1</v>
      </c>
      <c r="L3447" s="176">
        <v>23</v>
      </c>
      <c r="M3447" s="176">
        <f t="shared" si="294"/>
        <v>23</v>
      </c>
      <c r="N3447" s="1105"/>
      <c r="O3447" s="1129" t="str">
        <f t="shared" si="293"/>
        <v/>
      </c>
      <c r="P3447" s="175"/>
      <c r="Q3447" s="175"/>
      <c r="R3447" s="175"/>
      <c r="S3447" s="175"/>
      <c r="T3447" s="175"/>
      <c r="U3447" s="175"/>
      <c r="V3447" s="175"/>
      <c r="W3447" s="175"/>
      <c r="X3447" s="175"/>
      <c r="Y3447" s="175"/>
      <c r="Z3447" s="175"/>
      <c r="AA3447" s="175"/>
      <c r="AB3447" s="175"/>
      <c r="AC3447" s="175"/>
      <c r="AD3447" s="175"/>
      <c r="AE3447" s="175"/>
      <c r="AF3447" s="175"/>
      <c r="AG3447" s="175"/>
    </row>
    <row r="3448" spans="1:33">
      <c r="A3448" s="647" t="str">
        <f t="shared" si="295"/>
        <v>令和1</v>
      </c>
      <c r="B3448" s="738">
        <f t="shared" si="291"/>
        <v>111</v>
      </c>
      <c r="C3448" s="736">
        <v>43812</v>
      </c>
      <c r="D3448" s="648" t="str">
        <f t="shared" si="292"/>
        <v/>
      </c>
      <c r="E3448" s="665">
        <v>1</v>
      </c>
      <c r="F3448" s="176" t="s">
        <v>7475</v>
      </c>
      <c r="G3448" s="176" t="s">
        <v>2697</v>
      </c>
      <c r="H3448" s="176" t="s">
        <v>7476</v>
      </c>
      <c r="I3448" s="665" t="s">
        <v>7265</v>
      </c>
      <c r="J3448" s="665">
        <v>2</v>
      </c>
      <c r="K3448" s="176">
        <v>3</v>
      </c>
      <c r="L3448" s="176">
        <v>126</v>
      </c>
      <c r="M3448" s="176">
        <f t="shared" si="294"/>
        <v>126</v>
      </c>
      <c r="N3448" s="1105" t="s">
        <v>5519</v>
      </c>
      <c r="O3448" s="1129" t="str">
        <f t="shared" si="293"/>
        <v/>
      </c>
      <c r="P3448" s="175"/>
      <c r="Q3448" s="175"/>
      <c r="R3448" s="175"/>
      <c r="S3448" s="175"/>
      <c r="T3448" s="175"/>
      <c r="U3448" s="175"/>
      <c r="V3448" s="175"/>
      <c r="W3448" s="175"/>
      <c r="X3448" s="175"/>
      <c r="Y3448" s="175"/>
      <c r="Z3448" s="175"/>
      <c r="AA3448" s="175"/>
      <c r="AB3448" s="175"/>
      <c r="AC3448" s="175"/>
      <c r="AD3448" s="175"/>
      <c r="AE3448" s="175"/>
      <c r="AF3448" s="175"/>
      <c r="AG3448" s="175"/>
    </row>
    <row r="3449" spans="1:33">
      <c r="A3449" s="647" t="str">
        <f t="shared" si="295"/>
        <v>令和1</v>
      </c>
      <c r="B3449" s="738">
        <f t="shared" si="291"/>
        <v>24</v>
      </c>
      <c r="C3449" s="736">
        <v>43811</v>
      </c>
      <c r="D3449" s="648">
        <f t="shared" si="292"/>
        <v>43812</v>
      </c>
      <c r="E3449" s="665">
        <v>2</v>
      </c>
      <c r="F3449" s="176" t="s">
        <v>7477</v>
      </c>
      <c r="G3449" s="176" t="s">
        <v>7478</v>
      </c>
      <c r="H3449" s="176" t="s">
        <v>7479</v>
      </c>
      <c r="I3449" s="665" t="s">
        <v>7190</v>
      </c>
      <c r="J3449" s="665">
        <v>1</v>
      </c>
      <c r="K3449" s="176">
        <v>37</v>
      </c>
      <c r="L3449" s="176">
        <v>106</v>
      </c>
      <c r="M3449" s="176">
        <f t="shared" si="294"/>
        <v>212</v>
      </c>
      <c r="N3449" s="1105"/>
      <c r="O3449" s="1129" t="str">
        <f t="shared" si="293"/>
        <v/>
      </c>
      <c r="P3449" s="175"/>
      <c r="Q3449" s="175"/>
      <c r="R3449" s="175"/>
      <c r="S3449" s="175"/>
      <c r="T3449" s="175"/>
      <c r="U3449" s="175"/>
      <c r="V3449" s="175"/>
      <c r="W3449" s="175"/>
      <c r="X3449" s="175"/>
      <c r="Y3449" s="175"/>
      <c r="Z3449" s="175"/>
      <c r="AA3449" s="175"/>
      <c r="AB3449" s="175"/>
      <c r="AC3449" s="175"/>
      <c r="AD3449" s="175"/>
      <c r="AE3449" s="175"/>
      <c r="AF3449" s="175"/>
      <c r="AG3449" s="175"/>
    </row>
    <row r="3450" spans="1:33">
      <c r="A3450" s="647" t="str">
        <f t="shared" ref="A3450:A3456" si="296">IF(TEXT(EDATE(C3450,-3),"ggge")="平成31","令和1",TEXT(EDATE(C3450,-3),"ggge"))</f>
        <v>令和1</v>
      </c>
      <c r="B3450" s="738">
        <f t="shared" si="291"/>
        <v>39</v>
      </c>
      <c r="C3450" s="736">
        <v>43677</v>
      </c>
      <c r="D3450" s="648">
        <f t="shared" si="292"/>
        <v>43679</v>
      </c>
      <c r="E3450" s="665">
        <v>3</v>
      </c>
      <c r="F3450" s="176" t="s">
        <v>7480</v>
      </c>
      <c r="G3450" s="176" t="s">
        <v>7481</v>
      </c>
      <c r="H3450" s="176" t="s">
        <v>7479</v>
      </c>
      <c r="I3450" s="665" t="s">
        <v>7190</v>
      </c>
      <c r="J3450" s="665">
        <v>1</v>
      </c>
      <c r="K3450" s="176">
        <v>13</v>
      </c>
      <c r="L3450" s="176">
        <v>34</v>
      </c>
      <c r="M3450" s="176">
        <f t="shared" si="294"/>
        <v>102</v>
      </c>
      <c r="N3450" s="1105"/>
      <c r="O3450" s="1129" t="str">
        <f t="shared" si="293"/>
        <v/>
      </c>
      <c r="P3450" s="175"/>
      <c r="Q3450" s="175"/>
      <c r="R3450" s="175"/>
      <c r="S3450" s="175"/>
      <c r="T3450" s="175"/>
      <c r="U3450" s="175"/>
      <c r="V3450" s="175"/>
      <c r="W3450" s="175"/>
      <c r="X3450" s="175"/>
      <c r="Y3450" s="175"/>
      <c r="Z3450" s="175"/>
      <c r="AA3450" s="175"/>
      <c r="AB3450" s="175"/>
      <c r="AC3450" s="175"/>
      <c r="AD3450" s="175"/>
      <c r="AE3450" s="175"/>
      <c r="AF3450" s="175"/>
      <c r="AG3450" s="175"/>
    </row>
    <row r="3451" spans="1:33">
      <c r="A3451" s="647" t="str">
        <f t="shared" si="296"/>
        <v>令和1</v>
      </c>
      <c r="B3451" s="738">
        <f t="shared" si="291"/>
        <v>31</v>
      </c>
      <c r="C3451" s="736">
        <v>43682</v>
      </c>
      <c r="D3451" s="648">
        <f t="shared" si="292"/>
        <v>43683</v>
      </c>
      <c r="E3451" s="665">
        <v>2</v>
      </c>
      <c r="F3451" s="176" t="s">
        <v>7482</v>
      </c>
      <c r="G3451" s="176" t="s">
        <v>7403</v>
      </c>
      <c r="H3451" s="176" t="s">
        <v>7483</v>
      </c>
      <c r="I3451" s="665" t="s">
        <v>7456</v>
      </c>
      <c r="J3451" s="665">
        <v>1</v>
      </c>
      <c r="K3451" s="176">
        <v>19</v>
      </c>
      <c r="L3451" s="176">
        <v>50</v>
      </c>
      <c r="M3451" s="176">
        <f t="shared" si="294"/>
        <v>100</v>
      </c>
      <c r="N3451" s="1105"/>
      <c r="O3451" s="1129" t="str">
        <f t="shared" si="293"/>
        <v/>
      </c>
      <c r="P3451" s="175"/>
      <c r="Q3451" s="175"/>
      <c r="R3451" s="175"/>
      <c r="S3451" s="175"/>
      <c r="T3451" s="175"/>
      <c r="U3451" s="175"/>
      <c r="V3451" s="175"/>
      <c r="W3451" s="175"/>
      <c r="X3451" s="175"/>
      <c r="Y3451" s="175"/>
      <c r="Z3451" s="175"/>
      <c r="AA3451" s="175"/>
      <c r="AB3451" s="175"/>
      <c r="AC3451" s="175"/>
      <c r="AD3451" s="175"/>
      <c r="AE3451" s="175"/>
      <c r="AF3451" s="175"/>
      <c r="AG3451" s="175"/>
    </row>
    <row r="3452" spans="1:33">
      <c r="A3452" s="647" t="str">
        <f t="shared" si="296"/>
        <v>令和1</v>
      </c>
      <c r="B3452" s="738">
        <f t="shared" si="291"/>
        <v>124</v>
      </c>
      <c r="C3452" s="736">
        <v>43804</v>
      </c>
      <c r="D3452" s="648" t="str">
        <f t="shared" si="292"/>
        <v/>
      </c>
      <c r="E3452" s="665">
        <v>1</v>
      </c>
      <c r="F3452" s="176" t="s">
        <v>7484</v>
      </c>
      <c r="G3452" s="176" t="s">
        <v>2697</v>
      </c>
      <c r="H3452" s="176" t="s">
        <v>2679</v>
      </c>
      <c r="I3452" s="665" t="s">
        <v>7252</v>
      </c>
      <c r="J3452" s="665">
        <v>1</v>
      </c>
      <c r="K3452" s="176">
        <v>2</v>
      </c>
      <c r="L3452" s="176">
        <v>120</v>
      </c>
      <c r="M3452" s="176">
        <f t="shared" si="294"/>
        <v>120</v>
      </c>
      <c r="N3452" s="1105" t="s">
        <v>5519</v>
      </c>
      <c r="O3452" s="1129" t="str">
        <f t="shared" si="293"/>
        <v/>
      </c>
      <c r="P3452" s="175"/>
      <c r="Q3452" s="175"/>
      <c r="R3452" s="175"/>
      <c r="S3452" s="175"/>
      <c r="T3452" s="175"/>
      <c r="U3452" s="175"/>
      <c r="V3452" s="175"/>
      <c r="W3452" s="175"/>
      <c r="X3452" s="175"/>
      <c r="Y3452" s="175"/>
      <c r="Z3452" s="175"/>
      <c r="AA3452" s="175"/>
      <c r="AB3452" s="175"/>
      <c r="AC3452" s="175"/>
      <c r="AD3452" s="175"/>
      <c r="AE3452" s="175"/>
      <c r="AF3452" s="175"/>
      <c r="AG3452" s="175"/>
    </row>
    <row r="3453" spans="1:33">
      <c r="A3453" s="647" t="str">
        <f t="shared" si="296"/>
        <v>令和1</v>
      </c>
      <c r="B3453" s="738">
        <f t="shared" si="291"/>
        <v>137</v>
      </c>
      <c r="C3453" s="736">
        <v>43773</v>
      </c>
      <c r="D3453" s="648" t="str">
        <f t="shared" si="292"/>
        <v/>
      </c>
      <c r="E3453" s="665">
        <v>1</v>
      </c>
      <c r="F3453" s="176" t="s">
        <v>7485</v>
      </c>
      <c r="G3453" s="176" t="s">
        <v>7395</v>
      </c>
      <c r="H3453" s="176" t="s">
        <v>2656</v>
      </c>
      <c r="I3453" s="665" t="s">
        <v>7205</v>
      </c>
      <c r="J3453" s="665" t="s">
        <v>3513</v>
      </c>
      <c r="K3453" s="176">
        <v>1</v>
      </c>
      <c r="L3453" s="176">
        <v>278</v>
      </c>
      <c r="M3453" s="176">
        <f t="shared" si="294"/>
        <v>278</v>
      </c>
      <c r="N3453" s="1105" t="s">
        <v>5519</v>
      </c>
      <c r="O3453" s="1129" t="str">
        <f t="shared" si="293"/>
        <v/>
      </c>
      <c r="P3453" s="175"/>
      <c r="Q3453" s="175"/>
      <c r="R3453" s="175"/>
      <c r="S3453" s="175"/>
      <c r="T3453" s="175"/>
      <c r="U3453" s="175"/>
      <c r="V3453" s="175"/>
      <c r="W3453" s="175"/>
      <c r="X3453" s="175"/>
      <c r="Y3453" s="175"/>
      <c r="Z3453" s="175"/>
      <c r="AA3453" s="175"/>
      <c r="AB3453" s="175"/>
      <c r="AC3453" s="175"/>
      <c r="AD3453" s="175"/>
      <c r="AE3453" s="175"/>
      <c r="AF3453" s="175"/>
      <c r="AG3453" s="175"/>
    </row>
    <row r="3454" spans="1:33">
      <c r="A3454" s="647" t="str">
        <f t="shared" si="296"/>
        <v>令和1</v>
      </c>
      <c r="B3454" s="738">
        <f t="shared" si="291"/>
        <v>124</v>
      </c>
      <c r="C3454" s="736">
        <v>43774</v>
      </c>
      <c r="D3454" s="648" t="str">
        <f t="shared" si="292"/>
        <v/>
      </c>
      <c r="E3454" s="665">
        <v>1</v>
      </c>
      <c r="F3454" s="176" t="s">
        <v>7486</v>
      </c>
      <c r="G3454" s="176" t="s">
        <v>7395</v>
      </c>
      <c r="H3454" s="176" t="s">
        <v>2656</v>
      </c>
      <c r="I3454" s="665" t="s">
        <v>7205</v>
      </c>
      <c r="J3454" s="665" t="s">
        <v>3513</v>
      </c>
      <c r="K3454" s="176">
        <v>2</v>
      </c>
      <c r="L3454" s="176">
        <v>308</v>
      </c>
      <c r="M3454" s="176">
        <f t="shared" si="294"/>
        <v>308</v>
      </c>
      <c r="N3454" s="1105" t="s">
        <v>5519</v>
      </c>
      <c r="O3454" s="1129" t="str">
        <f t="shared" si="293"/>
        <v/>
      </c>
      <c r="P3454" s="175"/>
      <c r="Q3454" s="175"/>
      <c r="R3454" s="175"/>
      <c r="S3454" s="175"/>
      <c r="T3454" s="175"/>
      <c r="U3454" s="175"/>
      <c r="V3454" s="175"/>
      <c r="W3454" s="175"/>
      <c r="X3454" s="175"/>
      <c r="Y3454" s="175"/>
      <c r="Z3454" s="175"/>
      <c r="AA3454" s="175"/>
      <c r="AB3454" s="175"/>
      <c r="AC3454" s="175"/>
      <c r="AD3454" s="175"/>
      <c r="AE3454" s="175"/>
      <c r="AF3454" s="175"/>
      <c r="AG3454" s="175"/>
    </row>
    <row r="3455" spans="1:33">
      <c r="A3455" s="647" t="str">
        <f t="shared" si="296"/>
        <v>令和1</v>
      </c>
      <c r="B3455" s="738">
        <f t="shared" si="291"/>
        <v>124</v>
      </c>
      <c r="C3455" s="736">
        <v>43672</v>
      </c>
      <c r="D3455" s="648" t="str">
        <f t="shared" si="292"/>
        <v/>
      </c>
      <c r="E3455" s="665">
        <v>1</v>
      </c>
      <c r="F3455" s="176" t="s">
        <v>7487</v>
      </c>
      <c r="G3455" s="176" t="s">
        <v>7192</v>
      </c>
      <c r="H3455" s="176"/>
      <c r="I3455" s="665" t="s">
        <v>7190</v>
      </c>
      <c r="J3455" s="665">
        <v>1</v>
      </c>
      <c r="K3455" s="176">
        <v>2</v>
      </c>
      <c r="L3455" s="176">
        <v>81</v>
      </c>
      <c r="M3455" s="176">
        <f t="shared" si="294"/>
        <v>81</v>
      </c>
      <c r="N3455" s="1105" t="s">
        <v>5519</v>
      </c>
      <c r="O3455" s="1129" t="str">
        <f t="shared" si="293"/>
        <v/>
      </c>
      <c r="P3455" s="175"/>
      <c r="Q3455" s="175"/>
      <c r="R3455" s="175"/>
      <c r="S3455" s="175"/>
      <c r="T3455" s="175"/>
      <c r="U3455" s="175"/>
      <c r="V3455" s="175"/>
      <c r="W3455" s="175"/>
      <c r="X3455" s="175"/>
      <c r="Y3455" s="175"/>
      <c r="Z3455" s="175"/>
      <c r="AA3455" s="175"/>
      <c r="AB3455" s="175"/>
      <c r="AC3455" s="175"/>
      <c r="AD3455" s="175"/>
      <c r="AE3455" s="175"/>
      <c r="AF3455" s="175"/>
      <c r="AG3455" s="175"/>
    </row>
    <row r="3456" spans="1:33">
      <c r="A3456" s="730" t="str">
        <f t="shared" si="296"/>
        <v>令和1</v>
      </c>
      <c r="B3456" s="739">
        <f t="shared" si="291"/>
        <v>19</v>
      </c>
      <c r="C3456" s="736">
        <v>43808</v>
      </c>
      <c r="D3456" s="731">
        <f t="shared" si="292"/>
        <v>43809</v>
      </c>
      <c r="E3456" s="740">
        <v>2</v>
      </c>
      <c r="F3456" s="177" t="s">
        <v>7488</v>
      </c>
      <c r="G3456" s="177" t="s">
        <v>2635</v>
      </c>
      <c r="H3456" s="177" t="s">
        <v>7328</v>
      </c>
      <c r="I3456" s="740" t="s">
        <v>7265</v>
      </c>
      <c r="J3456" s="740">
        <v>1</v>
      </c>
      <c r="K3456" s="177">
        <v>52</v>
      </c>
      <c r="L3456" s="177">
        <v>92</v>
      </c>
      <c r="M3456" s="177">
        <f t="shared" si="294"/>
        <v>184</v>
      </c>
      <c r="N3456" s="1105"/>
      <c r="O3456" s="1129" t="str">
        <f t="shared" si="293"/>
        <v/>
      </c>
      <c r="P3456" s="175"/>
      <c r="Q3456" s="175"/>
      <c r="R3456" s="175"/>
      <c r="S3456" s="175"/>
      <c r="T3456" s="175"/>
      <c r="U3456" s="175"/>
      <c r="V3456" s="175"/>
      <c r="W3456" s="175"/>
      <c r="X3456" s="175"/>
      <c r="Y3456" s="175"/>
      <c r="Z3456" s="175"/>
      <c r="AA3456" s="175"/>
      <c r="AB3456" s="175"/>
      <c r="AC3456" s="175"/>
      <c r="AD3456" s="175"/>
      <c r="AE3456" s="175"/>
      <c r="AF3456" s="175"/>
      <c r="AG3456" s="175"/>
    </row>
    <row r="3457" spans="1:33" ht="45">
      <c r="A3457" s="836" t="str">
        <f>IF(TEXT(EDATE(C3457,-3),"ggge")="平成31","令和1",TEXT(EDATE(C3457,-3),"ggge"))</f>
        <v>令和2</v>
      </c>
      <c r="B3457" s="739">
        <f t="shared" si="291"/>
        <v>53</v>
      </c>
      <c r="C3457" s="838">
        <v>43922</v>
      </c>
      <c r="D3457" s="839"/>
      <c r="E3457" s="840">
        <v>1</v>
      </c>
      <c r="F3457" s="841" t="s">
        <v>7489</v>
      </c>
      <c r="G3457" s="841" t="s">
        <v>7490</v>
      </c>
      <c r="H3457" s="841" t="s">
        <v>3523</v>
      </c>
      <c r="I3457" s="842" t="s">
        <v>7491</v>
      </c>
      <c r="J3457" s="843">
        <v>1</v>
      </c>
      <c r="K3457" s="844">
        <v>5</v>
      </c>
      <c r="L3457" s="844">
        <v>100</v>
      </c>
      <c r="M3457" s="837">
        <f>E3457*L3457</f>
        <v>100</v>
      </c>
      <c r="N3457" s="1115" t="s">
        <v>5342</v>
      </c>
      <c r="O3457" s="1129" t="str">
        <f t="shared" si="293"/>
        <v>●</v>
      </c>
      <c r="P3457" s="175"/>
      <c r="Q3457" s="175"/>
      <c r="R3457" s="175"/>
      <c r="S3457" s="175"/>
      <c r="T3457" s="175"/>
      <c r="U3457" s="175"/>
      <c r="V3457" s="175"/>
      <c r="W3457" s="175"/>
      <c r="X3457" s="175"/>
      <c r="Y3457" s="175"/>
      <c r="Z3457" s="175"/>
      <c r="AA3457" s="175"/>
      <c r="AB3457" s="175"/>
      <c r="AC3457" s="175"/>
      <c r="AD3457" s="175"/>
      <c r="AE3457" s="175"/>
      <c r="AF3457" s="175"/>
      <c r="AG3457" s="175"/>
    </row>
    <row r="3458" spans="1:33">
      <c r="A3458" s="647" t="str">
        <f t="shared" ref="A3458:A3521" si="297">IF(TEXT(EDATE(C3458,-3),"ggge")="平成31","令和1",TEXT(EDATE(C3458,-3),"ggge"))</f>
        <v>令和2</v>
      </c>
      <c r="B3458" s="739" t="str">
        <f t="shared" si="291"/>
        <v>-</v>
      </c>
      <c r="C3458" s="846">
        <v>43939</v>
      </c>
      <c r="D3458" s="847">
        <v>43940</v>
      </c>
      <c r="E3458" s="848">
        <v>2</v>
      </c>
      <c r="F3458" s="849" t="s">
        <v>7492</v>
      </c>
      <c r="G3458" s="850" t="s">
        <v>2985</v>
      </c>
      <c r="H3458" s="850" t="s">
        <v>2920</v>
      </c>
      <c r="I3458" s="851" t="s">
        <v>7493</v>
      </c>
      <c r="J3458" s="852">
        <v>1</v>
      </c>
      <c r="K3458" s="853"/>
      <c r="L3458" s="853"/>
      <c r="M3458" s="845">
        <f>E3458*L3458</f>
        <v>0</v>
      </c>
      <c r="N3458" s="1115" t="s">
        <v>5342</v>
      </c>
      <c r="O3458" s="1129" t="str">
        <f t="shared" si="293"/>
        <v/>
      </c>
      <c r="P3458" s="175"/>
      <c r="Q3458" s="175"/>
      <c r="R3458" s="175"/>
      <c r="S3458" s="175"/>
      <c r="T3458" s="175"/>
      <c r="U3458" s="175"/>
      <c r="V3458" s="175"/>
      <c r="W3458" s="175"/>
      <c r="X3458" s="175"/>
      <c r="Y3458" s="175"/>
      <c r="Z3458" s="175"/>
      <c r="AA3458" s="175"/>
      <c r="AB3458" s="175"/>
      <c r="AC3458" s="175"/>
      <c r="AD3458" s="175"/>
      <c r="AE3458" s="175"/>
      <c r="AF3458" s="175"/>
      <c r="AG3458" s="175"/>
    </row>
    <row r="3459" spans="1:33">
      <c r="A3459" s="647" t="str">
        <f t="shared" si="297"/>
        <v>令和2</v>
      </c>
      <c r="B3459" s="739">
        <f t="shared" si="291"/>
        <v>5</v>
      </c>
      <c r="C3459" s="846">
        <v>43967</v>
      </c>
      <c r="D3459" s="854"/>
      <c r="E3459" s="848">
        <v>1</v>
      </c>
      <c r="F3459" s="849" t="s">
        <v>7494</v>
      </c>
      <c r="G3459" s="850" t="s">
        <v>7495</v>
      </c>
      <c r="H3459" s="850" t="s">
        <v>3585</v>
      </c>
      <c r="I3459" s="851" t="s">
        <v>5039</v>
      </c>
      <c r="J3459" s="852">
        <v>1</v>
      </c>
      <c r="K3459" s="853">
        <v>147</v>
      </c>
      <c r="L3459" s="853">
        <v>403</v>
      </c>
      <c r="M3459" s="845">
        <f>E3459*L3459</f>
        <v>403</v>
      </c>
      <c r="N3459" s="1115" t="s">
        <v>5342</v>
      </c>
      <c r="O3459" s="1129" t="str">
        <f t="shared" si="293"/>
        <v>●</v>
      </c>
      <c r="P3459" s="175"/>
      <c r="Q3459" s="175"/>
      <c r="R3459" s="175"/>
      <c r="S3459" s="175"/>
      <c r="T3459" s="175"/>
      <c r="U3459" s="175"/>
      <c r="V3459" s="175"/>
      <c r="W3459" s="175"/>
      <c r="X3459" s="175"/>
      <c r="Y3459" s="175"/>
      <c r="Z3459" s="175"/>
      <c r="AA3459" s="175"/>
      <c r="AB3459" s="175"/>
      <c r="AC3459" s="175"/>
      <c r="AD3459" s="175"/>
      <c r="AE3459" s="175"/>
      <c r="AF3459" s="175"/>
      <c r="AG3459" s="175"/>
    </row>
    <row r="3460" spans="1:33">
      <c r="A3460" s="647" t="str">
        <f t="shared" si="297"/>
        <v>令和2</v>
      </c>
      <c r="B3460" s="739">
        <f t="shared" ref="B3460:B3523" si="298">IF(ISBLANK(K3460),"-",COUNTIFS($K:$K,"&gt;"&amp;K3460,A:A,A3460)+1)</f>
        <v>6</v>
      </c>
      <c r="C3460" s="846">
        <v>43995</v>
      </c>
      <c r="D3460" s="854">
        <v>43996</v>
      </c>
      <c r="E3460" s="848">
        <v>2</v>
      </c>
      <c r="F3460" s="849" t="s">
        <v>7496</v>
      </c>
      <c r="G3460" s="850" t="s">
        <v>7495</v>
      </c>
      <c r="H3460" s="850" t="s">
        <v>3523</v>
      </c>
      <c r="I3460" s="851" t="s">
        <v>7491</v>
      </c>
      <c r="J3460" s="852">
        <v>1</v>
      </c>
      <c r="K3460" s="853">
        <v>128</v>
      </c>
      <c r="L3460" s="853">
        <f>199+290</f>
        <v>489</v>
      </c>
      <c r="M3460" s="845">
        <f t="shared" ref="M3460:M3523" si="299">E3460*L3460</f>
        <v>978</v>
      </c>
      <c r="N3460" s="1115"/>
      <c r="O3460" s="1129" t="str">
        <f t="shared" ref="O3460:O3523" si="300">IF(COUNTIF(G3460,"*オンライン*"),"●","")</f>
        <v>●</v>
      </c>
      <c r="P3460" s="175"/>
      <c r="Q3460" s="175"/>
      <c r="R3460" s="175"/>
      <c r="S3460" s="175"/>
      <c r="T3460" s="175"/>
      <c r="U3460" s="175"/>
      <c r="V3460" s="175"/>
      <c r="W3460" s="175"/>
      <c r="X3460" s="175"/>
      <c r="Y3460" s="175"/>
      <c r="Z3460" s="175"/>
      <c r="AA3460" s="175"/>
      <c r="AB3460" s="175"/>
      <c r="AC3460" s="175"/>
      <c r="AD3460" s="175"/>
      <c r="AE3460" s="175"/>
      <c r="AF3460" s="175"/>
      <c r="AG3460" s="175"/>
    </row>
    <row r="3461" spans="1:33">
      <c r="A3461" s="647" t="str">
        <f t="shared" si="297"/>
        <v>令和2</v>
      </c>
      <c r="B3461" s="739">
        <f t="shared" si="298"/>
        <v>41</v>
      </c>
      <c r="C3461" s="846">
        <v>44144</v>
      </c>
      <c r="D3461" s="854"/>
      <c r="E3461" s="855">
        <v>1</v>
      </c>
      <c r="F3461" s="856" t="s">
        <v>7497</v>
      </c>
      <c r="G3461" s="857" t="s">
        <v>7498</v>
      </c>
      <c r="H3461" s="857" t="s">
        <v>5532</v>
      </c>
      <c r="I3461" s="851" t="s">
        <v>7499</v>
      </c>
      <c r="J3461" s="852">
        <v>1</v>
      </c>
      <c r="K3461" s="853">
        <v>8</v>
      </c>
      <c r="L3461" s="853">
        <v>89</v>
      </c>
      <c r="M3461" s="845">
        <f t="shared" si="299"/>
        <v>89</v>
      </c>
      <c r="N3461" s="1116"/>
      <c r="O3461" s="1129" t="str">
        <f t="shared" si="300"/>
        <v>●</v>
      </c>
      <c r="P3461" s="175"/>
      <c r="Q3461" s="175"/>
      <c r="R3461" s="175"/>
      <c r="S3461" s="175"/>
      <c r="T3461" s="175"/>
      <c r="U3461" s="175"/>
      <c r="V3461" s="175"/>
      <c r="W3461" s="175"/>
      <c r="X3461" s="175"/>
      <c r="Y3461" s="175"/>
      <c r="Z3461" s="175"/>
      <c r="AA3461" s="175"/>
      <c r="AB3461" s="175"/>
      <c r="AC3461" s="175"/>
      <c r="AD3461" s="175"/>
      <c r="AE3461" s="175"/>
      <c r="AF3461" s="175"/>
      <c r="AG3461" s="175"/>
    </row>
    <row r="3462" spans="1:33" ht="30">
      <c r="A3462" s="647" t="str">
        <f t="shared" si="297"/>
        <v>令和2</v>
      </c>
      <c r="B3462" s="739">
        <f t="shared" si="298"/>
        <v>83</v>
      </c>
      <c r="C3462" s="846">
        <v>44015</v>
      </c>
      <c r="D3462" s="854"/>
      <c r="E3462" s="848">
        <v>1</v>
      </c>
      <c r="F3462" s="849" t="s">
        <v>7500</v>
      </c>
      <c r="G3462" s="850" t="s">
        <v>2915</v>
      </c>
      <c r="H3462" s="850" t="s">
        <v>7501</v>
      </c>
      <c r="I3462" s="851" t="s">
        <v>7491</v>
      </c>
      <c r="J3462" s="852">
        <v>1</v>
      </c>
      <c r="K3462" s="853">
        <v>2</v>
      </c>
      <c r="L3462" s="853"/>
      <c r="M3462" s="845">
        <f t="shared" si="299"/>
        <v>0</v>
      </c>
      <c r="N3462" s="1115" t="s">
        <v>5519</v>
      </c>
      <c r="O3462" s="1129" t="str">
        <f t="shared" si="300"/>
        <v/>
      </c>
      <c r="P3462" s="175"/>
      <c r="Q3462" s="175"/>
      <c r="R3462" s="175"/>
      <c r="S3462" s="175"/>
      <c r="T3462" s="175"/>
      <c r="U3462" s="175"/>
      <c r="V3462" s="175"/>
      <c r="W3462" s="175"/>
      <c r="X3462" s="175"/>
      <c r="Y3462" s="175"/>
      <c r="Z3462" s="175"/>
      <c r="AA3462" s="175"/>
      <c r="AB3462" s="175"/>
      <c r="AC3462" s="175"/>
      <c r="AD3462" s="175"/>
      <c r="AE3462" s="175"/>
      <c r="AF3462" s="175"/>
      <c r="AG3462" s="175"/>
    </row>
    <row r="3463" spans="1:33">
      <c r="A3463" s="647" t="str">
        <f t="shared" si="297"/>
        <v>令和2</v>
      </c>
      <c r="B3463" s="739">
        <f t="shared" si="298"/>
        <v>24</v>
      </c>
      <c r="C3463" s="846">
        <v>44023</v>
      </c>
      <c r="D3463" s="854">
        <v>44024</v>
      </c>
      <c r="E3463" s="848">
        <v>2</v>
      </c>
      <c r="F3463" s="849" t="s">
        <v>7502</v>
      </c>
      <c r="G3463" s="850" t="s">
        <v>7495</v>
      </c>
      <c r="H3463" s="850" t="s">
        <v>7501</v>
      </c>
      <c r="I3463" s="851" t="s">
        <v>7491</v>
      </c>
      <c r="J3463" s="852">
        <v>1</v>
      </c>
      <c r="K3463" s="853">
        <v>28</v>
      </c>
      <c r="L3463" s="853">
        <v>436</v>
      </c>
      <c r="M3463" s="845">
        <f t="shared" si="299"/>
        <v>872</v>
      </c>
      <c r="N3463" s="1115" t="s">
        <v>5519</v>
      </c>
      <c r="O3463" s="1129" t="str">
        <f t="shared" si="300"/>
        <v>●</v>
      </c>
      <c r="P3463" s="175"/>
      <c r="Q3463" s="175"/>
      <c r="R3463" s="175"/>
      <c r="S3463" s="175"/>
      <c r="T3463" s="175"/>
      <c r="U3463" s="175"/>
      <c r="V3463" s="175"/>
      <c r="W3463" s="175"/>
      <c r="X3463" s="175"/>
      <c r="Y3463" s="175"/>
      <c r="Z3463" s="175"/>
      <c r="AA3463" s="175"/>
      <c r="AB3463" s="175"/>
      <c r="AC3463" s="175"/>
      <c r="AD3463" s="175"/>
      <c r="AE3463" s="175"/>
      <c r="AF3463" s="175"/>
      <c r="AG3463" s="175"/>
    </row>
    <row r="3464" spans="1:33">
      <c r="A3464" s="647" t="str">
        <f t="shared" si="297"/>
        <v>令和2</v>
      </c>
      <c r="B3464" s="739">
        <f t="shared" si="298"/>
        <v>47</v>
      </c>
      <c r="C3464" s="846">
        <v>44159</v>
      </c>
      <c r="D3464" s="847"/>
      <c r="E3464" s="848">
        <v>1</v>
      </c>
      <c r="F3464" s="849" t="s">
        <v>7503</v>
      </c>
      <c r="G3464" s="850" t="s">
        <v>7495</v>
      </c>
      <c r="H3464" s="850" t="s">
        <v>3538</v>
      </c>
      <c r="I3464" s="851" t="s">
        <v>7499</v>
      </c>
      <c r="J3464" s="852">
        <v>1</v>
      </c>
      <c r="K3464" s="853">
        <v>6</v>
      </c>
      <c r="L3464" s="853">
        <v>456</v>
      </c>
      <c r="M3464" s="845">
        <f t="shared" si="299"/>
        <v>456</v>
      </c>
      <c r="N3464" s="1115" t="s">
        <v>5342</v>
      </c>
      <c r="O3464" s="1129" t="str">
        <f t="shared" si="300"/>
        <v>●</v>
      </c>
      <c r="P3464" s="175"/>
      <c r="Q3464" s="175"/>
      <c r="R3464" s="175"/>
      <c r="S3464" s="175"/>
      <c r="T3464" s="175"/>
      <c r="U3464" s="175"/>
      <c r="V3464" s="175"/>
      <c r="W3464" s="175"/>
      <c r="X3464" s="175"/>
      <c r="Y3464" s="175"/>
      <c r="Z3464" s="175"/>
      <c r="AA3464" s="175"/>
      <c r="AB3464" s="175"/>
      <c r="AC3464" s="175"/>
      <c r="AD3464" s="175"/>
      <c r="AE3464" s="175"/>
      <c r="AF3464" s="175"/>
      <c r="AG3464" s="175"/>
    </row>
    <row r="3465" spans="1:33">
      <c r="A3465" s="647" t="str">
        <f t="shared" si="297"/>
        <v>令和2</v>
      </c>
      <c r="B3465" s="739" t="str">
        <f t="shared" si="298"/>
        <v>-</v>
      </c>
      <c r="C3465" s="846">
        <v>43966</v>
      </c>
      <c r="D3465" s="847"/>
      <c r="E3465" s="848">
        <v>1</v>
      </c>
      <c r="F3465" s="849" t="s">
        <v>7504</v>
      </c>
      <c r="G3465" s="850" t="s">
        <v>2397</v>
      </c>
      <c r="H3465" s="850" t="s">
        <v>3538</v>
      </c>
      <c r="I3465" s="851" t="s">
        <v>7499</v>
      </c>
      <c r="J3465" s="852">
        <v>1</v>
      </c>
      <c r="K3465" s="853"/>
      <c r="L3465" s="853"/>
      <c r="M3465" s="845">
        <f t="shared" si="299"/>
        <v>0</v>
      </c>
      <c r="N3465" s="1115"/>
      <c r="O3465" s="1129" t="str">
        <f t="shared" si="300"/>
        <v/>
      </c>
      <c r="P3465" s="175"/>
      <c r="Q3465" s="175"/>
      <c r="R3465" s="175"/>
      <c r="S3465" s="175"/>
      <c r="T3465" s="175"/>
      <c r="U3465" s="175"/>
      <c r="V3465" s="175"/>
      <c r="W3465" s="175"/>
      <c r="X3465" s="175"/>
      <c r="Y3465" s="175"/>
      <c r="Z3465" s="175"/>
      <c r="AA3465" s="175"/>
      <c r="AB3465" s="175"/>
      <c r="AC3465" s="175"/>
      <c r="AD3465" s="175"/>
      <c r="AE3465" s="175"/>
      <c r="AF3465" s="175"/>
      <c r="AG3465" s="175"/>
    </row>
    <row r="3466" spans="1:33">
      <c r="A3466" s="647" t="str">
        <f t="shared" si="297"/>
        <v>令和2</v>
      </c>
      <c r="B3466" s="739">
        <f t="shared" si="298"/>
        <v>83</v>
      </c>
      <c r="C3466" s="846">
        <v>44027</v>
      </c>
      <c r="D3466" s="854"/>
      <c r="E3466" s="858">
        <v>1</v>
      </c>
      <c r="F3466" s="849" t="s">
        <v>7505</v>
      </c>
      <c r="G3466" s="850" t="s">
        <v>7495</v>
      </c>
      <c r="H3466" s="850" t="s">
        <v>3650</v>
      </c>
      <c r="I3466" s="851" t="s">
        <v>7493</v>
      </c>
      <c r="J3466" s="852">
        <v>2</v>
      </c>
      <c r="K3466" s="853">
        <v>2</v>
      </c>
      <c r="L3466" s="853">
        <v>101</v>
      </c>
      <c r="M3466" s="845">
        <f t="shared" si="299"/>
        <v>101</v>
      </c>
      <c r="N3466" s="1115" t="s">
        <v>5342</v>
      </c>
      <c r="O3466" s="1129" t="str">
        <f t="shared" si="300"/>
        <v>●</v>
      </c>
      <c r="P3466" s="175"/>
      <c r="Q3466" s="175"/>
      <c r="R3466" s="175"/>
      <c r="S3466" s="175"/>
      <c r="T3466" s="175"/>
      <c r="U3466" s="175"/>
      <c r="V3466" s="175"/>
      <c r="W3466" s="175"/>
      <c r="X3466" s="175"/>
      <c r="Y3466" s="175"/>
      <c r="Z3466" s="175"/>
      <c r="AA3466" s="175"/>
      <c r="AB3466" s="175"/>
      <c r="AC3466" s="175"/>
      <c r="AD3466" s="175"/>
      <c r="AE3466" s="175"/>
      <c r="AF3466" s="175"/>
      <c r="AG3466" s="175"/>
    </row>
    <row r="3467" spans="1:33">
      <c r="A3467" s="647" t="str">
        <f t="shared" si="297"/>
        <v>令和2</v>
      </c>
      <c r="B3467" s="739">
        <f t="shared" si="298"/>
        <v>20</v>
      </c>
      <c r="C3467" s="846">
        <v>44018</v>
      </c>
      <c r="D3467" s="854">
        <v>44019</v>
      </c>
      <c r="E3467" s="848">
        <v>1</v>
      </c>
      <c r="F3467" s="859" t="s">
        <v>7506</v>
      </c>
      <c r="G3467" s="850" t="s">
        <v>7507</v>
      </c>
      <c r="H3467" s="850" t="s">
        <v>2920</v>
      </c>
      <c r="I3467" s="851" t="s">
        <v>7493</v>
      </c>
      <c r="J3467" s="852">
        <v>1</v>
      </c>
      <c r="K3467" s="853">
        <v>38</v>
      </c>
      <c r="L3467" s="853">
        <v>36</v>
      </c>
      <c r="M3467" s="845">
        <f t="shared" si="299"/>
        <v>36</v>
      </c>
      <c r="N3467" s="1115"/>
      <c r="O3467" s="1129" t="str">
        <f t="shared" si="300"/>
        <v/>
      </c>
      <c r="P3467" s="175"/>
      <c r="Q3467" s="175"/>
      <c r="R3467" s="175"/>
      <c r="S3467" s="175"/>
      <c r="T3467" s="175"/>
      <c r="U3467" s="175"/>
      <c r="V3467" s="175"/>
      <c r="W3467" s="175"/>
      <c r="X3467" s="175"/>
      <c r="Y3467" s="175"/>
      <c r="Z3467" s="175"/>
      <c r="AA3467" s="175"/>
      <c r="AB3467" s="175"/>
      <c r="AC3467" s="175"/>
      <c r="AD3467" s="175"/>
      <c r="AE3467" s="175"/>
      <c r="AF3467" s="175"/>
      <c r="AG3467" s="175"/>
    </row>
    <row r="3468" spans="1:33">
      <c r="A3468" s="647" t="str">
        <f t="shared" si="297"/>
        <v>令和2</v>
      </c>
      <c r="B3468" s="739">
        <f t="shared" si="298"/>
        <v>15</v>
      </c>
      <c r="C3468" s="846">
        <v>44014</v>
      </c>
      <c r="D3468" s="854"/>
      <c r="E3468" s="855">
        <v>1</v>
      </c>
      <c r="F3468" s="860" t="s">
        <v>7508</v>
      </c>
      <c r="G3468" s="857" t="s">
        <v>7495</v>
      </c>
      <c r="H3468" s="857" t="s">
        <v>5532</v>
      </c>
      <c r="I3468" s="851" t="s">
        <v>7499</v>
      </c>
      <c r="J3468" s="852">
        <v>1</v>
      </c>
      <c r="K3468" s="853">
        <v>58</v>
      </c>
      <c r="L3468" s="853">
        <v>267</v>
      </c>
      <c r="M3468" s="845">
        <f t="shared" si="299"/>
        <v>267</v>
      </c>
      <c r="N3468" s="1116"/>
      <c r="O3468" s="1129" t="str">
        <f t="shared" si="300"/>
        <v>●</v>
      </c>
      <c r="P3468" s="175"/>
      <c r="Q3468" s="175"/>
      <c r="R3468" s="175"/>
      <c r="S3468" s="175"/>
      <c r="T3468" s="175"/>
      <c r="U3468" s="175"/>
      <c r="V3468" s="175"/>
      <c r="W3468" s="175"/>
      <c r="X3468" s="175"/>
      <c r="Y3468" s="175"/>
      <c r="Z3468" s="175"/>
      <c r="AA3468" s="175"/>
      <c r="AB3468" s="175"/>
      <c r="AC3468" s="175"/>
      <c r="AD3468" s="175"/>
      <c r="AE3468" s="175"/>
      <c r="AF3468" s="175"/>
      <c r="AG3468" s="175"/>
    </row>
    <row r="3469" spans="1:33">
      <c r="A3469" s="647" t="str">
        <f t="shared" si="297"/>
        <v>令和2</v>
      </c>
      <c r="B3469" s="739">
        <f t="shared" si="298"/>
        <v>47</v>
      </c>
      <c r="C3469" s="846">
        <v>44090</v>
      </c>
      <c r="D3469" s="847"/>
      <c r="E3469" s="848">
        <v>1</v>
      </c>
      <c r="F3469" s="849" t="s">
        <v>7509</v>
      </c>
      <c r="G3469" s="857" t="s">
        <v>7495</v>
      </c>
      <c r="H3469" s="850" t="s">
        <v>3538</v>
      </c>
      <c r="I3469" s="851" t="s">
        <v>7499</v>
      </c>
      <c r="J3469" s="852">
        <v>1</v>
      </c>
      <c r="K3469" s="853">
        <v>6</v>
      </c>
      <c r="L3469" s="853">
        <v>361</v>
      </c>
      <c r="M3469" s="845">
        <f t="shared" si="299"/>
        <v>361</v>
      </c>
      <c r="N3469" s="1115"/>
      <c r="O3469" s="1129" t="str">
        <f t="shared" si="300"/>
        <v>●</v>
      </c>
      <c r="P3469" s="175"/>
      <c r="Q3469" s="175"/>
      <c r="R3469" s="175"/>
      <c r="S3469" s="175"/>
      <c r="T3469" s="175"/>
      <c r="U3469" s="175"/>
      <c r="V3469" s="175"/>
      <c r="W3469" s="175"/>
      <c r="X3469" s="175"/>
      <c r="Y3469" s="175"/>
      <c r="Z3469" s="175"/>
      <c r="AA3469" s="175"/>
      <c r="AB3469" s="175"/>
      <c r="AC3469" s="175"/>
      <c r="AD3469" s="175"/>
      <c r="AE3469" s="175"/>
      <c r="AF3469" s="175"/>
      <c r="AG3469" s="175"/>
    </row>
    <row r="3470" spans="1:33">
      <c r="A3470" s="647" t="str">
        <f t="shared" si="297"/>
        <v>令和2</v>
      </c>
      <c r="B3470" s="739">
        <f t="shared" si="298"/>
        <v>24</v>
      </c>
      <c r="C3470" s="846">
        <v>44102</v>
      </c>
      <c r="D3470" s="854">
        <v>44103</v>
      </c>
      <c r="E3470" s="848">
        <v>2</v>
      </c>
      <c r="F3470" s="849" t="s">
        <v>7510</v>
      </c>
      <c r="G3470" s="850" t="s">
        <v>7495</v>
      </c>
      <c r="H3470" s="850" t="s">
        <v>4792</v>
      </c>
      <c r="I3470" s="851" t="s">
        <v>7511</v>
      </c>
      <c r="J3470" s="852">
        <v>1</v>
      </c>
      <c r="K3470" s="853">
        <v>28</v>
      </c>
      <c r="L3470" s="853">
        <v>87</v>
      </c>
      <c r="M3470" s="845">
        <f t="shared" si="299"/>
        <v>174</v>
      </c>
      <c r="N3470" s="1115"/>
      <c r="O3470" s="1129" t="str">
        <f t="shared" si="300"/>
        <v>●</v>
      </c>
      <c r="P3470" s="175"/>
      <c r="Q3470" s="175"/>
      <c r="R3470" s="175"/>
      <c r="S3470" s="175"/>
      <c r="T3470" s="175"/>
      <c r="U3470" s="175"/>
      <c r="V3470" s="175"/>
      <c r="W3470" s="175"/>
      <c r="X3470" s="175"/>
      <c r="Y3470" s="175"/>
      <c r="Z3470" s="175"/>
      <c r="AA3470" s="175"/>
      <c r="AB3470" s="175"/>
      <c r="AC3470" s="175"/>
      <c r="AD3470" s="175"/>
      <c r="AE3470" s="175"/>
      <c r="AF3470" s="175"/>
      <c r="AG3470" s="175"/>
    </row>
    <row r="3471" spans="1:33">
      <c r="A3471" s="647" t="str">
        <f t="shared" si="297"/>
        <v>令和2</v>
      </c>
      <c r="B3471" s="739">
        <f t="shared" si="298"/>
        <v>11</v>
      </c>
      <c r="C3471" s="846">
        <v>44097</v>
      </c>
      <c r="D3471" s="854">
        <v>44099</v>
      </c>
      <c r="E3471" s="848">
        <v>3</v>
      </c>
      <c r="F3471" s="849" t="s">
        <v>7512</v>
      </c>
      <c r="G3471" s="850" t="s">
        <v>7495</v>
      </c>
      <c r="H3471" s="850" t="s">
        <v>2963</v>
      </c>
      <c r="I3471" s="851" t="s">
        <v>7499</v>
      </c>
      <c r="J3471" s="852">
        <v>1</v>
      </c>
      <c r="K3471" s="853">
        <v>72</v>
      </c>
      <c r="L3471" s="861">
        <v>155</v>
      </c>
      <c r="M3471" s="845">
        <f t="shared" si="299"/>
        <v>465</v>
      </c>
      <c r="N3471" s="1115"/>
      <c r="O3471" s="1129" t="str">
        <f t="shared" si="300"/>
        <v>●</v>
      </c>
      <c r="P3471" s="175"/>
      <c r="Q3471" s="175"/>
      <c r="R3471" s="175"/>
      <c r="S3471" s="175"/>
      <c r="T3471" s="175"/>
      <c r="U3471" s="175"/>
      <c r="V3471" s="175"/>
      <c r="W3471" s="175"/>
      <c r="X3471" s="175"/>
      <c r="Y3471" s="175"/>
      <c r="Z3471" s="175"/>
      <c r="AA3471" s="175"/>
      <c r="AB3471" s="175"/>
      <c r="AC3471" s="175"/>
      <c r="AD3471" s="175"/>
      <c r="AE3471" s="175"/>
      <c r="AF3471" s="175"/>
      <c r="AG3471" s="175"/>
    </row>
    <row r="3472" spans="1:33">
      <c r="A3472" s="647" t="str">
        <f t="shared" si="297"/>
        <v>令和2</v>
      </c>
      <c r="B3472" s="739" t="str">
        <f t="shared" si="298"/>
        <v>-</v>
      </c>
      <c r="C3472" s="846">
        <v>44074</v>
      </c>
      <c r="D3472" s="854"/>
      <c r="E3472" s="848">
        <v>1</v>
      </c>
      <c r="F3472" s="849" t="s">
        <v>7513</v>
      </c>
      <c r="G3472" s="850" t="s">
        <v>7514</v>
      </c>
      <c r="H3472" s="850" t="s">
        <v>2963</v>
      </c>
      <c r="I3472" s="851" t="s">
        <v>7499</v>
      </c>
      <c r="J3472" s="852">
        <v>1</v>
      </c>
      <c r="K3472" s="853"/>
      <c r="L3472" s="861"/>
      <c r="M3472" s="845">
        <f t="shared" si="299"/>
        <v>0</v>
      </c>
      <c r="N3472" s="1115" t="s">
        <v>5342</v>
      </c>
      <c r="O3472" s="1129" t="str">
        <f t="shared" si="300"/>
        <v/>
      </c>
      <c r="P3472" s="175"/>
      <c r="Q3472" s="175"/>
      <c r="R3472" s="175"/>
      <c r="S3472" s="175"/>
      <c r="T3472" s="175"/>
      <c r="U3472" s="175"/>
      <c r="V3472" s="175"/>
      <c r="W3472" s="175"/>
      <c r="X3472" s="175"/>
      <c r="Y3472" s="175"/>
      <c r="Z3472" s="175"/>
      <c r="AA3472" s="175"/>
      <c r="AB3472" s="175"/>
      <c r="AC3472" s="175"/>
      <c r="AD3472" s="175"/>
      <c r="AE3472" s="175"/>
      <c r="AF3472" s="175"/>
      <c r="AG3472" s="175"/>
    </row>
    <row r="3473" spans="1:33">
      <c r="A3473" s="647" t="str">
        <f t="shared" si="297"/>
        <v>令和2</v>
      </c>
      <c r="B3473" s="739">
        <f t="shared" si="298"/>
        <v>53</v>
      </c>
      <c r="C3473" s="846">
        <v>44046</v>
      </c>
      <c r="D3473" s="854"/>
      <c r="E3473" s="855">
        <v>1</v>
      </c>
      <c r="F3473" s="860" t="s">
        <v>7515</v>
      </c>
      <c r="G3473" s="857" t="s">
        <v>7495</v>
      </c>
      <c r="H3473" s="857" t="s">
        <v>5532</v>
      </c>
      <c r="I3473" s="851" t="s">
        <v>7499</v>
      </c>
      <c r="J3473" s="852">
        <v>2</v>
      </c>
      <c r="K3473" s="853">
        <v>5</v>
      </c>
      <c r="L3473" s="853">
        <v>179</v>
      </c>
      <c r="M3473" s="845">
        <f t="shared" si="299"/>
        <v>179</v>
      </c>
      <c r="N3473" s="1115" t="s">
        <v>5342</v>
      </c>
      <c r="O3473" s="1129" t="str">
        <f t="shared" si="300"/>
        <v>●</v>
      </c>
      <c r="P3473" s="175"/>
      <c r="Q3473" s="175"/>
      <c r="R3473" s="175"/>
      <c r="S3473" s="175"/>
      <c r="T3473" s="175"/>
      <c r="U3473" s="175"/>
      <c r="V3473" s="175"/>
      <c r="W3473" s="175"/>
      <c r="X3473" s="175"/>
      <c r="Y3473" s="175"/>
      <c r="Z3473" s="175"/>
      <c r="AA3473" s="175"/>
      <c r="AB3473" s="175"/>
      <c r="AC3473" s="175"/>
      <c r="AD3473" s="175"/>
      <c r="AE3473" s="175"/>
      <c r="AF3473" s="175"/>
      <c r="AG3473" s="175"/>
    </row>
    <row r="3474" spans="1:33" ht="30">
      <c r="A3474" s="647" t="str">
        <f t="shared" si="297"/>
        <v>令和2</v>
      </c>
      <c r="B3474" s="739">
        <f t="shared" si="298"/>
        <v>32</v>
      </c>
      <c r="C3474" s="846">
        <v>44279</v>
      </c>
      <c r="D3474" s="854"/>
      <c r="E3474" s="848">
        <v>1</v>
      </c>
      <c r="F3474" s="849" t="s">
        <v>7516</v>
      </c>
      <c r="G3474" s="850" t="s">
        <v>7495</v>
      </c>
      <c r="H3474" s="850" t="s">
        <v>2920</v>
      </c>
      <c r="I3474" s="851" t="s">
        <v>7493</v>
      </c>
      <c r="J3474" s="852">
        <v>2</v>
      </c>
      <c r="K3474" s="853">
        <v>11</v>
      </c>
      <c r="L3474" s="853">
        <v>1421</v>
      </c>
      <c r="M3474" s="845">
        <f t="shared" si="299"/>
        <v>1421</v>
      </c>
      <c r="N3474" s="1115" t="s">
        <v>5342</v>
      </c>
      <c r="O3474" s="1129" t="str">
        <f t="shared" si="300"/>
        <v>●</v>
      </c>
      <c r="P3474" s="175"/>
      <c r="Q3474" s="175"/>
      <c r="R3474" s="175"/>
      <c r="S3474" s="175"/>
      <c r="T3474" s="175"/>
      <c r="U3474" s="175"/>
      <c r="V3474" s="175"/>
      <c r="W3474" s="175"/>
      <c r="X3474" s="175"/>
      <c r="Y3474" s="175"/>
      <c r="Z3474" s="175"/>
      <c r="AA3474" s="175"/>
      <c r="AB3474" s="175"/>
      <c r="AC3474" s="175"/>
      <c r="AD3474" s="175"/>
      <c r="AE3474" s="175"/>
      <c r="AF3474" s="175"/>
      <c r="AG3474" s="175"/>
    </row>
    <row r="3475" spans="1:33">
      <c r="A3475" s="647" t="str">
        <f t="shared" si="297"/>
        <v>令和2</v>
      </c>
      <c r="B3475" s="739">
        <f t="shared" si="298"/>
        <v>83</v>
      </c>
      <c r="C3475" s="846">
        <v>44097</v>
      </c>
      <c r="D3475" s="854"/>
      <c r="E3475" s="855">
        <v>1</v>
      </c>
      <c r="F3475" s="862" t="s">
        <v>7517</v>
      </c>
      <c r="G3475" s="863" t="s">
        <v>7495</v>
      </c>
      <c r="H3475" s="863" t="s">
        <v>4963</v>
      </c>
      <c r="I3475" s="851" t="s">
        <v>7491</v>
      </c>
      <c r="J3475" s="852">
        <v>1</v>
      </c>
      <c r="K3475" s="853">
        <v>2</v>
      </c>
      <c r="L3475" s="853">
        <v>429</v>
      </c>
      <c r="M3475" s="845">
        <f t="shared" si="299"/>
        <v>429</v>
      </c>
      <c r="N3475" s="1116" t="s">
        <v>5342</v>
      </c>
      <c r="O3475" s="1129" t="str">
        <f t="shared" si="300"/>
        <v>●</v>
      </c>
      <c r="P3475" s="175"/>
      <c r="Q3475" s="175"/>
      <c r="R3475" s="175"/>
      <c r="S3475" s="175"/>
      <c r="T3475" s="175"/>
      <c r="U3475" s="175"/>
      <c r="V3475" s="175"/>
      <c r="W3475" s="175"/>
      <c r="X3475" s="175"/>
      <c r="Y3475" s="175"/>
      <c r="Z3475" s="175"/>
      <c r="AA3475" s="175"/>
      <c r="AB3475" s="175"/>
      <c r="AC3475" s="175"/>
      <c r="AD3475" s="175"/>
      <c r="AE3475" s="175"/>
      <c r="AF3475" s="175"/>
      <c r="AG3475" s="175"/>
    </row>
    <row r="3476" spans="1:33">
      <c r="A3476" s="647" t="str">
        <f t="shared" si="297"/>
        <v>令和2</v>
      </c>
      <c r="B3476" s="739">
        <f t="shared" si="298"/>
        <v>10</v>
      </c>
      <c r="C3476" s="846">
        <v>44121</v>
      </c>
      <c r="D3476" s="854">
        <v>44122</v>
      </c>
      <c r="E3476" s="848">
        <v>2</v>
      </c>
      <c r="F3476" s="849" t="s">
        <v>7518</v>
      </c>
      <c r="G3476" s="857" t="s">
        <v>7495</v>
      </c>
      <c r="H3476" s="850" t="s">
        <v>3527</v>
      </c>
      <c r="I3476" s="851" t="s">
        <v>7499</v>
      </c>
      <c r="J3476" s="852">
        <v>1</v>
      </c>
      <c r="K3476" s="853">
        <v>73</v>
      </c>
      <c r="L3476" s="853">
        <v>136</v>
      </c>
      <c r="M3476" s="845">
        <f t="shared" si="299"/>
        <v>272</v>
      </c>
      <c r="N3476" s="1115"/>
      <c r="O3476" s="1129" t="str">
        <f t="shared" si="300"/>
        <v>●</v>
      </c>
      <c r="P3476" s="175"/>
      <c r="Q3476" s="175"/>
      <c r="R3476" s="175"/>
      <c r="S3476" s="175"/>
      <c r="T3476" s="175"/>
      <c r="U3476" s="175"/>
      <c r="V3476" s="175"/>
      <c r="W3476" s="175"/>
      <c r="X3476" s="175"/>
      <c r="Y3476" s="175"/>
      <c r="Z3476" s="175"/>
      <c r="AA3476" s="175"/>
      <c r="AB3476" s="175"/>
      <c r="AC3476" s="175"/>
      <c r="AD3476" s="175"/>
      <c r="AE3476" s="175"/>
      <c r="AF3476" s="175"/>
      <c r="AG3476" s="175"/>
    </row>
    <row r="3477" spans="1:33" ht="45">
      <c r="A3477" s="647" t="str">
        <f t="shared" si="297"/>
        <v>令和2</v>
      </c>
      <c r="B3477" s="739">
        <f t="shared" si="298"/>
        <v>53</v>
      </c>
      <c r="C3477" s="846">
        <v>44127</v>
      </c>
      <c r="D3477" s="854"/>
      <c r="E3477" s="848">
        <v>1</v>
      </c>
      <c r="F3477" s="850" t="s">
        <v>7519</v>
      </c>
      <c r="G3477" s="850" t="s">
        <v>7495</v>
      </c>
      <c r="H3477" s="850" t="s">
        <v>3520</v>
      </c>
      <c r="I3477" s="851" t="s">
        <v>7491</v>
      </c>
      <c r="J3477" s="852">
        <v>1</v>
      </c>
      <c r="K3477" s="853">
        <v>5</v>
      </c>
      <c r="L3477" s="853">
        <v>224</v>
      </c>
      <c r="M3477" s="845">
        <f t="shared" si="299"/>
        <v>224</v>
      </c>
      <c r="N3477" s="1115" t="s">
        <v>5519</v>
      </c>
      <c r="O3477" s="1129" t="str">
        <f t="shared" si="300"/>
        <v>●</v>
      </c>
      <c r="P3477" s="175"/>
      <c r="Q3477" s="175"/>
      <c r="R3477" s="175"/>
      <c r="S3477" s="175"/>
      <c r="T3477" s="175"/>
      <c r="U3477" s="175"/>
      <c r="V3477" s="175"/>
      <c r="W3477" s="175"/>
      <c r="X3477" s="175"/>
      <c r="Y3477" s="175"/>
      <c r="Z3477" s="175"/>
      <c r="AA3477" s="175"/>
      <c r="AB3477" s="175"/>
      <c r="AC3477" s="175"/>
      <c r="AD3477" s="175"/>
      <c r="AE3477" s="175"/>
      <c r="AF3477" s="175"/>
      <c r="AG3477" s="175"/>
    </row>
    <row r="3478" spans="1:33">
      <c r="A3478" s="647" t="str">
        <f t="shared" si="297"/>
        <v>令和2</v>
      </c>
      <c r="B3478" s="739">
        <f t="shared" si="298"/>
        <v>3</v>
      </c>
      <c r="C3478" s="846">
        <v>44145</v>
      </c>
      <c r="D3478" s="854">
        <v>44148</v>
      </c>
      <c r="E3478" s="848">
        <v>4</v>
      </c>
      <c r="F3478" s="850" t="s">
        <v>7520</v>
      </c>
      <c r="G3478" s="850" t="s">
        <v>7495</v>
      </c>
      <c r="H3478" s="850" t="s">
        <v>3611</v>
      </c>
      <c r="I3478" s="851" t="s">
        <v>5039</v>
      </c>
      <c r="J3478" s="852">
        <v>1</v>
      </c>
      <c r="K3478" s="853">
        <v>252</v>
      </c>
      <c r="L3478" s="853">
        <v>828</v>
      </c>
      <c r="M3478" s="845">
        <f t="shared" si="299"/>
        <v>3312</v>
      </c>
      <c r="N3478" s="1115" t="s">
        <v>5342</v>
      </c>
      <c r="O3478" s="1129" t="str">
        <f t="shared" si="300"/>
        <v>●</v>
      </c>
      <c r="P3478" s="175"/>
      <c r="Q3478" s="175"/>
      <c r="R3478" s="175"/>
      <c r="S3478" s="175"/>
      <c r="T3478" s="175"/>
      <c r="U3478" s="175"/>
      <c r="V3478" s="175"/>
      <c r="W3478" s="175"/>
      <c r="X3478" s="175"/>
      <c r="Y3478" s="175"/>
      <c r="Z3478" s="175"/>
      <c r="AA3478" s="175"/>
      <c r="AB3478" s="175"/>
      <c r="AC3478" s="175"/>
      <c r="AD3478" s="175"/>
      <c r="AE3478" s="175"/>
      <c r="AF3478" s="175"/>
      <c r="AG3478" s="175"/>
    </row>
    <row r="3479" spans="1:33">
      <c r="A3479" s="647" t="str">
        <f t="shared" si="297"/>
        <v>令和2</v>
      </c>
      <c r="B3479" s="739">
        <f t="shared" si="298"/>
        <v>72</v>
      </c>
      <c r="C3479" s="846">
        <v>44132</v>
      </c>
      <c r="D3479" s="854"/>
      <c r="E3479" s="848">
        <v>1</v>
      </c>
      <c r="F3479" s="850" t="s">
        <v>7521</v>
      </c>
      <c r="G3479" s="857" t="s">
        <v>7495</v>
      </c>
      <c r="H3479" s="850" t="s">
        <v>3538</v>
      </c>
      <c r="I3479" s="851" t="s">
        <v>7499</v>
      </c>
      <c r="J3479" s="852">
        <v>2</v>
      </c>
      <c r="K3479" s="853">
        <v>4</v>
      </c>
      <c r="L3479" s="853">
        <v>120</v>
      </c>
      <c r="M3479" s="845">
        <f t="shared" si="299"/>
        <v>120</v>
      </c>
      <c r="N3479" s="1115"/>
      <c r="O3479" s="1129" t="str">
        <f t="shared" si="300"/>
        <v>●</v>
      </c>
      <c r="P3479" s="175"/>
      <c r="Q3479" s="175"/>
      <c r="R3479" s="175"/>
      <c r="S3479" s="175"/>
      <c r="T3479" s="175"/>
      <c r="U3479" s="175"/>
      <c r="V3479" s="175"/>
      <c r="W3479" s="175"/>
      <c r="X3479" s="175"/>
      <c r="Y3479" s="175"/>
      <c r="Z3479" s="175"/>
      <c r="AA3479" s="175"/>
      <c r="AB3479" s="175"/>
      <c r="AC3479" s="175"/>
      <c r="AD3479" s="175"/>
      <c r="AE3479" s="175"/>
      <c r="AF3479" s="175"/>
      <c r="AG3479" s="175"/>
    </row>
    <row r="3480" spans="1:33">
      <c r="A3480" s="647" t="str">
        <f t="shared" si="297"/>
        <v>令和2</v>
      </c>
      <c r="B3480" s="739">
        <f t="shared" si="298"/>
        <v>32</v>
      </c>
      <c r="C3480" s="846">
        <v>44235</v>
      </c>
      <c r="D3480" s="847">
        <v>44251</v>
      </c>
      <c r="E3480" s="848">
        <v>17</v>
      </c>
      <c r="F3480" s="850" t="s">
        <v>7522</v>
      </c>
      <c r="G3480" s="849" t="s">
        <v>7523</v>
      </c>
      <c r="H3480" s="850" t="s">
        <v>2920</v>
      </c>
      <c r="I3480" s="864" t="s">
        <v>7493</v>
      </c>
      <c r="J3480" s="852">
        <v>2</v>
      </c>
      <c r="K3480" s="853">
        <v>11</v>
      </c>
      <c r="L3480" s="853">
        <v>110</v>
      </c>
      <c r="M3480" s="845">
        <f t="shared" si="299"/>
        <v>1870</v>
      </c>
      <c r="N3480" s="1115"/>
      <c r="O3480" s="1129" t="str">
        <f t="shared" si="300"/>
        <v/>
      </c>
      <c r="P3480" s="175"/>
      <c r="Q3480" s="175"/>
      <c r="R3480" s="175"/>
      <c r="S3480" s="175"/>
      <c r="T3480" s="175"/>
      <c r="U3480" s="175"/>
      <c r="V3480" s="175"/>
      <c r="W3480" s="175"/>
      <c r="X3480" s="175"/>
      <c r="Y3480" s="175"/>
      <c r="Z3480" s="175"/>
      <c r="AA3480" s="175"/>
      <c r="AB3480" s="175"/>
      <c r="AC3480" s="175"/>
      <c r="AD3480" s="175"/>
      <c r="AE3480" s="175"/>
      <c r="AF3480" s="175"/>
      <c r="AG3480" s="175"/>
    </row>
    <row r="3481" spans="1:33">
      <c r="A3481" s="647" t="str">
        <f t="shared" si="297"/>
        <v>令和2</v>
      </c>
      <c r="B3481" s="739">
        <f t="shared" si="298"/>
        <v>83</v>
      </c>
      <c r="C3481" s="846">
        <v>44120</v>
      </c>
      <c r="D3481" s="854"/>
      <c r="E3481" s="848">
        <v>1</v>
      </c>
      <c r="F3481" s="850" t="s">
        <v>7524</v>
      </c>
      <c r="G3481" s="849" t="s">
        <v>7495</v>
      </c>
      <c r="H3481" s="850" t="s">
        <v>1676</v>
      </c>
      <c r="I3481" s="864" t="s">
        <v>7493</v>
      </c>
      <c r="J3481" s="852">
        <v>2</v>
      </c>
      <c r="K3481" s="853">
        <v>2</v>
      </c>
      <c r="L3481" s="853">
        <v>86</v>
      </c>
      <c r="M3481" s="845">
        <f t="shared" si="299"/>
        <v>86</v>
      </c>
      <c r="N3481" s="1115" t="s">
        <v>5342</v>
      </c>
      <c r="O3481" s="1129" t="str">
        <f t="shared" si="300"/>
        <v>●</v>
      </c>
      <c r="P3481" s="175"/>
      <c r="Q3481" s="175"/>
      <c r="R3481" s="175"/>
      <c r="S3481" s="175"/>
      <c r="T3481" s="175"/>
      <c r="U3481" s="175"/>
      <c r="V3481" s="175"/>
      <c r="W3481" s="175"/>
      <c r="X3481" s="175"/>
      <c r="Y3481" s="175"/>
      <c r="Z3481" s="175"/>
      <c r="AA3481" s="175"/>
      <c r="AB3481" s="175"/>
      <c r="AC3481" s="175"/>
      <c r="AD3481" s="175"/>
      <c r="AE3481" s="175"/>
      <c r="AF3481" s="175"/>
      <c r="AG3481" s="175"/>
    </row>
    <row r="3482" spans="1:33" ht="45">
      <c r="A3482" s="647" t="str">
        <f t="shared" si="297"/>
        <v>令和2</v>
      </c>
      <c r="B3482" s="739">
        <f t="shared" si="298"/>
        <v>53</v>
      </c>
      <c r="C3482" s="865">
        <v>44141</v>
      </c>
      <c r="D3482" s="866"/>
      <c r="E3482" s="867">
        <v>1</v>
      </c>
      <c r="F3482" s="868" t="s">
        <v>7525</v>
      </c>
      <c r="G3482" s="850" t="s">
        <v>7526</v>
      </c>
      <c r="H3482" s="869" t="s">
        <v>3520</v>
      </c>
      <c r="I3482" s="870" t="s">
        <v>7491</v>
      </c>
      <c r="J3482" s="871">
        <v>1</v>
      </c>
      <c r="K3482" s="845">
        <v>5</v>
      </c>
      <c r="L3482" s="845">
        <v>176</v>
      </c>
      <c r="M3482" s="845">
        <f>E3482*L3482</f>
        <v>176</v>
      </c>
      <c r="N3482" s="1115" t="s">
        <v>5519</v>
      </c>
      <c r="O3482" s="1129" t="str">
        <f t="shared" si="300"/>
        <v>●</v>
      </c>
      <c r="P3482" s="175"/>
      <c r="Q3482" s="175"/>
      <c r="R3482" s="175"/>
      <c r="S3482" s="175"/>
      <c r="T3482" s="175"/>
      <c r="U3482" s="175"/>
      <c r="V3482" s="175"/>
      <c r="W3482" s="175"/>
      <c r="X3482" s="175"/>
      <c r="Y3482" s="175"/>
      <c r="Z3482" s="175"/>
      <c r="AA3482" s="175"/>
      <c r="AB3482" s="175"/>
      <c r="AC3482" s="175"/>
      <c r="AD3482" s="175"/>
      <c r="AE3482" s="175"/>
      <c r="AF3482" s="175"/>
      <c r="AG3482" s="175"/>
    </row>
    <row r="3483" spans="1:33" ht="45">
      <c r="A3483" s="647" t="str">
        <f t="shared" si="297"/>
        <v>令和2</v>
      </c>
      <c r="B3483" s="739">
        <f t="shared" si="298"/>
        <v>53</v>
      </c>
      <c r="C3483" s="846">
        <v>44146</v>
      </c>
      <c r="D3483" s="854"/>
      <c r="E3483" s="848">
        <v>1</v>
      </c>
      <c r="F3483" s="849" t="s">
        <v>7527</v>
      </c>
      <c r="G3483" s="850" t="s">
        <v>7526</v>
      </c>
      <c r="H3483" s="850" t="s">
        <v>3520</v>
      </c>
      <c r="I3483" s="851" t="s">
        <v>7491</v>
      </c>
      <c r="J3483" s="852">
        <v>1</v>
      </c>
      <c r="K3483" s="853">
        <v>5</v>
      </c>
      <c r="L3483" s="853">
        <v>197</v>
      </c>
      <c r="M3483" s="845">
        <f t="shared" si="299"/>
        <v>197</v>
      </c>
      <c r="N3483" s="1115" t="s">
        <v>5519</v>
      </c>
      <c r="O3483" s="1129" t="str">
        <f t="shared" si="300"/>
        <v>●</v>
      </c>
      <c r="P3483" s="175"/>
      <c r="Q3483" s="175"/>
      <c r="R3483" s="175"/>
      <c r="S3483" s="175"/>
      <c r="T3483" s="175"/>
      <c r="U3483" s="175"/>
      <c r="V3483" s="175"/>
      <c r="W3483" s="175"/>
      <c r="X3483" s="175"/>
      <c r="Y3483" s="175"/>
      <c r="Z3483" s="175"/>
      <c r="AA3483" s="175"/>
      <c r="AB3483" s="175"/>
      <c r="AC3483" s="175"/>
      <c r="AD3483" s="175"/>
      <c r="AE3483" s="175"/>
      <c r="AF3483" s="175"/>
      <c r="AG3483" s="175"/>
    </row>
    <row r="3484" spans="1:33">
      <c r="A3484" s="647" t="str">
        <f t="shared" si="297"/>
        <v>令和2</v>
      </c>
      <c r="B3484" s="739">
        <f t="shared" si="298"/>
        <v>16</v>
      </c>
      <c r="C3484" s="846">
        <v>44244</v>
      </c>
      <c r="D3484" s="854"/>
      <c r="E3484" s="872">
        <v>1</v>
      </c>
      <c r="F3484" s="850" t="s">
        <v>7528</v>
      </c>
      <c r="G3484" s="850" t="s">
        <v>7529</v>
      </c>
      <c r="H3484" s="850" t="s">
        <v>3614</v>
      </c>
      <c r="I3484" s="864" t="s">
        <v>7493</v>
      </c>
      <c r="J3484" s="852">
        <v>1</v>
      </c>
      <c r="K3484" s="853">
        <v>47</v>
      </c>
      <c r="L3484" s="853">
        <v>250</v>
      </c>
      <c r="M3484" s="845">
        <f t="shared" si="299"/>
        <v>250</v>
      </c>
      <c r="N3484" s="1115" t="s">
        <v>5342</v>
      </c>
      <c r="O3484" s="1129" t="str">
        <f t="shared" si="300"/>
        <v>●</v>
      </c>
      <c r="P3484" s="175"/>
      <c r="Q3484" s="175"/>
      <c r="R3484" s="175"/>
      <c r="S3484" s="175"/>
      <c r="T3484" s="175"/>
      <c r="U3484" s="175"/>
      <c r="V3484" s="175"/>
      <c r="W3484" s="175"/>
      <c r="X3484" s="175"/>
      <c r="Y3484" s="175"/>
      <c r="Z3484" s="175"/>
      <c r="AA3484" s="175"/>
      <c r="AB3484" s="175"/>
      <c r="AC3484" s="175"/>
      <c r="AD3484" s="175"/>
      <c r="AE3484" s="175"/>
      <c r="AF3484" s="175"/>
      <c r="AG3484" s="175"/>
    </row>
    <row r="3485" spans="1:33" ht="45">
      <c r="A3485" s="647" t="str">
        <f t="shared" si="297"/>
        <v>令和2</v>
      </c>
      <c r="B3485" s="739">
        <f t="shared" si="298"/>
        <v>53</v>
      </c>
      <c r="C3485" s="846">
        <v>44181</v>
      </c>
      <c r="D3485" s="854"/>
      <c r="E3485" s="848">
        <v>1</v>
      </c>
      <c r="F3485" s="850" t="s">
        <v>7530</v>
      </c>
      <c r="G3485" s="850" t="s">
        <v>7526</v>
      </c>
      <c r="H3485" s="850" t="s">
        <v>3520</v>
      </c>
      <c r="I3485" s="851" t="s">
        <v>7491</v>
      </c>
      <c r="J3485" s="852">
        <v>1</v>
      </c>
      <c r="K3485" s="853">
        <v>5</v>
      </c>
      <c r="L3485" s="853">
        <v>270</v>
      </c>
      <c r="M3485" s="845">
        <f t="shared" si="299"/>
        <v>270</v>
      </c>
      <c r="N3485" s="1115" t="s">
        <v>5519</v>
      </c>
      <c r="O3485" s="1129" t="str">
        <f t="shared" si="300"/>
        <v>●</v>
      </c>
      <c r="P3485" s="175"/>
      <c r="Q3485" s="175"/>
      <c r="R3485" s="175"/>
      <c r="S3485" s="175"/>
      <c r="T3485" s="175"/>
      <c r="U3485" s="175"/>
      <c r="V3485" s="175"/>
      <c r="W3485" s="175"/>
      <c r="X3485" s="175"/>
      <c r="Y3485" s="175"/>
      <c r="Z3485" s="175"/>
      <c r="AA3485" s="175"/>
      <c r="AB3485" s="175"/>
      <c r="AC3485" s="175"/>
      <c r="AD3485" s="175"/>
      <c r="AE3485" s="175"/>
      <c r="AF3485" s="175"/>
      <c r="AG3485" s="175"/>
    </row>
    <row r="3486" spans="1:33" ht="30">
      <c r="A3486" s="647" t="str">
        <f t="shared" si="297"/>
        <v>令和2</v>
      </c>
      <c r="B3486" s="739">
        <f t="shared" si="298"/>
        <v>2</v>
      </c>
      <c r="C3486" s="846">
        <v>44139</v>
      </c>
      <c r="D3486" s="854">
        <v>44141</v>
      </c>
      <c r="E3486" s="848">
        <v>3</v>
      </c>
      <c r="F3486" s="873" t="s">
        <v>7531</v>
      </c>
      <c r="G3486" s="850" t="s">
        <v>7495</v>
      </c>
      <c r="H3486" s="873" t="s">
        <v>3536</v>
      </c>
      <c r="I3486" s="851" t="s">
        <v>5039</v>
      </c>
      <c r="J3486" s="874" t="s">
        <v>5345</v>
      </c>
      <c r="K3486" s="853">
        <v>254</v>
      </c>
      <c r="L3486" s="853">
        <v>1030</v>
      </c>
      <c r="M3486" s="845">
        <f t="shared" si="299"/>
        <v>3090</v>
      </c>
      <c r="N3486" s="1115" t="s">
        <v>5342</v>
      </c>
      <c r="O3486" s="1129" t="str">
        <f t="shared" si="300"/>
        <v>●</v>
      </c>
      <c r="P3486" s="175"/>
      <c r="Q3486" s="175"/>
      <c r="R3486" s="175"/>
      <c r="S3486" s="175"/>
      <c r="T3486" s="175"/>
      <c r="U3486" s="175"/>
      <c r="V3486" s="175"/>
      <c r="W3486" s="175"/>
      <c r="X3486" s="175"/>
      <c r="Y3486" s="175"/>
      <c r="Z3486" s="175"/>
      <c r="AA3486" s="175"/>
      <c r="AB3486" s="175"/>
      <c r="AC3486" s="175"/>
      <c r="AD3486" s="175"/>
      <c r="AE3486" s="175"/>
      <c r="AF3486" s="175"/>
      <c r="AG3486" s="175"/>
    </row>
    <row r="3487" spans="1:33">
      <c r="A3487" s="647" t="str">
        <f t="shared" si="297"/>
        <v>令和2</v>
      </c>
      <c r="B3487" s="739">
        <f t="shared" si="298"/>
        <v>53</v>
      </c>
      <c r="C3487" s="846">
        <v>44109</v>
      </c>
      <c r="D3487" s="854"/>
      <c r="E3487" s="848">
        <v>1</v>
      </c>
      <c r="F3487" s="873" t="s">
        <v>7532</v>
      </c>
      <c r="G3487" s="850" t="s">
        <v>7495</v>
      </c>
      <c r="H3487" s="873" t="s">
        <v>7533</v>
      </c>
      <c r="I3487" s="851" t="s">
        <v>7491</v>
      </c>
      <c r="J3487" s="874" t="s">
        <v>3506</v>
      </c>
      <c r="K3487" s="853">
        <v>5</v>
      </c>
      <c r="L3487" s="853">
        <v>383</v>
      </c>
      <c r="M3487" s="845">
        <f t="shared" si="299"/>
        <v>383</v>
      </c>
      <c r="N3487" s="1115" t="s">
        <v>5519</v>
      </c>
      <c r="O3487" s="1129" t="str">
        <f t="shared" si="300"/>
        <v>●</v>
      </c>
      <c r="P3487" s="175"/>
      <c r="Q3487" s="175"/>
      <c r="R3487" s="175"/>
      <c r="S3487" s="175"/>
      <c r="T3487" s="175"/>
      <c r="U3487" s="175"/>
      <c r="V3487" s="175"/>
      <c r="W3487" s="175"/>
      <c r="X3487" s="175"/>
      <c r="Y3487" s="175"/>
      <c r="Z3487" s="175"/>
      <c r="AA3487" s="175"/>
      <c r="AB3487" s="175"/>
      <c r="AC3487" s="175"/>
      <c r="AD3487" s="175"/>
      <c r="AE3487" s="175"/>
      <c r="AF3487" s="175"/>
      <c r="AG3487" s="175"/>
    </row>
    <row r="3488" spans="1:33">
      <c r="A3488" s="647" t="str">
        <f t="shared" si="297"/>
        <v>令和2</v>
      </c>
      <c r="B3488" s="739">
        <f t="shared" si="298"/>
        <v>72</v>
      </c>
      <c r="C3488" s="846">
        <v>44148</v>
      </c>
      <c r="D3488" s="854"/>
      <c r="E3488" s="848">
        <v>1</v>
      </c>
      <c r="F3488" s="873" t="s">
        <v>7534</v>
      </c>
      <c r="G3488" s="850" t="s">
        <v>7495</v>
      </c>
      <c r="H3488" s="873" t="s">
        <v>7533</v>
      </c>
      <c r="I3488" s="851" t="s">
        <v>7491</v>
      </c>
      <c r="J3488" s="874" t="s">
        <v>3506</v>
      </c>
      <c r="K3488" s="853">
        <v>4</v>
      </c>
      <c r="L3488" s="853">
        <v>413</v>
      </c>
      <c r="M3488" s="845">
        <f t="shared" si="299"/>
        <v>413</v>
      </c>
      <c r="N3488" s="1115" t="s">
        <v>5519</v>
      </c>
      <c r="O3488" s="1129" t="str">
        <f t="shared" si="300"/>
        <v>●</v>
      </c>
      <c r="P3488" s="175"/>
      <c r="Q3488" s="175"/>
      <c r="R3488" s="175"/>
      <c r="S3488" s="175"/>
      <c r="T3488" s="175"/>
      <c r="U3488" s="175"/>
      <c r="V3488" s="175"/>
      <c r="W3488" s="175"/>
      <c r="X3488" s="175"/>
      <c r="Y3488" s="175"/>
      <c r="Z3488" s="175"/>
      <c r="AA3488" s="175"/>
      <c r="AB3488" s="175"/>
      <c r="AC3488" s="175"/>
      <c r="AD3488" s="175"/>
      <c r="AE3488" s="175"/>
      <c r="AF3488" s="175"/>
      <c r="AG3488" s="175"/>
    </row>
    <row r="3489" spans="1:33" ht="30">
      <c r="A3489" s="647" t="str">
        <f t="shared" si="297"/>
        <v>令和2</v>
      </c>
      <c r="B3489" s="739">
        <f t="shared" si="298"/>
        <v>78</v>
      </c>
      <c r="C3489" s="846">
        <v>44181</v>
      </c>
      <c r="D3489" s="854"/>
      <c r="E3489" s="848">
        <v>1</v>
      </c>
      <c r="F3489" s="873" t="s">
        <v>7535</v>
      </c>
      <c r="G3489" s="850" t="s">
        <v>7495</v>
      </c>
      <c r="H3489" s="873" t="s">
        <v>7533</v>
      </c>
      <c r="I3489" s="851" t="s">
        <v>7491</v>
      </c>
      <c r="J3489" s="874" t="s">
        <v>3506</v>
      </c>
      <c r="K3489" s="853">
        <v>3</v>
      </c>
      <c r="L3489" s="853">
        <v>122</v>
      </c>
      <c r="M3489" s="845">
        <f t="shared" si="299"/>
        <v>122</v>
      </c>
      <c r="N3489" s="1115" t="s">
        <v>5519</v>
      </c>
      <c r="O3489" s="1129" t="str">
        <f t="shared" si="300"/>
        <v>●</v>
      </c>
      <c r="P3489" s="175"/>
      <c r="Q3489" s="175"/>
      <c r="R3489" s="175"/>
      <c r="S3489" s="175"/>
      <c r="T3489" s="175"/>
      <c r="U3489" s="175"/>
      <c r="V3489" s="175"/>
      <c r="W3489" s="175"/>
      <c r="X3489" s="175"/>
      <c r="Y3489" s="175"/>
      <c r="Z3489" s="175"/>
      <c r="AA3489" s="175"/>
      <c r="AB3489" s="175"/>
      <c r="AC3489" s="175"/>
      <c r="AD3489" s="175"/>
      <c r="AE3489" s="175"/>
      <c r="AF3489" s="175"/>
      <c r="AG3489" s="175"/>
    </row>
    <row r="3490" spans="1:33">
      <c r="A3490" s="647" t="str">
        <f t="shared" si="297"/>
        <v>令和2</v>
      </c>
      <c r="B3490" s="739">
        <f t="shared" si="298"/>
        <v>1</v>
      </c>
      <c r="C3490" s="846">
        <v>44148</v>
      </c>
      <c r="D3490" s="854">
        <v>44150</v>
      </c>
      <c r="E3490" s="855">
        <v>3</v>
      </c>
      <c r="F3490" s="875" t="s">
        <v>7536</v>
      </c>
      <c r="G3490" s="863" t="s">
        <v>7495</v>
      </c>
      <c r="H3490" s="850" t="s">
        <v>3523</v>
      </c>
      <c r="I3490" s="851" t="s">
        <v>7491</v>
      </c>
      <c r="J3490" s="852">
        <v>1</v>
      </c>
      <c r="K3490" s="853">
        <v>521</v>
      </c>
      <c r="L3490" s="853">
        <v>1325</v>
      </c>
      <c r="M3490" s="845">
        <f t="shared" si="299"/>
        <v>3975</v>
      </c>
      <c r="N3490" s="1116"/>
      <c r="O3490" s="1129" t="str">
        <f t="shared" si="300"/>
        <v>●</v>
      </c>
      <c r="P3490" s="175"/>
      <c r="Q3490" s="175"/>
      <c r="R3490" s="175"/>
      <c r="S3490" s="175"/>
      <c r="T3490" s="175"/>
      <c r="U3490" s="175"/>
      <c r="V3490" s="175"/>
      <c r="W3490" s="175"/>
      <c r="X3490" s="175"/>
      <c r="Y3490" s="175"/>
      <c r="Z3490" s="175"/>
      <c r="AA3490" s="175"/>
      <c r="AB3490" s="175"/>
      <c r="AC3490" s="175"/>
      <c r="AD3490" s="175"/>
      <c r="AE3490" s="175"/>
      <c r="AF3490" s="175"/>
      <c r="AG3490" s="175"/>
    </row>
    <row r="3491" spans="1:33" ht="30">
      <c r="A3491" s="647" t="str">
        <f t="shared" si="297"/>
        <v>令和2</v>
      </c>
      <c r="B3491" s="739">
        <f t="shared" si="298"/>
        <v>72</v>
      </c>
      <c r="C3491" s="846">
        <v>44228</v>
      </c>
      <c r="D3491" s="854">
        <v>44235</v>
      </c>
      <c r="E3491" s="848">
        <v>8</v>
      </c>
      <c r="F3491" s="850" t="s">
        <v>7537</v>
      </c>
      <c r="G3491" s="850" t="s">
        <v>7523</v>
      </c>
      <c r="H3491" s="850" t="s">
        <v>2920</v>
      </c>
      <c r="I3491" s="864" t="s">
        <v>7493</v>
      </c>
      <c r="J3491" s="852">
        <v>2</v>
      </c>
      <c r="K3491" s="853">
        <v>4</v>
      </c>
      <c r="L3491" s="853">
        <v>76</v>
      </c>
      <c r="M3491" s="845">
        <f t="shared" si="299"/>
        <v>608</v>
      </c>
      <c r="N3491" s="1115"/>
      <c r="O3491" s="1129" t="str">
        <f t="shared" si="300"/>
        <v/>
      </c>
      <c r="P3491" s="175"/>
      <c r="Q3491" s="175"/>
      <c r="R3491" s="175"/>
      <c r="S3491" s="175"/>
      <c r="T3491" s="175"/>
      <c r="U3491" s="175"/>
      <c r="V3491" s="175"/>
      <c r="W3491" s="175"/>
      <c r="X3491" s="175"/>
      <c r="Y3491" s="175"/>
      <c r="Z3491" s="175"/>
      <c r="AA3491" s="175"/>
      <c r="AB3491" s="175"/>
      <c r="AC3491" s="175"/>
      <c r="AD3491" s="175"/>
      <c r="AE3491" s="175"/>
      <c r="AF3491" s="175"/>
      <c r="AG3491" s="175"/>
    </row>
    <row r="3492" spans="1:33">
      <c r="A3492" s="647" t="str">
        <f t="shared" si="297"/>
        <v>令和2</v>
      </c>
      <c r="B3492" s="739">
        <f t="shared" si="298"/>
        <v>9</v>
      </c>
      <c r="C3492" s="846">
        <v>44153</v>
      </c>
      <c r="D3492" s="847">
        <v>44155</v>
      </c>
      <c r="E3492" s="848">
        <v>3</v>
      </c>
      <c r="F3492" s="850" t="s">
        <v>7538</v>
      </c>
      <c r="G3492" s="850" t="s">
        <v>7495</v>
      </c>
      <c r="H3492" s="850" t="s">
        <v>2920</v>
      </c>
      <c r="I3492" s="864" t="s">
        <v>7493</v>
      </c>
      <c r="J3492" s="852">
        <v>1</v>
      </c>
      <c r="K3492" s="853">
        <v>81</v>
      </c>
      <c r="L3492" s="853">
        <v>484</v>
      </c>
      <c r="M3492" s="845">
        <f t="shared" si="299"/>
        <v>1452</v>
      </c>
      <c r="N3492" s="1115" t="s">
        <v>5342</v>
      </c>
      <c r="O3492" s="1129" t="str">
        <f t="shared" si="300"/>
        <v>●</v>
      </c>
      <c r="P3492" s="175"/>
      <c r="Q3492" s="175"/>
      <c r="R3492" s="175"/>
      <c r="S3492" s="175"/>
      <c r="T3492" s="175"/>
      <c r="U3492" s="175"/>
      <c r="V3492" s="175"/>
      <c r="W3492" s="175"/>
      <c r="X3492" s="175"/>
      <c r="Y3492" s="175"/>
      <c r="Z3492" s="175"/>
      <c r="AA3492" s="175"/>
      <c r="AB3492" s="175"/>
      <c r="AC3492" s="175"/>
      <c r="AD3492" s="175"/>
      <c r="AE3492" s="175"/>
      <c r="AF3492" s="175"/>
      <c r="AG3492" s="175"/>
    </row>
    <row r="3493" spans="1:33">
      <c r="A3493" s="647" t="str">
        <f t="shared" si="297"/>
        <v>令和2</v>
      </c>
      <c r="B3493" s="739">
        <f t="shared" si="298"/>
        <v>22</v>
      </c>
      <c r="C3493" s="846">
        <v>44162</v>
      </c>
      <c r="D3493" s="854"/>
      <c r="E3493" s="855">
        <v>1</v>
      </c>
      <c r="F3493" s="863" t="s">
        <v>7539</v>
      </c>
      <c r="G3493" s="863" t="s">
        <v>7495</v>
      </c>
      <c r="H3493" s="863" t="s">
        <v>5360</v>
      </c>
      <c r="I3493" s="864" t="s">
        <v>7493</v>
      </c>
      <c r="J3493" s="852">
        <v>1</v>
      </c>
      <c r="K3493" s="853">
        <v>29</v>
      </c>
      <c r="L3493" s="853">
        <v>56</v>
      </c>
      <c r="M3493" s="845">
        <f t="shared" si="299"/>
        <v>56</v>
      </c>
      <c r="N3493" s="1116"/>
      <c r="O3493" s="1129" t="str">
        <f t="shared" si="300"/>
        <v>●</v>
      </c>
      <c r="P3493" s="175"/>
      <c r="Q3493" s="175"/>
      <c r="R3493" s="175"/>
      <c r="S3493" s="175"/>
      <c r="T3493" s="175"/>
      <c r="U3493" s="175"/>
      <c r="V3493" s="175"/>
      <c r="W3493" s="175"/>
      <c r="X3493" s="175"/>
      <c r="Y3493" s="175"/>
      <c r="Z3493" s="175"/>
      <c r="AA3493" s="175"/>
      <c r="AB3493" s="175"/>
      <c r="AC3493" s="175"/>
      <c r="AD3493" s="175"/>
      <c r="AE3493" s="175"/>
      <c r="AF3493" s="175"/>
      <c r="AG3493" s="175"/>
    </row>
    <row r="3494" spans="1:33">
      <c r="A3494" s="647" t="str">
        <f t="shared" si="297"/>
        <v>令和2</v>
      </c>
      <c r="B3494" s="739">
        <f t="shared" si="298"/>
        <v>27</v>
      </c>
      <c r="C3494" s="846">
        <v>44148</v>
      </c>
      <c r="D3494" s="847"/>
      <c r="E3494" s="848">
        <v>1</v>
      </c>
      <c r="F3494" s="850" t="s">
        <v>7540</v>
      </c>
      <c r="G3494" s="850" t="s">
        <v>7495</v>
      </c>
      <c r="H3494" s="850" t="s">
        <v>5652</v>
      </c>
      <c r="I3494" s="864" t="s">
        <v>7493</v>
      </c>
      <c r="J3494" s="852">
        <v>1</v>
      </c>
      <c r="K3494" s="853">
        <v>22</v>
      </c>
      <c r="L3494" s="853">
        <v>64</v>
      </c>
      <c r="M3494" s="845">
        <f t="shared" si="299"/>
        <v>64</v>
      </c>
      <c r="N3494" s="1115"/>
      <c r="O3494" s="1129" t="str">
        <f t="shared" si="300"/>
        <v>●</v>
      </c>
      <c r="P3494" s="175"/>
      <c r="Q3494" s="175"/>
      <c r="R3494" s="175"/>
      <c r="S3494" s="175"/>
      <c r="T3494" s="175"/>
      <c r="U3494" s="175"/>
      <c r="V3494" s="175"/>
      <c r="W3494" s="175"/>
      <c r="X3494" s="175"/>
      <c r="Y3494" s="175"/>
      <c r="Z3494" s="175"/>
      <c r="AA3494" s="175"/>
      <c r="AB3494" s="175"/>
      <c r="AC3494" s="175"/>
      <c r="AD3494" s="175"/>
      <c r="AE3494" s="175"/>
      <c r="AF3494" s="175"/>
      <c r="AG3494" s="175"/>
    </row>
    <row r="3495" spans="1:33">
      <c r="A3495" s="647" t="str">
        <f t="shared" si="297"/>
        <v>令和2</v>
      </c>
      <c r="B3495" s="739">
        <f t="shared" si="298"/>
        <v>7</v>
      </c>
      <c r="C3495" s="846">
        <v>44174</v>
      </c>
      <c r="D3495" s="854">
        <v>44176</v>
      </c>
      <c r="E3495" s="848">
        <v>3</v>
      </c>
      <c r="F3495" s="849" t="s">
        <v>7541</v>
      </c>
      <c r="G3495" s="857" t="s">
        <v>7495</v>
      </c>
      <c r="H3495" s="850" t="s">
        <v>3242</v>
      </c>
      <c r="I3495" s="851" t="s">
        <v>7499</v>
      </c>
      <c r="J3495" s="852">
        <v>1</v>
      </c>
      <c r="K3495" s="853">
        <v>103</v>
      </c>
      <c r="L3495" s="853">
        <v>195</v>
      </c>
      <c r="M3495" s="845">
        <f t="shared" si="299"/>
        <v>585</v>
      </c>
      <c r="N3495" s="1115"/>
      <c r="O3495" s="1129" t="str">
        <f t="shared" si="300"/>
        <v>●</v>
      </c>
      <c r="P3495" s="175"/>
      <c r="Q3495" s="175"/>
      <c r="R3495" s="175"/>
      <c r="S3495" s="175"/>
      <c r="T3495" s="175"/>
      <c r="U3495" s="175"/>
      <c r="V3495" s="175"/>
      <c r="W3495" s="175"/>
      <c r="X3495" s="175"/>
      <c r="Y3495" s="175"/>
      <c r="Z3495" s="175"/>
      <c r="AA3495" s="175"/>
      <c r="AB3495" s="175"/>
      <c r="AC3495" s="175"/>
      <c r="AD3495" s="175"/>
      <c r="AE3495" s="175"/>
      <c r="AF3495" s="175"/>
      <c r="AG3495" s="175"/>
    </row>
    <row r="3496" spans="1:33">
      <c r="A3496" s="647" t="str">
        <f t="shared" si="297"/>
        <v>令和2</v>
      </c>
      <c r="B3496" s="739">
        <f t="shared" si="298"/>
        <v>53</v>
      </c>
      <c r="C3496" s="846">
        <v>44175</v>
      </c>
      <c r="D3496" s="854"/>
      <c r="E3496" s="848">
        <v>1</v>
      </c>
      <c r="F3496" s="849" t="s">
        <v>5812</v>
      </c>
      <c r="G3496" s="857" t="s">
        <v>7495</v>
      </c>
      <c r="H3496" s="850" t="s">
        <v>3242</v>
      </c>
      <c r="I3496" s="851" t="s">
        <v>7499</v>
      </c>
      <c r="J3496" s="852">
        <v>1</v>
      </c>
      <c r="K3496" s="853">
        <v>5</v>
      </c>
      <c r="L3496" s="853">
        <v>157</v>
      </c>
      <c r="M3496" s="845">
        <f t="shared" si="299"/>
        <v>157</v>
      </c>
      <c r="N3496" s="1115" t="s">
        <v>5342</v>
      </c>
      <c r="O3496" s="1129" t="str">
        <f t="shared" si="300"/>
        <v>●</v>
      </c>
      <c r="P3496" s="175"/>
      <c r="Q3496" s="175"/>
      <c r="R3496" s="175"/>
      <c r="S3496" s="175"/>
      <c r="T3496" s="175"/>
      <c r="U3496" s="175"/>
      <c r="V3496" s="175"/>
      <c r="W3496" s="175"/>
      <c r="X3496" s="175"/>
      <c r="Y3496" s="175"/>
      <c r="Z3496" s="175"/>
      <c r="AA3496" s="175"/>
      <c r="AB3496" s="175"/>
      <c r="AC3496" s="175"/>
      <c r="AD3496" s="175"/>
      <c r="AE3496" s="175"/>
      <c r="AF3496" s="175"/>
      <c r="AG3496" s="175"/>
    </row>
    <row r="3497" spans="1:33" ht="30">
      <c r="A3497" s="647" t="str">
        <f t="shared" si="297"/>
        <v>令和2</v>
      </c>
      <c r="B3497" s="739">
        <f t="shared" si="298"/>
        <v>83</v>
      </c>
      <c r="C3497" s="846">
        <v>44173</v>
      </c>
      <c r="D3497" s="854"/>
      <c r="E3497" s="872">
        <v>1</v>
      </c>
      <c r="F3497" s="849" t="s">
        <v>7542</v>
      </c>
      <c r="G3497" s="857" t="s">
        <v>7495</v>
      </c>
      <c r="H3497" s="850" t="s">
        <v>2957</v>
      </c>
      <c r="I3497" s="851" t="s">
        <v>7499</v>
      </c>
      <c r="J3497" s="852">
        <v>1</v>
      </c>
      <c r="K3497" s="853">
        <v>2</v>
      </c>
      <c r="L3497" s="853">
        <v>332</v>
      </c>
      <c r="M3497" s="845">
        <f t="shared" si="299"/>
        <v>332</v>
      </c>
      <c r="N3497" s="1115" t="s">
        <v>5342</v>
      </c>
      <c r="O3497" s="1129" t="str">
        <f t="shared" si="300"/>
        <v>●</v>
      </c>
      <c r="P3497" s="175"/>
      <c r="Q3497" s="175"/>
      <c r="R3497" s="175"/>
      <c r="S3497" s="175"/>
      <c r="T3497" s="175"/>
      <c r="U3497" s="175"/>
      <c r="V3497" s="175"/>
      <c r="W3497" s="175"/>
      <c r="X3497" s="175"/>
      <c r="Y3497" s="175"/>
      <c r="Z3497" s="175"/>
      <c r="AA3497" s="175"/>
      <c r="AB3497" s="175"/>
      <c r="AC3497" s="175"/>
      <c r="AD3497" s="175"/>
      <c r="AE3497" s="175"/>
      <c r="AF3497" s="175"/>
      <c r="AG3497" s="175"/>
    </row>
    <row r="3498" spans="1:33">
      <c r="A3498" s="647" t="str">
        <f t="shared" si="297"/>
        <v>令和2</v>
      </c>
      <c r="B3498" s="739">
        <f t="shared" si="298"/>
        <v>78</v>
      </c>
      <c r="C3498" s="846">
        <v>44146</v>
      </c>
      <c r="D3498" s="854"/>
      <c r="E3498" s="848">
        <v>1</v>
      </c>
      <c r="F3498" s="876" t="s">
        <v>7543</v>
      </c>
      <c r="G3498" s="850" t="s">
        <v>7495</v>
      </c>
      <c r="H3498" s="850" t="s">
        <v>3585</v>
      </c>
      <c r="I3498" s="851" t="s">
        <v>5039</v>
      </c>
      <c r="J3498" s="852">
        <v>1</v>
      </c>
      <c r="K3498" s="853">
        <v>3</v>
      </c>
      <c r="L3498" s="853">
        <v>185</v>
      </c>
      <c r="M3498" s="845">
        <f t="shared" si="299"/>
        <v>185</v>
      </c>
      <c r="N3498" s="1115" t="s">
        <v>5342</v>
      </c>
      <c r="O3498" s="1129" t="str">
        <f t="shared" si="300"/>
        <v>●</v>
      </c>
      <c r="P3498" s="175"/>
      <c r="Q3498" s="175"/>
      <c r="R3498" s="175"/>
      <c r="S3498" s="175"/>
      <c r="T3498" s="175"/>
      <c r="U3498" s="175"/>
      <c r="V3498" s="175"/>
      <c r="W3498" s="175"/>
      <c r="X3498" s="175"/>
      <c r="Y3498" s="175"/>
      <c r="Z3498" s="175"/>
      <c r="AA3498" s="175"/>
      <c r="AB3498" s="175"/>
      <c r="AC3498" s="175"/>
      <c r="AD3498" s="175"/>
      <c r="AE3498" s="175"/>
      <c r="AF3498" s="175"/>
      <c r="AG3498" s="175"/>
    </row>
    <row r="3499" spans="1:33">
      <c r="A3499" s="647" t="str">
        <f t="shared" si="297"/>
        <v>令和2</v>
      </c>
      <c r="B3499" s="739">
        <f t="shared" si="298"/>
        <v>47</v>
      </c>
      <c r="C3499" s="846">
        <v>44169</v>
      </c>
      <c r="D3499" s="847"/>
      <c r="E3499" s="848">
        <v>1</v>
      </c>
      <c r="F3499" s="849" t="s">
        <v>7544</v>
      </c>
      <c r="G3499" s="850" t="s">
        <v>7495</v>
      </c>
      <c r="H3499" s="850" t="s">
        <v>3520</v>
      </c>
      <c r="I3499" s="851" t="s">
        <v>7491</v>
      </c>
      <c r="J3499" s="852">
        <v>1</v>
      </c>
      <c r="K3499" s="853">
        <v>6</v>
      </c>
      <c r="L3499" s="853">
        <v>370</v>
      </c>
      <c r="M3499" s="845">
        <f t="shared" si="299"/>
        <v>370</v>
      </c>
      <c r="N3499" s="1115" t="s">
        <v>5342</v>
      </c>
      <c r="O3499" s="1129" t="str">
        <f t="shared" si="300"/>
        <v>●</v>
      </c>
      <c r="P3499" s="175"/>
      <c r="Q3499" s="175"/>
      <c r="R3499" s="175"/>
      <c r="S3499" s="175"/>
      <c r="T3499" s="175"/>
      <c r="U3499" s="175"/>
      <c r="V3499" s="175"/>
      <c r="W3499" s="175"/>
      <c r="X3499" s="175"/>
      <c r="Y3499" s="175"/>
      <c r="Z3499" s="175"/>
      <c r="AA3499" s="175"/>
      <c r="AB3499" s="175"/>
      <c r="AC3499" s="175"/>
      <c r="AD3499" s="175"/>
      <c r="AE3499" s="175"/>
      <c r="AF3499" s="175"/>
      <c r="AG3499" s="175"/>
    </row>
    <row r="3500" spans="1:33">
      <c r="A3500" s="647" t="str">
        <f t="shared" si="297"/>
        <v>令和2</v>
      </c>
      <c r="B3500" s="739">
        <f t="shared" si="298"/>
        <v>14</v>
      </c>
      <c r="C3500" s="846">
        <v>44170</v>
      </c>
      <c r="D3500" s="847"/>
      <c r="E3500" s="848">
        <v>2</v>
      </c>
      <c r="F3500" s="849" t="s">
        <v>7545</v>
      </c>
      <c r="G3500" s="850" t="s">
        <v>7495</v>
      </c>
      <c r="H3500" s="850" t="s">
        <v>3520</v>
      </c>
      <c r="I3500" s="851" t="s">
        <v>7491</v>
      </c>
      <c r="J3500" s="852">
        <v>1</v>
      </c>
      <c r="K3500" s="853">
        <v>63</v>
      </c>
      <c r="L3500" s="853">
        <f>320+70</f>
        <v>390</v>
      </c>
      <c r="M3500" s="845">
        <f t="shared" si="299"/>
        <v>780</v>
      </c>
      <c r="N3500" s="1115"/>
      <c r="O3500" s="1129" t="str">
        <f t="shared" si="300"/>
        <v>●</v>
      </c>
      <c r="P3500" s="175"/>
      <c r="Q3500" s="175"/>
      <c r="R3500" s="175"/>
      <c r="S3500" s="175"/>
      <c r="T3500" s="175"/>
      <c r="U3500" s="175"/>
      <c r="V3500" s="175"/>
      <c r="W3500" s="175"/>
      <c r="X3500" s="175"/>
      <c r="Y3500" s="175"/>
      <c r="Z3500" s="175"/>
      <c r="AA3500" s="175"/>
      <c r="AB3500" s="175"/>
      <c r="AC3500" s="175"/>
      <c r="AD3500" s="175"/>
      <c r="AE3500" s="175"/>
      <c r="AF3500" s="175"/>
      <c r="AG3500" s="175"/>
    </row>
    <row r="3501" spans="1:33">
      <c r="A3501" s="647" t="str">
        <f t="shared" si="297"/>
        <v>令和2</v>
      </c>
      <c r="B3501" s="739">
        <f t="shared" si="298"/>
        <v>83</v>
      </c>
      <c r="C3501" s="846">
        <v>44183</v>
      </c>
      <c r="D3501" s="854"/>
      <c r="E3501" s="848">
        <v>1</v>
      </c>
      <c r="F3501" s="849" t="s">
        <v>7546</v>
      </c>
      <c r="G3501" s="850" t="s">
        <v>7495</v>
      </c>
      <c r="H3501" s="850" t="s">
        <v>4529</v>
      </c>
      <c r="I3501" s="851" t="s">
        <v>7493</v>
      </c>
      <c r="J3501" s="852">
        <v>2</v>
      </c>
      <c r="K3501" s="853">
        <v>2</v>
      </c>
      <c r="L3501" s="853">
        <v>238</v>
      </c>
      <c r="M3501" s="845">
        <f t="shared" si="299"/>
        <v>238</v>
      </c>
      <c r="N3501" s="1115" t="s">
        <v>5342</v>
      </c>
      <c r="O3501" s="1129" t="str">
        <f t="shared" si="300"/>
        <v>●</v>
      </c>
      <c r="P3501" s="175"/>
      <c r="Q3501" s="175"/>
      <c r="R3501" s="175"/>
      <c r="S3501" s="175"/>
      <c r="T3501" s="175"/>
      <c r="U3501" s="175"/>
      <c r="V3501" s="175"/>
      <c r="W3501" s="175"/>
      <c r="X3501" s="175"/>
      <c r="Y3501" s="175"/>
      <c r="Z3501" s="175"/>
      <c r="AA3501" s="175"/>
      <c r="AB3501" s="175"/>
      <c r="AC3501" s="175"/>
      <c r="AD3501" s="175"/>
      <c r="AE3501" s="175"/>
      <c r="AF3501" s="175"/>
      <c r="AG3501" s="175"/>
    </row>
    <row r="3502" spans="1:33" ht="30">
      <c r="A3502" s="647" t="str">
        <f t="shared" si="297"/>
        <v>令和2</v>
      </c>
      <c r="B3502" s="739">
        <f t="shared" si="298"/>
        <v>83</v>
      </c>
      <c r="C3502" s="846">
        <v>44187</v>
      </c>
      <c r="D3502" s="854"/>
      <c r="E3502" s="848">
        <v>1</v>
      </c>
      <c r="F3502" s="849" t="s">
        <v>7547</v>
      </c>
      <c r="G3502" s="850" t="s">
        <v>7495</v>
      </c>
      <c r="H3502" s="850" t="s">
        <v>2920</v>
      </c>
      <c r="I3502" s="851" t="s">
        <v>7493</v>
      </c>
      <c r="J3502" s="852">
        <v>2</v>
      </c>
      <c r="K3502" s="853">
        <v>2</v>
      </c>
      <c r="L3502" s="853">
        <v>135</v>
      </c>
      <c r="M3502" s="845">
        <f t="shared" si="299"/>
        <v>135</v>
      </c>
      <c r="N3502" s="1115" t="s">
        <v>5342</v>
      </c>
      <c r="O3502" s="1129" t="str">
        <f t="shared" si="300"/>
        <v>●</v>
      </c>
      <c r="P3502" s="175"/>
      <c r="Q3502" s="175"/>
      <c r="R3502" s="175"/>
      <c r="S3502" s="175"/>
      <c r="T3502" s="175"/>
      <c r="U3502" s="175"/>
      <c r="V3502" s="175"/>
      <c r="W3502" s="175"/>
      <c r="X3502" s="175"/>
      <c r="Y3502" s="175"/>
      <c r="Z3502" s="175"/>
      <c r="AA3502" s="175"/>
      <c r="AB3502" s="175"/>
      <c r="AC3502" s="175"/>
      <c r="AD3502" s="175"/>
      <c r="AE3502" s="175"/>
      <c r="AF3502" s="175"/>
      <c r="AG3502" s="175"/>
    </row>
    <row r="3503" spans="1:33" ht="45">
      <c r="A3503" s="647" t="str">
        <f t="shared" si="297"/>
        <v>令和2</v>
      </c>
      <c r="B3503" s="739">
        <f t="shared" si="298"/>
        <v>53</v>
      </c>
      <c r="C3503" s="865">
        <v>44173</v>
      </c>
      <c r="D3503" s="866"/>
      <c r="E3503" s="867">
        <v>1</v>
      </c>
      <c r="F3503" s="868" t="s">
        <v>7548</v>
      </c>
      <c r="G3503" s="850" t="s">
        <v>7526</v>
      </c>
      <c r="H3503" s="869" t="s">
        <v>3520</v>
      </c>
      <c r="I3503" s="877" t="s">
        <v>7491</v>
      </c>
      <c r="J3503" s="871">
        <v>1</v>
      </c>
      <c r="K3503" s="845">
        <v>5</v>
      </c>
      <c r="L3503" s="845">
        <v>242</v>
      </c>
      <c r="M3503" s="845">
        <f t="shared" si="299"/>
        <v>242</v>
      </c>
      <c r="N3503" s="1115" t="s">
        <v>5519</v>
      </c>
      <c r="O3503" s="1129" t="str">
        <f t="shared" si="300"/>
        <v>●</v>
      </c>
      <c r="P3503" s="175"/>
      <c r="Q3503" s="175"/>
      <c r="R3503" s="175"/>
      <c r="S3503" s="175"/>
      <c r="T3503" s="175"/>
      <c r="U3503" s="175"/>
      <c r="V3503" s="175"/>
      <c r="W3503" s="175"/>
      <c r="X3503" s="175"/>
      <c r="Y3503" s="175"/>
      <c r="Z3503" s="175"/>
      <c r="AA3503" s="175"/>
      <c r="AB3503" s="175"/>
      <c r="AC3503" s="175"/>
      <c r="AD3503" s="175"/>
      <c r="AE3503" s="175"/>
      <c r="AF3503" s="175"/>
      <c r="AG3503" s="175"/>
    </row>
    <row r="3504" spans="1:33">
      <c r="A3504" s="647" t="str">
        <f t="shared" si="297"/>
        <v>令和2</v>
      </c>
      <c r="B3504" s="739">
        <f t="shared" si="298"/>
        <v>83</v>
      </c>
      <c r="C3504" s="846">
        <v>44203</v>
      </c>
      <c r="D3504" s="854"/>
      <c r="E3504" s="848">
        <v>1</v>
      </c>
      <c r="F3504" s="849" t="s">
        <v>7549</v>
      </c>
      <c r="G3504" s="850" t="s">
        <v>7495</v>
      </c>
      <c r="H3504" s="850" t="s">
        <v>7550</v>
      </c>
      <c r="I3504" s="851" t="s">
        <v>7493</v>
      </c>
      <c r="J3504" s="852">
        <v>2</v>
      </c>
      <c r="K3504" s="853">
        <v>2</v>
      </c>
      <c r="L3504" s="853">
        <v>80</v>
      </c>
      <c r="M3504" s="845">
        <f t="shared" si="299"/>
        <v>80</v>
      </c>
      <c r="N3504" s="1115" t="s">
        <v>5342</v>
      </c>
      <c r="O3504" s="1129" t="str">
        <f t="shared" si="300"/>
        <v>●</v>
      </c>
      <c r="P3504" s="175"/>
      <c r="Q3504" s="175"/>
      <c r="R3504" s="175"/>
      <c r="S3504" s="175"/>
      <c r="T3504" s="175"/>
      <c r="U3504" s="175"/>
      <c r="V3504" s="175"/>
      <c r="W3504" s="175"/>
      <c r="X3504" s="175"/>
      <c r="Y3504" s="175"/>
      <c r="Z3504" s="175"/>
      <c r="AA3504" s="175"/>
      <c r="AB3504" s="175"/>
      <c r="AC3504" s="175"/>
      <c r="AD3504" s="175"/>
      <c r="AE3504" s="175"/>
      <c r="AF3504" s="175"/>
      <c r="AG3504" s="175"/>
    </row>
    <row r="3505" spans="1:33" ht="45">
      <c r="A3505" s="647" t="str">
        <f t="shared" si="297"/>
        <v>令和2</v>
      </c>
      <c r="B3505" s="739">
        <f t="shared" si="298"/>
        <v>37</v>
      </c>
      <c r="C3505" s="846">
        <v>44236</v>
      </c>
      <c r="D3505" s="854"/>
      <c r="E3505" s="848">
        <v>1</v>
      </c>
      <c r="F3505" s="849" t="s">
        <v>7551</v>
      </c>
      <c r="G3505" s="850" t="s">
        <v>7495</v>
      </c>
      <c r="H3505" s="850" t="s">
        <v>7552</v>
      </c>
      <c r="I3505" s="851" t="s">
        <v>7493</v>
      </c>
      <c r="J3505" s="852">
        <v>2</v>
      </c>
      <c r="K3505" s="853">
        <v>9</v>
      </c>
      <c r="L3505" s="853">
        <v>78</v>
      </c>
      <c r="M3505" s="845">
        <f t="shared" si="299"/>
        <v>78</v>
      </c>
      <c r="N3505" s="1115" t="s">
        <v>5342</v>
      </c>
      <c r="O3505" s="1129" t="str">
        <f t="shared" si="300"/>
        <v>●</v>
      </c>
      <c r="P3505" s="175"/>
      <c r="Q3505" s="175"/>
      <c r="R3505" s="175"/>
      <c r="S3505" s="175"/>
      <c r="T3505" s="175"/>
      <c r="U3505" s="175"/>
      <c r="V3505" s="175"/>
      <c r="W3505" s="175"/>
      <c r="X3505" s="175"/>
      <c r="Y3505" s="175"/>
      <c r="Z3505" s="175"/>
      <c r="AA3505" s="175"/>
      <c r="AB3505" s="175"/>
      <c r="AC3505" s="175"/>
      <c r="AD3505" s="175"/>
      <c r="AE3505" s="175"/>
      <c r="AF3505" s="175"/>
      <c r="AG3505" s="175"/>
    </row>
    <row r="3506" spans="1:33">
      <c r="A3506" s="647" t="str">
        <f t="shared" si="297"/>
        <v>令和2</v>
      </c>
      <c r="B3506" s="739">
        <f t="shared" si="298"/>
        <v>83</v>
      </c>
      <c r="C3506" s="846">
        <v>44279</v>
      </c>
      <c r="D3506" s="854"/>
      <c r="E3506" s="848">
        <v>1</v>
      </c>
      <c r="F3506" s="849" t="s">
        <v>7553</v>
      </c>
      <c r="G3506" s="850" t="s">
        <v>7495</v>
      </c>
      <c r="H3506" s="850" t="s">
        <v>7550</v>
      </c>
      <c r="I3506" s="851" t="s">
        <v>7493</v>
      </c>
      <c r="J3506" s="852">
        <v>2</v>
      </c>
      <c r="K3506" s="853">
        <v>2</v>
      </c>
      <c r="L3506" s="853">
        <v>148</v>
      </c>
      <c r="M3506" s="845">
        <f t="shared" si="299"/>
        <v>148</v>
      </c>
      <c r="N3506" s="1115" t="s">
        <v>5342</v>
      </c>
      <c r="O3506" s="1129" t="str">
        <f t="shared" si="300"/>
        <v>●</v>
      </c>
      <c r="P3506" s="175"/>
      <c r="Q3506" s="175"/>
      <c r="R3506" s="175"/>
      <c r="S3506" s="175"/>
      <c r="T3506" s="175"/>
      <c r="U3506" s="175"/>
      <c r="V3506" s="175"/>
      <c r="W3506" s="175"/>
      <c r="X3506" s="175"/>
      <c r="Y3506" s="175"/>
      <c r="Z3506" s="175"/>
      <c r="AA3506" s="175"/>
      <c r="AB3506" s="175"/>
      <c r="AC3506" s="175"/>
      <c r="AD3506" s="175"/>
      <c r="AE3506" s="175"/>
      <c r="AF3506" s="175"/>
      <c r="AG3506" s="175"/>
    </row>
    <row r="3507" spans="1:33">
      <c r="A3507" s="647" t="str">
        <f t="shared" si="297"/>
        <v>令和2</v>
      </c>
      <c r="B3507" s="739">
        <f t="shared" si="298"/>
        <v>26</v>
      </c>
      <c r="C3507" s="846">
        <v>44179</v>
      </c>
      <c r="D3507" s="854"/>
      <c r="E3507" s="848">
        <v>1</v>
      </c>
      <c r="F3507" s="849" t="s">
        <v>7554</v>
      </c>
      <c r="G3507" s="850" t="s">
        <v>7495</v>
      </c>
      <c r="H3507" s="850" t="s">
        <v>3703</v>
      </c>
      <c r="I3507" s="851" t="s">
        <v>5039</v>
      </c>
      <c r="J3507" s="852">
        <v>1</v>
      </c>
      <c r="K3507" s="853">
        <v>24</v>
      </c>
      <c r="L3507" s="853">
        <v>147</v>
      </c>
      <c r="M3507" s="845">
        <f t="shared" si="299"/>
        <v>147</v>
      </c>
      <c r="N3507" s="1115"/>
      <c r="O3507" s="1129" t="str">
        <f t="shared" si="300"/>
        <v>●</v>
      </c>
      <c r="P3507" s="175"/>
      <c r="Q3507" s="175"/>
      <c r="R3507" s="175"/>
      <c r="S3507" s="175"/>
      <c r="T3507" s="175"/>
      <c r="U3507" s="175"/>
      <c r="V3507" s="175"/>
      <c r="W3507" s="175"/>
      <c r="X3507" s="175"/>
      <c r="Y3507" s="175"/>
      <c r="Z3507" s="175"/>
      <c r="AA3507" s="175"/>
      <c r="AB3507" s="175"/>
      <c r="AC3507" s="175"/>
      <c r="AD3507" s="175"/>
      <c r="AE3507" s="175"/>
      <c r="AF3507" s="175"/>
      <c r="AG3507" s="175"/>
    </row>
    <row r="3508" spans="1:33">
      <c r="A3508" s="647" t="str">
        <f t="shared" si="297"/>
        <v>令和2</v>
      </c>
      <c r="B3508" s="739">
        <f t="shared" si="298"/>
        <v>53</v>
      </c>
      <c r="C3508" s="846">
        <v>44160</v>
      </c>
      <c r="D3508" s="854"/>
      <c r="E3508" s="848">
        <v>1</v>
      </c>
      <c r="F3508" s="850" t="s">
        <v>7555</v>
      </c>
      <c r="G3508" s="850" t="s">
        <v>7495</v>
      </c>
      <c r="H3508" s="850" t="s">
        <v>3703</v>
      </c>
      <c r="I3508" s="851" t="s">
        <v>5039</v>
      </c>
      <c r="J3508" s="852">
        <v>2</v>
      </c>
      <c r="K3508" s="853">
        <v>5</v>
      </c>
      <c r="L3508" s="853">
        <v>269</v>
      </c>
      <c r="M3508" s="845">
        <f t="shared" si="299"/>
        <v>269</v>
      </c>
      <c r="N3508" s="1115" t="s">
        <v>5342</v>
      </c>
      <c r="O3508" s="1129" t="str">
        <f t="shared" si="300"/>
        <v>●</v>
      </c>
      <c r="P3508" s="175"/>
      <c r="Q3508" s="175"/>
      <c r="R3508" s="175"/>
      <c r="S3508" s="175"/>
      <c r="T3508" s="175"/>
      <c r="U3508" s="175"/>
      <c r="V3508" s="175"/>
      <c r="W3508" s="175"/>
      <c r="X3508" s="175"/>
      <c r="Y3508" s="175"/>
      <c r="Z3508" s="175"/>
      <c r="AA3508" s="175"/>
      <c r="AB3508" s="175"/>
      <c r="AC3508" s="175"/>
      <c r="AD3508" s="175"/>
      <c r="AE3508" s="175"/>
      <c r="AF3508" s="175"/>
      <c r="AG3508" s="175"/>
    </row>
    <row r="3509" spans="1:33">
      <c r="A3509" s="647" t="str">
        <f t="shared" si="297"/>
        <v>令和2</v>
      </c>
      <c r="B3509" s="739">
        <f t="shared" si="298"/>
        <v>22</v>
      </c>
      <c r="C3509" s="846">
        <v>44166</v>
      </c>
      <c r="D3509" s="854"/>
      <c r="E3509" s="855">
        <v>1</v>
      </c>
      <c r="F3509" s="875" t="s">
        <v>7556</v>
      </c>
      <c r="G3509" s="857" t="s">
        <v>7495</v>
      </c>
      <c r="H3509" s="857" t="s">
        <v>5532</v>
      </c>
      <c r="I3509" s="851" t="s">
        <v>7499</v>
      </c>
      <c r="J3509" s="852">
        <v>1</v>
      </c>
      <c r="K3509" s="853">
        <v>29</v>
      </c>
      <c r="L3509" s="853">
        <v>78</v>
      </c>
      <c r="M3509" s="845">
        <f t="shared" si="299"/>
        <v>78</v>
      </c>
      <c r="N3509" s="1116"/>
      <c r="O3509" s="1129" t="str">
        <f t="shared" si="300"/>
        <v>●</v>
      </c>
      <c r="P3509" s="175"/>
      <c r="Q3509" s="175"/>
      <c r="R3509" s="175"/>
      <c r="S3509" s="175"/>
      <c r="T3509" s="175"/>
      <c r="U3509" s="175"/>
      <c r="V3509" s="175"/>
      <c r="W3509" s="175"/>
      <c r="X3509" s="175"/>
      <c r="Y3509" s="175"/>
      <c r="Z3509" s="175"/>
      <c r="AA3509" s="175"/>
      <c r="AB3509" s="175"/>
      <c r="AC3509" s="175"/>
      <c r="AD3509" s="175"/>
      <c r="AE3509" s="175"/>
      <c r="AF3509" s="175"/>
      <c r="AG3509" s="175"/>
    </row>
    <row r="3510" spans="1:33">
      <c r="A3510" s="647" t="str">
        <f t="shared" si="297"/>
        <v>令和2</v>
      </c>
      <c r="B3510" s="739">
        <f t="shared" si="298"/>
        <v>19</v>
      </c>
      <c r="C3510" s="846">
        <v>44175</v>
      </c>
      <c r="D3510" s="854">
        <v>44176</v>
      </c>
      <c r="E3510" s="848">
        <v>2</v>
      </c>
      <c r="F3510" s="850" t="s">
        <v>7557</v>
      </c>
      <c r="G3510" s="850" t="s">
        <v>7495</v>
      </c>
      <c r="H3510" s="850" t="s">
        <v>4115</v>
      </c>
      <c r="I3510" s="851" t="s">
        <v>7493</v>
      </c>
      <c r="J3510" s="852">
        <v>1</v>
      </c>
      <c r="K3510" s="853">
        <v>39</v>
      </c>
      <c r="L3510" s="853">
        <v>107</v>
      </c>
      <c r="M3510" s="845">
        <f t="shared" si="299"/>
        <v>214</v>
      </c>
      <c r="N3510" s="1115"/>
      <c r="O3510" s="1129" t="str">
        <f t="shared" si="300"/>
        <v>●</v>
      </c>
      <c r="P3510" s="175"/>
      <c r="Q3510" s="175"/>
      <c r="R3510" s="175"/>
      <c r="S3510" s="175"/>
      <c r="T3510" s="175"/>
      <c r="U3510" s="175"/>
      <c r="V3510" s="175"/>
      <c r="W3510" s="175"/>
      <c r="X3510" s="175"/>
      <c r="Y3510" s="175"/>
      <c r="Z3510" s="175"/>
      <c r="AA3510" s="175"/>
      <c r="AB3510" s="175"/>
      <c r="AC3510" s="175"/>
      <c r="AD3510" s="175"/>
      <c r="AE3510" s="175"/>
      <c r="AF3510" s="175"/>
      <c r="AG3510" s="175"/>
    </row>
    <row r="3511" spans="1:33">
      <c r="A3511" s="647" t="str">
        <f t="shared" si="297"/>
        <v>令和2</v>
      </c>
      <c r="B3511" s="739" t="str">
        <f t="shared" si="298"/>
        <v>-</v>
      </c>
      <c r="C3511" s="846">
        <v>44196</v>
      </c>
      <c r="D3511" s="854"/>
      <c r="E3511" s="848">
        <v>1</v>
      </c>
      <c r="F3511" s="849" t="s">
        <v>7558</v>
      </c>
      <c r="G3511" s="850" t="s">
        <v>3519</v>
      </c>
      <c r="H3511" s="850" t="s">
        <v>3520</v>
      </c>
      <c r="I3511" s="851" t="s">
        <v>7491</v>
      </c>
      <c r="J3511" s="852">
        <v>1</v>
      </c>
      <c r="K3511" s="853"/>
      <c r="L3511" s="853"/>
      <c r="M3511" s="845">
        <f t="shared" si="299"/>
        <v>0</v>
      </c>
      <c r="N3511" s="1115" t="s">
        <v>5342</v>
      </c>
      <c r="O3511" s="1129" t="str">
        <f t="shared" si="300"/>
        <v/>
      </c>
      <c r="P3511" s="175"/>
      <c r="Q3511" s="175"/>
      <c r="R3511" s="175"/>
      <c r="S3511" s="175"/>
      <c r="T3511" s="175"/>
      <c r="U3511" s="175"/>
      <c r="V3511" s="175"/>
      <c r="W3511" s="175"/>
      <c r="X3511" s="175"/>
      <c r="Y3511" s="175"/>
      <c r="Z3511" s="175"/>
      <c r="AA3511" s="175"/>
      <c r="AB3511" s="175"/>
      <c r="AC3511" s="175"/>
      <c r="AD3511" s="175"/>
      <c r="AE3511" s="175"/>
      <c r="AF3511" s="175"/>
      <c r="AG3511" s="175"/>
    </row>
    <row r="3512" spans="1:33" ht="30">
      <c r="A3512" s="647" t="str">
        <f t="shared" si="297"/>
        <v>令和2</v>
      </c>
      <c r="B3512" s="739">
        <f t="shared" si="298"/>
        <v>53</v>
      </c>
      <c r="C3512" s="846">
        <v>44260</v>
      </c>
      <c r="D3512" s="854"/>
      <c r="E3512" s="848">
        <v>1</v>
      </c>
      <c r="F3512" s="849" t="s">
        <v>7559</v>
      </c>
      <c r="G3512" s="850" t="s">
        <v>7495</v>
      </c>
      <c r="H3512" s="850" t="s">
        <v>2920</v>
      </c>
      <c r="I3512" s="851" t="s">
        <v>7493</v>
      </c>
      <c r="J3512" s="852">
        <v>2</v>
      </c>
      <c r="K3512" s="853">
        <v>5</v>
      </c>
      <c r="L3512" s="853">
        <v>63</v>
      </c>
      <c r="M3512" s="845">
        <f t="shared" si="299"/>
        <v>63</v>
      </c>
      <c r="N3512" s="1115"/>
      <c r="O3512" s="1129" t="str">
        <f t="shared" si="300"/>
        <v>●</v>
      </c>
      <c r="P3512" s="175"/>
      <c r="Q3512" s="175"/>
      <c r="R3512" s="175"/>
      <c r="S3512" s="175"/>
      <c r="T3512" s="175"/>
      <c r="U3512" s="175"/>
      <c r="V3512" s="175"/>
      <c r="W3512" s="175"/>
      <c r="X3512" s="175"/>
      <c r="Y3512" s="175"/>
      <c r="Z3512" s="175"/>
      <c r="AA3512" s="175"/>
      <c r="AB3512" s="175"/>
      <c r="AC3512" s="175"/>
      <c r="AD3512" s="175"/>
      <c r="AE3512" s="175"/>
      <c r="AF3512" s="175"/>
      <c r="AG3512" s="175"/>
    </row>
    <row r="3513" spans="1:33">
      <c r="A3513" s="647" t="str">
        <f t="shared" si="297"/>
        <v>令和2</v>
      </c>
      <c r="B3513" s="739">
        <f t="shared" si="298"/>
        <v>4</v>
      </c>
      <c r="C3513" s="846">
        <v>44180</v>
      </c>
      <c r="D3513" s="854">
        <v>44182</v>
      </c>
      <c r="E3513" s="848">
        <v>3</v>
      </c>
      <c r="F3513" s="849" t="s">
        <v>7560</v>
      </c>
      <c r="G3513" s="850" t="s">
        <v>7526</v>
      </c>
      <c r="H3513" s="850" t="s">
        <v>3523</v>
      </c>
      <c r="I3513" s="851" t="s">
        <v>7491</v>
      </c>
      <c r="J3513" s="852">
        <v>1</v>
      </c>
      <c r="K3513" s="853">
        <v>173</v>
      </c>
      <c r="L3513" s="853">
        <v>104</v>
      </c>
      <c r="M3513" s="845">
        <f t="shared" si="299"/>
        <v>312</v>
      </c>
      <c r="N3513" s="1115"/>
      <c r="O3513" s="1129" t="str">
        <f t="shared" si="300"/>
        <v>●</v>
      </c>
      <c r="P3513" s="175"/>
      <c r="Q3513" s="175"/>
      <c r="R3513" s="175"/>
      <c r="S3513" s="175"/>
      <c r="T3513" s="175"/>
      <c r="U3513" s="175"/>
      <c r="V3513" s="175"/>
      <c r="W3513" s="175"/>
      <c r="X3513" s="175"/>
      <c r="Y3513" s="175"/>
      <c r="Z3513" s="175"/>
      <c r="AA3513" s="175"/>
      <c r="AB3513" s="175"/>
      <c r="AC3513" s="175"/>
      <c r="AD3513" s="175"/>
      <c r="AE3513" s="175"/>
      <c r="AF3513" s="175"/>
      <c r="AG3513" s="175"/>
    </row>
    <row r="3514" spans="1:33" ht="45">
      <c r="A3514" s="647" t="str">
        <f t="shared" si="297"/>
        <v>令和2</v>
      </c>
      <c r="B3514" s="739">
        <f t="shared" si="298"/>
        <v>47</v>
      </c>
      <c r="C3514" s="846">
        <v>44181</v>
      </c>
      <c r="D3514" s="854"/>
      <c r="E3514" s="848">
        <v>1</v>
      </c>
      <c r="F3514" s="849" t="s">
        <v>7561</v>
      </c>
      <c r="G3514" s="850" t="s">
        <v>7526</v>
      </c>
      <c r="H3514" s="850" t="s">
        <v>3523</v>
      </c>
      <c r="I3514" s="851" t="s">
        <v>7491</v>
      </c>
      <c r="J3514" s="852">
        <v>1</v>
      </c>
      <c r="K3514" s="853">
        <v>6</v>
      </c>
      <c r="L3514" s="853">
        <v>200</v>
      </c>
      <c r="M3514" s="845">
        <f t="shared" si="299"/>
        <v>200</v>
      </c>
      <c r="N3514" s="1115" t="s">
        <v>5519</v>
      </c>
      <c r="O3514" s="1129" t="str">
        <f t="shared" si="300"/>
        <v>●</v>
      </c>
      <c r="P3514" s="175"/>
      <c r="Q3514" s="175"/>
      <c r="R3514" s="175"/>
      <c r="S3514" s="175"/>
      <c r="T3514" s="175"/>
      <c r="U3514" s="175"/>
      <c r="V3514" s="175"/>
      <c r="W3514" s="175"/>
      <c r="X3514" s="175"/>
      <c r="Y3514" s="175"/>
      <c r="Z3514" s="175"/>
      <c r="AA3514" s="175"/>
      <c r="AB3514" s="175"/>
      <c r="AC3514" s="175"/>
      <c r="AD3514" s="175"/>
      <c r="AE3514" s="175"/>
      <c r="AF3514" s="175"/>
      <c r="AG3514" s="175"/>
    </row>
    <row r="3515" spans="1:33" ht="60">
      <c r="A3515" s="647" t="str">
        <f t="shared" si="297"/>
        <v>令和2</v>
      </c>
      <c r="B3515" s="739">
        <f t="shared" si="298"/>
        <v>53</v>
      </c>
      <c r="C3515" s="846">
        <v>44203</v>
      </c>
      <c r="D3515" s="854"/>
      <c r="E3515" s="848">
        <v>1</v>
      </c>
      <c r="F3515" s="849" t="s">
        <v>7562</v>
      </c>
      <c r="G3515" s="850" t="s">
        <v>7526</v>
      </c>
      <c r="H3515" s="850" t="s">
        <v>3520</v>
      </c>
      <c r="I3515" s="851" t="s">
        <v>7491</v>
      </c>
      <c r="J3515" s="852">
        <v>1</v>
      </c>
      <c r="K3515" s="853">
        <v>5</v>
      </c>
      <c r="L3515" s="853">
        <v>229</v>
      </c>
      <c r="M3515" s="845">
        <f t="shared" si="299"/>
        <v>229</v>
      </c>
      <c r="N3515" s="1115" t="s">
        <v>5519</v>
      </c>
      <c r="O3515" s="1129" t="str">
        <f t="shared" si="300"/>
        <v>●</v>
      </c>
      <c r="P3515" s="175"/>
      <c r="Q3515" s="175"/>
      <c r="R3515" s="175"/>
      <c r="S3515" s="175"/>
      <c r="T3515" s="175"/>
      <c r="U3515" s="175"/>
      <c r="V3515" s="175"/>
      <c r="W3515" s="175"/>
      <c r="X3515" s="175"/>
      <c r="Y3515" s="175"/>
      <c r="Z3515" s="175"/>
      <c r="AA3515" s="175"/>
      <c r="AB3515" s="175"/>
      <c r="AC3515" s="175"/>
      <c r="AD3515" s="175"/>
      <c r="AE3515" s="175"/>
      <c r="AF3515" s="175"/>
      <c r="AG3515" s="175"/>
    </row>
    <row r="3516" spans="1:33">
      <c r="A3516" s="647" t="str">
        <f t="shared" si="297"/>
        <v>令和2</v>
      </c>
      <c r="B3516" s="739">
        <f t="shared" si="298"/>
        <v>21</v>
      </c>
      <c r="C3516" s="865">
        <v>44216</v>
      </c>
      <c r="D3516" s="866"/>
      <c r="E3516" s="867">
        <v>1</v>
      </c>
      <c r="F3516" s="859" t="s">
        <v>7563</v>
      </c>
      <c r="G3516" s="850" t="s">
        <v>7495</v>
      </c>
      <c r="H3516" s="869" t="s">
        <v>7533</v>
      </c>
      <c r="I3516" s="877" t="s">
        <v>7491</v>
      </c>
      <c r="J3516" s="871">
        <v>1</v>
      </c>
      <c r="K3516" s="845">
        <v>31</v>
      </c>
      <c r="L3516" s="845">
        <v>513</v>
      </c>
      <c r="M3516" s="845">
        <f t="shared" si="299"/>
        <v>513</v>
      </c>
      <c r="N3516" s="1115"/>
      <c r="O3516" s="1129" t="str">
        <f t="shared" si="300"/>
        <v>●</v>
      </c>
      <c r="P3516" s="175"/>
      <c r="Q3516" s="175"/>
      <c r="R3516" s="175"/>
      <c r="S3516" s="175"/>
      <c r="T3516" s="175"/>
      <c r="U3516" s="175"/>
      <c r="V3516" s="175"/>
      <c r="W3516" s="175"/>
      <c r="X3516" s="175"/>
      <c r="Y3516" s="175"/>
      <c r="Z3516" s="175"/>
      <c r="AA3516" s="175"/>
      <c r="AB3516" s="175"/>
      <c r="AC3516" s="175"/>
      <c r="AD3516" s="175"/>
      <c r="AE3516" s="175"/>
      <c r="AF3516" s="175"/>
      <c r="AG3516" s="175"/>
    </row>
    <row r="3517" spans="1:33">
      <c r="A3517" s="647" t="str">
        <f t="shared" si="297"/>
        <v>令和2</v>
      </c>
      <c r="B3517" s="739" t="str">
        <f t="shared" si="298"/>
        <v>-</v>
      </c>
      <c r="C3517" s="846">
        <v>43976</v>
      </c>
      <c r="D3517" s="854"/>
      <c r="E3517" s="855">
        <v>1</v>
      </c>
      <c r="F3517" s="857" t="s">
        <v>7564</v>
      </c>
      <c r="G3517" s="878" t="s">
        <v>7565</v>
      </c>
      <c r="H3517" s="878" t="s">
        <v>3235</v>
      </c>
      <c r="I3517" s="879" t="s">
        <v>6211</v>
      </c>
      <c r="J3517" s="852">
        <v>1</v>
      </c>
      <c r="K3517" s="853"/>
      <c r="L3517" s="880"/>
      <c r="M3517" s="845">
        <f t="shared" si="299"/>
        <v>0</v>
      </c>
      <c r="N3517" s="1115" t="s">
        <v>5342</v>
      </c>
      <c r="O3517" s="1129" t="str">
        <f t="shared" si="300"/>
        <v/>
      </c>
      <c r="P3517" s="175"/>
      <c r="Q3517" s="175"/>
      <c r="R3517" s="175"/>
      <c r="S3517" s="175"/>
      <c r="T3517" s="175"/>
      <c r="U3517" s="175"/>
      <c r="V3517" s="175"/>
      <c r="W3517" s="175"/>
      <c r="X3517" s="175"/>
      <c r="Y3517" s="175"/>
      <c r="Z3517" s="175"/>
      <c r="AA3517" s="175"/>
      <c r="AB3517" s="175"/>
      <c r="AC3517" s="175"/>
      <c r="AD3517" s="175"/>
      <c r="AE3517" s="175"/>
      <c r="AF3517" s="175"/>
      <c r="AG3517" s="175"/>
    </row>
    <row r="3518" spans="1:33">
      <c r="A3518" s="647" t="str">
        <f t="shared" si="297"/>
        <v>令和2</v>
      </c>
      <c r="B3518" s="739" t="str">
        <f t="shared" si="298"/>
        <v>-</v>
      </c>
      <c r="C3518" s="846">
        <v>44112</v>
      </c>
      <c r="D3518" s="854"/>
      <c r="E3518" s="855">
        <v>1</v>
      </c>
      <c r="F3518" s="857" t="s">
        <v>7566</v>
      </c>
      <c r="G3518" s="878" t="s">
        <v>7567</v>
      </c>
      <c r="H3518" s="878" t="s">
        <v>3235</v>
      </c>
      <c r="I3518" s="879" t="s">
        <v>6211</v>
      </c>
      <c r="J3518" s="852">
        <v>1</v>
      </c>
      <c r="K3518" s="853"/>
      <c r="L3518" s="880"/>
      <c r="M3518" s="845">
        <f t="shared" si="299"/>
        <v>0</v>
      </c>
      <c r="N3518" s="1115" t="s">
        <v>5342</v>
      </c>
      <c r="O3518" s="1129" t="str">
        <f t="shared" si="300"/>
        <v/>
      </c>
      <c r="P3518" s="175"/>
      <c r="Q3518" s="175"/>
      <c r="R3518" s="175"/>
      <c r="S3518" s="175"/>
      <c r="T3518" s="175"/>
      <c r="U3518" s="175"/>
      <c r="V3518" s="175"/>
      <c r="W3518" s="175"/>
      <c r="X3518" s="175"/>
      <c r="Y3518" s="175"/>
      <c r="Z3518" s="175"/>
      <c r="AA3518" s="175"/>
      <c r="AB3518" s="175"/>
      <c r="AC3518" s="175"/>
      <c r="AD3518" s="175"/>
      <c r="AE3518" s="175"/>
      <c r="AF3518" s="175"/>
      <c r="AG3518" s="175"/>
    </row>
    <row r="3519" spans="1:33">
      <c r="A3519" s="647" t="str">
        <f t="shared" si="297"/>
        <v>令和2</v>
      </c>
      <c r="B3519" s="739">
        <f t="shared" si="298"/>
        <v>72</v>
      </c>
      <c r="C3519" s="846">
        <v>44091</v>
      </c>
      <c r="D3519" s="854"/>
      <c r="E3519" s="855">
        <v>1</v>
      </c>
      <c r="F3519" s="857" t="s">
        <v>7568</v>
      </c>
      <c r="G3519" s="878" t="s">
        <v>7495</v>
      </c>
      <c r="H3519" s="878" t="s">
        <v>3235</v>
      </c>
      <c r="I3519" s="879" t="s">
        <v>6211</v>
      </c>
      <c r="J3519" s="852">
        <v>1</v>
      </c>
      <c r="K3519" s="853">
        <v>4</v>
      </c>
      <c r="L3519" s="880">
        <v>296</v>
      </c>
      <c r="M3519" s="845">
        <f t="shared" si="299"/>
        <v>296</v>
      </c>
      <c r="N3519" s="1115" t="s">
        <v>5342</v>
      </c>
      <c r="O3519" s="1129" t="str">
        <f t="shared" si="300"/>
        <v>●</v>
      </c>
      <c r="P3519" s="175"/>
      <c r="Q3519" s="175"/>
      <c r="R3519" s="175"/>
      <c r="S3519" s="175"/>
      <c r="T3519" s="175"/>
      <c r="U3519" s="175"/>
      <c r="V3519" s="175"/>
      <c r="W3519" s="175"/>
      <c r="X3519" s="175"/>
      <c r="Y3519" s="175"/>
      <c r="Z3519" s="175"/>
      <c r="AA3519" s="175"/>
      <c r="AB3519" s="175"/>
      <c r="AC3519" s="175"/>
      <c r="AD3519" s="175"/>
      <c r="AE3519" s="175"/>
      <c r="AF3519" s="175"/>
      <c r="AG3519" s="175"/>
    </row>
    <row r="3520" spans="1:33">
      <c r="A3520" s="647" t="str">
        <f t="shared" si="297"/>
        <v>令和2</v>
      </c>
      <c r="B3520" s="739">
        <f t="shared" si="298"/>
        <v>93</v>
      </c>
      <c r="C3520" s="846">
        <v>44155</v>
      </c>
      <c r="D3520" s="854"/>
      <c r="E3520" s="855">
        <v>1</v>
      </c>
      <c r="F3520" s="857" t="s">
        <v>6852</v>
      </c>
      <c r="G3520" s="878" t="s">
        <v>7495</v>
      </c>
      <c r="H3520" s="878" t="s">
        <v>3024</v>
      </c>
      <c r="I3520" s="879" t="s">
        <v>6211</v>
      </c>
      <c r="J3520" s="852">
        <v>1</v>
      </c>
      <c r="K3520" s="853">
        <v>1</v>
      </c>
      <c r="L3520" s="880">
        <v>150</v>
      </c>
      <c r="M3520" s="845">
        <f t="shared" si="299"/>
        <v>150</v>
      </c>
      <c r="N3520" s="1115" t="s">
        <v>5342</v>
      </c>
      <c r="O3520" s="1129" t="str">
        <f t="shared" si="300"/>
        <v>●</v>
      </c>
      <c r="P3520" s="175"/>
      <c r="Q3520" s="175"/>
      <c r="R3520" s="175"/>
      <c r="S3520" s="175"/>
      <c r="T3520" s="175"/>
      <c r="U3520" s="175"/>
      <c r="V3520" s="175"/>
      <c r="W3520" s="175"/>
      <c r="X3520" s="175"/>
      <c r="Y3520" s="175"/>
      <c r="Z3520" s="175"/>
      <c r="AA3520" s="175"/>
      <c r="AB3520" s="175"/>
      <c r="AC3520" s="175"/>
      <c r="AD3520" s="175"/>
      <c r="AE3520" s="175"/>
      <c r="AF3520" s="175"/>
      <c r="AG3520" s="175"/>
    </row>
    <row r="3521" spans="1:33">
      <c r="A3521" s="647" t="str">
        <f t="shared" si="297"/>
        <v>令和2</v>
      </c>
      <c r="B3521" s="739">
        <f t="shared" si="298"/>
        <v>27</v>
      </c>
      <c r="C3521" s="846">
        <v>44219</v>
      </c>
      <c r="D3521" s="854"/>
      <c r="E3521" s="848">
        <v>1</v>
      </c>
      <c r="F3521" s="850" t="s">
        <v>7569</v>
      </c>
      <c r="G3521" s="850" t="s">
        <v>7495</v>
      </c>
      <c r="H3521" s="850" t="s">
        <v>3520</v>
      </c>
      <c r="I3521" s="851" t="s">
        <v>7491</v>
      </c>
      <c r="J3521" s="852">
        <v>1</v>
      </c>
      <c r="K3521" s="853">
        <v>22</v>
      </c>
      <c r="L3521" s="853">
        <v>266</v>
      </c>
      <c r="M3521" s="845">
        <f t="shared" si="299"/>
        <v>266</v>
      </c>
      <c r="N3521" s="1115" t="s">
        <v>5519</v>
      </c>
      <c r="O3521" s="1129" t="str">
        <f t="shared" si="300"/>
        <v>●</v>
      </c>
      <c r="P3521" s="175"/>
      <c r="Q3521" s="175"/>
      <c r="R3521" s="175"/>
      <c r="S3521" s="175"/>
      <c r="T3521" s="175"/>
      <c r="U3521" s="175"/>
      <c r="V3521" s="175"/>
      <c r="W3521" s="175"/>
      <c r="X3521" s="175"/>
      <c r="Y3521" s="175"/>
      <c r="Z3521" s="175"/>
      <c r="AA3521" s="175"/>
      <c r="AB3521" s="175"/>
      <c r="AC3521" s="175"/>
      <c r="AD3521" s="175"/>
      <c r="AE3521" s="175"/>
      <c r="AF3521" s="175"/>
      <c r="AG3521" s="175"/>
    </row>
    <row r="3522" spans="1:33" ht="60">
      <c r="A3522" s="647" t="str">
        <f t="shared" ref="A3522:A3585" si="301">IF(TEXT(EDATE(C3522,-3),"ggge")="平成31","令和1",TEXT(EDATE(C3522,-3),"ggge"))</f>
        <v>令和2</v>
      </c>
      <c r="B3522" s="739">
        <f t="shared" si="298"/>
        <v>53</v>
      </c>
      <c r="C3522" s="846">
        <v>44242</v>
      </c>
      <c r="D3522" s="854"/>
      <c r="E3522" s="848">
        <v>1</v>
      </c>
      <c r="F3522" s="881" t="s">
        <v>7570</v>
      </c>
      <c r="G3522" s="850" t="s">
        <v>7526</v>
      </c>
      <c r="H3522" s="850" t="s">
        <v>3520</v>
      </c>
      <c r="I3522" s="851" t="s">
        <v>7491</v>
      </c>
      <c r="J3522" s="852">
        <v>1</v>
      </c>
      <c r="K3522" s="853">
        <v>5</v>
      </c>
      <c r="L3522" s="853">
        <v>379</v>
      </c>
      <c r="M3522" s="845">
        <f t="shared" si="299"/>
        <v>379</v>
      </c>
      <c r="N3522" s="1115" t="s">
        <v>5519</v>
      </c>
      <c r="O3522" s="1129" t="str">
        <f t="shared" si="300"/>
        <v>●</v>
      </c>
      <c r="P3522" s="175"/>
      <c r="Q3522" s="175"/>
      <c r="R3522" s="175"/>
      <c r="S3522" s="175"/>
      <c r="T3522" s="175"/>
      <c r="U3522" s="175"/>
      <c r="V3522" s="175"/>
      <c r="W3522" s="175"/>
      <c r="X3522" s="175"/>
      <c r="Y3522" s="175"/>
      <c r="Z3522" s="175"/>
      <c r="AA3522" s="175"/>
      <c r="AB3522" s="175"/>
      <c r="AC3522" s="175"/>
      <c r="AD3522" s="175"/>
      <c r="AE3522" s="175"/>
      <c r="AF3522" s="175"/>
      <c r="AG3522" s="175"/>
    </row>
    <row r="3523" spans="1:33" ht="45">
      <c r="A3523" s="647" t="str">
        <f t="shared" si="301"/>
        <v>令和2</v>
      </c>
      <c r="B3523" s="739">
        <f t="shared" si="298"/>
        <v>53</v>
      </c>
      <c r="C3523" s="846">
        <v>44181</v>
      </c>
      <c r="D3523" s="854"/>
      <c r="E3523" s="848">
        <v>1</v>
      </c>
      <c r="F3523" s="849" t="s">
        <v>7530</v>
      </c>
      <c r="G3523" s="850" t="s">
        <v>7526</v>
      </c>
      <c r="H3523" s="850" t="s">
        <v>3520</v>
      </c>
      <c r="I3523" s="851" t="s">
        <v>7491</v>
      </c>
      <c r="J3523" s="852">
        <v>1</v>
      </c>
      <c r="K3523" s="853">
        <v>5</v>
      </c>
      <c r="L3523" s="853">
        <v>270</v>
      </c>
      <c r="M3523" s="845">
        <f t="shared" si="299"/>
        <v>270</v>
      </c>
      <c r="N3523" s="1115" t="s">
        <v>5519</v>
      </c>
      <c r="O3523" s="1129" t="str">
        <f t="shared" si="300"/>
        <v>●</v>
      </c>
      <c r="P3523" s="175"/>
      <c r="Q3523" s="175"/>
      <c r="R3523" s="175"/>
      <c r="S3523" s="175"/>
      <c r="T3523" s="175"/>
      <c r="U3523" s="175"/>
      <c r="V3523" s="175"/>
      <c r="W3523" s="175"/>
      <c r="X3523" s="175"/>
      <c r="Y3523" s="175"/>
      <c r="Z3523" s="175"/>
      <c r="AA3523" s="175"/>
      <c r="AB3523" s="175"/>
      <c r="AC3523" s="175"/>
      <c r="AD3523" s="175"/>
      <c r="AE3523" s="175"/>
      <c r="AF3523" s="175"/>
      <c r="AG3523" s="175"/>
    </row>
    <row r="3524" spans="1:33">
      <c r="A3524" s="647" t="str">
        <f t="shared" si="301"/>
        <v>令和2</v>
      </c>
      <c r="B3524" s="739">
        <f t="shared" ref="B3524:B3587" si="302">IF(ISBLANK(K3524),"-",COUNTIFS($K:$K,"&gt;"&amp;K3524,A:A,A3524)+1)</f>
        <v>53</v>
      </c>
      <c r="C3524" s="846">
        <v>44263</v>
      </c>
      <c r="D3524" s="854"/>
      <c r="E3524" s="848">
        <v>1</v>
      </c>
      <c r="F3524" s="849" t="s">
        <v>7571</v>
      </c>
      <c r="G3524" s="850" t="s">
        <v>7495</v>
      </c>
      <c r="H3524" s="850" t="s">
        <v>4792</v>
      </c>
      <c r="I3524" s="851" t="s">
        <v>7511</v>
      </c>
      <c r="J3524" s="852">
        <v>1</v>
      </c>
      <c r="K3524" s="853">
        <v>5</v>
      </c>
      <c r="L3524" s="853">
        <v>162</v>
      </c>
      <c r="M3524" s="845">
        <f t="shared" ref="M3524:M3587" si="303">E3524*L3524</f>
        <v>162</v>
      </c>
      <c r="N3524" s="1115" t="s">
        <v>5342</v>
      </c>
      <c r="O3524" s="1129" t="str">
        <f t="shared" ref="O3524:O3587" si="304">IF(COUNTIF(G3524,"*オンライン*"),"●","")</f>
        <v>●</v>
      </c>
      <c r="P3524" s="175"/>
      <c r="Q3524" s="175"/>
      <c r="R3524" s="175"/>
      <c r="S3524" s="175"/>
      <c r="T3524" s="175"/>
      <c r="U3524" s="175"/>
      <c r="V3524" s="175"/>
      <c r="W3524" s="175"/>
      <c r="X3524" s="175"/>
      <c r="Y3524" s="175"/>
      <c r="Z3524" s="175"/>
      <c r="AA3524" s="175"/>
      <c r="AB3524" s="175"/>
      <c r="AC3524" s="175"/>
      <c r="AD3524" s="175"/>
      <c r="AE3524" s="175"/>
      <c r="AF3524" s="175"/>
      <c r="AG3524" s="175"/>
    </row>
    <row r="3525" spans="1:33">
      <c r="A3525" s="647" t="str">
        <f t="shared" si="301"/>
        <v>令和2</v>
      </c>
      <c r="B3525" s="739" t="str">
        <f t="shared" si="302"/>
        <v>-</v>
      </c>
      <c r="C3525" s="846">
        <v>43958</v>
      </c>
      <c r="D3525" s="854">
        <v>44134</v>
      </c>
      <c r="E3525" s="867">
        <v>1</v>
      </c>
      <c r="F3525" s="869" t="s">
        <v>7572</v>
      </c>
      <c r="G3525" s="869" t="s">
        <v>7495</v>
      </c>
      <c r="H3525" s="869" t="s">
        <v>5895</v>
      </c>
      <c r="I3525" s="870" t="s">
        <v>5682</v>
      </c>
      <c r="J3525" s="871">
        <v>2</v>
      </c>
      <c r="K3525" s="845"/>
      <c r="L3525" s="845">
        <v>1031</v>
      </c>
      <c r="M3525" s="845">
        <f t="shared" si="303"/>
        <v>1031</v>
      </c>
      <c r="N3525" s="1115"/>
      <c r="O3525" s="1129" t="str">
        <f t="shared" si="304"/>
        <v>●</v>
      </c>
      <c r="P3525" s="175"/>
      <c r="Q3525" s="175"/>
      <c r="R3525" s="175"/>
      <c r="S3525" s="175"/>
      <c r="T3525" s="175"/>
      <c r="U3525" s="175"/>
      <c r="V3525" s="175"/>
      <c r="W3525" s="175"/>
      <c r="X3525" s="175"/>
      <c r="Y3525" s="175"/>
      <c r="Z3525" s="175"/>
      <c r="AA3525" s="175"/>
      <c r="AB3525" s="175"/>
      <c r="AC3525" s="175"/>
      <c r="AD3525" s="175"/>
      <c r="AE3525" s="175"/>
      <c r="AF3525" s="175"/>
      <c r="AG3525" s="175"/>
    </row>
    <row r="3526" spans="1:33">
      <c r="A3526" s="647" t="str">
        <f t="shared" si="301"/>
        <v>令和2</v>
      </c>
      <c r="B3526" s="739">
        <f t="shared" si="302"/>
        <v>35</v>
      </c>
      <c r="C3526" s="846">
        <v>44133</v>
      </c>
      <c r="D3526" s="854">
        <v>44236</v>
      </c>
      <c r="E3526" s="867">
        <v>2</v>
      </c>
      <c r="F3526" s="869" t="s">
        <v>7573</v>
      </c>
      <c r="G3526" s="869" t="s">
        <v>7495</v>
      </c>
      <c r="H3526" s="869" t="s">
        <v>7574</v>
      </c>
      <c r="I3526" s="870" t="s">
        <v>7499</v>
      </c>
      <c r="J3526" s="871">
        <v>1</v>
      </c>
      <c r="K3526" s="845">
        <v>10</v>
      </c>
      <c r="L3526" s="845">
        <v>197</v>
      </c>
      <c r="M3526" s="845">
        <f t="shared" si="303"/>
        <v>394</v>
      </c>
      <c r="N3526" s="1115"/>
      <c r="O3526" s="1129" t="str">
        <f t="shared" si="304"/>
        <v>●</v>
      </c>
      <c r="P3526" s="175"/>
      <c r="Q3526" s="175"/>
      <c r="R3526" s="175"/>
      <c r="S3526" s="175"/>
      <c r="T3526" s="175"/>
      <c r="U3526" s="175"/>
      <c r="V3526" s="175"/>
      <c r="W3526" s="175"/>
      <c r="X3526" s="175"/>
      <c r="Y3526" s="175"/>
      <c r="Z3526" s="175"/>
      <c r="AA3526" s="175"/>
      <c r="AB3526" s="175"/>
      <c r="AC3526" s="175"/>
      <c r="AD3526" s="175"/>
      <c r="AE3526" s="175"/>
      <c r="AF3526" s="175"/>
      <c r="AG3526" s="175"/>
    </row>
    <row r="3527" spans="1:33">
      <c r="A3527" s="647" t="str">
        <f t="shared" si="301"/>
        <v>令和2</v>
      </c>
      <c r="B3527" s="739">
        <f t="shared" si="302"/>
        <v>53</v>
      </c>
      <c r="C3527" s="846">
        <v>44236</v>
      </c>
      <c r="D3527" s="854"/>
      <c r="E3527" s="867">
        <v>1</v>
      </c>
      <c r="F3527" s="869" t="s">
        <v>7575</v>
      </c>
      <c r="G3527" s="869" t="s">
        <v>7495</v>
      </c>
      <c r="H3527" s="869" t="s">
        <v>1854</v>
      </c>
      <c r="I3527" s="870" t="s">
        <v>7499</v>
      </c>
      <c r="J3527" s="882">
        <v>1</v>
      </c>
      <c r="K3527" s="845">
        <v>5</v>
      </c>
      <c r="L3527" s="845">
        <v>223</v>
      </c>
      <c r="M3527" s="845">
        <f t="shared" si="303"/>
        <v>223</v>
      </c>
      <c r="N3527" s="1115" t="s">
        <v>5519</v>
      </c>
      <c r="O3527" s="1129" t="str">
        <f t="shared" si="304"/>
        <v>●</v>
      </c>
      <c r="P3527" s="175"/>
      <c r="Q3527" s="175"/>
      <c r="R3527" s="175"/>
      <c r="S3527" s="175"/>
      <c r="T3527" s="175"/>
      <c r="U3527" s="175"/>
      <c r="V3527" s="175"/>
      <c r="W3527" s="175"/>
      <c r="X3527" s="175"/>
      <c r="Y3527" s="175"/>
      <c r="Z3527" s="175"/>
      <c r="AA3527" s="175"/>
      <c r="AB3527" s="175"/>
      <c r="AC3527" s="175"/>
      <c r="AD3527" s="175"/>
      <c r="AE3527" s="175"/>
      <c r="AF3527" s="175"/>
      <c r="AG3527" s="175"/>
    </row>
    <row r="3528" spans="1:33">
      <c r="A3528" s="647" t="str">
        <f t="shared" si="301"/>
        <v>令和2</v>
      </c>
      <c r="B3528" s="739">
        <f t="shared" si="302"/>
        <v>35</v>
      </c>
      <c r="C3528" s="846">
        <v>44280</v>
      </c>
      <c r="D3528" s="854"/>
      <c r="E3528" s="867">
        <v>1</v>
      </c>
      <c r="F3528" s="869" t="s">
        <v>7576</v>
      </c>
      <c r="G3528" s="869" t="s">
        <v>7495</v>
      </c>
      <c r="H3528" s="869" t="s">
        <v>3251</v>
      </c>
      <c r="I3528" s="870" t="s">
        <v>7499</v>
      </c>
      <c r="J3528" s="882">
        <v>1</v>
      </c>
      <c r="K3528" s="845">
        <v>10</v>
      </c>
      <c r="L3528" s="845">
        <v>85</v>
      </c>
      <c r="M3528" s="845">
        <f t="shared" si="303"/>
        <v>85</v>
      </c>
      <c r="N3528" s="1115" t="s">
        <v>5519</v>
      </c>
      <c r="O3528" s="1129" t="str">
        <f t="shared" si="304"/>
        <v>●</v>
      </c>
      <c r="P3528" s="175"/>
      <c r="Q3528" s="175"/>
      <c r="R3528" s="175"/>
      <c r="S3528" s="175"/>
      <c r="T3528" s="175"/>
      <c r="U3528" s="175"/>
      <c r="V3528" s="175"/>
      <c r="W3528" s="175"/>
      <c r="X3528" s="175"/>
      <c r="Y3528" s="175"/>
      <c r="Z3528" s="175"/>
      <c r="AA3528" s="175"/>
      <c r="AB3528" s="175"/>
      <c r="AC3528" s="175"/>
      <c r="AD3528" s="175"/>
      <c r="AE3528" s="175"/>
      <c r="AF3528" s="175"/>
      <c r="AG3528" s="175"/>
    </row>
    <row r="3529" spans="1:33">
      <c r="A3529" s="647" t="str">
        <f t="shared" si="301"/>
        <v>令和2</v>
      </c>
      <c r="B3529" s="739">
        <f t="shared" si="302"/>
        <v>93</v>
      </c>
      <c r="C3529" s="846">
        <v>44025</v>
      </c>
      <c r="D3529" s="854"/>
      <c r="E3529" s="848">
        <v>1</v>
      </c>
      <c r="F3529" s="873" t="s">
        <v>7577</v>
      </c>
      <c r="G3529" s="850" t="s">
        <v>7495</v>
      </c>
      <c r="H3529" s="873" t="s">
        <v>3536</v>
      </c>
      <c r="I3529" s="851" t="s">
        <v>5039</v>
      </c>
      <c r="J3529" s="874" t="s">
        <v>5345</v>
      </c>
      <c r="K3529" s="853">
        <v>1</v>
      </c>
      <c r="L3529" s="853">
        <v>454</v>
      </c>
      <c r="M3529" s="845">
        <f t="shared" si="303"/>
        <v>454</v>
      </c>
      <c r="N3529" s="1115" t="s">
        <v>5342</v>
      </c>
      <c r="O3529" s="1129" t="str">
        <f t="shared" si="304"/>
        <v>●</v>
      </c>
      <c r="P3529" s="175"/>
      <c r="Q3529" s="175"/>
      <c r="R3529" s="175"/>
      <c r="S3529" s="175"/>
      <c r="T3529" s="175"/>
      <c r="U3529" s="175"/>
      <c r="V3529" s="175"/>
      <c r="W3529" s="175"/>
      <c r="X3529" s="175"/>
      <c r="Y3529" s="175"/>
      <c r="Z3529" s="175"/>
      <c r="AA3529" s="175"/>
      <c r="AB3529" s="175"/>
      <c r="AC3529" s="175"/>
      <c r="AD3529" s="175"/>
      <c r="AE3529" s="175"/>
      <c r="AF3529" s="175"/>
      <c r="AG3529" s="175"/>
    </row>
    <row r="3530" spans="1:33">
      <c r="A3530" s="647" t="str">
        <f t="shared" si="301"/>
        <v>令和2</v>
      </c>
      <c r="B3530" s="739">
        <f t="shared" si="302"/>
        <v>93</v>
      </c>
      <c r="C3530" s="846">
        <v>44050</v>
      </c>
      <c r="D3530" s="854"/>
      <c r="E3530" s="848">
        <v>1</v>
      </c>
      <c r="F3530" s="873" t="s">
        <v>7578</v>
      </c>
      <c r="G3530" s="850" t="s">
        <v>7495</v>
      </c>
      <c r="H3530" s="873" t="s">
        <v>3536</v>
      </c>
      <c r="I3530" s="851" t="s">
        <v>5039</v>
      </c>
      <c r="J3530" s="874" t="s">
        <v>5345</v>
      </c>
      <c r="K3530" s="853">
        <v>1</v>
      </c>
      <c r="L3530" s="853">
        <v>468</v>
      </c>
      <c r="M3530" s="845">
        <f t="shared" si="303"/>
        <v>468</v>
      </c>
      <c r="N3530" s="1115" t="s">
        <v>5342</v>
      </c>
      <c r="O3530" s="1129" t="str">
        <f t="shared" si="304"/>
        <v>●</v>
      </c>
      <c r="P3530" s="175"/>
      <c r="Q3530" s="175"/>
      <c r="R3530" s="175"/>
      <c r="S3530" s="175"/>
      <c r="T3530" s="175"/>
      <c r="U3530" s="175"/>
      <c r="V3530" s="175"/>
      <c r="W3530" s="175"/>
      <c r="X3530" s="175"/>
      <c r="Y3530" s="175"/>
      <c r="Z3530" s="175"/>
      <c r="AA3530" s="175"/>
      <c r="AB3530" s="175"/>
      <c r="AC3530" s="175"/>
      <c r="AD3530" s="175"/>
      <c r="AE3530" s="175"/>
      <c r="AF3530" s="175"/>
      <c r="AG3530" s="175"/>
    </row>
    <row r="3531" spans="1:33">
      <c r="A3531" s="647" t="str">
        <f t="shared" si="301"/>
        <v>令和2</v>
      </c>
      <c r="B3531" s="739">
        <f t="shared" si="302"/>
        <v>93</v>
      </c>
      <c r="C3531" s="846">
        <v>44104</v>
      </c>
      <c r="D3531" s="854"/>
      <c r="E3531" s="848">
        <v>1</v>
      </c>
      <c r="F3531" s="873" t="s">
        <v>7579</v>
      </c>
      <c r="G3531" s="850" t="s">
        <v>7495</v>
      </c>
      <c r="H3531" s="873" t="s">
        <v>3536</v>
      </c>
      <c r="I3531" s="851" t="s">
        <v>5039</v>
      </c>
      <c r="J3531" s="874" t="s">
        <v>5345</v>
      </c>
      <c r="K3531" s="853">
        <v>1</v>
      </c>
      <c r="L3531" s="853">
        <v>393</v>
      </c>
      <c r="M3531" s="845">
        <f t="shared" si="303"/>
        <v>393</v>
      </c>
      <c r="N3531" s="1115" t="s">
        <v>5342</v>
      </c>
      <c r="O3531" s="1129" t="str">
        <f t="shared" si="304"/>
        <v>●</v>
      </c>
      <c r="P3531" s="175"/>
      <c r="Q3531" s="175"/>
      <c r="R3531" s="175"/>
      <c r="S3531" s="175"/>
      <c r="T3531" s="175"/>
      <c r="U3531" s="175"/>
      <c r="V3531" s="175"/>
      <c r="W3531" s="175"/>
      <c r="X3531" s="175"/>
      <c r="Y3531" s="175"/>
      <c r="Z3531" s="175"/>
      <c r="AA3531" s="175"/>
      <c r="AB3531" s="175"/>
      <c r="AC3531" s="175"/>
      <c r="AD3531" s="175"/>
      <c r="AE3531" s="175"/>
      <c r="AF3531" s="175"/>
      <c r="AG3531" s="175"/>
    </row>
    <row r="3532" spans="1:33">
      <c r="A3532" s="647" t="str">
        <f t="shared" si="301"/>
        <v>令和2</v>
      </c>
      <c r="B3532" s="739">
        <f t="shared" si="302"/>
        <v>72</v>
      </c>
      <c r="C3532" s="846">
        <v>44131</v>
      </c>
      <c r="D3532" s="854"/>
      <c r="E3532" s="848">
        <v>1</v>
      </c>
      <c r="F3532" s="873" t="s">
        <v>7580</v>
      </c>
      <c r="G3532" s="850" t="s">
        <v>7495</v>
      </c>
      <c r="H3532" s="873" t="s">
        <v>3536</v>
      </c>
      <c r="I3532" s="851" t="s">
        <v>5039</v>
      </c>
      <c r="J3532" s="874" t="s">
        <v>5345</v>
      </c>
      <c r="K3532" s="853">
        <v>4</v>
      </c>
      <c r="L3532" s="853">
        <v>223</v>
      </c>
      <c r="M3532" s="845">
        <f t="shared" si="303"/>
        <v>223</v>
      </c>
      <c r="N3532" s="1115" t="s">
        <v>5342</v>
      </c>
      <c r="O3532" s="1129" t="str">
        <f t="shared" si="304"/>
        <v>●</v>
      </c>
      <c r="P3532" s="175"/>
      <c r="Q3532" s="175"/>
      <c r="R3532" s="175"/>
      <c r="S3532" s="175"/>
      <c r="T3532" s="175"/>
      <c r="U3532" s="175"/>
      <c r="V3532" s="175"/>
      <c r="W3532" s="175"/>
      <c r="X3532" s="175"/>
      <c r="Y3532" s="175"/>
      <c r="Z3532" s="175"/>
      <c r="AA3532" s="175"/>
      <c r="AB3532" s="175"/>
      <c r="AC3532" s="175"/>
      <c r="AD3532" s="175"/>
      <c r="AE3532" s="175"/>
      <c r="AF3532" s="175"/>
      <c r="AG3532" s="175"/>
    </row>
    <row r="3533" spans="1:33">
      <c r="A3533" s="647" t="str">
        <f t="shared" si="301"/>
        <v>令和2</v>
      </c>
      <c r="B3533" s="739">
        <f t="shared" si="302"/>
        <v>93</v>
      </c>
      <c r="C3533" s="846">
        <v>44160</v>
      </c>
      <c r="D3533" s="854"/>
      <c r="E3533" s="848">
        <v>1</v>
      </c>
      <c r="F3533" s="873" t="s">
        <v>7581</v>
      </c>
      <c r="G3533" s="850" t="s">
        <v>7495</v>
      </c>
      <c r="H3533" s="873" t="s">
        <v>3536</v>
      </c>
      <c r="I3533" s="851" t="s">
        <v>5039</v>
      </c>
      <c r="J3533" s="874" t="s">
        <v>5345</v>
      </c>
      <c r="K3533" s="853">
        <v>1</v>
      </c>
      <c r="L3533" s="853">
        <v>353</v>
      </c>
      <c r="M3533" s="845">
        <f t="shared" si="303"/>
        <v>353</v>
      </c>
      <c r="N3533" s="1115" t="s">
        <v>5342</v>
      </c>
      <c r="O3533" s="1129" t="str">
        <f t="shared" si="304"/>
        <v>●</v>
      </c>
      <c r="P3533" s="175"/>
      <c r="Q3533" s="175"/>
      <c r="R3533" s="175"/>
      <c r="S3533" s="175"/>
      <c r="T3533" s="175"/>
      <c r="U3533" s="175"/>
      <c r="V3533" s="175"/>
      <c r="W3533" s="175"/>
      <c r="X3533" s="175"/>
      <c r="Y3533" s="175"/>
      <c r="Z3533" s="175"/>
      <c r="AA3533" s="175"/>
      <c r="AB3533" s="175"/>
      <c r="AC3533" s="175"/>
      <c r="AD3533" s="175"/>
      <c r="AE3533" s="175"/>
      <c r="AF3533" s="175"/>
      <c r="AG3533" s="175"/>
    </row>
    <row r="3534" spans="1:33">
      <c r="A3534" s="647" t="str">
        <f t="shared" si="301"/>
        <v>令和2</v>
      </c>
      <c r="B3534" s="739">
        <f t="shared" si="302"/>
        <v>93</v>
      </c>
      <c r="C3534" s="846">
        <v>44176</v>
      </c>
      <c r="D3534" s="854"/>
      <c r="E3534" s="848">
        <v>1</v>
      </c>
      <c r="F3534" s="873" t="s">
        <v>7582</v>
      </c>
      <c r="G3534" s="850" t="s">
        <v>7495</v>
      </c>
      <c r="H3534" s="873" t="s">
        <v>3536</v>
      </c>
      <c r="I3534" s="851" t="s">
        <v>5039</v>
      </c>
      <c r="J3534" s="874" t="s">
        <v>5345</v>
      </c>
      <c r="K3534" s="853">
        <v>1</v>
      </c>
      <c r="L3534" s="853">
        <v>401</v>
      </c>
      <c r="M3534" s="845">
        <f t="shared" si="303"/>
        <v>401</v>
      </c>
      <c r="N3534" s="1115" t="s">
        <v>5342</v>
      </c>
      <c r="O3534" s="1129" t="str">
        <f t="shared" si="304"/>
        <v>●</v>
      </c>
      <c r="P3534" s="175"/>
      <c r="Q3534" s="175"/>
      <c r="R3534" s="175"/>
      <c r="S3534" s="175"/>
      <c r="T3534" s="175"/>
      <c r="U3534" s="175"/>
      <c r="V3534" s="175"/>
      <c r="W3534" s="175"/>
      <c r="X3534" s="175"/>
      <c r="Y3534" s="175"/>
      <c r="Z3534" s="175"/>
      <c r="AA3534" s="175"/>
      <c r="AB3534" s="175"/>
      <c r="AC3534" s="175"/>
      <c r="AD3534" s="175"/>
      <c r="AE3534" s="175"/>
      <c r="AF3534" s="175"/>
      <c r="AG3534" s="175"/>
    </row>
    <row r="3535" spans="1:33">
      <c r="A3535" s="647" t="str">
        <f t="shared" si="301"/>
        <v>令和2</v>
      </c>
      <c r="B3535" s="739">
        <f t="shared" si="302"/>
        <v>93</v>
      </c>
      <c r="C3535" s="846">
        <v>44218</v>
      </c>
      <c r="D3535" s="854"/>
      <c r="E3535" s="848">
        <v>1</v>
      </c>
      <c r="F3535" s="873" t="s">
        <v>7583</v>
      </c>
      <c r="G3535" s="850" t="s">
        <v>7495</v>
      </c>
      <c r="H3535" s="873" t="s">
        <v>3536</v>
      </c>
      <c r="I3535" s="851" t="s">
        <v>5039</v>
      </c>
      <c r="J3535" s="874" t="s">
        <v>5345</v>
      </c>
      <c r="K3535" s="853">
        <v>1</v>
      </c>
      <c r="L3535" s="853">
        <v>416</v>
      </c>
      <c r="M3535" s="845">
        <f t="shared" si="303"/>
        <v>416</v>
      </c>
      <c r="N3535" s="1115" t="s">
        <v>5342</v>
      </c>
      <c r="O3535" s="1129" t="str">
        <f t="shared" si="304"/>
        <v>●</v>
      </c>
      <c r="P3535" s="175"/>
      <c r="Q3535" s="175"/>
      <c r="R3535" s="175"/>
      <c r="S3535" s="175"/>
      <c r="T3535" s="175"/>
      <c r="U3535" s="175"/>
      <c r="V3535" s="175"/>
      <c r="W3535" s="175"/>
      <c r="X3535" s="175"/>
      <c r="Y3535" s="175"/>
      <c r="Z3535" s="175"/>
      <c r="AA3535" s="175"/>
      <c r="AB3535" s="175"/>
      <c r="AC3535" s="175"/>
      <c r="AD3535" s="175"/>
      <c r="AE3535" s="175"/>
      <c r="AF3535" s="175"/>
      <c r="AG3535" s="175"/>
    </row>
    <row r="3536" spans="1:33">
      <c r="A3536" s="647" t="str">
        <f t="shared" si="301"/>
        <v>令和2</v>
      </c>
      <c r="B3536" s="739">
        <f t="shared" si="302"/>
        <v>78</v>
      </c>
      <c r="C3536" s="846">
        <v>44230</v>
      </c>
      <c r="D3536" s="854"/>
      <c r="E3536" s="848">
        <v>1</v>
      </c>
      <c r="F3536" s="873" t="s">
        <v>7584</v>
      </c>
      <c r="G3536" s="850" t="s">
        <v>7495</v>
      </c>
      <c r="H3536" s="873" t="s">
        <v>3536</v>
      </c>
      <c r="I3536" s="851" t="s">
        <v>5039</v>
      </c>
      <c r="J3536" s="874" t="s">
        <v>3506</v>
      </c>
      <c r="K3536" s="853">
        <v>3</v>
      </c>
      <c r="L3536" s="853">
        <v>54</v>
      </c>
      <c r="M3536" s="845">
        <f t="shared" si="303"/>
        <v>54</v>
      </c>
      <c r="N3536" s="1115" t="s">
        <v>5342</v>
      </c>
      <c r="O3536" s="1129" t="str">
        <f t="shared" si="304"/>
        <v>●</v>
      </c>
      <c r="P3536" s="175"/>
      <c r="Q3536" s="175"/>
      <c r="R3536" s="175"/>
      <c r="S3536" s="175"/>
      <c r="T3536" s="175"/>
      <c r="U3536" s="175"/>
      <c r="V3536" s="175"/>
      <c r="W3536" s="175"/>
      <c r="X3536" s="175"/>
      <c r="Y3536" s="175"/>
      <c r="Z3536" s="175"/>
      <c r="AA3536" s="175"/>
      <c r="AB3536" s="175"/>
      <c r="AC3536" s="175"/>
      <c r="AD3536" s="175"/>
      <c r="AE3536" s="175"/>
      <c r="AF3536" s="175"/>
      <c r="AG3536" s="175"/>
    </row>
    <row r="3537" spans="1:33">
      <c r="A3537" s="647" t="str">
        <f t="shared" si="301"/>
        <v>令和2</v>
      </c>
      <c r="B3537" s="739">
        <f t="shared" si="302"/>
        <v>78</v>
      </c>
      <c r="C3537" s="846">
        <v>44264</v>
      </c>
      <c r="D3537" s="854"/>
      <c r="E3537" s="848">
        <v>1</v>
      </c>
      <c r="F3537" s="873" t="s">
        <v>7585</v>
      </c>
      <c r="G3537" s="850" t="s">
        <v>7495</v>
      </c>
      <c r="H3537" s="873" t="s">
        <v>3536</v>
      </c>
      <c r="I3537" s="851" t="s">
        <v>5039</v>
      </c>
      <c r="J3537" s="874" t="s">
        <v>5345</v>
      </c>
      <c r="K3537" s="853">
        <v>3</v>
      </c>
      <c r="L3537" s="853">
        <v>324</v>
      </c>
      <c r="M3537" s="845">
        <f t="shared" si="303"/>
        <v>324</v>
      </c>
      <c r="N3537" s="1115" t="s">
        <v>5342</v>
      </c>
      <c r="O3537" s="1129" t="str">
        <f t="shared" si="304"/>
        <v>●</v>
      </c>
      <c r="P3537" s="175"/>
      <c r="Q3537" s="175"/>
      <c r="R3537" s="175"/>
      <c r="S3537" s="175"/>
      <c r="T3537" s="175"/>
      <c r="U3537" s="175"/>
      <c r="V3537" s="175"/>
      <c r="W3537" s="175"/>
      <c r="X3537" s="175"/>
      <c r="Y3537" s="175"/>
      <c r="Z3537" s="175"/>
      <c r="AA3537" s="175"/>
      <c r="AB3537" s="175"/>
      <c r="AC3537" s="175"/>
      <c r="AD3537" s="175"/>
      <c r="AE3537" s="175"/>
      <c r="AF3537" s="175"/>
      <c r="AG3537" s="175"/>
    </row>
    <row r="3538" spans="1:33">
      <c r="A3538" s="647" t="str">
        <f t="shared" si="301"/>
        <v>令和2</v>
      </c>
      <c r="B3538" s="739">
        <f t="shared" si="302"/>
        <v>44</v>
      </c>
      <c r="C3538" s="846">
        <v>44271</v>
      </c>
      <c r="D3538" s="854"/>
      <c r="E3538" s="848">
        <v>1</v>
      </c>
      <c r="F3538" s="873" t="s">
        <v>7586</v>
      </c>
      <c r="G3538" s="850" t="s">
        <v>7495</v>
      </c>
      <c r="H3538" s="873" t="s">
        <v>3536</v>
      </c>
      <c r="I3538" s="851" t="s">
        <v>5039</v>
      </c>
      <c r="J3538" s="874" t="s">
        <v>5345</v>
      </c>
      <c r="K3538" s="853">
        <v>7</v>
      </c>
      <c r="L3538" s="853">
        <v>505</v>
      </c>
      <c r="M3538" s="845">
        <f t="shared" si="303"/>
        <v>505</v>
      </c>
      <c r="N3538" s="1115" t="s">
        <v>5342</v>
      </c>
      <c r="O3538" s="1129" t="str">
        <f t="shared" si="304"/>
        <v>●</v>
      </c>
      <c r="P3538" s="175"/>
      <c r="Q3538" s="175"/>
      <c r="R3538" s="175"/>
      <c r="S3538" s="175"/>
      <c r="T3538" s="175"/>
      <c r="U3538" s="175"/>
      <c r="V3538" s="175"/>
      <c r="W3538" s="175"/>
      <c r="X3538" s="175"/>
      <c r="Y3538" s="175"/>
      <c r="Z3538" s="175"/>
      <c r="AA3538" s="175"/>
      <c r="AB3538" s="175"/>
      <c r="AC3538" s="175"/>
      <c r="AD3538" s="175"/>
      <c r="AE3538" s="175"/>
      <c r="AF3538" s="175"/>
      <c r="AG3538" s="175"/>
    </row>
    <row r="3539" spans="1:33">
      <c r="A3539" s="647" t="str">
        <f t="shared" si="301"/>
        <v>令和2</v>
      </c>
      <c r="B3539" s="739">
        <f t="shared" si="302"/>
        <v>37</v>
      </c>
      <c r="C3539" s="846">
        <v>44040</v>
      </c>
      <c r="D3539" s="854"/>
      <c r="E3539" s="855">
        <v>1</v>
      </c>
      <c r="F3539" s="869" t="s">
        <v>7587</v>
      </c>
      <c r="G3539" s="869" t="s">
        <v>7495</v>
      </c>
      <c r="H3539" s="869" t="s">
        <v>7588</v>
      </c>
      <c r="I3539" s="870" t="s">
        <v>6211</v>
      </c>
      <c r="J3539" s="871">
        <v>1</v>
      </c>
      <c r="K3539" s="845">
        <v>9</v>
      </c>
      <c r="L3539" s="845">
        <v>156</v>
      </c>
      <c r="M3539" s="845">
        <f t="shared" si="303"/>
        <v>156</v>
      </c>
      <c r="N3539" s="1115" t="s">
        <v>5342</v>
      </c>
      <c r="O3539" s="1129" t="str">
        <f t="shared" si="304"/>
        <v>●</v>
      </c>
      <c r="P3539" s="175"/>
      <c r="Q3539" s="175"/>
      <c r="R3539" s="175"/>
      <c r="S3539" s="175"/>
      <c r="T3539" s="175"/>
      <c r="U3539" s="175"/>
      <c r="V3539" s="175"/>
      <c r="W3539" s="175"/>
      <c r="X3539" s="175"/>
      <c r="Y3539" s="175"/>
      <c r="Z3539" s="175"/>
      <c r="AA3539" s="175"/>
      <c r="AB3539" s="175"/>
      <c r="AC3539" s="175"/>
      <c r="AD3539" s="175"/>
      <c r="AE3539" s="175"/>
      <c r="AF3539" s="175"/>
      <c r="AG3539" s="175"/>
    </row>
    <row r="3540" spans="1:33">
      <c r="A3540" s="647" t="str">
        <f t="shared" si="301"/>
        <v>令和2</v>
      </c>
      <c r="B3540" s="739">
        <f t="shared" si="302"/>
        <v>93</v>
      </c>
      <c r="C3540" s="846">
        <v>44074</v>
      </c>
      <c r="D3540" s="854"/>
      <c r="E3540" s="855">
        <v>1</v>
      </c>
      <c r="F3540" s="869" t="s">
        <v>7589</v>
      </c>
      <c r="G3540" s="869" t="s">
        <v>7495</v>
      </c>
      <c r="H3540" s="869" t="s">
        <v>7590</v>
      </c>
      <c r="I3540" s="870" t="s">
        <v>6211</v>
      </c>
      <c r="J3540" s="871">
        <v>1</v>
      </c>
      <c r="K3540" s="845">
        <v>1</v>
      </c>
      <c r="L3540" s="845">
        <v>82</v>
      </c>
      <c r="M3540" s="845">
        <f t="shared" si="303"/>
        <v>82</v>
      </c>
      <c r="N3540" s="1115" t="s">
        <v>5342</v>
      </c>
      <c r="O3540" s="1129" t="str">
        <f t="shared" si="304"/>
        <v>●</v>
      </c>
      <c r="P3540" s="175"/>
      <c r="Q3540" s="175"/>
      <c r="R3540" s="175"/>
      <c r="S3540" s="175"/>
      <c r="T3540" s="175"/>
      <c r="U3540" s="175"/>
      <c r="V3540" s="175"/>
      <c r="W3540" s="175"/>
      <c r="X3540" s="175"/>
      <c r="Y3540" s="175"/>
      <c r="Z3540" s="175"/>
      <c r="AA3540" s="175"/>
      <c r="AB3540" s="175"/>
      <c r="AC3540" s="175"/>
      <c r="AD3540" s="175"/>
      <c r="AE3540" s="175"/>
      <c r="AF3540" s="175"/>
      <c r="AG3540" s="175"/>
    </row>
    <row r="3541" spans="1:33">
      <c r="A3541" s="647" t="str">
        <f t="shared" si="301"/>
        <v>令和2</v>
      </c>
      <c r="B3541" s="739">
        <f t="shared" si="302"/>
        <v>93</v>
      </c>
      <c r="C3541" s="846">
        <v>44242</v>
      </c>
      <c r="D3541" s="854"/>
      <c r="E3541" s="855">
        <v>1</v>
      </c>
      <c r="F3541" s="869" t="s">
        <v>7591</v>
      </c>
      <c r="G3541" s="869" t="s">
        <v>7495</v>
      </c>
      <c r="H3541" s="869" t="s">
        <v>5114</v>
      </c>
      <c r="I3541" s="877" t="s">
        <v>6211</v>
      </c>
      <c r="J3541" s="871">
        <v>1</v>
      </c>
      <c r="K3541" s="845">
        <v>1</v>
      </c>
      <c r="L3541" s="845">
        <v>80</v>
      </c>
      <c r="M3541" s="845">
        <f t="shared" si="303"/>
        <v>80</v>
      </c>
      <c r="N3541" s="1115" t="s">
        <v>5342</v>
      </c>
      <c r="O3541" s="1129" t="str">
        <f t="shared" si="304"/>
        <v>●</v>
      </c>
      <c r="P3541" s="175"/>
      <c r="Q3541" s="175"/>
      <c r="R3541" s="175"/>
      <c r="S3541" s="175"/>
      <c r="T3541" s="175"/>
      <c r="U3541" s="175"/>
      <c r="V3541" s="175"/>
      <c r="W3541" s="175"/>
      <c r="X3541" s="175"/>
      <c r="Y3541" s="175"/>
      <c r="Z3541" s="175"/>
      <c r="AA3541" s="175"/>
      <c r="AB3541" s="175"/>
      <c r="AC3541" s="175"/>
      <c r="AD3541" s="175"/>
      <c r="AE3541" s="175"/>
      <c r="AF3541" s="175"/>
      <c r="AG3541" s="175"/>
    </row>
    <row r="3542" spans="1:33">
      <c r="A3542" s="647" t="str">
        <f t="shared" si="301"/>
        <v>令和2</v>
      </c>
      <c r="B3542" s="739">
        <f t="shared" si="302"/>
        <v>78</v>
      </c>
      <c r="C3542" s="846">
        <v>44272</v>
      </c>
      <c r="D3542" s="854"/>
      <c r="E3542" s="855">
        <v>1</v>
      </c>
      <c r="F3542" s="869" t="s">
        <v>7592</v>
      </c>
      <c r="G3542" s="869" t="s">
        <v>7495</v>
      </c>
      <c r="H3542" s="869" t="s">
        <v>5114</v>
      </c>
      <c r="I3542" s="877" t="s">
        <v>6211</v>
      </c>
      <c r="J3542" s="871">
        <v>2</v>
      </c>
      <c r="K3542" s="845">
        <v>3</v>
      </c>
      <c r="L3542" s="845">
        <v>334</v>
      </c>
      <c r="M3542" s="845">
        <f t="shared" si="303"/>
        <v>334</v>
      </c>
      <c r="N3542" s="1115" t="s">
        <v>5342</v>
      </c>
      <c r="O3542" s="1129" t="str">
        <f t="shared" si="304"/>
        <v>●</v>
      </c>
      <c r="P3542" s="175"/>
      <c r="Q3542" s="175"/>
      <c r="R3542" s="175"/>
      <c r="S3542" s="175"/>
      <c r="T3542" s="175"/>
      <c r="U3542" s="175"/>
      <c r="V3542" s="175"/>
      <c r="W3542" s="175"/>
      <c r="X3542" s="175"/>
      <c r="Y3542" s="175"/>
      <c r="Z3542" s="175"/>
      <c r="AA3542" s="175"/>
      <c r="AB3542" s="175"/>
      <c r="AC3542" s="175"/>
      <c r="AD3542" s="175"/>
      <c r="AE3542" s="175"/>
      <c r="AF3542" s="175"/>
      <c r="AG3542" s="175"/>
    </row>
    <row r="3543" spans="1:33">
      <c r="A3543" s="647" t="str">
        <f t="shared" si="301"/>
        <v>令和2</v>
      </c>
      <c r="B3543" s="739">
        <f t="shared" si="302"/>
        <v>53</v>
      </c>
      <c r="C3543" s="846">
        <v>44279</v>
      </c>
      <c r="D3543" s="854"/>
      <c r="E3543" s="855">
        <v>1</v>
      </c>
      <c r="F3543" s="869" t="s">
        <v>7593</v>
      </c>
      <c r="G3543" s="869" t="s">
        <v>7495</v>
      </c>
      <c r="H3543" s="869" t="s">
        <v>5114</v>
      </c>
      <c r="I3543" s="877" t="s">
        <v>6211</v>
      </c>
      <c r="J3543" s="871">
        <v>2</v>
      </c>
      <c r="K3543" s="845">
        <v>5</v>
      </c>
      <c r="L3543" s="845">
        <v>414</v>
      </c>
      <c r="M3543" s="845">
        <f t="shared" si="303"/>
        <v>414</v>
      </c>
      <c r="N3543" s="1115" t="s">
        <v>5342</v>
      </c>
      <c r="O3543" s="1129" t="str">
        <f t="shared" si="304"/>
        <v>●</v>
      </c>
      <c r="P3543" s="175"/>
      <c r="Q3543" s="175"/>
      <c r="R3543" s="175"/>
      <c r="S3543" s="175"/>
      <c r="T3543" s="175"/>
      <c r="U3543" s="175"/>
      <c r="V3543" s="175"/>
      <c r="W3543" s="175"/>
      <c r="X3543" s="175"/>
      <c r="Y3543" s="175"/>
      <c r="Z3543" s="175"/>
      <c r="AA3543" s="175"/>
      <c r="AB3543" s="175"/>
      <c r="AC3543" s="175"/>
      <c r="AD3543" s="175"/>
      <c r="AE3543" s="175"/>
      <c r="AF3543" s="175"/>
      <c r="AG3543" s="175"/>
    </row>
    <row r="3544" spans="1:33">
      <c r="A3544" s="647" t="str">
        <f t="shared" si="301"/>
        <v>令和2</v>
      </c>
      <c r="B3544" s="739" t="str">
        <f t="shared" si="302"/>
        <v>-</v>
      </c>
      <c r="C3544" s="846">
        <v>44026</v>
      </c>
      <c r="D3544" s="854">
        <v>44027</v>
      </c>
      <c r="E3544" s="855"/>
      <c r="F3544" s="869" t="s">
        <v>7594</v>
      </c>
      <c r="G3544" s="869" t="s">
        <v>7595</v>
      </c>
      <c r="H3544" s="869" t="s">
        <v>5114</v>
      </c>
      <c r="I3544" s="877" t="s">
        <v>6211</v>
      </c>
      <c r="J3544" s="871">
        <v>2</v>
      </c>
      <c r="K3544" s="845"/>
      <c r="L3544" s="845"/>
      <c r="M3544" s="845">
        <f t="shared" si="303"/>
        <v>0</v>
      </c>
      <c r="N3544" s="1115"/>
      <c r="O3544" s="1129" t="str">
        <f t="shared" si="304"/>
        <v/>
      </c>
      <c r="P3544" s="175"/>
      <c r="Q3544" s="175"/>
      <c r="R3544" s="175"/>
      <c r="S3544" s="175"/>
      <c r="T3544" s="175"/>
      <c r="U3544" s="175"/>
      <c r="V3544" s="175"/>
      <c r="W3544" s="175"/>
      <c r="X3544" s="175"/>
      <c r="Y3544" s="175"/>
      <c r="Z3544" s="175"/>
      <c r="AA3544" s="175"/>
      <c r="AB3544" s="175"/>
      <c r="AC3544" s="175"/>
      <c r="AD3544" s="175"/>
      <c r="AE3544" s="175"/>
      <c r="AF3544" s="175"/>
      <c r="AG3544" s="175"/>
    </row>
    <row r="3545" spans="1:33">
      <c r="A3545" s="647" t="str">
        <f t="shared" si="301"/>
        <v>令和2</v>
      </c>
      <c r="B3545" s="739" t="str">
        <f t="shared" si="302"/>
        <v>-</v>
      </c>
      <c r="C3545" s="846">
        <v>44012</v>
      </c>
      <c r="D3545" s="854"/>
      <c r="E3545" s="855"/>
      <c r="F3545" s="869" t="s">
        <v>7596</v>
      </c>
      <c r="G3545" s="869" t="s">
        <v>7597</v>
      </c>
      <c r="H3545" s="869" t="s">
        <v>5114</v>
      </c>
      <c r="I3545" s="877" t="s">
        <v>6211</v>
      </c>
      <c r="J3545" s="871">
        <v>2</v>
      </c>
      <c r="K3545" s="845"/>
      <c r="L3545" s="845"/>
      <c r="M3545" s="845">
        <f t="shared" si="303"/>
        <v>0</v>
      </c>
      <c r="N3545" s="1115"/>
      <c r="O3545" s="1129" t="str">
        <f t="shared" si="304"/>
        <v/>
      </c>
      <c r="P3545" s="175"/>
      <c r="Q3545" s="175"/>
      <c r="R3545" s="175"/>
      <c r="S3545" s="175"/>
      <c r="T3545" s="175"/>
      <c r="U3545" s="175"/>
      <c r="V3545" s="175"/>
      <c r="W3545" s="175"/>
      <c r="X3545" s="175"/>
      <c r="Y3545" s="175"/>
      <c r="Z3545" s="175"/>
      <c r="AA3545" s="175"/>
      <c r="AB3545" s="175"/>
      <c r="AC3545" s="175"/>
      <c r="AD3545" s="175"/>
      <c r="AE3545" s="175"/>
      <c r="AF3545" s="175"/>
      <c r="AG3545" s="175"/>
    </row>
    <row r="3546" spans="1:33">
      <c r="A3546" s="647" t="str">
        <f t="shared" si="301"/>
        <v>令和2</v>
      </c>
      <c r="B3546" s="739">
        <f t="shared" si="302"/>
        <v>30</v>
      </c>
      <c r="C3546" s="846">
        <v>44211</v>
      </c>
      <c r="D3546" s="854"/>
      <c r="E3546" s="848">
        <v>1</v>
      </c>
      <c r="F3546" s="873" t="s">
        <v>7598</v>
      </c>
      <c r="G3546" s="850" t="s">
        <v>7495</v>
      </c>
      <c r="H3546" s="873" t="s">
        <v>3536</v>
      </c>
      <c r="I3546" s="851" t="s">
        <v>5039</v>
      </c>
      <c r="J3546" s="874" t="s">
        <v>5345</v>
      </c>
      <c r="K3546" s="853">
        <v>15</v>
      </c>
      <c r="L3546" s="853">
        <v>212</v>
      </c>
      <c r="M3546" s="845">
        <f t="shared" si="303"/>
        <v>212</v>
      </c>
      <c r="N3546" s="1115" t="s">
        <v>5342</v>
      </c>
      <c r="O3546" s="1129" t="str">
        <f t="shared" si="304"/>
        <v>●</v>
      </c>
      <c r="P3546" s="175"/>
      <c r="Q3546" s="175"/>
      <c r="R3546" s="175"/>
      <c r="S3546" s="175"/>
      <c r="T3546" s="175"/>
      <c r="U3546" s="175"/>
      <c r="V3546" s="175"/>
      <c r="W3546" s="175"/>
      <c r="X3546" s="175"/>
      <c r="Y3546" s="175"/>
      <c r="Z3546" s="175"/>
      <c r="AA3546" s="175"/>
      <c r="AB3546" s="175"/>
      <c r="AC3546" s="175"/>
      <c r="AD3546" s="175"/>
      <c r="AE3546" s="175"/>
      <c r="AF3546" s="175"/>
      <c r="AG3546" s="175"/>
    </row>
    <row r="3547" spans="1:33">
      <c r="A3547" s="647" t="str">
        <f t="shared" si="301"/>
        <v>令和2</v>
      </c>
      <c r="B3547" s="739">
        <f t="shared" si="302"/>
        <v>31</v>
      </c>
      <c r="C3547" s="846">
        <v>44040</v>
      </c>
      <c r="D3547" s="854"/>
      <c r="E3547" s="883">
        <v>1</v>
      </c>
      <c r="F3547" s="869" t="s">
        <v>7599</v>
      </c>
      <c r="G3547" s="884" t="s">
        <v>7495</v>
      </c>
      <c r="H3547" s="884" t="s">
        <v>3231</v>
      </c>
      <c r="I3547" s="885" t="s">
        <v>5682</v>
      </c>
      <c r="J3547" s="886" t="s">
        <v>3506</v>
      </c>
      <c r="K3547" s="853">
        <v>13</v>
      </c>
      <c r="L3547" s="853">
        <v>120</v>
      </c>
      <c r="M3547" s="845">
        <f t="shared" si="303"/>
        <v>120</v>
      </c>
      <c r="N3547" s="1115"/>
      <c r="O3547" s="1129" t="str">
        <f t="shared" si="304"/>
        <v>●</v>
      </c>
      <c r="P3547" s="175"/>
      <c r="Q3547" s="175"/>
      <c r="R3547" s="175"/>
      <c r="S3547" s="175"/>
      <c r="T3547" s="175"/>
      <c r="U3547" s="175"/>
      <c r="V3547" s="175"/>
      <c r="W3547" s="175"/>
      <c r="X3547" s="175"/>
      <c r="Y3547" s="175"/>
      <c r="Z3547" s="175"/>
      <c r="AA3547" s="175"/>
      <c r="AB3547" s="175"/>
      <c r="AC3547" s="175"/>
      <c r="AD3547" s="175"/>
      <c r="AE3547" s="175"/>
      <c r="AF3547" s="175"/>
      <c r="AG3547" s="175"/>
    </row>
    <row r="3548" spans="1:33">
      <c r="A3548" s="647" t="str">
        <f t="shared" si="301"/>
        <v>令和2</v>
      </c>
      <c r="B3548" s="739">
        <f t="shared" si="302"/>
        <v>29</v>
      </c>
      <c r="C3548" s="846">
        <v>44068</v>
      </c>
      <c r="D3548" s="854"/>
      <c r="E3548" s="883">
        <v>1</v>
      </c>
      <c r="F3548" s="869" t="s">
        <v>7600</v>
      </c>
      <c r="G3548" s="884" t="s">
        <v>7495</v>
      </c>
      <c r="H3548" s="884" t="s">
        <v>3231</v>
      </c>
      <c r="I3548" s="885" t="s">
        <v>5682</v>
      </c>
      <c r="J3548" s="886" t="s">
        <v>3506</v>
      </c>
      <c r="K3548" s="853">
        <v>17</v>
      </c>
      <c r="L3548" s="853">
        <v>249</v>
      </c>
      <c r="M3548" s="845">
        <f t="shared" si="303"/>
        <v>249</v>
      </c>
      <c r="N3548" s="1115"/>
      <c r="O3548" s="1129" t="str">
        <f t="shared" si="304"/>
        <v>●</v>
      </c>
      <c r="P3548" s="175"/>
      <c r="Q3548" s="175"/>
      <c r="R3548" s="175"/>
      <c r="S3548" s="175"/>
      <c r="T3548" s="175"/>
      <c r="U3548" s="175"/>
      <c r="V3548" s="175"/>
      <c r="W3548" s="175"/>
      <c r="X3548" s="175"/>
      <c r="Y3548" s="175"/>
      <c r="Z3548" s="175"/>
      <c r="AA3548" s="175"/>
      <c r="AB3548" s="175"/>
      <c r="AC3548" s="175"/>
      <c r="AD3548" s="175"/>
      <c r="AE3548" s="175"/>
      <c r="AF3548" s="175"/>
      <c r="AG3548" s="175"/>
    </row>
    <row r="3549" spans="1:33">
      <c r="A3549" s="647" t="str">
        <f t="shared" si="301"/>
        <v>令和2</v>
      </c>
      <c r="B3549" s="739">
        <f t="shared" si="302"/>
        <v>47</v>
      </c>
      <c r="C3549" s="846">
        <v>44112</v>
      </c>
      <c r="D3549" s="854"/>
      <c r="E3549" s="883">
        <v>1</v>
      </c>
      <c r="F3549" s="869" t="s">
        <v>7601</v>
      </c>
      <c r="G3549" s="884" t="s">
        <v>7495</v>
      </c>
      <c r="H3549" s="884" t="s">
        <v>3231</v>
      </c>
      <c r="I3549" s="885" t="s">
        <v>5682</v>
      </c>
      <c r="J3549" s="886" t="s">
        <v>3506</v>
      </c>
      <c r="K3549" s="853">
        <v>6</v>
      </c>
      <c r="L3549" s="853">
        <v>115</v>
      </c>
      <c r="M3549" s="845">
        <f t="shared" si="303"/>
        <v>115</v>
      </c>
      <c r="N3549" s="1115"/>
      <c r="O3549" s="1129" t="str">
        <f t="shared" si="304"/>
        <v>●</v>
      </c>
      <c r="P3549" s="175"/>
      <c r="Q3549" s="175"/>
      <c r="R3549" s="175"/>
      <c r="S3549" s="175"/>
      <c r="T3549" s="175"/>
      <c r="U3549" s="175"/>
      <c r="V3549" s="175"/>
      <c r="W3549" s="175"/>
      <c r="X3549" s="175"/>
      <c r="Y3549" s="175"/>
      <c r="Z3549" s="175"/>
      <c r="AA3549" s="175"/>
      <c r="AB3549" s="175"/>
      <c r="AC3549" s="175"/>
      <c r="AD3549" s="175"/>
      <c r="AE3549" s="175"/>
      <c r="AF3549" s="175"/>
      <c r="AG3549" s="175"/>
    </row>
    <row r="3550" spans="1:33">
      <c r="A3550" s="647" t="str">
        <f t="shared" si="301"/>
        <v>令和2</v>
      </c>
      <c r="B3550" s="739">
        <f t="shared" si="302"/>
        <v>41</v>
      </c>
      <c r="C3550" s="846">
        <v>44124</v>
      </c>
      <c r="D3550" s="854"/>
      <c r="E3550" s="887">
        <v>1</v>
      </c>
      <c r="F3550" s="869" t="s">
        <v>7602</v>
      </c>
      <c r="G3550" s="884" t="s">
        <v>7603</v>
      </c>
      <c r="H3550" s="884" t="s">
        <v>3231</v>
      </c>
      <c r="I3550" s="885" t="s">
        <v>5682</v>
      </c>
      <c r="J3550" s="888">
        <v>2</v>
      </c>
      <c r="K3550" s="853">
        <v>8</v>
      </c>
      <c r="L3550" s="853">
        <f>14+93</f>
        <v>107</v>
      </c>
      <c r="M3550" s="845">
        <f t="shared" si="303"/>
        <v>107</v>
      </c>
      <c r="N3550" s="1115"/>
      <c r="O3550" s="1129" t="str">
        <f t="shared" si="304"/>
        <v>●</v>
      </c>
      <c r="P3550" s="175"/>
      <c r="Q3550" s="175"/>
      <c r="R3550" s="175"/>
      <c r="S3550" s="175"/>
      <c r="T3550" s="175"/>
      <c r="U3550" s="175"/>
      <c r="V3550" s="175"/>
      <c r="W3550" s="175"/>
      <c r="X3550" s="175"/>
      <c r="Y3550" s="175"/>
      <c r="Z3550" s="175"/>
      <c r="AA3550" s="175"/>
      <c r="AB3550" s="175"/>
      <c r="AC3550" s="175"/>
      <c r="AD3550" s="175"/>
      <c r="AE3550" s="175"/>
      <c r="AF3550" s="175"/>
      <c r="AG3550" s="175"/>
    </row>
    <row r="3551" spans="1:33">
      <c r="A3551" s="647" t="str">
        <f t="shared" si="301"/>
        <v>令和2</v>
      </c>
      <c r="B3551" s="739">
        <f t="shared" si="302"/>
        <v>37</v>
      </c>
      <c r="C3551" s="846">
        <v>44145</v>
      </c>
      <c r="D3551" s="854"/>
      <c r="E3551" s="887">
        <v>1</v>
      </c>
      <c r="F3551" s="869" t="s">
        <v>7604</v>
      </c>
      <c r="G3551" s="884" t="s">
        <v>7495</v>
      </c>
      <c r="H3551" s="884" t="s">
        <v>3231</v>
      </c>
      <c r="I3551" s="885" t="s">
        <v>5682</v>
      </c>
      <c r="J3551" s="888">
        <v>2</v>
      </c>
      <c r="K3551" s="853">
        <v>9</v>
      </c>
      <c r="L3551" s="853">
        <v>80</v>
      </c>
      <c r="M3551" s="845">
        <f t="shared" si="303"/>
        <v>80</v>
      </c>
      <c r="N3551" s="1115"/>
      <c r="O3551" s="1129" t="str">
        <f t="shared" si="304"/>
        <v>●</v>
      </c>
      <c r="P3551" s="175"/>
      <c r="Q3551" s="175"/>
      <c r="R3551" s="175"/>
      <c r="S3551" s="175"/>
      <c r="T3551" s="175"/>
      <c r="U3551" s="175"/>
      <c r="V3551" s="175"/>
      <c r="W3551" s="175"/>
      <c r="X3551" s="175"/>
      <c r="Y3551" s="175"/>
      <c r="Z3551" s="175"/>
      <c r="AA3551" s="175"/>
      <c r="AB3551" s="175"/>
      <c r="AC3551" s="175"/>
      <c r="AD3551" s="175"/>
      <c r="AE3551" s="175"/>
      <c r="AF3551" s="175"/>
      <c r="AG3551" s="175"/>
    </row>
    <row r="3552" spans="1:33">
      <c r="A3552" s="647" t="str">
        <f t="shared" si="301"/>
        <v>令和2</v>
      </c>
      <c r="B3552" s="739">
        <f t="shared" si="302"/>
        <v>44</v>
      </c>
      <c r="C3552" s="846">
        <v>44223</v>
      </c>
      <c r="D3552" s="854"/>
      <c r="E3552" s="887">
        <v>1</v>
      </c>
      <c r="F3552" s="869" t="s">
        <v>7605</v>
      </c>
      <c r="G3552" s="884" t="s">
        <v>7495</v>
      </c>
      <c r="H3552" s="884" t="s">
        <v>3231</v>
      </c>
      <c r="I3552" s="885" t="s">
        <v>5682</v>
      </c>
      <c r="J3552" s="888">
        <v>2</v>
      </c>
      <c r="K3552" s="853">
        <v>7</v>
      </c>
      <c r="L3552" s="853">
        <v>174</v>
      </c>
      <c r="M3552" s="845">
        <f t="shared" si="303"/>
        <v>174</v>
      </c>
      <c r="N3552" s="1115"/>
      <c r="O3552" s="1129" t="str">
        <f t="shared" si="304"/>
        <v>●</v>
      </c>
      <c r="P3552" s="175"/>
      <c r="Q3552" s="175"/>
      <c r="R3552" s="175"/>
      <c r="S3552" s="175"/>
      <c r="T3552" s="175"/>
      <c r="U3552" s="175"/>
      <c r="V3552" s="175"/>
      <c r="W3552" s="175"/>
      <c r="X3552" s="175"/>
      <c r="Y3552" s="175"/>
      <c r="Z3552" s="175"/>
      <c r="AA3552" s="175"/>
      <c r="AB3552" s="175"/>
      <c r="AC3552" s="175"/>
      <c r="AD3552" s="175"/>
      <c r="AE3552" s="175"/>
      <c r="AF3552" s="175"/>
      <c r="AG3552" s="175"/>
    </row>
    <row r="3553" spans="1:33">
      <c r="A3553" s="647" t="str">
        <f t="shared" si="301"/>
        <v>令和2</v>
      </c>
      <c r="B3553" s="739">
        <f t="shared" si="302"/>
        <v>44</v>
      </c>
      <c r="C3553" s="846">
        <v>44273</v>
      </c>
      <c r="D3553" s="854"/>
      <c r="E3553" s="887">
        <v>1</v>
      </c>
      <c r="F3553" s="869" t="s">
        <v>7606</v>
      </c>
      <c r="G3553" s="884" t="s">
        <v>7495</v>
      </c>
      <c r="H3553" s="884" t="s">
        <v>3231</v>
      </c>
      <c r="I3553" s="885" t="s">
        <v>5682</v>
      </c>
      <c r="J3553" s="888">
        <v>2</v>
      </c>
      <c r="K3553" s="853">
        <v>7</v>
      </c>
      <c r="L3553" s="853">
        <v>249</v>
      </c>
      <c r="M3553" s="845">
        <f t="shared" si="303"/>
        <v>249</v>
      </c>
      <c r="N3553" s="1115"/>
      <c r="O3553" s="1129" t="str">
        <f t="shared" si="304"/>
        <v>●</v>
      </c>
      <c r="P3553" s="175"/>
      <c r="Q3553" s="175"/>
      <c r="R3553" s="175"/>
      <c r="S3553" s="175"/>
      <c r="T3553" s="175"/>
      <c r="U3553" s="175"/>
      <c r="V3553" s="175"/>
      <c r="W3553" s="175"/>
      <c r="X3553" s="175"/>
      <c r="Y3553" s="175"/>
      <c r="Z3553" s="175"/>
      <c r="AA3553" s="175"/>
      <c r="AB3553" s="175"/>
      <c r="AC3553" s="175"/>
      <c r="AD3553" s="175"/>
      <c r="AE3553" s="175"/>
      <c r="AF3553" s="175"/>
      <c r="AG3553" s="175"/>
    </row>
    <row r="3554" spans="1:33">
      <c r="A3554" s="647" t="str">
        <f t="shared" si="301"/>
        <v>令和2</v>
      </c>
      <c r="B3554" s="739">
        <f t="shared" si="302"/>
        <v>93</v>
      </c>
      <c r="C3554" s="846">
        <v>44076</v>
      </c>
      <c r="D3554" s="854"/>
      <c r="E3554" s="883">
        <v>1</v>
      </c>
      <c r="F3554" s="869" t="s">
        <v>7607</v>
      </c>
      <c r="G3554" s="884" t="s">
        <v>7495</v>
      </c>
      <c r="H3554" s="884" t="s">
        <v>2852</v>
      </c>
      <c r="I3554" s="885" t="s">
        <v>5682</v>
      </c>
      <c r="J3554" s="886" t="s">
        <v>3506</v>
      </c>
      <c r="K3554" s="853">
        <v>1</v>
      </c>
      <c r="L3554" s="853">
        <v>113</v>
      </c>
      <c r="M3554" s="845">
        <f t="shared" si="303"/>
        <v>113</v>
      </c>
      <c r="N3554" s="1115" t="s">
        <v>5342</v>
      </c>
      <c r="O3554" s="1129" t="str">
        <f t="shared" si="304"/>
        <v>●</v>
      </c>
      <c r="P3554" s="175"/>
      <c r="Q3554" s="175"/>
      <c r="R3554" s="175"/>
      <c r="S3554" s="175"/>
      <c r="T3554" s="175"/>
      <c r="U3554" s="175"/>
      <c r="V3554" s="175"/>
      <c r="W3554" s="175"/>
      <c r="X3554" s="175"/>
      <c r="Y3554" s="175"/>
      <c r="Z3554" s="175"/>
      <c r="AA3554" s="175"/>
      <c r="AB3554" s="175"/>
      <c r="AC3554" s="175"/>
      <c r="AD3554" s="175"/>
      <c r="AE3554" s="175"/>
      <c r="AF3554" s="175"/>
      <c r="AG3554" s="175"/>
    </row>
    <row r="3555" spans="1:33">
      <c r="A3555" s="647" t="str">
        <f t="shared" si="301"/>
        <v>令和2</v>
      </c>
      <c r="B3555" s="739">
        <f t="shared" si="302"/>
        <v>93</v>
      </c>
      <c r="C3555" s="846">
        <v>44091</v>
      </c>
      <c r="D3555" s="854"/>
      <c r="E3555" s="883">
        <v>1</v>
      </c>
      <c r="F3555" s="869" t="s">
        <v>7608</v>
      </c>
      <c r="G3555" s="884" t="s">
        <v>7495</v>
      </c>
      <c r="H3555" s="884" t="s">
        <v>2852</v>
      </c>
      <c r="I3555" s="885" t="s">
        <v>5682</v>
      </c>
      <c r="J3555" s="886" t="s">
        <v>3506</v>
      </c>
      <c r="K3555" s="853">
        <v>1</v>
      </c>
      <c r="L3555" s="853">
        <v>101</v>
      </c>
      <c r="M3555" s="845">
        <f t="shared" si="303"/>
        <v>101</v>
      </c>
      <c r="N3555" s="1115" t="s">
        <v>5342</v>
      </c>
      <c r="O3555" s="1129" t="str">
        <f t="shared" si="304"/>
        <v>●</v>
      </c>
      <c r="P3555" s="175"/>
      <c r="Q3555" s="175"/>
      <c r="R3555" s="175"/>
      <c r="S3555" s="175"/>
      <c r="T3555" s="175"/>
      <c r="U3555" s="175"/>
      <c r="V3555" s="175"/>
      <c r="W3555" s="175"/>
      <c r="X3555" s="175"/>
      <c r="Y3555" s="175"/>
      <c r="Z3555" s="175"/>
      <c r="AA3555" s="175"/>
      <c r="AB3555" s="175"/>
      <c r="AC3555" s="175"/>
      <c r="AD3555" s="175"/>
      <c r="AE3555" s="175"/>
      <c r="AF3555" s="175"/>
      <c r="AG3555" s="175"/>
    </row>
    <row r="3556" spans="1:33">
      <c r="A3556" s="647" t="str">
        <f t="shared" si="301"/>
        <v>令和2</v>
      </c>
      <c r="B3556" s="739">
        <f t="shared" si="302"/>
        <v>8</v>
      </c>
      <c r="C3556" s="846">
        <v>44105</v>
      </c>
      <c r="D3556" s="854">
        <v>44106</v>
      </c>
      <c r="E3556" s="883">
        <v>2</v>
      </c>
      <c r="F3556" s="869" t="s">
        <v>7609</v>
      </c>
      <c r="G3556" s="884" t="s">
        <v>7495</v>
      </c>
      <c r="H3556" s="884" t="s">
        <v>2852</v>
      </c>
      <c r="I3556" s="885" t="s">
        <v>5682</v>
      </c>
      <c r="J3556" s="886" t="s">
        <v>5345</v>
      </c>
      <c r="K3556" s="853">
        <v>94</v>
      </c>
      <c r="L3556" s="853">
        <v>152</v>
      </c>
      <c r="M3556" s="845">
        <f t="shared" si="303"/>
        <v>304</v>
      </c>
      <c r="N3556" s="1115"/>
      <c r="O3556" s="1129" t="str">
        <f t="shared" si="304"/>
        <v>●</v>
      </c>
      <c r="P3556" s="175"/>
      <c r="Q3556" s="175"/>
      <c r="R3556" s="175"/>
      <c r="S3556" s="175"/>
      <c r="T3556" s="175"/>
      <c r="U3556" s="175"/>
      <c r="V3556" s="175"/>
      <c r="W3556" s="175"/>
      <c r="X3556" s="175"/>
      <c r="Y3556" s="175"/>
      <c r="Z3556" s="175"/>
      <c r="AA3556" s="175"/>
      <c r="AB3556" s="175"/>
      <c r="AC3556" s="175"/>
      <c r="AD3556" s="175"/>
      <c r="AE3556" s="175"/>
      <c r="AF3556" s="175"/>
      <c r="AG3556" s="175"/>
    </row>
    <row r="3557" spans="1:33">
      <c r="A3557" s="647" t="str">
        <f t="shared" si="301"/>
        <v>令和2</v>
      </c>
      <c r="B3557" s="739">
        <f t="shared" si="302"/>
        <v>72</v>
      </c>
      <c r="C3557" s="846">
        <v>44109</v>
      </c>
      <c r="D3557" s="854"/>
      <c r="E3557" s="887">
        <v>1</v>
      </c>
      <c r="F3557" s="869" t="s">
        <v>7610</v>
      </c>
      <c r="G3557" s="884" t="s">
        <v>7495</v>
      </c>
      <c r="H3557" s="884" t="s">
        <v>2852</v>
      </c>
      <c r="I3557" s="885" t="s">
        <v>5682</v>
      </c>
      <c r="J3557" s="888">
        <v>2</v>
      </c>
      <c r="K3557" s="853">
        <v>4</v>
      </c>
      <c r="L3557" s="853">
        <v>40</v>
      </c>
      <c r="M3557" s="845">
        <f t="shared" si="303"/>
        <v>40</v>
      </c>
      <c r="N3557" s="1115"/>
      <c r="O3557" s="1129" t="str">
        <f t="shared" si="304"/>
        <v>●</v>
      </c>
      <c r="P3557" s="175"/>
      <c r="Q3557" s="175"/>
      <c r="R3557" s="175"/>
      <c r="S3557" s="175"/>
      <c r="T3557" s="175"/>
      <c r="U3557" s="175"/>
      <c r="V3557" s="175"/>
      <c r="W3557" s="175"/>
      <c r="X3557" s="175"/>
      <c r="Y3557" s="175"/>
      <c r="Z3557" s="175"/>
      <c r="AA3557" s="175"/>
      <c r="AB3557" s="175"/>
      <c r="AC3557" s="175"/>
      <c r="AD3557" s="175"/>
      <c r="AE3557" s="175"/>
      <c r="AF3557" s="175"/>
      <c r="AG3557" s="175"/>
    </row>
    <row r="3558" spans="1:33">
      <c r="A3558" s="647" t="str">
        <f t="shared" si="301"/>
        <v>令和2</v>
      </c>
      <c r="B3558" s="739">
        <f t="shared" si="302"/>
        <v>53</v>
      </c>
      <c r="C3558" s="846">
        <v>44120</v>
      </c>
      <c r="D3558" s="854"/>
      <c r="E3558" s="887">
        <v>1</v>
      </c>
      <c r="F3558" s="869" t="s">
        <v>7611</v>
      </c>
      <c r="G3558" s="884" t="s">
        <v>7495</v>
      </c>
      <c r="H3558" s="884" t="s">
        <v>2852</v>
      </c>
      <c r="I3558" s="885" t="s">
        <v>5682</v>
      </c>
      <c r="J3558" s="888">
        <v>2</v>
      </c>
      <c r="K3558" s="853">
        <v>5</v>
      </c>
      <c r="L3558" s="853">
        <v>110</v>
      </c>
      <c r="M3558" s="845">
        <f t="shared" si="303"/>
        <v>110</v>
      </c>
      <c r="N3558" s="1115"/>
      <c r="O3558" s="1129" t="str">
        <f t="shared" si="304"/>
        <v>●</v>
      </c>
      <c r="P3558" s="175"/>
      <c r="Q3558" s="175"/>
      <c r="R3558" s="175"/>
      <c r="S3558" s="175"/>
      <c r="T3558" s="175"/>
      <c r="U3558" s="175"/>
      <c r="V3558" s="175"/>
      <c r="W3558" s="175"/>
      <c r="X3558" s="175"/>
      <c r="Y3558" s="175"/>
      <c r="Z3558" s="175"/>
      <c r="AA3558" s="175"/>
      <c r="AB3558" s="175"/>
      <c r="AC3558" s="175"/>
      <c r="AD3558" s="175"/>
      <c r="AE3558" s="175"/>
      <c r="AF3558" s="175"/>
      <c r="AG3558" s="175"/>
    </row>
    <row r="3559" spans="1:33">
      <c r="A3559" s="647" t="str">
        <f t="shared" si="301"/>
        <v>令和2</v>
      </c>
      <c r="B3559" s="739">
        <f t="shared" si="302"/>
        <v>37</v>
      </c>
      <c r="C3559" s="846">
        <v>44127</v>
      </c>
      <c r="D3559" s="854"/>
      <c r="E3559" s="887">
        <v>1</v>
      </c>
      <c r="F3559" s="869" t="s">
        <v>7612</v>
      </c>
      <c r="G3559" s="884" t="s">
        <v>7495</v>
      </c>
      <c r="H3559" s="884" t="s">
        <v>2852</v>
      </c>
      <c r="I3559" s="885" t="s">
        <v>5682</v>
      </c>
      <c r="J3559" s="888">
        <v>2</v>
      </c>
      <c r="K3559" s="853">
        <v>9</v>
      </c>
      <c r="L3559" s="853">
        <v>75</v>
      </c>
      <c r="M3559" s="845">
        <f t="shared" si="303"/>
        <v>75</v>
      </c>
      <c r="N3559" s="1115"/>
      <c r="O3559" s="1129" t="str">
        <f t="shared" si="304"/>
        <v>●</v>
      </c>
      <c r="P3559" s="175"/>
      <c r="Q3559" s="175"/>
      <c r="R3559" s="175"/>
      <c r="S3559" s="175"/>
      <c r="T3559" s="175"/>
      <c r="U3559" s="175"/>
      <c r="V3559" s="175"/>
      <c r="W3559" s="175"/>
      <c r="X3559" s="175"/>
      <c r="Y3559" s="175"/>
      <c r="Z3559" s="175"/>
      <c r="AA3559" s="175"/>
      <c r="AB3559" s="175"/>
      <c r="AC3559" s="175"/>
      <c r="AD3559" s="175"/>
      <c r="AE3559" s="175"/>
      <c r="AF3559" s="175"/>
      <c r="AG3559" s="175"/>
    </row>
    <row r="3560" spans="1:33">
      <c r="A3560" s="647" t="str">
        <f t="shared" si="301"/>
        <v>令和2</v>
      </c>
      <c r="B3560" s="739">
        <f t="shared" si="302"/>
        <v>47</v>
      </c>
      <c r="C3560" s="846">
        <v>44127</v>
      </c>
      <c r="D3560" s="854"/>
      <c r="E3560" s="887">
        <v>1</v>
      </c>
      <c r="F3560" s="869" t="s">
        <v>7613</v>
      </c>
      <c r="G3560" s="884" t="s">
        <v>7495</v>
      </c>
      <c r="H3560" s="884" t="s">
        <v>2852</v>
      </c>
      <c r="I3560" s="885" t="s">
        <v>5682</v>
      </c>
      <c r="J3560" s="888">
        <v>2</v>
      </c>
      <c r="K3560" s="853">
        <v>6</v>
      </c>
      <c r="L3560" s="853">
        <v>100</v>
      </c>
      <c r="M3560" s="845">
        <f t="shared" si="303"/>
        <v>100</v>
      </c>
      <c r="N3560" s="1115"/>
      <c r="O3560" s="1129" t="str">
        <f t="shared" si="304"/>
        <v>●</v>
      </c>
      <c r="P3560" s="175"/>
      <c r="Q3560" s="175"/>
      <c r="R3560" s="175"/>
      <c r="S3560" s="175"/>
      <c r="T3560" s="175"/>
      <c r="U3560" s="175"/>
      <c r="V3560" s="175"/>
      <c r="W3560" s="175"/>
      <c r="X3560" s="175"/>
      <c r="Y3560" s="175"/>
      <c r="Z3560" s="175"/>
      <c r="AA3560" s="175"/>
      <c r="AB3560" s="175"/>
      <c r="AC3560" s="175"/>
      <c r="AD3560" s="175"/>
      <c r="AE3560" s="175"/>
      <c r="AF3560" s="175"/>
      <c r="AG3560" s="175"/>
    </row>
    <row r="3561" spans="1:33">
      <c r="A3561" s="647" t="str">
        <f t="shared" si="301"/>
        <v>令和2</v>
      </c>
      <c r="B3561" s="739">
        <f t="shared" si="302"/>
        <v>93</v>
      </c>
      <c r="C3561" s="846">
        <v>44137</v>
      </c>
      <c r="D3561" s="854"/>
      <c r="E3561" s="887">
        <v>1</v>
      </c>
      <c r="F3561" s="869" t="s">
        <v>7614</v>
      </c>
      <c r="G3561" s="884" t="s">
        <v>7495</v>
      </c>
      <c r="H3561" s="884" t="s">
        <v>2852</v>
      </c>
      <c r="I3561" s="885" t="s">
        <v>5682</v>
      </c>
      <c r="J3561" s="888">
        <v>2</v>
      </c>
      <c r="K3561" s="853">
        <v>1</v>
      </c>
      <c r="L3561" s="853">
        <v>150</v>
      </c>
      <c r="M3561" s="845">
        <f t="shared" si="303"/>
        <v>150</v>
      </c>
      <c r="N3561" s="1115" t="s">
        <v>5342</v>
      </c>
      <c r="O3561" s="1129" t="str">
        <f t="shared" si="304"/>
        <v>●</v>
      </c>
      <c r="P3561" s="175"/>
      <c r="Q3561" s="175"/>
      <c r="R3561" s="175"/>
      <c r="S3561" s="175"/>
      <c r="T3561" s="175"/>
      <c r="U3561" s="175"/>
      <c r="V3561" s="175"/>
      <c r="W3561" s="175"/>
      <c r="X3561" s="175"/>
      <c r="Y3561" s="175"/>
      <c r="Z3561" s="175"/>
      <c r="AA3561" s="175"/>
      <c r="AB3561" s="175"/>
      <c r="AC3561" s="175"/>
      <c r="AD3561" s="175"/>
      <c r="AE3561" s="175"/>
      <c r="AF3561" s="175"/>
      <c r="AG3561" s="175"/>
    </row>
    <row r="3562" spans="1:33">
      <c r="A3562" s="647" t="str">
        <f t="shared" si="301"/>
        <v>令和2</v>
      </c>
      <c r="B3562" s="739">
        <f t="shared" si="302"/>
        <v>41</v>
      </c>
      <c r="C3562" s="846">
        <v>44162</v>
      </c>
      <c r="D3562" s="854"/>
      <c r="E3562" s="887">
        <v>1</v>
      </c>
      <c r="F3562" s="869" t="s">
        <v>7615</v>
      </c>
      <c r="G3562" s="884" t="s">
        <v>7495</v>
      </c>
      <c r="H3562" s="884" t="s">
        <v>2852</v>
      </c>
      <c r="I3562" s="885" t="s">
        <v>5682</v>
      </c>
      <c r="J3562" s="888">
        <v>2</v>
      </c>
      <c r="K3562" s="853">
        <v>8</v>
      </c>
      <c r="L3562" s="853">
        <v>68</v>
      </c>
      <c r="M3562" s="845">
        <f t="shared" si="303"/>
        <v>68</v>
      </c>
      <c r="N3562" s="1115"/>
      <c r="O3562" s="1129" t="str">
        <f t="shared" si="304"/>
        <v>●</v>
      </c>
      <c r="P3562" s="175"/>
      <c r="Q3562" s="175"/>
      <c r="R3562" s="175"/>
      <c r="S3562" s="175"/>
      <c r="T3562" s="175"/>
      <c r="U3562" s="175"/>
      <c r="V3562" s="175"/>
      <c r="W3562" s="175"/>
      <c r="X3562" s="175"/>
      <c r="Y3562" s="175"/>
      <c r="Z3562" s="175"/>
      <c r="AA3562" s="175"/>
      <c r="AB3562" s="175"/>
      <c r="AC3562" s="175"/>
      <c r="AD3562" s="175"/>
      <c r="AE3562" s="175"/>
      <c r="AF3562" s="175"/>
      <c r="AG3562" s="175"/>
    </row>
    <row r="3563" spans="1:33">
      <c r="A3563" s="647" t="str">
        <f t="shared" si="301"/>
        <v>令和2</v>
      </c>
      <c r="B3563" s="739">
        <f t="shared" si="302"/>
        <v>53</v>
      </c>
      <c r="C3563" s="846">
        <v>44165</v>
      </c>
      <c r="D3563" s="854"/>
      <c r="E3563" s="887">
        <v>1</v>
      </c>
      <c r="F3563" s="869" t="s">
        <v>7616</v>
      </c>
      <c r="G3563" s="884" t="s">
        <v>7495</v>
      </c>
      <c r="H3563" s="884" t="s">
        <v>2852</v>
      </c>
      <c r="I3563" s="885" t="s">
        <v>5682</v>
      </c>
      <c r="J3563" s="888">
        <v>2</v>
      </c>
      <c r="K3563" s="853">
        <v>5</v>
      </c>
      <c r="L3563" s="853">
        <v>138</v>
      </c>
      <c r="M3563" s="845">
        <f t="shared" si="303"/>
        <v>138</v>
      </c>
      <c r="N3563" s="1115" t="s">
        <v>5342</v>
      </c>
      <c r="O3563" s="1129" t="str">
        <f t="shared" si="304"/>
        <v>●</v>
      </c>
      <c r="P3563" s="175"/>
      <c r="Q3563" s="175"/>
      <c r="R3563" s="175"/>
      <c r="S3563" s="175"/>
      <c r="T3563" s="175"/>
      <c r="U3563" s="175"/>
      <c r="V3563" s="175"/>
      <c r="W3563" s="175"/>
      <c r="X3563" s="175"/>
      <c r="Y3563" s="175"/>
      <c r="Z3563" s="175"/>
      <c r="AA3563" s="175"/>
      <c r="AB3563" s="175"/>
      <c r="AC3563" s="175"/>
      <c r="AD3563" s="175"/>
      <c r="AE3563" s="175"/>
      <c r="AF3563" s="175"/>
      <c r="AG3563" s="175"/>
    </row>
    <row r="3564" spans="1:33">
      <c r="A3564" s="647" t="str">
        <f t="shared" si="301"/>
        <v>令和2</v>
      </c>
      <c r="B3564" s="739">
        <f t="shared" si="302"/>
        <v>18</v>
      </c>
      <c r="C3564" s="846">
        <v>44203</v>
      </c>
      <c r="D3564" s="854">
        <v>44204</v>
      </c>
      <c r="E3564" s="887">
        <v>2</v>
      </c>
      <c r="F3564" s="869" t="s">
        <v>7617</v>
      </c>
      <c r="G3564" s="884" t="s">
        <v>7495</v>
      </c>
      <c r="H3564" s="884" t="s">
        <v>2852</v>
      </c>
      <c r="I3564" s="885" t="s">
        <v>5682</v>
      </c>
      <c r="J3564" s="888">
        <v>1</v>
      </c>
      <c r="K3564" s="853">
        <v>41</v>
      </c>
      <c r="L3564" s="853">
        <v>104</v>
      </c>
      <c r="M3564" s="845">
        <f t="shared" si="303"/>
        <v>208</v>
      </c>
      <c r="N3564" s="1115"/>
      <c r="O3564" s="1129" t="str">
        <f t="shared" si="304"/>
        <v>●</v>
      </c>
      <c r="P3564" s="175"/>
      <c r="Q3564" s="175"/>
      <c r="R3564" s="175"/>
      <c r="S3564" s="175"/>
      <c r="T3564" s="175"/>
      <c r="U3564" s="175"/>
      <c r="V3564" s="175"/>
      <c r="W3564" s="175"/>
      <c r="X3564" s="175"/>
      <c r="Y3564" s="175"/>
      <c r="Z3564" s="175"/>
      <c r="AA3564" s="175"/>
      <c r="AB3564" s="175"/>
      <c r="AC3564" s="175"/>
      <c r="AD3564" s="175"/>
      <c r="AE3564" s="175"/>
      <c r="AF3564" s="175"/>
      <c r="AG3564" s="175"/>
    </row>
    <row r="3565" spans="1:33">
      <c r="A3565" s="647" t="str">
        <f t="shared" si="301"/>
        <v>令和2</v>
      </c>
      <c r="B3565" s="739">
        <f t="shared" si="302"/>
        <v>17</v>
      </c>
      <c r="C3565" s="846">
        <v>44215</v>
      </c>
      <c r="D3565" s="854"/>
      <c r="E3565" s="887">
        <v>1</v>
      </c>
      <c r="F3565" s="869" t="s">
        <v>7618</v>
      </c>
      <c r="G3565" s="884" t="s">
        <v>7495</v>
      </c>
      <c r="H3565" s="884" t="s">
        <v>2852</v>
      </c>
      <c r="I3565" s="885" t="s">
        <v>5682</v>
      </c>
      <c r="J3565" s="888">
        <v>1</v>
      </c>
      <c r="K3565" s="853">
        <v>45</v>
      </c>
      <c r="L3565" s="853">
        <v>106</v>
      </c>
      <c r="M3565" s="845">
        <f t="shared" si="303"/>
        <v>106</v>
      </c>
      <c r="N3565" s="1115"/>
      <c r="O3565" s="1129" t="str">
        <f t="shared" si="304"/>
        <v>●</v>
      </c>
      <c r="P3565" s="175"/>
      <c r="Q3565" s="175"/>
      <c r="R3565" s="175"/>
      <c r="S3565" s="175"/>
      <c r="T3565" s="175"/>
      <c r="U3565" s="175"/>
      <c r="V3565" s="175"/>
      <c r="W3565" s="175"/>
      <c r="X3565" s="175"/>
      <c r="Y3565" s="175"/>
      <c r="Z3565" s="175"/>
      <c r="AA3565" s="175"/>
      <c r="AB3565" s="175"/>
      <c r="AC3565" s="175"/>
      <c r="AD3565" s="175"/>
      <c r="AE3565" s="175"/>
      <c r="AF3565" s="175"/>
      <c r="AG3565" s="175"/>
    </row>
    <row r="3566" spans="1:33">
      <c r="A3566" s="647" t="str">
        <f t="shared" si="301"/>
        <v>令和2</v>
      </c>
      <c r="B3566" s="739">
        <f t="shared" si="302"/>
        <v>93</v>
      </c>
      <c r="C3566" s="846">
        <v>44225</v>
      </c>
      <c r="D3566" s="854"/>
      <c r="E3566" s="887">
        <v>1</v>
      </c>
      <c r="F3566" s="869" t="s">
        <v>7619</v>
      </c>
      <c r="G3566" s="884" t="s">
        <v>7495</v>
      </c>
      <c r="H3566" s="884" t="s">
        <v>2852</v>
      </c>
      <c r="I3566" s="885" t="s">
        <v>5682</v>
      </c>
      <c r="J3566" s="888">
        <v>2</v>
      </c>
      <c r="K3566" s="853">
        <v>1</v>
      </c>
      <c r="L3566" s="853">
        <v>186</v>
      </c>
      <c r="M3566" s="845">
        <f t="shared" si="303"/>
        <v>186</v>
      </c>
      <c r="N3566" s="1115" t="s">
        <v>5342</v>
      </c>
      <c r="O3566" s="1129" t="str">
        <f t="shared" si="304"/>
        <v>●</v>
      </c>
      <c r="P3566" s="175"/>
      <c r="Q3566" s="175"/>
      <c r="R3566" s="175"/>
      <c r="S3566" s="175"/>
      <c r="T3566" s="175"/>
      <c r="U3566" s="175"/>
      <c r="V3566" s="175"/>
      <c r="W3566" s="175"/>
      <c r="X3566" s="175"/>
      <c r="Y3566" s="175"/>
      <c r="Z3566" s="175"/>
      <c r="AA3566" s="175"/>
      <c r="AB3566" s="175"/>
      <c r="AC3566" s="175"/>
      <c r="AD3566" s="175"/>
      <c r="AE3566" s="175"/>
      <c r="AF3566" s="175"/>
      <c r="AG3566" s="175"/>
    </row>
    <row r="3567" spans="1:33">
      <c r="A3567" s="647" t="str">
        <f t="shared" si="301"/>
        <v>令和2</v>
      </c>
      <c r="B3567" s="739">
        <f t="shared" si="302"/>
        <v>93</v>
      </c>
      <c r="C3567" s="846">
        <v>44230</v>
      </c>
      <c r="D3567" s="854"/>
      <c r="E3567" s="887">
        <v>1</v>
      </c>
      <c r="F3567" s="869" t="s">
        <v>7620</v>
      </c>
      <c r="G3567" s="884" t="s">
        <v>7495</v>
      </c>
      <c r="H3567" s="884" t="s">
        <v>2852</v>
      </c>
      <c r="I3567" s="885" t="s">
        <v>5682</v>
      </c>
      <c r="J3567" s="888">
        <v>2</v>
      </c>
      <c r="K3567" s="853">
        <v>1</v>
      </c>
      <c r="L3567" s="853">
        <v>179</v>
      </c>
      <c r="M3567" s="845">
        <f t="shared" si="303"/>
        <v>179</v>
      </c>
      <c r="N3567" s="1115" t="s">
        <v>5342</v>
      </c>
      <c r="O3567" s="1129" t="str">
        <f t="shared" si="304"/>
        <v>●</v>
      </c>
      <c r="P3567" s="175"/>
      <c r="Q3567" s="175"/>
      <c r="R3567" s="175"/>
      <c r="S3567" s="175"/>
      <c r="T3567" s="175"/>
      <c r="U3567" s="175"/>
      <c r="V3567" s="175"/>
      <c r="W3567" s="175"/>
      <c r="X3567" s="175"/>
      <c r="Y3567" s="175"/>
      <c r="Z3567" s="175"/>
      <c r="AA3567" s="175"/>
      <c r="AB3567" s="175"/>
      <c r="AC3567" s="175"/>
      <c r="AD3567" s="175"/>
      <c r="AE3567" s="175"/>
      <c r="AF3567" s="175"/>
      <c r="AG3567" s="175"/>
    </row>
    <row r="3568" spans="1:33">
      <c r="A3568" s="647" t="str">
        <f t="shared" si="301"/>
        <v>令和2</v>
      </c>
      <c r="B3568" s="739">
        <f t="shared" si="302"/>
        <v>93</v>
      </c>
      <c r="C3568" s="846">
        <v>44277</v>
      </c>
      <c r="D3568" s="854"/>
      <c r="E3568" s="887">
        <v>1</v>
      </c>
      <c r="F3568" s="869" t="s">
        <v>7621</v>
      </c>
      <c r="G3568" s="884" t="s">
        <v>7495</v>
      </c>
      <c r="H3568" s="884" t="s">
        <v>2852</v>
      </c>
      <c r="I3568" s="885" t="s">
        <v>5682</v>
      </c>
      <c r="J3568" s="888">
        <v>2</v>
      </c>
      <c r="K3568" s="853">
        <v>1</v>
      </c>
      <c r="L3568" s="853">
        <v>66</v>
      </c>
      <c r="M3568" s="845">
        <f t="shared" si="303"/>
        <v>66</v>
      </c>
      <c r="N3568" s="1115" t="s">
        <v>5342</v>
      </c>
      <c r="O3568" s="1129" t="str">
        <f t="shared" si="304"/>
        <v>●</v>
      </c>
      <c r="P3568" s="175"/>
      <c r="Q3568" s="175"/>
      <c r="R3568" s="175"/>
      <c r="S3568" s="175"/>
      <c r="T3568" s="175"/>
      <c r="U3568" s="175"/>
      <c r="V3568" s="175"/>
      <c r="W3568" s="175"/>
      <c r="X3568" s="175"/>
      <c r="Y3568" s="175"/>
      <c r="Z3568" s="175"/>
      <c r="AA3568" s="175"/>
      <c r="AB3568" s="175"/>
      <c r="AC3568" s="175"/>
      <c r="AD3568" s="175"/>
      <c r="AE3568" s="175"/>
      <c r="AF3568" s="175"/>
      <c r="AG3568" s="175"/>
    </row>
    <row r="3569" spans="1:33">
      <c r="A3569" s="647" t="str">
        <f t="shared" si="301"/>
        <v>令和2</v>
      </c>
      <c r="B3569" s="739">
        <f t="shared" si="302"/>
        <v>11</v>
      </c>
      <c r="C3569" s="846">
        <v>44098</v>
      </c>
      <c r="D3569" s="854">
        <v>44099</v>
      </c>
      <c r="E3569" s="851">
        <v>2</v>
      </c>
      <c r="F3569" s="889" t="s">
        <v>7622</v>
      </c>
      <c r="G3569" s="884" t="s">
        <v>7495</v>
      </c>
      <c r="H3569" s="850" t="s">
        <v>6337</v>
      </c>
      <c r="I3569" s="864" t="s">
        <v>5682</v>
      </c>
      <c r="J3569" s="890" t="s">
        <v>5345</v>
      </c>
      <c r="K3569" s="853">
        <v>72</v>
      </c>
      <c r="L3569" s="853">
        <f>72+26+167</f>
        <v>265</v>
      </c>
      <c r="M3569" s="845">
        <f t="shared" si="303"/>
        <v>530</v>
      </c>
      <c r="N3569" s="1115"/>
      <c r="O3569" s="1129" t="str">
        <f t="shared" si="304"/>
        <v>●</v>
      </c>
      <c r="P3569" s="175"/>
      <c r="Q3569" s="175"/>
      <c r="R3569" s="175"/>
      <c r="S3569" s="175"/>
      <c r="T3569" s="175"/>
      <c r="U3569" s="175"/>
      <c r="V3569" s="175"/>
      <c r="W3569" s="175"/>
      <c r="X3569" s="175"/>
      <c r="Y3569" s="175"/>
      <c r="Z3569" s="175"/>
      <c r="AA3569" s="175"/>
      <c r="AB3569" s="175"/>
      <c r="AC3569" s="175"/>
      <c r="AD3569" s="175"/>
      <c r="AE3569" s="175"/>
      <c r="AF3569" s="175"/>
      <c r="AG3569" s="175"/>
    </row>
    <row r="3570" spans="1:33">
      <c r="A3570" s="647" t="str">
        <f t="shared" si="301"/>
        <v>令和2</v>
      </c>
      <c r="B3570" s="739">
        <f t="shared" si="302"/>
        <v>32</v>
      </c>
      <c r="C3570" s="846">
        <v>44257</v>
      </c>
      <c r="D3570" s="854"/>
      <c r="E3570" s="887">
        <v>1</v>
      </c>
      <c r="F3570" s="869" t="s">
        <v>7623</v>
      </c>
      <c r="G3570" s="884" t="s">
        <v>7495</v>
      </c>
      <c r="H3570" s="884" t="s">
        <v>2852</v>
      </c>
      <c r="I3570" s="885" t="s">
        <v>5682</v>
      </c>
      <c r="J3570" s="888">
        <v>2</v>
      </c>
      <c r="K3570" s="853">
        <v>11</v>
      </c>
      <c r="L3570" s="853">
        <v>300</v>
      </c>
      <c r="M3570" s="845">
        <f t="shared" si="303"/>
        <v>300</v>
      </c>
      <c r="N3570" s="1115" t="s">
        <v>5342</v>
      </c>
      <c r="O3570" s="1129" t="str">
        <f t="shared" si="304"/>
        <v>●</v>
      </c>
      <c r="P3570" s="175"/>
      <c r="Q3570" s="175"/>
      <c r="R3570" s="175"/>
      <c r="S3570" s="175"/>
      <c r="T3570" s="175"/>
      <c r="U3570" s="175"/>
      <c r="V3570" s="175"/>
      <c r="W3570" s="175"/>
      <c r="X3570" s="175"/>
      <c r="Y3570" s="175"/>
      <c r="Z3570" s="175"/>
      <c r="AA3570" s="175"/>
      <c r="AB3570" s="175"/>
      <c r="AC3570" s="175"/>
      <c r="AD3570" s="175"/>
      <c r="AE3570" s="175"/>
      <c r="AF3570" s="175"/>
      <c r="AG3570" s="175"/>
    </row>
    <row r="3571" spans="1:33">
      <c r="A3571" s="647" t="str">
        <f t="shared" si="301"/>
        <v>令和2</v>
      </c>
      <c r="B3571" s="739">
        <f t="shared" si="302"/>
        <v>13</v>
      </c>
      <c r="C3571" s="846">
        <v>44161</v>
      </c>
      <c r="D3571" s="854">
        <v>44162</v>
      </c>
      <c r="E3571" s="879">
        <v>2</v>
      </c>
      <c r="F3571" s="869" t="s">
        <v>7624</v>
      </c>
      <c r="G3571" s="869" t="s">
        <v>7495</v>
      </c>
      <c r="H3571" s="869" t="s">
        <v>7625</v>
      </c>
      <c r="I3571" s="870" t="s">
        <v>7511</v>
      </c>
      <c r="J3571" s="871">
        <v>1</v>
      </c>
      <c r="K3571" s="845">
        <v>68</v>
      </c>
      <c r="L3571" s="845">
        <v>302</v>
      </c>
      <c r="M3571" s="845">
        <f t="shared" si="303"/>
        <v>604</v>
      </c>
      <c r="N3571" s="1115"/>
      <c r="O3571" s="1129" t="str">
        <f t="shared" si="304"/>
        <v>●</v>
      </c>
      <c r="P3571" s="175"/>
      <c r="Q3571" s="175"/>
      <c r="R3571" s="175"/>
      <c r="S3571" s="175"/>
      <c r="T3571" s="175"/>
      <c r="U3571" s="175"/>
      <c r="V3571" s="175"/>
      <c r="W3571" s="175"/>
      <c r="X3571" s="175"/>
      <c r="Y3571" s="175"/>
      <c r="Z3571" s="175"/>
      <c r="AA3571" s="175"/>
      <c r="AB3571" s="175"/>
      <c r="AC3571" s="175"/>
      <c r="AD3571" s="175"/>
      <c r="AE3571" s="175"/>
      <c r="AF3571" s="175"/>
      <c r="AG3571" s="175"/>
    </row>
    <row r="3572" spans="1:33">
      <c r="A3572" s="730" t="str">
        <f t="shared" si="301"/>
        <v>令和2</v>
      </c>
      <c r="B3572" s="739">
        <f t="shared" si="302"/>
        <v>83</v>
      </c>
      <c r="C3572" s="892">
        <v>44189</v>
      </c>
      <c r="D3572" s="893"/>
      <c r="E3572" s="894">
        <v>1</v>
      </c>
      <c r="F3572" s="895" t="s">
        <v>7626</v>
      </c>
      <c r="G3572" s="895" t="s">
        <v>7495</v>
      </c>
      <c r="H3572" s="895" t="s">
        <v>7625</v>
      </c>
      <c r="I3572" s="896" t="s">
        <v>7511</v>
      </c>
      <c r="J3572" s="897">
        <v>1</v>
      </c>
      <c r="K3572" s="891">
        <v>2</v>
      </c>
      <c r="L3572" s="891">
        <v>51</v>
      </c>
      <c r="M3572" s="891">
        <f t="shared" si="303"/>
        <v>51</v>
      </c>
      <c r="N3572" s="1115"/>
      <c r="O3572" s="1129" t="str">
        <f t="shared" si="304"/>
        <v>●</v>
      </c>
      <c r="P3572" s="175"/>
      <c r="Q3572" s="175"/>
      <c r="R3572" s="175"/>
      <c r="S3572" s="175"/>
      <c r="T3572" s="175"/>
      <c r="U3572" s="175"/>
      <c r="V3572" s="175"/>
      <c r="W3572" s="175"/>
      <c r="X3572" s="175"/>
      <c r="Y3572" s="175"/>
      <c r="Z3572" s="175"/>
      <c r="AA3572" s="175"/>
      <c r="AB3572" s="175"/>
      <c r="AC3572" s="175"/>
      <c r="AD3572" s="175"/>
      <c r="AE3572" s="175"/>
      <c r="AF3572" s="175"/>
      <c r="AG3572" s="175"/>
    </row>
    <row r="3573" spans="1:33" ht="30">
      <c r="A3573" s="836" t="str">
        <f t="shared" si="301"/>
        <v>令和3</v>
      </c>
      <c r="B3573" s="739">
        <f t="shared" si="302"/>
        <v>22</v>
      </c>
      <c r="C3573" s="898">
        <v>44468</v>
      </c>
      <c r="D3573" s="898"/>
      <c r="E3573" s="899">
        <v>1</v>
      </c>
      <c r="F3573" s="900" t="s">
        <v>7627</v>
      </c>
      <c r="G3573" s="901" t="s">
        <v>7495</v>
      </c>
      <c r="H3573" s="901" t="s">
        <v>2920</v>
      </c>
      <c r="I3573" s="902" t="s">
        <v>7493</v>
      </c>
      <c r="J3573" s="903">
        <v>1</v>
      </c>
      <c r="K3573" s="904">
        <v>34</v>
      </c>
      <c r="L3573" s="904">
        <v>137</v>
      </c>
      <c r="M3573" s="905">
        <f t="shared" si="303"/>
        <v>137</v>
      </c>
      <c r="N3573" s="1117" t="s">
        <v>5342</v>
      </c>
      <c r="O3573" s="1129" t="str">
        <f t="shared" si="304"/>
        <v>●</v>
      </c>
      <c r="P3573" s="175"/>
      <c r="Q3573" s="175"/>
      <c r="R3573" s="175"/>
      <c r="S3573" s="175"/>
      <c r="T3573" s="175"/>
      <c r="U3573" s="175"/>
      <c r="V3573" s="175"/>
      <c r="W3573" s="175"/>
      <c r="X3573" s="175"/>
      <c r="Y3573" s="175"/>
      <c r="Z3573" s="175"/>
      <c r="AA3573" s="175"/>
      <c r="AB3573" s="175"/>
      <c r="AC3573" s="175"/>
      <c r="AD3573" s="175"/>
      <c r="AE3573" s="175"/>
      <c r="AF3573" s="175"/>
      <c r="AG3573" s="175"/>
    </row>
    <row r="3574" spans="1:33">
      <c r="A3574" s="647" t="str">
        <f t="shared" si="301"/>
        <v>令和3</v>
      </c>
      <c r="B3574" s="739">
        <f t="shared" si="302"/>
        <v>34</v>
      </c>
      <c r="C3574" s="906">
        <v>44340</v>
      </c>
      <c r="D3574" s="906"/>
      <c r="E3574" s="665">
        <v>1</v>
      </c>
      <c r="F3574" s="907" t="s">
        <v>7628</v>
      </c>
      <c r="G3574" s="907" t="s">
        <v>7495</v>
      </c>
      <c r="H3574" s="907" t="s">
        <v>3235</v>
      </c>
      <c r="I3574" s="663" t="s">
        <v>6211</v>
      </c>
      <c r="J3574" s="669">
        <v>1</v>
      </c>
      <c r="K3574" s="656">
        <v>13</v>
      </c>
      <c r="L3574" s="656">
        <v>270</v>
      </c>
      <c r="M3574" s="176">
        <f t="shared" si="303"/>
        <v>270</v>
      </c>
      <c r="N3574" s="1105" t="s">
        <v>5342</v>
      </c>
      <c r="O3574" s="1129" t="str">
        <f t="shared" si="304"/>
        <v>●</v>
      </c>
      <c r="P3574" s="175"/>
      <c r="Q3574" s="175"/>
      <c r="R3574" s="175"/>
      <c r="S3574" s="175"/>
      <c r="T3574" s="175"/>
      <c r="U3574" s="175"/>
      <c r="V3574" s="175"/>
      <c r="W3574" s="175"/>
      <c r="X3574" s="175"/>
      <c r="Y3574" s="175"/>
      <c r="Z3574" s="175"/>
      <c r="AA3574" s="175"/>
      <c r="AB3574" s="175"/>
      <c r="AC3574" s="175"/>
      <c r="AD3574" s="175"/>
      <c r="AE3574" s="175"/>
      <c r="AF3574" s="175"/>
      <c r="AG3574" s="175"/>
    </row>
    <row r="3575" spans="1:33" ht="30">
      <c r="A3575" s="647" t="str">
        <f t="shared" si="301"/>
        <v>令和3</v>
      </c>
      <c r="B3575" s="739">
        <f t="shared" si="302"/>
        <v>112</v>
      </c>
      <c r="C3575" s="906">
        <v>44342</v>
      </c>
      <c r="D3575" s="906"/>
      <c r="E3575" s="665">
        <v>1</v>
      </c>
      <c r="F3575" s="907" t="s">
        <v>7629</v>
      </c>
      <c r="G3575" s="907" t="s">
        <v>7495</v>
      </c>
      <c r="H3575" s="907" t="s">
        <v>3235</v>
      </c>
      <c r="I3575" s="663" t="s">
        <v>6211</v>
      </c>
      <c r="J3575" s="669">
        <v>1</v>
      </c>
      <c r="K3575" s="656">
        <v>2</v>
      </c>
      <c r="L3575" s="656">
        <v>147</v>
      </c>
      <c r="M3575" s="176">
        <f t="shared" si="303"/>
        <v>147</v>
      </c>
      <c r="N3575" s="1105" t="s">
        <v>5342</v>
      </c>
      <c r="O3575" s="1129" t="str">
        <f t="shared" si="304"/>
        <v>●</v>
      </c>
      <c r="P3575" s="175"/>
      <c r="Q3575" s="175"/>
      <c r="R3575" s="175"/>
      <c r="S3575" s="175"/>
      <c r="T3575" s="175"/>
      <c r="U3575" s="175"/>
      <c r="V3575" s="175"/>
      <c r="W3575" s="175"/>
      <c r="X3575" s="175"/>
      <c r="Y3575" s="175"/>
      <c r="Z3575" s="175"/>
      <c r="AA3575" s="175"/>
      <c r="AB3575" s="175"/>
      <c r="AC3575" s="175"/>
      <c r="AD3575" s="175"/>
      <c r="AE3575" s="175"/>
      <c r="AF3575" s="175"/>
      <c r="AG3575" s="175"/>
    </row>
    <row r="3576" spans="1:33">
      <c r="A3576" s="647" t="str">
        <f t="shared" si="301"/>
        <v>令和3</v>
      </c>
      <c r="B3576" s="739">
        <f t="shared" si="302"/>
        <v>6</v>
      </c>
      <c r="C3576" s="906">
        <v>44331</v>
      </c>
      <c r="D3576" s="906"/>
      <c r="E3576" s="665">
        <v>1</v>
      </c>
      <c r="F3576" s="908" t="s">
        <v>7630</v>
      </c>
      <c r="G3576" s="907" t="s">
        <v>7495</v>
      </c>
      <c r="H3576" s="907" t="s">
        <v>3585</v>
      </c>
      <c r="I3576" s="909" t="s">
        <v>5039</v>
      </c>
      <c r="J3576" s="669">
        <v>1</v>
      </c>
      <c r="K3576" s="656">
        <v>122</v>
      </c>
      <c r="L3576" s="656">
        <v>421</v>
      </c>
      <c r="M3576" s="176">
        <f t="shared" si="303"/>
        <v>421</v>
      </c>
      <c r="N3576" s="1105" t="s">
        <v>5342</v>
      </c>
      <c r="O3576" s="1129" t="str">
        <f t="shared" si="304"/>
        <v>●</v>
      </c>
      <c r="P3576" s="175"/>
      <c r="Q3576" s="175"/>
      <c r="R3576" s="175"/>
      <c r="S3576" s="175"/>
      <c r="T3576" s="175"/>
      <c r="U3576" s="175"/>
      <c r="V3576" s="175"/>
      <c r="W3576" s="175"/>
      <c r="X3576" s="175"/>
      <c r="Y3576" s="175"/>
      <c r="Z3576" s="175"/>
      <c r="AA3576" s="175"/>
      <c r="AB3576" s="175"/>
      <c r="AC3576" s="175"/>
      <c r="AD3576" s="175"/>
      <c r="AE3576" s="175"/>
      <c r="AF3576" s="175"/>
      <c r="AG3576" s="175"/>
    </row>
    <row r="3577" spans="1:33">
      <c r="A3577" s="647" t="str">
        <f t="shared" si="301"/>
        <v>令和3</v>
      </c>
      <c r="B3577" s="739">
        <f t="shared" si="302"/>
        <v>93</v>
      </c>
      <c r="C3577" s="906">
        <v>44330</v>
      </c>
      <c r="D3577" s="906"/>
      <c r="E3577" s="665">
        <v>1</v>
      </c>
      <c r="F3577" s="908" t="s">
        <v>7631</v>
      </c>
      <c r="G3577" s="907" t="s">
        <v>7495</v>
      </c>
      <c r="H3577" s="907" t="s">
        <v>3585</v>
      </c>
      <c r="I3577" s="909" t="s">
        <v>5039</v>
      </c>
      <c r="J3577" s="669">
        <v>1</v>
      </c>
      <c r="K3577" s="656">
        <v>3</v>
      </c>
      <c r="L3577" s="656">
        <v>234</v>
      </c>
      <c r="M3577" s="176">
        <f t="shared" si="303"/>
        <v>234</v>
      </c>
      <c r="N3577" s="1105" t="s">
        <v>5342</v>
      </c>
      <c r="O3577" s="1129" t="str">
        <f t="shared" si="304"/>
        <v>●</v>
      </c>
      <c r="P3577" s="175"/>
      <c r="Q3577" s="175"/>
      <c r="R3577" s="175"/>
      <c r="S3577" s="175"/>
      <c r="T3577" s="175"/>
      <c r="U3577" s="175"/>
      <c r="V3577" s="175"/>
      <c r="W3577" s="175"/>
      <c r="X3577" s="175"/>
      <c r="Y3577" s="175"/>
      <c r="Z3577" s="175"/>
      <c r="AA3577" s="175"/>
      <c r="AB3577" s="175"/>
      <c r="AC3577" s="175"/>
      <c r="AD3577" s="175"/>
      <c r="AE3577" s="175"/>
      <c r="AF3577" s="175"/>
      <c r="AG3577" s="175"/>
    </row>
    <row r="3578" spans="1:33">
      <c r="A3578" s="647" t="str">
        <f t="shared" si="301"/>
        <v>令和3</v>
      </c>
      <c r="B3578" s="739">
        <f t="shared" si="302"/>
        <v>7</v>
      </c>
      <c r="C3578" s="906">
        <v>44357</v>
      </c>
      <c r="D3578" s="906">
        <v>44358</v>
      </c>
      <c r="E3578" s="665">
        <v>2</v>
      </c>
      <c r="F3578" s="908" t="s">
        <v>7632</v>
      </c>
      <c r="G3578" s="907" t="s">
        <v>7495</v>
      </c>
      <c r="H3578" s="907" t="s">
        <v>3536</v>
      </c>
      <c r="I3578" s="909" t="s">
        <v>5039</v>
      </c>
      <c r="J3578" s="669">
        <v>1</v>
      </c>
      <c r="K3578" s="656">
        <v>118</v>
      </c>
      <c r="L3578" s="656">
        <v>702</v>
      </c>
      <c r="M3578" s="176">
        <f t="shared" si="303"/>
        <v>1404</v>
      </c>
      <c r="N3578" s="1105"/>
      <c r="O3578" s="1129" t="str">
        <f t="shared" si="304"/>
        <v>●</v>
      </c>
      <c r="P3578" s="175"/>
      <c r="Q3578" s="175"/>
      <c r="R3578" s="175"/>
      <c r="S3578" s="175"/>
      <c r="T3578" s="175"/>
      <c r="U3578" s="175"/>
      <c r="V3578" s="175"/>
      <c r="W3578" s="175"/>
      <c r="X3578" s="175"/>
      <c r="Y3578" s="175"/>
      <c r="Z3578" s="175"/>
      <c r="AA3578" s="175"/>
      <c r="AB3578" s="175"/>
      <c r="AC3578" s="175"/>
      <c r="AD3578" s="175"/>
      <c r="AE3578" s="175"/>
      <c r="AF3578" s="175"/>
      <c r="AG3578" s="175"/>
    </row>
    <row r="3579" spans="1:33">
      <c r="A3579" s="647" t="str">
        <f t="shared" si="301"/>
        <v>令和3</v>
      </c>
      <c r="B3579" s="739">
        <f t="shared" si="302"/>
        <v>127</v>
      </c>
      <c r="C3579" s="906">
        <v>44386</v>
      </c>
      <c r="D3579" s="906"/>
      <c r="E3579" s="910">
        <v>1</v>
      </c>
      <c r="F3579" s="911" t="s">
        <v>7633</v>
      </c>
      <c r="G3579" s="907" t="s">
        <v>7495</v>
      </c>
      <c r="H3579" s="911" t="s">
        <v>7634</v>
      </c>
      <c r="I3579" s="912" t="s">
        <v>6211</v>
      </c>
      <c r="J3579" s="913">
        <v>1</v>
      </c>
      <c r="K3579" s="914">
        <v>1</v>
      </c>
      <c r="L3579" s="914">
        <v>185</v>
      </c>
      <c r="M3579" s="176">
        <f t="shared" si="303"/>
        <v>185</v>
      </c>
      <c r="N3579" s="1105" t="s">
        <v>5342</v>
      </c>
      <c r="O3579" s="1129" t="str">
        <f t="shared" si="304"/>
        <v>●</v>
      </c>
      <c r="P3579" s="175"/>
      <c r="Q3579" s="175"/>
      <c r="R3579" s="175"/>
      <c r="S3579" s="175"/>
      <c r="T3579" s="175"/>
      <c r="U3579" s="175"/>
      <c r="V3579" s="175"/>
      <c r="W3579" s="175"/>
      <c r="X3579" s="175"/>
      <c r="Y3579" s="175"/>
      <c r="Z3579" s="175"/>
      <c r="AA3579" s="175"/>
      <c r="AB3579" s="175"/>
      <c r="AC3579" s="175"/>
      <c r="AD3579" s="175"/>
      <c r="AE3579" s="175"/>
      <c r="AF3579" s="175"/>
      <c r="AG3579" s="175"/>
    </row>
    <row r="3580" spans="1:33">
      <c r="A3580" s="647" t="str">
        <f t="shared" si="301"/>
        <v>令和3</v>
      </c>
      <c r="B3580" s="739">
        <f t="shared" si="302"/>
        <v>93</v>
      </c>
      <c r="C3580" s="906">
        <v>44392</v>
      </c>
      <c r="D3580" s="906"/>
      <c r="E3580" s="910">
        <v>1</v>
      </c>
      <c r="F3580" s="911" t="s">
        <v>7635</v>
      </c>
      <c r="G3580" s="907" t="s">
        <v>7495</v>
      </c>
      <c r="H3580" s="911" t="s">
        <v>5114</v>
      </c>
      <c r="I3580" s="912" t="s">
        <v>6211</v>
      </c>
      <c r="J3580" s="913">
        <v>2</v>
      </c>
      <c r="K3580" s="914">
        <v>3</v>
      </c>
      <c r="L3580" s="914">
        <v>273</v>
      </c>
      <c r="M3580" s="176">
        <f t="shared" si="303"/>
        <v>273</v>
      </c>
      <c r="N3580" s="1105" t="s">
        <v>5342</v>
      </c>
      <c r="O3580" s="1129" t="str">
        <f t="shared" si="304"/>
        <v>●</v>
      </c>
      <c r="P3580" s="175"/>
      <c r="Q3580" s="175"/>
      <c r="R3580" s="175"/>
      <c r="S3580" s="175"/>
      <c r="T3580" s="175"/>
      <c r="U3580" s="175"/>
      <c r="V3580" s="175"/>
      <c r="W3580" s="175"/>
      <c r="X3580" s="175"/>
      <c r="Y3580" s="175"/>
      <c r="Z3580" s="175"/>
      <c r="AA3580" s="175"/>
      <c r="AB3580" s="175"/>
      <c r="AC3580" s="175"/>
      <c r="AD3580" s="175"/>
      <c r="AE3580" s="175"/>
      <c r="AF3580" s="175"/>
      <c r="AG3580" s="175"/>
    </row>
    <row r="3581" spans="1:33" ht="30">
      <c r="A3581" s="647" t="str">
        <f t="shared" si="301"/>
        <v>令和3</v>
      </c>
      <c r="B3581" s="739">
        <f t="shared" si="302"/>
        <v>36</v>
      </c>
      <c r="C3581" s="906">
        <v>44404</v>
      </c>
      <c r="D3581" s="906"/>
      <c r="E3581" s="910">
        <v>1</v>
      </c>
      <c r="F3581" s="911" t="s">
        <v>7636</v>
      </c>
      <c r="G3581" s="907" t="s">
        <v>7495</v>
      </c>
      <c r="H3581" s="911" t="s">
        <v>7634</v>
      </c>
      <c r="I3581" s="912" t="s">
        <v>6211</v>
      </c>
      <c r="J3581" s="913">
        <v>2</v>
      </c>
      <c r="K3581" s="914">
        <v>10</v>
      </c>
      <c r="L3581" s="914">
        <v>131</v>
      </c>
      <c r="M3581" s="176">
        <f t="shared" si="303"/>
        <v>131</v>
      </c>
      <c r="N3581" s="1105"/>
      <c r="O3581" s="1129" t="str">
        <f t="shared" si="304"/>
        <v>●</v>
      </c>
      <c r="P3581" s="175"/>
      <c r="Q3581" s="175"/>
      <c r="R3581" s="175"/>
      <c r="S3581" s="175"/>
      <c r="T3581" s="175"/>
      <c r="U3581" s="175"/>
      <c r="V3581" s="175"/>
      <c r="W3581" s="175"/>
      <c r="X3581" s="175"/>
      <c r="Y3581" s="175"/>
      <c r="Z3581" s="175"/>
      <c r="AA3581" s="175"/>
      <c r="AB3581" s="175"/>
      <c r="AC3581" s="175"/>
      <c r="AD3581" s="175"/>
      <c r="AE3581" s="175"/>
      <c r="AF3581" s="175"/>
      <c r="AG3581" s="175"/>
    </row>
    <row r="3582" spans="1:33" ht="30">
      <c r="A3582" s="647" t="str">
        <f t="shared" si="301"/>
        <v>令和3</v>
      </c>
      <c r="B3582" s="739">
        <f t="shared" si="302"/>
        <v>79</v>
      </c>
      <c r="C3582" s="906">
        <v>44412</v>
      </c>
      <c r="D3582" s="906"/>
      <c r="E3582" s="666">
        <v>1</v>
      </c>
      <c r="F3582" s="907" t="s">
        <v>7637</v>
      </c>
      <c r="G3582" s="907" t="s">
        <v>7495</v>
      </c>
      <c r="H3582" s="907" t="s">
        <v>7634</v>
      </c>
      <c r="I3582" s="912" t="s">
        <v>6211</v>
      </c>
      <c r="J3582" s="669">
        <v>1</v>
      </c>
      <c r="K3582" s="656">
        <v>4</v>
      </c>
      <c r="L3582" s="915">
        <v>199</v>
      </c>
      <c r="M3582" s="176">
        <f t="shared" si="303"/>
        <v>199</v>
      </c>
      <c r="N3582" s="1105" t="s">
        <v>5342</v>
      </c>
      <c r="O3582" s="1129" t="str">
        <f t="shared" si="304"/>
        <v>●</v>
      </c>
      <c r="P3582" s="175"/>
      <c r="Q3582" s="175"/>
      <c r="R3582" s="175"/>
      <c r="S3582" s="175"/>
      <c r="T3582" s="175"/>
      <c r="U3582" s="175"/>
      <c r="V3582" s="175"/>
      <c r="W3582" s="175"/>
      <c r="X3582" s="175"/>
      <c r="Y3582" s="175"/>
      <c r="Z3582" s="175"/>
      <c r="AA3582" s="175"/>
      <c r="AB3582" s="175"/>
      <c r="AC3582" s="175"/>
      <c r="AD3582" s="175"/>
      <c r="AE3582" s="175"/>
      <c r="AF3582" s="175"/>
      <c r="AG3582" s="175"/>
    </row>
    <row r="3583" spans="1:33">
      <c r="A3583" s="647" t="str">
        <f t="shared" si="301"/>
        <v>令和3</v>
      </c>
      <c r="B3583" s="739">
        <f t="shared" si="302"/>
        <v>5</v>
      </c>
      <c r="C3583" s="906">
        <v>44376</v>
      </c>
      <c r="D3583" s="906">
        <v>44348</v>
      </c>
      <c r="E3583" s="665">
        <v>3</v>
      </c>
      <c r="F3583" s="908" t="s">
        <v>7638</v>
      </c>
      <c r="G3583" s="907" t="s">
        <v>7495</v>
      </c>
      <c r="H3583" s="907" t="s">
        <v>3547</v>
      </c>
      <c r="I3583" s="909" t="s">
        <v>5039</v>
      </c>
      <c r="J3583" s="669">
        <v>1</v>
      </c>
      <c r="K3583" s="656">
        <v>161</v>
      </c>
      <c r="L3583" s="656">
        <v>873</v>
      </c>
      <c r="M3583" s="176">
        <f t="shared" si="303"/>
        <v>2619</v>
      </c>
      <c r="N3583" s="1105" t="s">
        <v>5342</v>
      </c>
      <c r="O3583" s="1129" t="str">
        <f t="shared" si="304"/>
        <v>●</v>
      </c>
      <c r="P3583" s="175"/>
      <c r="Q3583" s="175"/>
      <c r="R3583" s="175"/>
      <c r="S3583" s="175"/>
      <c r="T3583" s="175"/>
      <c r="U3583" s="175"/>
      <c r="V3583" s="175"/>
      <c r="W3583" s="175"/>
      <c r="X3583" s="175"/>
      <c r="Y3583" s="175"/>
      <c r="Z3583" s="175"/>
      <c r="AA3583" s="175"/>
      <c r="AB3583" s="175"/>
      <c r="AC3583" s="175"/>
      <c r="AD3583" s="175"/>
      <c r="AE3583" s="175"/>
      <c r="AF3583" s="175"/>
      <c r="AG3583" s="175"/>
    </row>
    <row r="3584" spans="1:33">
      <c r="A3584" s="647" t="str">
        <f t="shared" si="301"/>
        <v>令和3</v>
      </c>
      <c r="B3584" s="739">
        <f t="shared" si="302"/>
        <v>20</v>
      </c>
      <c r="C3584" s="906">
        <v>44382</v>
      </c>
      <c r="D3584" s="906">
        <v>44383</v>
      </c>
      <c r="E3584" s="910">
        <v>2</v>
      </c>
      <c r="F3584" s="916" t="s">
        <v>7639</v>
      </c>
      <c r="G3584" s="911" t="s">
        <v>3829</v>
      </c>
      <c r="H3584" s="911" t="s">
        <v>2920</v>
      </c>
      <c r="I3584" s="917" t="s">
        <v>7493</v>
      </c>
      <c r="J3584" s="913">
        <v>1</v>
      </c>
      <c r="K3584" s="914">
        <v>36</v>
      </c>
      <c r="L3584" s="914">
        <v>42</v>
      </c>
      <c r="M3584" s="176">
        <f t="shared" si="303"/>
        <v>84</v>
      </c>
      <c r="N3584" s="1117"/>
      <c r="O3584" s="1129" t="str">
        <f t="shared" si="304"/>
        <v/>
      </c>
      <c r="P3584" s="175"/>
      <c r="Q3584" s="175"/>
      <c r="R3584" s="175"/>
      <c r="S3584" s="175"/>
      <c r="T3584" s="175"/>
      <c r="U3584" s="175"/>
      <c r="V3584" s="175"/>
      <c r="W3584" s="175"/>
      <c r="X3584" s="175"/>
      <c r="Y3584" s="175"/>
      <c r="Z3584" s="175"/>
      <c r="AA3584" s="175"/>
      <c r="AB3584" s="175"/>
      <c r="AC3584" s="175"/>
      <c r="AD3584" s="175"/>
      <c r="AE3584" s="175"/>
      <c r="AF3584" s="175"/>
      <c r="AG3584" s="175"/>
    </row>
    <row r="3585" spans="1:33" ht="30">
      <c r="A3585" s="647" t="str">
        <f t="shared" si="301"/>
        <v>令和3</v>
      </c>
      <c r="B3585" s="739">
        <f t="shared" si="302"/>
        <v>127</v>
      </c>
      <c r="C3585" s="906">
        <v>44349</v>
      </c>
      <c r="D3585" s="906"/>
      <c r="E3585" s="910">
        <v>1</v>
      </c>
      <c r="F3585" s="916" t="s">
        <v>7640</v>
      </c>
      <c r="G3585" s="911" t="s">
        <v>7495</v>
      </c>
      <c r="H3585" s="911" t="s">
        <v>2642</v>
      </c>
      <c r="I3585" s="917" t="s">
        <v>7641</v>
      </c>
      <c r="J3585" s="913">
        <v>2</v>
      </c>
      <c r="K3585" s="914">
        <v>1</v>
      </c>
      <c r="L3585" s="914">
        <v>136</v>
      </c>
      <c r="M3585" s="176">
        <f t="shared" si="303"/>
        <v>136</v>
      </c>
      <c r="N3585" s="1117" t="s">
        <v>5519</v>
      </c>
      <c r="O3585" s="1129" t="str">
        <f t="shared" si="304"/>
        <v>●</v>
      </c>
      <c r="P3585" s="175"/>
      <c r="Q3585" s="175"/>
      <c r="R3585" s="175"/>
      <c r="S3585" s="175"/>
      <c r="T3585" s="175"/>
      <c r="U3585" s="175"/>
      <c r="V3585" s="175"/>
      <c r="W3585" s="175"/>
      <c r="X3585" s="175"/>
      <c r="Y3585" s="175"/>
      <c r="Z3585" s="175"/>
      <c r="AA3585" s="175"/>
      <c r="AB3585" s="175"/>
      <c r="AC3585" s="175"/>
      <c r="AD3585" s="175"/>
      <c r="AE3585" s="175"/>
      <c r="AF3585" s="175"/>
      <c r="AG3585" s="175"/>
    </row>
    <row r="3586" spans="1:33">
      <c r="A3586" s="647" t="str">
        <f t="shared" ref="A3586:A3649" si="305">IF(TEXT(EDATE(C3586,-3),"ggge")="平成31","令和1",TEXT(EDATE(C3586,-3),"ggge"))</f>
        <v>令和3</v>
      </c>
      <c r="B3586" s="739">
        <f t="shared" si="302"/>
        <v>127</v>
      </c>
      <c r="C3586" s="906">
        <v>44365</v>
      </c>
      <c r="D3586" s="906"/>
      <c r="E3586" s="910">
        <v>1</v>
      </c>
      <c r="F3586" s="916" t="s">
        <v>7642</v>
      </c>
      <c r="G3586" s="911" t="s">
        <v>7495</v>
      </c>
      <c r="H3586" s="911" t="s">
        <v>7643</v>
      </c>
      <c r="I3586" s="917" t="s">
        <v>7641</v>
      </c>
      <c r="J3586" s="913">
        <v>2</v>
      </c>
      <c r="K3586" s="914">
        <v>1</v>
      </c>
      <c r="L3586" s="914">
        <v>185</v>
      </c>
      <c r="M3586" s="176">
        <f t="shared" si="303"/>
        <v>185</v>
      </c>
      <c r="N3586" s="1117" t="s">
        <v>5519</v>
      </c>
      <c r="O3586" s="1129" t="str">
        <f t="shared" si="304"/>
        <v>●</v>
      </c>
      <c r="P3586" s="175"/>
      <c r="Q3586" s="175"/>
      <c r="R3586" s="175"/>
      <c r="S3586" s="175"/>
      <c r="T3586" s="175"/>
      <c r="U3586" s="175"/>
      <c r="V3586" s="175"/>
      <c r="W3586" s="175"/>
      <c r="X3586" s="175"/>
      <c r="Y3586" s="175"/>
      <c r="Z3586" s="175"/>
      <c r="AA3586" s="175"/>
      <c r="AB3586" s="175"/>
      <c r="AC3586" s="175"/>
      <c r="AD3586" s="175"/>
      <c r="AE3586" s="175"/>
      <c r="AF3586" s="175"/>
      <c r="AG3586" s="175"/>
    </row>
    <row r="3587" spans="1:33">
      <c r="A3587" s="647" t="str">
        <f t="shared" si="305"/>
        <v>令和3</v>
      </c>
      <c r="B3587" s="739">
        <f t="shared" si="302"/>
        <v>43</v>
      </c>
      <c r="C3587" s="906">
        <v>44455</v>
      </c>
      <c r="D3587" s="906"/>
      <c r="E3587" s="910">
        <v>1</v>
      </c>
      <c r="F3587" s="916" t="s">
        <v>7644</v>
      </c>
      <c r="G3587" s="911" t="s">
        <v>7526</v>
      </c>
      <c r="H3587" s="911" t="s">
        <v>3321</v>
      </c>
      <c r="I3587" s="917" t="s">
        <v>7641</v>
      </c>
      <c r="J3587" s="913">
        <v>2</v>
      </c>
      <c r="K3587" s="914">
        <v>8</v>
      </c>
      <c r="L3587" s="914">
        <v>174</v>
      </c>
      <c r="M3587" s="176">
        <f t="shared" si="303"/>
        <v>174</v>
      </c>
      <c r="N3587" s="1117"/>
      <c r="O3587" s="1129" t="str">
        <f t="shared" si="304"/>
        <v>●</v>
      </c>
      <c r="P3587" s="175"/>
      <c r="Q3587" s="175"/>
      <c r="R3587" s="175"/>
      <c r="S3587" s="175"/>
      <c r="T3587" s="175"/>
      <c r="U3587" s="175"/>
      <c r="V3587" s="175"/>
      <c r="W3587" s="175"/>
      <c r="X3587" s="175"/>
      <c r="Y3587" s="175"/>
      <c r="Z3587" s="175"/>
      <c r="AA3587" s="175"/>
      <c r="AB3587" s="175"/>
      <c r="AC3587" s="175"/>
      <c r="AD3587" s="175"/>
      <c r="AE3587" s="175"/>
      <c r="AF3587" s="175"/>
      <c r="AG3587" s="175"/>
    </row>
    <row r="3588" spans="1:33" ht="30">
      <c r="A3588" s="647" t="str">
        <f t="shared" si="305"/>
        <v>令和3</v>
      </c>
      <c r="B3588" s="739">
        <f t="shared" ref="B3588:B3651" si="306">IF(ISBLANK(K3588),"-",COUNTIFS($K:$K,"&gt;"&amp;K3588,A:A,A3588)+1)</f>
        <v>79</v>
      </c>
      <c r="C3588" s="906">
        <v>44468</v>
      </c>
      <c r="D3588" s="906"/>
      <c r="E3588" s="910">
        <v>1</v>
      </c>
      <c r="F3588" s="916" t="s">
        <v>7645</v>
      </c>
      <c r="G3588" s="911" t="s">
        <v>7526</v>
      </c>
      <c r="H3588" s="911" t="s">
        <v>3321</v>
      </c>
      <c r="I3588" s="917" t="s">
        <v>7641</v>
      </c>
      <c r="J3588" s="913">
        <v>2</v>
      </c>
      <c r="K3588" s="914">
        <v>4</v>
      </c>
      <c r="L3588" s="914">
        <v>528</v>
      </c>
      <c r="M3588" s="176">
        <f t="shared" ref="M3588:M3651" si="307">E3588*L3588</f>
        <v>528</v>
      </c>
      <c r="N3588" s="1117" t="s">
        <v>5519</v>
      </c>
      <c r="O3588" s="1129" t="str">
        <f t="shared" ref="O3588:O3651" si="308">IF(COUNTIF(G3588,"*オンライン*"),"●","")</f>
        <v>●</v>
      </c>
      <c r="P3588" s="175"/>
      <c r="Q3588" s="175"/>
      <c r="R3588" s="175"/>
      <c r="S3588" s="175"/>
      <c r="T3588" s="175"/>
      <c r="U3588" s="175"/>
      <c r="V3588" s="175"/>
      <c r="W3588" s="175"/>
      <c r="X3588" s="175"/>
      <c r="Y3588" s="175"/>
      <c r="Z3588" s="175"/>
      <c r="AA3588" s="175"/>
      <c r="AB3588" s="175"/>
      <c r="AC3588" s="175"/>
      <c r="AD3588" s="175"/>
      <c r="AE3588" s="175"/>
      <c r="AF3588" s="175"/>
      <c r="AG3588" s="175"/>
    </row>
    <row r="3589" spans="1:33">
      <c r="A3589" s="647" t="str">
        <f t="shared" si="305"/>
        <v>令和3</v>
      </c>
      <c r="B3589" s="739">
        <f t="shared" si="306"/>
        <v>127</v>
      </c>
      <c r="C3589" s="906">
        <v>44488</v>
      </c>
      <c r="D3589" s="906"/>
      <c r="E3589" s="910">
        <v>1</v>
      </c>
      <c r="F3589" s="916" t="s">
        <v>7646</v>
      </c>
      <c r="G3589" s="911" t="s">
        <v>7526</v>
      </c>
      <c r="H3589" s="911" t="s">
        <v>2642</v>
      </c>
      <c r="I3589" s="917" t="s">
        <v>7641</v>
      </c>
      <c r="J3589" s="913">
        <v>2</v>
      </c>
      <c r="K3589" s="914">
        <v>1</v>
      </c>
      <c r="L3589" s="914">
        <v>488</v>
      </c>
      <c r="M3589" s="176">
        <f t="shared" si="307"/>
        <v>488</v>
      </c>
      <c r="N3589" s="1117" t="s">
        <v>5519</v>
      </c>
      <c r="O3589" s="1129" t="str">
        <f t="shared" si="308"/>
        <v>●</v>
      </c>
      <c r="P3589" s="175"/>
      <c r="Q3589" s="175"/>
      <c r="R3589" s="175"/>
      <c r="S3589" s="175"/>
      <c r="T3589" s="175"/>
      <c r="U3589" s="175"/>
      <c r="V3589" s="175"/>
      <c r="W3589" s="175"/>
      <c r="X3589" s="175"/>
      <c r="Y3589" s="175"/>
      <c r="Z3589" s="175"/>
      <c r="AA3589" s="175"/>
      <c r="AB3589" s="175"/>
      <c r="AC3589" s="175"/>
      <c r="AD3589" s="175"/>
      <c r="AE3589" s="175"/>
      <c r="AF3589" s="175"/>
      <c r="AG3589" s="175"/>
    </row>
    <row r="3590" spans="1:33">
      <c r="A3590" s="647" t="str">
        <f t="shared" si="305"/>
        <v>令和3</v>
      </c>
      <c r="B3590" s="739">
        <f t="shared" si="306"/>
        <v>43</v>
      </c>
      <c r="C3590" s="906">
        <v>44438</v>
      </c>
      <c r="D3590" s="906">
        <v>44439</v>
      </c>
      <c r="E3590" s="665">
        <v>2</v>
      </c>
      <c r="F3590" s="908" t="s">
        <v>7647</v>
      </c>
      <c r="G3590" s="907" t="s">
        <v>7495</v>
      </c>
      <c r="H3590" s="907" t="s">
        <v>3536</v>
      </c>
      <c r="I3590" s="909" t="s">
        <v>5039</v>
      </c>
      <c r="J3590" s="669">
        <v>2</v>
      </c>
      <c r="K3590" s="656">
        <v>8</v>
      </c>
      <c r="L3590" s="656">
        <v>105</v>
      </c>
      <c r="M3590" s="176">
        <f t="shared" si="307"/>
        <v>210</v>
      </c>
      <c r="N3590" s="1105"/>
      <c r="O3590" s="1129" t="str">
        <f t="shared" si="308"/>
        <v>●</v>
      </c>
      <c r="P3590" s="175"/>
      <c r="Q3590" s="175"/>
      <c r="R3590" s="175"/>
      <c r="S3590" s="175"/>
      <c r="T3590" s="175"/>
      <c r="U3590" s="175"/>
      <c r="V3590" s="175"/>
      <c r="W3590" s="175"/>
      <c r="X3590" s="175"/>
      <c r="Y3590" s="175"/>
      <c r="Z3590" s="175"/>
      <c r="AA3590" s="175"/>
      <c r="AB3590" s="175"/>
      <c r="AC3590" s="175"/>
      <c r="AD3590" s="175"/>
      <c r="AE3590" s="175"/>
      <c r="AF3590" s="175"/>
      <c r="AG3590" s="175"/>
    </row>
    <row r="3591" spans="1:33">
      <c r="A3591" s="647" t="str">
        <f t="shared" si="305"/>
        <v>令和3</v>
      </c>
      <c r="B3591" s="739">
        <f t="shared" si="306"/>
        <v>43</v>
      </c>
      <c r="C3591" s="906">
        <v>44438</v>
      </c>
      <c r="D3591" s="906">
        <v>44439</v>
      </c>
      <c r="E3591" s="665">
        <v>2</v>
      </c>
      <c r="F3591" s="908" t="s">
        <v>7648</v>
      </c>
      <c r="G3591" s="907" t="s">
        <v>7495</v>
      </c>
      <c r="H3591" s="907" t="s">
        <v>4787</v>
      </c>
      <c r="I3591" s="909" t="s">
        <v>5039</v>
      </c>
      <c r="J3591" s="669">
        <v>2</v>
      </c>
      <c r="K3591" s="656">
        <v>8</v>
      </c>
      <c r="L3591" s="656">
        <v>99</v>
      </c>
      <c r="M3591" s="176">
        <f t="shared" si="307"/>
        <v>198</v>
      </c>
      <c r="N3591" s="1105"/>
      <c r="O3591" s="1129" t="str">
        <f t="shared" si="308"/>
        <v>●</v>
      </c>
      <c r="P3591" s="175"/>
      <c r="Q3591" s="175"/>
      <c r="R3591" s="175"/>
      <c r="S3591" s="175"/>
      <c r="T3591" s="175"/>
      <c r="U3591" s="175"/>
      <c r="V3591" s="175"/>
      <c r="W3591" s="175"/>
      <c r="X3591" s="175"/>
      <c r="Y3591" s="175"/>
      <c r="Z3591" s="175"/>
      <c r="AA3591" s="175"/>
      <c r="AB3591" s="175"/>
      <c r="AC3591" s="175"/>
      <c r="AD3591" s="175"/>
      <c r="AE3591" s="175"/>
      <c r="AF3591" s="175"/>
      <c r="AG3591" s="175"/>
    </row>
    <row r="3592" spans="1:33">
      <c r="A3592" s="647" t="str">
        <f t="shared" si="305"/>
        <v>令和3</v>
      </c>
      <c r="B3592" s="739">
        <f t="shared" si="306"/>
        <v>4</v>
      </c>
      <c r="C3592" s="906">
        <v>44510</v>
      </c>
      <c r="D3592" s="906">
        <v>44512</v>
      </c>
      <c r="E3592" s="665">
        <v>3</v>
      </c>
      <c r="F3592" s="907" t="s">
        <v>7649</v>
      </c>
      <c r="G3592" s="907" t="s">
        <v>7526</v>
      </c>
      <c r="H3592" s="907" t="s">
        <v>3611</v>
      </c>
      <c r="I3592" s="909" t="s">
        <v>5039</v>
      </c>
      <c r="J3592" s="669">
        <v>1</v>
      </c>
      <c r="K3592" s="656">
        <v>230</v>
      </c>
      <c r="L3592" s="656">
        <v>945</v>
      </c>
      <c r="M3592" s="176">
        <f t="shared" si="307"/>
        <v>2835</v>
      </c>
      <c r="N3592" s="1105" t="s">
        <v>5342</v>
      </c>
      <c r="O3592" s="1129" t="str">
        <f t="shared" si="308"/>
        <v>●</v>
      </c>
      <c r="P3592" s="175"/>
      <c r="Q3592" s="175"/>
      <c r="R3592" s="175"/>
      <c r="S3592" s="175"/>
      <c r="T3592" s="175"/>
      <c r="U3592" s="175"/>
      <c r="V3592" s="175"/>
      <c r="W3592" s="175"/>
      <c r="X3592" s="175"/>
      <c r="Y3592" s="175"/>
      <c r="Z3592" s="175"/>
      <c r="AA3592" s="175"/>
      <c r="AB3592" s="175"/>
      <c r="AC3592" s="175"/>
      <c r="AD3592" s="175"/>
      <c r="AE3592" s="175"/>
      <c r="AF3592" s="175"/>
      <c r="AG3592" s="175"/>
    </row>
    <row r="3593" spans="1:33">
      <c r="A3593" s="647" t="str">
        <f t="shared" si="305"/>
        <v>令和3</v>
      </c>
      <c r="B3593" s="739">
        <f t="shared" si="306"/>
        <v>112</v>
      </c>
      <c r="C3593" s="906">
        <v>44482</v>
      </c>
      <c r="D3593" s="906"/>
      <c r="E3593" s="910">
        <v>1</v>
      </c>
      <c r="F3593" s="911" t="s">
        <v>7650</v>
      </c>
      <c r="G3593" s="916" t="s">
        <v>7495</v>
      </c>
      <c r="H3593" s="911" t="s">
        <v>1676</v>
      </c>
      <c r="I3593" s="912" t="s">
        <v>7493</v>
      </c>
      <c r="J3593" s="913">
        <v>2</v>
      </c>
      <c r="K3593" s="914">
        <v>2</v>
      </c>
      <c r="L3593" s="914">
        <v>166</v>
      </c>
      <c r="M3593" s="176">
        <f t="shared" si="307"/>
        <v>166</v>
      </c>
      <c r="N3593" s="1117" t="s">
        <v>5342</v>
      </c>
      <c r="O3593" s="1129" t="str">
        <f t="shared" si="308"/>
        <v>●</v>
      </c>
      <c r="P3593" s="175"/>
      <c r="Q3593" s="175"/>
      <c r="R3593" s="175"/>
      <c r="S3593" s="175"/>
      <c r="T3593" s="175"/>
      <c r="U3593" s="175"/>
      <c r="V3593" s="175"/>
      <c r="W3593" s="175"/>
      <c r="X3593" s="175"/>
      <c r="Y3593" s="175"/>
      <c r="Z3593" s="175"/>
      <c r="AA3593" s="175"/>
      <c r="AB3593" s="175"/>
      <c r="AC3593" s="175"/>
      <c r="AD3593" s="175"/>
      <c r="AE3593" s="175"/>
      <c r="AF3593" s="175"/>
      <c r="AG3593" s="175"/>
    </row>
    <row r="3594" spans="1:33">
      <c r="A3594" s="647" t="str">
        <f t="shared" si="305"/>
        <v>令和3</v>
      </c>
      <c r="B3594" s="739">
        <f t="shared" si="306"/>
        <v>64</v>
      </c>
      <c r="C3594" s="906">
        <v>44497</v>
      </c>
      <c r="D3594" s="906"/>
      <c r="E3594" s="910">
        <v>1</v>
      </c>
      <c r="F3594" s="911" t="s">
        <v>7651</v>
      </c>
      <c r="G3594" s="911" t="s">
        <v>7495</v>
      </c>
      <c r="H3594" s="911" t="s">
        <v>3024</v>
      </c>
      <c r="I3594" s="912" t="s">
        <v>6211</v>
      </c>
      <c r="J3594" s="913">
        <v>2</v>
      </c>
      <c r="K3594" s="914">
        <v>5</v>
      </c>
      <c r="L3594" s="914">
        <v>457</v>
      </c>
      <c r="M3594" s="176">
        <f t="shared" si="307"/>
        <v>457</v>
      </c>
      <c r="N3594" s="1117"/>
      <c r="O3594" s="1129" t="str">
        <f t="shared" si="308"/>
        <v>●</v>
      </c>
      <c r="P3594" s="175"/>
      <c r="Q3594" s="175"/>
      <c r="R3594" s="175"/>
      <c r="S3594" s="175"/>
      <c r="T3594" s="175"/>
      <c r="U3594" s="175"/>
      <c r="V3594" s="175"/>
      <c r="W3594" s="175"/>
      <c r="X3594" s="175"/>
      <c r="Y3594" s="175"/>
      <c r="Z3594" s="175"/>
      <c r="AA3594" s="175"/>
      <c r="AB3594" s="175"/>
      <c r="AC3594" s="175"/>
      <c r="AD3594" s="175"/>
      <c r="AE3594" s="175"/>
      <c r="AF3594" s="175"/>
      <c r="AG3594" s="175"/>
    </row>
    <row r="3595" spans="1:33">
      <c r="A3595" s="647" t="str">
        <f t="shared" si="305"/>
        <v>令和3</v>
      </c>
      <c r="B3595" s="739">
        <f t="shared" si="306"/>
        <v>16</v>
      </c>
      <c r="C3595" s="906">
        <v>44511</v>
      </c>
      <c r="D3595" s="906"/>
      <c r="E3595" s="910">
        <v>1</v>
      </c>
      <c r="F3595" s="911" t="s">
        <v>7652</v>
      </c>
      <c r="G3595" s="911" t="s">
        <v>7653</v>
      </c>
      <c r="H3595" s="911" t="s">
        <v>3614</v>
      </c>
      <c r="I3595" s="912" t="s">
        <v>7493</v>
      </c>
      <c r="J3595" s="913">
        <v>1</v>
      </c>
      <c r="K3595" s="914">
        <v>53</v>
      </c>
      <c r="L3595" s="914">
        <v>489</v>
      </c>
      <c r="M3595" s="176">
        <f t="shared" si="307"/>
        <v>489</v>
      </c>
      <c r="N3595" s="1117" t="s">
        <v>5519</v>
      </c>
      <c r="O3595" s="1129" t="str">
        <f t="shared" si="308"/>
        <v>●</v>
      </c>
      <c r="P3595" s="175"/>
      <c r="Q3595" s="175"/>
      <c r="R3595" s="175"/>
      <c r="S3595" s="175"/>
      <c r="T3595" s="175"/>
      <c r="U3595" s="175"/>
      <c r="V3595" s="175"/>
      <c r="W3595" s="175"/>
      <c r="X3595" s="175"/>
      <c r="Y3595" s="175"/>
      <c r="Z3595" s="175"/>
      <c r="AA3595" s="175"/>
      <c r="AB3595" s="175"/>
      <c r="AC3595" s="175"/>
      <c r="AD3595" s="175"/>
      <c r="AE3595" s="175"/>
      <c r="AF3595" s="175"/>
      <c r="AG3595" s="175"/>
    </row>
    <row r="3596" spans="1:33">
      <c r="A3596" s="647" t="str">
        <f t="shared" si="305"/>
        <v>令和3</v>
      </c>
      <c r="B3596" s="739">
        <f t="shared" si="306"/>
        <v>93</v>
      </c>
      <c r="C3596" s="906">
        <v>44522</v>
      </c>
      <c r="D3596" s="906">
        <v>44529</v>
      </c>
      <c r="E3596" s="910">
        <v>8</v>
      </c>
      <c r="F3596" s="911" t="s">
        <v>7654</v>
      </c>
      <c r="G3596" s="911" t="s">
        <v>7526</v>
      </c>
      <c r="H3596" s="911" t="s">
        <v>2642</v>
      </c>
      <c r="I3596" s="917" t="s">
        <v>7641</v>
      </c>
      <c r="J3596" s="913">
        <v>2</v>
      </c>
      <c r="K3596" s="914">
        <v>3</v>
      </c>
      <c r="L3596" s="914">
        <v>79</v>
      </c>
      <c r="M3596" s="176">
        <f t="shared" si="307"/>
        <v>632</v>
      </c>
      <c r="N3596" s="1117"/>
      <c r="O3596" s="1129" t="str">
        <f t="shared" si="308"/>
        <v>●</v>
      </c>
      <c r="P3596" s="175"/>
      <c r="Q3596" s="175"/>
      <c r="R3596" s="175"/>
      <c r="S3596" s="175"/>
      <c r="T3596" s="175"/>
      <c r="U3596" s="175"/>
      <c r="V3596" s="175"/>
      <c r="W3596" s="175"/>
      <c r="X3596" s="175"/>
      <c r="Y3596" s="175"/>
      <c r="Z3596" s="175"/>
      <c r="AA3596" s="175"/>
      <c r="AB3596" s="175"/>
      <c r="AC3596" s="175"/>
      <c r="AD3596" s="175"/>
      <c r="AE3596" s="175"/>
      <c r="AF3596" s="175"/>
      <c r="AG3596" s="175"/>
    </row>
    <row r="3597" spans="1:33">
      <c r="A3597" s="647" t="str">
        <f t="shared" si="305"/>
        <v>令和3</v>
      </c>
      <c r="B3597" s="739">
        <f t="shared" si="306"/>
        <v>3</v>
      </c>
      <c r="C3597" s="906">
        <v>44538</v>
      </c>
      <c r="D3597" s="906">
        <v>44540</v>
      </c>
      <c r="E3597" s="665">
        <v>3</v>
      </c>
      <c r="F3597" s="918" t="s">
        <v>7655</v>
      </c>
      <c r="G3597" s="907" t="s">
        <v>7495</v>
      </c>
      <c r="H3597" s="918" t="s">
        <v>3536</v>
      </c>
      <c r="I3597" s="909" t="s">
        <v>5039</v>
      </c>
      <c r="J3597" s="683" t="s">
        <v>5345</v>
      </c>
      <c r="K3597" s="656">
        <v>258</v>
      </c>
      <c r="L3597" s="656">
        <v>893</v>
      </c>
      <c r="M3597" s="176">
        <f t="shared" si="307"/>
        <v>2679</v>
      </c>
      <c r="N3597" s="1105"/>
      <c r="O3597" s="1129" t="str">
        <f t="shared" si="308"/>
        <v>●</v>
      </c>
      <c r="P3597" s="175"/>
      <c r="Q3597" s="175"/>
      <c r="R3597" s="175"/>
      <c r="S3597" s="175"/>
      <c r="T3597" s="175"/>
      <c r="U3597" s="175"/>
      <c r="V3597" s="175"/>
      <c r="W3597" s="175"/>
      <c r="X3597" s="175"/>
      <c r="Y3597" s="175"/>
      <c r="Z3597" s="175"/>
      <c r="AA3597" s="175"/>
      <c r="AB3597" s="175"/>
      <c r="AC3597" s="175"/>
      <c r="AD3597" s="175"/>
      <c r="AE3597" s="175"/>
      <c r="AF3597" s="175"/>
      <c r="AG3597" s="175"/>
    </row>
    <row r="3598" spans="1:33">
      <c r="A3598" s="647" t="str">
        <f t="shared" si="305"/>
        <v>令和3</v>
      </c>
      <c r="B3598" s="739">
        <f t="shared" si="306"/>
        <v>64</v>
      </c>
      <c r="C3598" s="906">
        <v>44601</v>
      </c>
      <c r="D3598" s="906"/>
      <c r="E3598" s="665">
        <v>1</v>
      </c>
      <c r="F3598" s="918" t="s">
        <v>7656</v>
      </c>
      <c r="G3598" s="907" t="s">
        <v>7495</v>
      </c>
      <c r="H3598" s="918" t="s">
        <v>3536</v>
      </c>
      <c r="I3598" s="909" t="s">
        <v>5039</v>
      </c>
      <c r="J3598" s="683" t="s">
        <v>5345</v>
      </c>
      <c r="K3598" s="656">
        <v>5</v>
      </c>
      <c r="L3598" s="656">
        <v>462</v>
      </c>
      <c r="M3598" s="176">
        <f t="shared" si="307"/>
        <v>462</v>
      </c>
      <c r="N3598" s="1105"/>
      <c r="O3598" s="1129" t="str">
        <f t="shared" si="308"/>
        <v>●</v>
      </c>
      <c r="P3598" s="175"/>
      <c r="Q3598" s="175"/>
      <c r="R3598" s="175"/>
      <c r="S3598" s="175"/>
      <c r="T3598" s="175"/>
      <c r="U3598" s="175"/>
      <c r="V3598" s="175"/>
      <c r="W3598" s="175"/>
      <c r="X3598" s="175"/>
      <c r="Y3598" s="175"/>
      <c r="Z3598" s="175"/>
      <c r="AA3598" s="175"/>
      <c r="AB3598" s="175"/>
      <c r="AC3598" s="175"/>
      <c r="AD3598" s="175"/>
      <c r="AE3598" s="175"/>
      <c r="AF3598" s="175"/>
      <c r="AG3598" s="175"/>
    </row>
    <row r="3599" spans="1:33">
      <c r="A3599" s="647" t="str">
        <f t="shared" si="305"/>
        <v>令和3</v>
      </c>
      <c r="B3599" s="739">
        <f t="shared" si="306"/>
        <v>8</v>
      </c>
      <c r="C3599" s="906">
        <v>44517</v>
      </c>
      <c r="D3599" s="906">
        <v>44153</v>
      </c>
      <c r="E3599" s="910">
        <v>2</v>
      </c>
      <c r="F3599" s="911" t="s">
        <v>7657</v>
      </c>
      <c r="G3599" s="911" t="s">
        <v>7653</v>
      </c>
      <c r="H3599" s="911" t="s">
        <v>2920</v>
      </c>
      <c r="I3599" s="912" t="s">
        <v>7493</v>
      </c>
      <c r="J3599" s="913">
        <v>1</v>
      </c>
      <c r="K3599" s="914">
        <v>111</v>
      </c>
      <c r="L3599" s="914">
        <v>698</v>
      </c>
      <c r="M3599" s="176">
        <f t="shared" si="307"/>
        <v>1396</v>
      </c>
      <c r="N3599" s="1117" t="s">
        <v>5342</v>
      </c>
      <c r="O3599" s="1129" t="str">
        <f t="shared" si="308"/>
        <v>●</v>
      </c>
      <c r="P3599" s="175"/>
      <c r="Q3599" s="175"/>
      <c r="R3599" s="175"/>
      <c r="S3599" s="175"/>
      <c r="T3599" s="175"/>
      <c r="U3599" s="175"/>
      <c r="V3599" s="175"/>
      <c r="W3599" s="175"/>
      <c r="X3599" s="175"/>
      <c r="Y3599" s="175"/>
      <c r="Z3599" s="175"/>
      <c r="AA3599" s="175"/>
      <c r="AB3599" s="175"/>
      <c r="AC3599" s="175"/>
      <c r="AD3599" s="175"/>
      <c r="AE3599" s="175"/>
      <c r="AF3599" s="175"/>
      <c r="AG3599" s="175"/>
    </row>
    <row r="3600" spans="1:33">
      <c r="A3600" s="647" t="str">
        <f t="shared" si="305"/>
        <v>令和3</v>
      </c>
      <c r="B3600" s="739">
        <f t="shared" si="306"/>
        <v>31</v>
      </c>
      <c r="C3600" s="906">
        <v>44524</v>
      </c>
      <c r="D3600" s="906"/>
      <c r="E3600" s="910">
        <v>1</v>
      </c>
      <c r="F3600" s="919" t="s">
        <v>7658</v>
      </c>
      <c r="G3600" s="919" t="s">
        <v>7495</v>
      </c>
      <c r="H3600" s="919" t="s">
        <v>5360</v>
      </c>
      <c r="I3600" s="912" t="s">
        <v>7493</v>
      </c>
      <c r="J3600" s="913">
        <v>1</v>
      </c>
      <c r="K3600" s="914">
        <v>19</v>
      </c>
      <c r="L3600" s="914">
        <v>81</v>
      </c>
      <c r="M3600" s="176">
        <f t="shared" si="307"/>
        <v>81</v>
      </c>
      <c r="N3600" s="1118" t="s">
        <v>5342</v>
      </c>
      <c r="O3600" s="1129" t="str">
        <f t="shared" si="308"/>
        <v>●</v>
      </c>
      <c r="P3600" s="175"/>
      <c r="Q3600" s="175"/>
      <c r="R3600" s="175"/>
      <c r="S3600" s="175"/>
      <c r="T3600" s="175"/>
      <c r="U3600" s="175"/>
      <c r="V3600" s="175"/>
      <c r="W3600" s="175"/>
      <c r="X3600" s="175"/>
      <c r="Y3600" s="175"/>
      <c r="Z3600" s="175"/>
      <c r="AA3600" s="175"/>
      <c r="AB3600" s="175"/>
      <c r="AC3600" s="175"/>
      <c r="AD3600" s="175"/>
      <c r="AE3600" s="175"/>
      <c r="AF3600" s="175"/>
      <c r="AG3600" s="175"/>
    </row>
    <row r="3601" spans="1:33">
      <c r="A3601" s="647" t="str">
        <f t="shared" si="305"/>
        <v>令和3</v>
      </c>
      <c r="B3601" s="739">
        <f t="shared" si="306"/>
        <v>52</v>
      </c>
      <c r="C3601" s="906">
        <v>44636</v>
      </c>
      <c r="D3601" s="906"/>
      <c r="E3601" s="665">
        <v>1</v>
      </c>
      <c r="F3601" s="907" t="s">
        <v>3643</v>
      </c>
      <c r="G3601" s="907" t="s">
        <v>7495</v>
      </c>
      <c r="H3601" s="907" t="s">
        <v>3536</v>
      </c>
      <c r="I3601" s="909" t="s">
        <v>5039</v>
      </c>
      <c r="J3601" s="669">
        <v>1</v>
      </c>
      <c r="K3601" s="656">
        <v>7</v>
      </c>
      <c r="L3601" s="656">
        <v>512</v>
      </c>
      <c r="M3601" s="176">
        <f t="shared" si="307"/>
        <v>512</v>
      </c>
      <c r="N3601" s="1105" t="s">
        <v>5342</v>
      </c>
      <c r="O3601" s="1129" t="str">
        <f t="shared" si="308"/>
        <v>●</v>
      </c>
      <c r="P3601" s="175"/>
      <c r="Q3601" s="175"/>
      <c r="R3601" s="175"/>
      <c r="S3601" s="175"/>
      <c r="T3601" s="175"/>
      <c r="U3601" s="175"/>
      <c r="V3601" s="175"/>
      <c r="W3601" s="175"/>
      <c r="X3601" s="175"/>
      <c r="Y3601" s="175"/>
      <c r="Z3601" s="175"/>
      <c r="AA3601" s="175"/>
      <c r="AB3601" s="175"/>
      <c r="AC3601" s="175"/>
      <c r="AD3601" s="175"/>
      <c r="AE3601" s="175"/>
      <c r="AF3601" s="175"/>
      <c r="AG3601" s="175"/>
    </row>
    <row r="3602" spans="1:33">
      <c r="A3602" s="647" t="str">
        <f t="shared" si="305"/>
        <v>令和3</v>
      </c>
      <c r="B3602" s="739">
        <f t="shared" si="306"/>
        <v>79</v>
      </c>
      <c r="C3602" s="906">
        <v>44543</v>
      </c>
      <c r="D3602" s="906"/>
      <c r="E3602" s="665">
        <v>1</v>
      </c>
      <c r="F3602" s="920" t="s">
        <v>7659</v>
      </c>
      <c r="G3602" s="907" t="s">
        <v>7495</v>
      </c>
      <c r="H3602" s="907" t="s">
        <v>3585</v>
      </c>
      <c r="I3602" s="909" t="s">
        <v>5039</v>
      </c>
      <c r="J3602" s="669">
        <v>1</v>
      </c>
      <c r="K3602" s="656">
        <v>4</v>
      </c>
      <c r="L3602" s="656">
        <v>179</v>
      </c>
      <c r="M3602" s="176">
        <f t="shared" si="307"/>
        <v>179</v>
      </c>
      <c r="N3602" s="1105" t="s">
        <v>5342</v>
      </c>
      <c r="O3602" s="1129" t="str">
        <f t="shared" si="308"/>
        <v>●</v>
      </c>
      <c r="P3602" s="175"/>
      <c r="Q3602" s="175"/>
      <c r="R3602" s="175"/>
      <c r="S3602" s="175"/>
      <c r="T3602" s="175"/>
      <c r="U3602" s="175"/>
      <c r="V3602" s="175"/>
      <c r="W3602" s="175"/>
      <c r="X3602" s="175"/>
      <c r="Y3602" s="175"/>
      <c r="Z3602" s="175"/>
      <c r="AA3602" s="175"/>
      <c r="AB3602" s="175"/>
      <c r="AC3602" s="175"/>
      <c r="AD3602" s="175"/>
      <c r="AE3602" s="175"/>
      <c r="AF3602" s="175"/>
      <c r="AG3602" s="175"/>
    </row>
    <row r="3603" spans="1:33">
      <c r="A3603" s="647" t="str">
        <f t="shared" si="305"/>
        <v>令和3</v>
      </c>
      <c r="B3603" s="739">
        <f t="shared" si="306"/>
        <v>79</v>
      </c>
      <c r="C3603" s="906">
        <v>44544</v>
      </c>
      <c r="D3603" s="906"/>
      <c r="E3603" s="910">
        <v>1</v>
      </c>
      <c r="F3603" s="916" t="s">
        <v>7660</v>
      </c>
      <c r="G3603" s="911" t="s">
        <v>7661</v>
      </c>
      <c r="H3603" s="911" t="s">
        <v>4529</v>
      </c>
      <c r="I3603" s="917" t="s">
        <v>7493</v>
      </c>
      <c r="J3603" s="913">
        <v>2</v>
      </c>
      <c r="K3603" s="914">
        <v>4</v>
      </c>
      <c r="L3603" s="914">
        <v>250</v>
      </c>
      <c r="M3603" s="176">
        <f t="shared" si="307"/>
        <v>250</v>
      </c>
      <c r="N3603" s="1117" t="s">
        <v>5342</v>
      </c>
      <c r="O3603" s="1129" t="str">
        <f t="shared" si="308"/>
        <v>●</v>
      </c>
      <c r="P3603" s="175"/>
      <c r="Q3603" s="175"/>
      <c r="R3603" s="175"/>
      <c r="S3603" s="175"/>
      <c r="T3603" s="175"/>
      <c r="U3603" s="175"/>
      <c r="V3603" s="175"/>
      <c r="W3603" s="175"/>
      <c r="X3603" s="175"/>
      <c r="Y3603" s="175"/>
      <c r="Z3603" s="175"/>
      <c r="AA3603" s="175"/>
      <c r="AB3603" s="175"/>
      <c r="AC3603" s="175"/>
      <c r="AD3603" s="175"/>
      <c r="AE3603" s="175"/>
      <c r="AF3603" s="175"/>
      <c r="AG3603" s="175"/>
    </row>
    <row r="3604" spans="1:33" ht="30">
      <c r="A3604" s="647" t="str">
        <f t="shared" si="305"/>
        <v>令和3</v>
      </c>
      <c r="B3604" s="739">
        <f t="shared" si="306"/>
        <v>127</v>
      </c>
      <c r="C3604" s="906">
        <v>44546</v>
      </c>
      <c r="D3604" s="906"/>
      <c r="E3604" s="910">
        <v>1</v>
      </c>
      <c r="F3604" s="911" t="s">
        <v>7662</v>
      </c>
      <c r="G3604" s="911" t="s">
        <v>7495</v>
      </c>
      <c r="H3604" s="911" t="s">
        <v>5114</v>
      </c>
      <c r="I3604" s="912" t="s">
        <v>6211</v>
      </c>
      <c r="J3604" s="913">
        <v>1</v>
      </c>
      <c r="K3604" s="914">
        <v>1</v>
      </c>
      <c r="L3604" s="914">
        <v>59</v>
      </c>
      <c r="M3604" s="176">
        <f t="shared" si="307"/>
        <v>59</v>
      </c>
      <c r="N3604" s="1117" t="s">
        <v>5342</v>
      </c>
      <c r="O3604" s="1129" t="str">
        <f t="shared" si="308"/>
        <v>●</v>
      </c>
      <c r="P3604" s="175"/>
      <c r="Q3604" s="175"/>
      <c r="R3604" s="175"/>
      <c r="S3604" s="175"/>
      <c r="T3604" s="175"/>
      <c r="U3604" s="175"/>
      <c r="V3604" s="175"/>
      <c r="W3604" s="175"/>
      <c r="X3604" s="175"/>
      <c r="Y3604" s="175"/>
      <c r="Z3604" s="175"/>
      <c r="AA3604" s="175"/>
      <c r="AB3604" s="175"/>
      <c r="AC3604" s="175"/>
      <c r="AD3604" s="175"/>
      <c r="AE3604" s="175"/>
      <c r="AF3604" s="175"/>
      <c r="AG3604" s="175"/>
    </row>
    <row r="3605" spans="1:33">
      <c r="A3605" s="647" t="str">
        <f t="shared" si="305"/>
        <v>令和3</v>
      </c>
      <c r="B3605" s="739">
        <f t="shared" si="306"/>
        <v>127</v>
      </c>
      <c r="C3605" s="906">
        <v>44552</v>
      </c>
      <c r="D3605" s="906"/>
      <c r="E3605" s="910">
        <v>1</v>
      </c>
      <c r="F3605" s="911" t="s">
        <v>7633</v>
      </c>
      <c r="G3605" s="911" t="s">
        <v>7495</v>
      </c>
      <c r="H3605" s="911" t="s">
        <v>3024</v>
      </c>
      <c r="I3605" s="912" t="s">
        <v>6211</v>
      </c>
      <c r="J3605" s="913">
        <v>1</v>
      </c>
      <c r="K3605" s="914">
        <v>1</v>
      </c>
      <c r="L3605" s="914">
        <v>214</v>
      </c>
      <c r="M3605" s="176">
        <f t="shared" si="307"/>
        <v>214</v>
      </c>
      <c r="N3605" s="1117" t="s">
        <v>5342</v>
      </c>
      <c r="O3605" s="1129" t="str">
        <f t="shared" si="308"/>
        <v>●</v>
      </c>
      <c r="P3605" s="175"/>
      <c r="Q3605" s="175"/>
      <c r="R3605" s="175"/>
      <c r="S3605" s="175"/>
      <c r="T3605" s="175"/>
      <c r="U3605" s="175"/>
      <c r="V3605" s="175"/>
      <c r="W3605" s="175"/>
      <c r="X3605" s="175"/>
      <c r="Y3605" s="175"/>
      <c r="Z3605" s="175"/>
      <c r="AA3605" s="175"/>
      <c r="AB3605" s="175"/>
      <c r="AC3605" s="175"/>
      <c r="AD3605" s="175"/>
      <c r="AE3605" s="175"/>
      <c r="AF3605" s="175"/>
      <c r="AG3605" s="175"/>
    </row>
    <row r="3606" spans="1:33">
      <c r="A3606" s="647" t="str">
        <f t="shared" si="305"/>
        <v>令和3</v>
      </c>
      <c r="B3606" s="739">
        <f t="shared" si="306"/>
        <v>36</v>
      </c>
      <c r="C3606" s="906">
        <v>44531</v>
      </c>
      <c r="D3606" s="906">
        <v>44547</v>
      </c>
      <c r="E3606" s="910">
        <v>17</v>
      </c>
      <c r="F3606" s="916" t="s">
        <v>7663</v>
      </c>
      <c r="G3606" s="911" t="s">
        <v>7526</v>
      </c>
      <c r="H3606" s="911" t="s">
        <v>2642</v>
      </c>
      <c r="I3606" s="917" t="s">
        <v>7641</v>
      </c>
      <c r="J3606" s="913">
        <v>2</v>
      </c>
      <c r="K3606" s="914">
        <v>10</v>
      </c>
      <c r="L3606" s="914">
        <v>65</v>
      </c>
      <c r="M3606" s="176">
        <f t="shared" si="307"/>
        <v>1105</v>
      </c>
      <c r="N3606" s="1117"/>
      <c r="O3606" s="1129" t="str">
        <f t="shared" si="308"/>
        <v>●</v>
      </c>
      <c r="P3606" s="175"/>
      <c r="Q3606" s="175"/>
      <c r="R3606" s="175"/>
      <c r="S3606" s="175"/>
      <c r="T3606" s="175"/>
      <c r="U3606" s="175"/>
      <c r="V3606" s="175"/>
      <c r="W3606" s="175"/>
      <c r="X3606" s="175"/>
      <c r="Y3606" s="175"/>
      <c r="Z3606" s="175"/>
      <c r="AA3606" s="175"/>
      <c r="AB3606" s="175"/>
      <c r="AC3606" s="175"/>
      <c r="AD3606" s="175"/>
      <c r="AE3606" s="175"/>
      <c r="AF3606" s="175"/>
      <c r="AG3606" s="175"/>
    </row>
    <row r="3607" spans="1:33" ht="30">
      <c r="A3607" s="647" t="str">
        <f t="shared" si="305"/>
        <v>令和3</v>
      </c>
      <c r="B3607" s="739">
        <f t="shared" si="306"/>
        <v>127</v>
      </c>
      <c r="C3607" s="906">
        <v>44547</v>
      </c>
      <c r="D3607" s="906"/>
      <c r="E3607" s="910">
        <v>1</v>
      </c>
      <c r="F3607" s="916" t="s">
        <v>7664</v>
      </c>
      <c r="G3607" s="911" t="s">
        <v>7526</v>
      </c>
      <c r="H3607" s="911" t="s">
        <v>2642</v>
      </c>
      <c r="I3607" s="917" t="s">
        <v>7641</v>
      </c>
      <c r="J3607" s="913">
        <v>2</v>
      </c>
      <c r="K3607" s="914">
        <v>1</v>
      </c>
      <c r="L3607" s="914">
        <v>194</v>
      </c>
      <c r="M3607" s="176">
        <f t="shared" si="307"/>
        <v>194</v>
      </c>
      <c r="N3607" s="1117"/>
      <c r="O3607" s="1129" t="str">
        <f t="shared" si="308"/>
        <v>●</v>
      </c>
      <c r="P3607" s="175"/>
      <c r="Q3607" s="175"/>
      <c r="R3607" s="175"/>
      <c r="S3607" s="175"/>
      <c r="T3607" s="175"/>
      <c r="U3607" s="175"/>
      <c r="V3607" s="175"/>
      <c r="W3607" s="175"/>
      <c r="X3607" s="175"/>
      <c r="Y3607" s="175"/>
      <c r="Z3607" s="175"/>
      <c r="AA3607" s="175"/>
      <c r="AB3607" s="175"/>
      <c r="AC3607" s="175"/>
      <c r="AD3607" s="175"/>
      <c r="AE3607" s="175"/>
      <c r="AF3607" s="175"/>
      <c r="AG3607" s="175"/>
    </row>
    <row r="3608" spans="1:33">
      <c r="A3608" s="647" t="str">
        <f t="shared" si="305"/>
        <v>令和3</v>
      </c>
      <c r="B3608" s="739">
        <f t="shared" si="306"/>
        <v>112</v>
      </c>
      <c r="C3608" s="906">
        <v>44545</v>
      </c>
      <c r="D3608" s="906"/>
      <c r="E3608" s="910">
        <v>1</v>
      </c>
      <c r="F3608" s="916" t="s">
        <v>7665</v>
      </c>
      <c r="G3608" s="911" t="s">
        <v>7666</v>
      </c>
      <c r="H3608" s="911" t="s">
        <v>2760</v>
      </c>
      <c r="I3608" s="917" t="s">
        <v>7641</v>
      </c>
      <c r="J3608" s="913">
        <v>2</v>
      </c>
      <c r="K3608" s="914">
        <v>2</v>
      </c>
      <c r="L3608" s="914">
        <v>133</v>
      </c>
      <c r="M3608" s="176">
        <f t="shared" si="307"/>
        <v>133</v>
      </c>
      <c r="N3608" s="1117"/>
      <c r="O3608" s="1129" t="str">
        <f t="shared" si="308"/>
        <v>●</v>
      </c>
      <c r="P3608" s="175"/>
      <c r="Q3608" s="175"/>
      <c r="R3608" s="175"/>
      <c r="S3608" s="175"/>
      <c r="T3608" s="175"/>
      <c r="U3608" s="175"/>
      <c r="V3608" s="175"/>
      <c r="W3608" s="175"/>
      <c r="X3608" s="175"/>
      <c r="Y3608" s="175"/>
      <c r="Z3608" s="175"/>
      <c r="AA3608" s="175"/>
      <c r="AB3608" s="175"/>
      <c r="AC3608" s="175"/>
      <c r="AD3608" s="175"/>
      <c r="AE3608" s="175"/>
      <c r="AF3608" s="175"/>
      <c r="AG3608" s="175"/>
    </row>
    <row r="3609" spans="1:33">
      <c r="A3609" s="647" t="str">
        <f t="shared" si="305"/>
        <v>令和3</v>
      </c>
      <c r="B3609" s="739">
        <f t="shared" si="306"/>
        <v>27</v>
      </c>
      <c r="C3609" s="906">
        <v>44544</v>
      </c>
      <c r="D3609" s="906"/>
      <c r="E3609" s="665">
        <v>1</v>
      </c>
      <c r="F3609" s="908" t="s">
        <v>7667</v>
      </c>
      <c r="G3609" s="907" t="s">
        <v>7495</v>
      </c>
      <c r="H3609" s="907" t="s">
        <v>3703</v>
      </c>
      <c r="I3609" s="909" t="s">
        <v>5039</v>
      </c>
      <c r="J3609" s="669">
        <v>1</v>
      </c>
      <c r="K3609" s="656">
        <v>27</v>
      </c>
      <c r="L3609" s="656">
        <v>206</v>
      </c>
      <c r="M3609" s="176">
        <f t="shared" si="307"/>
        <v>206</v>
      </c>
      <c r="N3609" s="1105"/>
      <c r="O3609" s="1129" t="str">
        <f t="shared" si="308"/>
        <v>●</v>
      </c>
      <c r="P3609" s="175"/>
      <c r="Q3609" s="175"/>
      <c r="R3609" s="175"/>
      <c r="S3609" s="175"/>
      <c r="T3609" s="175"/>
      <c r="U3609" s="175"/>
      <c r="V3609" s="175"/>
      <c r="W3609" s="175"/>
      <c r="X3609" s="175"/>
      <c r="Y3609" s="175"/>
      <c r="Z3609" s="175"/>
      <c r="AA3609" s="175"/>
      <c r="AB3609" s="175"/>
      <c r="AC3609" s="175"/>
      <c r="AD3609" s="175"/>
      <c r="AE3609" s="175"/>
      <c r="AF3609" s="175"/>
      <c r="AG3609" s="175"/>
    </row>
    <row r="3610" spans="1:33">
      <c r="A3610" s="647" t="str">
        <f t="shared" si="305"/>
        <v>令和3</v>
      </c>
      <c r="B3610" s="739">
        <f t="shared" si="306"/>
        <v>55</v>
      </c>
      <c r="C3610" s="906">
        <v>44606</v>
      </c>
      <c r="D3610" s="906"/>
      <c r="E3610" s="665">
        <v>1</v>
      </c>
      <c r="F3610" s="907" t="s">
        <v>7668</v>
      </c>
      <c r="G3610" s="907" t="s">
        <v>7669</v>
      </c>
      <c r="H3610" s="907" t="s">
        <v>3703</v>
      </c>
      <c r="I3610" s="909" t="s">
        <v>5039</v>
      </c>
      <c r="J3610" s="669">
        <v>2</v>
      </c>
      <c r="K3610" s="656">
        <v>6</v>
      </c>
      <c r="L3610" s="656">
        <v>94</v>
      </c>
      <c r="M3610" s="176">
        <f t="shared" si="307"/>
        <v>94</v>
      </c>
      <c r="N3610" s="1105" t="s">
        <v>5342</v>
      </c>
      <c r="O3610" s="1129" t="str">
        <f t="shared" si="308"/>
        <v>●</v>
      </c>
      <c r="P3610" s="175"/>
      <c r="Q3610" s="175"/>
      <c r="R3610" s="175"/>
      <c r="S3610" s="175"/>
      <c r="T3610" s="175"/>
      <c r="U3610" s="175"/>
      <c r="V3610" s="175"/>
      <c r="W3610" s="175"/>
      <c r="X3610" s="175"/>
      <c r="Y3610" s="175"/>
      <c r="Z3610" s="175"/>
      <c r="AA3610" s="175"/>
      <c r="AB3610" s="175"/>
      <c r="AC3610" s="175"/>
      <c r="AD3610" s="175"/>
      <c r="AE3610" s="175"/>
      <c r="AF3610" s="175"/>
      <c r="AG3610" s="175"/>
    </row>
    <row r="3611" spans="1:33">
      <c r="A3611" s="647" t="str">
        <f t="shared" si="305"/>
        <v>令和3</v>
      </c>
      <c r="B3611" s="739">
        <f t="shared" si="306"/>
        <v>43</v>
      </c>
      <c r="C3611" s="906">
        <v>44630</v>
      </c>
      <c r="D3611" s="906"/>
      <c r="E3611" s="665">
        <v>1</v>
      </c>
      <c r="F3611" s="921" t="s">
        <v>7670</v>
      </c>
      <c r="G3611" s="922" t="s">
        <v>7669</v>
      </c>
      <c r="H3611" s="922" t="s">
        <v>7671</v>
      </c>
      <c r="I3611" s="909" t="s">
        <v>7672</v>
      </c>
      <c r="J3611" s="669">
        <v>2</v>
      </c>
      <c r="K3611" s="656">
        <v>8</v>
      </c>
      <c r="L3611" s="656">
        <v>76</v>
      </c>
      <c r="M3611" s="176">
        <f t="shared" si="307"/>
        <v>76</v>
      </c>
      <c r="N3611" s="1105" t="s">
        <v>5342</v>
      </c>
      <c r="O3611" s="1129" t="str">
        <f t="shared" si="308"/>
        <v>●</v>
      </c>
      <c r="P3611" s="175"/>
      <c r="Q3611" s="175"/>
      <c r="R3611" s="175"/>
      <c r="S3611" s="175"/>
      <c r="T3611" s="175"/>
      <c r="U3611" s="175"/>
      <c r="V3611" s="175"/>
      <c r="W3611" s="175"/>
      <c r="X3611" s="175"/>
      <c r="Y3611" s="175"/>
      <c r="Z3611" s="175"/>
      <c r="AA3611" s="175"/>
      <c r="AB3611" s="175"/>
      <c r="AC3611" s="175"/>
      <c r="AD3611" s="175"/>
      <c r="AE3611" s="175"/>
      <c r="AF3611" s="175"/>
      <c r="AG3611" s="175"/>
    </row>
    <row r="3612" spans="1:33">
      <c r="A3612" s="647" t="str">
        <f t="shared" si="305"/>
        <v>令和3</v>
      </c>
      <c r="B3612" s="739">
        <f t="shared" si="306"/>
        <v>26</v>
      </c>
      <c r="C3612" s="906">
        <v>44532</v>
      </c>
      <c r="D3612" s="906">
        <v>44533</v>
      </c>
      <c r="E3612" s="910">
        <v>2</v>
      </c>
      <c r="F3612" s="911" t="s">
        <v>7673</v>
      </c>
      <c r="G3612" s="911" t="s">
        <v>7526</v>
      </c>
      <c r="H3612" s="911" t="s">
        <v>4115</v>
      </c>
      <c r="I3612" s="917" t="s">
        <v>7493</v>
      </c>
      <c r="J3612" s="913">
        <v>1</v>
      </c>
      <c r="K3612" s="914">
        <v>30</v>
      </c>
      <c r="L3612" s="914">
        <v>91</v>
      </c>
      <c r="M3612" s="176">
        <f t="shared" si="307"/>
        <v>182</v>
      </c>
      <c r="N3612" s="1117"/>
      <c r="O3612" s="1129" t="str">
        <f t="shared" si="308"/>
        <v>●</v>
      </c>
      <c r="P3612" s="175"/>
      <c r="Q3612" s="175"/>
      <c r="R3612" s="175"/>
      <c r="S3612" s="175"/>
      <c r="T3612" s="175"/>
      <c r="U3612" s="175"/>
      <c r="V3612" s="175"/>
      <c r="W3612" s="175"/>
      <c r="X3612" s="175"/>
      <c r="Y3612" s="175"/>
      <c r="Z3612" s="175"/>
      <c r="AA3612" s="175"/>
      <c r="AB3612" s="175"/>
      <c r="AC3612" s="175"/>
      <c r="AD3612" s="175"/>
      <c r="AE3612" s="175"/>
      <c r="AF3612" s="175"/>
      <c r="AG3612" s="175"/>
    </row>
    <row r="3613" spans="1:33">
      <c r="A3613" s="647" t="str">
        <f t="shared" si="305"/>
        <v>令和3</v>
      </c>
      <c r="B3613" s="739">
        <f t="shared" si="306"/>
        <v>11</v>
      </c>
      <c r="C3613" s="906">
        <v>44573</v>
      </c>
      <c r="D3613" s="906">
        <v>44574</v>
      </c>
      <c r="E3613" s="910">
        <v>2</v>
      </c>
      <c r="F3613" s="916" t="s">
        <v>7674</v>
      </c>
      <c r="G3613" s="911" t="s">
        <v>7526</v>
      </c>
      <c r="H3613" s="911" t="s">
        <v>1676</v>
      </c>
      <c r="I3613" s="917" t="s">
        <v>7493</v>
      </c>
      <c r="J3613" s="913">
        <v>1</v>
      </c>
      <c r="K3613" s="914">
        <v>83</v>
      </c>
      <c r="L3613" s="914">
        <v>145</v>
      </c>
      <c r="M3613" s="176">
        <f t="shared" si="307"/>
        <v>290</v>
      </c>
      <c r="N3613" s="1117"/>
      <c r="O3613" s="1129" t="str">
        <f t="shared" si="308"/>
        <v>●</v>
      </c>
      <c r="P3613" s="175"/>
      <c r="Q3613" s="175"/>
      <c r="R3613" s="175"/>
      <c r="S3613" s="175"/>
      <c r="T3613" s="175"/>
      <c r="U3613" s="175"/>
      <c r="V3613" s="175"/>
      <c r="W3613" s="175"/>
      <c r="X3613" s="175"/>
      <c r="Y3613" s="175"/>
      <c r="Z3613" s="175"/>
      <c r="AA3613" s="175"/>
      <c r="AB3613" s="175"/>
      <c r="AC3613" s="175"/>
      <c r="AD3613" s="175"/>
      <c r="AE3613" s="175"/>
      <c r="AF3613" s="175"/>
      <c r="AG3613" s="175"/>
    </row>
    <row r="3614" spans="1:33">
      <c r="A3614" s="647" t="str">
        <f t="shared" si="305"/>
        <v>令和3</v>
      </c>
      <c r="B3614" s="739">
        <f t="shared" si="306"/>
        <v>19</v>
      </c>
      <c r="C3614" s="906">
        <v>44573</v>
      </c>
      <c r="D3614" s="906">
        <v>44574</v>
      </c>
      <c r="E3614" s="910">
        <v>2</v>
      </c>
      <c r="F3614" s="916" t="s">
        <v>7675</v>
      </c>
      <c r="G3614" s="911" t="s">
        <v>7526</v>
      </c>
      <c r="H3614" s="911" t="s">
        <v>2642</v>
      </c>
      <c r="I3614" s="917" t="s">
        <v>7641</v>
      </c>
      <c r="J3614" s="913">
        <v>1</v>
      </c>
      <c r="K3614" s="914">
        <v>39</v>
      </c>
      <c r="L3614" s="914">
        <v>102</v>
      </c>
      <c r="M3614" s="176">
        <f t="shared" si="307"/>
        <v>204</v>
      </c>
      <c r="N3614" s="1117"/>
      <c r="O3614" s="1129" t="str">
        <f t="shared" si="308"/>
        <v>●</v>
      </c>
      <c r="P3614" s="175"/>
      <c r="Q3614" s="175"/>
      <c r="R3614" s="175"/>
      <c r="S3614" s="175"/>
      <c r="T3614" s="175"/>
      <c r="U3614" s="175"/>
      <c r="V3614" s="175"/>
      <c r="W3614" s="175"/>
      <c r="X3614" s="175"/>
      <c r="Y3614" s="175"/>
      <c r="Z3614" s="175"/>
      <c r="AA3614" s="175"/>
      <c r="AB3614" s="175"/>
      <c r="AC3614" s="175"/>
      <c r="AD3614" s="175"/>
      <c r="AE3614" s="175"/>
      <c r="AF3614" s="175"/>
      <c r="AG3614" s="175"/>
    </row>
    <row r="3615" spans="1:33">
      <c r="A3615" s="647" t="str">
        <f t="shared" si="305"/>
        <v>令和3</v>
      </c>
      <c r="B3615" s="739">
        <f t="shared" si="306"/>
        <v>127</v>
      </c>
      <c r="C3615" s="906">
        <v>44576</v>
      </c>
      <c r="D3615" s="906"/>
      <c r="E3615" s="665">
        <v>1</v>
      </c>
      <c r="F3615" s="908" t="s">
        <v>7676</v>
      </c>
      <c r="G3615" s="907" t="s">
        <v>7495</v>
      </c>
      <c r="H3615" s="907" t="s">
        <v>3235</v>
      </c>
      <c r="I3615" s="909" t="s">
        <v>6211</v>
      </c>
      <c r="J3615" s="669">
        <v>1</v>
      </c>
      <c r="K3615" s="656">
        <v>1</v>
      </c>
      <c r="L3615" s="656">
        <v>24</v>
      </c>
      <c r="M3615" s="176">
        <f t="shared" si="307"/>
        <v>24</v>
      </c>
      <c r="N3615" s="1105" t="s">
        <v>5342</v>
      </c>
      <c r="O3615" s="1129" t="str">
        <f t="shared" si="308"/>
        <v>●</v>
      </c>
      <c r="P3615" s="175"/>
      <c r="Q3615" s="175"/>
      <c r="R3615" s="175"/>
      <c r="S3615" s="175"/>
      <c r="T3615" s="175"/>
      <c r="U3615" s="175"/>
      <c r="V3615" s="175"/>
      <c r="W3615" s="175"/>
      <c r="X3615" s="175"/>
      <c r="Y3615" s="175"/>
      <c r="Z3615" s="175"/>
      <c r="AA3615" s="175"/>
      <c r="AB3615" s="175"/>
      <c r="AC3615" s="175"/>
      <c r="AD3615" s="175"/>
      <c r="AE3615" s="175"/>
      <c r="AF3615" s="175"/>
      <c r="AG3615" s="175"/>
    </row>
    <row r="3616" spans="1:33">
      <c r="A3616" s="647" t="str">
        <f t="shared" si="305"/>
        <v>令和3</v>
      </c>
      <c r="B3616" s="739">
        <f t="shared" si="306"/>
        <v>93</v>
      </c>
      <c r="C3616" s="906">
        <v>44628</v>
      </c>
      <c r="D3616" s="906"/>
      <c r="E3616" s="665">
        <v>1</v>
      </c>
      <c r="F3616" s="176" t="s">
        <v>7677</v>
      </c>
      <c r="G3616" s="907" t="s">
        <v>7495</v>
      </c>
      <c r="H3616" s="907" t="s">
        <v>3585</v>
      </c>
      <c r="I3616" s="909" t="s">
        <v>5039</v>
      </c>
      <c r="J3616" s="669">
        <v>2</v>
      </c>
      <c r="K3616" s="656">
        <v>3</v>
      </c>
      <c r="L3616" s="656">
        <v>153</v>
      </c>
      <c r="M3616" s="176">
        <f t="shared" si="307"/>
        <v>153</v>
      </c>
      <c r="N3616" s="1105" t="s">
        <v>5342</v>
      </c>
      <c r="O3616" s="1129" t="str">
        <f t="shared" si="308"/>
        <v>●</v>
      </c>
      <c r="P3616" s="175"/>
      <c r="Q3616" s="175"/>
      <c r="R3616" s="175"/>
      <c r="S3616" s="175"/>
      <c r="T3616" s="175"/>
      <c r="U3616" s="175"/>
      <c r="V3616" s="175"/>
      <c r="W3616" s="175"/>
      <c r="X3616" s="175"/>
      <c r="Y3616" s="175"/>
      <c r="Z3616" s="175"/>
      <c r="AA3616" s="175"/>
      <c r="AB3616" s="175"/>
      <c r="AC3616" s="175"/>
      <c r="AD3616" s="175"/>
      <c r="AE3616" s="175"/>
      <c r="AF3616" s="175"/>
      <c r="AG3616" s="175"/>
    </row>
    <row r="3617" spans="1:33">
      <c r="A3617" s="647" t="str">
        <f t="shared" si="305"/>
        <v>令和3</v>
      </c>
      <c r="B3617" s="739">
        <f t="shared" si="306"/>
        <v>112</v>
      </c>
      <c r="C3617" s="906">
        <v>44515</v>
      </c>
      <c r="D3617" s="906"/>
      <c r="E3617" s="665">
        <v>1</v>
      </c>
      <c r="F3617" s="176" t="s">
        <v>6161</v>
      </c>
      <c r="G3617" s="907" t="s">
        <v>7495</v>
      </c>
      <c r="H3617" s="907" t="s">
        <v>3585</v>
      </c>
      <c r="I3617" s="909" t="s">
        <v>5039</v>
      </c>
      <c r="J3617" s="669">
        <v>2</v>
      </c>
      <c r="K3617" s="656">
        <v>2</v>
      </c>
      <c r="L3617" s="656">
        <v>100</v>
      </c>
      <c r="M3617" s="176">
        <f t="shared" si="307"/>
        <v>100</v>
      </c>
      <c r="N3617" s="1105" t="s">
        <v>5342</v>
      </c>
      <c r="O3617" s="1129" t="str">
        <f t="shared" si="308"/>
        <v>●</v>
      </c>
      <c r="P3617" s="175"/>
      <c r="Q3617" s="175"/>
      <c r="R3617" s="175"/>
      <c r="S3617" s="175"/>
      <c r="T3617" s="175"/>
      <c r="U3617" s="175"/>
      <c r="V3617" s="175"/>
      <c r="W3617" s="175"/>
      <c r="X3617" s="175"/>
      <c r="Y3617" s="175"/>
      <c r="Z3617" s="175"/>
      <c r="AA3617" s="175"/>
      <c r="AB3617" s="175"/>
      <c r="AC3617" s="175"/>
      <c r="AD3617" s="175"/>
      <c r="AE3617" s="175"/>
      <c r="AF3617" s="175"/>
      <c r="AG3617" s="175"/>
    </row>
    <row r="3618" spans="1:33">
      <c r="A3618" s="647" t="str">
        <f t="shared" si="305"/>
        <v>令和3</v>
      </c>
      <c r="B3618" s="739">
        <f t="shared" si="306"/>
        <v>112</v>
      </c>
      <c r="C3618" s="906">
        <v>44614</v>
      </c>
      <c r="D3618" s="906"/>
      <c r="E3618" s="665">
        <v>1</v>
      </c>
      <c r="F3618" s="176" t="s">
        <v>6163</v>
      </c>
      <c r="G3618" s="907" t="s">
        <v>7495</v>
      </c>
      <c r="H3618" s="907" t="s">
        <v>3585</v>
      </c>
      <c r="I3618" s="909" t="s">
        <v>5039</v>
      </c>
      <c r="J3618" s="669">
        <v>2</v>
      </c>
      <c r="K3618" s="656">
        <v>2</v>
      </c>
      <c r="L3618" s="656">
        <v>147</v>
      </c>
      <c r="M3618" s="176">
        <f t="shared" si="307"/>
        <v>147</v>
      </c>
      <c r="N3618" s="1105" t="s">
        <v>5342</v>
      </c>
      <c r="O3618" s="1129" t="str">
        <f t="shared" si="308"/>
        <v>●</v>
      </c>
      <c r="P3618" s="175"/>
      <c r="Q3618" s="175"/>
      <c r="R3618" s="175"/>
      <c r="S3618" s="175"/>
      <c r="T3618" s="175"/>
      <c r="U3618" s="175"/>
      <c r="V3618" s="175"/>
      <c r="W3618" s="175"/>
      <c r="X3618" s="175"/>
      <c r="Y3618" s="175"/>
      <c r="Z3618" s="175"/>
      <c r="AA3618" s="175"/>
      <c r="AB3618" s="175"/>
      <c r="AC3618" s="175"/>
      <c r="AD3618" s="175"/>
      <c r="AE3618" s="175"/>
      <c r="AF3618" s="175"/>
      <c r="AG3618" s="175"/>
    </row>
    <row r="3619" spans="1:33">
      <c r="A3619" s="647" t="str">
        <f t="shared" si="305"/>
        <v>令和3</v>
      </c>
      <c r="B3619" s="739">
        <f t="shared" si="306"/>
        <v>79</v>
      </c>
      <c r="C3619" s="906">
        <v>44579</v>
      </c>
      <c r="D3619" s="906"/>
      <c r="E3619" s="665">
        <v>1</v>
      </c>
      <c r="F3619" s="667" t="s">
        <v>1642</v>
      </c>
      <c r="G3619" s="907" t="s">
        <v>7495</v>
      </c>
      <c r="H3619" s="907" t="s">
        <v>3585</v>
      </c>
      <c r="I3619" s="909" t="s">
        <v>5039</v>
      </c>
      <c r="J3619" s="669">
        <v>2</v>
      </c>
      <c r="K3619" s="656">
        <v>4</v>
      </c>
      <c r="L3619" s="656">
        <v>181</v>
      </c>
      <c r="M3619" s="176">
        <f t="shared" si="307"/>
        <v>181</v>
      </c>
      <c r="N3619" s="1105" t="s">
        <v>5342</v>
      </c>
      <c r="O3619" s="1129" t="str">
        <f t="shared" si="308"/>
        <v>●</v>
      </c>
      <c r="P3619" s="175"/>
      <c r="Q3619" s="175"/>
      <c r="R3619" s="175"/>
      <c r="S3619" s="175"/>
      <c r="T3619" s="175"/>
      <c r="U3619" s="175"/>
      <c r="V3619" s="175"/>
      <c r="W3619" s="175"/>
      <c r="X3619" s="175"/>
      <c r="Y3619" s="175"/>
      <c r="Z3619" s="175"/>
      <c r="AA3619" s="175"/>
      <c r="AB3619" s="175"/>
      <c r="AC3619" s="175"/>
      <c r="AD3619" s="175"/>
      <c r="AE3619" s="175"/>
      <c r="AF3619" s="175"/>
      <c r="AG3619" s="175"/>
    </row>
    <row r="3620" spans="1:33">
      <c r="A3620" s="647" t="str">
        <f t="shared" si="305"/>
        <v>令和3</v>
      </c>
      <c r="B3620" s="739">
        <f t="shared" si="306"/>
        <v>93</v>
      </c>
      <c r="C3620" s="906">
        <v>44454</v>
      </c>
      <c r="D3620" s="906"/>
      <c r="E3620" s="665">
        <v>1</v>
      </c>
      <c r="F3620" s="176" t="s">
        <v>6545</v>
      </c>
      <c r="G3620" s="907" t="s">
        <v>7495</v>
      </c>
      <c r="H3620" s="907" t="s">
        <v>3585</v>
      </c>
      <c r="I3620" s="909" t="s">
        <v>5039</v>
      </c>
      <c r="J3620" s="669">
        <v>2</v>
      </c>
      <c r="K3620" s="656">
        <v>3</v>
      </c>
      <c r="L3620" s="656">
        <v>155</v>
      </c>
      <c r="M3620" s="176">
        <f t="shared" si="307"/>
        <v>155</v>
      </c>
      <c r="N3620" s="1105" t="s">
        <v>5342</v>
      </c>
      <c r="O3620" s="1129" t="str">
        <f t="shared" si="308"/>
        <v>●</v>
      </c>
      <c r="P3620" s="175"/>
      <c r="Q3620" s="175"/>
      <c r="R3620" s="175"/>
      <c r="S3620" s="175"/>
      <c r="T3620" s="175"/>
      <c r="U3620" s="175"/>
      <c r="V3620" s="175"/>
      <c r="W3620" s="175"/>
      <c r="X3620" s="175"/>
      <c r="Y3620" s="175"/>
      <c r="Z3620" s="175"/>
      <c r="AA3620" s="175"/>
      <c r="AB3620" s="175"/>
      <c r="AC3620" s="175"/>
      <c r="AD3620" s="175"/>
      <c r="AE3620" s="175"/>
      <c r="AF3620" s="175"/>
      <c r="AG3620" s="175"/>
    </row>
    <row r="3621" spans="1:33">
      <c r="A3621" s="647" t="str">
        <f t="shared" si="305"/>
        <v>令和3</v>
      </c>
      <c r="B3621" s="739">
        <f t="shared" si="306"/>
        <v>112</v>
      </c>
      <c r="C3621" s="906">
        <v>44635</v>
      </c>
      <c r="D3621" s="906"/>
      <c r="E3621" s="665">
        <v>1</v>
      </c>
      <c r="F3621" s="923" t="s">
        <v>7678</v>
      </c>
      <c r="G3621" s="907" t="s">
        <v>7495</v>
      </c>
      <c r="H3621" s="907" t="s">
        <v>3585</v>
      </c>
      <c r="I3621" s="909" t="s">
        <v>5039</v>
      </c>
      <c r="J3621" s="669">
        <v>2</v>
      </c>
      <c r="K3621" s="656">
        <v>2</v>
      </c>
      <c r="L3621" s="656">
        <v>130</v>
      </c>
      <c r="M3621" s="176">
        <f t="shared" si="307"/>
        <v>130</v>
      </c>
      <c r="N3621" s="1105" t="s">
        <v>5342</v>
      </c>
      <c r="O3621" s="1129" t="str">
        <f t="shared" si="308"/>
        <v>●</v>
      </c>
      <c r="P3621" s="175"/>
      <c r="Q3621" s="175"/>
      <c r="R3621" s="175"/>
      <c r="S3621" s="175"/>
      <c r="T3621" s="175"/>
      <c r="U3621" s="175"/>
      <c r="V3621" s="175"/>
      <c r="W3621" s="175"/>
      <c r="X3621" s="175"/>
      <c r="Y3621" s="175"/>
      <c r="Z3621" s="175"/>
      <c r="AA3621" s="175"/>
      <c r="AB3621" s="175"/>
      <c r="AC3621" s="175"/>
      <c r="AD3621" s="175"/>
      <c r="AE3621" s="175"/>
      <c r="AF3621" s="175"/>
      <c r="AG3621" s="175"/>
    </row>
    <row r="3622" spans="1:33">
      <c r="A3622" s="647" t="str">
        <f t="shared" si="305"/>
        <v>令和3</v>
      </c>
      <c r="B3622" s="739">
        <f t="shared" si="306"/>
        <v>93</v>
      </c>
      <c r="C3622" s="906">
        <v>44587</v>
      </c>
      <c r="D3622" s="906"/>
      <c r="E3622" s="665">
        <v>1</v>
      </c>
      <c r="F3622" s="923" t="s">
        <v>6170</v>
      </c>
      <c r="G3622" s="907" t="s">
        <v>7495</v>
      </c>
      <c r="H3622" s="907" t="s">
        <v>3585</v>
      </c>
      <c r="I3622" s="909" t="s">
        <v>5039</v>
      </c>
      <c r="J3622" s="669">
        <v>2</v>
      </c>
      <c r="K3622" s="656">
        <v>3</v>
      </c>
      <c r="L3622" s="656">
        <v>162</v>
      </c>
      <c r="M3622" s="176">
        <f t="shared" si="307"/>
        <v>162</v>
      </c>
      <c r="N3622" s="1105" t="s">
        <v>5342</v>
      </c>
      <c r="O3622" s="1129" t="str">
        <f t="shared" si="308"/>
        <v>●</v>
      </c>
      <c r="P3622" s="175"/>
      <c r="Q3622" s="175"/>
      <c r="R3622" s="175"/>
      <c r="S3622" s="175"/>
      <c r="T3622" s="175"/>
      <c r="U3622" s="175"/>
      <c r="V3622" s="175"/>
      <c r="W3622" s="175"/>
      <c r="X3622" s="175"/>
      <c r="Y3622" s="175"/>
      <c r="Z3622" s="175"/>
      <c r="AA3622" s="175"/>
      <c r="AB3622" s="175"/>
      <c r="AC3622" s="175"/>
      <c r="AD3622" s="175"/>
      <c r="AE3622" s="175"/>
      <c r="AF3622" s="175"/>
      <c r="AG3622" s="175"/>
    </row>
    <row r="3623" spans="1:33">
      <c r="A3623" s="647" t="str">
        <f t="shared" si="305"/>
        <v>令和3</v>
      </c>
      <c r="B3623" s="739">
        <f t="shared" si="306"/>
        <v>127</v>
      </c>
      <c r="C3623" s="906">
        <v>44580</v>
      </c>
      <c r="D3623" s="906"/>
      <c r="E3623" s="910">
        <v>1</v>
      </c>
      <c r="F3623" s="924" t="s">
        <v>7679</v>
      </c>
      <c r="G3623" s="924" t="s">
        <v>7526</v>
      </c>
      <c r="H3623" s="924" t="s">
        <v>2642</v>
      </c>
      <c r="I3623" s="925" t="s">
        <v>7641</v>
      </c>
      <c r="J3623" s="926">
        <v>2</v>
      </c>
      <c r="K3623" s="927">
        <v>1</v>
      </c>
      <c r="L3623" s="927">
        <v>381</v>
      </c>
      <c r="M3623" s="176">
        <f t="shared" si="307"/>
        <v>381</v>
      </c>
      <c r="N3623" s="1117" t="s">
        <v>5519</v>
      </c>
      <c r="O3623" s="1129" t="str">
        <f t="shared" si="308"/>
        <v>●</v>
      </c>
      <c r="P3623" s="175"/>
      <c r="Q3623" s="175"/>
      <c r="R3623" s="175"/>
      <c r="S3623" s="175"/>
      <c r="T3623" s="175"/>
      <c r="U3623" s="175"/>
      <c r="V3623" s="175"/>
      <c r="W3623" s="175"/>
      <c r="X3623" s="175"/>
      <c r="Y3623" s="175"/>
      <c r="Z3623" s="175"/>
      <c r="AA3623" s="175"/>
      <c r="AB3623" s="175"/>
      <c r="AC3623" s="175"/>
      <c r="AD3623" s="175"/>
      <c r="AE3623" s="175"/>
      <c r="AF3623" s="175"/>
      <c r="AG3623" s="175"/>
    </row>
    <row r="3624" spans="1:33">
      <c r="A3624" s="647" t="str">
        <f t="shared" si="305"/>
        <v>令和3</v>
      </c>
      <c r="B3624" s="739">
        <f t="shared" si="306"/>
        <v>55</v>
      </c>
      <c r="C3624" s="906">
        <v>44596</v>
      </c>
      <c r="D3624" s="906"/>
      <c r="E3624" s="910">
        <v>1</v>
      </c>
      <c r="F3624" s="924" t="s">
        <v>7680</v>
      </c>
      <c r="G3624" s="924" t="s">
        <v>7526</v>
      </c>
      <c r="H3624" s="924" t="s">
        <v>2642</v>
      </c>
      <c r="I3624" s="925" t="s">
        <v>7641</v>
      </c>
      <c r="J3624" s="926">
        <v>2</v>
      </c>
      <c r="K3624" s="927">
        <v>6</v>
      </c>
      <c r="L3624" s="927">
        <v>115</v>
      </c>
      <c r="M3624" s="176">
        <f t="shared" si="307"/>
        <v>115</v>
      </c>
      <c r="N3624" s="1117"/>
      <c r="O3624" s="1129" t="str">
        <f t="shared" si="308"/>
        <v>●</v>
      </c>
      <c r="P3624" s="175"/>
      <c r="Q3624" s="175"/>
      <c r="R3624" s="175"/>
      <c r="S3624" s="175"/>
      <c r="T3624" s="175"/>
      <c r="U3624" s="175"/>
      <c r="V3624" s="175"/>
      <c r="W3624" s="175"/>
      <c r="X3624" s="175"/>
      <c r="Y3624" s="175"/>
      <c r="Z3624" s="175"/>
      <c r="AA3624" s="175"/>
      <c r="AB3624" s="175"/>
      <c r="AC3624" s="175"/>
      <c r="AD3624" s="175"/>
      <c r="AE3624" s="175"/>
      <c r="AF3624" s="175"/>
      <c r="AG3624" s="175"/>
    </row>
    <row r="3625" spans="1:33">
      <c r="A3625" s="647" t="str">
        <f t="shared" si="305"/>
        <v>令和3</v>
      </c>
      <c r="B3625" s="739">
        <f t="shared" si="306"/>
        <v>55</v>
      </c>
      <c r="C3625" s="906">
        <v>44620</v>
      </c>
      <c r="D3625" s="906"/>
      <c r="E3625" s="910">
        <v>1</v>
      </c>
      <c r="F3625" s="924" t="s">
        <v>7681</v>
      </c>
      <c r="G3625" s="924" t="s">
        <v>7526</v>
      </c>
      <c r="H3625" s="924" t="s">
        <v>2642</v>
      </c>
      <c r="I3625" s="925" t="s">
        <v>7641</v>
      </c>
      <c r="J3625" s="926">
        <v>2</v>
      </c>
      <c r="K3625" s="927">
        <v>6</v>
      </c>
      <c r="L3625" s="927">
        <v>208</v>
      </c>
      <c r="M3625" s="176">
        <f t="shared" si="307"/>
        <v>208</v>
      </c>
      <c r="N3625" s="1117" t="s">
        <v>5519</v>
      </c>
      <c r="O3625" s="1129" t="str">
        <f t="shared" si="308"/>
        <v>●</v>
      </c>
      <c r="P3625" s="175"/>
      <c r="Q3625" s="175"/>
      <c r="R3625" s="175"/>
      <c r="S3625" s="175"/>
      <c r="T3625" s="175"/>
      <c r="U3625" s="175"/>
      <c r="V3625" s="175"/>
      <c r="W3625" s="175"/>
      <c r="X3625" s="175"/>
      <c r="Y3625" s="175"/>
      <c r="Z3625" s="175"/>
      <c r="AA3625" s="175"/>
      <c r="AB3625" s="175"/>
      <c r="AC3625" s="175"/>
      <c r="AD3625" s="175"/>
      <c r="AE3625" s="175"/>
      <c r="AF3625" s="175"/>
      <c r="AG3625" s="175"/>
    </row>
    <row r="3626" spans="1:33">
      <c r="A3626" s="647" t="str">
        <f t="shared" si="305"/>
        <v>令和3</v>
      </c>
      <c r="B3626" s="739">
        <f t="shared" si="306"/>
        <v>112</v>
      </c>
      <c r="C3626" s="906">
        <v>44642</v>
      </c>
      <c r="D3626" s="906"/>
      <c r="E3626" s="910">
        <v>1</v>
      </c>
      <c r="F3626" s="916" t="s">
        <v>7682</v>
      </c>
      <c r="G3626" s="911" t="s">
        <v>7526</v>
      </c>
      <c r="H3626" s="911" t="s">
        <v>2760</v>
      </c>
      <c r="I3626" s="917" t="s">
        <v>7641</v>
      </c>
      <c r="J3626" s="913">
        <v>2</v>
      </c>
      <c r="K3626" s="914">
        <v>2</v>
      </c>
      <c r="L3626" s="914">
        <v>235</v>
      </c>
      <c r="M3626" s="72">
        <f t="shared" si="307"/>
        <v>235</v>
      </c>
      <c r="N3626" s="1117" t="s">
        <v>5519</v>
      </c>
      <c r="O3626" s="1129" t="str">
        <f t="shared" si="308"/>
        <v>●</v>
      </c>
      <c r="P3626" s="175"/>
      <c r="Q3626" s="175"/>
      <c r="R3626" s="175"/>
      <c r="S3626" s="175"/>
      <c r="T3626" s="175"/>
      <c r="U3626" s="175"/>
      <c r="V3626" s="175"/>
      <c r="W3626" s="175"/>
      <c r="X3626" s="175"/>
      <c r="Y3626" s="175"/>
      <c r="Z3626" s="175"/>
      <c r="AA3626" s="175"/>
      <c r="AB3626" s="175"/>
      <c r="AC3626" s="175"/>
      <c r="AD3626" s="175"/>
      <c r="AE3626" s="175"/>
      <c r="AF3626" s="175"/>
      <c r="AG3626" s="175"/>
    </row>
    <row r="3627" spans="1:33">
      <c r="A3627" s="647" t="str">
        <f t="shared" si="305"/>
        <v>令和3</v>
      </c>
      <c r="B3627" s="739">
        <f t="shared" si="306"/>
        <v>127</v>
      </c>
      <c r="C3627" s="906">
        <v>44309</v>
      </c>
      <c r="D3627" s="906"/>
      <c r="E3627" s="665">
        <v>1</v>
      </c>
      <c r="F3627" s="908" t="s">
        <v>7683</v>
      </c>
      <c r="G3627" s="907" t="s">
        <v>7495</v>
      </c>
      <c r="H3627" s="907" t="s">
        <v>3536</v>
      </c>
      <c r="I3627" s="909" t="s">
        <v>5039</v>
      </c>
      <c r="J3627" s="669">
        <v>1</v>
      </c>
      <c r="K3627" s="656">
        <v>1</v>
      </c>
      <c r="L3627" s="656">
        <v>467</v>
      </c>
      <c r="M3627" s="72">
        <f t="shared" si="307"/>
        <v>467</v>
      </c>
      <c r="N3627" s="1105" t="s">
        <v>5342</v>
      </c>
      <c r="O3627" s="1129" t="str">
        <f t="shared" si="308"/>
        <v>●</v>
      </c>
      <c r="P3627" s="175"/>
      <c r="Q3627" s="175"/>
      <c r="R3627" s="175"/>
      <c r="S3627" s="175"/>
      <c r="T3627" s="175"/>
      <c r="U3627" s="175"/>
      <c r="V3627" s="175"/>
      <c r="W3627" s="175"/>
      <c r="X3627" s="175"/>
      <c r="Y3627" s="175"/>
      <c r="Z3627" s="175"/>
      <c r="AA3627" s="175"/>
      <c r="AB3627" s="175"/>
      <c r="AC3627" s="175"/>
      <c r="AD3627" s="175"/>
      <c r="AE3627" s="175"/>
      <c r="AF3627" s="175"/>
      <c r="AG3627" s="175"/>
    </row>
    <row r="3628" spans="1:33">
      <c r="A3628" s="647" t="str">
        <f t="shared" si="305"/>
        <v>令和3</v>
      </c>
      <c r="B3628" s="739">
        <f t="shared" si="306"/>
        <v>93</v>
      </c>
      <c r="C3628" s="906">
        <v>44323</v>
      </c>
      <c r="D3628" s="906"/>
      <c r="E3628" s="665">
        <v>1</v>
      </c>
      <c r="F3628" s="908" t="s">
        <v>7684</v>
      </c>
      <c r="G3628" s="907" t="s">
        <v>7495</v>
      </c>
      <c r="H3628" s="907" t="s">
        <v>3536</v>
      </c>
      <c r="I3628" s="909" t="s">
        <v>5039</v>
      </c>
      <c r="J3628" s="669">
        <v>1</v>
      </c>
      <c r="K3628" s="656">
        <v>3</v>
      </c>
      <c r="L3628" s="656">
        <v>393</v>
      </c>
      <c r="M3628" s="72">
        <f t="shared" si="307"/>
        <v>393</v>
      </c>
      <c r="N3628" s="1105" t="s">
        <v>5342</v>
      </c>
      <c r="O3628" s="1129" t="str">
        <f t="shared" si="308"/>
        <v>●</v>
      </c>
      <c r="P3628" s="175"/>
      <c r="Q3628" s="175"/>
      <c r="R3628" s="175"/>
      <c r="S3628" s="175"/>
      <c r="T3628" s="175"/>
      <c r="U3628" s="175"/>
      <c r="V3628" s="175"/>
      <c r="W3628" s="175"/>
      <c r="X3628" s="175"/>
      <c r="Y3628" s="175"/>
      <c r="Z3628" s="175"/>
      <c r="AA3628" s="175"/>
      <c r="AB3628" s="175"/>
      <c r="AC3628" s="175"/>
      <c r="AD3628" s="175"/>
      <c r="AE3628" s="175"/>
      <c r="AF3628" s="175"/>
      <c r="AG3628" s="175"/>
    </row>
    <row r="3629" spans="1:33">
      <c r="A3629" s="647" t="str">
        <f t="shared" si="305"/>
        <v>令和3</v>
      </c>
      <c r="B3629" s="739">
        <f t="shared" si="306"/>
        <v>127</v>
      </c>
      <c r="C3629" s="906">
        <v>44363</v>
      </c>
      <c r="D3629" s="906"/>
      <c r="E3629" s="665">
        <v>1</v>
      </c>
      <c r="F3629" s="908" t="s">
        <v>7685</v>
      </c>
      <c r="G3629" s="907" t="s">
        <v>7495</v>
      </c>
      <c r="H3629" s="907" t="s">
        <v>3536</v>
      </c>
      <c r="I3629" s="909" t="s">
        <v>5039</v>
      </c>
      <c r="J3629" s="669">
        <v>1</v>
      </c>
      <c r="K3629" s="656">
        <v>1</v>
      </c>
      <c r="L3629" s="656">
        <v>592</v>
      </c>
      <c r="M3629" s="72">
        <f t="shared" si="307"/>
        <v>592</v>
      </c>
      <c r="N3629" s="1105" t="s">
        <v>5342</v>
      </c>
      <c r="O3629" s="1129" t="str">
        <f t="shared" si="308"/>
        <v>●</v>
      </c>
      <c r="P3629" s="175"/>
      <c r="Q3629" s="175"/>
      <c r="R3629" s="175"/>
      <c r="S3629" s="175"/>
      <c r="T3629" s="175"/>
      <c r="U3629" s="175"/>
      <c r="V3629" s="175"/>
      <c r="W3629" s="175"/>
      <c r="X3629" s="175"/>
      <c r="Y3629" s="175"/>
      <c r="Z3629" s="175"/>
      <c r="AA3629" s="175"/>
      <c r="AB3629" s="175"/>
      <c r="AC3629" s="175"/>
      <c r="AD3629" s="175"/>
      <c r="AE3629" s="175"/>
      <c r="AF3629" s="175"/>
      <c r="AG3629" s="175"/>
    </row>
    <row r="3630" spans="1:33">
      <c r="A3630" s="647" t="str">
        <f t="shared" si="305"/>
        <v>令和3</v>
      </c>
      <c r="B3630" s="739">
        <f t="shared" si="306"/>
        <v>127</v>
      </c>
      <c r="C3630" s="906">
        <v>44440</v>
      </c>
      <c r="D3630" s="906"/>
      <c r="E3630" s="665">
        <v>1</v>
      </c>
      <c r="F3630" s="908" t="s">
        <v>7686</v>
      </c>
      <c r="G3630" s="907" t="s">
        <v>7495</v>
      </c>
      <c r="H3630" s="907" t="s">
        <v>3536</v>
      </c>
      <c r="I3630" s="909" t="s">
        <v>5039</v>
      </c>
      <c r="J3630" s="669">
        <v>1</v>
      </c>
      <c r="K3630" s="656">
        <v>1</v>
      </c>
      <c r="L3630" s="656">
        <v>509</v>
      </c>
      <c r="M3630" s="72">
        <f t="shared" si="307"/>
        <v>509</v>
      </c>
      <c r="N3630" s="1105" t="s">
        <v>5342</v>
      </c>
      <c r="O3630" s="1129" t="str">
        <f t="shared" si="308"/>
        <v>●</v>
      </c>
      <c r="P3630" s="175"/>
      <c r="Q3630" s="175"/>
      <c r="R3630" s="175"/>
      <c r="S3630" s="175"/>
      <c r="T3630" s="175"/>
      <c r="U3630" s="175"/>
      <c r="V3630" s="175"/>
      <c r="W3630" s="175"/>
      <c r="X3630" s="175"/>
      <c r="Y3630" s="175"/>
      <c r="Z3630" s="175"/>
      <c r="AA3630" s="175"/>
      <c r="AB3630" s="175"/>
      <c r="AC3630" s="175"/>
      <c r="AD3630" s="175"/>
      <c r="AE3630" s="175"/>
      <c r="AF3630" s="175"/>
      <c r="AG3630" s="175"/>
    </row>
    <row r="3631" spans="1:33">
      <c r="A3631" s="647" t="str">
        <f t="shared" si="305"/>
        <v>令和3</v>
      </c>
      <c r="B3631" s="739">
        <f t="shared" si="306"/>
        <v>127</v>
      </c>
      <c r="C3631" s="906">
        <v>44518</v>
      </c>
      <c r="D3631" s="906"/>
      <c r="E3631" s="665">
        <v>1</v>
      </c>
      <c r="F3631" s="908" t="s">
        <v>7687</v>
      </c>
      <c r="G3631" s="907" t="s">
        <v>7495</v>
      </c>
      <c r="H3631" s="907" t="s">
        <v>3536</v>
      </c>
      <c r="I3631" s="909" t="s">
        <v>5039</v>
      </c>
      <c r="J3631" s="669">
        <v>1</v>
      </c>
      <c r="K3631" s="656">
        <v>1</v>
      </c>
      <c r="L3631" s="656">
        <v>302</v>
      </c>
      <c r="M3631" s="72">
        <f t="shared" si="307"/>
        <v>302</v>
      </c>
      <c r="N3631" s="1105" t="s">
        <v>5342</v>
      </c>
      <c r="O3631" s="1129" t="str">
        <f t="shared" si="308"/>
        <v>●</v>
      </c>
      <c r="P3631" s="175"/>
      <c r="Q3631" s="175"/>
      <c r="R3631" s="175"/>
      <c r="S3631" s="175"/>
      <c r="T3631" s="175"/>
      <c r="U3631" s="175"/>
      <c r="V3631" s="175"/>
      <c r="W3631" s="175"/>
      <c r="X3631" s="175"/>
      <c r="Y3631" s="175"/>
      <c r="Z3631" s="175"/>
      <c r="AA3631" s="175"/>
      <c r="AB3631" s="175"/>
      <c r="AC3631" s="175"/>
      <c r="AD3631" s="175"/>
      <c r="AE3631" s="175"/>
      <c r="AF3631" s="175"/>
      <c r="AG3631" s="175"/>
    </row>
    <row r="3632" spans="1:33">
      <c r="A3632" s="647" t="str">
        <f t="shared" si="305"/>
        <v>令和3</v>
      </c>
      <c r="B3632" s="739">
        <f t="shared" si="306"/>
        <v>127</v>
      </c>
      <c r="C3632" s="906">
        <v>44616</v>
      </c>
      <c r="D3632" s="906"/>
      <c r="E3632" s="665">
        <v>1</v>
      </c>
      <c r="F3632" s="908" t="s">
        <v>7688</v>
      </c>
      <c r="G3632" s="907" t="s">
        <v>7495</v>
      </c>
      <c r="H3632" s="907" t="s">
        <v>3536</v>
      </c>
      <c r="I3632" s="909" t="s">
        <v>5039</v>
      </c>
      <c r="J3632" s="669">
        <v>1</v>
      </c>
      <c r="K3632" s="656">
        <v>1</v>
      </c>
      <c r="L3632" s="656">
        <v>310</v>
      </c>
      <c r="M3632" s="72">
        <f t="shared" si="307"/>
        <v>310</v>
      </c>
      <c r="N3632" s="1105" t="s">
        <v>5342</v>
      </c>
      <c r="O3632" s="1129" t="str">
        <f t="shared" si="308"/>
        <v>●</v>
      </c>
      <c r="P3632" s="175"/>
      <c r="Q3632" s="175"/>
      <c r="R3632" s="175"/>
      <c r="S3632" s="175"/>
      <c r="T3632" s="175"/>
      <c r="U3632" s="175"/>
      <c r="V3632" s="175"/>
      <c r="W3632" s="175"/>
      <c r="X3632" s="175"/>
      <c r="Y3632" s="175"/>
      <c r="Z3632" s="175"/>
      <c r="AA3632" s="175"/>
      <c r="AB3632" s="175"/>
      <c r="AC3632" s="175"/>
      <c r="AD3632" s="175"/>
      <c r="AE3632" s="175"/>
      <c r="AF3632" s="175"/>
      <c r="AG3632" s="175"/>
    </row>
    <row r="3633" spans="1:33">
      <c r="A3633" s="647" t="str">
        <f t="shared" si="305"/>
        <v>令和3</v>
      </c>
      <c r="B3633" s="739">
        <f t="shared" si="306"/>
        <v>40</v>
      </c>
      <c r="C3633" s="906">
        <v>44574</v>
      </c>
      <c r="D3633" s="906"/>
      <c r="E3633" s="665">
        <v>1</v>
      </c>
      <c r="F3633" s="907" t="s">
        <v>7689</v>
      </c>
      <c r="G3633" s="907" t="s">
        <v>7495</v>
      </c>
      <c r="H3633" s="907" t="s">
        <v>3536</v>
      </c>
      <c r="I3633" s="909" t="s">
        <v>5039</v>
      </c>
      <c r="J3633" s="669">
        <v>1</v>
      </c>
      <c r="K3633" s="656">
        <v>9</v>
      </c>
      <c r="L3633" s="656">
        <v>87</v>
      </c>
      <c r="M3633" s="72">
        <f t="shared" si="307"/>
        <v>87</v>
      </c>
      <c r="N3633" s="1105" t="s">
        <v>5342</v>
      </c>
      <c r="O3633" s="1129" t="str">
        <f t="shared" si="308"/>
        <v>●</v>
      </c>
      <c r="P3633" s="175"/>
      <c r="Q3633" s="175"/>
      <c r="R3633" s="175"/>
      <c r="S3633" s="175"/>
      <c r="T3633" s="175"/>
      <c r="U3633" s="175"/>
      <c r="V3633" s="175"/>
      <c r="W3633" s="175"/>
      <c r="X3633" s="175"/>
      <c r="Y3633" s="175"/>
      <c r="Z3633" s="175"/>
      <c r="AA3633" s="175"/>
      <c r="AB3633" s="175"/>
      <c r="AC3633" s="175"/>
      <c r="AD3633" s="175"/>
      <c r="AE3633" s="175"/>
      <c r="AF3633" s="175"/>
      <c r="AG3633" s="175"/>
    </row>
    <row r="3634" spans="1:33">
      <c r="A3634" s="647" t="str">
        <f t="shared" si="305"/>
        <v>令和3</v>
      </c>
      <c r="B3634" s="739">
        <f t="shared" si="306"/>
        <v>64</v>
      </c>
      <c r="C3634" s="906">
        <v>44510</v>
      </c>
      <c r="D3634" s="906"/>
      <c r="E3634" s="665">
        <v>1</v>
      </c>
      <c r="F3634" s="928" t="s">
        <v>7690</v>
      </c>
      <c r="G3634" s="907" t="s">
        <v>7526</v>
      </c>
      <c r="H3634" s="928" t="s">
        <v>3611</v>
      </c>
      <c r="I3634" s="909" t="s">
        <v>5039</v>
      </c>
      <c r="J3634" s="669">
        <v>1</v>
      </c>
      <c r="K3634" s="656">
        <v>5</v>
      </c>
      <c r="L3634" s="656">
        <v>440</v>
      </c>
      <c r="M3634" s="72">
        <f t="shared" si="307"/>
        <v>440</v>
      </c>
      <c r="N3634" s="1105" t="s">
        <v>5342</v>
      </c>
      <c r="O3634" s="1129" t="str">
        <f t="shared" si="308"/>
        <v>●</v>
      </c>
      <c r="P3634" s="175"/>
      <c r="Q3634" s="175"/>
      <c r="R3634" s="175"/>
      <c r="S3634" s="175"/>
      <c r="T3634" s="175"/>
      <c r="U3634" s="175"/>
      <c r="V3634" s="175"/>
      <c r="W3634" s="175"/>
      <c r="X3634" s="175"/>
      <c r="Y3634" s="175"/>
      <c r="Z3634" s="175"/>
      <c r="AA3634" s="175"/>
      <c r="AB3634" s="175"/>
      <c r="AC3634" s="175"/>
      <c r="AD3634" s="175"/>
      <c r="AE3634" s="175"/>
      <c r="AF3634" s="175"/>
      <c r="AG3634" s="175"/>
    </row>
    <row r="3635" spans="1:33">
      <c r="A3635" s="647" t="str">
        <f t="shared" si="305"/>
        <v>令和3</v>
      </c>
      <c r="B3635" s="739">
        <f t="shared" si="306"/>
        <v>79</v>
      </c>
      <c r="C3635" s="906">
        <v>44511</v>
      </c>
      <c r="D3635" s="906"/>
      <c r="E3635" s="665">
        <v>1</v>
      </c>
      <c r="F3635" s="928" t="s">
        <v>7691</v>
      </c>
      <c r="G3635" s="907" t="s">
        <v>7526</v>
      </c>
      <c r="H3635" s="928" t="s">
        <v>3611</v>
      </c>
      <c r="I3635" s="909" t="s">
        <v>5039</v>
      </c>
      <c r="J3635" s="669">
        <v>1</v>
      </c>
      <c r="K3635" s="656">
        <v>4</v>
      </c>
      <c r="L3635" s="656">
        <v>460</v>
      </c>
      <c r="M3635" s="72">
        <f t="shared" si="307"/>
        <v>460</v>
      </c>
      <c r="N3635" s="1105" t="s">
        <v>5342</v>
      </c>
      <c r="O3635" s="1129" t="str">
        <f t="shared" si="308"/>
        <v>●</v>
      </c>
      <c r="P3635" s="175"/>
      <c r="Q3635" s="175"/>
      <c r="R3635" s="175"/>
      <c r="S3635" s="175"/>
      <c r="T3635" s="175"/>
      <c r="U3635" s="175"/>
      <c r="V3635" s="175"/>
      <c r="W3635" s="175"/>
      <c r="X3635" s="175"/>
      <c r="Y3635" s="175"/>
      <c r="Z3635" s="175"/>
      <c r="AA3635" s="175"/>
      <c r="AB3635" s="175"/>
      <c r="AC3635" s="175"/>
      <c r="AD3635" s="175"/>
      <c r="AE3635" s="175"/>
      <c r="AF3635" s="175"/>
      <c r="AG3635" s="175"/>
    </row>
    <row r="3636" spans="1:33">
      <c r="A3636" s="647" t="str">
        <f t="shared" si="305"/>
        <v>令和3</v>
      </c>
      <c r="B3636" s="739">
        <f t="shared" si="306"/>
        <v>93</v>
      </c>
      <c r="C3636" s="906">
        <v>44532</v>
      </c>
      <c r="D3636" s="906"/>
      <c r="E3636" s="665">
        <v>1</v>
      </c>
      <c r="F3636" s="928" t="s">
        <v>7692</v>
      </c>
      <c r="G3636" s="907" t="s">
        <v>7526</v>
      </c>
      <c r="H3636" s="928" t="s">
        <v>3611</v>
      </c>
      <c r="I3636" s="909" t="s">
        <v>5039</v>
      </c>
      <c r="J3636" s="669">
        <v>2</v>
      </c>
      <c r="K3636" s="656">
        <v>3</v>
      </c>
      <c r="L3636" s="656">
        <v>257</v>
      </c>
      <c r="M3636" s="72">
        <f t="shared" si="307"/>
        <v>257</v>
      </c>
      <c r="N3636" s="1105" t="s">
        <v>5342</v>
      </c>
      <c r="O3636" s="1129" t="str">
        <f t="shared" si="308"/>
        <v>●</v>
      </c>
      <c r="P3636" s="175"/>
      <c r="Q3636" s="175"/>
      <c r="R3636" s="175"/>
      <c r="S3636" s="175"/>
      <c r="T3636" s="175"/>
      <c r="U3636" s="175"/>
      <c r="V3636" s="175"/>
      <c r="W3636" s="175"/>
      <c r="X3636" s="175"/>
      <c r="Y3636" s="175"/>
      <c r="Z3636" s="175"/>
      <c r="AA3636" s="175"/>
      <c r="AB3636" s="175"/>
      <c r="AC3636" s="175"/>
      <c r="AD3636" s="175"/>
      <c r="AE3636" s="175"/>
      <c r="AF3636" s="175"/>
      <c r="AG3636" s="175"/>
    </row>
    <row r="3637" spans="1:33">
      <c r="A3637" s="647" t="str">
        <f t="shared" si="305"/>
        <v>令和3</v>
      </c>
      <c r="B3637" s="739">
        <f t="shared" si="306"/>
        <v>112</v>
      </c>
      <c r="C3637" s="906">
        <v>44636</v>
      </c>
      <c r="D3637" s="906"/>
      <c r="E3637" s="665">
        <v>1</v>
      </c>
      <c r="F3637" s="928" t="s">
        <v>7693</v>
      </c>
      <c r="G3637" s="907" t="s">
        <v>7526</v>
      </c>
      <c r="H3637" s="907" t="s">
        <v>3585</v>
      </c>
      <c r="I3637" s="909" t="s">
        <v>5039</v>
      </c>
      <c r="J3637" s="669">
        <v>2</v>
      </c>
      <c r="K3637" s="656">
        <v>2</v>
      </c>
      <c r="L3637" s="656">
        <v>31</v>
      </c>
      <c r="M3637" s="72">
        <f t="shared" si="307"/>
        <v>31</v>
      </c>
      <c r="N3637" s="1105" t="s">
        <v>5342</v>
      </c>
      <c r="O3637" s="1129" t="str">
        <f t="shared" si="308"/>
        <v>●</v>
      </c>
      <c r="P3637" s="175"/>
      <c r="Q3637" s="175"/>
      <c r="R3637" s="175"/>
      <c r="S3637" s="175"/>
      <c r="T3637" s="175"/>
      <c r="U3637" s="175"/>
      <c r="V3637" s="175"/>
      <c r="W3637" s="175"/>
      <c r="X3637" s="175"/>
      <c r="Y3637" s="175"/>
      <c r="Z3637" s="175"/>
      <c r="AA3637" s="175"/>
      <c r="AB3637" s="175"/>
      <c r="AC3637" s="175"/>
      <c r="AD3637" s="175"/>
      <c r="AE3637" s="175"/>
      <c r="AF3637" s="175"/>
      <c r="AG3637" s="175"/>
    </row>
    <row r="3638" spans="1:33">
      <c r="A3638" s="647" t="str">
        <f t="shared" si="305"/>
        <v>令和3</v>
      </c>
      <c r="B3638" s="739">
        <f t="shared" si="306"/>
        <v>43</v>
      </c>
      <c r="C3638" s="906">
        <v>44454</v>
      </c>
      <c r="D3638" s="906"/>
      <c r="E3638" s="665">
        <v>1</v>
      </c>
      <c r="F3638" s="928" t="s">
        <v>7694</v>
      </c>
      <c r="G3638" s="928" t="s">
        <v>7495</v>
      </c>
      <c r="H3638" s="928" t="s">
        <v>7574</v>
      </c>
      <c r="I3638" s="929" t="s">
        <v>7499</v>
      </c>
      <c r="J3638" s="704">
        <v>1</v>
      </c>
      <c r="K3638" s="176">
        <v>8</v>
      </c>
      <c r="L3638" s="176">
        <v>214</v>
      </c>
      <c r="M3638" s="72">
        <f t="shared" si="307"/>
        <v>214</v>
      </c>
      <c r="N3638" s="1105"/>
      <c r="O3638" s="1129" t="str">
        <f t="shared" si="308"/>
        <v>●</v>
      </c>
      <c r="P3638" s="175"/>
      <c r="Q3638" s="175"/>
      <c r="R3638" s="175"/>
      <c r="S3638" s="175"/>
      <c r="T3638" s="175"/>
      <c r="U3638" s="175"/>
      <c r="V3638" s="175"/>
      <c r="W3638" s="175"/>
      <c r="X3638" s="175"/>
      <c r="Y3638" s="175"/>
      <c r="Z3638" s="175"/>
      <c r="AA3638" s="175"/>
      <c r="AB3638" s="175"/>
      <c r="AC3638" s="175"/>
      <c r="AD3638" s="175"/>
      <c r="AE3638" s="175"/>
      <c r="AF3638" s="175"/>
      <c r="AG3638" s="175"/>
    </row>
    <row r="3639" spans="1:33">
      <c r="A3639" s="647" t="str">
        <f t="shared" si="305"/>
        <v>令和3</v>
      </c>
      <c r="B3639" s="739">
        <f t="shared" si="306"/>
        <v>79</v>
      </c>
      <c r="C3639" s="906">
        <v>44484</v>
      </c>
      <c r="D3639" s="906"/>
      <c r="E3639" s="665">
        <v>1</v>
      </c>
      <c r="F3639" s="928" t="s">
        <v>7695</v>
      </c>
      <c r="G3639" s="928" t="s">
        <v>7495</v>
      </c>
      <c r="H3639" s="928" t="s">
        <v>7574</v>
      </c>
      <c r="I3639" s="929" t="s">
        <v>7499</v>
      </c>
      <c r="J3639" s="704">
        <v>2</v>
      </c>
      <c r="K3639" s="176">
        <v>4</v>
      </c>
      <c r="L3639" s="176">
        <v>83</v>
      </c>
      <c r="M3639" s="72">
        <f t="shared" si="307"/>
        <v>83</v>
      </c>
      <c r="N3639" s="1105"/>
      <c r="O3639" s="1129" t="str">
        <f t="shared" si="308"/>
        <v>●</v>
      </c>
      <c r="P3639" s="175"/>
      <c r="Q3639" s="175"/>
      <c r="R3639" s="175"/>
      <c r="S3639" s="175"/>
      <c r="T3639" s="175"/>
      <c r="U3639" s="175"/>
      <c r="V3639" s="175"/>
      <c r="W3639" s="175"/>
      <c r="X3639" s="175"/>
      <c r="Y3639" s="175"/>
      <c r="Z3639" s="175"/>
      <c r="AA3639" s="175"/>
      <c r="AB3639" s="175"/>
      <c r="AC3639" s="175"/>
      <c r="AD3639" s="175"/>
      <c r="AE3639" s="175"/>
      <c r="AF3639" s="175"/>
      <c r="AG3639" s="175"/>
    </row>
    <row r="3640" spans="1:33">
      <c r="A3640" s="647" t="str">
        <f t="shared" si="305"/>
        <v>令和3</v>
      </c>
      <c r="B3640" s="739">
        <f t="shared" si="306"/>
        <v>79</v>
      </c>
      <c r="C3640" s="906">
        <v>44501</v>
      </c>
      <c r="D3640" s="906"/>
      <c r="E3640" s="665">
        <v>1</v>
      </c>
      <c r="F3640" s="928" t="s">
        <v>7696</v>
      </c>
      <c r="G3640" s="928" t="s">
        <v>7495</v>
      </c>
      <c r="H3640" s="928" t="s">
        <v>7574</v>
      </c>
      <c r="I3640" s="929" t="s">
        <v>7499</v>
      </c>
      <c r="J3640" s="704">
        <v>2</v>
      </c>
      <c r="K3640" s="176">
        <v>4</v>
      </c>
      <c r="L3640" s="176">
        <v>133</v>
      </c>
      <c r="M3640" s="72">
        <f t="shared" si="307"/>
        <v>133</v>
      </c>
      <c r="N3640" s="1105" t="s">
        <v>5519</v>
      </c>
      <c r="O3640" s="1129" t="str">
        <f t="shared" si="308"/>
        <v>●</v>
      </c>
      <c r="P3640" s="175"/>
      <c r="Q3640" s="175"/>
      <c r="R3640" s="175"/>
      <c r="S3640" s="175"/>
      <c r="T3640" s="175"/>
      <c r="U3640" s="175"/>
      <c r="V3640" s="175"/>
      <c r="W3640" s="175"/>
      <c r="X3640" s="175"/>
      <c r="Y3640" s="175"/>
      <c r="Z3640" s="175"/>
      <c r="AA3640" s="175"/>
      <c r="AB3640" s="175"/>
      <c r="AC3640" s="175"/>
      <c r="AD3640" s="175"/>
      <c r="AE3640" s="175"/>
      <c r="AF3640" s="175"/>
      <c r="AG3640" s="175"/>
    </row>
    <row r="3641" spans="1:33">
      <c r="A3641" s="647" t="str">
        <f t="shared" si="305"/>
        <v>令和3</v>
      </c>
      <c r="B3641" s="739">
        <f t="shared" si="306"/>
        <v>79</v>
      </c>
      <c r="C3641" s="906">
        <v>44512</v>
      </c>
      <c r="D3641" s="906"/>
      <c r="E3641" s="665">
        <v>1</v>
      </c>
      <c r="F3641" s="928" t="s">
        <v>7697</v>
      </c>
      <c r="G3641" s="928" t="s">
        <v>7495</v>
      </c>
      <c r="H3641" s="928" t="s">
        <v>7574</v>
      </c>
      <c r="I3641" s="929" t="s">
        <v>7499</v>
      </c>
      <c r="J3641" s="704">
        <v>1</v>
      </c>
      <c r="K3641" s="176">
        <v>4</v>
      </c>
      <c r="L3641" s="176">
        <v>136</v>
      </c>
      <c r="M3641" s="72">
        <f t="shared" si="307"/>
        <v>136</v>
      </c>
      <c r="N3641" s="1105"/>
      <c r="O3641" s="1129" t="str">
        <f t="shared" si="308"/>
        <v>●</v>
      </c>
      <c r="P3641" s="175"/>
      <c r="Q3641" s="175"/>
      <c r="R3641" s="175"/>
      <c r="S3641" s="175"/>
      <c r="T3641" s="175"/>
      <c r="U3641" s="175"/>
      <c r="V3641" s="175"/>
      <c r="W3641" s="175"/>
      <c r="X3641" s="175"/>
      <c r="Y3641" s="175"/>
      <c r="Z3641" s="175"/>
      <c r="AA3641" s="175"/>
      <c r="AB3641" s="175"/>
      <c r="AC3641" s="175"/>
      <c r="AD3641" s="175"/>
      <c r="AE3641" s="175"/>
      <c r="AF3641" s="175"/>
      <c r="AG3641" s="175"/>
    </row>
    <row r="3642" spans="1:33">
      <c r="A3642" s="647" t="str">
        <f t="shared" si="305"/>
        <v>令和3</v>
      </c>
      <c r="B3642" s="739">
        <f t="shared" si="306"/>
        <v>93</v>
      </c>
      <c r="C3642" s="906">
        <v>44539</v>
      </c>
      <c r="D3642" s="906"/>
      <c r="E3642" s="665">
        <v>1</v>
      </c>
      <c r="F3642" s="928" t="s">
        <v>7698</v>
      </c>
      <c r="G3642" s="928" t="s">
        <v>7495</v>
      </c>
      <c r="H3642" s="928" t="s">
        <v>7574</v>
      </c>
      <c r="I3642" s="929" t="s">
        <v>7499</v>
      </c>
      <c r="J3642" s="704">
        <v>2</v>
      </c>
      <c r="K3642" s="176">
        <v>3</v>
      </c>
      <c r="L3642" s="176">
        <v>182</v>
      </c>
      <c r="M3642" s="72">
        <f t="shared" si="307"/>
        <v>182</v>
      </c>
      <c r="N3642" s="1105"/>
      <c r="O3642" s="1129" t="str">
        <f t="shared" si="308"/>
        <v>●</v>
      </c>
      <c r="P3642" s="175"/>
      <c r="Q3642" s="175"/>
      <c r="R3642" s="175"/>
      <c r="S3642" s="175"/>
      <c r="T3642" s="175"/>
      <c r="U3642" s="175"/>
      <c r="V3642" s="175"/>
      <c r="W3642" s="175"/>
      <c r="X3642" s="175"/>
      <c r="Y3642" s="175"/>
      <c r="Z3642" s="175"/>
      <c r="AA3642" s="175"/>
      <c r="AB3642" s="175"/>
      <c r="AC3642" s="175"/>
      <c r="AD3642" s="175"/>
      <c r="AE3642" s="175"/>
      <c r="AF3642" s="175"/>
      <c r="AG3642" s="175"/>
    </row>
    <row r="3643" spans="1:33">
      <c r="A3643" s="647" t="str">
        <f t="shared" si="305"/>
        <v>令和3</v>
      </c>
      <c r="B3643" s="739">
        <f t="shared" si="306"/>
        <v>112</v>
      </c>
      <c r="C3643" s="906">
        <v>44546</v>
      </c>
      <c r="D3643" s="906"/>
      <c r="E3643" s="665">
        <v>1</v>
      </c>
      <c r="F3643" s="928" t="s">
        <v>7699</v>
      </c>
      <c r="G3643" s="928" t="s">
        <v>7700</v>
      </c>
      <c r="H3643" s="928" t="s">
        <v>7574</v>
      </c>
      <c r="I3643" s="929" t="s">
        <v>7499</v>
      </c>
      <c r="J3643" s="704">
        <v>1</v>
      </c>
      <c r="K3643" s="176">
        <v>2</v>
      </c>
      <c r="L3643" s="176">
        <v>487</v>
      </c>
      <c r="M3643" s="72">
        <f t="shared" si="307"/>
        <v>487</v>
      </c>
      <c r="N3643" s="1105" t="s">
        <v>5519</v>
      </c>
      <c r="O3643" s="1129" t="str">
        <f t="shared" si="308"/>
        <v>●</v>
      </c>
      <c r="P3643" s="175"/>
      <c r="Q3643" s="175"/>
      <c r="R3643" s="175"/>
      <c r="S3643" s="175"/>
      <c r="T3643" s="175"/>
      <c r="U3643" s="175"/>
      <c r="V3643" s="175"/>
      <c r="W3643" s="175"/>
      <c r="X3643" s="175"/>
      <c r="Y3643" s="175"/>
      <c r="Z3643" s="175"/>
      <c r="AA3643" s="175"/>
      <c r="AB3643" s="175"/>
      <c r="AC3643" s="175"/>
      <c r="AD3643" s="175"/>
      <c r="AE3643" s="175"/>
      <c r="AF3643" s="175"/>
      <c r="AG3643" s="175"/>
    </row>
    <row r="3644" spans="1:33">
      <c r="A3644" s="647" t="str">
        <f t="shared" si="305"/>
        <v>令和3</v>
      </c>
      <c r="B3644" s="739">
        <f t="shared" si="306"/>
        <v>52</v>
      </c>
      <c r="C3644" s="906">
        <v>44351</v>
      </c>
      <c r="D3644" s="906"/>
      <c r="E3644" s="665">
        <v>1</v>
      </c>
      <c r="F3644" s="928" t="s">
        <v>7701</v>
      </c>
      <c r="G3644" s="928" t="s">
        <v>7495</v>
      </c>
      <c r="H3644" s="928" t="s">
        <v>3251</v>
      </c>
      <c r="I3644" s="929" t="s">
        <v>7499</v>
      </c>
      <c r="J3644" s="704">
        <v>1</v>
      </c>
      <c r="K3644" s="176">
        <v>7</v>
      </c>
      <c r="L3644" s="176">
        <v>114</v>
      </c>
      <c r="M3644" s="72">
        <f t="shared" si="307"/>
        <v>114</v>
      </c>
      <c r="N3644" s="1105"/>
      <c r="O3644" s="1129" t="str">
        <f t="shared" si="308"/>
        <v>●</v>
      </c>
      <c r="P3644" s="175"/>
      <c r="Q3644" s="175"/>
      <c r="R3644" s="175"/>
      <c r="S3644" s="175"/>
      <c r="T3644" s="175"/>
      <c r="U3644" s="175"/>
      <c r="V3644" s="175"/>
      <c r="W3644" s="175"/>
      <c r="X3644" s="175"/>
      <c r="Y3644" s="175"/>
      <c r="Z3644" s="175"/>
      <c r="AA3644" s="175"/>
      <c r="AB3644" s="175"/>
      <c r="AC3644" s="175"/>
      <c r="AD3644" s="175"/>
      <c r="AE3644" s="175"/>
      <c r="AF3644" s="175"/>
      <c r="AG3644" s="175"/>
    </row>
    <row r="3645" spans="1:33">
      <c r="A3645" s="647" t="str">
        <f t="shared" si="305"/>
        <v>令和3</v>
      </c>
      <c r="B3645" s="739">
        <f t="shared" si="306"/>
        <v>18</v>
      </c>
      <c r="C3645" s="906">
        <v>44385</v>
      </c>
      <c r="D3645" s="906"/>
      <c r="E3645" s="665">
        <v>1</v>
      </c>
      <c r="F3645" s="928" t="s">
        <v>7702</v>
      </c>
      <c r="G3645" s="928" t="s">
        <v>7495</v>
      </c>
      <c r="H3645" s="928" t="s">
        <v>3251</v>
      </c>
      <c r="I3645" s="929" t="s">
        <v>7499</v>
      </c>
      <c r="J3645" s="704">
        <v>1</v>
      </c>
      <c r="K3645" s="176">
        <v>40</v>
      </c>
      <c r="L3645" s="176">
        <v>366</v>
      </c>
      <c r="M3645" s="72">
        <f t="shared" si="307"/>
        <v>366</v>
      </c>
      <c r="N3645" s="1105"/>
      <c r="O3645" s="1129" t="str">
        <f t="shared" si="308"/>
        <v>●</v>
      </c>
      <c r="P3645" s="175"/>
      <c r="Q3645" s="175"/>
      <c r="R3645" s="175"/>
      <c r="S3645" s="175"/>
      <c r="T3645" s="175"/>
      <c r="U3645" s="175"/>
      <c r="V3645" s="175"/>
      <c r="W3645" s="175"/>
      <c r="X3645" s="175"/>
      <c r="Y3645" s="175"/>
      <c r="Z3645" s="175"/>
      <c r="AA3645" s="175"/>
      <c r="AB3645" s="175"/>
      <c r="AC3645" s="175"/>
      <c r="AD3645" s="175"/>
      <c r="AE3645" s="175"/>
      <c r="AF3645" s="175"/>
      <c r="AG3645" s="175"/>
    </row>
    <row r="3646" spans="1:33">
      <c r="A3646" s="647" t="str">
        <f t="shared" si="305"/>
        <v>令和3</v>
      </c>
      <c r="B3646" s="739">
        <f t="shared" si="306"/>
        <v>79</v>
      </c>
      <c r="C3646" s="906">
        <v>44392</v>
      </c>
      <c r="D3646" s="906"/>
      <c r="E3646" s="665">
        <v>1</v>
      </c>
      <c r="F3646" s="928" t="s">
        <v>7703</v>
      </c>
      <c r="G3646" s="928" t="s">
        <v>7495</v>
      </c>
      <c r="H3646" s="928" t="s">
        <v>3251</v>
      </c>
      <c r="I3646" s="929" t="s">
        <v>7499</v>
      </c>
      <c r="J3646" s="704">
        <v>1</v>
      </c>
      <c r="K3646" s="176">
        <v>4</v>
      </c>
      <c r="L3646" s="176">
        <v>297</v>
      </c>
      <c r="M3646" s="72">
        <f t="shared" si="307"/>
        <v>297</v>
      </c>
      <c r="N3646" s="1105" t="s">
        <v>5519</v>
      </c>
      <c r="O3646" s="1129" t="str">
        <f t="shared" si="308"/>
        <v>●</v>
      </c>
      <c r="P3646" s="175"/>
      <c r="Q3646" s="175"/>
      <c r="R3646" s="175"/>
      <c r="S3646" s="175"/>
      <c r="T3646" s="175"/>
      <c r="U3646" s="175"/>
      <c r="V3646" s="175"/>
      <c r="W3646" s="175"/>
      <c r="X3646" s="175"/>
      <c r="Y3646" s="175"/>
      <c r="Z3646" s="175"/>
      <c r="AA3646" s="175"/>
      <c r="AB3646" s="175"/>
      <c r="AC3646" s="175"/>
      <c r="AD3646" s="175"/>
      <c r="AE3646" s="175"/>
      <c r="AF3646" s="175"/>
      <c r="AG3646" s="175"/>
    </row>
    <row r="3647" spans="1:33">
      <c r="A3647" s="647" t="str">
        <f t="shared" si="305"/>
        <v>令和3</v>
      </c>
      <c r="B3647" s="739">
        <f t="shared" si="306"/>
        <v>43</v>
      </c>
      <c r="C3647" s="906">
        <v>44475</v>
      </c>
      <c r="D3647" s="906"/>
      <c r="E3647" s="665">
        <v>1</v>
      </c>
      <c r="F3647" s="928" t="s">
        <v>7704</v>
      </c>
      <c r="G3647" s="928" t="s">
        <v>7495</v>
      </c>
      <c r="H3647" s="928" t="s">
        <v>3251</v>
      </c>
      <c r="I3647" s="929" t="s">
        <v>7499</v>
      </c>
      <c r="J3647" s="704">
        <v>1</v>
      </c>
      <c r="K3647" s="176">
        <v>8</v>
      </c>
      <c r="L3647" s="176">
        <v>313</v>
      </c>
      <c r="M3647" s="72">
        <f t="shared" si="307"/>
        <v>313</v>
      </c>
      <c r="N3647" s="1105" t="s">
        <v>5519</v>
      </c>
      <c r="O3647" s="1129" t="str">
        <f t="shared" si="308"/>
        <v>●</v>
      </c>
      <c r="P3647" s="175"/>
      <c r="Q3647" s="175"/>
      <c r="R3647" s="175"/>
      <c r="S3647" s="175"/>
      <c r="T3647" s="175"/>
      <c r="U3647" s="175"/>
      <c r="V3647" s="175"/>
      <c r="W3647" s="175"/>
      <c r="X3647" s="175"/>
      <c r="Y3647" s="175"/>
      <c r="Z3647" s="175"/>
      <c r="AA3647" s="175"/>
      <c r="AB3647" s="175"/>
      <c r="AC3647" s="175"/>
      <c r="AD3647" s="175"/>
      <c r="AE3647" s="175"/>
      <c r="AF3647" s="175"/>
      <c r="AG3647" s="175"/>
    </row>
    <row r="3648" spans="1:33">
      <c r="A3648" s="647" t="str">
        <f t="shared" si="305"/>
        <v>令和3</v>
      </c>
      <c r="B3648" s="739">
        <f t="shared" si="306"/>
        <v>79</v>
      </c>
      <c r="C3648" s="906">
        <v>44509</v>
      </c>
      <c r="D3648" s="906"/>
      <c r="E3648" s="665">
        <v>1</v>
      </c>
      <c r="F3648" s="928" t="s">
        <v>7705</v>
      </c>
      <c r="G3648" s="928" t="s">
        <v>7495</v>
      </c>
      <c r="H3648" s="928" t="s">
        <v>3251</v>
      </c>
      <c r="I3648" s="929" t="s">
        <v>7499</v>
      </c>
      <c r="J3648" s="704">
        <v>1</v>
      </c>
      <c r="K3648" s="176">
        <v>4</v>
      </c>
      <c r="L3648" s="176">
        <v>194</v>
      </c>
      <c r="M3648" s="72">
        <f t="shared" si="307"/>
        <v>194</v>
      </c>
      <c r="N3648" s="1105" t="s">
        <v>5519</v>
      </c>
      <c r="O3648" s="1129" t="str">
        <f t="shared" si="308"/>
        <v>●</v>
      </c>
      <c r="P3648" s="175"/>
      <c r="Q3648" s="175"/>
      <c r="R3648" s="175"/>
      <c r="S3648" s="175"/>
      <c r="T3648" s="175"/>
      <c r="U3648" s="175"/>
      <c r="V3648" s="175"/>
      <c r="W3648" s="175"/>
      <c r="X3648" s="175"/>
      <c r="Y3648" s="175"/>
      <c r="Z3648" s="175"/>
      <c r="AA3648" s="175"/>
      <c r="AB3648" s="175"/>
      <c r="AC3648" s="175"/>
      <c r="AD3648" s="175"/>
      <c r="AE3648" s="175"/>
      <c r="AF3648" s="175"/>
      <c r="AG3648" s="175"/>
    </row>
    <row r="3649" spans="1:33">
      <c r="A3649" s="647" t="str">
        <f t="shared" si="305"/>
        <v>令和3</v>
      </c>
      <c r="B3649" s="739">
        <f t="shared" si="306"/>
        <v>29</v>
      </c>
      <c r="C3649" s="906">
        <v>44537</v>
      </c>
      <c r="D3649" s="906"/>
      <c r="E3649" s="665">
        <v>1</v>
      </c>
      <c r="F3649" s="928" t="s">
        <v>7706</v>
      </c>
      <c r="G3649" s="928" t="s">
        <v>7495</v>
      </c>
      <c r="H3649" s="928" t="s">
        <v>3251</v>
      </c>
      <c r="I3649" s="929" t="s">
        <v>7499</v>
      </c>
      <c r="J3649" s="704">
        <v>1</v>
      </c>
      <c r="K3649" s="176">
        <v>21</v>
      </c>
      <c r="L3649" s="176">
        <v>67</v>
      </c>
      <c r="M3649" s="72">
        <f t="shared" si="307"/>
        <v>67</v>
      </c>
      <c r="N3649" s="1105" t="s">
        <v>5519</v>
      </c>
      <c r="O3649" s="1129" t="str">
        <f t="shared" si="308"/>
        <v>●</v>
      </c>
      <c r="P3649" s="175"/>
      <c r="Q3649" s="175"/>
      <c r="R3649" s="175"/>
      <c r="S3649" s="175"/>
      <c r="T3649" s="175"/>
      <c r="U3649" s="175"/>
      <c r="V3649" s="175"/>
      <c r="W3649" s="175"/>
      <c r="X3649" s="175"/>
      <c r="Y3649" s="175"/>
      <c r="Z3649" s="175"/>
      <c r="AA3649" s="175"/>
      <c r="AB3649" s="175"/>
      <c r="AC3649" s="175"/>
      <c r="AD3649" s="175"/>
      <c r="AE3649" s="175"/>
      <c r="AF3649" s="175"/>
      <c r="AG3649" s="175"/>
    </row>
    <row r="3650" spans="1:33">
      <c r="A3650" s="647" t="str">
        <f t="shared" ref="A3650:A3713" si="309">IF(TEXT(EDATE(C3650,-3),"ggge")="平成31","令和1",TEXT(EDATE(C3650,-3),"ggge"))</f>
        <v>令和3</v>
      </c>
      <c r="B3650" s="739">
        <f t="shared" si="306"/>
        <v>14</v>
      </c>
      <c r="C3650" s="906">
        <v>44516</v>
      </c>
      <c r="D3650" s="906">
        <v>44518</v>
      </c>
      <c r="E3650" s="665">
        <v>3</v>
      </c>
      <c r="F3650" s="928" t="s">
        <v>7707</v>
      </c>
      <c r="G3650" s="928" t="s">
        <v>7495</v>
      </c>
      <c r="H3650" s="928" t="s">
        <v>6572</v>
      </c>
      <c r="I3650" s="929" t="s">
        <v>7499</v>
      </c>
      <c r="J3650" s="704">
        <v>1</v>
      </c>
      <c r="K3650" s="176">
        <v>60</v>
      </c>
      <c r="L3650" s="176">
        <v>192</v>
      </c>
      <c r="M3650" s="72">
        <f t="shared" si="307"/>
        <v>576</v>
      </c>
      <c r="N3650" s="1105"/>
      <c r="O3650" s="1129" t="str">
        <f t="shared" si="308"/>
        <v>●</v>
      </c>
      <c r="P3650" s="175"/>
      <c r="Q3650" s="175"/>
      <c r="R3650" s="175"/>
      <c r="S3650" s="175"/>
      <c r="T3650" s="175"/>
      <c r="U3650" s="175"/>
      <c r="V3650" s="175"/>
      <c r="W3650" s="175"/>
      <c r="X3650" s="175"/>
      <c r="Y3650" s="175"/>
      <c r="Z3650" s="175"/>
      <c r="AA3650" s="175"/>
      <c r="AB3650" s="175"/>
      <c r="AC3650" s="175"/>
      <c r="AD3650" s="175"/>
      <c r="AE3650" s="175"/>
      <c r="AF3650" s="175"/>
      <c r="AG3650" s="175"/>
    </row>
    <row r="3651" spans="1:33">
      <c r="A3651" s="647" t="str">
        <f t="shared" si="309"/>
        <v>令和3</v>
      </c>
      <c r="B3651" s="739">
        <f t="shared" si="306"/>
        <v>112</v>
      </c>
      <c r="C3651" s="906">
        <v>44517</v>
      </c>
      <c r="D3651" s="906"/>
      <c r="E3651" s="665">
        <v>1</v>
      </c>
      <c r="F3651" s="928" t="s">
        <v>7708</v>
      </c>
      <c r="G3651" s="928" t="s">
        <v>7495</v>
      </c>
      <c r="H3651" s="928" t="s">
        <v>6572</v>
      </c>
      <c r="I3651" s="929" t="s">
        <v>7499</v>
      </c>
      <c r="J3651" s="704">
        <v>1</v>
      </c>
      <c r="K3651" s="176">
        <v>2</v>
      </c>
      <c r="L3651" s="176">
        <v>143</v>
      </c>
      <c r="M3651" s="72">
        <f t="shared" si="307"/>
        <v>143</v>
      </c>
      <c r="N3651" s="1105" t="s">
        <v>5519</v>
      </c>
      <c r="O3651" s="1129" t="str">
        <f t="shared" si="308"/>
        <v>●</v>
      </c>
      <c r="P3651" s="175"/>
      <c r="Q3651" s="175"/>
      <c r="R3651" s="175"/>
      <c r="S3651" s="175"/>
      <c r="T3651" s="175"/>
      <c r="U3651" s="175"/>
      <c r="V3651" s="175"/>
      <c r="W3651" s="175"/>
      <c r="X3651" s="175"/>
      <c r="Y3651" s="175"/>
      <c r="Z3651" s="175"/>
      <c r="AA3651" s="175"/>
      <c r="AB3651" s="175"/>
      <c r="AC3651" s="175"/>
      <c r="AD3651" s="175"/>
      <c r="AE3651" s="175"/>
      <c r="AF3651" s="175"/>
      <c r="AG3651" s="175"/>
    </row>
    <row r="3652" spans="1:33">
      <c r="A3652" s="647" t="str">
        <f t="shared" si="309"/>
        <v>令和3</v>
      </c>
      <c r="B3652" s="739">
        <f t="shared" ref="B3652:B3715" si="310">IF(ISBLANK(K3652),"-",COUNTIFS($K:$K,"&gt;"&amp;K3652,A:A,A3652)+1)</f>
        <v>14</v>
      </c>
      <c r="C3652" s="906">
        <v>44466</v>
      </c>
      <c r="D3652" s="906">
        <v>44468</v>
      </c>
      <c r="E3652" s="665">
        <v>3</v>
      </c>
      <c r="F3652" s="928" t="s">
        <v>7709</v>
      </c>
      <c r="G3652" s="928" t="s">
        <v>7495</v>
      </c>
      <c r="H3652" s="928" t="s">
        <v>7710</v>
      </c>
      <c r="I3652" s="929" t="s">
        <v>7499</v>
      </c>
      <c r="J3652" s="704">
        <v>1</v>
      </c>
      <c r="K3652" s="176">
        <v>60</v>
      </c>
      <c r="L3652" s="176">
        <v>167</v>
      </c>
      <c r="M3652" s="72">
        <f t="shared" ref="M3652:M3715" si="311">E3652*L3652</f>
        <v>501</v>
      </c>
      <c r="N3652" s="1105"/>
      <c r="O3652" s="1129" t="str">
        <f t="shared" ref="O3652:O3715" si="312">IF(COUNTIF(G3652,"*オンライン*"),"●","")</f>
        <v>●</v>
      </c>
      <c r="P3652" s="175"/>
      <c r="Q3652" s="175"/>
      <c r="R3652" s="175"/>
      <c r="S3652" s="175"/>
      <c r="T3652" s="175"/>
      <c r="U3652" s="175"/>
      <c r="V3652" s="175"/>
      <c r="W3652" s="175"/>
      <c r="X3652" s="175"/>
      <c r="Y3652" s="175"/>
      <c r="Z3652" s="175"/>
      <c r="AA3652" s="175"/>
      <c r="AB3652" s="175"/>
      <c r="AC3652" s="175"/>
      <c r="AD3652" s="175"/>
      <c r="AE3652" s="175"/>
      <c r="AF3652" s="175"/>
      <c r="AG3652" s="175"/>
    </row>
    <row r="3653" spans="1:33">
      <c r="A3653" s="647" t="str">
        <f t="shared" si="309"/>
        <v>令和3</v>
      </c>
      <c r="B3653" s="739">
        <f t="shared" si="310"/>
        <v>127</v>
      </c>
      <c r="C3653" s="906">
        <v>44467</v>
      </c>
      <c r="D3653" s="906"/>
      <c r="E3653" s="665">
        <v>1</v>
      </c>
      <c r="F3653" s="928" t="s">
        <v>7711</v>
      </c>
      <c r="G3653" s="928" t="s">
        <v>7495</v>
      </c>
      <c r="H3653" s="928" t="s">
        <v>7710</v>
      </c>
      <c r="I3653" s="929" t="s">
        <v>7499</v>
      </c>
      <c r="J3653" s="704">
        <v>1</v>
      </c>
      <c r="K3653" s="176">
        <v>1</v>
      </c>
      <c r="L3653" s="176">
        <v>255</v>
      </c>
      <c r="M3653" s="72">
        <f t="shared" si="311"/>
        <v>255</v>
      </c>
      <c r="N3653" s="1105" t="s">
        <v>5519</v>
      </c>
      <c r="O3653" s="1129" t="str">
        <f t="shared" si="312"/>
        <v>●</v>
      </c>
      <c r="P3653" s="175"/>
      <c r="Q3653" s="175"/>
      <c r="R3653" s="175"/>
      <c r="S3653" s="175"/>
      <c r="T3653" s="175"/>
      <c r="U3653" s="175"/>
      <c r="V3653" s="175"/>
      <c r="W3653" s="175"/>
      <c r="X3653" s="175"/>
      <c r="Y3653" s="175"/>
      <c r="Z3653" s="175"/>
      <c r="AA3653" s="175"/>
      <c r="AB3653" s="175"/>
      <c r="AC3653" s="175"/>
      <c r="AD3653" s="175"/>
      <c r="AE3653" s="175"/>
      <c r="AF3653" s="175"/>
      <c r="AG3653" s="175"/>
    </row>
    <row r="3654" spans="1:33">
      <c r="A3654" s="647" t="str">
        <f t="shared" si="309"/>
        <v>令和3</v>
      </c>
      <c r="B3654" s="739">
        <f t="shared" si="310"/>
        <v>30</v>
      </c>
      <c r="C3654" s="906">
        <v>44525</v>
      </c>
      <c r="D3654" s="906">
        <v>44526</v>
      </c>
      <c r="E3654" s="665">
        <v>2</v>
      </c>
      <c r="F3654" s="928" t="s">
        <v>7712</v>
      </c>
      <c r="G3654" s="928" t="s">
        <v>7495</v>
      </c>
      <c r="H3654" s="928" t="s">
        <v>7625</v>
      </c>
      <c r="I3654" s="929" t="s">
        <v>7499</v>
      </c>
      <c r="J3654" s="704">
        <v>1</v>
      </c>
      <c r="K3654" s="176">
        <v>20</v>
      </c>
      <c r="L3654" s="176">
        <v>242</v>
      </c>
      <c r="M3654" s="72">
        <f t="shared" si="311"/>
        <v>484</v>
      </c>
      <c r="N3654" s="1105"/>
      <c r="O3654" s="1129" t="str">
        <f t="shared" si="312"/>
        <v>●</v>
      </c>
      <c r="P3654" s="175"/>
      <c r="Q3654" s="175"/>
      <c r="R3654" s="175"/>
      <c r="S3654" s="175"/>
      <c r="T3654" s="175"/>
      <c r="U3654" s="175"/>
      <c r="V3654" s="175"/>
      <c r="W3654" s="175"/>
      <c r="X3654" s="175"/>
      <c r="Y3654" s="175"/>
      <c r="Z3654" s="175"/>
      <c r="AA3654" s="175"/>
      <c r="AB3654" s="175"/>
      <c r="AC3654" s="175"/>
      <c r="AD3654" s="175"/>
      <c r="AE3654" s="175"/>
      <c r="AF3654" s="175"/>
      <c r="AG3654" s="175"/>
    </row>
    <row r="3655" spans="1:33">
      <c r="A3655" s="647" t="str">
        <f t="shared" si="309"/>
        <v>令和3</v>
      </c>
      <c r="B3655" s="739">
        <f t="shared" si="310"/>
        <v>79</v>
      </c>
      <c r="C3655" s="906">
        <v>44538</v>
      </c>
      <c r="D3655" s="906"/>
      <c r="E3655" s="665">
        <v>1</v>
      </c>
      <c r="F3655" s="928" t="s">
        <v>7713</v>
      </c>
      <c r="G3655" s="928" t="s">
        <v>7495</v>
      </c>
      <c r="H3655" s="928" t="s">
        <v>7625</v>
      </c>
      <c r="I3655" s="929" t="s">
        <v>7499</v>
      </c>
      <c r="J3655" s="704">
        <v>2</v>
      </c>
      <c r="K3655" s="176">
        <v>4</v>
      </c>
      <c r="L3655" s="176">
        <v>120</v>
      </c>
      <c r="M3655" s="72">
        <f t="shared" si="311"/>
        <v>120</v>
      </c>
      <c r="N3655" s="1105"/>
      <c r="O3655" s="1129" t="str">
        <f t="shared" si="312"/>
        <v>●</v>
      </c>
      <c r="P3655" s="175"/>
      <c r="Q3655" s="175"/>
      <c r="R3655" s="175"/>
      <c r="S3655" s="175"/>
      <c r="T3655" s="175"/>
      <c r="U3655" s="175"/>
      <c r="V3655" s="175"/>
      <c r="W3655" s="175"/>
      <c r="X3655" s="175"/>
      <c r="Y3655" s="175"/>
      <c r="Z3655" s="175"/>
      <c r="AA3655" s="175"/>
      <c r="AB3655" s="175"/>
      <c r="AC3655" s="175"/>
      <c r="AD3655" s="175"/>
      <c r="AE3655" s="175"/>
      <c r="AF3655" s="175"/>
      <c r="AG3655" s="175"/>
    </row>
    <row r="3656" spans="1:33">
      <c r="A3656" s="647" t="str">
        <f t="shared" si="309"/>
        <v>令和3</v>
      </c>
      <c r="B3656" s="739">
        <f t="shared" si="310"/>
        <v>112</v>
      </c>
      <c r="C3656" s="906">
        <v>44587</v>
      </c>
      <c r="D3656" s="906"/>
      <c r="E3656" s="665">
        <v>1</v>
      </c>
      <c r="F3656" s="928" t="s">
        <v>7714</v>
      </c>
      <c r="G3656" s="928" t="s">
        <v>7495</v>
      </c>
      <c r="H3656" s="928" t="s">
        <v>7625</v>
      </c>
      <c r="I3656" s="929" t="s">
        <v>7499</v>
      </c>
      <c r="J3656" s="704">
        <v>1</v>
      </c>
      <c r="K3656" s="176">
        <v>2</v>
      </c>
      <c r="L3656" s="176">
        <v>337</v>
      </c>
      <c r="M3656" s="72">
        <f t="shared" si="311"/>
        <v>337</v>
      </c>
      <c r="N3656" s="1105" t="s">
        <v>5519</v>
      </c>
      <c r="O3656" s="1129" t="str">
        <f t="shared" si="312"/>
        <v>●</v>
      </c>
      <c r="P3656" s="175"/>
      <c r="Q3656" s="175"/>
      <c r="R3656" s="175"/>
      <c r="S3656" s="175"/>
      <c r="T3656" s="175"/>
      <c r="U3656" s="175"/>
      <c r="V3656" s="175"/>
      <c r="W3656" s="175"/>
      <c r="X3656" s="175"/>
      <c r="Y3656" s="175"/>
      <c r="Z3656" s="175"/>
      <c r="AA3656" s="175"/>
      <c r="AB3656" s="175"/>
      <c r="AC3656" s="175"/>
      <c r="AD3656" s="175"/>
      <c r="AE3656" s="175"/>
      <c r="AF3656" s="175"/>
      <c r="AG3656" s="175"/>
    </row>
    <row r="3657" spans="1:33">
      <c r="A3657" s="647" t="str">
        <f t="shared" si="309"/>
        <v>令和3</v>
      </c>
      <c r="B3657" s="739">
        <f t="shared" si="310"/>
        <v>28</v>
      </c>
      <c r="C3657" s="906">
        <v>44449</v>
      </c>
      <c r="D3657" s="906"/>
      <c r="E3657" s="665">
        <v>1</v>
      </c>
      <c r="F3657" s="928" t="s">
        <v>7715</v>
      </c>
      <c r="G3657" s="928" t="s">
        <v>7495</v>
      </c>
      <c r="H3657" s="928" t="s">
        <v>7710</v>
      </c>
      <c r="I3657" s="929" t="s">
        <v>7499</v>
      </c>
      <c r="J3657" s="704">
        <v>1</v>
      </c>
      <c r="K3657" s="176">
        <v>24</v>
      </c>
      <c r="L3657" s="176">
        <v>92</v>
      </c>
      <c r="M3657" s="72">
        <f t="shared" si="311"/>
        <v>92</v>
      </c>
      <c r="N3657" s="1105" t="s">
        <v>5519</v>
      </c>
      <c r="O3657" s="1129" t="str">
        <f t="shared" si="312"/>
        <v>●</v>
      </c>
      <c r="P3657" s="175"/>
      <c r="Q3657" s="175"/>
      <c r="R3657" s="175"/>
      <c r="S3657" s="175"/>
      <c r="T3657" s="175"/>
      <c r="U3657" s="175"/>
      <c r="V3657" s="175"/>
      <c r="W3657" s="175"/>
      <c r="X3657" s="175"/>
      <c r="Y3657" s="175"/>
      <c r="Z3657" s="175"/>
      <c r="AA3657" s="175"/>
      <c r="AB3657" s="175"/>
      <c r="AC3657" s="175"/>
      <c r="AD3657" s="175"/>
      <c r="AE3657" s="175"/>
      <c r="AF3657" s="175"/>
      <c r="AG3657" s="175"/>
    </row>
    <row r="3658" spans="1:33">
      <c r="A3658" s="647" t="str">
        <f t="shared" si="309"/>
        <v>令和3</v>
      </c>
      <c r="B3658" s="739">
        <f t="shared" si="310"/>
        <v>12</v>
      </c>
      <c r="C3658" s="906">
        <v>44492</v>
      </c>
      <c r="D3658" s="906">
        <v>44493</v>
      </c>
      <c r="E3658" s="665">
        <v>2</v>
      </c>
      <c r="F3658" s="928" t="s">
        <v>7716</v>
      </c>
      <c r="G3658" s="928" t="s">
        <v>7495</v>
      </c>
      <c r="H3658" s="928" t="s">
        <v>1854</v>
      </c>
      <c r="I3658" s="929" t="s">
        <v>7499</v>
      </c>
      <c r="J3658" s="704">
        <v>1</v>
      </c>
      <c r="K3658" s="176">
        <v>70</v>
      </c>
      <c r="L3658" s="176">
        <v>142</v>
      </c>
      <c r="M3658" s="72">
        <f t="shared" si="311"/>
        <v>284</v>
      </c>
      <c r="N3658" s="1105"/>
      <c r="O3658" s="1129" t="str">
        <f t="shared" si="312"/>
        <v>●</v>
      </c>
      <c r="P3658" s="175"/>
      <c r="Q3658" s="175"/>
      <c r="R3658" s="175"/>
      <c r="S3658" s="175"/>
      <c r="T3658" s="175"/>
      <c r="U3658" s="175"/>
      <c r="V3658" s="175"/>
      <c r="W3658" s="175"/>
      <c r="X3658" s="175"/>
      <c r="Y3658" s="175"/>
      <c r="Z3658" s="175"/>
      <c r="AA3658" s="175"/>
      <c r="AB3658" s="175"/>
      <c r="AC3658" s="175"/>
      <c r="AD3658" s="175"/>
      <c r="AE3658" s="175"/>
      <c r="AF3658" s="175"/>
      <c r="AG3658" s="175"/>
    </row>
    <row r="3659" spans="1:33">
      <c r="A3659" s="647" t="str">
        <f t="shared" si="309"/>
        <v>令和3</v>
      </c>
      <c r="B3659" s="739">
        <f t="shared" si="310"/>
        <v>93</v>
      </c>
      <c r="C3659" s="906">
        <v>44593</v>
      </c>
      <c r="D3659" s="906"/>
      <c r="E3659" s="665">
        <v>1</v>
      </c>
      <c r="F3659" s="928" t="s">
        <v>7717</v>
      </c>
      <c r="G3659" s="928" t="s">
        <v>7495</v>
      </c>
      <c r="H3659" s="928" t="s">
        <v>1854</v>
      </c>
      <c r="I3659" s="929" t="s">
        <v>7499</v>
      </c>
      <c r="J3659" s="704">
        <v>1</v>
      </c>
      <c r="K3659" s="176">
        <v>3</v>
      </c>
      <c r="L3659" s="176">
        <v>390</v>
      </c>
      <c r="M3659" s="72">
        <f t="shared" si="311"/>
        <v>390</v>
      </c>
      <c r="N3659" s="1105" t="s">
        <v>5519</v>
      </c>
      <c r="O3659" s="1129" t="str">
        <f t="shared" si="312"/>
        <v>●</v>
      </c>
      <c r="P3659" s="175"/>
      <c r="Q3659" s="175"/>
      <c r="R3659" s="175"/>
      <c r="S3659" s="175"/>
      <c r="T3659" s="175"/>
      <c r="U3659" s="175"/>
      <c r="V3659" s="175"/>
      <c r="W3659" s="175"/>
      <c r="X3659" s="175"/>
      <c r="Y3659" s="175"/>
      <c r="Z3659" s="175"/>
      <c r="AA3659" s="175"/>
      <c r="AB3659" s="175"/>
      <c r="AC3659" s="175"/>
      <c r="AD3659" s="175"/>
      <c r="AE3659" s="175"/>
      <c r="AF3659" s="175"/>
      <c r="AG3659" s="175"/>
    </row>
    <row r="3660" spans="1:33">
      <c r="A3660" s="647" t="str">
        <f t="shared" si="309"/>
        <v>令和3</v>
      </c>
      <c r="B3660" s="739">
        <f t="shared" si="310"/>
        <v>93</v>
      </c>
      <c r="C3660" s="906">
        <v>44301</v>
      </c>
      <c r="D3660" s="906"/>
      <c r="E3660" s="665">
        <v>1</v>
      </c>
      <c r="F3660" s="928" t="s">
        <v>7718</v>
      </c>
      <c r="G3660" s="930" t="s">
        <v>7526</v>
      </c>
      <c r="H3660" s="928" t="s">
        <v>3335</v>
      </c>
      <c r="I3660" s="929" t="s">
        <v>7491</v>
      </c>
      <c r="J3660" s="704">
        <v>2</v>
      </c>
      <c r="K3660" s="176">
        <v>3</v>
      </c>
      <c r="L3660" s="176">
        <v>31</v>
      </c>
      <c r="M3660" s="72">
        <f t="shared" si="311"/>
        <v>31</v>
      </c>
      <c r="N3660" s="1105"/>
      <c r="O3660" s="1129" t="str">
        <f t="shared" si="312"/>
        <v>●</v>
      </c>
      <c r="P3660" s="175"/>
      <c r="Q3660" s="175"/>
      <c r="R3660" s="175"/>
      <c r="S3660" s="175"/>
      <c r="T3660" s="175"/>
      <c r="U3660" s="175"/>
      <c r="V3660" s="175"/>
      <c r="W3660" s="175"/>
      <c r="X3660" s="175"/>
      <c r="Y3660" s="175"/>
      <c r="Z3660" s="175"/>
      <c r="AA3660" s="175"/>
      <c r="AB3660" s="175"/>
      <c r="AC3660" s="175"/>
      <c r="AD3660" s="175"/>
      <c r="AE3660" s="175"/>
      <c r="AF3660" s="175"/>
      <c r="AG3660" s="175"/>
    </row>
    <row r="3661" spans="1:33">
      <c r="A3661" s="647" t="str">
        <f t="shared" si="309"/>
        <v>令和3</v>
      </c>
      <c r="B3661" s="739">
        <f t="shared" si="310"/>
        <v>127</v>
      </c>
      <c r="C3661" s="906">
        <v>44305</v>
      </c>
      <c r="D3661" s="906"/>
      <c r="E3661" s="665">
        <v>1</v>
      </c>
      <c r="F3661" s="928" t="s">
        <v>7719</v>
      </c>
      <c r="G3661" s="930" t="s">
        <v>7526</v>
      </c>
      <c r="H3661" s="928" t="s">
        <v>3335</v>
      </c>
      <c r="I3661" s="929" t="s">
        <v>7491</v>
      </c>
      <c r="J3661" s="704">
        <v>1</v>
      </c>
      <c r="K3661" s="176">
        <v>1</v>
      </c>
      <c r="L3661" s="176">
        <v>506</v>
      </c>
      <c r="M3661" s="72">
        <f t="shared" si="311"/>
        <v>506</v>
      </c>
      <c r="N3661" s="1105" t="s">
        <v>5519</v>
      </c>
      <c r="O3661" s="1129" t="str">
        <f t="shared" si="312"/>
        <v>●</v>
      </c>
      <c r="P3661" s="175"/>
      <c r="Q3661" s="175"/>
      <c r="R3661" s="175"/>
      <c r="S3661" s="175"/>
      <c r="T3661" s="175"/>
      <c r="U3661" s="175"/>
      <c r="V3661" s="175"/>
      <c r="W3661" s="175"/>
      <c r="X3661" s="175"/>
      <c r="Y3661" s="175"/>
      <c r="Z3661" s="175"/>
      <c r="AA3661" s="175"/>
      <c r="AB3661" s="175"/>
      <c r="AC3661" s="175"/>
      <c r="AD3661" s="175"/>
      <c r="AE3661" s="175"/>
      <c r="AF3661" s="175"/>
      <c r="AG3661" s="175"/>
    </row>
    <row r="3662" spans="1:33">
      <c r="A3662" s="647" t="str">
        <f t="shared" si="309"/>
        <v>令和3</v>
      </c>
      <c r="B3662" s="739">
        <f t="shared" si="310"/>
        <v>64</v>
      </c>
      <c r="C3662" s="906">
        <v>44328</v>
      </c>
      <c r="D3662" s="906"/>
      <c r="E3662" s="665">
        <v>1</v>
      </c>
      <c r="F3662" s="928" t="s">
        <v>7720</v>
      </c>
      <c r="G3662" s="930" t="s">
        <v>7526</v>
      </c>
      <c r="H3662" s="928" t="s">
        <v>3571</v>
      </c>
      <c r="I3662" s="929" t="s">
        <v>7491</v>
      </c>
      <c r="J3662" s="704">
        <v>2</v>
      </c>
      <c r="K3662" s="176">
        <v>5</v>
      </c>
      <c r="L3662" s="176">
        <v>226</v>
      </c>
      <c r="M3662" s="72">
        <f t="shared" si="311"/>
        <v>226</v>
      </c>
      <c r="N3662" s="1105" t="s">
        <v>5519</v>
      </c>
      <c r="O3662" s="1129" t="str">
        <f t="shared" si="312"/>
        <v>●</v>
      </c>
      <c r="P3662" s="175"/>
      <c r="Q3662" s="175"/>
      <c r="R3662" s="175"/>
      <c r="S3662" s="175"/>
      <c r="T3662" s="175"/>
      <c r="U3662" s="175"/>
      <c r="V3662" s="175"/>
      <c r="W3662" s="175"/>
      <c r="X3662" s="175"/>
      <c r="Y3662" s="175"/>
      <c r="Z3662" s="175"/>
      <c r="AA3662" s="175"/>
      <c r="AB3662" s="175"/>
      <c r="AC3662" s="175"/>
      <c r="AD3662" s="175"/>
      <c r="AE3662" s="175"/>
      <c r="AF3662" s="175"/>
      <c r="AG3662" s="175"/>
    </row>
    <row r="3663" spans="1:33">
      <c r="A3663" s="647" t="str">
        <f t="shared" si="309"/>
        <v>令和3</v>
      </c>
      <c r="B3663" s="739">
        <f t="shared" si="310"/>
        <v>93</v>
      </c>
      <c r="C3663" s="906">
        <v>44329</v>
      </c>
      <c r="D3663" s="906"/>
      <c r="E3663" s="665">
        <v>1</v>
      </c>
      <c r="F3663" s="928" t="s">
        <v>7721</v>
      </c>
      <c r="G3663" s="930" t="s">
        <v>7526</v>
      </c>
      <c r="H3663" s="928" t="s">
        <v>3335</v>
      </c>
      <c r="I3663" s="929" t="s">
        <v>7491</v>
      </c>
      <c r="J3663" s="704">
        <v>2</v>
      </c>
      <c r="K3663" s="176">
        <v>3</v>
      </c>
      <c r="L3663" s="176">
        <v>31</v>
      </c>
      <c r="M3663" s="72">
        <f t="shared" si="311"/>
        <v>31</v>
      </c>
      <c r="N3663" s="1105" t="s">
        <v>5519</v>
      </c>
      <c r="O3663" s="1129" t="str">
        <f t="shared" si="312"/>
        <v>●</v>
      </c>
      <c r="P3663" s="175"/>
      <c r="Q3663" s="175"/>
      <c r="R3663" s="175"/>
      <c r="S3663" s="175"/>
      <c r="T3663" s="175"/>
      <c r="U3663" s="175"/>
      <c r="V3663" s="175"/>
      <c r="W3663" s="175"/>
      <c r="X3663" s="175"/>
      <c r="Y3663" s="175"/>
      <c r="Z3663" s="175"/>
      <c r="AA3663" s="175"/>
      <c r="AB3663" s="175"/>
      <c r="AC3663" s="175"/>
      <c r="AD3663" s="175"/>
      <c r="AE3663" s="175"/>
      <c r="AF3663" s="175"/>
      <c r="AG3663" s="175"/>
    </row>
    <row r="3664" spans="1:33">
      <c r="A3664" s="647" t="str">
        <f t="shared" si="309"/>
        <v>令和3</v>
      </c>
      <c r="B3664" s="739">
        <f t="shared" si="310"/>
        <v>2</v>
      </c>
      <c r="C3664" s="906">
        <v>44352</v>
      </c>
      <c r="D3664" s="906">
        <v>44353</v>
      </c>
      <c r="E3664" s="665">
        <v>2</v>
      </c>
      <c r="F3664" s="928" t="s">
        <v>7722</v>
      </c>
      <c r="G3664" s="930" t="s">
        <v>7526</v>
      </c>
      <c r="H3664" s="928" t="s">
        <v>3523</v>
      </c>
      <c r="I3664" s="929" t="s">
        <v>7491</v>
      </c>
      <c r="J3664" s="704">
        <v>1</v>
      </c>
      <c r="K3664" s="176">
        <v>269</v>
      </c>
      <c r="L3664" s="176">
        <v>1222</v>
      </c>
      <c r="M3664" s="72">
        <f t="shared" si="311"/>
        <v>2444</v>
      </c>
      <c r="N3664" s="1105"/>
      <c r="O3664" s="1129" t="str">
        <f t="shared" si="312"/>
        <v>●</v>
      </c>
      <c r="P3664" s="175"/>
      <c r="Q3664" s="175"/>
      <c r="R3664" s="175"/>
      <c r="S3664" s="175"/>
      <c r="T3664" s="175"/>
      <c r="U3664" s="175"/>
      <c r="V3664" s="175"/>
      <c r="W3664" s="175"/>
      <c r="X3664" s="175"/>
      <c r="Y3664" s="175"/>
      <c r="Z3664" s="175"/>
      <c r="AA3664" s="175"/>
      <c r="AB3664" s="175"/>
      <c r="AC3664" s="175"/>
      <c r="AD3664" s="175"/>
      <c r="AE3664" s="175"/>
      <c r="AF3664" s="175"/>
      <c r="AG3664" s="175"/>
    </row>
    <row r="3665" spans="1:33">
      <c r="A3665" s="647" t="str">
        <f t="shared" si="309"/>
        <v>令和3</v>
      </c>
      <c r="B3665" s="739">
        <f t="shared" si="310"/>
        <v>93</v>
      </c>
      <c r="C3665" s="906">
        <v>44364</v>
      </c>
      <c r="D3665" s="906"/>
      <c r="E3665" s="665">
        <v>1</v>
      </c>
      <c r="F3665" s="928" t="s">
        <v>7723</v>
      </c>
      <c r="G3665" s="930" t="s">
        <v>7526</v>
      </c>
      <c r="H3665" s="928" t="s">
        <v>3335</v>
      </c>
      <c r="I3665" s="929" t="s">
        <v>7491</v>
      </c>
      <c r="J3665" s="704">
        <v>2</v>
      </c>
      <c r="K3665" s="176">
        <v>3</v>
      </c>
      <c r="L3665" s="176">
        <v>56</v>
      </c>
      <c r="M3665" s="72">
        <f t="shared" si="311"/>
        <v>56</v>
      </c>
      <c r="N3665" s="1105" t="s">
        <v>5519</v>
      </c>
      <c r="O3665" s="1129" t="str">
        <f t="shared" si="312"/>
        <v>●</v>
      </c>
      <c r="P3665" s="175"/>
      <c r="Q3665" s="175"/>
      <c r="R3665" s="175"/>
      <c r="S3665" s="175"/>
      <c r="T3665" s="175"/>
      <c r="U3665" s="175"/>
      <c r="V3665" s="175"/>
      <c r="W3665" s="175"/>
      <c r="X3665" s="175"/>
      <c r="Y3665" s="175"/>
      <c r="Z3665" s="175"/>
      <c r="AA3665" s="175"/>
      <c r="AB3665" s="175"/>
      <c r="AC3665" s="175"/>
      <c r="AD3665" s="175"/>
      <c r="AE3665" s="175"/>
      <c r="AF3665" s="175"/>
      <c r="AG3665" s="175"/>
    </row>
    <row r="3666" spans="1:33">
      <c r="A3666" s="647" t="str">
        <f t="shared" si="309"/>
        <v>令和3</v>
      </c>
      <c r="B3666" s="739">
        <f t="shared" si="310"/>
        <v>112</v>
      </c>
      <c r="C3666" s="906">
        <v>44366</v>
      </c>
      <c r="D3666" s="906"/>
      <c r="E3666" s="665">
        <v>1</v>
      </c>
      <c r="F3666" s="928" t="s">
        <v>7724</v>
      </c>
      <c r="G3666" s="930" t="s">
        <v>7526</v>
      </c>
      <c r="H3666" s="928" t="s">
        <v>7501</v>
      </c>
      <c r="I3666" s="929" t="s">
        <v>7491</v>
      </c>
      <c r="J3666" s="704">
        <v>1</v>
      </c>
      <c r="K3666" s="176">
        <v>2</v>
      </c>
      <c r="L3666" s="176">
        <v>750</v>
      </c>
      <c r="M3666" s="72">
        <f t="shared" si="311"/>
        <v>750</v>
      </c>
      <c r="N3666" s="1105" t="s">
        <v>5519</v>
      </c>
      <c r="O3666" s="1129" t="str">
        <f t="shared" si="312"/>
        <v>●</v>
      </c>
      <c r="P3666" s="175"/>
      <c r="Q3666" s="175"/>
      <c r="R3666" s="175"/>
      <c r="S3666" s="175"/>
      <c r="T3666" s="175"/>
      <c r="U3666" s="175"/>
      <c r="V3666" s="175"/>
      <c r="W3666" s="175"/>
      <c r="X3666" s="175"/>
      <c r="Y3666" s="175"/>
      <c r="Z3666" s="175"/>
      <c r="AA3666" s="175"/>
      <c r="AB3666" s="175"/>
      <c r="AC3666" s="175"/>
      <c r="AD3666" s="175"/>
      <c r="AE3666" s="175"/>
      <c r="AF3666" s="175"/>
      <c r="AG3666" s="175"/>
    </row>
    <row r="3667" spans="1:33">
      <c r="A3667" s="647" t="str">
        <f t="shared" si="309"/>
        <v>令和3</v>
      </c>
      <c r="B3667" s="739">
        <f t="shared" si="310"/>
        <v>21</v>
      </c>
      <c r="C3667" s="906">
        <v>44366</v>
      </c>
      <c r="D3667" s="906">
        <v>44367</v>
      </c>
      <c r="E3667" s="665">
        <v>2</v>
      </c>
      <c r="F3667" s="928" t="s">
        <v>7725</v>
      </c>
      <c r="G3667" s="930" t="s">
        <v>7526</v>
      </c>
      <c r="H3667" s="928" t="s">
        <v>7501</v>
      </c>
      <c r="I3667" s="929" t="s">
        <v>7491</v>
      </c>
      <c r="J3667" s="704">
        <v>1</v>
      </c>
      <c r="K3667" s="176">
        <v>35</v>
      </c>
      <c r="L3667" s="176">
        <v>154</v>
      </c>
      <c r="M3667" s="72">
        <f t="shared" si="311"/>
        <v>308</v>
      </c>
      <c r="N3667" s="1105"/>
      <c r="O3667" s="1129" t="str">
        <f t="shared" si="312"/>
        <v>●</v>
      </c>
      <c r="P3667" s="175"/>
      <c r="Q3667" s="175"/>
      <c r="R3667" s="175"/>
      <c r="S3667" s="175"/>
      <c r="T3667" s="175"/>
      <c r="U3667" s="175"/>
      <c r="V3667" s="175"/>
      <c r="W3667" s="175"/>
      <c r="X3667" s="175"/>
      <c r="Y3667" s="175"/>
      <c r="Z3667" s="175"/>
      <c r="AA3667" s="175"/>
      <c r="AB3667" s="175"/>
      <c r="AC3667" s="175"/>
      <c r="AD3667" s="175"/>
      <c r="AE3667" s="175"/>
      <c r="AF3667" s="175"/>
      <c r="AG3667" s="175"/>
    </row>
    <row r="3668" spans="1:33">
      <c r="A3668" s="647" t="str">
        <f t="shared" si="309"/>
        <v>令和3</v>
      </c>
      <c r="B3668" s="739">
        <f t="shared" si="310"/>
        <v>127</v>
      </c>
      <c r="C3668" s="906">
        <v>44460</v>
      </c>
      <c r="D3668" s="906"/>
      <c r="E3668" s="665">
        <v>1</v>
      </c>
      <c r="F3668" s="928" t="s">
        <v>7726</v>
      </c>
      <c r="G3668" s="930" t="s">
        <v>7526</v>
      </c>
      <c r="H3668" s="928" t="s">
        <v>3335</v>
      </c>
      <c r="I3668" s="929" t="s">
        <v>7491</v>
      </c>
      <c r="J3668" s="704">
        <v>1</v>
      </c>
      <c r="K3668" s="176">
        <v>1</v>
      </c>
      <c r="L3668" s="176">
        <v>447</v>
      </c>
      <c r="M3668" s="72">
        <f t="shared" si="311"/>
        <v>447</v>
      </c>
      <c r="N3668" s="1105" t="s">
        <v>5519</v>
      </c>
      <c r="O3668" s="1129" t="str">
        <f t="shared" si="312"/>
        <v>●</v>
      </c>
      <c r="P3668" s="175"/>
      <c r="Q3668" s="175"/>
      <c r="R3668" s="175"/>
      <c r="S3668" s="175"/>
      <c r="T3668" s="175"/>
      <c r="U3668" s="175"/>
      <c r="V3668" s="175"/>
      <c r="W3668" s="175"/>
      <c r="X3668" s="175"/>
      <c r="Y3668" s="175"/>
      <c r="Z3668" s="175"/>
      <c r="AA3668" s="175"/>
      <c r="AB3668" s="175"/>
      <c r="AC3668" s="175"/>
      <c r="AD3668" s="175"/>
      <c r="AE3668" s="175"/>
      <c r="AF3668" s="175"/>
      <c r="AG3668" s="175"/>
    </row>
    <row r="3669" spans="1:33">
      <c r="A3669" s="647" t="str">
        <f t="shared" si="309"/>
        <v>令和3</v>
      </c>
      <c r="B3669" s="739">
        <f t="shared" si="310"/>
        <v>32</v>
      </c>
      <c r="C3669" s="906">
        <v>44468</v>
      </c>
      <c r="D3669" s="906">
        <v>44469</v>
      </c>
      <c r="E3669" s="665">
        <v>2</v>
      </c>
      <c r="F3669" s="928" t="s">
        <v>7727</v>
      </c>
      <c r="G3669" s="930" t="s">
        <v>7526</v>
      </c>
      <c r="H3669" s="928" t="s">
        <v>4792</v>
      </c>
      <c r="I3669" s="929" t="s">
        <v>7491</v>
      </c>
      <c r="J3669" s="704">
        <v>1</v>
      </c>
      <c r="K3669" s="176">
        <v>18</v>
      </c>
      <c r="L3669" s="176">
        <v>202</v>
      </c>
      <c r="M3669" s="72">
        <f t="shared" si="311"/>
        <v>404</v>
      </c>
      <c r="N3669" s="1105" t="s">
        <v>5519</v>
      </c>
      <c r="O3669" s="1129" t="str">
        <f t="shared" si="312"/>
        <v>●</v>
      </c>
      <c r="P3669" s="175"/>
      <c r="Q3669" s="175"/>
      <c r="R3669" s="175"/>
      <c r="S3669" s="175"/>
      <c r="T3669" s="175"/>
      <c r="U3669" s="175"/>
      <c r="V3669" s="175"/>
      <c r="W3669" s="175"/>
      <c r="X3669" s="175"/>
      <c r="Y3669" s="175"/>
      <c r="Z3669" s="175"/>
      <c r="AA3669" s="175"/>
      <c r="AB3669" s="175"/>
      <c r="AC3669" s="175"/>
      <c r="AD3669" s="175"/>
      <c r="AE3669" s="175"/>
      <c r="AF3669" s="175"/>
      <c r="AG3669" s="175"/>
    </row>
    <row r="3670" spans="1:33">
      <c r="A3670" s="647" t="str">
        <f t="shared" si="309"/>
        <v>令和3</v>
      </c>
      <c r="B3670" s="739">
        <f t="shared" si="310"/>
        <v>36</v>
      </c>
      <c r="C3670" s="906">
        <v>44498</v>
      </c>
      <c r="D3670" s="906"/>
      <c r="E3670" s="665">
        <v>1</v>
      </c>
      <c r="F3670" s="928" t="s">
        <v>7728</v>
      </c>
      <c r="G3670" s="930" t="s">
        <v>7526</v>
      </c>
      <c r="H3670" s="928" t="s">
        <v>3523</v>
      </c>
      <c r="I3670" s="929" t="s">
        <v>7491</v>
      </c>
      <c r="J3670" s="704">
        <v>2</v>
      </c>
      <c r="K3670" s="176">
        <v>10</v>
      </c>
      <c r="L3670" s="176">
        <v>337</v>
      </c>
      <c r="M3670" s="72">
        <f t="shared" si="311"/>
        <v>337</v>
      </c>
      <c r="N3670" s="1105" t="s">
        <v>5519</v>
      </c>
      <c r="O3670" s="1129" t="str">
        <f t="shared" si="312"/>
        <v>●</v>
      </c>
      <c r="P3670" s="175"/>
      <c r="Q3670" s="175"/>
      <c r="R3670" s="175"/>
      <c r="S3670" s="175"/>
      <c r="T3670" s="175"/>
      <c r="U3670" s="175"/>
      <c r="V3670" s="175"/>
      <c r="W3670" s="175"/>
      <c r="X3670" s="175"/>
      <c r="Y3670" s="175"/>
      <c r="Z3670" s="175"/>
      <c r="AA3670" s="175"/>
      <c r="AB3670" s="175"/>
      <c r="AC3670" s="175"/>
      <c r="AD3670" s="175"/>
      <c r="AE3670" s="175"/>
      <c r="AF3670" s="175"/>
      <c r="AG3670" s="175"/>
    </row>
    <row r="3671" spans="1:33">
      <c r="A3671" s="647" t="str">
        <f t="shared" si="309"/>
        <v>令和3</v>
      </c>
      <c r="B3671" s="739">
        <f t="shared" si="310"/>
        <v>93</v>
      </c>
      <c r="C3671" s="906">
        <v>44517</v>
      </c>
      <c r="D3671" s="906"/>
      <c r="E3671" s="665">
        <v>1</v>
      </c>
      <c r="F3671" s="928" t="s">
        <v>7729</v>
      </c>
      <c r="G3671" s="930" t="s">
        <v>7526</v>
      </c>
      <c r="H3671" s="928" t="s">
        <v>3571</v>
      </c>
      <c r="I3671" s="929" t="s">
        <v>7491</v>
      </c>
      <c r="J3671" s="704">
        <v>2</v>
      </c>
      <c r="K3671" s="176">
        <v>3</v>
      </c>
      <c r="L3671" s="176">
        <v>177</v>
      </c>
      <c r="M3671" s="72">
        <f t="shared" si="311"/>
        <v>177</v>
      </c>
      <c r="N3671" s="1105" t="s">
        <v>5519</v>
      </c>
      <c r="O3671" s="1129" t="str">
        <f t="shared" si="312"/>
        <v>●</v>
      </c>
      <c r="P3671" s="175"/>
      <c r="Q3671" s="175"/>
      <c r="R3671" s="175"/>
      <c r="S3671" s="175"/>
      <c r="T3671" s="175"/>
      <c r="U3671" s="175"/>
      <c r="V3671" s="175"/>
      <c r="W3671" s="175"/>
      <c r="X3671" s="175"/>
      <c r="Y3671" s="175"/>
      <c r="Z3671" s="175"/>
      <c r="AA3671" s="175"/>
      <c r="AB3671" s="175"/>
      <c r="AC3671" s="175"/>
      <c r="AD3671" s="175"/>
      <c r="AE3671" s="175"/>
      <c r="AF3671" s="175"/>
      <c r="AG3671" s="175"/>
    </row>
    <row r="3672" spans="1:33">
      <c r="A3672" s="647" t="str">
        <f t="shared" si="309"/>
        <v>令和3</v>
      </c>
      <c r="B3672" s="739">
        <f t="shared" si="310"/>
        <v>64</v>
      </c>
      <c r="C3672" s="906">
        <v>44524</v>
      </c>
      <c r="D3672" s="906"/>
      <c r="E3672" s="665">
        <v>1</v>
      </c>
      <c r="F3672" s="928" t="s">
        <v>7730</v>
      </c>
      <c r="G3672" s="930" t="s">
        <v>7526</v>
      </c>
      <c r="H3672" s="928" t="s">
        <v>3520</v>
      </c>
      <c r="I3672" s="929" t="s">
        <v>7491</v>
      </c>
      <c r="J3672" s="704">
        <v>1</v>
      </c>
      <c r="K3672" s="176">
        <v>5</v>
      </c>
      <c r="L3672" s="176">
        <v>188</v>
      </c>
      <c r="M3672" s="72">
        <f t="shared" si="311"/>
        <v>188</v>
      </c>
      <c r="N3672" s="1105" t="s">
        <v>5519</v>
      </c>
      <c r="O3672" s="1129" t="str">
        <f t="shared" si="312"/>
        <v>●</v>
      </c>
      <c r="P3672" s="175"/>
      <c r="Q3672" s="175"/>
      <c r="R3672" s="175"/>
      <c r="S3672" s="175"/>
      <c r="T3672" s="175"/>
      <c r="U3672" s="175"/>
      <c r="V3672" s="175"/>
      <c r="W3672" s="175"/>
      <c r="X3672" s="175"/>
      <c r="Y3672" s="175"/>
      <c r="Z3672" s="175"/>
      <c r="AA3672" s="175"/>
      <c r="AB3672" s="175"/>
      <c r="AC3672" s="175"/>
      <c r="AD3672" s="175"/>
      <c r="AE3672" s="175"/>
      <c r="AF3672" s="175"/>
      <c r="AG3672" s="175"/>
    </row>
    <row r="3673" spans="1:33">
      <c r="A3673" s="647" t="str">
        <f t="shared" si="309"/>
        <v>令和3</v>
      </c>
      <c r="B3673" s="739">
        <f t="shared" si="310"/>
        <v>64</v>
      </c>
      <c r="C3673" s="906">
        <v>44530</v>
      </c>
      <c r="D3673" s="906"/>
      <c r="E3673" s="665">
        <v>1</v>
      </c>
      <c r="F3673" s="928" t="s">
        <v>7731</v>
      </c>
      <c r="G3673" s="930" t="s">
        <v>7526</v>
      </c>
      <c r="H3673" s="928" t="s">
        <v>3520</v>
      </c>
      <c r="I3673" s="929" t="s">
        <v>7491</v>
      </c>
      <c r="J3673" s="704">
        <v>1</v>
      </c>
      <c r="K3673" s="176">
        <v>5</v>
      </c>
      <c r="L3673" s="176">
        <v>146</v>
      </c>
      <c r="M3673" s="72">
        <f t="shared" si="311"/>
        <v>146</v>
      </c>
      <c r="N3673" s="1105" t="s">
        <v>5519</v>
      </c>
      <c r="O3673" s="1129" t="str">
        <f t="shared" si="312"/>
        <v>●</v>
      </c>
      <c r="P3673" s="175"/>
      <c r="Q3673" s="175"/>
      <c r="R3673" s="175"/>
      <c r="S3673" s="175"/>
      <c r="T3673" s="175"/>
      <c r="U3673" s="175"/>
      <c r="V3673" s="175"/>
      <c r="W3673" s="175"/>
      <c r="X3673" s="175"/>
      <c r="Y3673" s="175"/>
      <c r="Z3673" s="175"/>
      <c r="AA3673" s="175"/>
      <c r="AB3673" s="175"/>
      <c r="AC3673" s="175"/>
      <c r="AD3673" s="175"/>
      <c r="AE3673" s="175"/>
      <c r="AF3673" s="175"/>
      <c r="AG3673" s="175"/>
    </row>
    <row r="3674" spans="1:33">
      <c r="A3674" s="647" t="str">
        <f t="shared" si="309"/>
        <v>令和3</v>
      </c>
      <c r="B3674" s="739">
        <f t="shared" si="310"/>
        <v>93</v>
      </c>
      <c r="C3674" s="906">
        <v>44532</v>
      </c>
      <c r="D3674" s="906"/>
      <c r="E3674" s="665">
        <v>1</v>
      </c>
      <c r="F3674" s="928" t="s">
        <v>7732</v>
      </c>
      <c r="G3674" s="930" t="s">
        <v>7526</v>
      </c>
      <c r="H3674" s="928" t="s">
        <v>3335</v>
      </c>
      <c r="I3674" s="929" t="s">
        <v>7491</v>
      </c>
      <c r="J3674" s="704">
        <v>2</v>
      </c>
      <c r="K3674" s="176">
        <v>3</v>
      </c>
      <c r="L3674" s="176">
        <v>18</v>
      </c>
      <c r="M3674" s="72">
        <f t="shared" si="311"/>
        <v>18</v>
      </c>
      <c r="N3674" s="1105" t="s">
        <v>5519</v>
      </c>
      <c r="O3674" s="1129" t="str">
        <f t="shared" si="312"/>
        <v>●</v>
      </c>
      <c r="P3674" s="175"/>
      <c r="Q3674" s="175"/>
      <c r="R3674" s="175"/>
      <c r="S3674" s="175"/>
      <c r="T3674" s="175"/>
      <c r="U3674" s="175"/>
      <c r="V3674" s="175"/>
      <c r="W3674" s="175"/>
      <c r="X3674" s="175"/>
      <c r="Y3674" s="175"/>
      <c r="Z3674" s="175"/>
      <c r="AA3674" s="175"/>
      <c r="AB3674" s="175"/>
      <c r="AC3674" s="175"/>
      <c r="AD3674" s="175"/>
      <c r="AE3674" s="175"/>
      <c r="AF3674" s="175"/>
      <c r="AG3674" s="175"/>
    </row>
    <row r="3675" spans="1:33">
      <c r="A3675" s="647" t="str">
        <f t="shared" si="309"/>
        <v>令和3</v>
      </c>
      <c r="B3675" s="739">
        <f t="shared" si="310"/>
        <v>1</v>
      </c>
      <c r="C3675" s="906">
        <v>44533</v>
      </c>
      <c r="D3675" s="906">
        <v>44535</v>
      </c>
      <c r="E3675" s="665">
        <v>3</v>
      </c>
      <c r="F3675" s="928" t="s">
        <v>7733</v>
      </c>
      <c r="G3675" s="930" t="s">
        <v>7526</v>
      </c>
      <c r="H3675" s="928" t="s">
        <v>3523</v>
      </c>
      <c r="I3675" s="929" t="s">
        <v>7491</v>
      </c>
      <c r="J3675" s="704">
        <v>1</v>
      </c>
      <c r="K3675" s="176">
        <v>458</v>
      </c>
      <c r="L3675" s="176">
        <v>1288</v>
      </c>
      <c r="M3675" s="72">
        <f t="shared" si="311"/>
        <v>3864</v>
      </c>
      <c r="N3675" s="1105"/>
      <c r="O3675" s="1129" t="str">
        <f t="shared" si="312"/>
        <v>●</v>
      </c>
      <c r="P3675" s="175"/>
      <c r="Q3675" s="175"/>
      <c r="R3675" s="175"/>
      <c r="S3675" s="175"/>
      <c r="T3675" s="175"/>
      <c r="U3675" s="175"/>
      <c r="V3675" s="175"/>
      <c r="W3675" s="175"/>
      <c r="X3675" s="175"/>
      <c r="Y3675" s="175"/>
      <c r="Z3675" s="175"/>
      <c r="AA3675" s="175"/>
      <c r="AB3675" s="175"/>
      <c r="AC3675" s="175"/>
      <c r="AD3675" s="175"/>
      <c r="AE3675" s="175"/>
      <c r="AF3675" s="175"/>
      <c r="AG3675" s="175"/>
    </row>
    <row r="3676" spans="1:33">
      <c r="A3676" s="647" t="str">
        <f t="shared" si="309"/>
        <v>令和3</v>
      </c>
      <c r="B3676" s="739">
        <f t="shared" si="310"/>
        <v>55</v>
      </c>
      <c r="C3676" s="906">
        <v>44540</v>
      </c>
      <c r="D3676" s="906"/>
      <c r="E3676" s="665">
        <v>1</v>
      </c>
      <c r="F3676" s="928" t="s">
        <v>7734</v>
      </c>
      <c r="G3676" s="930" t="s">
        <v>7526</v>
      </c>
      <c r="H3676" s="928" t="s">
        <v>3520</v>
      </c>
      <c r="I3676" s="929" t="s">
        <v>7491</v>
      </c>
      <c r="J3676" s="704">
        <v>1</v>
      </c>
      <c r="K3676" s="176">
        <v>6</v>
      </c>
      <c r="L3676" s="176">
        <v>488</v>
      </c>
      <c r="M3676" s="72">
        <f t="shared" si="311"/>
        <v>488</v>
      </c>
      <c r="N3676" s="1105" t="s">
        <v>5519</v>
      </c>
      <c r="O3676" s="1129" t="str">
        <f t="shared" si="312"/>
        <v>●</v>
      </c>
      <c r="P3676" s="175"/>
      <c r="Q3676" s="175"/>
      <c r="R3676" s="175"/>
      <c r="S3676" s="175"/>
      <c r="T3676" s="175"/>
      <c r="U3676" s="175"/>
      <c r="V3676" s="175"/>
      <c r="W3676" s="175"/>
      <c r="X3676" s="175"/>
      <c r="Y3676" s="175"/>
      <c r="Z3676" s="175"/>
      <c r="AA3676" s="175"/>
      <c r="AB3676" s="175"/>
      <c r="AC3676" s="175"/>
      <c r="AD3676" s="175"/>
      <c r="AE3676" s="175"/>
      <c r="AF3676" s="175"/>
      <c r="AG3676" s="175"/>
    </row>
    <row r="3677" spans="1:33">
      <c r="A3677" s="647" t="str">
        <f t="shared" si="309"/>
        <v>令和3</v>
      </c>
      <c r="B3677" s="739">
        <f t="shared" si="310"/>
        <v>13</v>
      </c>
      <c r="C3677" s="906">
        <v>44541</v>
      </c>
      <c r="D3677" s="906">
        <v>44542</v>
      </c>
      <c r="E3677" s="665">
        <v>2</v>
      </c>
      <c r="F3677" s="928" t="s">
        <v>7735</v>
      </c>
      <c r="G3677" s="930" t="s">
        <v>7526</v>
      </c>
      <c r="H3677" s="928" t="s">
        <v>3520</v>
      </c>
      <c r="I3677" s="929" t="s">
        <v>7491</v>
      </c>
      <c r="J3677" s="704">
        <v>1</v>
      </c>
      <c r="K3677" s="176">
        <v>61</v>
      </c>
      <c r="L3677" s="176">
        <v>457</v>
      </c>
      <c r="M3677" s="72">
        <f t="shared" si="311"/>
        <v>914</v>
      </c>
      <c r="N3677" s="1105" t="s">
        <v>5342</v>
      </c>
      <c r="O3677" s="1129" t="str">
        <f t="shared" si="312"/>
        <v>●</v>
      </c>
      <c r="P3677" s="175"/>
      <c r="Q3677" s="175"/>
      <c r="R3677" s="175"/>
      <c r="S3677" s="175"/>
      <c r="T3677" s="175"/>
      <c r="U3677" s="175"/>
      <c r="V3677" s="175"/>
      <c r="W3677" s="175"/>
      <c r="X3677" s="175"/>
      <c r="Y3677" s="175"/>
      <c r="Z3677" s="175"/>
      <c r="AA3677" s="175"/>
      <c r="AB3677" s="175"/>
      <c r="AC3677" s="175"/>
      <c r="AD3677" s="175"/>
      <c r="AE3677" s="175"/>
      <c r="AF3677" s="175"/>
      <c r="AG3677" s="175"/>
    </row>
    <row r="3678" spans="1:33">
      <c r="A3678" s="647" t="str">
        <f t="shared" si="309"/>
        <v>令和3</v>
      </c>
      <c r="B3678" s="739">
        <f t="shared" si="310"/>
        <v>64</v>
      </c>
      <c r="C3678" s="906">
        <v>44550</v>
      </c>
      <c r="D3678" s="906"/>
      <c r="E3678" s="665">
        <v>1</v>
      </c>
      <c r="F3678" s="928" t="s">
        <v>7736</v>
      </c>
      <c r="G3678" s="930" t="s">
        <v>7526</v>
      </c>
      <c r="H3678" s="928" t="s">
        <v>3520</v>
      </c>
      <c r="I3678" s="929" t="s">
        <v>7491</v>
      </c>
      <c r="J3678" s="704">
        <v>1</v>
      </c>
      <c r="K3678" s="176">
        <v>5</v>
      </c>
      <c r="L3678" s="176">
        <v>186</v>
      </c>
      <c r="M3678" s="72">
        <f t="shared" si="311"/>
        <v>186</v>
      </c>
      <c r="N3678" s="1105" t="s">
        <v>5519</v>
      </c>
      <c r="O3678" s="1129" t="str">
        <f t="shared" si="312"/>
        <v>●</v>
      </c>
      <c r="P3678" s="175"/>
      <c r="Q3678" s="175"/>
      <c r="R3678" s="175"/>
      <c r="S3678" s="175"/>
      <c r="T3678" s="175"/>
      <c r="U3678" s="175"/>
      <c r="V3678" s="175"/>
      <c r="W3678" s="175"/>
      <c r="X3678" s="175"/>
      <c r="Y3678" s="175"/>
      <c r="Z3678" s="175"/>
      <c r="AA3678" s="175"/>
      <c r="AB3678" s="175"/>
      <c r="AC3678" s="175"/>
      <c r="AD3678" s="175"/>
      <c r="AE3678" s="175"/>
      <c r="AF3678" s="175"/>
      <c r="AG3678" s="175"/>
    </row>
    <row r="3679" spans="1:33">
      <c r="A3679" s="647" t="str">
        <f t="shared" si="309"/>
        <v>令和3</v>
      </c>
      <c r="B3679" s="739">
        <f t="shared" si="310"/>
        <v>64</v>
      </c>
      <c r="C3679" s="906">
        <v>44578</v>
      </c>
      <c r="D3679" s="906"/>
      <c r="E3679" s="665">
        <v>1</v>
      </c>
      <c r="F3679" s="928" t="s">
        <v>7737</v>
      </c>
      <c r="G3679" s="930" t="s">
        <v>7526</v>
      </c>
      <c r="H3679" s="928" t="s">
        <v>3520</v>
      </c>
      <c r="I3679" s="929" t="s">
        <v>7491</v>
      </c>
      <c r="J3679" s="704">
        <v>1</v>
      </c>
      <c r="K3679" s="176">
        <v>5</v>
      </c>
      <c r="L3679" s="176">
        <v>305</v>
      </c>
      <c r="M3679" s="72">
        <f t="shared" si="311"/>
        <v>305</v>
      </c>
      <c r="N3679" s="1105" t="s">
        <v>5519</v>
      </c>
      <c r="O3679" s="1129" t="str">
        <f t="shared" si="312"/>
        <v>●</v>
      </c>
      <c r="P3679" s="175"/>
      <c r="Q3679" s="175"/>
      <c r="R3679" s="175"/>
      <c r="S3679" s="175"/>
      <c r="T3679" s="175"/>
      <c r="U3679" s="175"/>
      <c r="V3679" s="175"/>
      <c r="W3679" s="175"/>
      <c r="X3679" s="175"/>
      <c r="Y3679" s="175"/>
      <c r="Z3679" s="175"/>
      <c r="AA3679" s="175"/>
      <c r="AB3679" s="175"/>
      <c r="AC3679" s="175"/>
      <c r="AD3679" s="175"/>
      <c r="AE3679" s="175"/>
      <c r="AF3679" s="175"/>
      <c r="AG3679" s="175"/>
    </row>
    <row r="3680" spans="1:33">
      <c r="A3680" s="647" t="str">
        <f t="shared" si="309"/>
        <v>令和3</v>
      </c>
      <c r="B3680" s="739">
        <f t="shared" si="310"/>
        <v>24</v>
      </c>
      <c r="C3680" s="906">
        <v>44581</v>
      </c>
      <c r="D3680" s="906"/>
      <c r="E3680" s="665">
        <v>1</v>
      </c>
      <c r="F3680" s="928" t="s">
        <v>7738</v>
      </c>
      <c r="G3680" s="930" t="s">
        <v>7526</v>
      </c>
      <c r="H3680" s="928" t="s">
        <v>3571</v>
      </c>
      <c r="I3680" s="929" t="s">
        <v>7491</v>
      </c>
      <c r="J3680" s="704">
        <v>1</v>
      </c>
      <c r="K3680" s="176">
        <v>31</v>
      </c>
      <c r="L3680" s="176">
        <v>234</v>
      </c>
      <c r="M3680" s="72">
        <f t="shared" si="311"/>
        <v>234</v>
      </c>
      <c r="N3680" s="1105"/>
      <c r="O3680" s="1129" t="str">
        <f t="shared" si="312"/>
        <v>●</v>
      </c>
      <c r="P3680" s="175"/>
      <c r="Q3680" s="175"/>
      <c r="R3680" s="175"/>
      <c r="S3680" s="175"/>
      <c r="T3680" s="175"/>
      <c r="U3680" s="175"/>
      <c r="V3680" s="175"/>
      <c r="W3680" s="175"/>
      <c r="X3680" s="175"/>
      <c r="Y3680" s="175"/>
      <c r="Z3680" s="175"/>
      <c r="AA3680" s="175"/>
      <c r="AB3680" s="175"/>
      <c r="AC3680" s="175"/>
      <c r="AD3680" s="175"/>
      <c r="AE3680" s="175"/>
      <c r="AF3680" s="175"/>
      <c r="AG3680" s="175"/>
    </row>
    <row r="3681" spans="1:33">
      <c r="A3681" s="647" t="str">
        <f t="shared" si="309"/>
        <v>令和3</v>
      </c>
      <c r="B3681" s="739">
        <f t="shared" si="310"/>
        <v>35</v>
      </c>
      <c r="C3681" s="906">
        <v>44583</v>
      </c>
      <c r="D3681" s="906"/>
      <c r="E3681" s="665">
        <v>1</v>
      </c>
      <c r="F3681" s="928" t="s">
        <v>7739</v>
      </c>
      <c r="G3681" s="930" t="s">
        <v>7526</v>
      </c>
      <c r="H3681" s="928" t="s">
        <v>3520</v>
      </c>
      <c r="I3681" s="929" t="s">
        <v>7491</v>
      </c>
      <c r="J3681" s="704">
        <v>1</v>
      </c>
      <c r="K3681" s="176">
        <v>11</v>
      </c>
      <c r="L3681" s="176">
        <v>130</v>
      </c>
      <c r="M3681" s="72">
        <f t="shared" si="311"/>
        <v>130</v>
      </c>
      <c r="N3681" s="1105" t="s">
        <v>5519</v>
      </c>
      <c r="O3681" s="1129" t="str">
        <f t="shared" si="312"/>
        <v>●</v>
      </c>
      <c r="P3681" s="175"/>
      <c r="Q3681" s="175"/>
      <c r="R3681" s="175"/>
      <c r="S3681" s="175"/>
      <c r="T3681" s="175"/>
      <c r="U3681" s="175"/>
      <c r="V3681" s="175"/>
      <c r="W3681" s="175"/>
      <c r="X3681" s="175"/>
      <c r="Y3681" s="175"/>
      <c r="Z3681" s="175"/>
      <c r="AA3681" s="175"/>
      <c r="AB3681" s="175"/>
      <c r="AC3681" s="175"/>
      <c r="AD3681" s="175"/>
      <c r="AE3681" s="175"/>
      <c r="AF3681" s="175"/>
      <c r="AG3681" s="175"/>
    </row>
    <row r="3682" spans="1:33">
      <c r="A3682" s="647" t="str">
        <f t="shared" si="309"/>
        <v>令和3</v>
      </c>
      <c r="B3682" s="739">
        <f t="shared" si="310"/>
        <v>112</v>
      </c>
      <c r="C3682" s="906">
        <v>44589</v>
      </c>
      <c r="D3682" s="906"/>
      <c r="E3682" s="665">
        <v>1</v>
      </c>
      <c r="F3682" s="928" t="s">
        <v>7740</v>
      </c>
      <c r="G3682" s="930" t="s">
        <v>7526</v>
      </c>
      <c r="H3682" s="928" t="s">
        <v>3335</v>
      </c>
      <c r="I3682" s="929" t="s">
        <v>7491</v>
      </c>
      <c r="J3682" s="704">
        <v>1</v>
      </c>
      <c r="K3682" s="176">
        <v>2</v>
      </c>
      <c r="L3682" s="176">
        <v>421</v>
      </c>
      <c r="M3682" s="72">
        <f t="shared" si="311"/>
        <v>421</v>
      </c>
      <c r="N3682" s="1105" t="s">
        <v>5519</v>
      </c>
      <c r="O3682" s="1129" t="str">
        <f t="shared" si="312"/>
        <v>●</v>
      </c>
      <c r="P3682" s="175"/>
      <c r="Q3682" s="175"/>
      <c r="R3682" s="175"/>
      <c r="S3682" s="175"/>
      <c r="T3682" s="175"/>
      <c r="U3682" s="175"/>
      <c r="V3682" s="175"/>
      <c r="W3682" s="175"/>
      <c r="X3682" s="175"/>
      <c r="Y3682" s="175"/>
      <c r="Z3682" s="175"/>
      <c r="AA3682" s="175"/>
      <c r="AB3682" s="175"/>
      <c r="AC3682" s="175"/>
      <c r="AD3682" s="175"/>
      <c r="AE3682" s="175"/>
      <c r="AF3682" s="175"/>
      <c r="AG3682" s="175"/>
    </row>
    <row r="3683" spans="1:33">
      <c r="A3683" s="647" t="str">
        <f t="shared" si="309"/>
        <v>令和3</v>
      </c>
      <c r="B3683" s="739">
        <f t="shared" si="310"/>
        <v>64</v>
      </c>
      <c r="C3683" s="906">
        <v>44595</v>
      </c>
      <c r="D3683" s="906"/>
      <c r="E3683" s="665">
        <v>1</v>
      </c>
      <c r="F3683" s="928" t="s">
        <v>7741</v>
      </c>
      <c r="G3683" s="930" t="s">
        <v>7526</v>
      </c>
      <c r="H3683" s="928" t="s">
        <v>3520</v>
      </c>
      <c r="I3683" s="929" t="s">
        <v>7491</v>
      </c>
      <c r="J3683" s="704">
        <v>1</v>
      </c>
      <c r="K3683" s="176">
        <v>5</v>
      </c>
      <c r="L3683" s="176">
        <v>186</v>
      </c>
      <c r="M3683" s="72">
        <f t="shared" si="311"/>
        <v>186</v>
      </c>
      <c r="N3683" s="1105" t="s">
        <v>5519</v>
      </c>
      <c r="O3683" s="1129" t="str">
        <f t="shared" si="312"/>
        <v>●</v>
      </c>
      <c r="P3683" s="175"/>
      <c r="Q3683" s="175"/>
      <c r="R3683" s="175"/>
      <c r="S3683" s="175"/>
      <c r="T3683" s="175"/>
      <c r="U3683" s="175"/>
      <c r="V3683" s="175"/>
      <c r="W3683" s="175"/>
      <c r="X3683" s="175"/>
      <c r="Y3683" s="175"/>
      <c r="Z3683" s="175"/>
      <c r="AA3683" s="175"/>
      <c r="AB3683" s="175"/>
      <c r="AC3683" s="175"/>
      <c r="AD3683" s="175"/>
      <c r="AE3683" s="175"/>
      <c r="AF3683" s="175"/>
      <c r="AG3683" s="175"/>
    </row>
    <row r="3684" spans="1:33">
      <c r="A3684" s="647" t="str">
        <f t="shared" si="309"/>
        <v>令和3</v>
      </c>
      <c r="B3684" s="739">
        <f t="shared" si="310"/>
        <v>64</v>
      </c>
      <c r="C3684" s="906">
        <v>44610</v>
      </c>
      <c r="D3684" s="906"/>
      <c r="E3684" s="665">
        <v>1</v>
      </c>
      <c r="F3684" s="928" t="s">
        <v>7742</v>
      </c>
      <c r="G3684" s="930" t="s">
        <v>7526</v>
      </c>
      <c r="H3684" s="928" t="s">
        <v>3520</v>
      </c>
      <c r="I3684" s="929" t="s">
        <v>7491</v>
      </c>
      <c r="J3684" s="704">
        <v>1</v>
      </c>
      <c r="K3684" s="176">
        <v>5</v>
      </c>
      <c r="L3684" s="176">
        <v>170</v>
      </c>
      <c r="M3684" s="72">
        <f t="shared" si="311"/>
        <v>170</v>
      </c>
      <c r="N3684" s="1105" t="s">
        <v>5519</v>
      </c>
      <c r="O3684" s="1129" t="str">
        <f t="shared" si="312"/>
        <v>●</v>
      </c>
      <c r="P3684" s="175"/>
      <c r="Q3684" s="175"/>
      <c r="R3684" s="175"/>
      <c r="S3684" s="175"/>
      <c r="T3684" s="175"/>
      <c r="U3684" s="175"/>
      <c r="V3684" s="175"/>
      <c r="W3684" s="175"/>
      <c r="X3684" s="175"/>
      <c r="Y3684" s="175"/>
      <c r="Z3684" s="175"/>
      <c r="AA3684" s="175"/>
      <c r="AB3684" s="175"/>
      <c r="AC3684" s="175"/>
      <c r="AD3684" s="175"/>
      <c r="AE3684" s="175"/>
      <c r="AF3684" s="175"/>
      <c r="AG3684" s="175"/>
    </row>
    <row r="3685" spans="1:33">
      <c r="A3685" s="647" t="str">
        <f t="shared" si="309"/>
        <v>令和3</v>
      </c>
      <c r="B3685" s="739">
        <f t="shared" si="310"/>
        <v>112</v>
      </c>
      <c r="C3685" s="906">
        <v>44627</v>
      </c>
      <c r="D3685" s="906"/>
      <c r="E3685" s="665">
        <v>1</v>
      </c>
      <c r="F3685" s="928" t="s">
        <v>7743</v>
      </c>
      <c r="G3685" s="930" t="s">
        <v>7744</v>
      </c>
      <c r="H3685" s="928" t="s">
        <v>3335</v>
      </c>
      <c r="I3685" s="929" t="s">
        <v>7491</v>
      </c>
      <c r="J3685" s="704">
        <v>1</v>
      </c>
      <c r="K3685" s="176">
        <v>2</v>
      </c>
      <c r="L3685" s="176">
        <f>298+22</f>
        <v>320</v>
      </c>
      <c r="M3685" s="72">
        <f t="shared" si="311"/>
        <v>320</v>
      </c>
      <c r="N3685" s="1105" t="s">
        <v>5519</v>
      </c>
      <c r="O3685" s="1129" t="str">
        <f t="shared" si="312"/>
        <v>●</v>
      </c>
      <c r="P3685" s="175"/>
      <c r="Q3685" s="175"/>
      <c r="R3685" s="175"/>
      <c r="S3685" s="175"/>
      <c r="T3685" s="175"/>
      <c r="U3685" s="175"/>
      <c r="V3685" s="175"/>
      <c r="W3685" s="175"/>
      <c r="X3685" s="175"/>
      <c r="Y3685" s="175"/>
      <c r="Z3685" s="175"/>
      <c r="AA3685" s="175"/>
      <c r="AB3685" s="175"/>
      <c r="AC3685" s="175"/>
      <c r="AD3685" s="175"/>
      <c r="AE3685" s="175"/>
      <c r="AF3685" s="175"/>
      <c r="AG3685" s="175"/>
    </row>
    <row r="3686" spans="1:33">
      <c r="A3686" s="647" t="str">
        <f t="shared" si="309"/>
        <v>令和3</v>
      </c>
      <c r="B3686" s="739">
        <f t="shared" si="310"/>
        <v>64</v>
      </c>
      <c r="C3686" s="906">
        <v>44629</v>
      </c>
      <c r="D3686" s="906"/>
      <c r="E3686" s="665">
        <v>1</v>
      </c>
      <c r="F3686" s="928" t="s">
        <v>7745</v>
      </c>
      <c r="G3686" s="930" t="s">
        <v>7526</v>
      </c>
      <c r="H3686" s="928" t="s">
        <v>3520</v>
      </c>
      <c r="I3686" s="929" t="s">
        <v>7491</v>
      </c>
      <c r="J3686" s="704">
        <v>1</v>
      </c>
      <c r="K3686" s="176">
        <v>5</v>
      </c>
      <c r="L3686" s="176">
        <v>181</v>
      </c>
      <c r="M3686" s="72">
        <f t="shared" si="311"/>
        <v>181</v>
      </c>
      <c r="N3686" s="1105" t="s">
        <v>5519</v>
      </c>
      <c r="O3686" s="1129" t="str">
        <f t="shared" si="312"/>
        <v>●</v>
      </c>
      <c r="P3686" s="175"/>
      <c r="Q3686" s="175"/>
      <c r="R3686" s="175"/>
      <c r="S3686" s="175"/>
      <c r="T3686" s="175"/>
      <c r="U3686" s="175"/>
      <c r="V3686" s="175"/>
      <c r="W3686" s="175"/>
      <c r="X3686" s="175"/>
      <c r="Y3686" s="175"/>
      <c r="Z3686" s="175"/>
      <c r="AA3686" s="175"/>
      <c r="AB3686" s="175"/>
      <c r="AC3686" s="175"/>
      <c r="AD3686" s="175"/>
      <c r="AE3686" s="175"/>
      <c r="AF3686" s="175"/>
      <c r="AG3686" s="175"/>
    </row>
    <row r="3687" spans="1:33">
      <c r="A3687" s="647" t="str">
        <f t="shared" si="309"/>
        <v>令和3</v>
      </c>
      <c r="B3687" s="739">
        <f t="shared" si="310"/>
        <v>24</v>
      </c>
      <c r="C3687" s="906">
        <v>44636</v>
      </c>
      <c r="D3687" s="906"/>
      <c r="E3687" s="665">
        <v>1</v>
      </c>
      <c r="F3687" s="928" t="s">
        <v>7746</v>
      </c>
      <c r="G3687" s="930" t="s">
        <v>7526</v>
      </c>
      <c r="H3687" s="928" t="s">
        <v>3571</v>
      </c>
      <c r="I3687" s="929" t="s">
        <v>7491</v>
      </c>
      <c r="J3687" s="704">
        <v>1</v>
      </c>
      <c r="K3687" s="176">
        <v>31</v>
      </c>
      <c r="L3687" s="176">
        <v>97</v>
      </c>
      <c r="M3687" s="72">
        <f t="shared" si="311"/>
        <v>97</v>
      </c>
      <c r="N3687" s="1105" t="s">
        <v>5519</v>
      </c>
      <c r="O3687" s="1129" t="str">
        <f t="shared" si="312"/>
        <v>●</v>
      </c>
      <c r="P3687" s="175"/>
      <c r="Q3687" s="175"/>
      <c r="R3687" s="175"/>
      <c r="S3687" s="175"/>
      <c r="T3687" s="175"/>
      <c r="U3687" s="175"/>
      <c r="V3687" s="175"/>
      <c r="W3687" s="175"/>
      <c r="X3687" s="175"/>
      <c r="Y3687" s="175"/>
      <c r="Z3687" s="175"/>
      <c r="AA3687" s="175"/>
      <c r="AB3687" s="175"/>
      <c r="AC3687" s="175"/>
      <c r="AD3687" s="175"/>
      <c r="AE3687" s="175"/>
      <c r="AF3687" s="175"/>
      <c r="AG3687" s="175"/>
    </row>
    <row r="3688" spans="1:33">
      <c r="A3688" s="647" t="str">
        <f t="shared" si="309"/>
        <v>令和3</v>
      </c>
      <c r="B3688" s="739">
        <f t="shared" si="310"/>
        <v>55</v>
      </c>
      <c r="C3688" s="906">
        <v>44293</v>
      </c>
      <c r="D3688" s="906"/>
      <c r="E3688" s="665">
        <v>1</v>
      </c>
      <c r="F3688" s="928" t="s">
        <v>7747</v>
      </c>
      <c r="G3688" s="928" t="s">
        <v>7744</v>
      </c>
      <c r="H3688" s="907" t="s">
        <v>3231</v>
      </c>
      <c r="I3688" s="929" t="s">
        <v>5682</v>
      </c>
      <c r="J3688" s="696" t="s">
        <v>3506</v>
      </c>
      <c r="K3688" s="656">
        <v>6</v>
      </c>
      <c r="L3688" s="656">
        <v>63</v>
      </c>
      <c r="M3688" s="72">
        <f t="shared" si="311"/>
        <v>63</v>
      </c>
      <c r="N3688" s="1105"/>
      <c r="O3688" s="1129" t="str">
        <f t="shared" si="312"/>
        <v>●</v>
      </c>
      <c r="P3688" s="175"/>
      <c r="Q3688" s="175"/>
      <c r="R3688" s="175"/>
      <c r="S3688" s="175"/>
      <c r="T3688" s="175"/>
      <c r="U3688" s="175"/>
      <c r="V3688" s="175"/>
      <c r="W3688" s="175"/>
      <c r="X3688" s="175"/>
      <c r="Y3688" s="175"/>
      <c r="Z3688" s="175"/>
      <c r="AA3688" s="175"/>
      <c r="AB3688" s="175"/>
      <c r="AC3688" s="175"/>
      <c r="AD3688" s="175"/>
      <c r="AE3688" s="175"/>
      <c r="AF3688" s="175"/>
      <c r="AG3688" s="175"/>
    </row>
    <row r="3689" spans="1:33">
      <c r="A3689" s="647" t="str">
        <f t="shared" si="309"/>
        <v>令和3</v>
      </c>
      <c r="B3689" s="739">
        <f t="shared" si="310"/>
        <v>93</v>
      </c>
      <c r="C3689" s="906">
        <v>44302</v>
      </c>
      <c r="D3689" s="906"/>
      <c r="E3689" s="665">
        <v>1</v>
      </c>
      <c r="F3689" s="928" t="s">
        <v>7748</v>
      </c>
      <c r="G3689" s="928" t="s">
        <v>7526</v>
      </c>
      <c r="H3689" s="907" t="s">
        <v>3231</v>
      </c>
      <c r="I3689" s="929" t="s">
        <v>5682</v>
      </c>
      <c r="J3689" s="696" t="s">
        <v>3506</v>
      </c>
      <c r="K3689" s="656">
        <v>3</v>
      </c>
      <c r="L3689" s="656">
        <v>414</v>
      </c>
      <c r="M3689" s="72">
        <f t="shared" si="311"/>
        <v>414</v>
      </c>
      <c r="N3689" s="1105" t="s">
        <v>5519</v>
      </c>
      <c r="O3689" s="1129" t="str">
        <f t="shared" si="312"/>
        <v>●</v>
      </c>
      <c r="P3689" s="175"/>
      <c r="Q3689" s="175"/>
      <c r="R3689" s="175"/>
      <c r="S3689" s="175"/>
      <c r="T3689" s="175"/>
      <c r="U3689" s="175"/>
      <c r="V3689" s="175"/>
      <c r="W3689" s="175"/>
      <c r="X3689" s="175"/>
      <c r="Y3689" s="175"/>
      <c r="Z3689" s="175"/>
      <c r="AA3689" s="175"/>
      <c r="AB3689" s="175"/>
      <c r="AC3689" s="175"/>
      <c r="AD3689" s="175"/>
      <c r="AE3689" s="175"/>
      <c r="AF3689" s="175"/>
      <c r="AG3689" s="175"/>
    </row>
    <row r="3690" spans="1:33">
      <c r="A3690" s="647" t="str">
        <f t="shared" si="309"/>
        <v>令和3</v>
      </c>
      <c r="B3690" s="739">
        <f t="shared" si="310"/>
        <v>93</v>
      </c>
      <c r="C3690" s="906">
        <v>44412</v>
      </c>
      <c r="D3690" s="906"/>
      <c r="E3690" s="665">
        <v>1</v>
      </c>
      <c r="F3690" s="928" t="s">
        <v>7749</v>
      </c>
      <c r="G3690" s="928" t="s">
        <v>7526</v>
      </c>
      <c r="H3690" s="907" t="s">
        <v>3231</v>
      </c>
      <c r="I3690" s="929" t="s">
        <v>5682</v>
      </c>
      <c r="J3690" s="696" t="s">
        <v>3506</v>
      </c>
      <c r="K3690" s="656">
        <v>3</v>
      </c>
      <c r="L3690" s="656">
        <v>139</v>
      </c>
      <c r="M3690" s="72">
        <f t="shared" si="311"/>
        <v>139</v>
      </c>
      <c r="N3690" s="1105" t="s">
        <v>5519</v>
      </c>
      <c r="O3690" s="1129" t="str">
        <f t="shared" si="312"/>
        <v>●</v>
      </c>
      <c r="P3690" s="175"/>
      <c r="Q3690" s="175"/>
      <c r="R3690" s="175"/>
      <c r="S3690" s="175"/>
      <c r="T3690" s="175"/>
      <c r="U3690" s="175"/>
      <c r="V3690" s="175"/>
      <c r="W3690" s="175"/>
      <c r="X3690" s="175"/>
      <c r="Y3690" s="175"/>
      <c r="Z3690" s="175"/>
      <c r="AA3690" s="175"/>
      <c r="AB3690" s="175"/>
      <c r="AC3690" s="175"/>
      <c r="AD3690" s="175"/>
      <c r="AE3690" s="175"/>
      <c r="AF3690" s="175"/>
      <c r="AG3690" s="175"/>
    </row>
    <row r="3691" spans="1:33">
      <c r="A3691" s="647" t="str">
        <f t="shared" si="309"/>
        <v>令和3</v>
      </c>
      <c r="B3691" s="739">
        <f t="shared" si="310"/>
        <v>52</v>
      </c>
      <c r="C3691" s="906">
        <v>44441</v>
      </c>
      <c r="D3691" s="906"/>
      <c r="E3691" s="665">
        <v>1</v>
      </c>
      <c r="F3691" s="928" t="s">
        <v>7750</v>
      </c>
      <c r="G3691" s="928" t="s">
        <v>7526</v>
      </c>
      <c r="H3691" s="907" t="s">
        <v>3231</v>
      </c>
      <c r="I3691" s="929" t="s">
        <v>5682</v>
      </c>
      <c r="J3691" s="697">
        <v>2</v>
      </c>
      <c r="K3691" s="656">
        <v>7</v>
      </c>
      <c r="L3691" s="656">
        <v>247</v>
      </c>
      <c r="M3691" s="72">
        <f t="shared" si="311"/>
        <v>247</v>
      </c>
      <c r="N3691" s="1105" t="s">
        <v>5519</v>
      </c>
      <c r="O3691" s="1129" t="str">
        <f t="shared" si="312"/>
        <v>●</v>
      </c>
      <c r="P3691" s="175"/>
      <c r="Q3691" s="175"/>
      <c r="R3691" s="175"/>
      <c r="S3691" s="175"/>
      <c r="T3691" s="175"/>
      <c r="U3691" s="175"/>
      <c r="V3691" s="175"/>
      <c r="W3691" s="175"/>
      <c r="X3691" s="175"/>
      <c r="Y3691" s="175"/>
      <c r="Z3691" s="175"/>
      <c r="AA3691" s="175"/>
      <c r="AB3691" s="175"/>
      <c r="AC3691" s="175"/>
      <c r="AD3691" s="175"/>
      <c r="AE3691" s="175"/>
      <c r="AF3691" s="175"/>
      <c r="AG3691" s="175"/>
    </row>
    <row r="3692" spans="1:33">
      <c r="A3692" s="647" t="str">
        <f t="shared" si="309"/>
        <v>令和3</v>
      </c>
      <c r="B3692" s="739">
        <f t="shared" si="310"/>
        <v>64</v>
      </c>
      <c r="C3692" s="906">
        <v>44477</v>
      </c>
      <c r="D3692" s="906"/>
      <c r="E3692" s="665">
        <v>1</v>
      </c>
      <c r="F3692" s="928" t="s">
        <v>7751</v>
      </c>
      <c r="G3692" s="928" t="s">
        <v>7526</v>
      </c>
      <c r="H3692" s="907" t="s">
        <v>3231</v>
      </c>
      <c r="I3692" s="929" t="s">
        <v>5682</v>
      </c>
      <c r="J3692" s="697">
        <v>2</v>
      </c>
      <c r="K3692" s="656">
        <v>5</v>
      </c>
      <c r="L3692" s="656">
        <v>134</v>
      </c>
      <c r="M3692" s="72">
        <f t="shared" si="311"/>
        <v>134</v>
      </c>
      <c r="N3692" s="1105"/>
      <c r="O3692" s="1129" t="str">
        <f t="shared" si="312"/>
        <v>●</v>
      </c>
      <c r="P3692" s="175"/>
      <c r="Q3692" s="175"/>
      <c r="R3692" s="175"/>
      <c r="S3692" s="175"/>
      <c r="T3692" s="175"/>
      <c r="U3692" s="175"/>
      <c r="V3692" s="175"/>
      <c r="W3692" s="175"/>
      <c r="X3692" s="175"/>
      <c r="Y3692" s="175"/>
      <c r="Z3692" s="175"/>
      <c r="AA3692" s="175"/>
      <c r="AB3692" s="175"/>
      <c r="AC3692" s="175"/>
      <c r="AD3692" s="175"/>
      <c r="AE3692" s="175"/>
      <c r="AF3692" s="175"/>
      <c r="AG3692" s="175"/>
    </row>
    <row r="3693" spans="1:33">
      <c r="A3693" s="647" t="str">
        <f t="shared" si="309"/>
        <v>令和3</v>
      </c>
      <c r="B3693" s="739">
        <f t="shared" si="310"/>
        <v>40</v>
      </c>
      <c r="C3693" s="906">
        <v>44522</v>
      </c>
      <c r="D3693" s="906"/>
      <c r="E3693" s="665">
        <v>1</v>
      </c>
      <c r="F3693" s="928" t="s">
        <v>7752</v>
      </c>
      <c r="G3693" s="928" t="s">
        <v>7744</v>
      </c>
      <c r="H3693" s="907" t="s">
        <v>3231</v>
      </c>
      <c r="I3693" s="929" t="s">
        <v>5682</v>
      </c>
      <c r="J3693" s="697">
        <v>2</v>
      </c>
      <c r="K3693" s="656">
        <v>9</v>
      </c>
      <c r="L3693" s="656">
        <v>73</v>
      </c>
      <c r="M3693" s="72">
        <f t="shared" si="311"/>
        <v>73</v>
      </c>
      <c r="N3693" s="1105"/>
      <c r="O3693" s="1129" t="str">
        <f t="shared" si="312"/>
        <v>●</v>
      </c>
      <c r="P3693" s="175"/>
      <c r="Q3693" s="175"/>
      <c r="R3693" s="175"/>
      <c r="S3693" s="175"/>
      <c r="T3693" s="175"/>
      <c r="U3693" s="175"/>
      <c r="V3693" s="175"/>
      <c r="W3693" s="175"/>
      <c r="X3693" s="175"/>
      <c r="Y3693" s="175"/>
      <c r="Z3693" s="175"/>
      <c r="AA3693" s="175"/>
      <c r="AB3693" s="175"/>
      <c r="AC3693" s="175"/>
      <c r="AD3693" s="175"/>
      <c r="AE3693" s="175"/>
      <c r="AF3693" s="175"/>
      <c r="AG3693" s="175"/>
    </row>
    <row r="3694" spans="1:33">
      <c r="A3694" s="647" t="str">
        <f t="shared" si="309"/>
        <v>令和3</v>
      </c>
      <c r="B3694" s="739">
        <f t="shared" si="310"/>
        <v>55</v>
      </c>
      <c r="C3694" s="906">
        <v>44529</v>
      </c>
      <c r="D3694" s="906"/>
      <c r="E3694" s="665">
        <v>1</v>
      </c>
      <c r="F3694" s="928" t="s">
        <v>7753</v>
      </c>
      <c r="G3694" s="928" t="s">
        <v>7526</v>
      </c>
      <c r="H3694" s="907" t="s">
        <v>3231</v>
      </c>
      <c r="I3694" s="929" t="s">
        <v>5682</v>
      </c>
      <c r="J3694" s="697">
        <v>2</v>
      </c>
      <c r="K3694" s="656">
        <v>6</v>
      </c>
      <c r="L3694" s="656">
        <v>100</v>
      </c>
      <c r="M3694" s="72">
        <f t="shared" si="311"/>
        <v>100</v>
      </c>
      <c r="N3694" s="1105"/>
      <c r="O3694" s="1129" t="str">
        <f t="shared" si="312"/>
        <v>●</v>
      </c>
      <c r="P3694" s="175"/>
      <c r="Q3694" s="175"/>
      <c r="R3694" s="175"/>
      <c r="S3694" s="175"/>
      <c r="T3694" s="175"/>
      <c r="U3694" s="175"/>
      <c r="V3694" s="175"/>
      <c r="W3694" s="175"/>
      <c r="X3694" s="175"/>
      <c r="Y3694" s="175"/>
      <c r="Z3694" s="175"/>
      <c r="AA3694" s="175"/>
      <c r="AB3694" s="175"/>
      <c r="AC3694" s="175"/>
      <c r="AD3694" s="175"/>
      <c r="AE3694" s="175"/>
      <c r="AF3694" s="175"/>
      <c r="AG3694" s="175"/>
    </row>
    <row r="3695" spans="1:33">
      <c r="A3695" s="647" t="str">
        <f t="shared" si="309"/>
        <v>令和3</v>
      </c>
      <c r="B3695" s="739">
        <f t="shared" si="310"/>
        <v>55</v>
      </c>
      <c r="C3695" s="906">
        <v>44601</v>
      </c>
      <c r="D3695" s="906"/>
      <c r="E3695" s="665">
        <v>1</v>
      </c>
      <c r="F3695" s="928" t="s">
        <v>7754</v>
      </c>
      <c r="G3695" s="928" t="s">
        <v>7526</v>
      </c>
      <c r="H3695" s="907" t="s">
        <v>3231</v>
      </c>
      <c r="I3695" s="929" t="s">
        <v>5682</v>
      </c>
      <c r="J3695" s="697">
        <v>2</v>
      </c>
      <c r="K3695" s="656">
        <v>6</v>
      </c>
      <c r="L3695" s="656">
        <v>124</v>
      </c>
      <c r="M3695" s="72">
        <f t="shared" si="311"/>
        <v>124</v>
      </c>
      <c r="N3695" s="1105"/>
      <c r="O3695" s="1129" t="str">
        <f t="shared" si="312"/>
        <v>●</v>
      </c>
      <c r="P3695" s="175"/>
      <c r="Q3695" s="175"/>
      <c r="R3695" s="175"/>
      <c r="S3695" s="175"/>
      <c r="T3695" s="175"/>
      <c r="U3695" s="175"/>
      <c r="V3695" s="175"/>
      <c r="W3695" s="175"/>
      <c r="X3695" s="175"/>
      <c r="Y3695" s="175"/>
      <c r="Z3695" s="175"/>
      <c r="AA3695" s="175"/>
      <c r="AB3695" s="175"/>
      <c r="AC3695" s="175"/>
      <c r="AD3695" s="175"/>
      <c r="AE3695" s="175"/>
      <c r="AF3695" s="175"/>
      <c r="AG3695" s="175"/>
    </row>
    <row r="3696" spans="1:33">
      <c r="A3696" s="647" t="str">
        <f t="shared" si="309"/>
        <v>令和3</v>
      </c>
      <c r="B3696" s="739">
        <f t="shared" si="310"/>
        <v>93</v>
      </c>
      <c r="C3696" s="906">
        <v>44629</v>
      </c>
      <c r="D3696" s="906"/>
      <c r="E3696" s="665">
        <v>1</v>
      </c>
      <c r="F3696" s="928" t="s">
        <v>7755</v>
      </c>
      <c r="G3696" s="928" t="s">
        <v>7526</v>
      </c>
      <c r="H3696" s="907" t="s">
        <v>3231</v>
      </c>
      <c r="I3696" s="929" t="s">
        <v>5682</v>
      </c>
      <c r="J3696" s="697">
        <v>2</v>
      </c>
      <c r="K3696" s="656">
        <v>3</v>
      </c>
      <c r="L3696" s="656">
        <v>167</v>
      </c>
      <c r="M3696" s="72">
        <f t="shared" si="311"/>
        <v>167</v>
      </c>
      <c r="N3696" s="1105" t="s">
        <v>5519</v>
      </c>
      <c r="O3696" s="1129" t="str">
        <f t="shared" si="312"/>
        <v>●</v>
      </c>
      <c r="P3696" s="175"/>
      <c r="Q3696" s="175"/>
      <c r="R3696" s="175"/>
      <c r="S3696" s="175"/>
      <c r="T3696" s="175"/>
      <c r="U3696" s="175"/>
      <c r="V3696" s="175"/>
      <c r="W3696" s="175"/>
      <c r="X3696" s="175"/>
      <c r="Y3696" s="175"/>
      <c r="Z3696" s="175"/>
      <c r="AA3696" s="175"/>
      <c r="AB3696" s="175"/>
      <c r="AC3696" s="175"/>
      <c r="AD3696" s="175"/>
      <c r="AE3696" s="175"/>
      <c r="AF3696" s="175"/>
      <c r="AG3696" s="175"/>
    </row>
    <row r="3697" spans="1:33">
      <c r="A3697" s="647" t="str">
        <f t="shared" si="309"/>
        <v>令和3</v>
      </c>
      <c r="B3697" s="739">
        <f t="shared" si="310"/>
        <v>55</v>
      </c>
      <c r="C3697" s="906">
        <v>44292</v>
      </c>
      <c r="D3697" s="906"/>
      <c r="E3697" s="665">
        <v>1</v>
      </c>
      <c r="F3697" s="931" t="s">
        <v>7756</v>
      </c>
      <c r="G3697" s="928" t="s">
        <v>7526</v>
      </c>
      <c r="H3697" s="907" t="s">
        <v>2852</v>
      </c>
      <c r="I3697" s="929" t="s">
        <v>5682</v>
      </c>
      <c r="J3697" s="696" t="s">
        <v>3506</v>
      </c>
      <c r="K3697" s="656">
        <v>6</v>
      </c>
      <c r="L3697" s="656">
        <v>336</v>
      </c>
      <c r="M3697" s="72">
        <f t="shared" si="311"/>
        <v>336</v>
      </c>
      <c r="N3697" s="1105" t="s">
        <v>5342</v>
      </c>
      <c r="O3697" s="1129" t="str">
        <f t="shared" si="312"/>
        <v>●</v>
      </c>
      <c r="P3697" s="175"/>
      <c r="Q3697" s="175"/>
      <c r="R3697" s="175"/>
      <c r="S3697" s="175"/>
      <c r="T3697" s="175"/>
      <c r="U3697" s="175"/>
      <c r="V3697" s="175"/>
      <c r="W3697" s="175"/>
      <c r="X3697" s="175"/>
      <c r="Y3697" s="175"/>
      <c r="Z3697" s="175"/>
      <c r="AA3697" s="175"/>
      <c r="AB3697" s="175"/>
      <c r="AC3697" s="175"/>
      <c r="AD3697" s="175"/>
      <c r="AE3697" s="175"/>
      <c r="AF3697" s="175"/>
      <c r="AG3697" s="175"/>
    </row>
    <row r="3698" spans="1:33">
      <c r="A3698" s="647" t="str">
        <f t="shared" si="309"/>
        <v>令和3</v>
      </c>
      <c r="B3698" s="739">
        <f t="shared" si="310"/>
        <v>33</v>
      </c>
      <c r="C3698" s="906">
        <v>44343</v>
      </c>
      <c r="D3698" s="906"/>
      <c r="E3698" s="665">
        <v>1</v>
      </c>
      <c r="F3698" s="931" t="s">
        <v>7757</v>
      </c>
      <c r="G3698" s="928" t="s">
        <v>7526</v>
      </c>
      <c r="H3698" s="907" t="s">
        <v>2852</v>
      </c>
      <c r="I3698" s="929" t="s">
        <v>5682</v>
      </c>
      <c r="J3698" s="696" t="s">
        <v>3506</v>
      </c>
      <c r="K3698" s="656">
        <v>16</v>
      </c>
      <c r="L3698" s="656">
        <v>156</v>
      </c>
      <c r="M3698" s="72">
        <f t="shared" si="311"/>
        <v>156</v>
      </c>
      <c r="N3698" s="1105" t="s">
        <v>5342</v>
      </c>
      <c r="O3698" s="1129" t="str">
        <f t="shared" si="312"/>
        <v>●</v>
      </c>
      <c r="P3698" s="175"/>
      <c r="Q3698" s="175"/>
      <c r="R3698" s="175"/>
      <c r="S3698" s="175"/>
      <c r="T3698" s="175"/>
      <c r="U3698" s="175"/>
      <c r="V3698" s="175"/>
      <c r="W3698" s="175"/>
      <c r="X3698" s="175"/>
      <c r="Y3698" s="175"/>
      <c r="Z3698" s="175"/>
      <c r="AA3698" s="175"/>
      <c r="AB3698" s="175"/>
      <c r="AC3698" s="175"/>
      <c r="AD3698" s="175"/>
      <c r="AE3698" s="175"/>
      <c r="AF3698" s="175"/>
      <c r="AG3698" s="175"/>
    </row>
    <row r="3699" spans="1:33">
      <c r="A3699" s="647" t="str">
        <f t="shared" si="309"/>
        <v>令和3</v>
      </c>
      <c r="B3699" s="739">
        <f t="shared" si="310"/>
        <v>64</v>
      </c>
      <c r="C3699" s="906">
        <v>44375</v>
      </c>
      <c r="D3699" s="906"/>
      <c r="E3699" s="665">
        <v>1</v>
      </c>
      <c r="F3699" s="931" t="s">
        <v>7758</v>
      </c>
      <c r="G3699" s="928" t="s">
        <v>7526</v>
      </c>
      <c r="H3699" s="907" t="s">
        <v>2852</v>
      </c>
      <c r="I3699" s="929" t="s">
        <v>5682</v>
      </c>
      <c r="J3699" s="696" t="s">
        <v>3506</v>
      </c>
      <c r="K3699" s="656">
        <v>5</v>
      </c>
      <c r="L3699" s="656">
        <v>126</v>
      </c>
      <c r="M3699" s="72">
        <f t="shared" si="311"/>
        <v>126</v>
      </c>
      <c r="N3699" s="1105"/>
      <c r="O3699" s="1129" t="str">
        <f t="shared" si="312"/>
        <v>●</v>
      </c>
      <c r="P3699" s="175"/>
      <c r="Q3699" s="175"/>
      <c r="R3699" s="175"/>
      <c r="S3699" s="175"/>
      <c r="T3699" s="175"/>
      <c r="U3699" s="175"/>
      <c r="V3699" s="175"/>
      <c r="W3699" s="175"/>
      <c r="X3699" s="175"/>
      <c r="Y3699" s="175"/>
      <c r="Z3699" s="175"/>
      <c r="AA3699" s="175"/>
      <c r="AB3699" s="175"/>
      <c r="AC3699" s="175"/>
      <c r="AD3699" s="175"/>
      <c r="AE3699" s="175"/>
      <c r="AF3699" s="175"/>
      <c r="AG3699" s="175"/>
    </row>
    <row r="3700" spans="1:33">
      <c r="A3700" s="647" t="str">
        <f t="shared" si="309"/>
        <v>令和3</v>
      </c>
      <c r="B3700" s="739">
        <f t="shared" si="310"/>
        <v>17</v>
      </c>
      <c r="C3700" s="906">
        <v>44397</v>
      </c>
      <c r="D3700" s="906">
        <v>44398</v>
      </c>
      <c r="E3700" s="665">
        <v>2</v>
      </c>
      <c r="F3700" s="931" t="s">
        <v>7759</v>
      </c>
      <c r="G3700" s="928" t="s">
        <v>7526</v>
      </c>
      <c r="H3700" s="907" t="s">
        <v>2852</v>
      </c>
      <c r="I3700" s="929" t="s">
        <v>5682</v>
      </c>
      <c r="J3700" s="697">
        <v>1</v>
      </c>
      <c r="K3700" s="656">
        <v>43</v>
      </c>
      <c r="L3700" s="656">
        <f>41+2+59</f>
        <v>102</v>
      </c>
      <c r="M3700" s="72">
        <f t="shared" si="311"/>
        <v>204</v>
      </c>
      <c r="N3700" s="1105"/>
      <c r="O3700" s="1129" t="str">
        <f t="shared" si="312"/>
        <v>●</v>
      </c>
      <c r="P3700" s="175"/>
      <c r="Q3700" s="175"/>
      <c r="R3700" s="175"/>
      <c r="S3700" s="175"/>
      <c r="T3700" s="175"/>
      <c r="U3700" s="175"/>
      <c r="V3700" s="175"/>
      <c r="W3700" s="175"/>
      <c r="X3700" s="175"/>
      <c r="Y3700" s="175"/>
      <c r="Z3700" s="175"/>
      <c r="AA3700" s="175"/>
      <c r="AB3700" s="175"/>
      <c r="AC3700" s="175"/>
      <c r="AD3700" s="175"/>
      <c r="AE3700" s="175"/>
      <c r="AF3700" s="175"/>
      <c r="AG3700" s="175"/>
    </row>
    <row r="3701" spans="1:33">
      <c r="A3701" s="647" t="str">
        <f t="shared" si="309"/>
        <v>令和3</v>
      </c>
      <c r="B3701" s="739">
        <f t="shared" si="310"/>
        <v>112</v>
      </c>
      <c r="C3701" s="906">
        <v>44413</v>
      </c>
      <c r="D3701" s="906"/>
      <c r="E3701" s="665">
        <v>1</v>
      </c>
      <c r="F3701" s="931" t="s">
        <v>7760</v>
      </c>
      <c r="G3701" s="928" t="s">
        <v>7526</v>
      </c>
      <c r="H3701" s="907" t="s">
        <v>2852</v>
      </c>
      <c r="I3701" s="929" t="s">
        <v>5682</v>
      </c>
      <c r="J3701" s="697">
        <v>2</v>
      </c>
      <c r="K3701" s="656">
        <v>2</v>
      </c>
      <c r="L3701" s="656">
        <v>326</v>
      </c>
      <c r="M3701" s="72">
        <f t="shared" si="311"/>
        <v>326</v>
      </c>
      <c r="N3701" s="1105" t="s">
        <v>5342</v>
      </c>
      <c r="O3701" s="1129" t="str">
        <f t="shared" si="312"/>
        <v>●</v>
      </c>
      <c r="P3701" s="175"/>
      <c r="Q3701" s="175"/>
      <c r="R3701" s="175"/>
      <c r="S3701" s="175"/>
      <c r="T3701" s="175"/>
      <c r="U3701" s="175"/>
      <c r="V3701" s="175"/>
      <c r="W3701" s="175"/>
      <c r="X3701" s="175"/>
      <c r="Y3701" s="175"/>
      <c r="Z3701" s="175"/>
      <c r="AA3701" s="175"/>
      <c r="AB3701" s="175"/>
      <c r="AC3701" s="175"/>
      <c r="AD3701" s="175"/>
      <c r="AE3701" s="175"/>
      <c r="AF3701" s="175"/>
      <c r="AG3701" s="175"/>
    </row>
    <row r="3702" spans="1:33">
      <c r="A3702" s="647" t="str">
        <f t="shared" si="309"/>
        <v>令和3</v>
      </c>
      <c r="B3702" s="739">
        <f t="shared" si="310"/>
        <v>9</v>
      </c>
      <c r="C3702" s="906">
        <v>44445</v>
      </c>
      <c r="D3702" s="906"/>
      <c r="E3702" s="665">
        <v>1</v>
      </c>
      <c r="F3702" s="931" t="s">
        <v>7761</v>
      </c>
      <c r="G3702" s="928" t="s">
        <v>7526</v>
      </c>
      <c r="H3702" s="907" t="s">
        <v>2852</v>
      </c>
      <c r="I3702" s="929" t="s">
        <v>5682</v>
      </c>
      <c r="J3702" s="697">
        <v>1</v>
      </c>
      <c r="K3702" s="656">
        <v>92</v>
      </c>
      <c r="L3702" s="656">
        <f>92+67</f>
        <v>159</v>
      </c>
      <c r="M3702" s="72">
        <f t="shared" si="311"/>
        <v>159</v>
      </c>
      <c r="N3702" s="1105"/>
      <c r="O3702" s="1129" t="str">
        <f t="shared" si="312"/>
        <v>●</v>
      </c>
      <c r="P3702" s="175"/>
      <c r="Q3702" s="175"/>
      <c r="R3702" s="175"/>
      <c r="S3702" s="175"/>
      <c r="T3702" s="175"/>
      <c r="U3702" s="175"/>
      <c r="V3702" s="175"/>
      <c r="W3702" s="175"/>
      <c r="X3702" s="175"/>
      <c r="Y3702" s="175"/>
      <c r="Z3702" s="175"/>
      <c r="AA3702" s="175"/>
      <c r="AB3702" s="175"/>
      <c r="AC3702" s="175"/>
      <c r="AD3702" s="175"/>
      <c r="AE3702" s="175"/>
      <c r="AF3702" s="175"/>
      <c r="AG3702" s="175"/>
    </row>
    <row r="3703" spans="1:33">
      <c r="A3703" s="647" t="str">
        <f t="shared" si="309"/>
        <v>令和3</v>
      </c>
      <c r="B3703" s="739">
        <f t="shared" si="310"/>
        <v>79</v>
      </c>
      <c r="C3703" s="906">
        <v>44482</v>
      </c>
      <c r="D3703" s="906"/>
      <c r="E3703" s="665">
        <v>1</v>
      </c>
      <c r="F3703" s="931" t="s">
        <v>7762</v>
      </c>
      <c r="G3703" s="928" t="s">
        <v>7526</v>
      </c>
      <c r="H3703" s="907" t="s">
        <v>2852</v>
      </c>
      <c r="I3703" s="929" t="s">
        <v>5682</v>
      </c>
      <c r="J3703" s="697">
        <v>2</v>
      </c>
      <c r="K3703" s="656">
        <v>4</v>
      </c>
      <c r="L3703" s="656">
        <v>418</v>
      </c>
      <c r="M3703" s="72">
        <f t="shared" si="311"/>
        <v>418</v>
      </c>
      <c r="N3703" s="1105" t="s">
        <v>5342</v>
      </c>
      <c r="O3703" s="1129" t="str">
        <f t="shared" si="312"/>
        <v>●</v>
      </c>
      <c r="P3703" s="175"/>
      <c r="Q3703" s="175"/>
      <c r="R3703" s="175"/>
      <c r="S3703" s="175"/>
      <c r="T3703" s="175"/>
      <c r="U3703" s="175"/>
      <c r="V3703" s="175"/>
      <c r="W3703" s="175"/>
      <c r="X3703" s="175"/>
      <c r="Y3703" s="175"/>
      <c r="Z3703" s="175"/>
      <c r="AA3703" s="175"/>
      <c r="AB3703" s="175"/>
      <c r="AC3703" s="175"/>
      <c r="AD3703" s="175"/>
      <c r="AE3703" s="175"/>
      <c r="AF3703" s="175"/>
      <c r="AG3703" s="175"/>
    </row>
    <row r="3704" spans="1:33">
      <c r="A3704" s="647" t="str">
        <f t="shared" si="309"/>
        <v>令和3</v>
      </c>
      <c r="B3704" s="739">
        <f t="shared" si="310"/>
        <v>40</v>
      </c>
      <c r="C3704" s="906">
        <v>44487</v>
      </c>
      <c r="D3704" s="906"/>
      <c r="E3704" s="665">
        <v>1</v>
      </c>
      <c r="F3704" s="931" t="s">
        <v>7763</v>
      </c>
      <c r="G3704" s="928" t="s">
        <v>7526</v>
      </c>
      <c r="H3704" s="907" t="s">
        <v>2852</v>
      </c>
      <c r="I3704" s="929" t="s">
        <v>5682</v>
      </c>
      <c r="J3704" s="697">
        <v>2</v>
      </c>
      <c r="K3704" s="656">
        <v>9</v>
      </c>
      <c r="L3704" s="656">
        <v>66</v>
      </c>
      <c r="M3704" s="72">
        <f t="shared" si="311"/>
        <v>66</v>
      </c>
      <c r="N3704" s="1105"/>
      <c r="O3704" s="1129" t="str">
        <f t="shared" si="312"/>
        <v>●</v>
      </c>
      <c r="P3704" s="175"/>
      <c r="Q3704" s="175"/>
      <c r="R3704" s="175"/>
      <c r="S3704" s="175"/>
      <c r="T3704" s="175"/>
      <c r="U3704" s="175"/>
      <c r="V3704" s="175"/>
      <c r="W3704" s="175"/>
      <c r="X3704" s="175"/>
      <c r="Y3704" s="175"/>
      <c r="Z3704" s="175"/>
      <c r="AA3704" s="175"/>
      <c r="AB3704" s="175"/>
      <c r="AC3704" s="175"/>
      <c r="AD3704" s="175"/>
      <c r="AE3704" s="175"/>
      <c r="AF3704" s="175"/>
      <c r="AG3704" s="175"/>
    </row>
    <row r="3705" spans="1:33">
      <c r="A3705" s="647" t="str">
        <f t="shared" si="309"/>
        <v>令和3</v>
      </c>
      <c r="B3705" s="739">
        <f t="shared" si="310"/>
        <v>64</v>
      </c>
      <c r="C3705" s="906">
        <v>44494</v>
      </c>
      <c r="D3705" s="906"/>
      <c r="E3705" s="665">
        <v>1</v>
      </c>
      <c r="F3705" s="931" t="s">
        <v>7764</v>
      </c>
      <c r="G3705" s="928" t="s">
        <v>7526</v>
      </c>
      <c r="H3705" s="907" t="s">
        <v>2852</v>
      </c>
      <c r="I3705" s="929" t="s">
        <v>5682</v>
      </c>
      <c r="J3705" s="697">
        <v>2</v>
      </c>
      <c r="K3705" s="656">
        <v>5</v>
      </c>
      <c r="L3705" s="656">
        <v>90</v>
      </c>
      <c r="M3705" s="72">
        <f t="shared" si="311"/>
        <v>90</v>
      </c>
      <c r="N3705" s="1105"/>
      <c r="O3705" s="1129" t="str">
        <f t="shared" si="312"/>
        <v>●</v>
      </c>
      <c r="P3705" s="175"/>
      <c r="Q3705" s="175"/>
      <c r="R3705" s="175"/>
      <c r="S3705" s="175"/>
      <c r="T3705" s="175"/>
      <c r="U3705" s="175"/>
      <c r="V3705" s="175"/>
      <c r="W3705" s="175"/>
      <c r="X3705" s="175"/>
      <c r="Y3705" s="175"/>
      <c r="Z3705" s="175"/>
      <c r="AA3705" s="175"/>
      <c r="AB3705" s="175"/>
      <c r="AC3705" s="175"/>
      <c r="AD3705" s="175"/>
      <c r="AE3705" s="175"/>
      <c r="AF3705" s="175"/>
      <c r="AG3705" s="175"/>
    </row>
    <row r="3706" spans="1:33">
      <c r="A3706" s="647" t="str">
        <f t="shared" si="309"/>
        <v>令和3</v>
      </c>
      <c r="B3706" s="739">
        <f t="shared" si="310"/>
        <v>36</v>
      </c>
      <c r="C3706" s="906">
        <v>44515</v>
      </c>
      <c r="D3706" s="906"/>
      <c r="E3706" s="665">
        <v>1</v>
      </c>
      <c r="F3706" s="931" t="s">
        <v>7765</v>
      </c>
      <c r="G3706" s="928" t="s">
        <v>7526</v>
      </c>
      <c r="H3706" s="907" t="s">
        <v>2852</v>
      </c>
      <c r="I3706" s="929" t="s">
        <v>5682</v>
      </c>
      <c r="J3706" s="697">
        <v>2</v>
      </c>
      <c r="K3706" s="656">
        <v>10</v>
      </c>
      <c r="L3706" s="656">
        <v>39</v>
      </c>
      <c r="M3706" s="72">
        <f t="shared" si="311"/>
        <v>39</v>
      </c>
      <c r="N3706" s="1105"/>
      <c r="O3706" s="1129" t="str">
        <f t="shared" si="312"/>
        <v>●</v>
      </c>
      <c r="P3706" s="175"/>
      <c r="Q3706" s="175"/>
      <c r="R3706" s="175"/>
      <c r="S3706" s="175"/>
      <c r="T3706" s="175"/>
      <c r="U3706" s="175"/>
      <c r="V3706" s="175"/>
      <c r="W3706" s="175"/>
      <c r="X3706" s="175"/>
      <c r="Y3706" s="175"/>
      <c r="Z3706" s="175"/>
      <c r="AA3706" s="175"/>
      <c r="AB3706" s="175"/>
      <c r="AC3706" s="175"/>
      <c r="AD3706" s="175"/>
      <c r="AE3706" s="175"/>
      <c r="AF3706" s="175"/>
      <c r="AG3706" s="175"/>
    </row>
    <row r="3707" spans="1:33">
      <c r="A3707" s="647" t="str">
        <f t="shared" si="309"/>
        <v>令和3</v>
      </c>
      <c r="B3707" s="739">
        <f t="shared" si="310"/>
        <v>43</v>
      </c>
      <c r="C3707" s="906">
        <v>44516</v>
      </c>
      <c r="D3707" s="906"/>
      <c r="E3707" s="665">
        <v>1</v>
      </c>
      <c r="F3707" s="931" t="s">
        <v>7766</v>
      </c>
      <c r="G3707" s="928" t="s">
        <v>7526</v>
      </c>
      <c r="H3707" s="907" t="s">
        <v>2852</v>
      </c>
      <c r="I3707" s="929" t="s">
        <v>5682</v>
      </c>
      <c r="J3707" s="697">
        <v>2</v>
      </c>
      <c r="K3707" s="656">
        <v>8</v>
      </c>
      <c r="L3707" s="656">
        <v>209</v>
      </c>
      <c r="M3707" s="72">
        <f t="shared" si="311"/>
        <v>209</v>
      </c>
      <c r="N3707" s="1105" t="s">
        <v>5342</v>
      </c>
      <c r="O3707" s="1129" t="str">
        <f t="shared" si="312"/>
        <v>●</v>
      </c>
      <c r="P3707" s="175"/>
      <c r="Q3707" s="175"/>
      <c r="R3707" s="175"/>
      <c r="S3707" s="175"/>
      <c r="T3707" s="175"/>
      <c r="U3707" s="175"/>
      <c r="V3707" s="175"/>
      <c r="W3707" s="175"/>
      <c r="X3707" s="175"/>
      <c r="Y3707" s="175"/>
      <c r="Z3707" s="175"/>
      <c r="AA3707" s="175"/>
      <c r="AB3707" s="175"/>
      <c r="AC3707" s="175"/>
      <c r="AD3707" s="175"/>
      <c r="AE3707" s="175"/>
      <c r="AF3707" s="175"/>
      <c r="AG3707" s="175"/>
    </row>
    <row r="3708" spans="1:33">
      <c r="A3708" s="647" t="str">
        <f t="shared" si="309"/>
        <v>令和3</v>
      </c>
      <c r="B3708" s="739">
        <f t="shared" si="310"/>
        <v>55</v>
      </c>
      <c r="C3708" s="906">
        <v>44518</v>
      </c>
      <c r="D3708" s="906"/>
      <c r="E3708" s="665">
        <v>1</v>
      </c>
      <c r="F3708" s="931" t="s">
        <v>7767</v>
      </c>
      <c r="G3708" s="928" t="s">
        <v>7526</v>
      </c>
      <c r="H3708" s="907" t="s">
        <v>2852</v>
      </c>
      <c r="I3708" s="929" t="s">
        <v>5682</v>
      </c>
      <c r="J3708" s="697">
        <v>2</v>
      </c>
      <c r="K3708" s="656">
        <v>6</v>
      </c>
      <c r="L3708" s="656">
        <v>64</v>
      </c>
      <c r="M3708" s="72">
        <f t="shared" si="311"/>
        <v>64</v>
      </c>
      <c r="N3708" s="1105"/>
      <c r="O3708" s="1129" t="str">
        <f t="shared" si="312"/>
        <v>●</v>
      </c>
      <c r="P3708" s="175"/>
      <c r="Q3708" s="175"/>
      <c r="R3708" s="175"/>
      <c r="S3708" s="175"/>
      <c r="T3708" s="175"/>
      <c r="U3708" s="175"/>
      <c r="V3708" s="175"/>
      <c r="W3708" s="175"/>
      <c r="X3708" s="175"/>
      <c r="Y3708" s="175"/>
      <c r="Z3708" s="175"/>
      <c r="AA3708" s="175"/>
      <c r="AB3708" s="175"/>
      <c r="AC3708" s="175"/>
      <c r="AD3708" s="175"/>
      <c r="AE3708" s="175"/>
      <c r="AF3708" s="175"/>
      <c r="AG3708" s="175"/>
    </row>
    <row r="3709" spans="1:33">
      <c r="A3709" s="647" t="str">
        <f t="shared" si="309"/>
        <v>令和3</v>
      </c>
      <c r="B3709" s="739">
        <f t="shared" si="310"/>
        <v>43</v>
      </c>
      <c r="C3709" s="906">
        <v>44529</v>
      </c>
      <c r="D3709" s="906"/>
      <c r="E3709" s="665">
        <v>1</v>
      </c>
      <c r="F3709" s="931" t="s">
        <v>7768</v>
      </c>
      <c r="G3709" s="928" t="s">
        <v>7526</v>
      </c>
      <c r="H3709" s="907" t="s">
        <v>2852</v>
      </c>
      <c r="I3709" s="929" t="s">
        <v>5682</v>
      </c>
      <c r="J3709" s="697">
        <v>2</v>
      </c>
      <c r="K3709" s="656">
        <v>8</v>
      </c>
      <c r="L3709" s="656">
        <v>94</v>
      </c>
      <c r="M3709" s="72">
        <f t="shared" si="311"/>
        <v>94</v>
      </c>
      <c r="N3709" s="1105"/>
      <c r="O3709" s="1129" t="str">
        <f t="shared" si="312"/>
        <v>●</v>
      </c>
      <c r="P3709" s="175"/>
      <c r="Q3709" s="175"/>
      <c r="R3709" s="175"/>
      <c r="S3709" s="175"/>
      <c r="T3709" s="175"/>
      <c r="U3709" s="175"/>
      <c r="V3709" s="175"/>
      <c r="W3709" s="175"/>
      <c r="X3709" s="175"/>
      <c r="Y3709" s="175"/>
      <c r="Z3709" s="175"/>
      <c r="AA3709" s="175"/>
      <c r="AB3709" s="175"/>
      <c r="AC3709" s="175"/>
      <c r="AD3709" s="175"/>
      <c r="AE3709" s="175"/>
      <c r="AF3709" s="175"/>
      <c r="AG3709" s="175"/>
    </row>
    <row r="3710" spans="1:33">
      <c r="A3710" s="647" t="str">
        <f t="shared" si="309"/>
        <v>令和3</v>
      </c>
      <c r="B3710" s="739">
        <f t="shared" si="310"/>
        <v>127</v>
      </c>
      <c r="C3710" s="906">
        <v>44550</v>
      </c>
      <c r="D3710" s="906"/>
      <c r="E3710" s="665">
        <v>1</v>
      </c>
      <c r="F3710" s="931" t="s">
        <v>7769</v>
      </c>
      <c r="G3710" s="928" t="s">
        <v>7526</v>
      </c>
      <c r="H3710" s="907" t="s">
        <v>2852</v>
      </c>
      <c r="I3710" s="929" t="s">
        <v>5682</v>
      </c>
      <c r="J3710" s="697">
        <v>2</v>
      </c>
      <c r="K3710" s="656">
        <v>1</v>
      </c>
      <c r="L3710" s="656">
        <v>223</v>
      </c>
      <c r="M3710" s="72">
        <f t="shared" si="311"/>
        <v>223</v>
      </c>
      <c r="N3710" s="1105" t="s">
        <v>5342</v>
      </c>
      <c r="O3710" s="1129" t="str">
        <f t="shared" si="312"/>
        <v>●</v>
      </c>
      <c r="P3710" s="175"/>
      <c r="Q3710" s="175"/>
      <c r="R3710" s="175"/>
      <c r="S3710" s="175"/>
      <c r="T3710" s="175"/>
      <c r="U3710" s="175"/>
      <c r="V3710" s="175"/>
      <c r="W3710" s="175"/>
      <c r="X3710" s="175"/>
      <c r="Y3710" s="175"/>
      <c r="Z3710" s="175"/>
      <c r="AA3710" s="175"/>
      <c r="AB3710" s="175"/>
      <c r="AC3710" s="175"/>
      <c r="AD3710" s="175"/>
      <c r="AE3710" s="175"/>
      <c r="AF3710" s="175"/>
      <c r="AG3710" s="175"/>
    </row>
    <row r="3711" spans="1:33">
      <c r="A3711" s="647" t="str">
        <f t="shared" si="309"/>
        <v>令和3</v>
      </c>
      <c r="B3711" s="739">
        <f t="shared" si="310"/>
        <v>23</v>
      </c>
      <c r="C3711" s="906">
        <v>44567</v>
      </c>
      <c r="D3711" s="906"/>
      <c r="E3711" s="665">
        <v>1</v>
      </c>
      <c r="F3711" s="931" t="s">
        <v>7770</v>
      </c>
      <c r="G3711" s="928" t="s">
        <v>7526</v>
      </c>
      <c r="H3711" s="907" t="s">
        <v>2852</v>
      </c>
      <c r="I3711" s="929" t="s">
        <v>5682</v>
      </c>
      <c r="J3711" s="697">
        <v>1</v>
      </c>
      <c r="K3711" s="656">
        <v>32</v>
      </c>
      <c r="L3711" s="656">
        <v>90</v>
      </c>
      <c r="M3711" s="72">
        <f t="shared" si="311"/>
        <v>90</v>
      </c>
      <c r="N3711" s="1105"/>
      <c r="O3711" s="1129" t="str">
        <f t="shared" si="312"/>
        <v>●</v>
      </c>
      <c r="P3711" s="175"/>
      <c r="Q3711" s="175"/>
      <c r="R3711" s="175"/>
      <c r="S3711" s="175"/>
      <c r="T3711" s="175"/>
      <c r="U3711" s="175"/>
      <c r="V3711" s="175"/>
      <c r="W3711" s="175"/>
      <c r="X3711" s="175"/>
      <c r="Y3711" s="175"/>
      <c r="Z3711" s="175"/>
      <c r="AA3711" s="175"/>
      <c r="AB3711" s="175"/>
      <c r="AC3711" s="175"/>
      <c r="AD3711" s="175"/>
      <c r="AE3711" s="175"/>
      <c r="AF3711" s="175"/>
      <c r="AG3711" s="175"/>
    </row>
    <row r="3712" spans="1:33">
      <c r="A3712" s="647" t="str">
        <f t="shared" si="309"/>
        <v>令和3</v>
      </c>
      <c r="B3712" s="739">
        <f t="shared" si="310"/>
        <v>93</v>
      </c>
      <c r="C3712" s="906">
        <v>44599</v>
      </c>
      <c r="D3712" s="906"/>
      <c r="E3712" s="665">
        <v>1</v>
      </c>
      <c r="F3712" s="931" t="s">
        <v>7771</v>
      </c>
      <c r="G3712" s="928" t="s">
        <v>7526</v>
      </c>
      <c r="H3712" s="907" t="s">
        <v>2852</v>
      </c>
      <c r="I3712" s="929" t="s">
        <v>5682</v>
      </c>
      <c r="J3712" s="697">
        <v>2</v>
      </c>
      <c r="K3712" s="656">
        <v>3</v>
      </c>
      <c r="L3712" s="656">
        <v>35</v>
      </c>
      <c r="M3712" s="72">
        <f t="shared" si="311"/>
        <v>35</v>
      </c>
      <c r="N3712" s="1105"/>
      <c r="O3712" s="1129" t="str">
        <f t="shared" si="312"/>
        <v>●</v>
      </c>
      <c r="P3712" s="175"/>
      <c r="Q3712" s="175"/>
      <c r="R3712" s="175"/>
      <c r="S3712" s="175"/>
      <c r="T3712" s="175"/>
      <c r="U3712" s="175"/>
      <c r="V3712" s="175"/>
      <c r="W3712" s="175"/>
      <c r="X3712" s="175"/>
      <c r="Y3712" s="175"/>
      <c r="Z3712" s="175"/>
      <c r="AA3712" s="175"/>
      <c r="AB3712" s="175"/>
      <c r="AC3712" s="175"/>
      <c r="AD3712" s="175"/>
      <c r="AE3712" s="175"/>
      <c r="AF3712" s="175"/>
      <c r="AG3712" s="175"/>
    </row>
    <row r="3713" spans="1:33">
      <c r="A3713" s="647" t="str">
        <f t="shared" si="309"/>
        <v>令和3</v>
      </c>
      <c r="B3713" s="739">
        <f t="shared" si="310"/>
        <v>43</v>
      </c>
      <c r="C3713" s="906">
        <v>44621</v>
      </c>
      <c r="D3713" s="906"/>
      <c r="E3713" s="665">
        <v>1</v>
      </c>
      <c r="F3713" s="931" t="s">
        <v>7772</v>
      </c>
      <c r="G3713" s="928" t="s">
        <v>7526</v>
      </c>
      <c r="H3713" s="907" t="s">
        <v>2852</v>
      </c>
      <c r="I3713" s="929" t="s">
        <v>5682</v>
      </c>
      <c r="J3713" s="697">
        <v>1</v>
      </c>
      <c r="K3713" s="656">
        <v>8</v>
      </c>
      <c r="L3713" s="656">
        <v>133</v>
      </c>
      <c r="M3713" s="72">
        <f t="shared" si="311"/>
        <v>133</v>
      </c>
      <c r="N3713" s="1105" t="s">
        <v>5342</v>
      </c>
      <c r="O3713" s="1129" t="str">
        <f t="shared" si="312"/>
        <v>●</v>
      </c>
      <c r="P3713" s="175"/>
      <c r="Q3713" s="175"/>
      <c r="R3713" s="175"/>
      <c r="S3713" s="175"/>
      <c r="T3713" s="175"/>
      <c r="U3713" s="175"/>
      <c r="V3713" s="175"/>
      <c r="W3713" s="175"/>
      <c r="X3713" s="175"/>
      <c r="Y3713" s="175"/>
      <c r="Z3713" s="175"/>
      <c r="AA3713" s="175"/>
      <c r="AB3713" s="175"/>
      <c r="AC3713" s="175"/>
      <c r="AD3713" s="175"/>
      <c r="AE3713" s="175"/>
      <c r="AF3713" s="175"/>
      <c r="AG3713" s="175"/>
    </row>
    <row r="3714" spans="1:33">
      <c r="A3714" s="647" t="str">
        <f t="shared" ref="A3714:A3777" si="313">IF(TEXT(EDATE(C3714,-3),"ggge")="平成31","令和1",TEXT(EDATE(C3714,-3),"ggge"))</f>
        <v>令和3</v>
      </c>
      <c r="B3714" s="739">
        <f t="shared" si="310"/>
        <v>64</v>
      </c>
      <c r="C3714" s="906">
        <v>44650</v>
      </c>
      <c r="D3714" s="906"/>
      <c r="E3714" s="665">
        <v>1</v>
      </c>
      <c r="F3714" s="931" t="s">
        <v>7773</v>
      </c>
      <c r="G3714" s="928" t="s">
        <v>7526</v>
      </c>
      <c r="H3714" s="907" t="s">
        <v>2852</v>
      </c>
      <c r="I3714" s="929" t="s">
        <v>5682</v>
      </c>
      <c r="J3714" s="697">
        <v>2</v>
      </c>
      <c r="K3714" s="656">
        <v>5</v>
      </c>
      <c r="L3714" s="656">
        <v>331</v>
      </c>
      <c r="M3714" s="72">
        <f t="shared" si="311"/>
        <v>331</v>
      </c>
      <c r="N3714" s="1105" t="s">
        <v>5342</v>
      </c>
      <c r="O3714" s="1129" t="str">
        <f t="shared" si="312"/>
        <v>●</v>
      </c>
      <c r="P3714" s="175"/>
      <c r="Q3714" s="175"/>
      <c r="R3714" s="175"/>
      <c r="S3714" s="175"/>
      <c r="T3714" s="175"/>
      <c r="U3714" s="175"/>
      <c r="V3714" s="175"/>
      <c r="W3714" s="175"/>
      <c r="X3714" s="175"/>
      <c r="Y3714" s="175"/>
      <c r="Z3714" s="175"/>
      <c r="AA3714" s="175"/>
      <c r="AB3714" s="175"/>
      <c r="AC3714" s="175"/>
      <c r="AD3714" s="175"/>
      <c r="AE3714" s="175"/>
      <c r="AF3714" s="175"/>
      <c r="AG3714" s="175"/>
    </row>
    <row r="3715" spans="1:33">
      <c r="A3715" s="647" t="str">
        <f t="shared" si="313"/>
        <v>令和3</v>
      </c>
      <c r="B3715" s="739">
        <f t="shared" si="310"/>
        <v>79</v>
      </c>
      <c r="C3715" s="906">
        <v>44320</v>
      </c>
      <c r="D3715" s="906"/>
      <c r="E3715" s="665">
        <v>1</v>
      </c>
      <c r="F3715" s="931" t="s">
        <v>7774</v>
      </c>
      <c r="G3715" s="928" t="s">
        <v>7526</v>
      </c>
      <c r="H3715" s="907" t="s">
        <v>6337</v>
      </c>
      <c r="I3715" s="909" t="s">
        <v>5682</v>
      </c>
      <c r="J3715" s="696" t="s">
        <v>3506</v>
      </c>
      <c r="K3715" s="656">
        <v>4</v>
      </c>
      <c r="L3715" s="656">
        <v>15</v>
      </c>
      <c r="M3715" s="72">
        <f t="shared" si="311"/>
        <v>15</v>
      </c>
      <c r="N3715" s="1105" t="s">
        <v>5342</v>
      </c>
      <c r="O3715" s="1129" t="str">
        <f t="shared" si="312"/>
        <v>●</v>
      </c>
      <c r="P3715" s="175"/>
      <c r="Q3715" s="175"/>
      <c r="R3715" s="175"/>
      <c r="S3715" s="175"/>
      <c r="T3715" s="175"/>
      <c r="U3715" s="175"/>
      <c r="V3715" s="175"/>
      <c r="W3715" s="175"/>
      <c r="X3715" s="175"/>
      <c r="Y3715" s="175"/>
      <c r="Z3715" s="175"/>
      <c r="AA3715" s="175"/>
      <c r="AB3715" s="175"/>
      <c r="AC3715" s="175"/>
      <c r="AD3715" s="175"/>
      <c r="AE3715" s="175"/>
      <c r="AF3715" s="175"/>
      <c r="AG3715" s="175"/>
    </row>
    <row r="3716" spans="1:33">
      <c r="A3716" s="647" t="str">
        <f t="shared" si="313"/>
        <v>令和3</v>
      </c>
      <c r="B3716" s="739">
        <f t="shared" ref="B3716:B3779" si="314">IF(ISBLANK(K3716),"-",COUNTIFS($K:$K,"&gt;"&amp;K3716,A:A,A3716)+1)</f>
        <v>10</v>
      </c>
      <c r="C3716" s="906">
        <v>44466</v>
      </c>
      <c r="D3716" s="906">
        <v>44467</v>
      </c>
      <c r="E3716" s="665">
        <v>2</v>
      </c>
      <c r="F3716" s="931" t="s">
        <v>7775</v>
      </c>
      <c r="G3716" s="928" t="s">
        <v>7526</v>
      </c>
      <c r="H3716" s="907" t="s">
        <v>6337</v>
      </c>
      <c r="I3716" s="909" t="s">
        <v>5682</v>
      </c>
      <c r="J3716" s="696" t="s">
        <v>5345</v>
      </c>
      <c r="K3716" s="656">
        <v>87</v>
      </c>
      <c r="L3716" s="656">
        <v>287</v>
      </c>
      <c r="M3716" s="72">
        <f t="shared" ref="M3716:M3779" si="315">E3716*L3716</f>
        <v>574</v>
      </c>
      <c r="N3716" s="1105"/>
      <c r="O3716" s="1129" t="str">
        <f t="shared" ref="O3716:O3779" si="316">IF(COUNTIF(G3716,"*オンライン*"),"●","")</f>
        <v>●</v>
      </c>
      <c r="P3716" s="175"/>
      <c r="Q3716" s="175"/>
      <c r="R3716" s="175"/>
      <c r="S3716" s="175"/>
      <c r="T3716" s="175"/>
      <c r="U3716" s="175"/>
      <c r="V3716" s="175"/>
      <c r="W3716" s="175"/>
      <c r="X3716" s="175"/>
      <c r="Y3716" s="175"/>
      <c r="Z3716" s="175"/>
      <c r="AA3716" s="175"/>
      <c r="AB3716" s="175"/>
      <c r="AC3716" s="175"/>
      <c r="AD3716" s="175"/>
      <c r="AE3716" s="175"/>
      <c r="AF3716" s="175"/>
      <c r="AG3716" s="175"/>
    </row>
    <row r="3717" spans="1:33">
      <c r="A3717" s="647" t="str">
        <f t="shared" si="313"/>
        <v>令和3</v>
      </c>
      <c r="B3717" s="739">
        <f t="shared" si="314"/>
        <v>127</v>
      </c>
      <c r="C3717" s="906">
        <v>44497</v>
      </c>
      <c r="D3717" s="906"/>
      <c r="E3717" s="665">
        <v>1</v>
      </c>
      <c r="F3717" s="931" t="s">
        <v>7776</v>
      </c>
      <c r="G3717" s="928" t="s">
        <v>7526</v>
      </c>
      <c r="H3717" s="907" t="s">
        <v>6337</v>
      </c>
      <c r="I3717" s="909" t="s">
        <v>5682</v>
      </c>
      <c r="J3717" s="696" t="s">
        <v>3506</v>
      </c>
      <c r="K3717" s="656">
        <v>1</v>
      </c>
      <c r="L3717" s="656"/>
      <c r="M3717" s="72">
        <f t="shared" si="315"/>
        <v>0</v>
      </c>
      <c r="N3717" s="1105" t="s">
        <v>5342</v>
      </c>
      <c r="O3717" s="1129" t="str">
        <f t="shared" si="316"/>
        <v>●</v>
      </c>
      <c r="P3717" s="175"/>
      <c r="Q3717" s="175"/>
      <c r="R3717" s="175"/>
      <c r="S3717" s="175"/>
      <c r="T3717" s="175"/>
      <c r="U3717" s="175"/>
      <c r="V3717" s="175"/>
      <c r="W3717" s="175"/>
      <c r="X3717" s="175"/>
      <c r="Y3717" s="175"/>
      <c r="Z3717" s="175"/>
      <c r="AA3717" s="175"/>
      <c r="AB3717" s="175"/>
      <c r="AC3717" s="175"/>
      <c r="AD3717" s="175"/>
      <c r="AE3717" s="175"/>
      <c r="AF3717" s="175"/>
      <c r="AG3717" s="175"/>
    </row>
    <row r="3718" spans="1:33">
      <c r="A3718" s="647" t="str">
        <f t="shared" si="313"/>
        <v>令和3</v>
      </c>
      <c r="B3718" s="739">
        <f t="shared" si="314"/>
        <v>127</v>
      </c>
      <c r="C3718" s="906">
        <v>44518</v>
      </c>
      <c r="D3718" s="906"/>
      <c r="E3718" s="665">
        <v>1</v>
      </c>
      <c r="F3718" s="931" t="s">
        <v>7777</v>
      </c>
      <c r="G3718" s="928" t="s">
        <v>7526</v>
      </c>
      <c r="H3718" s="907" t="s">
        <v>6337</v>
      </c>
      <c r="I3718" s="909" t="s">
        <v>5682</v>
      </c>
      <c r="J3718" s="696" t="s">
        <v>3506</v>
      </c>
      <c r="K3718" s="656">
        <v>1</v>
      </c>
      <c r="L3718" s="656"/>
      <c r="M3718" s="72">
        <f t="shared" si="315"/>
        <v>0</v>
      </c>
      <c r="N3718" s="1105" t="s">
        <v>5342</v>
      </c>
      <c r="O3718" s="1129" t="str">
        <f t="shared" si="316"/>
        <v>●</v>
      </c>
      <c r="P3718" s="175"/>
      <c r="Q3718" s="175"/>
      <c r="R3718" s="175"/>
      <c r="S3718" s="175"/>
      <c r="T3718" s="175"/>
      <c r="U3718" s="175"/>
      <c r="V3718" s="175"/>
      <c r="W3718" s="175"/>
      <c r="X3718" s="175"/>
      <c r="Y3718" s="175"/>
      <c r="Z3718" s="175"/>
      <c r="AA3718" s="175"/>
      <c r="AB3718" s="175"/>
      <c r="AC3718" s="175"/>
      <c r="AD3718" s="175"/>
      <c r="AE3718" s="175"/>
      <c r="AF3718" s="175"/>
      <c r="AG3718" s="175"/>
    </row>
    <row r="3719" spans="1:33">
      <c r="A3719" s="932" t="str">
        <f t="shared" si="313"/>
        <v>令和3</v>
      </c>
      <c r="B3719" s="739">
        <f t="shared" si="314"/>
        <v>127</v>
      </c>
      <c r="C3719" s="933">
        <v>44639</v>
      </c>
      <c r="D3719" s="933"/>
      <c r="E3719" s="934">
        <v>1</v>
      </c>
      <c r="F3719" s="935" t="s">
        <v>7778</v>
      </c>
      <c r="G3719" s="936" t="s">
        <v>7526</v>
      </c>
      <c r="H3719" s="937" t="s">
        <v>6337</v>
      </c>
      <c r="I3719" s="938" t="s">
        <v>5682</v>
      </c>
      <c r="J3719" s="939" t="s">
        <v>3506</v>
      </c>
      <c r="K3719" s="940">
        <v>1</v>
      </c>
      <c r="L3719" s="940">
        <v>12</v>
      </c>
      <c r="M3719" s="354">
        <f t="shared" si="315"/>
        <v>12</v>
      </c>
      <c r="N3719" s="1105" t="s">
        <v>5342</v>
      </c>
      <c r="O3719" s="1129" t="str">
        <f t="shared" si="316"/>
        <v>●</v>
      </c>
      <c r="P3719" s="175"/>
      <c r="Q3719" s="175"/>
      <c r="R3719" s="175"/>
      <c r="S3719" s="175"/>
      <c r="T3719" s="175"/>
      <c r="U3719" s="175"/>
      <c r="V3719" s="175"/>
      <c r="W3719" s="175"/>
      <c r="X3719" s="175"/>
      <c r="Y3719" s="175"/>
      <c r="Z3719" s="175"/>
      <c r="AA3719" s="175"/>
      <c r="AB3719" s="175"/>
      <c r="AC3719" s="175"/>
      <c r="AD3719" s="175"/>
      <c r="AE3719" s="175"/>
      <c r="AF3719" s="175"/>
      <c r="AG3719" s="175"/>
    </row>
    <row r="3720" spans="1:33" ht="45">
      <c r="A3720" s="941" t="str">
        <f t="shared" si="313"/>
        <v>令和4</v>
      </c>
      <c r="B3720" s="739">
        <f t="shared" si="314"/>
        <v>107</v>
      </c>
      <c r="C3720" s="942">
        <v>44704</v>
      </c>
      <c r="D3720" s="942"/>
      <c r="E3720" s="943">
        <v>1</v>
      </c>
      <c r="F3720" s="944" t="s">
        <v>7779</v>
      </c>
      <c r="G3720" s="944" t="s">
        <v>7526</v>
      </c>
      <c r="H3720" s="944" t="s">
        <v>2642</v>
      </c>
      <c r="I3720" s="945" t="s">
        <v>7641</v>
      </c>
      <c r="J3720" s="946">
        <v>2</v>
      </c>
      <c r="K3720" s="947">
        <v>2</v>
      </c>
      <c r="L3720" s="947">
        <v>483</v>
      </c>
      <c r="M3720" s="77">
        <f t="shared" si="315"/>
        <v>483</v>
      </c>
      <c r="N3720" s="1117" t="s">
        <v>5519</v>
      </c>
      <c r="O3720" s="1129" t="str">
        <f t="shared" si="316"/>
        <v>●</v>
      </c>
      <c r="P3720" s="175"/>
      <c r="Q3720" s="175"/>
      <c r="R3720" s="175"/>
      <c r="S3720" s="175"/>
      <c r="T3720" s="175"/>
      <c r="U3720" s="175"/>
      <c r="V3720" s="175"/>
      <c r="W3720" s="175"/>
      <c r="X3720" s="175"/>
      <c r="Y3720" s="175"/>
      <c r="Z3720" s="175"/>
      <c r="AA3720" s="175"/>
      <c r="AB3720" s="175"/>
      <c r="AC3720" s="175"/>
      <c r="AD3720" s="175"/>
      <c r="AE3720" s="175"/>
      <c r="AF3720" s="175"/>
      <c r="AG3720" s="175"/>
    </row>
    <row r="3721" spans="1:33">
      <c r="A3721" s="647" t="str">
        <f t="shared" si="313"/>
        <v>令和4</v>
      </c>
      <c r="B3721" s="739">
        <f t="shared" si="314"/>
        <v>127</v>
      </c>
      <c r="C3721" s="906">
        <v>44861</v>
      </c>
      <c r="D3721" s="906"/>
      <c r="E3721" s="665">
        <v>1</v>
      </c>
      <c r="F3721" s="907" t="s">
        <v>7780</v>
      </c>
      <c r="G3721" s="911" t="s">
        <v>7526</v>
      </c>
      <c r="H3721" s="911" t="s">
        <v>2642</v>
      </c>
      <c r="I3721" s="912" t="s">
        <v>7641</v>
      </c>
      <c r="J3721" s="913">
        <v>2</v>
      </c>
      <c r="K3721" s="656">
        <v>1</v>
      </c>
      <c r="L3721" s="656">
        <v>588</v>
      </c>
      <c r="M3721" s="72">
        <f t="shared" si="315"/>
        <v>588</v>
      </c>
      <c r="N3721" s="1117" t="s">
        <v>5519</v>
      </c>
      <c r="O3721" s="1129" t="str">
        <f t="shared" si="316"/>
        <v>●</v>
      </c>
      <c r="P3721" s="175"/>
      <c r="Q3721" s="175"/>
      <c r="R3721" s="175"/>
      <c r="S3721" s="175"/>
      <c r="T3721" s="175"/>
      <c r="U3721" s="175"/>
      <c r="V3721" s="175"/>
      <c r="W3721" s="175"/>
      <c r="X3721" s="175"/>
      <c r="Y3721" s="175"/>
      <c r="Z3721" s="175"/>
      <c r="AA3721" s="175"/>
      <c r="AB3721" s="175"/>
      <c r="AC3721" s="175"/>
      <c r="AD3721" s="175"/>
      <c r="AE3721" s="175"/>
      <c r="AF3721" s="175"/>
      <c r="AG3721" s="175"/>
    </row>
    <row r="3722" spans="1:33">
      <c r="A3722" s="647" t="str">
        <f t="shared" si="313"/>
        <v>令和4</v>
      </c>
      <c r="B3722" s="739">
        <f t="shared" si="314"/>
        <v>8</v>
      </c>
      <c r="C3722" s="906">
        <v>44728</v>
      </c>
      <c r="D3722" s="906">
        <v>44729</v>
      </c>
      <c r="E3722" s="665">
        <v>2</v>
      </c>
      <c r="F3722" s="907" t="s">
        <v>7781</v>
      </c>
      <c r="G3722" s="907" t="s">
        <v>7526</v>
      </c>
      <c r="H3722" s="907" t="s">
        <v>2656</v>
      </c>
      <c r="I3722" s="663" t="s">
        <v>7782</v>
      </c>
      <c r="J3722" s="669">
        <v>1</v>
      </c>
      <c r="K3722" s="656">
        <v>83</v>
      </c>
      <c r="L3722" s="656">
        <f>453+116+80</f>
        <v>649</v>
      </c>
      <c r="M3722" s="72">
        <f t="shared" si="315"/>
        <v>1298</v>
      </c>
      <c r="N3722" s="1119"/>
      <c r="O3722" s="1129" t="str">
        <f t="shared" si="316"/>
        <v>●</v>
      </c>
      <c r="P3722" s="175"/>
      <c r="Q3722" s="175"/>
      <c r="R3722" s="175"/>
      <c r="S3722" s="175"/>
      <c r="T3722" s="175"/>
      <c r="U3722" s="175"/>
      <c r="V3722" s="175"/>
      <c r="W3722" s="175"/>
      <c r="X3722" s="175"/>
      <c r="Y3722" s="175"/>
      <c r="Z3722" s="175"/>
      <c r="AA3722" s="175"/>
      <c r="AB3722" s="175"/>
      <c r="AC3722" s="175"/>
      <c r="AD3722" s="175"/>
      <c r="AE3722" s="175"/>
      <c r="AF3722" s="175"/>
      <c r="AG3722" s="175"/>
    </row>
    <row r="3723" spans="1:33">
      <c r="A3723" s="647" t="str">
        <f t="shared" si="313"/>
        <v>令和4</v>
      </c>
      <c r="B3723" s="739">
        <f t="shared" si="314"/>
        <v>5</v>
      </c>
      <c r="C3723" s="906">
        <v>44741</v>
      </c>
      <c r="D3723" s="906">
        <v>44743</v>
      </c>
      <c r="E3723" s="665">
        <v>3</v>
      </c>
      <c r="F3723" s="907" t="s">
        <v>7783</v>
      </c>
      <c r="G3723" s="907" t="s">
        <v>7495</v>
      </c>
      <c r="H3723" s="907" t="s">
        <v>2665</v>
      </c>
      <c r="I3723" s="663" t="s">
        <v>7782</v>
      </c>
      <c r="J3723" s="669">
        <v>1</v>
      </c>
      <c r="K3723" s="656">
        <v>183</v>
      </c>
      <c r="L3723" s="656">
        <v>926</v>
      </c>
      <c r="M3723" s="72">
        <f t="shared" si="315"/>
        <v>2778</v>
      </c>
      <c r="N3723" s="1105" t="s">
        <v>5342</v>
      </c>
      <c r="O3723" s="1129" t="str">
        <f t="shared" si="316"/>
        <v>●</v>
      </c>
      <c r="P3723" s="175"/>
      <c r="Q3723" s="175"/>
      <c r="R3723" s="175"/>
      <c r="S3723" s="175"/>
      <c r="T3723" s="175"/>
      <c r="U3723" s="175"/>
      <c r="V3723" s="175"/>
      <c r="W3723" s="175"/>
      <c r="X3723" s="175"/>
      <c r="Y3723" s="175"/>
      <c r="Z3723" s="175"/>
      <c r="AA3723" s="175"/>
      <c r="AB3723" s="175"/>
      <c r="AC3723" s="175"/>
      <c r="AD3723" s="175"/>
      <c r="AE3723" s="175"/>
      <c r="AF3723" s="175"/>
      <c r="AG3723" s="175"/>
    </row>
    <row r="3724" spans="1:33">
      <c r="A3724" s="647" t="str">
        <f t="shared" si="313"/>
        <v>令和4</v>
      </c>
      <c r="B3724" s="739">
        <f t="shared" si="314"/>
        <v>20</v>
      </c>
      <c r="C3724" s="906">
        <v>44767</v>
      </c>
      <c r="D3724" s="906">
        <v>44768</v>
      </c>
      <c r="E3724" s="910">
        <v>2</v>
      </c>
      <c r="F3724" s="911" t="s">
        <v>7784</v>
      </c>
      <c r="G3724" s="911" t="s">
        <v>7526</v>
      </c>
      <c r="H3724" s="911" t="s">
        <v>2642</v>
      </c>
      <c r="I3724" s="912" t="s">
        <v>7641</v>
      </c>
      <c r="J3724" s="913">
        <v>1</v>
      </c>
      <c r="K3724" s="914">
        <v>38</v>
      </c>
      <c r="L3724" s="914">
        <v>91</v>
      </c>
      <c r="M3724" s="72">
        <f t="shared" si="315"/>
        <v>182</v>
      </c>
      <c r="N3724" s="1117"/>
      <c r="O3724" s="1129" t="str">
        <f t="shared" si="316"/>
        <v>●</v>
      </c>
      <c r="P3724" s="175"/>
      <c r="Q3724" s="175"/>
      <c r="R3724" s="175"/>
      <c r="S3724" s="175"/>
      <c r="T3724" s="175"/>
      <c r="U3724" s="175"/>
      <c r="V3724" s="175"/>
      <c r="W3724" s="175"/>
      <c r="X3724" s="175"/>
      <c r="Y3724" s="175"/>
      <c r="Z3724" s="175"/>
      <c r="AA3724" s="175"/>
      <c r="AB3724" s="175"/>
      <c r="AC3724" s="175"/>
      <c r="AD3724" s="175"/>
      <c r="AE3724" s="175"/>
      <c r="AF3724" s="175"/>
      <c r="AG3724" s="175"/>
    </row>
    <row r="3725" spans="1:33">
      <c r="A3725" s="647" t="str">
        <f t="shared" si="313"/>
        <v>令和4</v>
      </c>
      <c r="B3725" s="739">
        <f t="shared" si="314"/>
        <v>127</v>
      </c>
      <c r="C3725" s="906">
        <v>44715</v>
      </c>
      <c r="D3725" s="906"/>
      <c r="E3725" s="910">
        <v>1</v>
      </c>
      <c r="F3725" s="911" t="s">
        <v>7785</v>
      </c>
      <c r="G3725" s="911" t="s">
        <v>7526</v>
      </c>
      <c r="H3725" s="911" t="s">
        <v>2642</v>
      </c>
      <c r="I3725" s="912" t="s">
        <v>7641</v>
      </c>
      <c r="J3725" s="913">
        <v>2</v>
      </c>
      <c r="K3725" s="914">
        <v>1</v>
      </c>
      <c r="L3725" s="914">
        <v>423</v>
      </c>
      <c r="M3725" s="72">
        <f t="shared" si="315"/>
        <v>423</v>
      </c>
      <c r="N3725" s="1117" t="s">
        <v>5519</v>
      </c>
      <c r="O3725" s="1129" t="str">
        <f t="shared" si="316"/>
        <v>●</v>
      </c>
      <c r="P3725" s="175"/>
      <c r="Q3725" s="175"/>
      <c r="R3725" s="175"/>
      <c r="S3725" s="175"/>
      <c r="T3725" s="175"/>
      <c r="U3725" s="175"/>
      <c r="V3725" s="175"/>
      <c r="W3725" s="175"/>
      <c r="X3725" s="175"/>
      <c r="Y3725" s="175"/>
      <c r="Z3725" s="175"/>
      <c r="AA3725" s="175"/>
      <c r="AB3725" s="175"/>
      <c r="AC3725" s="175"/>
      <c r="AD3725" s="175"/>
      <c r="AE3725" s="175"/>
      <c r="AF3725" s="175"/>
      <c r="AG3725" s="175"/>
    </row>
    <row r="3726" spans="1:33">
      <c r="A3726" s="647" t="str">
        <f t="shared" si="313"/>
        <v>令和4</v>
      </c>
      <c r="B3726" s="739">
        <f t="shared" si="314"/>
        <v>107</v>
      </c>
      <c r="C3726" s="906">
        <v>44726</v>
      </c>
      <c r="D3726" s="906"/>
      <c r="E3726" s="910">
        <v>1</v>
      </c>
      <c r="F3726" s="911" t="s">
        <v>7786</v>
      </c>
      <c r="G3726" s="911" t="s">
        <v>7526</v>
      </c>
      <c r="H3726" s="911" t="s">
        <v>2760</v>
      </c>
      <c r="I3726" s="912" t="s">
        <v>7641</v>
      </c>
      <c r="J3726" s="913">
        <v>2</v>
      </c>
      <c r="K3726" s="914">
        <v>2</v>
      </c>
      <c r="L3726" s="914">
        <v>230</v>
      </c>
      <c r="M3726" s="72">
        <f t="shared" si="315"/>
        <v>230</v>
      </c>
      <c r="N3726" s="1117" t="s">
        <v>5519</v>
      </c>
      <c r="O3726" s="1129" t="str">
        <f t="shared" si="316"/>
        <v>●</v>
      </c>
      <c r="P3726" s="175"/>
      <c r="Q3726" s="175"/>
      <c r="R3726" s="175"/>
      <c r="S3726" s="175"/>
      <c r="T3726" s="175"/>
      <c r="U3726" s="175"/>
      <c r="V3726" s="175"/>
      <c r="W3726" s="175"/>
      <c r="X3726" s="175"/>
      <c r="Y3726" s="175"/>
      <c r="Z3726" s="175"/>
      <c r="AA3726" s="175"/>
      <c r="AB3726" s="175"/>
      <c r="AC3726" s="175"/>
      <c r="AD3726" s="175"/>
      <c r="AE3726" s="175"/>
      <c r="AF3726" s="175"/>
      <c r="AG3726" s="175"/>
    </row>
    <row r="3727" spans="1:33" ht="30">
      <c r="A3727" s="647" t="str">
        <f t="shared" si="313"/>
        <v>令和4</v>
      </c>
      <c r="B3727" s="739">
        <f t="shared" si="314"/>
        <v>46</v>
      </c>
      <c r="C3727" s="906">
        <v>44734</v>
      </c>
      <c r="D3727" s="906"/>
      <c r="E3727" s="910">
        <v>1</v>
      </c>
      <c r="F3727" s="911" t="s">
        <v>7787</v>
      </c>
      <c r="G3727" s="948" t="s">
        <v>7788</v>
      </c>
      <c r="H3727" s="911" t="s">
        <v>3321</v>
      </c>
      <c r="I3727" s="912" t="s">
        <v>7641</v>
      </c>
      <c r="J3727" s="913">
        <v>2</v>
      </c>
      <c r="K3727" s="914">
        <v>8</v>
      </c>
      <c r="L3727" s="914">
        <v>130</v>
      </c>
      <c r="M3727" s="72">
        <f t="shared" si="315"/>
        <v>130</v>
      </c>
      <c r="N3727" s="1117"/>
      <c r="O3727" s="1129" t="str">
        <f t="shared" si="316"/>
        <v>●</v>
      </c>
      <c r="P3727" s="175"/>
      <c r="Q3727" s="175"/>
      <c r="R3727" s="175"/>
      <c r="S3727" s="175"/>
      <c r="T3727" s="175"/>
      <c r="U3727" s="175"/>
      <c r="V3727" s="175"/>
      <c r="W3727" s="175"/>
      <c r="X3727" s="175"/>
      <c r="Y3727" s="175"/>
      <c r="Z3727" s="175"/>
      <c r="AA3727" s="175"/>
      <c r="AB3727" s="175"/>
      <c r="AC3727" s="175"/>
      <c r="AD3727" s="175"/>
      <c r="AE3727" s="175"/>
      <c r="AF3727" s="175"/>
      <c r="AG3727" s="175"/>
    </row>
    <row r="3728" spans="1:33">
      <c r="A3728" s="647" t="str">
        <f t="shared" si="313"/>
        <v>令和4</v>
      </c>
      <c r="B3728" s="739">
        <f t="shared" si="314"/>
        <v>127</v>
      </c>
      <c r="C3728" s="906">
        <v>44767</v>
      </c>
      <c r="D3728" s="906"/>
      <c r="E3728" s="910">
        <v>1</v>
      </c>
      <c r="F3728" s="911" t="s">
        <v>7789</v>
      </c>
      <c r="G3728" s="911" t="s">
        <v>7526</v>
      </c>
      <c r="H3728" s="911" t="s">
        <v>2642</v>
      </c>
      <c r="I3728" s="912" t="s">
        <v>7641</v>
      </c>
      <c r="J3728" s="913">
        <v>2</v>
      </c>
      <c r="K3728" s="914">
        <v>1</v>
      </c>
      <c r="L3728" s="914">
        <v>646</v>
      </c>
      <c r="M3728" s="72">
        <f t="shared" si="315"/>
        <v>646</v>
      </c>
      <c r="N3728" s="1117" t="s">
        <v>5519</v>
      </c>
      <c r="O3728" s="1129" t="str">
        <f t="shared" si="316"/>
        <v>●</v>
      </c>
      <c r="P3728" s="175"/>
      <c r="Q3728" s="175"/>
      <c r="R3728" s="175"/>
      <c r="S3728" s="175"/>
      <c r="T3728" s="175"/>
      <c r="U3728" s="175"/>
      <c r="V3728" s="175"/>
      <c r="W3728" s="175"/>
      <c r="X3728" s="175"/>
      <c r="Y3728" s="175"/>
      <c r="Z3728" s="175"/>
      <c r="AA3728" s="175"/>
      <c r="AB3728" s="175"/>
      <c r="AC3728" s="175"/>
      <c r="AD3728" s="175"/>
      <c r="AE3728" s="175"/>
      <c r="AF3728" s="175"/>
      <c r="AG3728" s="175"/>
    </row>
    <row r="3729" spans="1:33">
      <c r="A3729" s="647" t="str">
        <f t="shared" si="313"/>
        <v>令和4</v>
      </c>
      <c r="B3729" s="739">
        <f t="shared" si="314"/>
        <v>91</v>
      </c>
      <c r="C3729" s="906">
        <v>44777</v>
      </c>
      <c r="D3729" s="906"/>
      <c r="E3729" s="665">
        <v>1</v>
      </c>
      <c r="F3729" s="907" t="s">
        <v>7790</v>
      </c>
      <c r="G3729" s="911" t="s">
        <v>7526</v>
      </c>
      <c r="H3729" s="911" t="s">
        <v>2642</v>
      </c>
      <c r="I3729" s="912" t="s">
        <v>7641</v>
      </c>
      <c r="J3729" s="913">
        <v>2</v>
      </c>
      <c r="K3729" s="656">
        <v>3</v>
      </c>
      <c r="L3729" s="656">
        <v>880</v>
      </c>
      <c r="M3729" s="72">
        <f t="shared" si="315"/>
        <v>880</v>
      </c>
      <c r="N3729" s="1117" t="s">
        <v>5519</v>
      </c>
      <c r="O3729" s="1129" t="str">
        <f t="shared" si="316"/>
        <v>●</v>
      </c>
      <c r="P3729" s="175"/>
      <c r="Q3729" s="175"/>
      <c r="R3729" s="175"/>
      <c r="S3729" s="175"/>
      <c r="T3729" s="175"/>
      <c r="U3729" s="175"/>
      <c r="V3729" s="175"/>
      <c r="W3729" s="175"/>
      <c r="X3729" s="175"/>
      <c r="Y3729" s="175"/>
      <c r="Z3729" s="175"/>
      <c r="AA3729" s="175"/>
      <c r="AB3729" s="175"/>
      <c r="AC3729" s="175"/>
      <c r="AD3729" s="175"/>
      <c r="AE3729" s="175"/>
      <c r="AF3729" s="175"/>
      <c r="AG3729" s="175"/>
    </row>
    <row r="3730" spans="1:33">
      <c r="A3730" s="647" t="str">
        <f t="shared" si="313"/>
        <v>令和4</v>
      </c>
      <c r="B3730" s="739">
        <f t="shared" si="314"/>
        <v>107</v>
      </c>
      <c r="C3730" s="906">
        <v>44806</v>
      </c>
      <c r="D3730" s="906"/>
      <c r="E3730" s="665">
        <v>1</v>
      </c>
      <c r="F3730" s="72" t="s">
        <v>7791</v>
      </c>
      <c r="G3730" s="907" t="s">
        <v>7495</v>
      </c>
      <c r="H3730" s="928" t="s">
        <v>7792</v>
      </c>
      <c r="I3730" s="663" t="s">
        <v>7793</v>
      </c>
      <c r="J3730" s="669">
        <v>1</v>
      </c>
      <c r="K3730" s="656">
        <v>2</v>
      </c>
      <c r="L3730" s="656"/>
      <c r="M3730" s="72">
        <f t="shared" si="315"/>
        <v>0</v>
      </c>
      <c r="N3730" s="1105" t="s">
        <v>5519</v>
      </c>
      <c r="O3730" s="1129" t="str">
        <f t="shared" si="316"/>
        <v>●</v>
      </c>
      <c r="P3730" s="175"/>
      <c r="Q3730" s="175"/>
      <c r="R3730" s="175"/>
      <c r="S3730" s="175"/>
      <c r="T3730" s="175"/>
      <c r="U3730" s="175"/>
      <c r="V3730" s="175"/>
      <c r="W3730" s="175"/>
      <c r="X3730" s="175"/>
      <c r="Y3730" s="175"/>
      <c r="Z3730" s="175"/>
      <c r="AA3730" s="175"/>
      <c r="AB3730" s="175"/>
      <c r="AC3730" s="175"/>
      <c r="AD3730" s="175"/>
      <c r="AE3730" s="175"/>
      <c r="AF3730" s="175"/>
      <c r="AG3730" s="175"/>
    </row>
    <row r="3731" spans="1:33">
      <c r="A3731" s="647" t="str">
        <f t="shared" si="313"/>
        <v>令和4</v>
      </c>
      <c r="B3731" s="739" t="str">
        <f t="shared" si="314"/>
        <v>-</v>
      </c>
      <c r="C3731" s="906">
        <v>44830</v>
      </c>
      <c r="D3731" s="906"/>
      <c r="E3731" s="665">
        <v>1</v>
      </c>
      <c r="F3731" s="72" t="s">
        <v>7794</v>
      </c>
      <c r="G3731" s="907" t="s">
        <v>7495</v>
      </c>
      <c r="H3731" s="928" t="s">
        <v>7792</v>
      </c>
      <c r="I3731" s="663" t="s">
        <v>7793</v>
      </c>
      <c r="J3731" s="669">
        <v>1</v>
      </c>
      <c r="K3731" s="656"/>
      <c r="L3731" s="656"/>
      <c r="M3731" s="72">
        <f t="shared" si="315"/>
        <v>0</v>
      </c>
      <c r="N3731" s="1105" t="s">
        <v>5519</v>
      </c>
      <c r="O3731" s="1129" t="str">
        <f t="shared" si="316"/>
        <v>●</v>
      </c>
      <c r="P3731" s="175"/>
      <c r="Q3731" s="175"/>
      <c r="R3731" s="175"/>
      <c r="S3731" s="175"/>
      <c r="T3731" s="175"/>
      <c r="U3731" s="175"/>
      <c r="V3731" s="175"/>
      <c r="W3731" s="175"/>
      <c r="X3731" s="175"/>
      <c r="Y3731" s="175"/>
      <c r="Z3731" s="175"/>
      <c r="AA3731" s="175"/>
      <c r="AB3731" s="175"/>
      <c r="AC3731" s="175"/>
      <c r="AD3731" s="175"/>
      <c r="AE3731" s="175"/>
      <c r="AF3731" s="175"/>
      <c r="AG3731" s="175"/>
    </row>
    <row r="3732" spans="1:33" ht="30">
      <c r="A3732" s="647" t="str">
        <f t="shared" si="313"/>
        <v>令和4</v>
      </c>
      <c r="B3732" s="739">
        <f t="shared" si="314"/>
        <v>33</v>
      </c>
      <c r="C3732" s="906">
        <v>44809</v>
      </c>
      <c r="D3732" s="906">
        <v>44810</v>
      </c>
      <c r="E3732" s="665">
        <v>2</v>
      </c>
      <c r="F3732" s="907" t="s">
        <v>7795</v>
      </c>
      <c r="G3732" s="949" t="s">
        <v>7796</v>
      </c>
      <c r="H3732" s="907" t="s">
        <v>2656</v>
      </c>
      <c r="I3732" s="663" t="s">
        <v>7782</v>
      </c>
      <c r="J3732" s="669">
        <v>2</v>
      </c>
      <c r="K3732" s="656">
        <v>14</v>
      </c>
      <c r="L3732" s="656">
        <v>103</v>
      </c>
      <c r="M3732" s="72">
        <f t="shared" si="315"/>
        <v>206</v>
      </c>
      <c r="N3732" s="1105"/>
      <c r="O3732" s="1129" t="str">
        <f t="shared" si="316"/>
        <v>●</v>
      </c>
      <c r="P3732" s="175"/>
      <c r="Q3732" s="175"/>
      <c r="R3732" s="175"/>
      <c r="S3732" s="175"/>
      <c r="T3732" s="175"/>
      <c r="U3732" s="175"/>
      <c r="V3732" s="175"/>
      <c r="W3732" s="175"/>
      <c r="X3732" s="175"/>
      <c r="Y3732" s="175"/>
      <c r="Z3732" s="175"/>
      <c r="AA3732" s="175"/>
      <c r="AB3732" s="175"/>
      <c r="AC3732" s="175"/>
      <c r="AD3732" s="175"/>
      <c r="AE3732" s="175"/>
      <c r="AF3732" s="175"/>
      <c r="AG3732" s="175"/>
    </row>
    <row r="3733" spans="1:33" ht="30">
      <c r="A3733" s="647" t="str">
        <f t="shared" si="313"/>
        <v>令和4</v>
      </c>
      <c r="B3733" s="739">
        <f t="shared" si="314"/>
        <v>33</v>
      </c>
      <c r="C3733" s="906">
        <v>44809</v>
      </c>
      <c r="D3733" s="906">
        <v>44810</v>
      </c>
      <c r="E3733" s="665">
        <v>2</v>
      </c>
      <c r="F3733" s="907" t="s">
        <v>7797</v>
      </c>
      <c r="G3733" s="949" t="s">
        <v>7796</v>
      </c>
      <c r="H3733" s="907" t="s">
        <v>2717</v>
      </c>
      <c r="I3733" s="663" t="s">
        <v>7782</v>
      </c>
      <c r="J3733" s="669">
        <v>2</v>
      </c>
      <c r="K3733" s="656">
        <v>14</v>
      </c>
      <c r="L3733" s="656">
        <v>76</v>
      </c>
      <c r="M3733" s="72">
        <f t="shared" si="315"/>
        <v>152</v>
      </c>
      <c r="N3733" s="1105"/>
      <c r="O3733" s="1129" t="str">
        <f t="shared" si="316"/>
        <v>●</v>
      </c>
      <c r="P3733" s="175"/>
      <c r="Q3733" s="175"/>
      <c r="R3733" s="175"/>
      <c r="S3733" s="175"/>
      <c r="T3733" s="175"/>
      <c r="U3733" s="175"/>
      <c r="V3733" s="175"/>
      <c r="W3733" s="175"/>
      <c r="X3733" s="175"/>
      <c r="Y3733" s="175"/>
      <c r="Z3733" s="175"/>
      <c r="AA3733" s="175"/>
      <c r="AB3733" s="175"/>
      <c r="AC3733" s="175"/>
      <c r="AD3733" s="175"/>
      <c r="AE3733" s="175"/>
      <c r="AF3733" s="175"/>
      <c r="AG3733" s="175"/>
    </row>
    <row r="3734" spans="1:33">
      <c r="A3734" s="647" t="str">
        <f t="shared" si="313"/>
        <v>令和4</v>
      </c>
      <c r="B3734" s="739">
        <f t="shared" si="314"/>
        <v>9</v>
      </c>
      <c r="C3734" s="906">
        <v>44830</v>
      </c>
      <c r="D3734" s="906">
        <v>44831</v>
      </c>
      <c r="E3734" s="665">
        <v>2</v>
      </c>
      <c r="F3734" s="928" t="s">
        <v>7798</v>
      </c>
      <c r="G3734" s="950" t="s">
        <v>7799</v>
      </c>
      <c r="H3734" s="928" t="s">
        <v>7800</v>
      </c>
      <c r="I3734" s="929" t="s">
        <v>7793</v>
      </c>
      <c r="J3734" s="704">
        <v>1</v>
      </c>
      <c r="K3734" s="176">
        <v>79</v>
      </c>
      <c r="L3734" s="176">
        <v>271</v>
      </c>
      <c r="M3734" s="72">
        <f t="shared" si="315"/>
        <v>542</v>
      </c>
      <c r="N3734" s="1105"/>
      <c r="O3734" s="1129" t="str">
        <f t="shared" si="316"/>
        <v>●</v>
      </c>
      <c r="P3734" s="175"/>
      <c r="Q3734" s="175"/>
      <c r="R3734" s="175"/>
      <c r="S3734" s="175"/>
      <c r="T3734" s="175"/>
      <c r="U3734" s="175"/>
      <c r="V3734" s="175"/>
      <c r="W3734" s="175"/>
      <c r="X3734" s="175"/>
      <c r="Y3734" s="175"/>
      <c r="Z3734" s="175"/>
      <c r="AA3734" s="175"/>
      <c r="AB3734" s="175"/>
      <c r="AC3734" s="175"/>
      <c r="AD3734" s="175"/>
      <c r="AE3734" s="175"/>
      <c r="AF3734" s="175"/>
      <c r="AG3734" s="175"/>
    </row>
    <row r="3735" spans="1:33">
      <c r="A3735" s="647" t="str">
        <f t="shared" si="313"/>
        <v>令和4</v>
      </c>
      <c r="B3735" s="739">
        <f t="shared" si="314"/>
        <v>127</v>
      </c>
      <c r="C3735" s="906">
        <v>44873</v>
      </c>
      <c r="D3735" s="906"/>
      <c r="E3735" s="665">
        <v>1</v>
      </c>
      <c r="F3735" s="907" t="s">
        <v>7801</v>
      </c>
      <c r="G3735" s="907" t="s">
        <v>7495</v>
      </c>
      <c r="H3735" s="907" t="s">
        <v>2717</v>
      </c>
      <c r="I3735" s="663" t="s">
        <v>7782</v>
      </c>
      <c r="J3735" s="669">
        <v>1</v>
      </c>
      <c r="K3735" s="656">
        <v>1</v>
      </c>
      <c r="L3735" s="656">
        <v>254</v>
      </c>
      <c r="M3735" s="72">
        <f t="shared" si="315"/>
        <v>254</v>
      </c>
      <c r="N3735" s="1105" t="s">
        <v>5342</v>
      </c>
      <c r="O3735" s="1129" t="str">
        <f t="shared" si="316"/>
        <v>●</v>
      </c>
      <c r="P3735" s="175"/>
      <c r="Q3735" s="175"/>
      <c r="R3735" s="175"/>
      <c r="S3735" s="175"/>
      <c r="T3735" s="175"/>
      <c r="U3735" s="175"/>
      <c r="V3735" s="175"/>
      <c r="W3735" s="175"/>
      <c r="X3735" s="175"/>
      <c r="Y3735" s="175"/>
      <c r="Z3735" s="175"/>
      <c r="AA3735" s="175"/>
      <c r="AB3735" s="175"/>
      <c r="AC3735" s="175"/>
      <c r="AD3735" s="175"/>
      <c r="AE3735" s="175"/>
      <c r="AF3735" s="175"/>
      <c r="AG3735" s="175"/>
    </row>
    <row r="3736" spans="1:33" ht="30">
      <c r="A3736" s="647" t="str">
        <f t="shared" si="313"/>
        <v>令和4</v>
      </c>
      <c r="B3736" s="739">
        <f t="shared" si="314"/>
        <v>3</v>
      </c>
      <c r="C3736" s="906">
        <v>44873</v>
      </c>
      <c r="D3736" s="906">
        <v>44876</v>
      </c>
      <c r="E3736" s="665">
        <v>4</v>
      </c>
      <c r="F3736" s="907" t="s">
        <v>7802</v>
      </c>
      <c r="G3736" s="907" t="s">
        <v>7803</v>
      </c>
      <c r="H3736" s="907" t="s">
        <v>2717</v>
      </c>
      <c r="I3736" s="663" t="s">
        <v>7782</v>
      </c>
      <c r="J3736" s="669">
        <v>1</v>
      </c>
      <c r="K3736" s="656">
        <v>226</v>
      </c>
      <c r="L3736" s="656">
        <v>1074</v>
      </c>
      <c r="M3736" s="72">
        <f t="shared" si="315"/>
        <v>4296</v>
      </c>
      <c r="N3736" s="1105" t="s">
        <v>5342</v>
      </c>
      <c r="O3736" s="1129" t="str">
        <f t="shared" si="316"/>
        <v>●</v>
      </c>
      <c r="P3736" s="175"/>
      <c r="Q3736" s="175"/>
      <c r="R3736" s="175"/>
      <c r="S3736" s="175"/>
      <c r="T3736" s="175"/>
      <c r="U3736" s="175"/>
      <c r="V3736" s="175"/>
      <c r="W3736" s="175"/>
      <c r="X3736" s="175"/>
      <c r="Y3736" s="175"/>
      <c r="Z3736" s="175"/>
      <c r="AA3736" s="175"/>
      <c r="AB3736" s="175"/>
      <c r="AC3736" s="175"/>
      <c r="AD3736" s="175"/>
      <c r="AE3736" s="175"/>
      <c r="AF3736" s="175"/>
      <c r="AG3736" s="175"/>
    </row>
    <row r="3737" spans="1:33">
      <c r="A3737" s="647" t="str">
        <f t="shared" si="313"/>
        <v>令和4</v>
      </c>
      <c r="B3737" s="739">
        <f t="shared" si="314"/>
        <v>127</v>
      </c>
      <c r="C3737" s="906">
        <v>44853</v>
      </c>
      <c r="D3737" s="906"/>
      <c r="E3737" s="910">
        <v>1</v>
      </c>
      <c r="F3737" s="911" t="s">
        <v>7804</v>
      </c>
      <c r="G3737" s="911" t="s">
        <v>7526</v>
      </c>
      <c r="H3737" s="911" t="s">
        <v>2760</v>
      </c>
      <c r="I3737" s="912" t="s">
        <v>7641</v>
      </c>
      <c r="J3737" s="913">
        <v>2</v>
      </c>
      <c r="K3737" s="914">
        <v>1</v>
      </c>
      <c r="L3737" s="914">
        <v>133</v>
      </c>
      <c r="M3737" s="72">
        <f t="shared" si="315"/>
        <v>133</v>
      </c>
      <c r="N3737" s="1117" t="s">
        <v>5519</v>
      </c>
      <c r="O3737" s="1129" t="str">
        <f t="shared" si="316"/>
        <v>●</v>
      </c>
      <c r="P3737" s="175"/>
      <c r="Q3737" s="175"/>
      <c r="R3737" s="175"/>
      <c r="S3737" s="175"/>
      <c r="T3737" s="175"/>
      <c r="U3737" s="175"/>
      <c r="V3737" s="175"/>
      <c r="W3737" s="175"/>
      <c r="X3737" s="175"/>
      <c r="Y3737" s="175"/>
      <c r="Z3737" s="175"/>
      <c r="AA3737" s="175"/>
      <c r="AB3737" s="175"/>
      <c r="AC3737" s="175"/>
      <c r="AD3737" s="175"/>
      <c r="AE3737" s="175"/>
      <c r="AF3737" s="175"/>
      <c r="AG3737" s="175"/>
    </row>
    <row r="3738" spans="1:33">
      <c r="A3738" s="647" t="str">
        <f t="shared" si="313"/>
        <v>令和4</v>
      </c>
      <c r="B3738" s="739">
        <f t="shared" si="314"/>
        <v>127</v>
      </c>
      <c r="C3738" s="906">
        <v>44873</v>
      </c>
      <c r="D3738" s="906"/>
      <c r="E3738" s="665">
        <v>1</v>
      </c>
      <c r="F3738" s="907" t="s">
        <v>7805</v>
      </c>
      <c r="G3738" s="907" t="s">
        <v>7806</v>
      </c>
      <c r="H3738" s="907" t="s">
        <v>2717</v>
      </c>
      <c r="I3738" s="663" t="s">
        <v>7782</v>
      </c>
      <c r="J3738" s="669">
        <v>1</v>
      </c>
      <c r="K3738" s="656">
        <v>1</v>
      </c>
      <c r="L3738" s="656">
        <v>40</v>
      </c>
      <c r="M3738" s="72">
        <f t="shared" si="315"/>
        <v>40</v>
      </c>
      <c r="N3738" s="1105" t="s">
        <v>5519</v>
      </c>
      <c r="O3738" s="1129" t="str">
        <f t="shared" si="316"/>
        <v/>
      </c>
      <c r="P3738" s="175"/>
      <c r="Q3738" s="175"/>
      <c r="R3738" s="175"/>
      <c r="S3738" s="175"/>
      <c r="T3738" s="175"/>
      <c r="U3738" s="175"/>
      <c r="V3738" s="175"/>
      <c r="W3738" s="175"/>
      <c r="X3738" s="175"/>
      <c r="Y3738" s="175"/>
      <c r="Z3738" s="175"/>
      <c r="AA3738" s="175"/>
      <c r="AB3738" s="175"/>
      <c r="AC3738" s="175"/>
      <c r="AD3738" s="175"/>
      <c r="AE3738" s="175"/>
      <c r="AF3738" s="175"/>
      <c r="AG3738" s="175"/>
    </row>
    <row r="3739" spans="1:33">
      <c r="A3739" s="647" t="str">
        <f t="shared" si="313"/>
        <v>令和4</v>
      </c>
      <c r="B3739" s="739">
        <f t="shared" si="314"/>
        <v>18</v>
      </c>
      <c r="C3739" s="906">
        <v>44873</v>
      </c>
      <c r="D3739" s="906"/>
      <c r="E3739" s="910">
        <v>1</v>
      </c>
      <c r="F3739" s="911" t="s">
        <v>7807</v>
      </c>
      <c r="G3739" s="911" t="s">
        <v>7808</v>
      </c>
      <c r="H3739" s="911" t="s">
        <v>2671</v>
      </c>
      <c r="I3739" s="912" t="s">
        <v>7641</v>
      </c>
      <c r="J3739" s="913">
        <v>1</v>
      </c>
      <c r="K3739" s="914">
        <v>51</v>
      </c>
      <c r="L3739" s="914">
        <v>568</v>
      </c>
      <c r="M3739" s="72">
        <f t="shared" si="315"/>
        <v>568</v>
      </c>
      <c r="N3739" s="1117" t="s">
        <v>5519</v>
      </c>
      <c r="O3739" s="1129" t="str">
        <f t="shared" si="316"/>
        <v>●</v>
      </c>
      <c r="P3739" s="175"/>
      <c r="Q3739" s="175"/>
      <c r="R3739" s="175"/>
      <c r="S3739" s="175"/>
      <c r="T3739" s="175"/>
      <c r="U3739" s="175"/>
      <c r="V3739" s="175"/>
      <c r="W3739" s="175"/>
      <c r="X3739" s="175"/>
      <c r="Y3739" s="175"/>
      <c r="Z3739" s="175"/>
      <c r="AA3739" s="175"/>
      <c r="AB3739" s="175"/>
      <c r="AC3739" s="175"/>
      <c r="AD3739" s="175"/>
      <c r="AE3739" s="175"/>
      <c r="AF3739" s="175"/>
      <c r="AG3739" s="175"/>
    </row>
    <row r="3740" spans="1:33">
      <c r="A3740" s="647" t="str">
        <f t="shared" si="313"/>
        <v>令和4</v>
      </c>
      <c r="B3740" s="739">
        <f t="shared" si="314"/>
        <v>91</v>
      </c>
      <c r="C3740" s="906">
        <v>44804</v>
      </c>
      <c r="D3740" s="906"/>
      <c r="E3740" s="910">
        <v>1</v>
      </c>
      <c r="F3740" s="951" t="s">
        <v>7809</v>
      </c>
      <c r="G3740" s="911" t="s">
        <v>7526</v>
      </c>
      <c r="H3740" s="911" t="s">
        <v>2642</v>
      </c>
      <c r="I3740" s="912" t="s">
        <v>7641</v>
      </c>
      <c r="J3740" s="913">
        <v>2</v>
      </c>
      <c r="K3740" s="914">
        <v>3</v>
      </c>
      <c r="L3740" s="914">
        <v>978</v>
      </c>
      <c r="M3740" s="72">
        <f t="shared" si="315"/>
        <v>978</v>
      </c>
      <c r="N3740" s="1117" t="s">
        <v>5342</v>
      </c>
      <c r="O3740" s="1129" t="str">
        <f t="shared" si="316"/>
        <v>●</v>
      </c>
      <c r="P3740" s="175"/>
      <c r="Q3740" s="175"/>
      <c r="R3740" s="175"/>
      <c r="S3740" s="175"/>
      <c r="T3740" s="175"/>
      <c r="U3740" s="175"/>
      <c r="V3740" s="175"/>
      <c r="W3740" s="175"/>
      <c r="X3740" s="175"/>
      <c r="Y3740" s="175"/>
      <c r="Z3740" s="175"/>
      <c r="AA3740" s="175"/>
      <c r="AB3740" s="175"/>
      <c r="AC3740" s="175"/>
      <c r="AD3740" s="175"/>
      <c r="AE3740" s="175"/>
      <c r="AF3740" s="175"/>
      <c r="AG3740" s="175"/>
    </row>
    <row r="3741" spans="1:33">
      <c r="A3741" s="647" t="str">
        <f t="shared" si="313"/>
        <v>令和4</v>
      </c>
      <c r="B3741" s="739">
        <f t="shared" si="314"/>
        <v>4</v>
      </c>
      <c r="C3741" s="906">
        <v>44888</v>
      </c>
      <c r="D3741" s="906">
        <v>44890</v>
      </c>
      <c r="E3741" s="665">
        <v>3</v>
      </c>
      <c r="F3741" s="918" t="s">
        <v>7810</v>
      </c>
      <c r="G3741" s="907" t="s">
        <v>7811</v>
      </c>
      <c r="H3741" s="918" t="s">
        <v>2656</v>
      </c>
      <c r="I3741" s="663" t="s">
        <v>7782</v>
      </c>
      <c r="J3741" s="683" t="s">
        <v>3513</v>
      </c>
      <c r="K3741" s="656">
        <v>213</v>
      </c>
      <c r="L3741" s="656">
        <v>494</v>
      </c>
      <c r="M3741" s="72">
        <f t="shared" si="315"/>
        <v>1482</v>
      </c>
      <c r="N3741" s="1105" t="s">
        <v>5519</v>
      </c>
      <c r="O3741" s="1129" t="str">
        <f t="shared" si="316"/>
        <v/>
      </c>
      <c r="P3741" s="175"/>
      <c r="Q3741" s="175"/>
      <c r="R3741" s="175"/>
      <c r="S3741" s="175"/>
      <c r="T3741" s="175"/>
      <c r="U3741" s="175"/>
      <c r="V3741" s="175"/>
      <c r="W3741" s="175"/>
      <c r="X3741" s="175"/>
      <c r="Y3741" s="175"/>
      <c r="Z3741" s="175"/>
      <c r="AA3741" s="175"/>
      <c r="AB3741" s="175"/>
      <c r="AC3741" s="175"/>
      <c r="AD3741" s="175"/>
      <c r="AE3741" s="175"/>
      <c r="AF3741" s="175"/>
      <c r="AG3741" s="175"/>
    </row>
    <row r="3742" spans="1:33">
      <c r="A3742" s="647" t="str">
        <f t="shared" si="313"/>
        <v>令和4</v>
      </c>
      <c r="B3742" s="739">
        <f t="shared" si="314"/>
        <v>127</v>
      </c>
      <c r="C3742" s="906">
        <v>44890</v>
      </c>
      <c r="D3742" s="906"/>
      <c r="E3742" s="665">
        <v>1</v>
      </c>
      <c r="F3742" s="918" t="s">
        <v>7812</v>
      </c>
      <c r="G3742" s="907" t="s">
        <v>7811</v>
      </c>
      <c r="H3742" s="918" t="s">
        <v>2656</v>
      </c>
      <c r="I3742" s="663" t="s">
        <v>7782</v>
      </c>
      <c r="J3742" s="683" t="s">
        <v>3513</v>
      </c>
      <c r="K3742" s="656">
        <v>1</v>
      </c>
      <c r="L3742" s="656">
        <v>186</v>
      </c>
      <c r="M3742" s="72">
        <f t="shared" si="315"/>
        <v>186</v>
      </c>
      <c r="N3742" s="1105" t="s">
        <v>5519</v>
      </c>
      <c r="O3742" s="1129" t="str">
        <f t="shared" si="316"/>
        <v/>
      </c>
      <c r="P3742" s="175"/>
      <c r="Q3742" s="175"/>
      <c r="R3742" s="175"/>
      <c r="S3742" s="175"/>
      <c r="T3742" s="175"/>
      <c r="U3742" s="175"/>
      <c r="V3742" s="175"/>
      <c r="W3742" s="175"/>
      <c r="X3742" s="175"/>
      <c r="Y3742" s="175"/>
      <c r="Z3742" s="175"/>
      <c r="AA3742" s="175"/>
      <c r="AB3742" s="175"/>
      <c r="AC3742" s="175"/>
      <c r="AD3742" s="175"/>
      <c r="AE3742" s="175"/>
      <c r="AF3742" s="175"/>
      <c r="AG3742" s="175"/>
    </row>
    <row r="3743" spans="1:33">
      <c r="A3743" s="647" t="str">
        <f t="shared" si="313"/>
        <v>令和4</v>
      </c>
      <c r="B3743" s="739">
        <f t="shared" si="314"/>
        <v>127</v>
      </c>
      <c r="C3743" s="906">
        <v>44889</v>
      </c>
      <c r="D3743" s="906"/>
      <c r="E3743" s="665">
        <v>1</v>
      </c>
      <c r="F3743" s="918" t="s">
        <v>7813</v>
      </c>
      <c r="G3743" s="907" t="s">
        <v>7811</v>
      </c>
      <c r="H3743" s="918" t="s">
        <v>2656</v>
      </c>
      <c r="I3743" s="663" t="s">
        <v>7782</v>
      </c>
      <c r="J3743" s="683" t="s">
        <v>3513</v>
      </c>
      <c r="K3743" s="656">
        <v>1</v>
      </c>
      <c r="L3743" s="656">
        <v>239</v>
      </c>
      <c r="M3743" s="72">
        <f t="shared" si="315"/>
        <v>239</v>
      </c>
      <c r="N3743" s="1105" t="s">
        <v>5519</v>
      </c>
      <c r="O3743" s="1129" t="str">
        <f t="shared" si="316"/>
        <v/>
      </c>
      <c r="P3743" s="175"/>
      <c r="Q3743" s="175"/>
      <c r="R3743" s="175"/>
      <c r="S3743" s="175"/>
      <c r="T3743" s="175"/>
      <c r="U3743" s="175"/>
      <c r="V3743" s="175"/>
      <c r="W3743" s="175"/>
      <c r="X3743" s="175"/>
      <c r="Y3743" s="175"/>
      <c r="Z3743" s="175"/>
      <c r="AA3743" s="175"/>
      <c r="AB3743" s="175"/>
      <c r="AC3743" s="175"/>
      <c r="AD3743" s="175"/>
      <c r="AE3743" s="175"/>
      <c r="AF3743" s="175"/>
      <c r="AG3743" s="175"/>
    </row>
    <row r="3744" spans="1:33">
      <c r="A3744" s="647" t="str">
        <f t="shared" si="313"/>
        <v>令和4</v>
      </c>
      <c r="B3744" s="739">
        <f t="shared" si="314"/>
        <v>6</v>
      </c>
      <c r="C3744" s="906">
        <v>44881</v>
      </c>
      <c r="D3744" s="906">
        <v>44882</v>
      </c>
      <c r="E3744" s="665">
        <v>2</v>
      </c>
      <c r="F3744" s="907" t="s">
        <v>7814</v>
      </c>
      <c r="G3744" s="907" t="s">
        <v>7526</v>
      </c>
      <c r="H3744" s="907" t="s">
        <v>2642</v>
      </c>
      <c r="I3744" s="663" t="s">
        <v>7641</v>
      </c>
      <c r="J3744" s="669">
        <v>1</v>
      </c>
      <c r="K3744" s="656">
        <v>130</v>
      </c>
      <c r="L3744" s="656">
        <v>857</v>
      </c>
      <c r="M3744" s="72">
        <f t="shared" si="315"/>
        <v>1714</v>
      </c>
      <c r="N3744" s="1105"/>
      <c r="O3744" s="1129" t="str">
        <f t="shared" si="316"/>
        <v>●</v>
      </c>
      <c r="P3744" s="175"/>
      <c r="Q3744" s="175"/>
      <c r="R3744" s="175"/>
      <c r="S3744" s="175"/>
      <c r="T3744" s="175"/>
      <c r="U3744" s="175"/>
      <c r="V3744" s="175"/>
      <c r="W3744" s="175"/>
      <c r="X3744" s="175"/>
      <c r="Y3744" s="175"/>
      <c r="Z3744" s="175"/>
      <c r="AA3744" s="175"/>
      <c r="AB3744" s="175"/>
      <c r="AC3744" s="175"/>
      <c r="AD3744" s="175"/>
      <c r="AE3744" s="175"/>
      <c r="AF3744" s="175"/>
      <c r="AG3744" s="175"/>
    </row>
    <row r="3745" spans="1:33">
      <c r="A3745" s="647" t="str">
        <f t="shared" si="313"/>
        <v>令和4</v>
      </c>
      <c r="B3745" s="739">
        <f t="shared" si="314"/>
        <v>28</v>
      </c>
      <c r="C3745" s="906">
        <v>44875</v>
      </c>
      <c r="D3745" s="906"/>
      <c r="E3745" s="910">
        <v>1</v>
      </c>
      <c r="F3745" s="919" t="s">
        <v>7815</v>
      </c>
      <c r="G3745" s="919" t="s">
        <v>7526</v>
      </c>
      <c r="H3745" s="919" t="s">
        <v>3106</v>
      </c>
      <c r="I3745" s="912" t="s">
        <v>7641</v>
      </c>
      <c r="J3745" s="913">
        <v>1</v>
      </c>
      <c r="K3745" s="914">
        <v>19</v>
      </c>
      <c r="L3745" s="914">
        <v>79</v>
      </c>
      <c r="M3745" s="72">
        <f t="shared" si="315"/>
        <v>79</v>
      </c>
      <c r="N3745" s="1118"/>
      <c r="O3745" s="1129" t="str">
        <f t="shared" si="316"/>
        <v>●</v>
      </c>
      <c r="P3745" s="175"/>
      <c r="Q3745" s="175"/>
      <c r="R3745" s="175"/>
      <c r="S3745" s="175"/>
      <c r="T3745" s="175"/>
      <c r="U3745" s="175"/>
      <c r="V3745" s="175"/>
      <c r="W3745" s="175"/>
      <c r="X3745" s="175"/>
      <c r="Y3745" s="175"/>
      <c r="Z3745" s="175"/>
      <c r="AA3745" s="175"/>
      <c r="AB3745" s="175"/>
      <c r="AC3745" s="175"/>
      <c r="AD3745" s="175"/>
      <c r="AE3745" s="175"/>
      <c r="AF3745" s="175"/>
      <c r="AG3745" s="175"/>
    </row>
    <row r="3746" spans="1:33">
      <c r="A3746" s="647" t="str">
        <f t="shared" si="313"/>
        <v>令和4</v>
      </c>
      <c r="B3746" s="739">
        <f t="shared" si="314"/>
        <v>52</v>
      </c>
      <c r="C3746" s="906">
        <v>45005</v>
      </c>
      <c r="D3746" s="906"/>
      <c r="E3746" s="665">
        <v>1</v>
      </c>
      <c r="F3746" s="907" t="s">
        <v>7816</v>
      </c>
      <c r="G3746" s="907" t="s">
        <v>7700</v>
      </c>
      <c r="H3746" s="907" t="s">
        <v>2656</v>
      </c>
      <c r="I3746" s="663" t="s">
        <v>7782</v>
      </c>
      <c r="J3746" s="669">
        <v>1</v>
      </c>
      <c r="K3746" s="656">
        <v>6</v>
      </c>
      <c r="L3746" s="656">
        <f>28+433</f>
        <v>461</v>
      </c>
      <c r="M3746" s="72">
        <f t="shared" si="315"/>
        <v>461</v>
      </c>
      <c r="N3746" s="1105" t="s">
        <v>5519</v>
      </c>
      <c r="O3746" s="1129" t="str">
        <f t="shared" si="316"/>
        <v>●</v>
      </c>
      <c r="P3746" s="175"/>
      <c r="Q3746" s="175"/>
      <c r="R3746" s="175"/>
      <c r="S3746" s="175"/>
      <c r="T3746" s="175"/>
      <c r="U3746" s="175"/>
      <c r="V3746" s="175"/>
      <c r="W3746" s="175"/>
      <c r="X3746" s="175"/>
      <c r="Y3746" s="175"/>
      <c r="Z3746" s="175"/>
      <c r="AA3746" s="175"/>
      <c r="AB3746" s="175"/>
      <c r="AC3746" s="175"/>
      <c r="AD3746" s="175"/>
      <c r="AE3746" s="175"/>
      <c r="AF3746" s="175"/>
      <c r="AG3746" s="175"/>
    </row>
    <row r="3747" spans="1:33">
      <c r="A3747" s="647" t="str">
        <f t="shared" si="313"/>
        <v>令和4</v>
      </c>
      <c r="B3747" s="739">
        <f t="shared" si="314"/>
        <v>91</v>
      </c>
      <c r="C3747" s="906">
        <v>44893</v>
      </c>
      <c r="D3747" s="906"/>
      <c r="E3747" s="910">
        <v>1</v>
      </c>
      <c r="F3747" s="911" t="s">
        <v>7817</v>
      </c>
      <c r="G3747" s="911" t="s">
        <v>2697</v>
      </c>
      <c r="H3747" s="911" t="s">
        <v>3321</v>
      </c>
      <c r="I3747" s="912" t="s">
        <v>7641</v>
      </c>
      <c r="J3747" s="913">
        <v>2</v>
      </c>
      <c r="K3747" s="914">
        <v>3</v>
      </c>
      <c r="L3747" s="914">
        <v>20</v>
      </c>
      <c r="M3747" s="72">
        <f t="shared" si="315"/>
        <v>20</v>
      </c>
      <c r="N3747" s="1117"/>
      <c r="O3747" s="1129" t="str">
        <f t="shared" si="316"/>
        <v/>
      </c>
      <c r="P3747" s="175"/>
      <c r="Q3747" s="175"/>
      <c r="R3747" s="175"/>
      <c r="S3747" s="175"/>
      <c r="T3747" s="175"/>
      <c r="U3747" s="175"/>
      <c r="V3747" s="175"/>
      <c r="W3747" s="175"/>
      <c r="X3747" s="175"/>
      <c r="Y3747" s="175"/>
      <c r="Z3747" s="175"/>
      <c r="AA3747" s="175"/>
      <c r="AB3747" s="175"/>
      <c r="AC3747" s="175"/>
      <c r="AD3747" s="175"/>
      <c r="AE3747" s="175"/>
      <c r="AF3747" s="175"/>
      <c r="AG3747" s="175"/>
    </row>
    <row r="3748" spans="1:33" ht="30">
      <c r="A3748" s="647" t="str">
        <f t="shared" si="313"/>
        <v>令和4</v>
      </c>
      <c r="B3748" s="739">
        <f t="shared" si="314"/>
        <v>52</v>
      </c>
      <c r="C3748" s="906">
        <v>44825</v>
      </c>
      <c r="D3748" s="906"/>
      <c r="E3748" s="910">
        <v>1</v>
      </c>
      <c r="F3748" s="911" t="s">
        <v>7818</v>
      </c>
      <c r="G3748" s="911" t="s">
        <v>7819</v>
      </c>
      <c r="H3748" s="911" t="s">
        <v>3321</v>
      </c>
      <c r="I3748" s="912" t="s">
        <v>7641</v>
      </c>
      <c r="J3748" s="913">
        <v>2</v>
      </c>
      <c r="K3748" s="914">
        <v>6</v>
      </c>
      <c r="L3748" s="914">
        <v>53</v>
      </c>
      <c r="M3748" s="72">
        <f t="shared" si="315"/>
        <v>53</v>
      </c>
      <c r="N3748" s="1117"/>
      <c r="O3748" s="1129" t="str">
        <f t="shared" si="316"/>
        <v>●</v>
      </c>
      <c r="P3748" s="175"/>
      <c r="Q3748" s="175"/>
      <c r="R3748" s="175"/>
      <c r="S3748" s="175"/>
      <c r="T3748" s="175"/>
      <c r="U3748" s="175"/>
      <c r="V3748" s="175"/>
      <c r="W3748" s="175"/>
      <c r="X3748" s="175"/>
      <c r="Y3748" s="175"/>
      <c r="Z3748" s="175"/>
      <c r="AA3748" s="175"/>
      <c r="AB3748" s="175"/>
      <c r="AC3748" s="175"/>
      <c r="AD3748" s="175"/>
      <c r="AE3748" s="175"/>
      <c r="AF3748" s="175"/>
      <c r="AG3748" s="175"/>
    </row>
    <row r="3749" spans="1:33">
      <c r="A3749" s="647" t="str">
        <f t="shared" si="313"/>
        <v>令和4</v>
      </c>
      <c r="B3749" s="739">
        <f t="shared" si="314"/>
        <v>40</v>
      </c>
      <c r="C3749" s="906">
        <v>44838</v>
      </c>
      <c r="D3749" s="906">
        <v>44839</v>
      </c>
      <c r="E3749" s="910">
        <v>2</v>
      </c>
      <c r="F3749" s="911" t="s">
        <v>7820</v>
      </c>
      <c r="G3749" s="911" t="s">
        <v>7526</v>
      </c>
      <c r="H3749" s="911" t="s">
        <v>2642</v>
      </c>
      <c r="I3749" s="912" t="s">
        <v>7641</v>
      </c>
      <c r="J3749" s="913">
        <v>2</v>
      </c>
      <c r="K3749" s="914">
        <v>10</v>
      </c>
      <c r="L3749" s="914">
        <v>92</v>
      </c>
      <c r="M3749" s="72">
        <f t="shared" si="315"/>
        <v>184</v>
      </c>
      <c r="N3749" s="1117"/>
      <c r="O3749" s="1129" t="str">
        <f t="shared" si="316"/>
        <v>●</v>
      </c>
      <c r="P3749" s="175"/>
      <c r="Q3749" s="175"/>
      <c r="R3749" s="175"/>
      <c r="S3749" s="175"/>
      <c r="T3749" s="175"/>
      <c r="U3749" s="175"/>
      <c r="V3749" s="175"/>
      <c r="W3749" s="175"/>
      <c r="X3749" s="175"/>
      <c r="Y3749" s="175"/>
      <c r="Z3749" s="175"/>
      <c r="AA3749" s="175"/>
      <c r="AB3749" s="175"/>
      <c r="AC3749" s="175"/>
      <c r="AD3749" s="175"/>
      <c r="AE3749" s="175"/>
      <c r="AF3749" s="175"/>
      <c r="AG3749" s="175"/>
    </row>
    <row r="3750" spans="1:33">
      <c r="A3750" s="647" t="str">
        <f t="shared" si="313"/>
        <v>令和4</v>
      </c>
      <c r="B3750" s="739">
        <f t="shared" si="314"/>
        <v>52</v>
      </c>
      <c r="C3750" s="906">
        <v>44840</v>
      </c>
      <c r="D3750" s="906"/>
      <c r="E3750" s="910">
        <v>1</v>
      </c>
      <c r="F3750" s="911" t="s">
        <v>7821</v>
      </c>
      <c r="G3750" s="911" t="s">
        <v>7822</v>
      </c>
      <c r="H3750" s="911" t="s">
        <v>2642</v>
      </c>
      <c r="I3750" s="912" t="s">
        <v>7641</v>
      </c>
      <c r="J3750" s="913">
        <v>2</v>
      </c>
      <c r="K3750" s="914">
        <v>6</v>
      </c>
      <c r="L3750" s="914">
        <v>78</v>
      </c>
      <c r="M3750" s="72">
        <f t="shared" si="315"/>
        <v>78</v>
      </c>
      <c r="N3750" s="1117"/>
      <c r="O3750" s="1129" t="str">
        <f t="shared" si="316"/>
        <v>●</v>
      </c>
      <c r="P3750" s="175"/>
      <c r="Q3750" s="175"/>
      <c r="R3750" s="175"/>
      <c r="S3750" s="175"/>
      <c r="T3750" s="175"/>
      <c r="U3750" s="175"/>
      <c r="V3750" s="175"/>
      <c r="W3750" s="175"/>
      <c r="X3750" s="175"/>
      <c r="Y3750" s="175"/>
      <c r="Z3750" s="175"/>
      <c r="AA3750" s="175"/>
      <c r="AB3750" s="175"/>
      <c r="AC3750" s="175"/>
      <c r="AD3750" s="175"/>
      <c r="AE3750" s="175"/>
      <c r="AF3750" s="175"/>
      <c r="AG3750" s="175"/>
    </row>
    <row r="3751" spans="1:33">
      <c r="A3751" s="647" t="str">
        <f t="shared" si="313"/>
        <v>令和4</v>
      </c>
      <c r="B3751" s="739">
        <f t="shared" si="314"/>
        <v>13</v>
      </c>
      <c r="C3751" s="906">
        <v>44798</v>
      </c>
      <c r="D3751" s="906">
        <v>44799</v>
      </c>
      <c r="E3751" s="910">
        <v>2</v>
      </c>
      <c r="F3751" s="911" t="s">
        <v>7823</v>
      </c>
      <c r="G3751" s="911" t="s">
        <v>7824</v>
      </c>
      <c r="H3751" s="911" t="s">
        <v>2741</v>
      </c>
      <c r="I3751" s="912" t="s">
        <v>7641</v>
      </c>
      <c r="J3751" s="913">
        <v>1</v>
      </c>
      <c r="K3751" s="914">
        <v>61</v>
      </c>
      <c r="L3751" s="914">
        <v>158</v>
      </c>
      <c r="M3751" s="72">
        <f t="shared" si="315"/>
        <v>316</v>
      </c>
      <c r="N3751" s="1117"/>
      <c r="O3751" s="1129" t="str">
        <f t="shared" si="316"/>
        <v/>
      </c>
      <c r="P3751" s="175"/>
      <c r="Q3751" s="175"/>
      <c r="R3751" s="175"/>
      <c r="S3751" s="175"/>
      <c r="T3751" s="175"/>
      <c r="U3751" s="175"/>
      <c r="V3751" s="175"/>
      <c r="W3751" s="175"/>
      <c r="X3751" s="175"/>
      <c r="Y3751" s="175"/>
      <c r="Z3751" s="175"/>
      <c r="AA3751" s="175"/>
      <c r="AB3751" s="175"/>
      <c r="AC3751" s="175"/>
      <c r="AD3751" s="175"/>
      <c r="AE3751" s="175"/>
      <c r="AF3751" s="175"/>
      <c r="AG3751" s="175"/>
    </row>
    <row r="3752" spans="1:33">
      <c r="A3752" s="647" t="str">
        <f t="shared" si="313"/>
        <v>令和4</v>
      </c>
      <c r="B3752" s="739">
        <f t="shared" si="314"/>
        <v>11</v>
      </c>
      <c r="C3752" s="906">
        <v>44937</v>
      </c>
      <c r="D3752" s="906">
        <v>44938</v>
      </c>
      <c r="E3752" s="910">
        <v>2</v>
      </c>
      <c r="F3752" s="911" t="s">
        <v>7825</v>
      </c>
      <c r="G3752" s="911" t="s">
        <v>7354</v>
      </c>
      <c r="H3752" s="911" t="s">
        <v>2760</v>
      </c>
      <c r="I3752" s="912" t="s">
        <v>7641</v>
      </c>
      <c r="J3752" s="913">
        <v>1</v>
      </c>
      <c r="K3752" s="914">
        <v>71</v>
      </c>
      <c r="L3752" s="914">
        <v>121</v>
      </c>
      <c r="M3752" s="72">
        <f t="shared" si="315"/>
        <v>242</v>
      </c>
      <c r="N3752" s="1117"/>
      <c r="O3752" s="1129" t="str">
        <f t="shared" si="316"/>
        <v/>
      </c>
      <c r="P3752" s="175"/>
      <c r="Q3752" s="175"/>
      <c r="R3752" s="175"/>
      <c r="S3752" s="175"/>
      <c r="T3752" s="175"/>
      <c r="U3752" s="175"/>
      <c r="V3752" s="175"/>
      <c r="W3752" s="175"/>
      <c r="X3752" s="175"/>
      <c r="Y3752" s="175"/>
      <c r="Z3752" s="175"/>
      <c r="AA3752" s="175"/>
      <c r="AB3752" s="175"/>
      <c r="AC3752" s="175"/>
      <c r="AD3752" s="175"/>
      <c r="AE3752" s="175"/>
      <c r="AF3752" s="175"/>
      <c r="AG3752" s="175"/>
    </row>
    <row r="3753" spans="1:33">
      <c r="A3753" s="647" t="str">
        <f t="shared" si="313"/>
        <v>令和4</v>
      </c>
      <c r="B3753" s="739">
        <f t="shared" si="314"/>
        <v>21</v>
      </c>
      <c r="C3753" s="906">
        <v>44866</v>
      </c>
      <c r="D3753" s="906">
        <v>44867</v>
      </c>
      <c r="E3753" s="665">
        <v>2</v>
      </c>
      <c r="F3753" s="907" t="s">
        <v>7826</v>
      </c>
      <c r="G3753" s="911" t="s">
        <v>7822</v>
      </c>
      <c r="H3753" s="911" t="s">
        <v>3321</v>
      </c>
      <c r="I3753" s="912" t="s">
        <v>7641</v>
      </c>
      <c r="J3753" s="913">
        <v>1</v>
      </c>
      <c r="K3753" s="656">
        <v>34</v>
      </c>
      <c r="L3753" s="656">
        <v>65</v>
      </c>
      <c r="M3753" s="72">
        <f t="shared" si="315"/>
        <v>130</v>
      </c>
      <c r="N3753" s="1105"/>
      <c r="O3753" s="1129" t="str">
        <f t="shared" si="316"/>
        <v>●</v>
      </c>
      <c r="P3753" s="175"/>
      <c r="Q3753" s="175"/>
      <c r="R3753" s="175"/>
      <c r="S3753" s="175"/>
      <c r="T3753" s="175"/>
      <c r="U3753" s="175"/>
      <c r="V3753" s="175"/>
      <c r="W3753" s="175"/>
      <c r="X3753" s="175"/>
      <c r="Y3753" s="175"/>
      <c r="Z3753" s="175"/>
      <c r="AA3753" s="175"/>
      <c r="AB3753" s="175"/>
      <c r="AC3753" s="175"/>
      <c r="AD3753" s="175"/>
      <c r="AE3753" s="175"/>
      <c r="AF3753" s="175"/>
      <c r="AG3753" s="175"/>
    </row>
    <row r="3754" spans="1:33">
      <c r="A3754" s="647" t="str">
        <f t="shared" si="313"/>
        <v>令和4</v>
      </c>
      <c r="B3754" s="739">
        <f t="shared" si="314"/>
        <v>127</v>
      </c>
      <c r="C3754" s="906">
        <v>44911</v>
      </c>
      <c r="D3754" s="906"/>
      <c r="E3754" s="910">
        <v>1</v>
      </c>
      <c r="F3754" s="911" t="s">
        <v>7827</v>
      </c>
      <c r="G3754" s="911" t="s">
        <v>7526</v>
      </c>
      <c r="H3754" s="911" t="s">
        <v>2760</v>
      </c>
      <c r="I3754" s="912" t="s">
        <v>7641</v>
      </c>
      <c r="J3754" s="913">
        <v>2</v>
      </c>
      <c r="K3754" s="914">
        <v>1</v>
      </c>
      <c r="L3754" s="914">
        <v>123</v>
      </c>
      <c r="M3754" s="72">
        <f t="shared" si="315"/>
        <v>123</v>
      </c>
      <c r="N3754" s="1117" t="s">
        <v>5519</v>
      </c>
      <c r="O3754" s="1129" t="str">
        <f t="shared" si="316"/>
        <v>●</v>
      </c>
      <c r="P3754" s="175"/>
      <c r="Q3754" s="175"/>
      <c r="R3754" s="175"/>
      <c r="S3754" s="175"/>
      <c r="T3754" s="175"/>
      <c r="U3754" s="175"/>
      <c r="V3754" s="175"/>
      <c r="W3754" s="175"/>
      <c r="X3754" s="175"/>
      <c r="Y3754" s="175"/>
      <c r="Z3754" s="175"/>
      <c r="AA3754" s="175"/>
      <c r="AB3754" s="175"/>
      <c r="AC3754" s="175"/>
      <c r="AD3754" s="175"/>
      <c r="AE3754" s="175"/>
      <c r="AF3754" s="175"/>
      <c r="AG3754" s="175"/>
    </row>
    <row r="3755" spans="1:33" ht="30">
      <c r="A3755" s="647" t="str">
        <f t="shared" si="313"/>
        <v>令和4</v>
      </c>
      <c r="B3755" s="739">
        <f t="shared" si="314"/>
        <v>127</v>
      </c>
      <c r="C3755" s="906">
        <v>44911</v>
      </c>
      <c r="D3755" s="906"/>
      <c r="E3755" s="910">
        <v>1</v>
      </c>
      <c r="F3755" s="911" t="s">
        <v>7828</v>
      </c>
      <c r="G3755" s="911" t="s">
        <v>7526</v>
      </c>
      <c r="H3755" s="911" t="s">
        <v>2642</v>
      </c>
      <c r="I3755" s="912" t="s">
        <v>7641</v>
      </c>
      <c r="J3755" s="913">
        <v>2</v>
      </c>
      <c r="K3755" s="914">
        <v>1</v>
      </c>
      <c r="L3755" s="914">
        <v>242</v>
      </c>
      <c r="M3755" s="72">
        <f t="shared" si="315"/>
        <v>242</v>
      </c>
      <c r="N3755" s="1117" t="s">
        <v>5519</v>
      </c>
      <c r="O3755" s="1129" t="str">
        <f t="shared" si="316"/>
        <v>●</v>
      </c>
      <c r="P3755" s="175"/>
      <c r="Q3755" s="175"/>
      <c r="R3755" s="175"/>
      <c r="S3755" s="175"/>
      <c r="T3755" s="175"/>
      <c r="U3755" s="175"/>
      <c r="V3755" s="175"/>
      <c r="W3755" s="175"/>
      <c r="X3755" s="175"/>
      <c r="Y3755" s="175"/>
      <c r="Z3755" s="175"/>
      <c r="AA3755" s="175"/>
      <c r="AB3755" s="175"/>
      <c r="AC3755" s="175"/>
      <c r="AD3755" s="175"/>
      <c r="AE3755" s="175"/>
      <c r="AF3755" s="175"/>
      <c r="AG3755" s="175"/>
    </row>
    <row r="3756" spans="1:33" ht="30">
      <c r="A3756" s="647" t="str">
        <f t="shared" si="313"/>
        <v>令和4</v>
      </c>
      <c r="B3756" s="739">
        <f t="shared" si="314"/>
        <v>52</v>
      </c>
      <c r="C3756" s="906">
        <v>44942</v>
      </c>
      <c r="D3756" s="906">
        <v>44949</v>
      </c>
      <c r="E3756" s="910">
        <v>1</v>
      </c>
      <c r="F3756" s="911" t="s">
        <v>7829</v>
      </c>
      <c r="G3756" s="911" t="s">
        <v>7526</v>
      </c>
      <c r="H3756" s="911" t="s">
        <v>2642</v>
      </c>
      <c r="I3756" s="912" t="s">
        <v>7641</v>
      </c>
      <c r="J3756" s="913">
        <v>2</v>
      </c>
      <c r="K3756" s="914">
        <v>6</v>
      </c>
      <c r="L3756" s="914">
        <v>123</v>
      </c>
      <c r="M3756" s="72">
        <f t="shared" si="315"/>
        <v>123</v>
      </c>
      <c r="N3756" s="1117"/>
      <c r="O3756" s="1129" t="str">
        <f t="shared" si="316"/>
        <v>●</v>
      </c>
      <c r="P3756" s="175"/>
      <c r="Q3756" s="175"/>
      <c r="R3756" s="175"/>
      <c r="S3756" s="175"/>
      <c r="T3756" s="175"/>
      <c r="U3756" s="175"/>
      <c r="V3756" s="175"/>
      <c r="W3756" s="175"/>
      <c r="X3756" s="175"/>
      <c r="Y3756" s="175"/>
      <c r="Z3756" s="175"/>
      <c r="AA3756" s="175"/>
      <c r="AB3756" s="175"/>
      <c r="AC3756" s="175"/>
      <c r="AD3756" s="175"/>
      <c r="AE3756" s="175"/>
      <c r="AF3756" s="175"/>
      <c r="AG3756" s="175"/>
    </row>
    <row r="3757" spans="1:33">
      <c r="A3757" s="647" t="str">
        <f t="shared" si="313"/>
        <v>令和4</v>
      </c>
      <c r="B3757" s="739">
        <f t="shared" si="314"/>
        <v>127</v>
      </c>
      <c r="C3757" s="906">
        <v>44958</v>
      </c>
      <c r="D3757" s="906"/>
      <c r="E3757" s="910">
        <v>1</v>
      </c>
      <c r="F3757" s="911" t="s">
        <v>7830</v>
      </c>
      <c r="G3757" s="911" t="s">
        <v>7526</v>
      </c>
      <c r="H3757" s="911" t="s">
        <v>2642</v>
      </c>
      <c r="I3757" s="912" t="s">
        <v>7641</v>
      </c>
      <c r="J3757" s="913">
        <v>2</v>
      </c>
      <c r="K3757" s="914">
        <v>1</v>
      </c>
      <c r="L3757" s="914">
        <v>432</v>
      </c>
      <c r="M3757" s="72">
        <f t="shared" si="315"/>
        <v>432</v>
      </c>
      <c r="N3757" s="1117" t="s">
        <v>5519</v>
      </c>
      <c r="O3757" s="1129" t="str">
        <f t="shared" si="316"/>
        <v>●</v>
      </c>
      <c r="P3757" s="175"/>
      <c r="Q3757" s="175"/>
      <c r="R3757" s="175"/>
      <c r="S3757" s="175"/>
      <c r="T3757" s="175"/>
      <c r="U3757" s="175"/>
      <c r="V3757" s="175"/>
      <c r="W3757" s="175"/>
      <c r="X3757" s="175"/>
      <c r="Y3757" s="175"/>
      <c r="Z3757" s="175"/>
      <c r="AA3757" s="175"/>
      <c r="AB3757" s="175"/>
      <c r="AC3757" s="175"/>
      <c r="AD3757" s="175"/>
      <c r="AE3757" s="175"/>
      <c r="AF3757" s="175"/>
      <c r="AG3757" s="175"/>
    </row>
    <row r="3758" spans="1:33">
      <c r="A3758" s="647" t="str">
        <f t="shared" si="313"/>
        <v>令和4</v>
      </c>
      <c r="B3758" s="739">
        <f t="shared" si="314"/>
        <v>52</v>
      </c>
      <c r="C3758" s="906">
        <v>44977</v>
      </c>
      <c r="D3758" s="906"/>
      <c r="E3758" s="910">
        <v>1</v>
      </c>
      <c r="F3758" s="927" t="s">
        <v>7831</v>
      </c>
      <c r="G3758" s="911" t="s">
        <v>7526</v>
      </c>
      <c r="H3758" s="911" t="s">
        <v>2642</v>
      </c>
      <c r="I3758" s="912" t="s">
        <v>7641</v>
      </c>
      <c r="J3758" s="913">
        <v>2</v>
      </c>
      <c r="K3758" s="914">
        <v>6</v>
      </c>
      <c r="L3758" s="914">
        <v>101</v>
      </c>
      <c r="M3758" s="72">
        <f t="shared" si="315"/>
        <v>101</v>
      </c>
      <c r="N3758" s="1117"/>
      <c r="O3758" s="1129" t="str">
        <f t="shared" si="316"/>
        <v>●</v>
      </c>
      <c r="P3758" s="175"/>
      <c r="Q3758" s="175"/>
      <c r="R3758" s="175"/>
      <c r="S3758" s="175"/>
      <c r="T3758" s="175"/>
      <c r="U3758" s="175"/>
      <c r="V3758" s="175"/>
      <c r="W3758" s="175"/>
      <c r="X3758" s="175"/>
      <c r="Y3758" s="175"/>
      <c r="Z3758" s="175"/>
      <c r="AA3758" s="175"/>
      <c r="AB3758" s="175"/>
      <c r="AC3758" s="175"/>
      <c r="AD3758" s="175"/>
      <c r="AE3758" s="175"/>
      <c r="AF3758" s="175"/>
      <c r="AG3758" s="175"/>
    </row>
    <row r="3759" spans="1:33">
      <c r="A3759" s="647" t="str">
        <f t="shared" si="313"/>
        <v>令和4</v>
      </c>
      <c r="B3759" s="739">
        <f t="shared" si="314"/>
        <v>91</v>
      </c>
      <c r="C3759" s="906">
        <v>44978</v>
      </c>
      <c r="D3759" s="906"/>
      <c r="E3759" s="910">
        <v>1</v>
      </c>
      <c r="F3759" s="927" t="s">
        <v>7832</v>
      </c>
      <c r="G3759" s="911" t="s">
        <v>7526</v>
      </c>
      <c r="H3759" s="911" t="s">
        <v>2741</v>
      </c>
      <c r="I3759" s="912" t="s">
        <v>7641</v>
      </c>
      <c r="J3759" s="913">
        <v>2</v>
      </c>
      <c r="K3759" s="914">
        <v>3</v>
      </c>
      <c r="L3759" s="914">
        <v>40</v>
      </c>
      <c r="M3759" s="72">
        <f t="shared" si="315"/>
        <v>40</v>
      </c>
      <c r="N3759" s="1117"/>
      <c r="O3759" s="1129" t="str">
        <f t="shared" si="316"/>
        <v>●</v>
      </c>
      <c r="P3759" s="175"/>
      <c r="Q3759" s="175"/>
      <c r="R3759" s="175"/>
      <c r="S3759" s="175"/>
      <c r="T3759" s="175"/>
      <c r="U3759" s="175"/>
      <c r="V3759" s="175"/>
      <c r="W3759" s="175"/>
      <c r="X3759" s="175"/>
      <c r="Y3759" s="175"/>
      <c r="Z3759" s="175"/>
      <c r="AA3759" s="175"/>
      <c r="AB3759" s="175"/>
      <c r="AC3759" s="175"/>
      <c r="AD3759" s="175"/>
      <c r="AE3759" s="175"/>
      <c r="AF3759" s="175"/>
      <c r="AG3759" s="175"/>
    </row>
    <row r="3760" spans="1:33">
      <c r="A3760" s="647" t="str">
        <f t="shared" si="313"/>
        <v>令和4</v>
      </c>
      <c r="B3760" s="739">
        <f t="shared" si="314"/>
        <v>127</v>
      </c>
      <c r="C3760" s="906">
        <v>44985</v>
      </c>
      <c r="D3760" s="906"/>
      <c r="E3760" s="910">
        <v>1</v>
      </c>
      <c r="F3760" s="927" t="s">
        <v>7833</v>
      </c>
      <c r="G3760" s="911" t="s">
        <v>7526</v>
      </c>
      <c r="H3760" s="911" t="s">
        <v>2642</v>
      </c>
      <c r="I3760" s="912" t="s">
        <v>7641</v>
      </c>
      <c r="J3760" s="913">
        <v>2</v>
      </c>
      <c r="K3760" s="914">
        <v>1</v>
      </c>
      <c r="L3760" s="914">
        <v>269</v>
      </c>
      <c r="M3760" s="72">
        <f t="shared" si="315"/>
        <v>269</v>
      </c>
      <c r="N3760" s="1117" t="s">
        <v>5519</v>
      </c>
      <c r="O3760" s="1129" t="str">
        <f t="shared" si="316"/>
        <v>●</v>
      </c>
      <c r="P3760" s="175"/>
      <c r="Q3760" s="175"/>
      <c r="R3760" s="175"/>
      <c r="S3760" s="175"/>
      <c r="T3760" s="175"/>
      <c r="U3760" s="175"/>
      <c r="V3760" s="175"/>
      <c r="W3760" s="175"/>
      <c r="X3760" s="175"/>
      <c r="Y3760" s="175"/>
      <c r="Z3760" s="175"/>
      <c r="AA3760" s="175"/>
      <c r="AB3760" s="175"/>
      <c r="AC3760" s="175"/>
      <c r="AD3760" s="175"/>
      <c r="AE3760" s="175"/>
      <c r="AF3760" s="175"/>
      <c r="AG3760" s="175"/>
    </row>
    <row r="3761" spans="1:33">
      <c r="A3761" s="647" t="str">
        <f t="shared" si="313"/>
        <v>令和4</v>
      </c>
      <c r="B3761" s="739">
        <f t="shared" si="314"/>
        <v>107</v>
      </c>
      <c r="C3761" s="906">
        <v>44999</v>
      </c>
      <c r="D3761" s="906"/>
      <c r="E3761" s="910">
        <v>1</v>
      </c>
      <c r="F3761" s="952" t="s">
        <v>7834</v>
      </c>
      <c r="G3761" s="911" t="s">
        <v>7526</v>
      </c>
      <c r="H3761" s="911" t="s">
        <v>2760</v>
      </c>
      <c r="I3761" s="912" t="s">
        <v>7641</v>
      </c>
      <c r="J3761" s="913">
        <v>2</v>
      </c>
      <c r="K3761" s="914">
        <v>2</v>
      </c>
      <c r="L3761" s="914">
        <v>117</v>
      </c>
      <c r="M3761" s="72">
        <f t="shared" si="315"/>
        <v>117</v>
      </c>
      <c r="N3761" s="1117" t="s">
        <v>5519</v>
      </c>
      <c r="O3761" s="1129" t="str">
        <f t="shared" si="316"/>
        <v>●</v>
      </c>
      <c r="P3761" s="175"/>
      <c r="Q3761" s="175"/>
      <c r="R3761" s="175"/>
      <c r="S3761" s="175"/>
      <c r="T3761" s="175"/>
      <c r="U3761" s="175"/>
      <c r="V3761" s="175"/>
      <c r="W3761" s="175"/>
      <c r="X3761" s="175"/>
      <c r="Y3761" s="175"/>
      <c r="Z3761" s="175"/>
      <c r="AA3761" s="175"/>
      <c r="AB3761" s="175"/>
      <c r="AC3761" s="175"/>
      <c r="AD3761" s="175"/>
      <c r="AE3761" s="175"/>
      <c r="AF3761" s="175"/>
      <c r="AG3761" s="175"/>
    </row>
    <row r="3762" spans="1:33">
      <c r="A3762" s="647" t="str">
        <f t="shared" si="313"/>
        <v>令和4</v>
      </c>
      <c r="B3762" s="739">
        <f t="shared" si="314"/>
        <v>27</v>
      </c>
      <c r="C3762" s="906">
        <v>45001</v>
      </c>
      <c r="D3762" s="906"/>
      <c r="E3762" s="910">
        <v>1</v>
      </c>
      <c r="F3762" s="927" t="s">
        <v>7835</v>
      </c>
      <c r="G3762" s="911" t="s">
        <v>7836</v>
      </c>
      <c r="H3762" s="911" t="s">
        <v>2642</v>
      </c>
      <c r="I3762" s="912" t="s">
        <v>7641</v>
      </c>
      <c r="J3762" s="913">
        <v>2</v>
      </c>
      <c r="K3762" s="914">
        <v>23</v>
      </c>
      <c r="L3762" s="914">
        <v>139</v>
      </c>
      <c r="M3762" s="72">
        <f t="shared" si="315"/>
        <v>139</v>
      </c>
      <c r="N3762" s="1117"/>
      <c r="O3762" s="1129" t="str">
        <f t="shared" si="316"/>
        <v>●</v>
      </c>
      <c r="P3762" s="175"/>
      <c r="Q3762" s="175"/>
      <c r="R3762" s="175"/>
      <c r="S3762" s="175"/>
      <c r="T3762" s="175"/>
      <c r="U3762" s="175"/>
      <c r="V3762" s="175"/>
      <c r="W3762" s="175"/>
      <c r="X3762" s="175"/>
      <c r="Y3762" s="175"/>
      <c r="Z3762" s="175"/>
      <c r="AA3762" s="175"/>
      <c r="AB3762" s="175"/>
      <c r="AC3762" s="175"/>
      <c r="AD3762" s="175"/>
      <c r="AE3762" s="175"/>
      <c r="AF3762" s="175"/>
      <c r="AG3762" s="175"/>
    </row>
    <row r="3763" spans="1:33">
      <c r="A3763" s="647" t="str">
        <f t="shared" si="313"/>
        <v>令和4</v>
      </c>
      <c r="B3763" s="739">
        <f t="shared" si="314"/>
        <v>40</v>
      </c>
      <c r="C3763" s="906">
        <v>45007</v>
      </c>
      <c r="D3763" s="906"/>
      <c r="E3763" s="910">
        <v>1</v>
      </c>
      <c r="F3763" s="927" t="s">
        <v>7837</v>
      </c>
      <c r="G3763" s="911" t="s">
        <v>7526</v>
      </c>
      <c r="H3763" s="911" t="s">
        <v>2642</v>
      </c>
      <c r="I3763" s="912" t="s">
        <v>7641</v>
      </c>
      <c r="J3763" s="913">
        <v>2</v>
      </c>
      <c r="K3763" s="914">
        <v>10</v>
      </c>
      <c r="L3763" s="914">
        <v>53</v>
      </c>
      <c r="M3763" s="72">
        <f t="shared" si="315"/>
        <v>53</v>
      </c>
      <c r="N3763" s="1117"/>
      <c r="O3763" s="1129" t="str">
        <f t="shared" si="316"/>
        <v>●</v>
      </c>
      <c r="P3763" s="175"/>
      <c r="Q3763" s="175"/>
      <c r="R3763" s="175"/>
      <c r="S3763" s="175"/>
      <c r="T3763" s="175"/>
      <c r="U3763" s="175"/>
      <c r="V3763" s="175"/>
      <c r="W3763" s="175"/>
      <c r="X3763" s="175"/>
      <c r="Y3763" s="175"/>
      <c r="Z3763" s="175"/>
      <c r="AA3763" s="175"/>
      <c r="AB3763" s="175"/>
      <c r="AC3763" s="175"/>
      <c r="AD3763" s="175"/>
      <c r="AE3763" s="175"/>
      <c r="AF3763" s="175"/>
      <c r="AG3763" s="175"/>
    </row>
    <row r="3764" spans="1:33">
      <c r="A3764" s="647" t="str">
        <f t="shared" si="313"/>
        <v>令和4</v>
      </c>
      <c r="B3764" s="739">
        <f t="shared" si="314"/>
        <v>7</v>
      </c>
      <c r="C3764" s="906">
        <v>44708</v>
      </c>
      <c r="D3764" s="906">
        <v>44709</v>
      </c>
      <c r="E3764" s="665">
        <v>2</v>
      </c>
      <c r="F3764" s="928" t="s">
        <v>7838</v>
      </c>
      <c r="G3764" s="928" t="s">
        <v>7839</v>
      </c>
      <c r="H3764" s="928" t="s">
        <v>2674</v>
      </c>
      <c r="I3764" s="929" t="s">
        <v>7840</v>
      </c>
      <c r="J3764" s="651">
        <v>1</v>
      </c>
      <c r="K3764" s="176">
        <v>115</v>
      </c>
      <c r="L3764" s="176">
        <v>207</v>
      </c>
      <c r="M3764" s="72">
        <f t="shared" si="315"/>
        <v>414</v>
      </c>
      <c r="N3764" s="1105"/>
      <c r="O3764" s="1129" t="str">
        <f t="shared" si="316"/>
        <v/>
      </c>
      <c r="P3764" s="175"/>
      <c r="Q3764" s="175"/>
      <c r="R3764" s="175"/>
      <c r="S3764" s="175"/>
      <c r="T3764" s="175"/>
      <c r="U3764" s="175"/>
      <c r="V3764" s="175"/>
      <c r="W3764" s="175"/>
      <c r="X3764" s="175"/>
      <c r="Y3764" s="175"/>
      <c r="Z3764" s="175"/>
      <c r="AA3764" s="175"/>
      <c r="AB3764" s="175"/>
      <c r="AC3764" s="175"/>
      <c r="AD3764" s="175"/>
      <c r="AE3764" s="175"/>
      <c r="AF3764" s="175"/>
      <c r="AG3764" s="175"/>
    </row>
    <row r="3765" spans="1:33">
      <c r="A3765" s="647" t="str">
        <f t="shared" si="313"/>
        <v>令和4</v>
      </c>
      <c r="B3765" s="739">
        <f t="shared" si="314"/>
        <v>107</v>
      </c>
      <c r="C3765" s="906">
        <v>44741</v>
      </c>
      <c r="D3765" s="906"/>
      <c r="E3765" s="665">
        <v>1</v>
      </c>
      <c r="F3765" s="928" t="s">
        <v>7841</v>
      </c>
      <c r="G3765" s="928" t="s">
        <v>7526</v>
      </c>
      <c r="H3765" s="928" t="s">
        <v>2674</v>
      </c>
      <c r="I3765" s="929" t="s">
        <v>7840</v>
      </c>
      <c r="J3765" s="651">
        <v>1</v>
      </c>
      <c r="K3765" s="176">
        <v>2</v>
      </c>
      <c r="L3765" s="176">
        <v>68</v>
      </c>
      <c r="M3765" s="72">
        <f t="shared" si="315"/>
        <v>68</v>
      </c>
      <c r="N3765" s="1105" t="s">
        <v>5519</v>
      </c>
      <c r="O3765" s="1129" t="str">
        <f t="shared" si="316"/>
        <v>●</v>
      </c>
      <c r="P3765" s="175"/>
      <c r="Q3765" s="175"/>
      <c r="R3765" s="175"/>
      <c r="S3765" s="175"/>
      <c r="T3765" s="175"/>
      <c r="U3765" s="175"/>
      <c r="V3765" s="175"/>
      <c r="W3765" s="175"/>
      <c r="X3765" s="175"/>
      <c r="Y3765" s="175"/>
      <c r="Z3765" s="175"/>
      <c r="AA3765" s="175"/>
      <c r="AB3765" s="175"/>
      <c r="AC3765" s="175"/>
      <c r="AD3765" s="175"/>
      <c r="AE3765" s="175"/>
      <c r="AF3765" s="175"/>
      <c r="AG3765" s="175"/>
    </row>
    <row r="3766" spans="1:33">
      <c r="A3766" s="647" t="str">
        <f t="shared" si="313"/>
        <v>令和4</v>
      </c>
      <c r="B3766" s="739">
        <f t="shared" si="314"/>
        <v>107</v>
      </c>
      <c r="C3766" s="906">
        <v>44799</v>
      </c>
      <c r="D3766" s="906"/>
      <c r="E3766" s="665">
        <v>1</v>
      </c>
      <c r="F3766" s="928" t="s">
        <v>7842</v>
      </c>
      <c r="G3766" s="928" t="s">
        <v>7526</v>
      </c>
      <c r="H3766" s="928" t="s">
        <v>2674</v>
      </c>
      <c r="I3766" s="929" t="s">
        <v>7840</v>
      </c>
      <c r="J3766" s="651">
        <v>1</v>
      </c>
      <c r="K3766" s="176">
        <v>2</v>
      </c>
      <c r="L3766" s="176">
        <v>186</v>
      </c>
      <c r="M3766" s="72">
        <f t="shared" si="315"/>
        <v>186</v>
      </c>
      <c r="N3766" s="1105" t="s">
        <v>5519</v>
      </c>
      <c r="O3766" s="1129" t="str">
        <f t="shared" si="316"/>
        <v>●</v>
      </c>
      <c r="P3766" s="175"/>
      <c r="Q3766" s="175"/>
      <c r="R3766" s="175"/>
      <c r="S3766" s="175"/>
      <c r="T3766" s="175"/>
      <c r="U3766" s="175"/>
      <c r="V3766" s="175"/>
      <c r="W3766" s="175"/>
      <c r="X3766" s="175"/>
      <c r="Y3766" s="175"/>
      <c r="Z3766" s="175"/>
      <c r="AA3766" s="175"/>
      <c r="AB3766" s="175"/>
      <c r="AC3766" s="175"/>
      <c r="AD3766" s="175"/>
      <c r="AE3766" s="175"/>
      <c r="AF3766" s="175"/>
      <c r="AG3766" s="175"/>
    </row>
    <row r="3767" spans="1:33">
      <c r="A3767" s="647" t="str">
        <f t="shared" si="313"/>
        <v>令和4</v>
      </c>
      <c r="B3767" s="739">
        <f t="shared" si="314"/>
        <v>91</v>
      </c>
      <c r="C3767" s="906">
        <v>44908</v>
      </c>
      <c r="D3767" s="906"/>
      <c r="E3767" s="665">
        <v>1</v>
      </c>
      <c r="F3767" s="928" t="s">
        <v>7843</v>
      </c>
      <c r="G3767" s="928" t="s">
        <v>7526</v>
      </c>
      <c r="H3767" s="928" t="s">
        <v>2674</v>
      </c>
      <c r="I3767" s="929" t="s">
        <v>7840</v>
      </c>
      <c r="J3767" s="651">
        <v>1</v>
      </c>
      <c r="K3767" s="176">
        <v>3</v>
      </c>
      <c r="L3767" s="176">
        <v>78</v>
      </c>
      <c r="M3767" s="72">
        <f t="shared" si="315"/>
        <v>78</v>
      </c>
      <c r="N3767" s="1105" t="s">
        <v>5342</v>
      </c>
      <c r="O3767" s="1129" t="str">
        <f t="shared" si="316"/>
        <v>●</v>
      </c>
      <c r="P3767" s="175"/>
      <c r="Q3767" s="175"/>
      <c r="R3767" s="175"/>
      <c r="S3767" s="175"/>
      <c r="T3767" s="175"/>
      <c r="U3767" s="175"/>
      <c r="V3767" s="175"/>
      <c r="W3767" s="175"/>
      <c r="X3767" s="175"/>
      <c r="Y3767" s="175"/>
      <c r="Z3767" s="175"/>
      <c r="AA3767" s="175"/>
      <c r="AB3767" s="175"/>
      <c r="AC3767" s="175"/>
      <c r="AD3767" s="175"/>
      <c r="AE3767" s="175"/>
      <c r="AF3767" s="175"/>
      <c r="AG3767" s="175"/>
    </row>
    <row r="3768" spans="1:33">
      <c r="A3768" s="647" t="str">
        <f t="shared" si="313"/>
        <v>令和4</v>
      </c>
      <c r="B3768" s="739">
        <f t="shared" si="314"/>
        <v>107</v>
      </c>
      <c r="C3768" s="906">
        <v>44949</v>
      </c>
      <c r="D3768" s="906"/>
      <c r="E3768" s="665">
        <v>1</v>
      </c>
      <c r="F3768" s="928" t="s">
        <v>7844</v>
      </c>
      <c r="G3768" s="928" t="s">
        <v>7526</v>
      </c>
      <c r="H3768" s="928" t="s">
        <v>2674</v>
      </c>
      <c r="I3768" s="929" t="s">
        <v>7840</v>
      </c>
      <c r="J3768" s="651">
        <v>1</v>
      </c>
      <c r="K3768" s="176">
        <v>2</v>
      </c>
      <c r="L3768" s="176">
        <v>76</v>
      </c>
      <c r="M3768" s="72">
        <f t="shared" si="315"/>
        <v>76</v>
      </c>
      <c r="N3768" s="1105" t="s">
        <v>5342</v>
      </c>
      <c r="O3768" s="1129" t="str">
        <f t="shared" si="316"/>
        <v>●</v>
      </c>
      <c r="P3768" s="175"/>
      <c r="Q3768" s="175"/>
      <c r="R3768" s="175"/>
      <c r="S3768" s="175"/>
      <c r="T3768" s="175"/>
      <c r="U3768" s="175"/>
      <c r="V3768" s="175"/>
      <c r="W3768" s="175"/>
      <c r="X3768" s="175"/>
      <c r="Y3768" s="175"/>
      <c r="Z3768" s="175"/>
      <c r="AA3768" s="175"/>
      <c r="AB3768" s="175"/>
      <c r="AC3768" s="175"/>
      <c r="AD3768" s="175"/>
      <c r="AE3768" s="175"/>
      <c r="AF3768" s="175"/>
      <c r="AG3768" s="175"/>
    </row>
    <row r="3769" spans="1:33">
      <c r="A3769" s="647" t="str">
        <f t="shared" si="313"/>
        <v>令和4</v>
      </c>
      <c r="B3769" s="739">
        <f t="shared" si="314"/>
        <v>74</v>
      </c>
      <c r="C3769" s="906">
        <v>44950</v>
      </c>
      <c r="D3769" s="906"/>
      <c r="E3769" s="665">
        <v>1</v>
      </c>
      <c r="F3769" s="928" t="s">
        <v>7845</v>
      </c>
      <c r="G3769" s="928" t="s">
        <v>7846</v>
      </c>
      <c r="H3769" s="928" t="s">
        <v>2674</v>
      </c>
      <c r="I3769" s="929" t="s">
        <v>7840</v>
      </c>
      <c r="J3769" s="651">
        <v>2</v>
      </c>
      <c r="K3769" s="176">
        <v>4</v>
      </c>
      <c r="L3769" s="176">
        <f>20+136</f>
        <v>156</v>
      </c>
      <c r="M3769" s="72">
        <f t="shared" si="315"/>
        <v>156</v>
      </c>
      <c r="N3769" s="1105" t="s">
        <v>5342</v>
      </c>
      <c r="O3769" s="1129" t="str">
        <f t="shared" si="316"/>
        <v/>
      </c>
      <c r="P3769" s="175"/>
      <c r="Q3769" s="175"/>
      <c r="R3769" s="175"/>
      <c r="S3769" s="175"/>
      <c r="T3769" s="175"/>
      <c r="U3769" s="175"/>
      <c r="V3769" s="175"/>
      <c r="W3769" s="175"/>
      <c r="X3769" s="175"/>
      <c r="Y3769" s="175"/>
      <c r="Z3769" s="175"/>
      <c r="AA3769" s="175"/>
      <c r="AB3769" s="175"/>
      <c r="AC3769" s="175"/>
      <c r="AD3769" s="175"/>
      <c r="AE3769" s="175"/>
      <c r="AF3769" s="175"/>
      <c r="AG3769" s="175"/>
    </row>
    <row r="3770" spans="1:33">
      <c r="A3770" s="647" t="str">
        <f t="shared" si="313"/>
        <v>令和4</v>
      </c>
      <c r="B3770" s="739">
        <f t="shared" si="314"/>
        <v>107</v>
      </c>
      <c r="C3770" s="906">
        <v>44977</v>
      </c>
      <c r="D3770" s="906"/>
      <c r="E3770" s="665">
        <v>1</v>
      </c>
      <c r="F3770" s="928" t="s">
        <v>7847</v>
      </c>
      <c r="G3770" s="928" t="s">
        <v>7848</v>
      </c>
      <c r="H3770" s="928" t="s">
        <v>2674</v>
      </c>
      <c r="I3770" s="929" t="s">
        <v>7840</v>
      </c>
      <c r="J3770" s="651">
        <v>1</v>
      </c>
      <c r="K3770" s="176">
        <v>2</v>
      </c>
      <c r="L3770" s="176">
        <f>87+15</f>
        <v>102</v>
      </c>
      <c r="M3770" s="72">
        <f t="shared" si="315"/>
        <v>102</v>
      </c>
      <c r="N3770" s="1105" t="s">
        <v>5342</v>
      </c>
      <c r="O3770" s="1129" t="str">
        <f t="shared" si="316"/>
        <v/>
      </c>
      <c r="P3770" s="175"/>
      <c r="Q3770" s="175"/>
      <c r="R3770" s="175"/>
      <c r="S3770" s="175"/>
      <c r="T3770" s="175"/>
      <c r="U3770" s="175"/>
      <c r="V3770" s="175"/>
      <c r="W3770" s="175"/>
      <c r="X3770" s="175"/>
      <c r="Y3770" s="175"/>
      <c r="Z3770" s="175"/>
      <c r="AA3770" s="175"/>
      <c r="AB3770" s="175"/>
      <c r="AC3770" s="175"/>
      <c r="AD3770" s="175"/>
      <c r="AE3770" s="175"/>
      <c r="AF3770" s="175"/>
      <c r="AG3770" s="175"/>
    </row>
    <row r="3771" spans="1:33">
      <c r="A3771" s="647" t="str">
        <f t="shared" si="313"/>
        <v>令和4</v>
      </c>
      <c r="B3771" s="739">
        <f t="shared" si="314"/>
        <v>107</v>
      </c>
      <c r="C3771" s="906">
        <v>44988</v>
      </c>
      <c r="D3771" s="906"/>
      <c r="E3771" s="665">
        <v>1</v>
      </c>
      <c r="F3771" s="928" t="s">
        <v>7849</v>
      </c>
      <c r="G3771" s="928" t="s">
        <v>7850</v>
      </c>
      <c r="H3771" s="928" t="s">
        <v>2674</v>
      </c>
      <c r="I3771" s="929" t="s">
        <v>7840</v>
      </c>
      <c r="J3771" s="651">
        <v>1</v>
      </c>
      <c r="K3771" s="176">
        <v>2</v>
      </c>
      <c r="L3771" s="176">
        <v>27</v>
      </c>
      <c r="M3771" s="72">
        <f t="shared" si="315"/>
        <v>27</v>
      </c>
      <c r="N3771" s="1105" t="s">
        <v>5342</v>
      </c>
      <c r="O3771" s="1129" t="str">
        <f t="shared" si="316"/>
        <v/>
      </c>
      <c r="P3771" s="175"/>
      <c r="Q3771" s="175"/>
      <c r="R3771" s="175"/>
      <c r="S3771" s="175"/>
      <c r="T3771" s="175"/>
      <c r="U3771" s="175"/>
      <c r="V3771" s="175"/>
      <c r="W3771" s="175"/>
      <c r="X3771" s="175"/>
      <c r="Y3771" s="175"/>
      <c r="Z3771" s="175"/>
      <c r="AA3771" s="175"/>
      <c r="AB3771" s="175"/>
      <c r="AC3771" s="175"/>
      <c r="AD3771" s="175"/>
      <c r="AE3771" s="175"/>
      <c r="AF3771" s="175"/>
      <c r="AG3771" s="175"/>
    </row>
    <row r="3772" spans="1:33">
      <c r="A3772" s="647" t="str">
        <f t="shared" si="313"/>
        <v>令和4</v>
      </c>
      <c r="B3772" s="739">
        <f t="shared" si="314"/>
        <v>107</v>
      </c>
      <c r="C3772" s="906">
        <v>44993</v>
      </c>
      <c r="D3772" s="906"/>
      <c r="E3772" s="665">
        <v>1</v>
      </c>
      <c r="F3772" s="928" t="s">
        <v>7851</v>
      </c>
      <c r="G3772" s="928" t="s">
        <v>7495</v>
      </c>
      <c r="H3772" s="928" t="s">
        <v>2674</v>
      </c>
      <c r="I3772" s="929" t="s">
        <v>7840</v>
      </c>
      <c r="J3772" s="651">
        <v>1</v>
      </c>
      <c r="K3772" s="176">
        <v>2</v>
      </c>
      <c r="L3772" s="176">
        <v>165</v>
      </c>
      <c r="M3772" s="72">
        <f t="shared" si="315"/>
        <v>165</v>
      </c>
      <c r="N3772" s="1105" t="s">
        <v>5342</v>
      </c>
      <c r="O3772" s="1129" t="str">
        <f t="shared" si="316"/>
        <v>●</v>
      </c>
      <c r="P3772" s="175"/>
      <c r="Q3772" s="175"/>
      <c r="R3772" s="175"/>
      <c r="S3772" s="175"/>
      <c r="T3772" s="175"/>
      <c r="U3772" s="175"/>
      <c r="V3772" s="175"/>
      <c r="W3772" s="175"/>
      <c r="X3772" s="175"/>
      <c r="Y3772" s="175"/>
      <c r="Z3772" s="175"/>
      <c r="AA3772" s="175"/>
      <c r="AB3772" s="175"/>
      <c r="AC3772" s="175"/>
      <c r="AD3772" s="175"/>
      <c r="AE3772" s="175"/>
      <c r="AF3772" s="175"/>
      <c r="AG3772" s="175"/>
    </row>
    <row r="3773" spans="1:33">
      <c r="A3773" s="647" t="str">
        <f t="shared" si="313"/>
        <v>令和4</v>
      </c>
      <c r="B3773" s="739">
        <f t="shared" si="314"/>
        <v>107</v>
      </c>
      <c r="C3773" s="906">
        <v>44994</v>
      </c>
      <c r="D3773" s="906"/>
      <c r="E3773" s="665">
        <v>1</v>
      </c>
      <c r="F3773" s="928" t="s">
        <v>7852</v>
      </c>
      <c r="G3773" s="928" t="s">
        <v>7495</v>
      </c>
      <c r="H3773" s="928" t="s">
        <v>2674</v>
      </c>
      <c r="I3773" s="929" t="s">
        <v>7840</v>
      </c>
      <c r="J3773" s="651">
        <v>1</v>
      </c>
      <c r="K3773" s="176">
        <v>2</v>
      </c>
      <c r="L3773" s="176">
        <v>185</v>
      </c>
      <c r="M3773" s="72">
        <f t="shared" si="315"/>
        <v>185</v>
      </c>
      <c r="N3773" s="1105" t="s">
        <v>5342</v>
      </c>
      <c r="O3773" s="1129" t="str">
        <f t="shared" si="316"/>
        <v>●</v>
      </c>
      <c r="P3773" s="175"/>
      <c r="Q3773" s="175"/>
      <c r="R3773" s="175"/>
      <c r="S3773" s="175"/>
      <c r="T3773" s="175"/>
      <c r="U3773" s="175"/>
      <c r="V3773" s="175"/>
      <c r="W3773" s="175"/>
      <c r="X3773" s="175"/>
      <c r="Y3773" s="175"/>
      <c r="Z3773" s="175"/>
      <c r="AA3773" s="175"/>
      <c r="AB3773" s="175"/>
      <c r="AC3773" s="175"/>
      <c r="AD3773" s="175"/>
      <c r="AE3773" s="175"/>
      <c r="AF3773" s="175"/>
      <c r="AG3773" s="175"/>
    </row>
    <row r="3774" spans="1:33">
      <c r="A3774" s="647" t="str">
        <f t="shared" si="313"/>
        <v>令和4</v>
      </c>
      <c r="B3774" s="739">
        <f t="shared" si="314"/>
        <v>107</v>
      </c>
      <c r="C3774" s="906">
        <v>44998</v>
      </c>
      <c r="D3774" s="906"/>
      <c r="E3774" s="665">
        <v>1</v>
      </c>
      <c r="F3774" s="928" t="s">
        <v>7853</v>
      </c>
      <c r="G3774" s="928" t="s">
        <v>7854</v>
      </c>
      <c r="H3774" s="928" t="s">
        <v>2674</v>
      </c>
      <c r="I3774" s="929" t="s">
        <v>7840</v>
      </c>
      <c r="J3774" s="651">
        <v>1</v>
      </c>
      <c r="K3774" s="176">
        <v>2</v>
      </c>
      <c r="L3774" s="176">
        <f>105+21</f>
        <v>126</v>
      </c>
      <c r="M3774" s="72">
        <f t="shared" si="315"/>
        <v>126</v>
      </c>
      <c r="N3774" s="1105" t="s">
        <v>5342</v>
      </c>
      <c r="O3774" s="1129" t="str">
        <f t="shared" si="316"/>
        <v/>
      </c>
      <c r="P3774" s="175"/>
      <c r="Q3774" s="175"/>
      <c r="R3774" s="175"/>
      <c r="S3774" s="175"/>
      <c r="T3774" s="175"/>
      <c r="U3774" s="175"/>
      <c r="V3774" s="175"/>
      <c r="W3774" s="175"/>
      <c r="X3774" s="175"/>
      <c r="Y3774" s="175"/>
      <c r="Z3774" s="175"/>
      <c r="AA3774" s="175"/>
      <c r="AB3774" s="175"/>
      <c r="AC3774" s="175"/>
      <c r="AD3774" s="175"/>
      <c r="AE3774" s="175"/>
      <c r="AF3774" s="175"/>
      <c r="AG3774" s="175"/>
    </row>
    <row r="3775" spans="1:33">
      <c r="A3775" s="647" t="str">
        <f t="shared" si="313"/>
        <v>令和4</v>
      </c>
      <c r="B3775" s="739">
        <f t="shared" si="314"/>
        <v>32</v>
      </c>
      <c r="C3775" s="906">
        <v>44714</v>
      </c>
      <c r="D3775" s="906"/>
      <c r="E3775" s="665">
        <v>1</v>
      </c>
      <c r="F3775" s="928" t="s">
        <v>7855</v>
      </c>
      <c r="G3775" s="907" t="s">
        <v>7495</v>
      </c>
      <c r="H3775" s="907" t="s">
        <v>2852</v>
      </c>
      <c r="I3775" s="929" t="s">
        <v>7793</v>
      </c>
      <c r="J3775" s="696" t="s">
        <v>3506</v>
      </c>
      <c r="K3775" s="656">
        <v>15</v>
      </c>
      <c r="L3775" s="656">
        <v>315</v>
      </c>
      <c r="M3775" s="72">
        <f t="shared" si="315"/>
        <v>315</v>
      </c>
      <c r="N3775" s="1105" t="s">
        <v>5342</v>
      </c>
      <c r="O3775" s="1129" t="str">
        <f t="shared" si="316"/>
        <v>●</v>
      </c>
      <c r="P3775" s="175"/>
      <c r="Q3775" s="175"/>
      <c r="R3775" s="175"/>
      <c r="S3775" s="175"/>
      <c r="T3775" s="175"/>
      <c r="U3775" s="175"/>
      <c r="V3775" s="175"/>
      <c r="W3775" s="175"/>
      <c r="X3775" s="175"/>
      <c r="Y3775" s="175"/>
      <c r="Z3775" s="175"/>
      <c r="AA3775" s="175"/>
      <c r="AB3775" s="175"/>
      <c r="AC3775" s="175"/>
      <c r="AD3775" s="175"/>
      <c r="AE3775" s="175"/>
      <c r="AF3775" s="175"/>
      <c r="AG3775" s="175"/>
    </row>
    <row r="3776" spans="1:33">
      <c r="A3776" s="647" t="str">
        <f t="shared" si="313"/>
        <v>令和4</v>
      </c>
      <c r="B3776" s="739">
        <f t="shared" si="314"/>
        <v>14</v>
      </c>
      <c r="C3776" s="906">
        <v>44761</v>
      </c>
      <c r="D3776" s="906">
        <v>44762</v>
      </c>
      <c r="E3776" s="665">
        <v>2</v>
      </c>
      <c r="F3776" s="928" t="s">
        <v>7856</v>
      </c>
      <c r="G3776" s="907" t="s">
        <v>7495</v>
      </c>
      <c r="H3776" s="907" t="s">
        <v>2852</v>
      </c>
      <c r="I3776" s="929" t="s">
        <v>7793</v>
      </c>
      <c r="J3776" s="696" t="s">
        <v>5345</v>
      </c>
      <c r="K3776" s="656">
        <v>60</v>
      </c>
      <c r="L3776" s="656">
        <v>106</v>
      </c>
      <c r="M3776" s="72">
        <f t="shared" si="315"/>
        <v>212</v>
      </c>
      <c r="N3776" s="1105"/>
      <c r="O3776" s="1129" t="str">
        <f t="shared" si="316"/>
        <v>●</v>
      </c>
      <c r="P3776" s="175"/>
      <c r="Q3776" s="175"/>
      <c r="R3776" s="175"/>
      <c r="S3776" s="175"/>
      <c r="T3776" s="175"/>
      <c r="U3776" s="175"/>
      <c r="V3776" s="175"/>
      <c r="W3776" s="175"/>
      <c r="X3776" s="175"/>
      <c r="Y3776" s="175"/>
      <c r="Z3776" s="175"/>
      <c r="AA3776" s="175"/>
      <c r="AB3776" s="175"/>
      <c r="AC3776" s="175"/>
      <c r="AD3776" s="175"/>
      <c r="AE3776" s="175"/>
      <c r="AF3776" s="175"/>
      <c r="AG3776" s="175"/>
    </row>
    <row r="3777" spans="1:33">
      <c r="A3777" s="647" t="str">
        <f t="shared" si="313"/>
        <v>令和4</v>
      </c>
      <c r="B3777" s="739">
        <f t="shared" si="314"/>
        <v>91</v>
      </c>
      <c r="C3777" s="906">
        <v>44781</v>
      </c>
      <c r="D3777" s="906"/>
      <c r="E3777" s="665">
        <v>1</v>
      </c>
      <c r="F3777" s="928" t="s">
        <v>7857</v>
      </c>
      <c r="G3777" s="907" t="s">
        <v>7495</v>
      </c>
      <c r="H3777" s="907" t="s">
        <v>2852</v>
      </c>
      <c r="I3777" s="929" t="s">
        <v>7793</v>
      </c>
      <c r="J3777" s="696" t="s">
        <v>3506</v>
      </c>
      <c r="K3777" s="656">
        <v>3</v>
      </c>
      <c r="L3777" s="656">
        <v>312</v>
      </c>
      <c r="M3777" s="72">
        <f t="shared" si="315"/>
        <v>312</v>
      </c>
      <c r="N3777" s="1105" t="s">
        <v>5342</v>
      </c>
      <c r="O3777" s="1129" t="str">
        <f t="shared" si="316"/>
        <v>●</v>
      </c>
      <c r="P3777" s="175"/>
      <c r="Q3777" s="175"/>
      <c r="R3777" s="175"/>
      <c r="S3777" s="175"/>
      <c r="T3777" s="175"/>
      <c r="U3777" s="175"/>
      <c r="V3777" s="175"/>
      <c r="W3777" s="175"/>
      <c r="X3777" s="175"/>
      <c r="Y3777" s="175"/>
      <c r="Z3777" s="175"/>
      <c r="AA3777" s="175"/>
      <c r="AB3777" s="175"/>
      <c r="AC3777" s="175"/>
      <c r="AD3777" s="175"/>
      <c r="AE3777" s="175"/>
      <c r="AF3777" s="175"/>
      <c r="AG3777" s="175"/>
    </row>
    <row r="3778" spans="1:33">
      <c r="A3778" s="647" t="str">
        <f t="shared" ref="A3778:A3841" si="317">IF(TEXT(EDATE(C3778,-3),"ggge")="平成31","令和1",TEXT(EDATE(C3778,-3),"ggge"))</f>
        <v>令和4</v>
      </c>
      <c r="B3778" s="739">
        <f t="shared" si="314"/>
        <v>91</v>
      </c>
      <c r="C3778" s="906">
        <v>44773</v>
      </c>
      <c r="D3778" s="906"/>
      <c r="E3778" s="665">
        <v>1</v>
      </c>
      <c r="F3778" s="928" t="s">
        <v>7858</v>
      </c>
      <c r="G3778" s="907" t="s">
        <v>7859</v>
      </c>
      <c r="H3778" s="907" t="s">
        <v>7860</v>
      </c>
      <c r="I3778" s="929" t="s">
        <v>7793</v>
      </c>
      <c r="J3778" s="696" t="s">
        <v>3506</v>
      </c>
      <c r="K3778" s="656">
        <v>3</v>
      </c>
      <c r="L3778" s="656">
        <v>18</v>
      </c>
      <c r="M3778" s="72">
        <f t="shared" si="315"/>
        <v>18</v>
      </c>
      <c r="N3778" s="1105" t="s">
        <v>5342</v>
      </c>
      <c r="O3778" s="1129" t="str">
        <f t="shared" si="316"/>
        <v/>
      </c>
      <c r="P3778" s="175"/>
      <c r="Q3778" s="175"/>
      <c r="R3778" s="175"/>
      <c r="S3778" s="175"/>
      <c r="T3778" s="175"/>
      <c r="U3778" s="175"/>
      <c r="V3778" s="175"/>
      <c r="W3778" s="175"/>
      <c r="X3778" s="175"/>
      <c r="Y3778" s="175"/>
      <c r="Z3778" s="175"/>
      <c r="AA3778" s="175"/>
      <c r="AB3778" s="175"/>
      <c r="AC3778" s="175"/>
      <c r="AD3778" s="175"/>
      <c r="AE3778" s="175"/>
      <c r="AF3778" s="175"/>
      <c r="AG3778" s="175"/>
    </row>
    <row r="3779" spans="1:33">
      <c r="A3779" s="647" t="str">
        <f t="shared" si="317"/>
        <v>令和4</v>
      </c>
      <c r="B3779" s="739">
        <f t="shared" si="314"/>
        <v>10</v>
      </c>
      <c r="C3779" s="906">
        <v>44838</v>
      </c>
      <c r="D3779" s="906">
        <v>44839</v>
      </c>
      <c r="E3779" s="665">
        <v>2</v>
      </c>
      <c r="F3779" s="928" t="s">
        <v>7861</v>
      </c>
      <c r="G3779" s="907" t="s">
        <v>7495</v>
      </c>
      <c r="H3779" s="907" t="s">
        <v>2852</v>
      </c>
      <c r="I3779" s="929" t="s">
        <v>7793</v>
      </c>
      <c r="J3779" s="697">
        <v>1</v>
      </c>
      <c r="K3779" s="656">
        <v>75</v>
      </c>
      <c r="L3779" s="656">
        <v>113</v>
      </c>
      <c r="M3779" s="72">
        <f t="shared" si="315"/>
        <v>226</v>
      </c>
      <c r="N3779" s="1105"/>
      <c r="O3779" s="1129" t="str">
        <f t="shared" si="316"/>
        <v>●</v>
      </c>
      <c r="P3779" s="175"/>
      <c r="Q3779" s="175"/>
      <c r="R3779" s="175"/>
      <c r="S3779" s="175"/>
      <c r="T3779" s="175"/>
      <c r="U3779" s="175"/>
      <c r="V3779" s="175"/>
      <c r="W3779" s="175"/>
      <c r="X3779" s="175"/>
      <c r="Y3779" s="175"/>
      <c r="Z3779" s="175"/>
      <c r="AA3779" s="175"/>
      <c r="AB3779" s="175"/>
      <c r="AC3779" s="175"/>
      <c r="AD3779" s="175"/>
      <c r="AE3779" s="175"/>
      <c r="AF3779" s="175"/>
      <c r="AG3779" s="175"/>
    </row>
    <row r="3780" spans="1:33">
      <c r="A3780" s="647" t="str">
        <f t="shared" si="317"/>
        <v>令和4</v>
      </c>
      <c r="B3780" s="739">
        <f t="shared" ref="B3780:B3843" si="318">IF(ISBLANK(K3780),"-",COUNTIFS($K:$K,"&gt;"&amp;K3780,A:A,A3780)+1)</f>
        <v>74</v>
      </c>
      <c r="C3780" s="906">
        <v>44846</v>
      </c>
      <c r="D3780" s="906"/>
      <c r="E3780" s="665">
        <v>1</v>
      </c>
      <c r="F3780" s="928" t="s">
        <v>7862</v>
      </c>
      <c r="G3780" s="907" t="s">
        <v>7495</v>
      </c>
      <c r="H3780" s="907" t="s">
        <v>2852</v>
      </c>
      <c r="I3780" s="929" t="s">
        <v>7793</v>
      </c>
      <c r="J3780" s="697">
        <v>2</v>
      </c>
      <c r="K3780" s="656">
        <v>4</v>
      </c>
      <c r="L3780" s="656">
        <v>152</v>
      </c>
      <c r="M3780" s="72">
        <f t="shared" ref="M3780:M3844" si="319">E3780*L3780</f>
        <v>152</v>
      </c>
      <c r="N3780" s="1105"/>
      <c r="O3780" s="1129" t="str">
        <f t="shared" ref="O3780:O3843" si="320">IF(COUNTIF(G3780,"*オンライン*"),"●","")</f>
        <v>●</v>
      </c>
      <c r="P3780" s="175"/>
      <c r="Q3780" s="175"/>
      <c r="R3780" s="175"/>
      <c r="S3780" s="175"/>
      <c r="T3780" s="175"/>
      <c r="U3780" s="175"/>
      <c r="V3780" s="175"/>
      <c r="W3780" s="175"/>
      <c r="X3780" s="175"/>
      <c r="Y3780" s="175"/>
      <c r="Z3780" s="175"/>
      <c r="AA3780" s="175"/>
      <c r="AB3780" s="175"/>
      <c r="AC3780" s="175"/>
      <c r="AD3780" s="175"/>
      <c r="AE3780" s="175"/>
      <c r="AF3780" s="175"/>
      <c r="AG3780" s="175"/>
    </row>
    <row r="3781" spans="1:33">
      <c r="A3781" s="647" t="str">
        <f t="shared" si="317"/>
        <v>令和4</v>
      </c>
      <c r="B3781" s="739">
        <f t="shared" si="318"/>
        <v>52</v>
      </c>
      <c r="C3781" s="906">
        <v>44848</v>
      </c>
      <c r="D3781" s="906"/>
      <c r="E3781" s="665">
        <v>1</v>
      </c>
      <c r="F3781" s="928" t="s">
        <v>7863</v>
      </c>
      <c r="G3781" s="907" t="s">
        <v>7495</v>
      </c>
      <c r="H3781" s="907" t="s">
        <v>2852</v>
      </c>
      <c r="I3781" s="929" t="s">
        <v>7793</v>
      </c>
      <c r="J3781" s="697">
        <v>2</v>
      </c>
      <c r="K3781" s="656">
        <v>6</v>
      </c>
      <c r="L3781" s="656">
        <v>108</v>
      </c>
      <c r="M3781" s="72">
        <f t="shared" si="319"/>
        <v>108</v>
      </c>
      <c r="N3781" s="1105"/>
      <c r="O3781" s="1129" t="str">
        <f t="shared" si="320"/>
        <v>●</v>
      </c>
      <c r="P3781" s="175"/>
      <c r="Q3781" s="175"/>
      <c r="R3781" s="175"/>
      <c r="S3781" s="175"/>
      <c r="T3781" s="175"/>
      <c r="U3781" s="175"/>
      <c r="V3781" s="175"/>
      <c r="W3781" s="175"/>
      <c r="X3781" s="175"/>
      <c r="Y3781" s="175"/>
      <c r="Z3781" s="175"/>
      <c r="AA3781" s="175"/>
      <c r="AB3781" s="175"/>
      <c r="AC3781" s="175"/>
      <c r="AD3781" s="175"/>
      <c r="AE3781" s="175"/>
      <c r="AF3781" s="175"/>
      <c r="AG3781" s="175"/>
    </row>
    <row r="3782" spans="1:33">
      <c r="A3782" s="647" t="str">
        <f t="shared" si="317"/>
        <v>令和4</v>
      </c>
      <c r="B3782" s="739">
        <f t="shared" si="318"/>
        <v>33</v>
      </c>
      <c r="C3782" s="906">
        <v>44854</v>
      </c>
      <c r="D3782" s="906"/>
      <c r="E3782" s="665">
        <v>1</v>
      </c>
      <c r="F3782" s="928" t="s">
        <v>7864</v>
      </c>
      <c r="G3782" s="907" t="s">
        <v>7495</v>
      </c>
      <c r="H3782" s="907" t="s">
        <v>2852</v>
      </c>
      <c r="I3782" s="929" t="s">
        <v>7793</v>
      </c>
      <c r="J3782" s="697">
        <v>2</v>
      </c>
      <c r="K3782" s="656">
        <v>14</v>
      </c>
      <c r="L3782" s="656">
        <v>77</v>
      </c>
      <c r="M3782" s="72">
        <f t="shared" si="319"/>
        <v>77</v>
      </c>
      <c r="N3782" s="1105"/>
      <c r="O3782" s="1129" t="str">
        <f t="shared" si="320"/>
        <v>●</v>
      </c>
      <c r="P3782" s="175"/>
      <c r="Q3782" s="175"/>
      <c r="R3782" s="175"/>
      <c r="S3782" s="175"/>
      <c r="T3782" s="175"/>
      <c r="U3782" s="175"/>
      <c r="V3782" s="175"/>
      <c r="W3782" s="175"/>
      <c r="X3782" s="175"/>
      <c r="Y3782" s="175"/>
      <c r="Z3782" s="175"/>
      <c r="AA3782" s="175"/>
      <c r="AB3782" s="175"/>
      <c r="AC3782" s="175"/>
      <c r="AD3782" s="175"/>
      <c r="AE3782" s="175"/>
      <c r="AF3782" s="175"/>
      <c r="AG3782" s="175"/>
    </row>
    <row r="3783" spans="1:33">
      <c r="A3783" s="647" t="str">
        <f t="shared" si="317"/>
        <v>令和4</v>
      </c>
      <c r="B3783" s="739">
        <f t="shared" si="318"/>
        <v>48</v>
      </c>
      <c r="C3783" s="906">
        <v>44869</v>
      </c>
      <c r="D3783" s="906"/>
      <c r="E3783" s="665">
        <v>1</v>
      </c>
      <c r="F3783" s="928" t="s">
        <v>7865</v>
      </c>
      <c r="G3783" s="907" t="s">
        <v>7866</v>
      </c>
      <c r="H3783" s="907" t="s">
        <v>2852</v>
      </c>
      <c r="I3783" s="663" t="s">
        <v>4268</v>
      </c>
      <c r="J3783" s="697">
        <v>2</v>
      </c>
      <c r="K3783" s="656">
        <v>7</v>
      </c>
      <c r="L3783" s="656">
        <v>182</v>
      </c>
      <c r="M3783" s="72">
        <f t="shared" si="319"/>
        <v>182</v>
      </c>
      <c r="N3783" s="1105"/>
      <c r="O3783" s="1129" t="str">
        <f t="shared" si="320"/>
        <v>●</v>
      </c>
      <c r="P3783" s="175"/>
      <c r="Q3783" s="175"/>
      <c r="R3783" s="175"/>
      <c r="S3783" s="175"/>
      <c r="T3783" s="175"/>
      <c r="U3783" s="175"/>
      <c r="V3783" s="175"/>
      <c r="W3783" s="175"/>
      <c r="X3783" s="175"/>
      <c r="Y3783" s="175"/>
      <c r="Z3783" s="175"/>
      <c r="AA3783" s="175"/>
      <c r="AB3783" s="175"/>
      <c r="AC3783" s="175"/>
      <c r="AD3783" s="175"/>
      <c r="AE3783" s="175"/>
      <c r="AF3783" s="175"/>
      <c r="AG3783" s="175"/>
    </row>
    <row r="3784" spans="1:33">
      <c r="A3784" s="647" t="str">
        <f t="shared" si="317"/>
        <v>令和4</v>
      </c>
      <c r="B3784" s="739">
        <f t="shared" si="318"/>
        <v>42</v>
      </c>
      <c r="C3784" s="906">
        <v>44876</v>
      </c>
      <c r="D3784" s="906"/>
      <c r="E3784" s="665">
        <v>1</v>
      </c>
      <c r="F3784" s="928" t="s">
        <v>7867</v>
      </c>
      <c r="G3784" s="907" t="s">
        <v>7866</v>
      </c>
      <c r="H3784" s="907" t="s">
        <v>2852</v>
      </c>
      <c r="I3784" s="663" t="s">
        <v>4268</v>
      </c>
      <c r="J3784" s="697">
        <v>2</v>
      </c>
      <c r="K3784" s="656">
        <v>9</v>
      </c>
      <c r="L3784" s="656">
        <v>71</v>
      </c>
      <c r="M3784" s="72">
        <f t="shared" si="319"/>
        <v>71</v>
      </c>
      <c r="N3784" s="1105"/>
      <c r="O3784" s="1129" t="str">
        <f t="shared" si="320"/>
        <v>●</v>
      </c>
      <c r="P3784" s="175"/>
      <c r="Q3784" s="175"/>
      <c r="R3784" s="175"/>
      <c r="S3784" s="175"/>
      <c r="T3784" s="175"/>
      <c r="U3784" s="175"/>
      <c r="V3784" s="175"/>
      <c r="W3784" s="175"/>
      <c r="X3784" s="175"/>
      <c r="Y3784" s="175"/>
      <c r="Z3784" s="175"/>
      <c r="AA3784" s="175"/>
      <c r="AB3784" s="175"/>
      <c r="AC3784" s="175"/>
      <c r="AD3784" s="175"/>
      <c r="AE3784" s="175"/>
      <c r="AF3784" s="175"/>
      <c r="AG3784" s="175"/>
    </row>
    <row r="3785" spans="1:33">
      <c r="A3785" s="647" t="str">
        <f t="shared" si="317"/>
        <v>令和4</v>
      </c>
      <c r="B3785" s="739">
        <f t="shared" si="318"/>
        <v>52</v>
      </c>
      <c r="C3785" s="906">
        <v>44883</v>
      </c>
      <c r="D3785" s="906"/>
      <c r="E3785" s="665">
        <v>1</v>
      </c>
      <c r="F3785" s="928" t="s">
        <v>7868</v>
      </c>
      <c r="G3785" s="907" t="s">
        <v>7495</v>
      </c>
      <c r="H3785" s="907" t="s">
        <v>2852</v>
      </c>
      <c r="I3785" s="663" t="s">
        <v>4268</v>
      </c>
      <c r="J3785" s="697">
        <v>2</v>
      </c>
      <c r="K3785" s="656">
        <v>6</v>
      </c>
      <c r="L3785" s="656">
        <v>35</v>
      </c>
      <c r="M3785" s="72">
        <f t="shared" si="319"/>
        <v>35</v>
      </c>
      <c r="N3785" s="1105"/>
      <c r="O3785" s="1129" t="str">
        <f t="shared" si="320"/>
        <v>●</v>
      </c>
      <c r="P3785" s="175"/>
      <c r="Q3785" s="175"/>
      <c r="R3785" s="175"/>
      <c r="S3785" s="175"/>
      <c r="T3785" s="175"/>
      <c r="U3785" s="175"/>
      <c r="V3785" s="175"/>
      <c r="W3785" s="175"/>
      <c r="X3785" s="175"/>
      <c r="Y3785" s="175"/>
      <c r="Z3785" s="175"/>
      <c r="AA3785" s="175"/>
      <c r="AB3785" s="175"/>
      <c r="AC3785" s="175"/>
      <c r="AD3785" s="175"/>
      <c r="AE3785" s="175"/>
      <c r="AF3785" s="175"/>
      <c r="AG3785" s="175"/>
    </row>
    <row r="3786" spans="1:33">
      <c r="A3786" s="647" t="str">
        <f t="shared" si="317"/>
        <v>令和4</v>
      </c>
      <c r="B3786" s="739">
        <f t="shared" si="318"/>
        <v>74</v>
      </c>
      <c r="C3786" s="906">
        <v>44916</v>
      </c>
      <c r="D3786" s="906"/>
      <c r="E3786" s="665">
        <v>1</v>
      </c>
      <c r="F3786" s="928" t="s">
        <v>7869</v>
      </c>
      <c r="G3786" s="907" t="s">
        <v>7495</v>
      </c>
      <c r="H3786" s="907" t="s">
        <v>2852</v>
      </c>
      <c r="I3786" s="663" t="s">
        <v>4268</v>
      </c>
      <c r="J3786" s="697">
        <v>2</v>
      </c>
      <c r="K3786" s="656">
        <v>4</v>
      </c>
      <c r="L3786" s="656">
        <v>173</v>
      </c>
      <c r="M3786" s="72">
        <f t="shared" si="319"/>
        <v>173</v>
      </c>
      <c r="N3786" s="1105" t="s">
        <v>5342</v>
      </c>
      <c r="O3786" s="1129" t="str">
        <f t="shared" si="320"/>
        <v>●</v>
      </c>
      <c r="P3786" s="175"/>
      <c r="Q3786" s="175"/>
      <c r="R3786" s="175"/>
      <c r="S3786" s="175"/>
      <c r="T3786" s="175"/>
      <c r="U3786" s="175"/>
      <c r="V3786" s="175"/>
      <c r="W3786" s="175"/>
      <c r="X3786" s="175"/>
      <c r="Y3786" s="175"/>
      <c r="Z3786" s="175"/>
      <c r="AA3786" s="175"/>
      <c r="AB3786" s="175"/>
      <c r="AC3786" s="175"/>
      <c r="AD3786" s="175"/>
      <c r="AE3786" s="175"/>
      <c r="AF3786" s="175"/>
      <c r="AG3786" s="175"/>
    </row>
    <row r="3787" spans="1:33">
      <c r="A3787" s="647" t="str">
        <f t="shared" si="317"/>
        <v>令和4</v>
      </c>
      <c r="B3787" s="739">
        <f t="shared" si="318"/>
        <v>37</v>
      </c>
      <c r="C3787" s="906">
        <v>44938</v>
      </c>
      <c r="D3787" s="906"/>
      <c r="E3787" s="665">
        <v>1</v>
      </c>
      <c r="F3787" s="928" t="s">
        <v>7870</v>
      </c>
      <c r="G3787" s="907" t="s">
        <v>7495</v>
      </c>
      <c r="H3787" s="907" t="s">
        <v>2852</v>
      </c>
      <c r="I3787" s="663" t="s">
        <v>4268</v>
      </c>
      <c r="J3787" s="697">
        <v>1</v>
      </c>
      <c r="K3787" s="656">
        <v>12</v>
      </c>
      <c r="L3787" s="656">
        <v>33</v>
      </c>
      <c r="M3787" s="72">
        <f t="shared" si="319"/>
        <v>33</v>
      </c>
      <c r="N3787" s="1105"/>
      <c r="O3787" s="1129" t="str">
        <f t="shared" si="320"/>
        <v>●</v>
      </c>
      <c r="P3787" s="175"/>
      <c r="Q3787" s="175"/>
      <c r="R3787" s="175"/>
      <c r="S3787" s="175"/>
      <c r="T3787" s="175"/>
      <c r="U3787" s="175"/>
      <c r="V3787" s="175"/>
      <c r="W3787" s="175"/>
      <c r="X3787" s="175"/>
      <c r="Y3787" s="175"/>
      <c r="Z3787" s="175"/>
      <c r="AA3787" s="175"/>
      <c r="AB3787" s="175"/>
      <c r="AC3787" s="175"/>
      <c r="AD3787" s="175"/>
      <c r="AE3787" s="175"/>
      <c r="AF3787" s="175"/>
      <c r="AG3787" s="175"/>
    </row>
    <row r="3788" spans="1:33">
      <c r="A3788" s="647" t="str">
        <f t="shared" si="317"/>
        <v>令和4</v>
      </c>
      <c r="B3788" s="739">
        <f t="shared" si="318"/>
        <v>127</v>
      </c>
      <c r="C3788" s="906">
        <v>44943</v>
      </c>
      <c r="D3788" s="906"/>
      <c r="E3788" s="665">
        <v>1</v>
      </c>
      <c r="F3788" s="928" t="s">
        <v>7871</v>
      </c>
      <c r="G3788" s="907" t="s">
        <v>7872</v>
      </c>
      <c r="H3788" s="907" t="s">
        <v>2852</v>
      </c>
      <c r="I3788" s="663" t="s">
        <v>4268</v>
      </c>
      <c r="J3788" s="697">
        <v>2</v>
      </c>
      <c r="K3788" s="656">
        <v>1</v>
      </c>
      <c r="L3788" s="656">
        <v>25</v>
      </c>
      <c r="M3788" s="72">
        <f t="shared" si="319"/>
        <v>25</v>
      </c>
      <c r="N3788" s="1105" t="s">
        <v>5342</v>
      </c>
      <c r="O3788" s="1129" t="str">
        <f t="shared" si="320"/>
        <v/>
      </c>
      <c r="P3788" s="175"/>
      <c r="Q3788" s="175"/>
      <c r="R3788" s="175"/>
      <c r="S3788" s="175"/>
      <c r="T3788" s="175"/>
      <c r="U3788" s="175"/>
      <c r="V3788" s="175"/>
      <c r="W3788" s="175"/>
      <c r="X3788" s="175"/>
      <c r="Y3788" s="175"/>
      <c r="Z3788" s="175"/>
      <c r="AA3788" s="175"/>
      <c r="AB3788" s="175"/>
      <c r="AC3788" s="175"/>
      <c r="AD3788" s="175"/>
      <c r="AE3788" s="175"/>
      <c r="AF3788" s="175"/>
      <c r="AG3788" s="175"/>
    </row>
    <row r="3789" spans="1:33">
      <c r="A3789" s="647" t="str">
        <f t="shared" si="317"/>
        <v>令和4</v>
      </c>
      <c r="B3789" s="739">
        <f t="shared" si="318"/>
        <v>52</v>
      </c>
      <c r="C3789" s="906">
        <v>44944</v>
      </c>
      <c r="D3789" s="906"/>
      <c r="E3789" s="665">
        <v>1</v>
      </c>
      <c r="F3789" s="928" t="s">
        <v>7873</v>
      </c>
      <c r="G3789" s="907" t="s">
        <v>7866</v>
      </c>
      <c r="H3789" s="907" t="s">
        <v>2852</v>
      </c>
      <c r="I3789" s="663" t="s">
        <v>4268</v>
      </c>
      <c r="J3789" s="697">
        <v>2</v>
      </c>
      <c r="K3789" s="656">
        <v>6</v>
      </c>
      <c r="L3789" s="656">
        <v>64</v>
      </c>
      <c r="M3789" s="72">
        <f t="shared" si="319"/>
        <v>64</v>
      </c>
      <c r="N3789" s="1105"/>
      <c r="O3789" s="1129" t="str">
        <f t="shared" si="320"/>
        <v>●</v>
      </c>
      <c r="P3789" s="175"/>
      <c r="Q3789" s="175"/>
      <c r="R3789" s="175"/>
      <c r="S3789" s="175"/>
      <c r="T3789" s="175"/>
      <c r="U3789" s="175"/>
      <c r="V3789" s="175"/>
      <c r="W3789" s="175"/>
      <c r="X3789" s="175"/>
      <c r="Y3789" s="175"/>
      <c r="Z3789" s="175"/>
      <c r="AA3789" s="175"/>
      <c r="AB3789" s="175"/>
      <c r="AC3789" s="175"/>
      <c r="AD3789" s="175"/>
      <c r="AE3789" s="175"/>
      <c r="AF3789" s="175"/>
      <c r="AG3789" s="175"/>
    </row>
    <row r="3790" spans="1:33">
      <c r="A3790" s="647" t="str">
        <f t="shared" si="317"/>
        <v>令和4</v>
      </c>
      <c r="B3790" s="739">
        <f t="shared" si="318"/>
        <v>127</v>
      </c>
      <c r="C3790" s="906">
        <v>44880</v>
      </c>
      <c r="D3790" s="906"/>
      <c r="E3790" s="910">
        <v>1</v>
      </c>
      <c r="F3790" s="911" t="s">
        <v>7874</v>
      </c>
      <c r="G3790" s="911" t="s">
        <v>7526</v>
      </c>
      <c r="H3790" s="911" t="s">
        <v>2642</v>
      </c>
      <c r="I3790" s="912" t="s">
        <v>7641</v>
      </c>
      <c r="J3790" s="913">
        <v>2</v>
      </c>
      <c r="K3790" s="914">
        <v>1</v>
      </c>
      <c r="L3790" s="914">
        <v>192</v>
      </c>
      <c r="M3790" s="72">
        <f t="shared" si="319"/>
        <v>192</v>
      </c>
      <c r="N3790" s="1117" t="s">
        <v>5519</v>
      </c>
      <c r="O3790" s="1129" t="str">
        <f t="shared" si="320"/>
        <v>●</v>
      </c>
      <c r="P3790" s="175"/>
      <c r="Q3790" s="175"/>
      <c r="R3790" s="175"/>
      <c r="S3790" s="175"/>
      <c r="T3790" s="175"/>
      <c r="U3790" s="175"/>
      <c r="V3790" s="175"/>
      <c r="W3790" s="175"/>
      <c r="X3790" s="175"/>
      <c r="Y3790" s="175"/>
      <c r="Z3790" s="175"/>
      <c r="AA3790" s="175"/>
      <c r="AB3790" s="175"/>
      <c r="AC3790" s="175"/>
      <c r="AD3790" s="175"/>
      <c r="AE3790" s="175"/>
      <c r="AF3790" s="175"/>
      <c r="AG3790" s="175"/>
    </row>
    <row r="3791" spans="1:33">
      <c r="A3791" s="647" t="str">
        <f t="shared" si="317"/>
        <v>令和4</v>
      </c>
      <c r="B3791" s="739">
        <f t="shared" si="318"/>
        <v>48</v>
      </c>
      <c r="C3791" s="906">
        <v>44697</v>
      </c>
      <c r="D3791" s="906"/>
      <c r="E3791" s="665">
        <v>1</v>
      </c>
      <c r="F3791" s="928" t="s">
        <v>7875</v>
      </c>
      <c r="G3791" s="928" t="s">
        <v>7876</v>
      </c>
      <c r="H3791" s="907" t="s">
        <v>7877</v>
      </c>
      <c r="I3791" s="663" t="s">
        <v>7878</v>
      </c>
      <c r="J3791" s="669">
        <v>1</v>
      </c>
      <c r="K3791" s="176">
        <v>7</v>
      </c>
      <c r="L3791" s="176">
        <f>515+26</f>
        <v>541</v>
      </c>
      <c r="M3791" s="72">
        <f t="shared" si="319"/>
        <v>541</v>
      </c>
      <c r="N3791" s="1105" t="s">
        <v>5342</v>
      </c>
      <c r="O3791" s="1129" t="str">
        <f t="shared" si="320"/>
        <v/>
      </c>
      <c r="P3791" s="175"/>
      <c r="Q3791" s="175"/>
      <c r="R3791" s="175"/>
      <c r="S3791" s="175"/>
      <c r="T3791" s="175"/>
      <c r="U3791" s="175"/>
      <c r="V3791" s="175"/>
      <c r="W3791" s="175"/>
      <c r="X3791" s="175"/>
      <c r="Y3791" s="175"/>
      <c r="Z3791" s="175"/>
      <c r="AA3791" s="175"/>
      <c r="AB3791" s="175"/>
      <c r="AC3791" s="175"/>
      <c r="AD3791" s="175"/>
      <c r="AE3791" s="175"/>
      <c r="AF3791" s="175"/>
      <c r="AG3791" s="175"/>
    </row>
    <row r="3792" spans="1:33">
      <c r="A3792" s="647" t="str">
        <f t="shared" si="317"/>
        <v>令和4</v>
      </c>
      <c r="B3792" s="739">
        <f t="shared" si="318"/>
        <v>42</v>
      </c>
      <c r="C3792" s="906">
        <v>44698</v>
      </c>
      <c r="D3792" s="906"/>
      <c r="E3792" s="665">
        <v>1</v>
      </c>
      <c r="F3792" s="928" t="s">
        <v>7879</v>
      </c>
      <c r="G3792" s="928" t="s">
        <v>7876</v>
      </c>
      <c r="H3792" s="907" t="s">
        <v>7880</v>
      </c>
      <c r="I3792" s="663" t="s">
        <v>7878</v>
      </c>
      <c r="J3792" s="669">
        <v>1</v>
      </c>
      <c r="K3792" s="176">
        <v>9</v>
      </c>
      <c r="L3792" s="176">
        <f>281+13</f>
        <v>294</v>
      </c>
      <c r="M3792" s="72">
        <f t="shared" si="319"/>
        <v>294</v>
      </c>
      <c r="N3792" s="1105" t="s">
        <v>5519</v>
      </c>
      <c r="O3792" s="1129" t="str">
        <f t="shared" si="320"/>
        <v/>
      </c>
      <c r="P3792" s="175"/>
      <c r="Q3792" s="175"/>
      <c r="R3792" s="175"/>
      <c r="S3792" s="175"/>
      <c r="T3792" s="175"/>
      <c r="U3792" s="175"/>
      <c r="V3792" s="175"/>
      <c r="W3792" s="175"/>
      <c r="X3792" s="175"/>
      <c r="Y3792" s="175"/>
      <c r="Z3792" s="175"/>
      <c r="AA3792" s="175"/>
      <c r="AB3792" s="175"/>
      <c r="AC3792" s="175"/>
      <c r="AD3792" s="175"/>
      <c r="AE3792" s="175"/>
      <c r="AF3792" s="175"/>
      <c r="AG3792" s="175"/>
    </row>
    <row r="3793" spans="1:33">
      <c r="A3793" s="647" t="str">
        <f t="shared" si="317"/>
        <v>令和4</v>
      </c>
      <c r="B3793" s="739">
        <f t="shared" si="318"/>
        <v>2</v>
      </c>
      <c r="C3793" s="906">
        <v>44716</v>
      </c>
      <c r="D3793" s="906">
        <v>44716</v>
      </c>
      <c r="E3793" s="665">
        <v>2</v>
      </c>
      <c r="F3793" s="928" t="s">
        <v>7881</v>
      </c>
      <c r="G3793" s="907" t="s">
        <v>7526</v>
      </c>
      <c r="H3793" s="907" t="s">
        <v>2649</v>
      </c>
      <c r="I3793" s="663" t="s">
        <v>7878</v>
      </c>
      <c r="J3793" s="669">
        <v>1</v>
      </c>
      <c r="K3793" s="176">
        <v>286</v>
      </c>
      <c r="L3793" s="176">
        <f>1305</f>
        <v>1305</v>
      </c>
      <c r="M3793" s="72">
        <f t="shared" si="319"/>
        <v>2610</v>
      </c>
      <c r="N3793" s="1105" t="s">
        <v>5519</v>
      </c>
      <c r="O3793" s="1129" t="str">
        <f t="shared" si="320"/>
        <v>●</v>
      </c>
      <c r="P3793" s="175"/>
      <c r="Q3793" s="175"/>
      <c r="R3793" s="175"/>
      <c r="S3793" s="175"/>
      <c r="T3793" s="175"/>
      <c r="U3793" s="175"/>
      <c r="V3793" s="175"/>
      <c r="W3793" s="175"/>
      <c r="X3793" s="175"/>
      <c r="Y3793" s="175"/>
      <c r="Z3793" s="175"/>
      <c r="AA3793" s="175"/>
      <c r="AB3793" s="175"/>
      <c r="AC3793" s="175"/>
      <c r="AD3793" s="175"/>
      <c r="AE3793" s="175"/>
      <c r="AF3793" s="175"/>
      <c r="AG3793" s="175"/>
    </row>
    <row r="3794" spans="1:33">
      <c r="A3794" s="647" t="str">
        <f t="shared" si="317"/>
        <v>令和4</v>
      </c>
      <c r="B3794" s="739">
        <f t="shared" si="318"/>
        <v>74</v>
      </c>
      <c r="C3794" s="906">
        <v>44730</v>
      </c>
      <c r="D3794" s="906"/>
      <c r="E3794" s="665">
        <v>1</v>
      </c>
      <c r="F3794" s="928" t="s">
        <v>7882</v>
      </c>
      <c r="G3794" s="907" t="s">
        <v>7526</v>
      </c>
      <c r="H3794" s="907" t="s">
        <v>7883</v>
      </c>
      <c r="I3794" s="663" t="s">
        <v>7878</v>
      </c>
      <c r="J3794" s="669">
        <v>1</v>
      </c>
      <c r="K3794" s="176">
        <v>4</v>
      </c>
      <c r="L3794" s="176">
        <f>362</f>
        <v>362</v>
      </c>
      <c r="M3794" s="72">
        <f t="shared" si="319"/>
        <v>362</v>
      </c>
      <c r="N3794" s="1105" t="s">
        <v>5519</v>
      </c>
      <c r="O3794" s="1129" t="str">
        <f t="shared" si="320"/>
        <v>●</v>
      </c>
      <c r="P3794" s="175"/>
      <c r="Q3794" s="175"/>
      <c r="R3794" s="175"/>
      <c r="S3794" s="175"/>
      <c r="T3794" s="175"/>
      <c r="U3794" s="175"/>
      <c r="V3794" s="175"/>
      <c r="W3794" s="175"/>
      <c r="X3794" s="175"/>
      <c r="Y3794" s="175"/>
      <c r="Z3794" s="175"/>
      <c r="AA3794" s="175"/>
      <c r="AB3794" s="175"/>
      <c r="AC3794" s="175"/>
      <c r="AD3794" s="175"/>
      <c r="AE3794" s="175"/>
      <c r="AF3794" s="175"/>
      <c r="AG3794" s="175"/>
    </row>
    <row r="3795" spans="1:33">
      <c r="A3795" s="647" t="str">
        <f t="shared" si="317"/>
        <v>令和4</v>
      </c>
      <c r="B3795" s="739">
        <f t="shared" si="318"/>
        <v>30</v>
      </c>
      <c r="C3795" s="906">
        <v>44730</v>
      </c>
      <c r="D3795" s="906">
        <v>44731</v>
      </c>
      <c r="E3795" s="665">
        <v>2</v>
      </c>
      <c r="F3795" s="928" t="s">
        <v>7884</v>
      </c>
      <c r="G3795" s="928" t="s">
        <v>7885</v>
      </c>
      <c r="H3795" s="907" t="s">
        <v>7886</v>
      </c>
      <c r="I3795" s="663" t="s">
        <v>7878</v>
      </c>
      <c r="J3795" s="669">
        <v>1</v>
      </c>
      <c r="K3795" s="176">
        <v>16</v>
      </c>
      <c r="L3795" s="176">
        <f>35+6+58+7</f>
        <v>106</v>
      </c>
      <c r="M3795" s="72">
        <f t="shared" si="319"/>
        <v>212</v>
      </c>
      <c r="N3795" s="1105"/>
      <c r="O3795" s="1129" t="str">
        <f t="shared" si="320"/>
        <v/>
      </c>
      <c r="P3795" s="175"/>
      <c r="Q3795" s="175"/>
      <c r="R3795" s="175"/>
      <c r="S3795" s="175"/>
      <c r="T3795" s="175"/>
      <c r="U3795" s="175"/>
      <c r="V3795" s="175"/>
      <c r="W3795" s="175"/>
      <c r="X3795" s="175"/>
      <c r="Y3795" s="175"/>
      <c r="Z3795" s="175"/>
      <c r="AA3795" s="175"/>
      <c r="AB3795" s="175"/>
      <c r="AC3795" s="175"/>
      <c r="AD3795" s="175"/>
      <c r="AE3795" s="175"/>
      <c r="AF3795" s="175"/>
      <c r="AG3795" s="175"/>
    </row>
    <row r="3796" spans="1:33">
      <c r="A3796" s="647" t="str">
        <f t="shared" si="317"/>
        <v>令和4</v>
      </c>
      <c r="B3796" s="739">
        <f t="shared" si="318"/>
        <v>107</v>
      </c>
      <c r="C3796" s="906">
        <v>44750</v>
      </c>
      <c r="D3796" s="906"/>
      <c r="E3796" s="665">
        <v>1</v>
      </c>
      <c r="F3796" s="928" t="s">
        <v>7887</v>
      </c>
      <c r="G3796" s="907" t="s">
        <v>7526</v>
      </c>
      <c r="H3796" s="907" t="s">
        <v>2754</v>
      </c>
      <c r="I3796" s="663" t="s">
        <v>7878</v>
      </c>
      <c r="J3796" s="669">
        <v>2</v>
      </c>
      <c r="K3796" s="176">
        <v>2</v>
      </c>
      <c r="L3796" s="176">
        <v>402</v>
      </c>
      <c r="M3796" s="72">
        <f t="shared" si="319"/>
        <v>402</v>
      </c>
      <c r="N3796" s="1105" t="s">
        <v>5342</v>
      </c>
      <c r="O3796" s="1129" t="str">
        <f t="shared" si="320"/>
        <v>●</v>
      </c>
      <c r="P3796" s="175"/>
      <c r="Q3796" s="175"/>
      <c r="R3796" s="175"/>
      <c r="S3796" s="175"/>
      <c r="T3796" s="175"/>
      <c r="U3796" s="175"/>
      <c r="V3796" s="175"/>
      <c r="W3796" s="175"/>
      <c r="X3796" s="175"/>
      <c r="Y3796" s="175"/>
      <c r="Z3796" s="175"/>
      <c r="AA3796" s="175"/>
      <c r="AB3796" s="175"/>
      <c r="AC3796" s="175"/>
      <c r="AD3796" s="175"/>
      <c r="AE3796" s="175"/>
      <c r="AF3796" s="175"/>
      <c r="AG3796" s="175"/>
    </row>
    <row r="3797" spans="1:33">
      <c r="A3797" s="647" t="str">
        <f t="shared" si="317"/>
        <v>令和4</v>
      </c>
      <c r="B3797" s="739">
        <f t="shared" si="318"/>
        <v>33</v>
      </c>
      <c r="C3797" s="906">
        <v>44798</v>
      </c>
      <c r="D3797" s="906"/>
      <c r="E3797" s="665">
        <v>1</v>
      </c>
      <c r="F3797" s="928" t="s">
        <v>7888</v>
      </c>
      <c r="G3797" s="907" t="s">
        <v>7876</v>
      </c>
      <c r="H3797" s="907" t="s">
        <v>7877</v>
      </c>
      <c r="I3797" s="663" t="s">
        <v>7878</v>
      </c>
      <c r="J3797" s="669">
        <v>1</v>
      </c>
      <c r="K3797" s="176">
        <v>14</v>
      </c>
      <c r="L3797" s="176">
        <f>204+30</f>
        <v>234</v>
      </c>
      <c r="M3797" s="72">
        <f t="shared" si="319"/>
        <v>234</v>
      </c>
      <c r="N3797" s="1105" t="s">
        <v>5342</v>
      </c>
      <c r="O3797" s="1129" t="str">
        <f t="shared" si="320"/>
        <v/>
      </c>
      <c r="P3797" s="175"/>
      <c r="Q3797" s="175"/>
      <c r="R3797" s="175"/>
      <c r="S3797" s="175"/>
      <c r="T3797" s="175"/>
      <c r="U3797" s="175"/>
      <c r="V3797" s="175"/>
      <c r="W3797" s="175"/>
      <c r="X3797" s="175"/>
      <c r="Y3797" s="175"/>
      <c r="Z3797" s="175"/>
      <c r="AA3797" s="175"/>
      <c r="AB3797" s="175"/>
      <c r="AC3797" s="175"/>
      <c r="AD3797" s="175"/>
      <c r="AE3797" s="175"/>
      <c r="AF3797" s="175"/>
      <c r="AG3797" s="175"/>
    </row>
    <row r="3798" spans="1:33">
      <c r="A3798" s="647" t="str">
        <f t="shared" si="317"/>
        <v>令和4</v>
      </c>
      <c r="B3798" s="739">
        <f t="shared" si="318"/>
        <v>127</v>
      </c>
      <c r="C3798" s="906">
        <v>44841</v>
      </c>
      <c r="D3798" s="906"/>
      <c r="E3798" s="665">
        <v>1</v>
      </c>
      <c r="F3798" s="928" t="s">
        <v>7889</v>
      </c>
      <c r="G3798" s="907" t="s">
        <v>7876</v>
      </c>
      <c r="H3798" s="907" t="s">
        <v>7880</v>
      </c>
      <c r="I3798" s="663" t="s">
        <v>7878</v>
      </c>
      <c r="J3798" s="669">
        <v>1</v>
      </c>
      <c r="K3798" s="176">
        <v>1</v>
      </c>
      <c r="L3798" s="176">
        <f>344+23</f>
        <v>367</v>
      </c>
      <c r="M3798" s="72">
        <f t="shared" si="319"/>
        <v>367</v>
      </c>
      <c r="N3798" s="1105" t="s">
        <v>5342</v>
      </c>
      <c r="O3798" s="1129" t="str">
        <f t="shared" si="320"/>
        <v/>
      </c>
      <c r="P3798" s="175"/>
      <c r="Q3798" s="175"/>
      <c r="R3798" s="175"/>
      <c r="S3798" s="175"/>
      <c r="T3798" s="175"/>
      <c r="U3798" s="175"/>
      <c r="V3798" s="175"/>
      <c r="W3798" s="175"/>
      <c r="X3798" s="175"/>
      <c r="Y3798" s="175"/>
      <c r="Z3798" s="175"/>
      <c r="AA3798" s="175"/>
      <c r="AB3798" s="175"/>
      <c r="AC3798" s="175"/>
      <c r="AD3798" s="175"/>
      <c r="AE3798" s="175"/>
      <c r="AF3798" s="175"/>
      <c r="AG3798" s="175"/>
    </row>
    <row r="3799" spans="1:33">
      <c r="A3799" s="647" t="str">
        <f t="shared" si="317"/>
        <v>令和4</v>
      </c>
      <c r="B3799" s="739">
        <f t="shared" si="318"/>
        <v>91</v>
      </c>
      <c r="C3799" s="906">
        <v>44853</v>
      </c>
      <c r="D3799" s="906"/>
      <c r="E3799" s="665">
        <v>1</v>
      </c>
      <c r="F3799" s="928" t="s">
        <v>7890</v>
      </c>
      <c r="G3799" s="907" t="s">
        <v>7526</v>
      </c>
      <c r="H3799" s="907" t="s">
        <v>2754</v>
      </c>
      <c r="I3799" s="663" t="s">
        <v>7878</v>
      </c>
      <c r="J3799" s="669">
        <v>2</v>
      </c>
      <c r="K3799" s="176">
        <v>3</v>
      </c>
      <c r="L3799" s="176">
        <v>166</v>
      </c>
      <c r="M3799" s="72">
        <f t="shared" si="319"/>
        <v>166</v>
      </c>
      <c r="N3799" s="1105" t="s">
        <v>5519</v>
      </c>
      <c r="O3799" s="1129" t="str">
        <f t="shared" si="320"/>
        <v>●</v>
      </c>
      <c r="P3799" s="175"/>
      <c r="Q3799" s="175"/>
      <c r="R3799" s="175"/>
      <c r="S3799" s="175"/>
      <c r="T3799" s="175"/>
      <c r="U3799" s="175"/>
      <c r="V3799" s="175"/>
      <c r="W3799" s="175"/>
      <c r="X3799" s="175"/>
      <c r="Y3799" s="175"/>
      <c r="Z3799" s="175"/>
      <c r="AA3799" s="175"/>
      <c r="AB3799" s="175"/>
      <c r="AC3799" s="175"/>
      <c r="AD3799" s="175"/>
      <c r="AE3799" s="175"/>
      <c r="AF3799" s="175"/>
      <c r="AG3799" s="175"/>
    </row>
    <row r="3800" spans="1:33">
      <c r="A3800" s="647" t="str">
        <f t="shared" si="317"/>
        <v>令和4</v>
      </c>
      <c r="B3800" s="739">
        <f t="shared" si="318"/>
        <v>67</v>
      </c>
      <c r="C3800" s="906">
        <v>44886</v>
      </c>
      <c r="D3800" s="906"/>
      <c r="E3800" s="665">
        <v>1</v>
      </c>
      <c r="F3800" s="928" t="s">
        <v>7891</v>
      </c>
      <c r="G3800" s="907" t="s">
        <v>7876</v>
      </c>
      <c r="H3800" s="928" t="s">
        <v>7883</v>
      </c>
      <c r="I3800" s="929" t="s">
        <v>7878</v>
      </c>
      <c r="J3800" s="669">
        <v>1</v>
      </c>
      <c r="K3800" s="176">
        <v>5</v>
      </c>
      <c r="L3800" s="176">
        <f>247+39</f>
        <v>286</v>
      </c>
      <c r="M3800" s="72">
        <f t="shared" si="319"/>
        <v>286</v>
      </c>
      <c r="N3800" s="1105" t="s">
        <v>5342</v>
      </c>
      <c r="O3800" s="1129" t="str">
        <f t="shared" si="320"/>
        <v/>
      </c>
      <c r="P3800" s="175"/>
      <c r="Q3800" s="175"/>
      <c r="R3800" s="175"/>
      <c r="S3800" s="175"/>
      <c r="T3800" s="175"/>
      <c r="U3800" s="175"/>
      <c r="V3800" s="175"/>
      <c r="W3800" s="175"/>
      <c r="X3800" s="175"/>
      <c r="Y3800" s="175"/>
      <c r="Z3800" s="175"/>
      <c r="AA3800" s="175"/>
      <c r="AB3800" s="175"/>
      <c r="AC3800" s="175"/>
      <c r="AD3800" s="175"/>
      <c r="AE3800" s="175"/>
      <c r="AF3800" s="175"/>
      <c r="AG3800" s="175"/>
    </row>
    <row r="3801" spans="1:33">
      <c r="A3801" s="647" t="str">
        <f t="shared" si="317"/>
        <v>令和4</v>
      </c>
      <c r="B3801" s="739">
        <f t="shared" si="318"/>
        <v>91</v>
      </c>
      <c r="C3801" s="906">
        <v>44876</v>
      </c>
      <c r="D3801" s="906"/>
      <c r="E3801" s="665">
        <v>1</v>
      </c>
      <c r="F3801" s="928" t="s">
        <v>7892</v>
      </c>
      <c r="G3801" s="928" t="s">
        <v>7893</v>
      </c>
      <c r="H3801" s="907" t="s">
        <v>2649</v>
      </c>
      <c r="I3801" s="663" t="s">
        <v>7878</v>
      </c>
      <c r="J3801" s="669">
        <v>1</v>
      </c>
      <c r="K3801" s="176">
        <v>3</v>
      </c>
      <c r="L3801" s="176">
        <f>89+148</f>
        <v>237</v>
      </c>
      <c r="M3801" s="72">
        <f t="shared" si="319"/>
        <v>237</v>
      </c>
      <c r="N3801" s="1105" t="s">
        <v>5342</v>
      </c>
      <c r="O3801" s="1129" t="str">
        <f t="shared" si="320"/>
        <v/>
      </c>
      <c r="P3801" s="175"/>
      <c r="Q3801" s="175"/>
      <c r="R3801" s="175"/>
      <c r="S3801" s="175"/>
      <c r="T3801" s="175"/>
      <c r="U3801" s="175"/>
      <c r="V3801" s="175"/>
      <c r="W3801" s="175"/>
      <c r="X3801" s="175"/>
      <c r="Y3801" s="175"/>
      <c r="Z3801" s="175"/>
      <c r="AA3801" s="175"/>
      <c r="AB3801" s="175"/>
      <c r="AC3801" s="175"/>
      <c r="AD3801" s="175"/>
      <c r="AE3801" s="175"/>
      <c r="AF3801" s="175"/>
      <c r="AG3801" s="175"/>
    </row>
    <row r="3802" spans="1:33">
      <c r="A3802" s="647" t="str">
        <f t="shared" si="317"/>
        <v>令和4</v>
      </c>
      <c r="B3802" s="739">
        <f t="shared" si="318"/>
        <v>1</v>
      </c>
      <c r="C3802" s="906">
        <v>44877</v>
      </c>
      <c r="D3802" s="906">
        <v>44878</v>
      </c>
      <c r="E3802" s="665">
        <v>2</v>
      </c>
      <c r="F3802" s="928" t="s">
        <v>7894</v>
      </c>
      <c r="G3802" s="928" t="s">
        <v>7895</v>
      </c>
      <c r="H3802" s="907" t="s">
        <v>2649</v>
      </c>
      <c r="I3802" s="663" t="s">
        <v>7878</v>
      </c>
      <c r="J3802" s="669">
        <v>1</v>
      </c>
      <c r="K3802" s="176">
        <v>580</v>
      </c>
      <c r="L3802" s="176">
        <v>1030</v>
      </c>
      <c r="M3802" s="72">
        <f t="shared" si="319"/>
        <v>2060</v>
      </c>
      <c r="N3802" s="1105"/>
      <c r="O3802" s="1129" t="str">
        <f t="shared" si="320"/>
        <v/>
      </c>
      <c r="P3802" s="175"/>
      <c r="Q3802" s="175"/>
      <c r="R3802" s="175"/>
      <c r="S3802" s="175"/>
      <c r="T3802" s="175"/>
      <c r="U3802" s="175"/>
      <c r="V3802" s="175"/>
      <c r="W3802" s="175"/>
      <c r="X3802" s="175"/>
      <c r="Y3802" s="175"/>
      <c r="Z3802" s="175"/>
      <c r="AA3802" s="175"/>
      <c r="AB3802" s="175"/>
      <c r="AC3802" s="175"/>
      <c r="AD3802" s="175"/>
      <c r="AE3802" s="175"/>
      <c r="AF3802" s="175"/>
      <c r="AG3802" s="175"/>
    </row>
    <row r="3803" spans="1:33">
      <c r="A3803" s="647" t="str">
        <f t="shared" si="317"/>
        <v>令和4</v>
      </c>
      <c r="B3803" s="739">
        <f t="shared" si="318"/>
        <v>52</v>
      </c>
      <c r="C3803" s="906">
        <v>44889</v>
      </c>
      <c r="D3803" s="906"/>
      <c r="E3803" s="665">
        <v>1</v>
      </c>
      <c r="F3803" s="928" t="s">
        <v>7896</v>
      </c>
      <c r="G3803" s="928" t="s">
        <v>7897</v>
      </c>
      <c r="H3803" s="907" t="s">
        <v>3444</v>
      </c>
      <c r="I3803" s="663" t="s">
        <v>7878</v>
      </c>
      <c r="J3803" s="669">
        <v>2</v>
      </c>
      <c r="K3803" s="176">
        <v>6</v>
      </c>
      <c r="L3803" s="176">
        <v>62</v>
      </c>
      <c r="M3803" s="72">
        <f t="shared" si="319"/>
        <v>62</v>
      </c>
      <c r="N3803" s="1105" t="s">
        <v>5342</v>
      </c>
      <c r="O3803" s="1129" t="str">
        <f t="shared" si="320"/>
        <v/>
      </c>
      <c r="P3803" s="175"/>
      <c r="Q3803" s="175"/>
      <c r="R3803" s="175"/>
      <c r="S3803" s="175"/>
      <c r="T3803" s="175"/>
      <c r="U3803" s="175"/>
      <c r="V3803" s="175"/>
      <c r="W3803" s="175"/>
      <c r="X3803" s="175"/>
      <c r="Y3803" s="175"/>
      <c r="Z3803" s="175"/>
      <c r="AA3803" s="175"/>
      <c r="AB3803" s="175"/>
      <c r="AC3803" s="175"/>
      <c r="AD3803" s="175"/>
      <c r="AE3803" s="175"/>
      <c r="AF3803" s="175"/>
      <c r="AG3803" s="175"/>
    </row>
    <row r="3804" spans="1:33">
      <c r="A3804" s="647" t="str">
        <f t="shared" si="317"/>
        <v>令和4</v>
      </c>
      <c r="B3804" s="739">
        <f t="shared" si="318"/>
        <v>91</v>
      </c>
      <c r="C3804" s="906">
        <v>44893</v>
      </c>
      <c r="D3804" s="906"/>
      <c r="E3804" s="665">
        <v>1</v>
      </c>
      <c r="F3804" s="928" t="s">
        <v>7898</v>
      </c>
      <c r="G3804" s="907" t="s">
        <v>7526</v>
      </c>
      <c r="H3804" s="907" t="s">
        <v>2646</v>
      </c>
      <c r="I3804" s="663" t="s">
        <v>7878</v>
      </c>
      <c r="J3804" s="669">
        <v>1</v>
      </c>
      <c r="K3804" s="176">
        <v>3</v>
      </c>
      <c r="L3804" s="176">
        <v>183</v>
      </c>
      <c r="M3804" s="72">
        <f t="shared" si="319"/>
        <v>183</v>
      </c>
      <c r="N3804" s="1105" t="s">
        <v>5519</v>
      </c>
      <c r="O3804" s="1129" t="str">
        <f t="shared" si="320"/>
        <v>●</v>
      </c>
      <c r="P3804" s="175"/>
      <c r="Q3804" s="175"/>
      <c r="R3804" s="175"/>
      <c r="S3804" s="175"/>
      <c r="T3804" s="175"/>
      <c r="U3804" s="175"/>
      <c r="V3804" s="175"/>
      <c r="W3804" s="175"/>
      <c r="X3804" s="175"/>
      <c r="Y3804" s="175"/>
      <c r="Z3804" s="175"/>
      <c r="AA3804" s="175"/>
      <c r="AB3804" s="175"/>
      <c r="AC3804" s="175"/>
      <c r="AD3804" s="175"/>
      <c r="AE3804" s="175"/>
      <c r="AF3804" s="175"/>
      <c r="AG3804" s="175"/>
    </row>
    <row r="3805" spans="1:33">
      <c r="A3805" s="647" t="str">
        <f t="shared" si="317"/>
        <v>令和4</v>
      </c>
      <c r="B3805" s="739">
        <f t="shared" si="318"/>
        <v>91</v>
      </c>
      <c r="C3805" s="906">
        <v>44904</v>
      </c>
      <c r="D3805" s="906"/>
      <c r="E3805" s="665">
        <v>1</v>
      </c>
      <c r="F3805" s="928" t="s">
        <v>7899</v>
      </c>
      <c r="G3805" s="928" t="s">
        <v>7900</v>
      </c>
      <c r="H3805" s="907" t="s">
        <v>2646</v>
      </c>
      <c r="I3805" s="663" t="s">
        <v>7878</v>
      </c>
      <c r="J3805" s="669">
        <v>1</v>
      </c>
      <c r="K3805" s="176">
        <v>3</v>
      </c>
      <c r="L3805" s="176">
        <v>124</v>
      </c>
      <c r="M3805" s="72">
        <f t="shared" si="319"/>
        <v>124</v>
      </c>
      <c r="N3805" s="1105" t="s">
        <v>5519</v>
      </c>
      <c r="O3805" s="1129" t="str">
        <f t="shared" si="320"/>
        <v/>
      </c>
      <c r="P3805" s="175"/>
      <c r="Q3805" s="175"/>
      <c r="R3805" s="175"/>
      <c r="S3805" s="175"/>
      <c r="T3805" s="175"/>
      <c r="U3805" s="175"/>
      <c r="V3805" s="175"/>
      <c r="W3805" s="175"/>
      <c r="X3805" s="175"/>
      <c r="Y3805" s="175"/>
      <c r="Z3805" s="175"/>
      <c r="AA3805" s="175"/>
      <c r="AB3805" s="175"/>
      <c r="AC3805" s="175"/>
      <c r="AD3805" s="175"/>
      <c r="AE3805" s="175"/>
      <c r="AF3805" s="175"/>
      <c r="AG3805" s="175"/>
    </row>
    <row r="3806" spans="1:33">
      <c r="A3806" s="647" t="str">
        <f t="shared" si="317"/>
        <v>令和4</v>
      </c>
      <c r="B3806" s="739">
        <f t="shared" si="318"/>
        <v>18</v>
      </c>
      <c r="C3806" s="906">
        <v>44905</v>
      </c>
      <c r="D3806" s="906">
        <v>44906</v>
      </c>
      <c r="E3806" s="665">
        <v>2</v>
      </c>
      <c r="F3806" s="928" t="s">
        <v>7901</v>
      </c>
      <c r="G3806" s="928" t="s">
        <v>7902</v>
      </c>
      <c r="H3806" s="907" t="s">
        <v>2646</v>
      </c>
      <c r="I3806" s="663" t="s">
        <v>7878</v>
      </c>
      <c r="J3806" s="669">
        <v>1</v>
      </c>
      <c r="K3806" s="176">
        <v>51</v>
      </c>
      <c r="L3806" s="176">
        <v>159</v>
      </c>
      <c r="M3806" s="72">
        <f t="shared" si="319"/>
        <v>318</v>
      </c>
      <c r="N3806" s="1105"/>
      <c r="O3806" s="1129" t="str">
        <f t="shared" si="320"/>
        <v/>
      </c>
      <c r="P3806" s="175"/>
      <c r="Q3806" s="175"/>
      <c r="R3806" s="175"/>
      <c r="S3806" s="175"/>
      <c r="T3806" s="175"/>
      <c r="U3806" s="175"/>
      <c r="V3806" s="175"/>
      <c r="W3806" s="175"/>
      <c r="X3806" s="175"/>
      <c r="Y3806" s="175"/>
      <c r="Z3806" s="175"/>
      <c r="AA3806" s="175"/>
      <c r="AB3806" s="175"/>
      <c r="AC3806" s="175"/>
      <c r="AD3806" s="175"/>
      <c r="AE3806" s="175"/>
      <c r="AF3806" s="175"/>
      <c r="AG3806" s="175"/>
    </row>
    <row r="3807" spans="1:33">
      <c r="A3807" s="647" t="str">
        <f t="shared" si="317"/>
        <v>令和4</v>
      </c>
      <c r="B3807" s="739">
        <f t="shared" si="318"/>
        <v>74</v>
      </c>
      <c r="C3807" s="906">
        <v>44908</v>
      </c>
      <c r="D3807" s="906"/>
      <c r="E3807" s="665">
        <v>1</v>
      </c>
      <c r="F3807" s="928" t="s">
        <v>7903</v>
      </c>
      <c r="G3807" s="907" t="s">
        <v>7526</v>
      </c>
      <c r="H3807" s="907" t="s">
        <v>2646</v>
      </c>
      <c r="I3807" s="663" t="s">
        <v>7878</v>
      </c>
      <c r="J3807" s="669">
        <v>1</v>
      </c>
      <c r="K3807" s="176">
        <v>4</v>
      </c>
      <c r="L3807" s="176">
        <v>106</v>
      </c>
      <c r="M3807" s="72">
        <f t="shared" si="319"/>
        <v>106</v>
      </c>
      <c r="N3807" s="1105" t="s">
        <v>5519</v>
      </c>
      <c r="O3807" s="1129" t="str">
        <f t="shared" si="320"/>
        <v>●</v>
      </c>
      <c r="P3807" s="175"/>
      <c r="Q3807" s="175"/>
      <c r="R3807" s="175"/>
      <c r="S3807" s="175"/>
      <c r="T3807" s="175"/>
      <c r="U3807" s="175"/>
      <c r="V3807" s="175"/>
      <c r="W3807" s="175"/>
      <c r="X3807" s="175"/>
      <c r="Y3807" s="175"/>
      <c r="Z3807" s="175"/>
      <c r="AA3807" s="175"/>
      <c r="AB3807" s="175"/>
      <c r="AC3807" s="175"/>
      <c r="AD3807" s="175"/>
      <c r="AE3807" s="175"/>
      <c r="AF3807" s="175"/>
      <c r="AG3807" s="175"/>
    </row>
    <row r="3808" spans="1:33">
      <c r="A3808" s="647" t="str">
        <f t="shared" si="317"/>
        <v>令和4</v>
      </c>
      <c r="B3808" s="739">
        <f t="shared" si="318"/>
        <v>67</v>
      </c>
      <c r="C3808" s="906">
        <v>44910</v>
      </c>
      <c r="D3808" s="906"/>
      <c r="E3808" s="665">
        <v>1</v>
      </c>
      <c r="F3808" s="928" t="s">
        <v>7904</v>
      </c>
      <c r="G3808" s="928" t="s">
        <v>7905</v>
      </c>
      <c r="H3808" s="928" t="s">
        <v>2754</v>
      </c>
      <c r="I3808" s="929" t="s">
        <v>7878</v>
      </c>
      <c r="J3808" s="669">
        <v>2</v>
      </c>
      <c r="K3808" s="176">
        <v>5</v>
      </c>
      <c r="L3808" s="176">
        <v>74</v>
      </c>
      <c r="M3808" s="72">
        <f t="shared" si="319"/>
        <v>74</v>
      </c>
      <c r="N3808" s="1105" t="s">
        <v>5519</v>
      </c>
      <c r="O3808" s="1129" t="str">
        <f t="shared" si="320"/>
        <v/>
      </c>
      <c r="P3808" s="175"/>
      <c r="Q3808" s="175"/>
      <c r="R3808" s="175"/>
      <c r="S3808" s="175"/>
      <c r="T3808" s="175"/>
      <c r="U3808" s="175"/>
      <c r="V3808" s="175"/>
      <c r="W3808" s="175"/>
      <c r="X3808" s="175"/>
      <c r="Y3808" s="175"/>
      <c r="Z3808" s="175"/>
      <c r="AA3808" s="175"/>
      <c r="AB3808" s="175"/>
      <c r="AC3808" s="175"/>
      <c r="AD3808" s="175"/>
      <c r="AE3808" s="175"/>
      <c r="AF3808" s="175"/>
      <c r="AG3808" s="175"/>
    </row>
    <row r="3809" spans="1:33">
      <c r="A3809" s="647" t="str">
        <f t="shared" si="317"/>
        <v>令和4</v>
      </c>
      <c r="B3809" s="739">
        <f t="shared" si="318"/>
        <v>74</v>
      </c>
      <c r="C3809" s="906">
        <v>44938</v>
      </c>
      <c r="D3809" s="906"/>
      <c r="E3809" s="665">
        <v>1</v>
      </c>
      <c r="F3809" s="928" t="s">
        <v>7906</v>
      </c>
      <c r="G3809" s="907" t="s">
        <v>7526</v>
      </c>
      <c r="H3809" s="907" t="s">
        <v>2646</v>
      </c>
      <c r="I3809" s="663" t="s">
        <v>7878</v>
      </c>
      <c r="J3809" s="669">
        <v>1</v>
      </c>
      <c r="K3809" s="176">
        <v>4</v>
      </c>
      <c r="L3809" s="176">
        <v>162</v>
      </c>
      <c r="M3809" s="72">
        <f t="shared" si="319"/>
        <v>162</v>
      </c>
      <c r="N3809" s="1105" t="s">
        <v>5519</v>
      </c>
      <c r="O3809" s="1129" t="str">
        <f t="shared" si="320"/>
        <v>●</v>
      </c>
      <c r="P3809" s="175"/>
      <c r="Q3809" s="175"/>
      <c r="R3809" s="175"/>
      <c r="S3809" s="175"/>
      <c r="T3809" s="175"/>
      <c r="U3809" s="175"/>
      <c r="V3809" s="175"/>
      <c r="W3809" s="175"/>
      <c r="X3809" s="175"/>
      <c r="Y3809" s="175"/>
      <c r="Z3809" s="175"/>
      <c r="AA3809" s="175"/>
      <c r="AB3809" s="175"/>
      <c r="AC3809" s="175"/>
      <c r="AD3809" s="175"/>
      <c r="AE3809" s="175"/>
      <c r="AF3809" s="175"/>
      <c r="AG3809" s="175"/>
    </row>
    <row r="3810" spans="1:33">
      <c r="A3810" s="647" t="str">
        <f t="shared" si="317"/>
        <v>令和4</v>
      </c>
      <c r="B3810" s="739">
        <f t="shared" si="318"/>
        <v>29</v>
      </c>
      <c r="C3810" s="906">
        <v>44947</v>
      </c>
      <c r="D3810" s="906"/>
      <c r="E3810" s="665">
        <v>1</v>
      </c>
      <c r="F3810" s="928" t="s">
        <v>7907</v>
      </c>
      <c r="G3810" s="907" t="s">
        <v>7526</v>
      </c>
      <c r="H3810" s="907" t="s">
        <v>2646</v>
      </c>
      <c r="I3810" s="663" t="s">
        <v>7878</v>
      </c>
      <c r="J3810" s="669">
        <v>1</v>
      </c>
      <c r="K3810" s="176">
        <v>18</v>
      </c>
      <c r="L3810" s="176">
        <v>160</v>
      </c>
      <c r="M3810" s="72">
        <f t="shared" si="319"/>
        <v>160</v>
      </c>
      <c r="N3810" s="1105" t="s">
        <v>5519</v>
      </c>
      <c r="O3810" s="1129" t="str">
        <f t="shared" si="320"/>
        <v>●</v>
      </c>
      <c r="P3810" s="175"/>
      <c r="Q3810" s="175"/>
      <c r="R3810" s="175"/>
      <c r="S3810" s="175"/>
      <c r="T3810" s="175"/>
      <c r="U3810" s="175"/>
      <c r="V3810" s="175"/>
      <c r="W3810" s="175"/>
      <c r="X3810" s="175"/>
      <c r="Y3810" s="175"/>
      <c r="Z3810" s="175"/>
      <c r="AA3810" s="175"/>
      <c r="AB3810" s="175"/>
      <c r="AC3810" s="175"/>
      <c r="AD3810" s="175"/>
      <c r="AE3810" s="175"/>
      <c r="AF3810" s="175"/>
      <c r="AG3810" s="175"/>
    </row>
    <row r="3811" spans="1:33">
      <c r="A3811" s="647" t="str">
        <f t="shared" si="317"/>
        <v>令和4</v>
      </c>
      <c r="B3811" s="739">
        <f t="shared" si="318"/>
        <v>91</v>
      </c>
      <c r="C3811" s="906">
        <v>44951</v>
      </c>
      <c r="D3811" s="906"/>
      <c r="E3811" s="665">
        <v>1</v>
      </c>
      <c r="F3811" s="928" t="s">
        <v>7908</v>
      </c>
      <c r="G3811" s="907" t="s">
        <v>7526</v>
      </c>
      <c r="H3811" s="907" t="s">
        <v>2646</v>
      </c>
      <c r="I3811" s="663" t="s">
        <v>7878</v>
      </c>
      <c r="J3811" s="669">
        <v>1</v>
      </c>
      <c r="K3811" s="176">
        <v>3</v>
      </c>
      <c r="L3811" s="176">
        <v>165</v>
      </c>
      <c r="M3811" s="72">
        <f t="shared" si="319"/>
        <v>165</v>
      </c>
      <c r="N3811" s="1105" t="s">
        <v>5519</v>
      </c>
      <c r="O3811" s="1129" t="str">
        <f t="shared" si="320"/>
        <v>●</v>
      </c>
      <c r="P3811" s="175"/>
      <c r="Q3811" s="175"/>
      <c r="R3811" s="175"/>
      <c r="S3811" s="175"/>
      <c r="T3811" s="175"/>
      <c r="U3811" s="175"/>
      <c r="V3811" s="175"/>
      <c r="W3811" s="175"/>
      <c r="X3811" s="175"/>
      <c r="Y3811" s="175"/>
      <c r="Z3811" s="175"/>
      <c r="AA3811" s="175"/>
      <c r="AB3811" s="175"/>
      <c r="AC3811" s="175"/>
      <c r="AD3811" s="175"/>
      <c r="AE3811" s="175"/>
      <c r="AF3811" s="175"/>
      <c r="AG3811" s="175"/>
    </row>
    <row r="3812" spans="1:33">
      <c r="A3812" s="647" t="str">
        <f t="shared" si="317"/>
        <v>令和4</v>
      </c>
      <c r="B3812" s="739">
        <f t="shared" si="318"/>
        <v>24</v>
      </c>
      <c r="C3812" s="906">
        <v>44952</v>
      </c>
      <c r="D3812" s="906"/>
      <c r="E3812" s="665">
        <v>1</v>
      </c>
      <c r="F3812" s="928" t="s">
        <v>7909</v>
      </c>
      <c r="G3812" s="907" t="s">
        <v>7876</v>
      </c>
      <c r="H3812" s="907" t="s">
        <v>2754</v>
      </c>
      <c r="I3812" s="663" t="s">
        <v>7878</v>
      </c>
      <c r="J3812" s="669">
        <v>1</v>
      </c>
      <c r="K3812" s="176">
        <v>27</v>
      </c>
      <c r="L3812" s="176">
        <f>238+32</f>
        <v>270</v>
      </c>
      <c r="M3812" s="72">
        <f t="shared" si="319"/>
        <v>270</v>
      </c>
      <c r="N3812" s="1105"/>
      <c r="O3812" s="1129" t="str">
        <f t="shared" si="320"/>
        <v/>
      </c>
      <c r="P3812" s="175"/>
      <c r="Q3812" s="175"/>
      <c r="R3812" s="175"/>
      <c r="S3812" s="175"/>
      <c r="T3812" s="175"/>
      <c r="U3812" s="175"/>
      <c r="V3812" s="175"/>
      <c r="W3812" s="175"/>
      <c r="X3812" s="175"/>
      <c r="Y3812" s="175"/>
      <c r="Z3812" s="175"/>
      <c r="AA3812" s="175"/>
      <c r="AB3812" s="175"/>
      <c r="AC3812" s="175"/>
      <c r="AD3812" s="175"/>
      <c r="AE3812" s="175"/>
      <c r="AF3812" s="175"/>
      <c r="AG3812" s="175"/>
    </row>
    <row r="3813" spans="1:33">
      <c r="A3813" s="647" t="str">
        <f t="shared" si="317"/>
        <v>令和4</v>
      </c>
      <c r="B3813" s="739">
        <f t="shared" si="318"/>
        <v>74</v>
      </c>
      <c r="C3813" s="906">
        <v>44957</v>
      </c>
      <c r="D3813" s="906"/>
      <c r="E3813" s="665">
        <v>1</v>
      </c>
      <c r="F3813" s="928" t="s">
        <v>7910</v>
      </c>
      <c r="G3813" s="907" t="s">
        <v>7526</v>
      </c>
      <c r="H3813" s="907" t="s">
        <v>2646</v>
      </c>
      <c r="I3813" s="663" t="s">
        <v>7878</v>
      </c>
      <c r="J3813" s="669">
        <v>1</v>
      </c>
      <c r="K3813" s="176">
        <v>4</v>
      </c>
      <c r="L3813" s="176">
        <v>230</v>
      </c>
      <c r="M3813" s="72">
        <f t="shared" si="319"/>
        <v>230</v>
      </c>
      <c r="N3813" s="1105" t="s">
        <v>5519</v>
      </c>
      <c r="O3813" s="1129" t="str">
        <f t="shared" si="320"/>
        <v>●</v>
      </c>
      <c r="P3813" s="175"/>
      <c r="Q3813" s="175"/>
      <c r="R3813" s="175"/>
      <c r="S3813" s="175"/>
      <c r="T3813" s="175"/>
      <c r="U3813" s="175"/>
      <c r="V3813" s="175"/>
      <c r="W3813" s="175"/>
      <c r="X3813" s="175"/>
      <c r="Y3813" s="175"/>
      <c r="Z3813" s="175"/>
      <c r="AA3813" s="175"/>
      <c r="AB3813" s="175"/>
      <c r="AC3813" s="175"/>
      <c r="AD3813" s="175"/>
      <c r="AE3813" s="175"/>
      <c r="AF3813" s="175"/>
      <c r="AG3813" s="175"/>
    </row>
    <row r="3814" spans="1:33">
      <c r="A3814" s="647" t="str">
        <f t="shared" si="317"/>
        <v>令和4</v>
      </c>
      <c r="B3814" s="739">
        <f t="shared" si="318"/>
        <v>48</v>
      </c>
      <c r="C3814" s="906">
        <v>44959</v>
      </c>
      <c r="D3814" s="906"/>
      <c r="E3814" s="665">
        <v>1</v>
      </c>
      <c r="F3814" s="928" t="s">
        <v>7911</v>
      </c>
      <c r="G3814" s="907" t="s">
        <v>7526</v>
      </c>
      <c r="H3814" s="907" t="s">
        <v>2646</v>
      </c>
      <c r="I3814" s="663" t="s">
        <v>7878</v>
      </c>
      <c r="J3814" s="669">
        <v>1</v>
      </c>
      <c r="K3814" s="176">
        <v>7</v>
      </c>
      <c r="L3814" s="176">
        <v>152</v>
      </c>
      <c r="M3814" s="72">
        <f t="shared" si="319"/>
        <v>152</v>
      </c>
      <c r="N3814" s="1105" t="s">
        <v>5519</v>
      </c>
      <c r="O3814" s="1129" t="str">
        <f t="shared" si="320"/>
        <v>●</v>
      </c>
      <c r="P3814" s="175"/>
      <c r="Q3814" s="175"/>
      <c r="R3814" s="175"/>
      <c r="S3814" s="175"/>
      <c r="T3814" s="175"/>
      <c r="U3814" s="175"/>
      <c r="V3814" s="175"/>
      <c r="W3814" s="175"/>
      <c r="X3814" s="175"/>
      <c r="Y3814" s="175"/>
      <c r="Z3814" s="175"/>
      <c r="AA3814" s="175"/>
      <c r="AB3814" s="175"/>
      <c r="AC3814" s="175"/>
      <c r="AD3814" s="175"/>
      <c r="AE3814" s="175"/>
      <c r="AF3814" s="175"/>
      <c r="AG3814" s="175"/>
    </row>
    <row r="3815" spans="1:33">
      <c r="A3815" s="647" t="str">
        <f t="shared" si="317"/>
        <v>令和4</v>
      </c>
      <c r="B3815" s="739">
        <f t="shared" si="318"/>
        <v>107</v>
      </c>
      <c r="C3815" s="906">
        <v>44967</v>
      </c>
      <c r="D3815" s="906"/>
      <c r="E3815" s="665">
        <v>1</v>
      </c>
      <c r="F3815" s="928" t="s">
        <v>7912</v>
      </c>
      <c r="G3815" s="907" t="s">
        <v>7526</v>
      </c>
      <c r="H3815" s="928" t="s">
        <v>2754</v>
      </c>
      <c r="I3815" s="929" t="s">
        <v>7878</v>
      </c>
      <c r="J3815" s="669">
        <v>2</v>
      </c>
      <c r="K3815" s="176">
        <v>2</v>
      </c>
      <c r="L3815" s="176">
        <v>210</v>
      </c>
      <c r="M3815" s="72">
        <f t="shared" si="319"/>
        <v>210</v>
      </c>
      <c r="N3815" s="1105" t="s">
        <v>5519</v>
      </c>
      <c r="O3815" s="1129" t="str">
        <f t="shared" si="320"/>
        <v>●</v>
      </c>
      <c r="P3815" s="175"/>
      <c r="Q3815" s="175"/>
      <c r="R3815" s="175"/>
      <c r="S3815" s="175"/>
      <c r="T3815" s="175"/>
      <c r="U3815" s="175"/>
      <c r="V3815" s="175"/>
      <c r="W3815" s="175"/>
      <c r="X3815" s="175"/>
      <c r="Y3815" s="175"/>
      <c r="Z3815" s="175"/>
      <c r="AA3815" s="175"/>
      <c r="AB3815" s="175"/>
      <c r="AC3815" s="175"/>
      <c r="AD3815" s="175"/>
      <c r="AE3815" s="175"/>
      <c r="AF3815" s="175"/>
      <c r="AG3815" s="175"/>
    </row>
    <row r="3816" spans="1:33">
      <c r="A3816" s="647" t="str">
        <f t="shared" si="317"/>
        <v>令和4</v>
      </c>
      <c r="B3816" s="739">
        <f t="shared" si="318"/>
        <v>52</v>
      </c>
      <c r="C3816" s="906">
        <v>45012</v>
      </c>
      <c r="D3816" s="906"/>
      <c r="E3816" s="665">
        <v>1</v>
      </c>
      <c r="F3816" s="928" t="s">
        <v>7913</v>
      </c>
      <c r="G3816" s="907" t="s">
        <v>7885</v>
      </c>
      <c r="H3816" s="907" t="s">
        <v>2649</v>
      </c>
      <c r="I3816" s="663" t="s">
        <v>7878</v>
      </c>
      <c r="J3816" s="669">
        <v>2</v>
      </c>
      <c r="K3816" s="176">
        <v>6</v>
      </c>
      <c r="L3816" s="176">
        <f>216+8</f>
        <v>224</v>
      </c>
      <c r="M3816" s="72">
        <f t="shared" si="319"/>
        <v>224</v>
      </c>
      <c r="N3816" s="1105" t="s">
        <v>5519</v>
      </c>
      <c r="O3816" s="1129" t="str">
        <f t="shared" si="320"/>
        <v/>
      </c>
      <c r="P3816" s="175"/>
      <c r="Q3816" s="175"/>
      <c r="R3816" s="175"/>
      <c r="S3816" s="175"/>
      <c r="T3816" s="175"/>
      <c r="U3816" s="175"/>
      <c r="V3816" s="175"/>
      <c r="W3816" s="175"/>
      <c r="X3816" s="175"/>
      <c r="Y3816" s="175"/>
      <c r="Z3816" s="175"/>
      <c r="AA3816" s="175"/>
      <c r="AB3816" s="175"/>
      <c r="AC3816" s="175"/>
      <c r="AD3816" s="175"/>
      <c r="AE3816" s="175"/>
      <c r="AF3816" s="175"/>
      <c r="AG3816" s="175"/>
    </row>
    <row r="3817" spans="1:33">
      <c r="A3817" s="647" t="str">
        <f t="shared" si="317"/>
        <v>令和4</v>
      </c>
      <c r="B3817" s="739">
        <f t="shared" si="318"/>
        <v>127</v>
      </c>
      <c r="C3817" s="906">
        <v>45008</v>
      </c>
      <c r="D3817" s="906"/>
      <c r="E3817" s="665">
        <v>1</v>
      </c>
      <c r="F3817" s="928" t="s">
        <v>7914</v>
      </c>
      <c r="G3817" s="907" t="s">
        <v>7885</v>
      </c>
      <c r="H3817" s="928" t="s">
        <v>7880</v>
      </c>
      <c r="I3817" s="929" t="s">
        <v>7878</v>
      </c>
      <c r="J3817" s="651">
        <v>1</v>
      </c>
      <c r="K3817" s="176">
        <v>1</v>
      </c>
      <c r="L3817" s="176">
        <f>18+196</f>
        <v>214</v>
      </c>
      <c r="M3817" s="72">
        <f t="shared" si="319"/>
        <v>214</v>
      </c>
      <c r="N3817" s="1105" t="s">
        <v>5519</v>
      </c>
      <c r="O3817" s="1129" t="str">
        <f t="shared" si="320"/>
        <v/>
      </c>
      <c r="P3817" s="175"/>
      <c r="Q3817" s="175"/>
      <c r="R3817" s="175"/>
      <c r="S3817" s="175"/>
      <c r="T3817" s="175"/>
      <c r="U3817" s="175"/>
      <c r="V3817" s="175"/>
      <c r="W3817" s="175"/>
      <c r="X3817" s="175"/>
      <c r="Y3817" s="175"/>
      <c r="Z3817" s="175"/>
      <c r="AA3817" s="175"/>
      <c r="AB3817" s="175"/>
      <c r="AC3817" s="175"/>
      <c r="AD3817" s="175"/>
      <c r="AE3817" s="175"/>
      <c r="AF3817" s="175"/>
      <c r="AG3817" s="175"/>
    </row>
    <row r="3818" spans="1:33">
      <c r="A3818" s="647" t="str">
        <f t="shared" si="317"/>
        <v>令和4</v>
      </c>
      <c r="B3818" s="739">
        <f t="shared" si="318"/>
        <v>74</v>
      </c>
      <c r="C3818" s="906">
        <v>45001</v>
      </c>
      <c r="D3818" s="906"/>
      <c r="E3818" s="665">
        <v>1</v>
      </c>
      <c r="F3818" s="928" t="s">
        <v>7915</v>
      </c>
      <c r="G3818" s="907" t="s">
        <v>7916</v>
      </c>
      <c r="H3818" s="907" t="s">
        <v>2649</v>
      </c>
      <c r="I3818" s="663" t="s">
        <v>7878</v>
      </c>
      <c r="J3818" s="669">
        <v>2</v>
      </c>
      <c r="K3818" s="176">
        <v>4</v>
      </c>
      <c r="L3818" s="176">
        <v>260</v>
      </c>
      <c r="M3818" s="72">
        <f t="shared" si="319"/>
        <v>260</v>
      </c>
      <c r="N3818" s="1105" t="s">
        <v>5519</v>
      </c>
      <c r="O3818" s="1129" t="str">
        <f t="shared" si="320"/>
        <v/>
      </c>
      <c r="P3818" s="175"/>
      <c r="Q3818" s="175"/>
      <c r="R3818" s="175"/>
      <c r="S3818" s="175"/>
      <c r="T3818" s="175"/>
      <c r="U3818" s="175"/>
      <c r="V3818" s="175"/>
      <c r="W3818" s="175"/>
      <c r="X3818" s="175"/>
      <c r="Y3818" s="175"/>
      <c r="Z3818" s="175"/>
      <c r="AA3818" s="175"/>
      <c r="AB3818" s="175"/>
      <c r="AC3818" s="175"/>
      <c r="AD3818" s="175"/>
      <c r="AE3818" s="175"/>
      <c r="AF3818" s="175"/>
      <c r="AG3818" s="175"/>
    </row>
    <row r="3819" spans="1:33">
      <c r="A3819" s="647" t="str">
        <f t="shared" si="317"/>
        <v>令和4</v>
      </c>
      <c r="B3819" s="739">
        <f t="shared" si="318"/>
        <v>127</v>
      </c>
      <c r="C3819" s="906">
        <v>44671</v>
      </c>
      <c r="D3819" s="906"/>
      <c r="E3819" s="665">
        <v>1</v>
      </c>
      <c r="F3819" s="928" t="s">
        <v>7917</v>
      </c>
      <c r="G3819" s="928" t="s">
        <v>7495</v>
      </c>
      <c r="H3819" s="928" t="s">
        <v>1678</v>
      </c>
      <c r="I3819" s="929" t="s">
        <v>7499</v>
      </c>
      <c r="J3819" s="176">
        <v>1</v>
      </c>
      <c r="K3819" s="176">
        <v>1</v>
      </c>
      <c r="L3819" s="176">
        <v>383</v>
      </c>
      <c r="M3819" s="72">
        <f t="shared" si="319"/>
        <v>383</v>
      </c>
      <c r="N3819" s="1105" t="s">
        <v>5519</v>
      </c>
      <c r="O3819" s="1129" t="str">
        <f t="shared" si="320"/>
        <v>●</v>
      </c>
      <c r="P3819" s="175"/>
      <c r="Q3819" s="175"/>
      <c r="R3819" s="175"/>
      <c r="S3819" s="175"/>
      <c r="T3819" s="175"/>
      <c r="U3819" s="175"/>
      <c r="V3819" s="175"/>
      <c r="W3819" s="175"/>
      <c r="X3819" s="175"/>
      <c r="Y3819" s="175"/>
      <c r="Z3819" s="175"/>
      <c r="AA3819" s="175"/>
      <c r="AB3819" s="175"/>
      <c r="AC3819" s="175"/>
      <c r="AD3819" s="175"/>
      <c r="AE3819" s="175"/>
      <c r="AF3819" s="175"/>
      <c r="AG3819" s="175"/>
    </row>
    <row r="3820" spans="1:33">
      <c r="A3820" s="647" t="str">
        <f t="shared" si="317"/>
        <v>令和4</v>
      </c>
      <c r="B3820" s="739">
        <f t="shared" si="318"/>
        <v>38</v>
      </c>
      <c r="C3820" s="906">
        <v>44733</v>
      </c>
      <c r="D3820" s="906"/>
      <c r="E3820" s="665">
        <v>1</v>
      </c>
      <c r="F3820" s="928" t="s">
        <v>7918</v>
      </c>
      <c r="G3820" s="928" t="s">
        <v>7919</v>
      </c>
      <c r="H3820" s="928" t="s">
        <v>3251</v>
      </c>
      <c r="I3820" s="929" t="s">
        <v>7499</v>
      </c>
      <c r="J3820" s="176">
        <v>1</v>
      </c>
      <c r="K3820" s="176">
        <v>11</v>
      </c>
      <c r="L3820" s="176">
        <v>132</v>
      </c>
      <c r="M3820" s="72">
        <f t="shared" si="319"/>
        <v>132</v>
      </c>
      <c r="N3820" s="1105"/>
      <c r="O3820" s="1129" t="str">
        <f t="shared" si="320"/>
        <v>●</v>
      </c>
      <c r="P3820" s="175"/>
      <c r="Q3820" s="175"/>
      <c r="R3820" s="175"/>
      <c r="S3820" s="175"/>
      <c r="T3820" s="175"/>
      <c r="U3820" s="175"/>
      <c r="V3820" s="175"/>
      <c r="W3820" s="175"/>
      <c r="X3820" s="175"/>
      <c r="Y3820" s="175"/>
      <c r="Z3820" s="175"/>
      <c r="AA3820" s="175"/>
      <c r="AB3820" s="175"/>
      <c r="AC3820" s="175"/>
      <c r="AD3820" s="175"/>
      <c r="AE3820" s="175"/>
      <c r="AF3820" s="175"/>
      <c r="AG3820" s="175"/>
    </row>
    <row r="3821" spans="1:33">
      <c r="A3821" s="647" t="str">
        <f t="shared" si="317"/>
        <v>令和4</v>
      </c>
      <c r="B3821" s="739">
        <f t="shared" si="318"/>
        <v>22</v>
      </c>
      <c r="C3821" s="906">
        <v>44753</v>
      </c>
      <c r="D3821" s="906"/>
      <c r="E3821" s="665">
        <v>1</v>
      </c>
      <c r="F3821" s="928" t="s">
        <v>7920</v>
      </c>
      <c r="G3821" s="928" t="s">
        <v>7495</v>
      </c>
      <c r="H3821" s="928" t="s">
        <v>3251</v>
      </c>
      <c r="I3821" s="929" t="s">
        <v>7499</v>
      </c>
      <c r="J3821" s="176">
        <v>1</v>
      </c>
      <c r="K3821" s="176">
        <v>30</v>
      </c>
      <c r="L3821" s="176">
        <v>231</v>
      </c>
      <c r="M3821" s="72">
        <f t="shared" si="319"/>
        <v>231</v>
      </c>
      <c r="N3821" s="1105"/>
      <c r="O3821" s="1129" t="str">
        <f t="shared" si="320"/>
        <v>●</v>
      </c>
      <c r="P3821" s="175"/>
      <c r="Q3821" s="175"/>
      <c r="R3821" s="175"/>
      <c r="S3821" s="175"/>
      <c r="T3821" s="175"/>
      <c r="U3821" s="175"/>
      <c r="V3821" s="175"/>
      <c r="W3821" s="175"/>
      <c r="X3821" s="175"/>
      <c r="Y3821" s="175"/>
      <c r="Z3821" s="175"/>
      <c r="AA3821" s="175"/>
      <c r="AB3821" s="175"/>
      <c r="AC3821" s="175"/>
      <c r="AD3821" s="175"/>
      <c r="AE3821" s="175"/>
      <c r="AF3821" s="175"/>
      <c r="AG3821" s="175"/>
    </row>
    <row r="3822" spans="1:33">
      <c r="A3822" s="647" t="str">
        <f t="shared" si="317"/>
        <v>令和4</v>
      </c>
      <c r="B3822" s="739">
        <f t="shared" si="318"/>
        <v>52</v>
      </c>
      <c r="C3822" s="906">
        <v>44776</v>
      </c>
      <c r="D3822" s="906"/>
      <c r="E3822" s="665">
        <v>1</v>
      </c>
      <c r="F3822" s="928" t="s">
        <v>7921</v>
      </c>
      <c r="G3822" s="928" t="s">
        <v>7919</v>
      </c>
      <c r="H3822" s="928" t="s">
        <v>3251</v>
      </c>
      <c r="I3822" s="929" t="s">
        <v>7499</v>
      </c>
      <c r="J3822" s="176">
        <v>1</v>
      </c>
      <c r="K3822" s="176">
        <v>6</v>
      </c>
      <c r="L3822" s="176">
        <v>297</v>
      </c>
      <c r="M3822" s="72">
        <f t="shared" si="319"/>
        <v>297</v>
      </c>
      <c r="N3822" s="1105" t="s">
        <v>5519</v>
      </c>
      <c r="O3822" s="1129" t="str">
        <f t="shared" si="320"/>
        <v>●</v>
      </c>
      <c r="P3822" s="175"/>
      <c r="Q3822" s="175"/>
      <c r="R3822" s="175"/>
      <c r="S3822" s="175"/>
      <c r="T3822" s="175"/>
      <c r="U3822" s="175"/>
      <c r="V3822" s="175"/>
      <c r="W3822" s="175"/>
      <c r="X3822" s="175"/>
      <c r="Y3822" s="175"/>
      <c r="Z3822" s="175"/>
      <c r="AA3822" s="175"/>
      <c r="AB3822" s="175"/>
      <c r="AC3822" s="175"/>
      <c r="AD3822" s="175"/>
      <c r="AE3822" s="175"/>
      <c r="AF3822" s="175"/>
      <c r="AG3822" s="175"/>
    </row>
    <row r="3823" spans="1:33">
      <c r="A3823" s="647" t="str">
        <f t="shared" si="317"/>
        <v>令和4</v>
      </c>
      <c r="B3823" s="739">
        <f t="shared" si="318"/>
        <v>42</v>
      </c>
      <c r="C3823" s="906">
        <v>44777</v>
      </c>
      <c r="D3823" s="906"/>
      <c r="E3823" s="665">
        <v>1</v>
      </c>
      <c r="F3823" s="928" t="s">
        <v>7922</v>
      </c>
      <c r="G3823" s="928" t="s">
        <v>7923</v>
      </c>
      <c r="H3823" s="928" t="s">
        <v>7574</v>
      </c>
      <c r="I3823" s="929" t="s">
        <v>7499</v>
      </c>
      <c r="J3823" s="176">
        <v>1</v>
      </c>
      <c r="K3823" s="176">
        <v>9</v>
      </c>
      <c r="L3823" s="176">
        <v>151</v>
      </c>
      <c r="M3823" s="72">
        <f t="shared" si="319"/>
        <v>151</v>
      </c>
      <c r="N3823" s="1105"/>
      <c r="O3823" s="1129" t="str">
        <f t="shared" si="320"/>
        <v>●</v>
      </c>
      <c r="P3823" s="175"/>
      <c r="Q3823" s="175"/>
      <c r="R3823" s="175"/>
      <c r="S3823" s="175"/>
      <c r="T3823" s="175"/>
      <c r="U3823" s="175"/>
      <c r="V3823" s="175"/>
      <c r="W3823" s="175"/>
      <c r="X3823" s="175"/>
      <c r="Y3823" s="175"/>
      <c r="Z3823" s="175"/>
      <c r="AA3823" s="175"/>
      <c r="AB3823" s="175"/>
      <c r="AC3823" s="175"/>
      <c r="AD3823" s="175"/>
      <c r="AE3823" s="175"/>
      <c r="AF3823" s="175"/>
      <c r="AG3823" s="175"/>
    </row>
    <row r="3824" spans="1:33">
      <c r="A3824" s="647" t="str">
        <f t="shared" si="317"/>
        <v>令和4</v>
      </c>
      <c r="B3824" s="739">
        <f t="shared" si="318"/>
        <v>107</v>
      </c>
      <c r="C3824" s="906">
        <v>44795</v>
      </c>
      <c r="D3824" s="906"/>
      <c r="E3824" s="665">
        <v>1</v>
      </c>
      <c r="F3824" s="928" t="s">
        <v>7924</v>
      </c>
      <c r="G3824" s="928" t="s">
        <v>7495</v>
      </c>
      <c r="H3824" s="928" t="s">
        <v>1678</v>
      </c>
      <c r="I3824" s="929" t="s">
        <v>7499</v>
      </c>
      <c r="J3824" s="176">
        <v>1</v>
      </c>
      <c r="K3824" s="176">
        <v>2</v>
      </c>
      <c r="L3824" s="176">
        <v>241</v>
      </c>
      <c r="M3824" s="72">
        <f t="shared" si="319"/>
        <v>241</v>
      </c>
      <c r="N3824" s="1105" t="s">
        <v>5519</v>
      </c>
      <c r="O3824" s="1129" t="str">
        <f t="shared" si="320"/>
        <v>●</v>
      </c>
      <c r="P3824" s="175"/>
      <c r="Q3824" s="175"/>
      <c r="R3824" s="175"/>
      <c r="S3824" s="175"/>
      <c r="T3824" s="175"/>
      <c r="U3824" s="175"/>
      <c r="V3824" s="175"/>
      <c r="W3824" s="175"/>
      <c r="X3824" s="175"/>
      <c r="Y3824" s="175"/>
      <c r="Z3824" s="175"/>
      <c r="AA3824" s="175"/>
      <c r="AB3824" s="175"/>
      <c r="AC3824" s="175"/>
      <c r="AD3824" s="175"/>
      <c r="AE3824" s="175"/>
      <c r="AF3824" s="175"/>
      <c r="AG3824" s="175"/>
    </row>
    <row r="3825" spans="1:33">
      <c r="A3825" s="647" t="str">
        <f t="shared" si="317"/>
        <v>令和4</v>
      </c>
      <c r="B3825" s="739">
        <f t="shared" si="318"/>
        <v>107</v>
      </c>
      <c r="C3825" s="906">
        <v>44795</v>
      </c>
      <c r="D3825" s="906"/>
      <c r="E3825" s="665">
        <v>1</v>
      </c>
      <c r="F3825" s="928" t="s">
        <v>7925</v>
      </c>
      <c r="G3825" s="928" t="s">
        <v>7495</v>
      </c>
      <c r="H3825" s="928" t="s">
        <v>1678</v>
      </c>
      <c r="I3825" s="929" t="s">
        <v>7499</v>
      </c>
      <c r="J3825" s="176">
        <v>2</v>
      </c>
      <c r="K3825" s="176">
        <v>2</v>
      </c>
      <c r="L3825" s="176">
        <v>205</v>
      </c>
      <c r="M3825" s="72">
        <f t="shared" si="319"/>
        <v>205</v>
      </c>
      <c r="N3825" s="1105" t="s">
        <v>5519</v>
      </c>
      <c r="O3825" s="1129" t="str">
        <f t="shared" si="320"/>
        <v>●</v>
      </c>
      <c r="P3825" s="175"/>
      <c r="Q3825" s="175"/>
      <c r="R3825" s="175"/>
      <c r="S3825" s="175"/>
      <c r="T3825" s="175"/>
      <c r="U3825" s="175"/>
      <c r="V3825" s="175"/>
      <c r="W3825" s="175"/>
      <c r="X3825" s="175"/>
      <c r="Y3825" s="175"/>
      <c r="Z3825" s="175"/>
      <c r="AA3825" s="175"/>
      <c r="AB3825" s="175"/>
      <c r="AC3825" s="175"/>
      <c r="AD3825" s="175"/>
      <c r="AE3825" s="175"/>
      <c r="AF3825" s="175"/>
      <c r="AG3825" s="175"/>
    </row>
    <row r="3826" spans="1:33">
      <c r="A3826" s="647" t="str">
        <f t="shared" si="317"/>
        <v>令和4</v>
      </c>
      <c r="B3826" s="739">
        <f t="shared" si="318"/>
        <v>14</v>
      </c>
      <c r="C3826" s="906">
        <v>44804</v>
      </c>
      <c r="D3826" s="906" t="s">
        <v>7926</v>
      </c>
      <c r="E3826" s="665">
        <v>3</v>
      </c>
      <c r="F3826" s="928" t="s">
        <v>7927</v>
      </c>
      <c r="G3826" s="928" t="s">
        <v>499</v>
      </c>
      <c r="H3826" s="928" t="s">
        <v>7928</v>
      </c>
      <c r="I3826" s="929" t="s">
        <v>7499</v>
      </c>
      <c r="J3826" s="176">
        <v>1</v>
      </c>
      <c r="K3826" s="176">
        <v>60</v>
      </c>
      <c r="L3826" s="176">
        <v>120</v>
      </c>
      <c r="M3826" s="72">
        <f t="shared" si="319"/>
        <v>360</v>
      </c>
      <c r="N3826" s="1105"/>
      <c r="O3826" s="1129" t="str">
        <f t="shared" si="320"/>
        <v/>
      </c>
      <c r="P3826" s="175"/>
      <c r="Q3826" s="175"/>
      <c r="R3826" s="175"/>
      <c r="S3826" s="175"/>
      <c r="T3826" s="175"/>
      <c r="U3826" s="175"/>
      <c r="V3826" s="175"/>
      <c r="W3826" s="175"/>
      <c r="X3826" s="175"/>
      <c r="Y3826" s="175"/>
      <c r="Z3826" s="175"/>
      <c r="AA3826" s="175"/>
      <c r="AB3826" s="175"/>
      <c r="AC3826" s="175"/>
      <c r="AD3826" s="175"/>
      <c r="AE3826" s="175"/>
      <c r="AF3826" s="175"/>
      <c r="AG3826" s="175"/>
    </row>
    <row r="3827" spans="1:33">
      <c r="A3827" s="941" t="str">
        <f t="shared" si="317"/>
        <v>令和4</v>
      </c>
      <c r="B3827" s="739">
        <f t="shared" si="318"/>
        <v>74</v>
      </c>
      <c r="C3827" s="942">
        <v>44805</v>
      </c>
      <c r="D3827" s="942"/>
      <c r="E3827" s="953">
        <v>1</v>
      </c>
      <c r="F3827" s="954" t="s">
        <v>7929</v>
      </c>
      <c r="G3827" s="954" t="s">
        <v>499</v>
      </c>
      <c r="H3827" s="954" t="s">
        <v>7928</v>
      </c>
      <c r="I3827" s="955" t="s">
        <v>7499</v>
      </c>
      <c r="J3827" s="956">
        <v>1</v>
      </c>
      <c r="K3827" s="956">
        <v>4</v>
      </c>
      <c r="L3827" s="956">
        <v>120</v>
      </c>
      <c r="M3827" s="77">
        <f t="shared" si="319"/>
        <v>120</v>
      </c>
      <c r="N3827" s="1105" t="s">
        <v>5519</v>
      </c>
      <c r="O3827" s="1129" t="str">
        <f t="shared" si="320"/>
        <v/>
      </c>
      <c r="P3827" s="175"/>
      <c r="Q3827" s="175"/>
      <c r="R3827" s="175"/>
      <c r="S3827" s="175"/>
      <c r="T3827" s="175"/>
      <c r="U3827" s="175"/>
      <c r="V3827" s="175"/>
      <c r="W3827" s="175"/>
      <c r="X3827" s="175"/>
      <c r="Y3827" s="175"/>
      <c r="Z3827" s="175"/>
      <c r="AA3827" s="175"/>
      <c r="AB3827" s="175"/>
      <c r="AC3827" s="175"/>
      <c r="AD3827" s="175"/>
      <c r="AE3827" s="175"/>
      <c r="AF3827" s="175"/>
      <c r="AG3827" s="175"/>
    </row>
    <row r="3828" spans="1:33">
      <c r="A3828" s="647" t="str">
        <f t="shared" si="317"/>
        <v>令和4</v>
      </c>
      <c r="B3828" s="739">
        <f t="shared" si="318"/>
        <v>12</v>
      </c>
      <c r="C3828" s="906">
        <v>44856</v>
      </c>
      <c r="D3828" s="906">
        <v>44857</v>
      </c>
      <c r="E3828" s="665">
        <v>2</v>
      </c>
      <c r="F3828" s="928" t="s">
        <v>7930</v>
      </c>
      <c r="G3828" s="928" t="s">
        <v>7931</v>
      </c>
      <c r="H3828" s="928" t="s">
        <v>1854</v>
      </c>
      <c r="I3828" s="929" t="s">
        <v>7499</v>
      </c>
      <c r="J3828" s="176">
        <v>1</v>
      </c>
      <c r="K3828" s="176">
        <v>70</v>
      </c>
      <c r="L3828" s="176">
        <v>147</v>
      </c>
      <c r="M3828" s="72">
        <f t="shared" si="319"/>
        <v>294</v>
      </c>
      <c r="N3828" s="1105"/>
      <c r="O3828" s="1129" t="str">
        <f t="shared" si="320"/>
        <v>●</v>
      </c>
      <c r="P3828" s="175"/>
      <c r="Q3828" s="175"/>
      <c r="R3828" s="175"/>
      <c r="S3828" s="175"/>
      <c r="T3828" s="175"/>
      <c r="U3828" s="175"/>
      <c r="V3828" s="175"/>
      <c r="W3828" s="175"/>
      <c r="X3828" s="175"/>
      <c r="Y3828" s="175"/>
      <c r="Z3828" s="175"/>
      <c r="AA3828" s="175"/>
      <c r="AB3828" s="175"/>
      <c r="AC3828" s="175"/>
      <c r="AD3828" s="175"/>
      <c r="AE3828" s="175"/>
      <c r="AF3828" s="175"/>
      <c r="AG3828" s="175"/>
    </row>
    <row r="3829" spans="1:33">
      <c r="A3829" s="647" t="str">
        <f t="shared" si="317"/>
        <v>令和4</v>
      </c>
      <c r="B3829" s="739">
        <f t="shared" si="318"/>
        <v>67</v>
      </c>
      <c r="C3829" s="906">
        <v>44856</v>
      </c>
      <c r="D3829" s="906"/>
      <c r="E3829" s="665">
        <v>1</v>
      </c>
      <c r="F3829" s="928" t="s">
        <v>7932</v>
      </c>
      <c r="G3829" s="928" t="s">
        <v>7931</v>
      </c>
      <c r="H3829" s="928" t="s">
        <v>1854</v>
      </c>
      <c r="I3829" s="929" t="s">
        <v>7499</v>
      </c>
      <c r="J3829" s="176">
        <v>1</v>
      </c>
      <c r="K3829" s="176">
        <v>5</v>
      </c>
      <c r="L3829" s="176">
        <v>153</v>
      </c>
      <c r="M3829" s="72">
        <f t="shared" si="319"/>
        <v>153</v>
      </c>
      <c r="N3829" s="1105" t="s">
        <v>5519</v>
      </c>
      <c r="O3829" s="1129" t="str">
        <f t="shared" si="320"/>
        <v>●</v>
      </c>
      <c r="P3829" s="175"/>
      <c r="Q3829" s="175"/>
      <c r="R3829" s="175"/>
      <c r="S3829" s="175"/>
      <c r="T3829" s="175"/>
      <c r="U3829" s="175"/>
      <c r="V3829" s="175"/>
      <c r="W3829" s="175"/>
      <c r="X3829" s="175"/>
      <c r="Y3829" s="175"/>
      <c r="Z3829" s="175"/>
      <c r="AA3829" s="175"/>
      <c r="AB3829" s="175"/>
      <c r="AC3829" s="175"/>
      <c r="AD3829" s="175"/>
      <c r="AE3829" s="175"/>
      <c r="AF3829" s="175"/>
      <c r="AG3829" s="175"/>
    </row>
    <row r="3830" spans="1:33">
      <c r="A3830" s="647" t="str">
        <f t="shared" si="317"/>
        <v>令和4</v>
      </c>
      <c r="B3830" s="739">
        <f t="shared" si="318"/>
        <v>74</v>
      </c>
      <c r="C3830" s="906">
        <v>44858</v>
      </c>
      <c r="D3830" s="906"/>
      <c r="E3830" s="665">
        <v>1</v>
      </c>
      <c r="F3830" s="928" t="s">
        <v>7933</v>
      </c>
      <c r="G3830" s="928" t="s">
        <v>7495</v>
      </c>
      <c r="H3830" s="928" t="s">
        <v>7574</v>
      </c>
      <c r="I3830" s="929" t="s">
        <v>7499</v>
      </c>
      <c r="J3830" s="176">
        <v>2</v>
      </c>
      <c r="K3830" s="176">
        <v>4</v>
      </c>
      <c r="L3830" s="176">
        <v>64</v>
      </c>
      <c r="M3830" s="72">
        <f t="shared" si="319"/>
        <v>64</v>
      </c>
      <c r="N3830" s="1105"/>
      <c r="O3830" s="1129" t="str">
        <f t="shared" si="320"/>
        <v>●</v>
      </c>
      <c r="P3830" s="175"/>
      <c r="Q3830" s="175"/>
      <c r="R3830" s="175"/>
      <c r="S3830" s="175"/>
      <c r="T3830" s="175"/>
      <c r="U3830" s="175"/>
      <c r="V3830" s="175"/>
      <c r="W3830" s="175"/>
      <c r="X3830" s="175"/>
      <c r="Y3830" s="175"/>
      <c r="Z3830" s="175"/>
      <c r="AA3830" s="175"/>
      <c r="AB3830" s="175"/>
      <c r="AC3830" s="175"/>
      <c r="AD3830" s="175"/>
      <c r="AE3830" s="175"/>
      <c r="AF3830" s="175"/>
      <c r="AG3830" s="175"/>
    </row>
    <row r="3831" spans="1:33">
      <c r="A3831" s="647" t="str">
        <f t="shared" si="317"/>
        <v>令和4</v>
      </c>
      <c r="B3831" s="739">
        <f t="shared" si="318"/>
        <v>22</v>
      </c>
      <c r="C3831" s="906">
        <v>44860</v>
      </c>
      <c r="D3831" s="906"/>
      <c r="E3831" s="665">
        <v>2</v>
      </c>
      <c r="F3831" s="928" t="s">
        <v>7934</v>
      </c>
      <c r="G3831" s="928" t="s">
        <v>7495</v>
      </c>
      <c r="H3831" s="928" t="s">
        <v>7574</v>
      </c>
      <c r="I3831" s="929" t="s">
        <v>7499</v>
      </c>
      <c r="J3831" s="176">
        <v>1</v>
      </c>
      <c r="K3831" s="176">
        <v>30</v>
      </c>
      <c r="L3831" s="176">
        <v>160</v>
      </c>
      <c r="M3831" s="72">
        <f t="shared" si="319"/>
        <v>320</v>
      </c>
      <c r="N3831" s="1105"/>
      <c r="O3831" s="1129" t="str">
        <f t="shared" si="320"/>
        <v>●</v>
      </c>
      <c r="P3831" s="175"/>
      <c r="Q3831" s="175"/>
      <c r="R3831" s="175"/>
      <c r="S3831" s="175"/>
      <c r="T3831" s="175"/>
      <c r="U3831" s="175"/>
      <c r="V3831" s="175"/>
      <c r="W3831" s="175"/>
      <c r="X3831" s="175"/>
      <c r="Y3831" s="175"/>
      <c r="Z3831" s="175"/>
      <c r="AA3831" s="175"/>
      <c r="AB3831" s="175"/>
      <c r="AC3831" s="175"/>
      <c r="AD3831" s="175"/>
      <c r="AE3831" s="175"/>
      <c r="AF3831" s="175"/>
      <c r="AG3831" s="175"/>
    </row>
    <row r="3832" spans="1:33">
      <c r="A3832" s="647" t="str">
        <f t="shared" si="317"/>
        <v>令和4</v>
      </c>
      <c r="B3832" s="739">
        <f t="shared" si="318"/>
        <v>107</v>
      </c>
      <c r="C3832" s="906">
        <v>44866</v>
      </c>
      <c r="D3832" s="906"/>
      <c r="E3832" s="665">
        <v>1</v>
      </c>
      <c r="F3832" s="928" t="s">
        <v>7935</v>
      </c>
      <c r="G3832" s="928" t="s">
        <v>7495</v>
      </c>
      <c r="H3832" s="928" t="s">
        <v>1678</v>
      </c>
      <c r="I3832" s="929" t="s">
        <v>7499</v>
      </c>
      <c r="J3832" s="176">
        <v>1</v>
      </c>
      <c r="K3832" s="176">
        <v>2</v>
      </c>
      <c r="L3832" s="176">
        <v>67</v>
      </c>
      <c r="M3832" s="72">
        <f t="shared" si="319"/>
        <v>67</v>
      </c>
      <c r="N3832" s="1105"/>
      <c r="O3832" s="1129" t="str">
        <f t="shared" si="320"/>
        <v>●</v>
      </c>
      <c r="P3832" s="175"/>
      <c r="Q3832" s="175"/>
      <c r="R3832" s="175"/>
      <c r="S3832" s="175"/>
      <c r="T3832" s="175"/>
      <c r="U3832" s="175"/>
      <c r="V3832" s="175"/>
      <c r="W3832" s="175"/>
      <c r="X3832" s="175"/>
      <c r="Y3832" s="175"/>
      <c r="Z3832" s="175"/>
      <c r="AA3832" s="175"/>
      <c r="AB3832" s="175"/>
      <c r="AC3832" s="175"/>
      <c r="AD3832" s="175"/>
      <c r="AE3832" s="175"/>
      <c r="AF3832" s="175"/>
      <c r="AG3832" s="175"/>
    </row>
    <row r="3833" spans="1:33">
      <c r="A3833" s="647" t="str">
        <f t="shared" si="317"/>
        <v>令和4</v>
      </c>
      <c r="B3833" s="739">
        <f t="shared" si="318"/>
        <v>74</v>
      </c>
      <c r="C3833" s="906">
        <v>44876</v>
      </c>
      <c r="D3833" s="906"/>
      <c r="E3833" s="665">
        <v>1</v>
      </c>
      <c r="F3833" s="928" t="s">
        <v>7936</v>
      </c>
      <c r="G3833" s="928" t="s">
        <v>7495</v>
      </c>
      <c r="H3833" s="928" t="s">
        <v>7574</v>
      </c>
      <c r="I3833" s="929" t="s">
        <v>7499</v>
      </c>
      <c r="J3833" s="176">
        <v>2</v>
      </c>
      <c r="K3833" s="176">
        <v>4</v>
      </c>
      <c r="L3833" s="176">
        <v>120</v>
      </c>
      <c r="M3833" s="72">
        <f t="shared" si="319"/>
        <v>120</v>
      </c>
      <c r="N3833" s="1105"/>
      <c r="O3833" s="1129" t="str">
        <f t="shared" si="320"/>
        <v>●</v>
      </c>
      <c r="P3833" s="175"/>
      <c r="Q3833" s="175"/>
      <c r="R3833" s="175"/>
      <c r="S3833" s="175"/>
      <c r="T3833" s="175"/>
      <c r="U3833" s="175"/>
      <c r="V3833" s="175"/>
      <c r="W3833" s="175"/>
      <c r="X3833" s="175"/>
      <c r="Y3833" s="175"/>
      <c r="Z3833" s="175"/>
      <c r="AA3833" s="175"/>
      <c r="AB3833" s="175"/>
      <c r="AC3833" s="175"/>
      <c r="AD3833" s="175"/>
      <c r="AE3833" s="175"/>
      <c r="AF3833" s="175"/>
      <c r="AG3833" s="175"/>
    </row>
    <row r="3834" spans="1:33">
      <c r="A3834" s="647" t="str">
        <f t="shared" si="317"/>
        <v>令和4</v>
      </c>
      <c r="B3834" s="739">
        <f t="shared" si="318"/>
        <v>74</v>
      </c>
      <c r="C3834" s="906">
        <v>44881</v>
      </c>
      <c r="D3834" s="906"/>
      <c r="E3834" s="665">
        <v>1</v>
      </c>
      <c r="F3834" s="928" t="s">
        <v>7937</v>
      </c>
      <c r="G3834" s="928" t="s">
        <v>7495</v>
      </c>
      <c r="H3834" s="928" t="s">
        <v>6572</v>
      </c>
      <c r="I3834" s="929" t="s">
        <v>7499</v>
      </c>
      <c r="J3834" s="176">
        <v>1</v>
      </c>
      <c r="K3834" s="176">
        <v>4</v>
      </c>
      <c r="L3834" s="176">
        <v>250</v>
      </c>
      <c r="M3834" s="72">
        <f t="shared" si="319"/>
        <v>250</v>
      </c>
      <c r="N3834" s="1105" t="s">
        <v>5519</v>
      </c>
      <c r="O3834" s="1129" t="str">
        <f t="shared" si="320"/>
        <v>●</v>
      </c>
      <c r="P3834" s="175"/>
      <c r="Q3834" s="175"/>
      <c r="R3834" s="175"/>
      <c r="S3834" s="175"/>
      <c r="T3834" s="175"/>
      <c r="U3834" s="175"/>
      <c r="V3834" s="175"/>
      <c r="W3834" s="175"/>
      <c r="X3834" s="175"/>
      <c r="Y3834" s="175"/>
      <c r="Z3834" s="175"/>
      <c r="AA3834" s="175"/>
      <c r="AB3834" s="175"/>
      <c r="AC3834" s="175"/>
      <c r="AD3834" s="175"/>
      <c r="AE3834" s="175"/>
      <c r="AF3834" s="175"/>
      <c r="AG3834" s="175"/>
    </row>
    <row r="3835" spans="1:33">
      <c r="A3835" s="647" t="str">
        <f t="shared" si="317"/>
        <v>令和4</v>
      </c>
      <c r="B3835" s="739">
        <f t="shared" si="318"/>
        <v>14</v>
      </c>
      <c r="C3835" s="906">
        <v>44889</v>
      </c>
      <c r="D3835" s="906">
        <v>44890</v>
      </c>
      <c r="E3835" s="665">
        <v>2</v>
      </c>
      <c r="F3835" s="928" t="s">
        <v>7938</v>
      </c>
      <c r="G3835" s="928" t="s">
        <v>7495</v>
      </c>
      <c r="H3835" s="928" t="s">
        <v>1678</v>
      </c>
      <c r="I3835" s="929" t="s">
        <v>7499</v>
      </c>
      <c r="J3835" s="176">
        <v>1</v>
      </c>
      <c r="K3835" s="176">
        <v>60</v>
      </c>
      <c r="L3835" s="176">
        <v>119</v>
      </c>
      <c r="M3835" s="72">
        <f t="shared" si="319"/>
        <v>238</v>
      </c>
      <c r="N3835" s="1105"/>
      <c r="O3835" s="1129" t="str">
        <f t="shared" si="320"/>
        <v>●</v>
      </c>
      <c r="P3835" s="175"/>
      <c r="Q3835" s="175"/>
      <c r="R3835" s="175"/>
      <c r="S3835" s="175"/>
      <c r="T3835" s="175"/>
      <c r="U3835" s="175"/>
      <c r="V3835" s="175"/>
      <c r="W3835" s="175"/>
      <c r="X3835" s="175"/>
      <c r="Y3835" s="175"/>
      <c r="Z3835" s="175"/>
      <c r="AA3835" s="175"/>
      <c r="AB3835" s="175"/>
      <c r="AC3835" s="175"/>
      <c r="AD3835" s="175"/>
      <c r="AE3835" s="175"/>
      <c r="AF3835" s="175"/>
      <c r="AG3835" s="175"/>
    </row>
    <row r="3836" spans="1:33">
      <c r="A3836" s="647" t="str">
        <f t="shared" si="317"/>
        <v>令和4</v>
      </c>
      <c r="B3836" s="739">
        <f t="shared" si="318"/>
        <v>14</v>
      </c>
      <c r="C3836" s="906">
        <v>44894</v>
      </c>
      <c r="D3836" s="906">
        <v>44896</v>
      </c>
      <c r="E3836" s="665">
        <v>3</v>
      </c>
      <c r="F3836" s="928" t="s">
        <v>7939</v>
      </c>
      <c r="G3836" s="928" t="s">
        <v>7940</v>
      </c>
      <c r="H3836" s="928" t="s">
        <v>6572</v>
      </c>
      <c r="I3836" s="929" t="s">
        <v>7499</v>
      </c>
      <c r="J3836" s="176">
        <v>1</v>
      </c>
      <c r="K3836" s="176">
        <v>60</v>
      </c>
      <c r="L3836" s="176">
        <v>205</v>
      </c>
      <c r="M3836" s="72">
        <f t="shared" si="319"/>
        <v>615</v>
      </c>
      <c r="N3836" s="1105"/>
      <c r="O3836" s="1129" t="str">
        <f t="shared" si="320"/>
        <v/>
      </c>
      <c r="P3836" s="175"/>
      <c r="Q3836" s="175"/>
      <c r="R3836" s="175"/>
      <c r="S3836" s="175"/>
      <c r="T3836" s="175"/>
      <c r="U3836" s="175"/>
      <c r="V3836" s="175"/>
      <c r="W3836" s="175"/>
      <c r="X3836" s="175"/>
      <c r="Y3836" s="175"/>
      <c r="Z3836" s="175"/>
      <c r="AA3836" s="175"/>
      <c r="AB3836" s="175"/>
      <c r="AC3836" s="175"/>
      <c r="AD3836" s="175"/>
      <c r="AE3836" s="175"/>
      <c r="AF3836" s="175"/>
      <c r="AG3836" s="175"/>
    </row>
    <row r="3837" spans="1:33">
      <c r="A3837" s="647" t="str">
        <f t="shared" si="317"/>
        <v>令和4</v>
      </c>
      <c r="B3837" s="739">
        <f t="shared" si="318"/>
        <v>91</v>
      </c>
      <c r="C3837" s="906">
        <v>44895</v>
      </c>
      <c r="D3837" s="906"/>
      <c r="E3837" s="665">
        <v>1</v>
      </c>
      <c r="F3837" s="928" t="s">
        <v>7941</v>
      </c>
      <c r="G3837" s="928" t="s">
        <v>7940</v>
      </c>
      <c r="H3837" s="928" t="s">
        <v>6572</v>
      </c>
      <c r="I3837" s="929" t="s">
        <v>7499</v>
      </c>
      <c r="J3837" s="176">
        <v>1</v>
      </c>
      <c r="K3837" s="176">
        <v>3</v>
      </c>
      <c r="L3837" s="176">
        <v>159</v>
      </c>
      <c r="M3837" s="72">
        <f t="shared" si="319"/>
        <v>159</v>
      </c>
      <c r="N3837" s="1105" t="s">
        <v>5519</v>
      </c>
      <c r="O3837" s="1129" t="str">
        <f t="shared" si="320"/>
        <v/>
      </c>
      <c r="P3837" s="175"/>
      <c r="Q3837" s="175"/>
      <c r="R3837" s="175"/>
      <c r="S3837" s="175"/>
      <c r="T3837" s="175"/>
      <c r="U3837" s="175"/>
      <c r="V3837" s="175"/>
      <c r="W3837" s="175"/>
      <c r="X3837" s="175"/>
      <c r="Y3837" s="175"/>
      <c r="Z3837" s="175"/>
      <c r="AA3837" s="175"/>
      <c r="AB3837" s="175"/>
      <c r="AC3837" s="175"/>
      <c r="AD3837" s="175"/>
      <c r="AE3837" s="175"/>
      <c r="AF3837" s="175"/>
      <c r="AG3837" s="175"/>
    </row>
    <row r="3838" spans="1:33">
      <c r="A3838" s="647" t="str">
        <f t="shared" si="317"/>
        <v>令和4</v>
      </c>
      <c r="B3838" s="739">
        <f t="shared" si="318"/>
        <v>74</v>
      </c>
      <c r="C3838" s="906">
        <v>44894</v>
      </c>
      <c r="D3838" s="906"/>
      <c r="E3838" s="665">
        <v>1</v>
      </c>
      <c r="F3838" s="928" t="s">
        <v>7942</v>
      </c>
      <c r="G3838" s="928" t="s">
        <v>7495</v>
      </c>
      <c r="H3838" s="928" t="s">
        <v>3251</v>
      </c>
      <c r="I3838" s="929" t="s">
        <v>7499</v>
      </c>
      <c r="J3838" s="176">
        <v>1</v>
      </c>
      <c r="K3838" s="176">
        <v>4</v>
      </c>
      <c r="L3838" s="176">
        <v>104</v>
      </c>
      <c r="M3838" s="72">
        <f t="shared" si="319"/>
        <v>104</v>
      </c>
      <c r="N3838" s="1105" t="s">
        <v>5519</v>
      </c>
      <c r="O3838" s="1129" t="str">
        <f t="shared" si="320"/>
        <v>●</v>
      </c>
      <c r="P3838" s="175"/>
      <c r="Q3838" s="175"/>
      <c r="R3838" s="175"/>
      <c r="S3838" s="175"/>
      <c r="T3838" s="175"/>
      <c r="U3838" s="175"/>
      <c r="V3838" s="175"/>
      <c r="W3838" s="175"/>
      <c r="X3838" s="175"/>
      <c r="Y3838" s="175"/>
      <c r="Z3838" s="175"/>
      <c r="AA3838" s="175"/>
      <c r="AB3838" s="175"/>
      <c r="AC3838" s="175"/>
      <c r="AD3838" s="175"/>
      <c r="AE3838" s="175"/>
      <c r="AF3838" s="175"/>
      <c r="AG3838" s="175"/>
    </row>
    <row r="3839" spans="1:33">
      <c r="A3839" s="647" t="str">
        <f t="shared" si="317"/>
        <v>令和4</v>
      </c>
      <c r="B3839" s="739">
        <f t="shared" si="318"/>
        <v>67</v>
      </c>
      <c r="C3839" s="906">
        <v>44904</v>
      </c>
      <c r="D3839" s="906"/>
      <c r="E3839" s="665">
        <v>1</v>
      </c>
      <c r="F3839" s="928" t="s">
        <v>7943</v>
      </c>
      <c r="G3839" s="928" t="s">
        <v>7495</v>
      </c>
      <c r="H3839" s="928" t="s">
        <v>7574</v>
      </c>
      <c r="I3839" s="929" t="s">
        <v>7499</v>
      </c>
      <c r="J3839" s="176">
        <v>2</v>
      </c>
      <c r="K3839" s="176">
        <v>5</v>
      </c>
      <c r="L3839" s="176">
        <v>89</v>
      </c>
      <c r="M3839" s="72">
        <f t="shared" si="319"/>
        <v>89</v>
      </c>
      <c r="N3839" s="1105"/>
      <c r="O3839" s="1129" t="str">
        <f t="shared" si="320"/>
        <v>●</v>
      </c>
      <c r="P3839" s="175"/>
      <c r="Q3839" s="175"/>
      <c r="R3839" s="175"/>
      <c r="S3839" s="175"/>
      <c r="T3839" s="175"/>
      <c r="U3839" s="175"/>
      <c r="V3839" s="175"/>
      <c r="W3839" s="175"/>
      <c r="X3839" s="175"/>
      <c r="Y3839" s="175"/>
      <c r="Z3839" s="175"/>
      <c r="AA3839" s="175"/>
      <c r="AB3839" s="175"/>
      <c r="AC3839" s="175"/>
      <c r="AD3839" s="175"/>
      <c r="AE3839" s="175"/>
      <c r="AF3839" s="175"/>
      <c r="AG3839" s="175"/>
    </row>
    <row r="3840" spans="1:33">
      <c r="A3840" s="647" t="str">
        <f t="shared" si="317"/>
        <v>令和4</v>
      </c>
      <c r="B3840" s="739">
        <f t="shared" si="318"/>
        <v>74</v>
      </c>
      <c r="C3840" s="906">
        <v>44908</v>
      </c>
      <c r="D3840" s="906"/>
      <c r="E3840" s="665">
        <v>1</v>
      </c>
      <c r="F3840" s="928" t="s">
        <v>7944</v>
      </c>
      <c r="G3840" s="928" t="s">
        <v>7919</v>
      </c>
      <c r="H3840" s="928" t="s">
        <v>7574</v>
      </c>
      <c r="I3840" s="929" t="s">
        <v>7499</v>
      </c>
      <c r="J3840" s="176">
        <v>1</v>
      </c>
      <c r="K3840" s="176">
        <v>4</v>
      </c>
      <c r="L3840" s="176">
        <v>760</v>
      </c>
      <c r="M3840" s="72">
        <f t="shared" si="319"/>
        <v>760</v>
      </c>
      <c r="N3840" s="1105" t="s">
        <v>5519</v>
      </c>
      <c r="O3840" s="1129" t="str">
        <f t="shared" si="320"/>
        <v>●</v>
      </c>
      <c r="P3840" s="175"/>
      <c r="Q3840" s="175"/>
      <c r="R3840" s="175"/>
      <c r="S3840" s="175"/>
      <c r="T3840" s="175"/>
      <c r="U3840" s="175"/>
      <c r="V3840" s="175"/>
      <c r="W3840" s="175"/>
      <c r="X3840" s="175"/>
      <c r="Y3840" s="175"/>
      <c r="Z3840" s="175"/>
      <c r="AA3840" s="175"/>
      <c r="AB3840" s="175"/>
      <c r="AC3840" s="175"/>
      <c r="AD3840" s="175"/>
      <c r="AE3840" s="175"/>
      <c r="AF3840" s="175"/>
      <c r="AG3840" s="175"/>
    </row>
    <row r="3841" spans="1:33">
      <c r="A3841" s="647" t="str">
        <f t="shared" si="317"/>
        <v>令和4</v>
      </c>
      <c r="B3841" s="739">
        <f t="shared" si="318"/>
        <v>25</v>
      </c>
      <c r="C3841" s="906">
        <v>44909</v>
      </c>
      <c r="D3841" s="906"/>
      <c r="E3841" s="665">
        <v>1</v>
      </c>
      <c r="F3841" s="928" t="s">
        <v>7945</v>
      </c>
      <c r="G3841" s="928" t="s">
        <v>7919</v>
      </c>
      <c r="H3841" s="928" t="s">
        <v>3251</v>
      </c>
      <c r="I3841" s="929" t="s">
        <v>7499</v>
      </c>
      <c r="J3841" s="176">
        <v>1</v>
      </c>
      <c r="K3841" s="176">
        <v>25</v>
      </c>
      <c r="L3841" s="176">
        <v>61</v>
      </c>
      <c r="M3841" s="72">
        <f t="shared" si="319"/>
        <v>61</v>
      </c>
      <c r="N3841" s="1105"/>
      <c r="O3841" s="1129" t="str">
        <f t="shared" si="320"/>
        <v>●</v>
      </c>
      <c r="P3841" s="175"/>
      <c r="Q3841" s="175"/>
      <c r="R3841" s="175"/>
      <c r="S3841" s="175"/>
      <c r="T3841" s="175"/>
      <c r="U3841" s="175"/>
      <c r="V3841" s="175"/>
      <c r="W3841" s="175"/>
      <c r="X3841" s="175"/>
      <c r="Y3841" s="175"/>
      <c r="Z3841" s="175"/>
      <c r="AA3841" s="175"/>
      <c r="AB3841" s="175"/>
      <c r="AC3841" s="175"/>
      <c r="AD3841" s="175"/>
      <c r="AE3841" s="175"/>
      <c r="AF3841" s="175"/>
      <c r="AG3841" s="175"/>
    </row>
    <row r="3842" spans="1:33">
      <c r="A3842" s="647" t="str">
        <f t="shared" ref="A3842:A3875" si="321">IF(TEXT(EDATE(C3842,-3),"ggge")="平成31","令和1",TEXT(EDATE(C3842,-3),"ggge"))</f>
        <v>令和4</v>
      </c>
      <c r="B3842" s="739">
        <f t="shared" si="318"/>
        <v>67</v>
      </c>
      <c r="C3842" s="957">
        <v>44916</v>
      </c>
      <c r="D3842" s="958"/>
      <c r="E3842" s="665">
        <v>1</v>
      </c>
      <c r="F3842" s="928" t="s">
        <v>7946</v>
      </c>
      <c r="G3842" s="176" t="s">
        <v>7495</v>
      </c>
      <c r="H3842" s="928" t="s">
        <v>7574</v>
      </c>
      <c r="I3842" s="929" t="s">
        <v>7499</v>
      </c>
      <c r="J3842" s="176">
        <v>1</v>
      </c>
      <c r="K3842" s="176">
        <v>5</v>
      </c>
      <c r="L3842" s="176">
        <v>171</v>
      </c>
      <c r="M3842" s="72">
        <f t="shared" si="319"/>
        <v>171</v>
      </c>
      <c r="N3842" s="1105" t="s">
        <v>5519</v>
      </c>
      <c r="O3842" s="1129" t="str">
        <f t="shared" si="320"/>
        <v>●</v>
      </c>
      <c r="P3842" s="175"/>
      <c r="Q3842" s="175"/>
      <c r="R3842" s="175"/>
      <c r="S3842" s="175"/>
      <c r="T3842" s="175"/>
      <c r="U3842" s="175"/>
      <c r="V3842" s="175"/>
      <c r="W3842" s="175"/>
      <c r="X3842" s="175"/>
      <c r="Y3842" s="175"/>
      <c r="Z3842" s="175"/>
      <c r="AA3842" s="175"/>
      <c r="AB3842" s="175"/>
      <c r="AC3842" s="175"/>
      <c r="AD3842" s="175"/>
      <c r="AE3842" s="175"/>
      <c r="AF3842" s="175"/>
      <c r="AG3842" s="175"/>
    </row>
    <row r="3843" spans="1:33">
      <c r="A3843" s="647" t="str">
        <f t="shared" si="321"/>
        <v>令和4</v>
      </c>
      <c r="B3843" s="739">
        <f t="shared" si="318"/>
        <v>46</v>
      </c>
      <c r="C3843" s="906">
        <v>44837</v>
      </c>
      <c r="D3843" s="906"/>
      <c r="E3843" s="665">
        <v>1</v>
      </c>
      <c r="F3843" s="928" t="s">
        <v>7947</v>
      </c>
      <c r="G3843" s="176" t="s">
        <v>7495</v>
      </c>
      <c r="H3843" s="928" t="s">
        <v>7671</v>
      </c>
      <c r="I3843" s="929" t="s">
        <v>7499</v>
      </c>
      <c r="J3843" s="176">
        <v>1</v>
      </c>
      <c r="K3843" s="176">
        <v>8</v>
      </c>
      <c r="L3843" s="176">
        <v>44</v>
      </c>
      <c r="M3843" s="72">
        <f t="shared" si="319"/>
        <v>44</v>
      </c>
      <c r="N3843" s="1105"/>
      <c r="O3843" s="1129" t="str">
        <f t="shared" si="320"/>
        <v>●</v>
      </c>
      <c r="P3843" s="175"/>
      <c r="Q3843" s="175"/>
      <c r="R3843" s="175"/>
      <c r="S3843" s="175"/>
      <c r="T3843" s="175"/>
      <c r="U3843" s="175"/>
      <c r="V3843" s="175"/>
      <c r="W3843" s="175"/>
      <c r="X3843" s="175"/>
      <c r="Y3843" s="175"/>
      <c r="Z3843" s="175"/>
      <c r="AA3843" s="175"/>
      <c r="AB3843" s="175"/>
      <c r="AC3843" s="175"/>
      <c r="AD3843" s="175"/>
      <c r="AE3843" s="175"/>
      <c r="AF3843" s="175"/>
      <c r="AG3843" s="175"/>
    </row>
    <row r="3844" spans="1:33">
      <c r="A3844" s="647" t="str">
        <f t="shared" si="321"/>
        <v>令和4</v>
      </c>
      <c r="B3844" s="739">
        <f t="shared" ref="B3844:B3875" si="322">IF(ISBLANK(K3844),"-",COUNTIFS($K:$K,"&gt;"&amp;K3844,A:A,A3844)+1)</f>
        <v>25</v>
      </c>
      <c r="C3844" s="906">
        <v>44909</v>
      </c>
      <c r="D3844" s="906"/>
      <c r="E3844" s="665">
        <v>1</v>
      </c>
      <c r="F3844" s="928" t="s">
        <v>7948</v>
      </c>
      <c r="G3844" s="176" t="s">
        <v>7495</v>
      </c>
      <c r="H3844" s="928" t="s">
        <v>7671</v>
      </c>
      <c r="I3844" s="929" t="s">
        <v>7499</v>
      </c>
      <c r="J3844" s="176">
        <v>1</v>
      </c>
      <c r="K3844" s="176">
        <v>25</v>
      </c>
      <c r="L3844" s="176">
        <v>180</v>
      </c>
      <c r="M3844" s="72">
        <f t="shared" si="319"/>
        <v>180</v>
      </c>
      <c r="N3844" s="1105"/>
      <c r="O3844" s="1129" t="str">
        <f t="shared" ref="O3844:O3907" si="323">IF(COUNTIF(G3844,"*オンライン*"),"●","")</f>
        <v>●</v>
      </c>
      <c r="P3844" s="175"/>
      <c r="Q3844" s="175"/>
      <c r="R3844" s="175"/>
      <c r="S3844" s="175"/>
      <c r="T3844" s="175"/>
      <c r="U3844" s="175"/>
      <c r="V3844" s="175"/>
      <c r="W3844" s="175"/>
      <c r="X3844" s="175"/>
      <c r="Y3844" s="175"/>
      <c r="Z3844" s="175"/>
      <c r="AA3844" s="175"/>
      <c r="AB3844" s="175"/>
      <c r="AC3844" s="175"/>
      <c r="AD3844" s="175"/>
      <c r="AE3844" s="175"/>
      <c r="AF3844" s="175"/>
      <c r="AG3844" s="175"/>
    </row>
    <row r="3845" spans="1:33">
      <c r="A3845" s="647" t="str">
        <f t="shared" si="321"/>
        <v>令和4</v>
      </c>
      <c r="B3845" s="739">
        <f t="shared" si="322"/>
        <v>52</v>
      </c>
      <c r="C3845" s="906">
        <v>44964</v>
      </c>
      <c r="D3845" s="906"/>
      <c r="E3845" s="665">
        <v>1</v>
      </c>
      <c r="F3845" s="928" t="s">
        <v>7949</v>
      </c>
      <c r="G3845" s="928" t="s">
        <v>7919</v>
      </c>
      <c r="H3845" s="928" t="s">
        <v>7671</v>
      </c>
      <c r="I3845" s="929" t="s">
        <v>7499</v>
      </c>
      <c r="J3845" s="176">
        <v>2</v>
      </c>
      <c r="K3845" s="176">
        <v>6</v>
      </c>
      <c r="L3845" s="176">
        <v>202</v>
      </c>
      <c r="M3845" s="72">
        <f t="shared" ref="M3845:M3875" si="324">E3845*L3845</f>
        <v>202</v>
      </c>
      <c r="N3845" s="1105"/>
      <c r="O3845" s="1129" t="str">
        <f t="shared" si="323"/>
        <v>●</v>
      </c>
      <c r="P3845" s="175"/>
      <c r="Q3845" s="175"/>
      <c r="R3845" s="175"/>
      <c r="S3845" s="175"/>
      <c r="T3845" s="175"/>
      <c r="U3845" s="175"/>
      <c r="V3845" s="175"/>
      <c r="W3845" s="175"/>
      <c r="X3845" s="175"/>
      <c r="Y3845" s="175"/>
      <c r="Z3845" s="175"/>
      <c r="AA3845" s="175"/>
      <c r="AB3845" s="175"/>
      <c r="AC3845" s="175"/>
      <c r="AD3845" s="175"/>
      <c r="AE3845" s="175"/>
      <c r="AF3845" s="175"/>
      <c r="AG3845" s="175"/>
    </row>
    <row r="3846" spans="1:33">
      <c r="A3846" s="647" t="str">
        <f t="shared" si="321"/>
        <v>令和4</v>
      </c>
      <c r="B3846" s="739">
        <f t="shared" si="322"/>
        <v>74</v>
      </c>
      <c r="C3846" s="906">
        <v>44956</v>
      </c>
      <c r="D3846" s="906"/>
      <c r="E3846" s="665">
        <v>1</v>
      </c>
      <c r="F3846" s="928" t="s">
        <v>7950</v>
      </c>
      <c r="G3846" s="176" t="s">
        <v>7495</v>
      </c>
      <c r="H3846" s="928" t="s">
        <v>1854</v>
      </c>
      <c r="I3846" s="929" t="s">
        <v>7499</v>
      </c>
      <c r="J3846" s="176">
        <v>1</v>
      </c>
      <c r="K3846" s="176">
        <v>4</v>
      </c>
      <c r="L3846" s="176">
        <v>518</v>
      </c>
      <c r="M3846" s="72">
        <f t="shared" si="324"/>
        <v>518</v>
      </c>
      <c r="N3846" s="1105" t="s">
        <v>5519</v>
      </c>
      <c r="O3846" s="1129" t="str">
        <f t="shared" si="323"/>
        <v>●</v>
      </c>
      <c r="P3846" s="175"/>
      <c r="Q3846" s="175"/>
      <c r="R3846" s="175"/>
      <c r="S3846" s="175"/>
      <c r="T3846" s="175"/>
      <c r="U3846" s="175"/>
      <c r="V3846" s="175"/>
      <c r="W3846" s="175"/>
      <c r="X3846" s="175"/>
      <c r="Y3846" s="175"/>
      <c r="Z3846" s="175"/>
      <c r="AA3846" s="175"/>
      <c r="AB3846" s="175"/>
      <c r="AC3846" s="175"/>
      <c r="AD3846" s="175"/>
      <c r="AE3846" s="175"/>
      <c r="AF3846" s="175"/>
      <c r="AG3846" s="175"/>
    </row>
    <row r="3847" spans="1:33">
      <c r="A3847" s="647" t="str">
        <f t="shared" si="321"/>
        <v>令和4</v>
      </c>
      <c r="B3847" s="739">
        <f t="shared" si="322"/>
        <v>52</v>
      </c>
      <c r="C3847" s="906">
        <v>45016</v>
      </c>
      <c r="D3847" s="906"/>
      <c r="E3847" s="665">
        <v>1</v>
      </c>
      <c r="F3847" s="928" t="s">
        <v>7951</v>
      </c>
      <c r="G3847" s="176" t="s">
        <v>7495</v>
      </c>
      <c r="H3847" s="928" t="s">
        <v>1854</v>
      </c>
      <c r="I3847" s="929" t="s">
        <v>7499</v>
      </c>
      <c r="J3847" s="176">
        <v>1</v>
      </c>
      <c r="K3847" s="176">
        <v>6</v>
      </c>
      <c r="L3847" s="176">
        <v>66</v>
      </c>
      <c r="M3847" s="72">
        <f t="shared" si="324"/>
        <v>66</v>
      </c>
      <c r="N3847" s="1105" t="s">
        <v>5519</v>
      </c>
      <c r="O3847" s="1129" t="str">
        <f t="shared" si="323"/>
        <v>●</v>
      </c>
      <c r="P3847" s="175"/>
      <c r="Q3847" s="175"/>
      <c r="R3847" s="175"/>
      <c r="S3847" s="175"/>
      <c r="T3847" s="175"/>
      <c r="U3847" s="175"/>
      <c r="V3847" s="175"/>
      <c r="W3847" s="175"/>
      <c r="X3847" s="175"/>
      <c r="Y3847" s="175"/>
      <c r="Z3847" s="175"/>
      <c r="AA3847" s="175"/>
      <c r="AB3847" s="175"/>
      <c r="AC3847" s="175"/>
      <c r="AD3847" s="175"/>
      <c r="AE3847" s="175"/>
      <c r="AF3847" s="175"/>
      <c r="AG3847" s="175"/>
    </row>
    <row r="3848" spans="1:33">
      <c r="A3848" s="647" t="str">
        <f t="shared" si="321"/>
        <v>令和4</v>
      </c>
      <c r="B3848" s="739">
        <f t="shared" si="322"/>
        <v>107</v>
      </c>
      <c r="C3848" s="906">
        <v>44806</v>
      </c>
      <c r="D3848" s="906"/>
      <c r="E3848" s="665">
        <v>1</v>
      </c>
      <c r="F3848" s="176" t="s">
        <v>7791</v>
      </c>
      <c r="G3848" s="907" t="s">
        <v>7495</v>
      </c>
      <c r="H3848" s="928" t="s">
        <v>7792</v>
      </c>
      <c r="I3848" s="663" t="s">
        <v>7793</v>
      </c>
      <c r="J3848" s="697">
        <v>1</v>
      </c>
      <c r="K3848" s="656">
        <v>2</v>
      </c>
      <c r="L3848" s="656"/>
      <c r="M3848" s="72">
        <f t="shared" si="324"/>
        <v>0</v>
      </c>
      <c r="N3848" s="1105" t="s">
        <v>5519</v>
      </c>
      <c r="O3848" s="1129" t="str">
        <f t="shared" si="323"/>
        <v>●</v>
      </c>
      <c r="P3848" s="175"/>
      <c r="Q3848" s="175"/>
      <c r="R3848" s="175"/>
      <c r="S3848" s="175"/>
      <c r="T3848" s="175"/>
      <c r="U3848" s="175"/>
      <c r="V3848" s="175"/>
      <c r="W3848" s="175"/>
      <c r="X3848" s="175"/>
      <c r="Y3848" s="175"/>
      <c r="Z3848" s="175"/>
      <c r="AA3848" s="175"/>
      <c r="AB3848" s="175"/>
      <c r="AC3848" s="175"/>
      <c r="AD3848" s="175"/>
      <c r="AE3848" s="175"/>
      <c r="AF3848" s="175"/>
      <c r="AG3848" s="175"/>
    </row>
    <row r="3849" spans="1:33">
      <c r="A3849" s="647" t="str">
        <f t="shared" si="321"/>
        <v>令和4</v>
      </c>
      <c r="B3849" s="739" t="str">
        <f t="shared" si="322"/>
        <v>-</v>
      </c>
      <c r="C3849" s="906">
        <v>44830</v>
      </c>
      <c r="D3849" s="906"/>
      <c r="E3849" s="665">
        <v>1</v>
      </c>
      <c r="F3849" s="176" t="s">
        <v>7794</v>
      </c>
      <c r="G3849" s="907" t="s">
        <v>7495</v>
      </c>
      <c r="H3849" s="928" t="s">
        <v>7792</v>
      </c>
      <c r="I3849" s="663" t="s">
        <v>7793</v>
      </c>
      <c r="J3849" s="697">
        <v>1</v>
      </c>
      <c r="K3849" s="656"/>
      <c r="L3849" s="656"/>
      <c r="M3849" s="72">
        <f t="shared" si="324"/>
        <v>0</v>
      </c>
      <c r="N3849" s="1105" t="s">
        <v>5519</v>
      </c>
      <c r="O3849" s="1129" t="str">
        <f t="shared" si="323"/>
        <v>●</v>
      </c>
      <c r="P3849" s="175"/>
      <c r="Q3849" s="175"/>
      <c r="R3849" s="175"/>
      <c r="S3849" s="175"/>
      <c r="T3849" s="175"/>
      <c r="U3849" s="175"/>
      <c r="V3849" s="175"/>
      <c r="W3849" s="175"/>
      <c r="X3849" s="175"/>
      <c r="Y3849" s="175"/>
      <c r="Z3849" s="175"/>
      <c r="AA3849" s="175"/>
      <c r="AB3849" s="175"/>
      <c r="AC3849" s="175"/>
      <c r="AD3849" s="175"/>
      <c r="AE3849" s="175"/>
      <c r="AF3849" s="175"/>
      <c r="AG3849" s="175"/>
    </row>
    <row r="3850" spans="1:33">
      <c r="A3850" s="647" t="str">
        <f t="shared" si="321"/>
        <v>令和4</v>
      </c>
      <c r="B3850" s="739" t="str">
        <f t="shared" si="322"/>
        <v>-</v>
      </c>
      <c r="C3850" s="906">
        <v>44893</v>
      </c>
      <c r="D3850" s="906"/>
      <c r="E3850" s="665">
        <v>1</v>
      </c>
      <c r="F3850" s="928" t="s">
        <v>7952</v>
      </c>
      <c r="G3850" s="928" t="s">
        <v>7953</v>
      </c>
      <c r="H3850" s="928" t="s">
        <v>7792</v>
      </c>
      <c r="I3850" s="929" t="s">
        <v>4268</v>
      </c>
      <c r="J3850" s="704">
        <v>1</v>
      </c>
      <c r="K3850" s="176"/>
      <c r="L3850" s="176">
        <v>128</v>
      </c>
      <c r="M3850" s="72">
        <f t="shared" si="324"/>
        <v>128</v>
      </c>
      <c r="N3850" s="1105"/>
      <c r="O3850" s="1129" t="str">
        <f t="shared" si="323"/>
        <v/>
      </c>
      <c r="P3850" s="175"/>
      <c r="Q3850" s="175"/>
      <c r="R3850" s="175"/>
      <c r="S3850" s="175"/>
      <c r="T3850" s="175"/>
      <c r="U3850" s="175"/>
      <c r="V3850" s="175"/>
      <c r="W3850" s="175"/>
      <c r="X3850" s="175"/>
      <c r="Y3850" s="175"/>
      <c r="Z3850" s="175"/>
      <c r="AA3850" s="175"/>
      <c r="AB3850" s="175"/>
      <c r="AC3850" s="175"/>
      <c r="AD3850" s="175"/>
      <c r="AE3850" s="175"/>
      <c r="AF3850" s="175"/>
      <c r="AG3850" s="175"/>
    </row>
    <row r="3851" spans="1:33">
      <c r="A3851" s="647" t="str">
        <f t="shared" si="321"/>
        <v>令和4</v>
      </c>
      <c r="B3851" s="739">
        <f t="shared" si="322"/>
        <v>48</v>
      </c>
      <c r="C3851" s="906">
        <v>44909</v>
      </c>
      <c r="D3851" s="906"/>
      <c r="E3851" s="665">
        <v>1</v>
      </c>
      <c r="F3851" s="928" t="s">
        <v>7954</v>
      </c>
      <c r="G3851" s="928" t="s">
        <v>7495</v>
      </c>
      <c r="H3851" s="928" t="s">
        <v>7792</v>
      </c>
      <c r="I3851" s="929" t="s">
        <v>4268</v>
      </c>
      <c r="J3851" s="704">
        <v>2</v>
      </c>
      <c r="K3851" s="176">
        <v>7</v>
      </c>
      <c r="L3851" s="176">
        <v>116</v>
      </c>
      <c r="M3851" s="72">
        <f t="shared" si="324"/>
        <v>116</v>
      </c>
      <c r="N3851" s="1105"/>
      <c r="O3851" s="1129" t="str">
        <f t="shared" si="323"/>
        <v>●</v>
      </c>
      <c r="P3851" s="175"/>
      <c r="Q3851" s="175"/>
      <c r="R3851" s="175"/>
      <c r="S3851" s="175"/>
      <c r="T3851" s="175"/>
      <c r="U3851" s="175"/>
      <c r="V3851" s="175"/>
      <c r="W3851" s="175"/>
      <c r="X3851" s="175"/>
      <c r="Y3851" s="175"/>
      <c r="Z3851" s="175"/>
      <c r="AA3851" s="175"/>
      <c r="AB3851" s="175"/>
      <c r="AC3851" s="175"/>
      <c r="AD3851" s="175"/>
      <c r="AE3851" s="175"/>
      <c r="AF3851" s="175"/>
      <c r="AG3851" s="175"/>
    </row>
    <row r="3852" spans="1:33">
      <c r="A3852" s="647" t="str">
        <f t="shared" si="321"/>
        <v>令和4</v>
      </c>
      <c r="B3852" s="739">
        <f t="shared" si="322"/>
        <v>67</v>
      </c>
      <c r="C3852" s="906">
        <v>44979</v>
      </c>
      <c r="D3852" s="906"/>
      <c r="E3852" s="665">
        <v>1</v>
      </c>
      <c r="F3852" s="928" t="s">
        <v>7955</v>
      </c>
      <c r="G3852" s="928" t="s">
        <v>3238</v>
      </c>
      <c r="H3852" s="928" t="s">
        <v>7792</v>
      </c>
      <c r="I3852" s="929" t="s">
        <v>4268</v>
      </c>
      <c r="J3852" s="704">
        <v>2</v>
      </c>
      <c r="K3852" s="176">
        <v>5</v>
      </c>
      <c r="L3852" s="176">
        <v>161</v>
      </c>
      <c r="M3852" s="72">
        <f t="shared" si="324"/>
        <v>161</v>
      </c>
      <c r="N3852" s="1105"/>
      <c r="O3852" s="1129" t="str">
        <f t="shared" si="323"/>
        <v/>
      </c>
      <c r="P3852" s="175"/>
      <c r="Q3852" s="175"/>
      <c r="R3852" s="175"/>
      <c r="S3852" s="175"/>
      <c r="T3852" s="175"/>
      <c r="U3852" s="175"/>
      <c r="V3852" s="175"/>
      <c r="W3852" s="175"/>
      <c r="X3852" s="175"/>
      <c r="Y3852" s="175"/>
      <c r="Z3852" s="175"/>
      <c r="AA3852" s="175"/>
      <c r="AB3852" s="175"/>
      <c r="AC3852" s="175"/>
      <c r="AD3852" s="175"/>
      <c r="AE3852" s="175"/>
      <c r="AF3852" s="175"/>
      <c r="AG3852" s="175"/>
    </row>
    <row r="3853" spans="1:33">
      <c r="A3853" s="647" t="str">
        <f t="shared" si="321"/>
        <v>令和4</v>
      </c>
      <c r="B3853" s="739">
        <f t="shared" si="322"/>
        <v>52</v>
      </c>
      <c r="C3853" s="957">
        <v>45012</v>
      </c>
      <c r="D3853" s="957">
        <v>45013</v>
      </c>
      <c r="E3853" s="665">
        <v>2</v>
      </c>
      <c r="F3853" s="928" t="s">
        <v>7956</v>
      </c>
      <c r="G3853" s="928" t="s">
        <v>7957</v>
      </c>
      <c r="H3853" s="928" t="s">
        <v>7792</v>
      </c>
      <c r="I3853" s="929" t="s">
        <v>4268</v>
      </c>
      <c r="J3853" s="704">
        <v>2</v>
      </c>
      <c r="K3853" s="176">
        <v>6</v>
      </c>
      <c r="L3853" s="176">
        <v>358</v>
      </c>
      <c r="M3853" s="176">
        <f t="shared" si="324"/>
        <v>716</v>
      </c>
      <c r="N3853" s="1105"/>
      <c r="O3853" s="1129" t="str">
        <f t="shared" si="323"/>
        <v/>
      </c>
      <c r="P3853" s="175"/>
      <c r="Q3853" s="175"/>
      <c r="R3853" s="175"/>
      <c r="S3853" s="175"/>
      <c r="T3853" s="175"/>
      <c r="U3853" s="175"/>
      <c r="V3853" s="175"/>
      <c r="W3853" s="175"/>
      <c r="X3853" s="175"/>
      <c r="Y3853" s="175"/>
      <c r="Z3853" s="175"/>
      <c r="AA3853" s="175"/>
      <c r="AB3853" s="175"/>
      <c r="AC3853" s="175"/>
      <c r="AD3853" s="175"/>
      <c r="AE3853" s="175"/>
      <c r="AF3853" s="175"/>
      <c r="AG3853" s="175"/>
    </row>
    <row r="3854" spans="1:33">
      <c r="A3854" s="647" t="str">
        <f t="shared" si="321"/>
        <v>令和4</v>
      </c>
      <c r="B3854" s="739">
        <f t="shared" si="322"/>
        <v>127</v>
      </c>
      <c r="C3854" s="906">
        <v>44945</v>
      </c>
      <c r="D3854" s="906"/>
      <c r="E3854" s="665">
        <v>1</v>
      </c>
      <c r="F3854" s="959" t="s">
        <v>7958</v>
      </c>
      <c r="G3854" s="907" t="s">
        <v>3238</v>
      </c>
      <c r="H3854" s="907" t="s">
        <v>2852</v>
      </c>
      <c r="I3854" s="663" t="s">
        <v>4268</v>
      </c>
      <c r="J3854" s="697">
        <v>2</v>
      </c>
      <c r="K3854" s="656">
        <v>1</v>
      </c>
      <c r="L3854" s="656">
        <v>11</v>
      </c>
      <c r="M3854" s="72">
        <f t="shared" si="324"/>
        <v>11</v>
      </c>
      <c r="N3854" s="1105" t="s">
        <v>5342</v>
      </c>
      <c r="O3854" s="1129" t="str">
        <f t="shared" si="323"/>
        <v/>
      </c>
      <c r="P3854" s="175"/>
      <c r="Q3854" s="175"/>
      <c r="R3854" s="175"/>
      <c r="S3854" s="175"/>
      <c r="T3854" s="175"/>
      <c r="U3854" s="175"/>
      <c r="V3854" s="175"/>
      <c r="W3854" s="175"/>
      <c r="X3854" s="175"/>
      <c r="Y3854" s="175"/>
      <c r="Z3854" s="175"/>
      <c r="AA3854" s="175"/>
      <c r="AB3854" s="175"/>
      <c r="AC3854" s="175"/>
      <c r="AD3854" s="175"/>
      <c r="AE3854" s="175"/>
      <c r="AF3854" s="175"/>
      <c r="AG3854" s="175"/>
    </row>
    <row r="3855" spans="1:33">
      <c r="A3855" s="647" t="str">
        <f t="shared" si="321"/>
        <v>令和4</v>
      </c>
      <c r="B3855" s="739">
        <f t="shared" si="322"/>
        <v>107</v>
      </c>
      <c r="C3855" s="906">
        <v>44977</v>
      </c>
      <c r="D3855" s="906"/>
      <c r="E3855" s="665">
        <v>1</v>
      </c>
      <c r="F3855" s="959" t="s">
        <v>7959</v>
      </c>
      <c r="G3855" s="907" t="s">
        <v>3238</v>
      </c>
      <c r="H3855" s="907" t="s">
        <v>2852</v>
      </c>
      <c r="I3855" s="663" t="s">
        <v>4268</v>
      </c>
      <c r="J3855" s="697">
        <v>2</v>
      </c>
      <c r="K3855" s="656">
        <v>2</v>
      </c>
      <c r="L3855" s="656">
        <v>19</v>
      </c>
      <c r="M3855" s="72">
        <f t="shared" si="324"/>
        <v>19</v>
      </c>
      <c r="N3855" s="1105" t="s">
        <v>5342</v>
      </c>
      <c r="O3855" s="1129" t="str">
        <f t="shared" si="323"/>
        <v/>
      </c>
      <c r="P3855" s="175"/>
      <c r="Q3855" s="175"/>
      <c r="R3855" s="175"/>
      <c r="S3855" s="175"/>
      <c r="T3855" s="175"/>
      <c r="U3855" s="175"/>
      <c r="V3855" s="175"/>
      <c r="W3855" s="175"/>
      <c r="X3855" s="175"/>
      <c r="Y3855" s="175"/>
      <c r="Z3855" s="175"/>
      <c r="AA3855" s="175"/>
      <c r="AB3855" s="175"/>
      <c r="AC3855" s="175"/>
      <c r="AD3855" s="175"/>
      <c r="AE3855" s="175"/>
      <c r="AF3855" s="175"/>
      <c r="AG3855" s="175"/>
    </row>
    <row r="3856" spans="1:33">
      <c r="A3856" s="647" t="str">
        <f t="shared" si="321"/>
        <v>令和4</v>
      </c>
      <c r="B3856" s="739">
        <f t="shared" si="322"/>
        <v>91</v>
      </c>
      <c r="C3856" s="957">
        <v>45011</v>
      </c>
      <c r="D3856" s="957"/>
      <c r="E3856" s="665">
        <v>1</v>
      </c>
      <c r="F3856" s="928" t="s">
        <v>7858</v>
      </c>
      <c r="G3856" s="907" t="s">
        <v>7859</v>
      </c>
      <c r="H3856" s="907" t="s">
        <v>7860</v>
      </c>
      <c r="I3856" s="929" t="s">
        <v>4268</v>
      </c>
      <c r="J3856" s="696" t="s">
        <v>3506</v>
      </c>
      <c r="K3856" s="656">
        <v>3</v>
      </c>
      <c r="L3856" s="656">
        <v>11</v>
      </c>
      <c r="M3856" s="176">
        <f t="shared" si="324"/>
        <v>11</v>
      </c>
      <c r="N3856" s="1105" t="s">
        <v>5342</v>
      </c>
      <c r="O3856" s="1129" t="str">
        <f t="shared" si="323"/>
        <v/>
      </c>
      <c r="P3856" s="175"/>
      <c r="Q3856" s="175"/>
      <c r="R3856" s="175"/>
      <c r="S3856" s="175"/>
      <c r="T3856" s="175"/>
      <c r="U3856" s="175"/>
      <c r="V3856" s="175"/>
      <c r="W3856" s="175"/>
      <c r="X3856" s="175"/>
      <c r="Y3856" s="175"/>
      <c r="Z3856" s="175"/>
      <c r="AA3856" s="175"/>
      <c r="AB3856" s="175"/>
      <c r="AC3856" s="175"/>
      <c r="AD3856" s="175"/>
      <c r="AE3856" s="175"/>
      <c r="AF3856" s="175"/>
      <c r="AG3856" s="175"/>
    </row>
    <row r="3857" spans="1:33">
      <c r="A3857" s="647" t="str">
        <f t="shared" si="321"/>
        <v>令和4</v>
      </c>
      <c r="B3857" s="739">
        <f t="shared" si="322"/>
        <v>127</v>
      </c>
      <c r="C3857" s="906">
        <v>44671</v>
      </c>
      <c r="D3857" s="906"/>
      <c r="E3857" s="665">
        <v>1</v>
      </c>
      <c r="F3857" s="928" t="s">
        <v>7960</v>
      </c>
      <c r="G3857" s="928" t="s">
        <v>7495</v>
      </c>
      <c r="H3857" s="928" t="s">
        <v>7961</v>
      </c>
      <c r="I3857" s="929" t="s">
        <v>7782</v>
      </c>
      <c r="J3857" s="176">
        <v>1</v>
      </c>
      <c r="K3857" s="176">
        <v>1</v>
      </c>
      <c r="L3857" s="176">
        <v>593</v>
      </c>
      <c r="M3857" s="72">
        <f t="shared" si="324"/>
        <v>593</v>
      </c>
      <c r="N3857" s="1105" t="s">
        <v>5519</v>
      </c>
      <c r="O3857" s="1129" t="str">
        <f t="shared" si="323"/>
        <v>●</v>
      </c>
      <c r="P3857" s="175"/>
      <c r="Q3857" s="175"/>
      <c r="R3857" s="175"/>
      <c r="S3857" s="175"/>
      <c r="T3857" s="175"/>
      <c r="U3857" s="175"/>
      <c r="V3857" s="175"/>
      <c r="W3857" s="175"/>
      <c r="X3857" s="175"/>
      <c r="Y3857" s="175"/>
      <c r="Z3857" s="175"/>
      <c r="AA3857" s="175"/>
      <c r="AB3857" s="175"/>
      <c r="AC3857" s="175"/>
      <c r="AD3857" s="175"/>
      <c r="AE3857" s="175"/>
      <c r="AF3857" s="175"/>
      <c r="AG3857" s="175"/>
    </row>
    <row r="3858" spans="1:33">
      <c r="A3858" s="647" t="str">
        <f t="shared" si="321"/>
        <v>令和4</v>
      </c>
      <c r="B3858" s="739">
        <f t="shared" si="322"/>
        <v>127</v>
      </c>
      <c r="C3858" s="906">
        <v>44747</v>
      </c>
      <c r="D3858" s="906"/>
      <c r="E3858" s="665">
        <v>1</v>
      </c>
      <c r="F3858" s="928" t="s">
        <v>7962</v>
      </c>
      <c r="G3858" s="928" t="s">
        <v>7495</v>
      </c>
      <c r="H3858" s="928" t="s">
        <v>7961</v>
      </c>
      <c r="I3858" s="929" t="s">
        <v>7782</v>
      </c>
      <c r="J3858" s="176">
        <v>1</v>
      </c>
      <c r="K3858" s="176">
        <v>1</v>
      </c>
      <c r="L3858" s="176">
        <v>592</v>
      </c>
      <c r="M3858" s="72">
        <f t="shared" si="324"/>
        <v>592</v>
      </c>
      <c r="N3858" s="1105" t="s">
        <v>5519</v>
      </c>
      <c r="O3858" s="1129" t="str">
        <f t="shared" si="323"/>
        <v>●</v>
      </c>
      <c r="P3858" s="175"/>
      <c r="Q3858" s="175"/>
      <c r="R3858" s="175"/>
      <c r="S3858" s="175"/>
      <c r="T3858" s="175"/>
      <c r="U3858" s="175"/>
      <c r="V3858" s="175"/>
      <c r="W3858" s="175"/>
      <c r="X3858" s="175"/>
      <c r="Y3858" s="175"/>
      <c r="Z3858" s="175"/>
      <c r="AA3858" s="175"/>
      <c r="AB3858" s="175"/>
      <c r="AC3858" s="175"/>
      <c r="AD3858" s="175"/>
      <c r="AE3858" s="175"/>
      <c r="AF3858" s="175"/>
      <c r="AG3858" s="175"/>
    </row>
    <row r="3859" spans="1:33">
      <c r="A3859" s="647" t="str">
        <f t="shared" si="321"/>
        <v>令和4</v>
      </c>
      <c r="B3859" s="739">
        <f t="shared" si="322"/>
        <v>127</v>
      </c>
      <c r="C3859" s="906">
        <v>44830</v>
      </c>
      <c r="D3859" s="906"/>
      <c r="E3859" s="665">
        <v>1</v>
      </c>
      <c r="F3859" s="928" t="s">
        <v>7963</v>
      </c>
      <c r="G3859" s="928" t="s">
        <v>7495</v>
      </c>
      <c r="H3859" s="928" t="s">
        <v>7961</v>
      </c>
      <c r="I3859" s="929" t="s">
        <v>7782</v>
      </c>
      <c r="J3859" s="176">
        <v>1</v>
      </c>
      <c r="K3859" s="176">
        <v>1</v>
      </c>
      <c r="L3859" s="176">
        <v>522</v>
      </c>
      <c r="M3859" s="72">
        <f t="shared" si="324"/>
        <v>522</v>
      </c>
      <c r="N3859" s="1105" t="s">
        <v>5519</v>
      </c>
      <c r="O3859" s="1129" t="str">
        <f t="shared" si="323"/>
        <v>●</v>
      </c>
      <c r="P3859" s="175"/>
      <c r="Q3859" s="175"/>
      <c r="R3859" s="175"/>
      <c r="S3859" s="175"/>
      <c r="T3859" s="175"/>
      <c r="U3859" s="175"/>
      <c r="V3859" s="175"/>
      <c r="W3859" s="175"/>
      <c r="X3859" s="175"/>
      <c r="Y3859" s="175"/>
      <c r="Z3859" s="175"/>
      <c r="AA3859" s="175"/>
      <c r="AB3859" s="175"/>
      <c r="AC3859" s="175"/>
      <c r="AD3859" s="175"/>
      <c r="AE3859" s="175"/>
      <c r="AF3859" s="175"/>
      <c r="AG3859" s="175"/>
    </row>
    <row r="3860" spans="1:33">
      <c r="A3860" s="647" t="str">
        <f t="shared" si="321"/>
        <v>令和4</v>
      </c>
      <c r="B3860" s="739">
        <f t="shared" si="322"/>
        <v>127</v>
      </c>
      <c r="C3860" s="906">
        <v>44909</v>
      </c>
      <c r="D3860" s="906"/>
      <c r="E3860" s="665">
        <v>1</v>
      </c>
      <c r="F3860" s="928" t="s">
        <v>7964</v>
      </c>
      <c r="G3860" s="928" t="s">
        <v>7495</v>
      </c>
      <c r="H3860" s="928" t="s">
        <v>7961</v>
      </c>
      <c r="I3860" s="929" t="s">
        <v>7782</v>
      </c>
      <c r="J3860" s="176">
        <v>1</v>
      </c>
      <c r="K3860" s="176">
        <v>1</v>
      </c>
      <c r="L3860" s="176">
        <v>239</v>
      </c>
      <c r="M3860" s="72">
        <f t="shared" si="324"/>
        <v>239</v>
      </c>
      <c r="N3860" s="1105" t="s">
        <v>5519</v>
      </c>
      <c r="O3860" s="1129" t="str">
        <f t="shared" si="323"/>
        <v>●</v>
      </c>
      <c r="P3860" s="175"/>
      <c r="Q3860" s="175"/>
      <c r="R3860" s="175"/>
      <c r="S3860" s="175"/>
      <c r="T3860" s="175"/>
      <c r="U3860" s="175"/>
      <c r="V3860" s="175"/>
      <c r="W3860" s="175"/>
      <c r="X3860" s="175"/>
      <c r="Y3860" s="175"/>
      <c r="Z3860" s="175"/>
      <c r="AA3860" s="175"/>
      <c r="AB3860" s="175"/>
      <c r="AC3860" s="175"/>
      <c r="AD3860" s="175"/>
      <c r="AE3860" s="175"/>
      <c r="AF3860" s="175"/>
      <c r="AG3860" s="175"/>
    </row>
    <row r="3861" spans="1:33">
      <c r="A3861" s="647" t="str">
        <f t="shared" si="321"/>
        <v>令和4</v>
      </c>
      <c r="B3861" s="739">
        <f t="shared" si="322"/>
        <v>42</v>
      </c>
      <c r="C3861" s="906">
        <v>44950</v>
      </c>
      <c r="D3861" s="906"/>
      <c r="E3861" s="665">
        <v>1</v>
      </c>
      <c r="F3861" s="928" t="s">
        <v>7965</v>
      </c>
      <c r="G3861" s="928" t="s">
        <v>7495</v>
      </c>
      <c r="H3861" s="928" t="s">
        <v>7966</v>
      </c>
      <c r="I3861" s="929" t="s">
        <v>7782</v>
      </c>
      <c r="J3861" s="176">
        <v>1</v>
      </c>
      <c r="K3861" s="176">
        <v>9</v>
      </c>
      <c r="L3861" s="176">
        <v>59</v>
      </c>
      <c r="M3861" s="72">
        <f t="shared" si="324"/>
        <v>59</v>
      </c>
      <c r="N3861" s="1105" t="s">
        <v>5519</v>
      </c>
      <c r="O3861" s="1129" t="str">
        <f t="shared" si="323"/>
        <v>●</v>
      </c>
      <c r="P3861" s="175"/>
      <c r="Q3861" s="175"/>
      <c r="R3861" s="175"/>
      <c r="S3861" s="175"/>
      <c r="T3861" s="175"/>
      <c r="U3861" s="175"/>
      <c r="V3861" s="175"/>
      <c r="W3861" s="175"/>
      <c r="X3861" s="175"/>
      <c r="Y3861" s="175"/>
      <c r="Z3861" s="175"/>
      <c r="AA3861" s="175"/>
      <c r="AB3861" s="175"/>
      <c r="AC3861" s="175"/>
      <c r="AD3861" s="175"/>
      <c r="AE3861" s="175"/>
      <c r="AF3861" s="175"/>
      <c r="AG3861" s="175"/>
    </row>
    <row r="3862" spans="1:33">
      <c r="A3862" s="647" t="str">
        <f t="shared" si="321"/>
        <v>令和4</v>
      </c>
      <c r="B3862" s="739">
        <f t="shared" si="322"/>
        <v>127</v>
      </c>
      <c r="C3862" s="906">
        <v>44985</v>
      </c>
      <c r="D3862" s="906"/>
      <c r="E3862" s="665">
        <v>1</v>
      </c>
      <c r="F3862" s="928" t="s">
        <v>7967</v>
      </c>
      <c r="G3862" s="928" t="s">
        <v>7495</v>
      </c>
      <c r="H3862" s="928" t="s">
        <v>7966</v>
      </c>
      <c r="I3862" s="929" t="s">
        <v>7782</v>
      </c>
      <c r="J3862" s="176">
        <v>1</v>
      </c>
      <c r="K3862" s="176">
        <v>1</v>
      </c>
      <c r="L3862" s="176">
        <f>257</f>
        <v>257</v>
      </c>
      <c r="M3862" s="72">
        <f t="shared" si="324"/>
        <v>257</v>
      </c>
      <c r="N3862" s="1105" t="s">
        <v>5519</v>
      </c>
      <c r="O3862" s="1129" t="str">
        <f t="shared" si="323"/>
        <v>●</v>
      </c>
      <c r="P3862" s="175"/>
      <c r="Q3862" s="175"/>
      <c r="R3862" s="175"/>
      <c r="S3862" s="175"/>
      <c r="T3862" s="175"/>
      <c r="U3862" s="175"/>
      <c r="V3862" s="175"/>
      <c r="W3862" s="175"/>
      <c r="X3862" s="175"/>
      <c r="Y3862" s="175"/>
      <c r="Z3862" s="175"/>
      <c r="AA3862" s="175"/>
      <c r="AB3862" s="175"/>
      <c r="AC3862" s="175"/>
      <c r="AD3862" s="175"/>
      <c r="AE3862" s="175"/>
      <c r="AF3862" s="175"/>
      <c r="AG3862" s="175"/>
    </row>
    <row r="3863" spans="1:33">
      <c r="A3863" s="647" t="str">
        <f t="shared" si="321"/>
        <v>令和4</v>
      </c>
      <c r="B3863" s="739">
        <f t="shared" si="322"/>
        <v>127</v>
      </c>
      <c r="C3863" s="906">
        <v>44701</v>
      </c>
      <c r="D3863" s="906"/>
      <c r="E3863" s="665">
        <v>1</v>
      </c>
      <c r="F3863" s="928" t="s">
        <v>7633</v>
      </c>
      <c r="G3863" s="928" t="s">
        <v>7495</v>
      </c>
      <c r="H3863" s="928" t="s">
        <v>3024</v>
      </c>
      <c r="I3863" s="929" t="s">
        <v>6211</v>
      </c>
      <c r="J3863" s="651">
        <v>1</v>
      </c>
      <c r="K3863" s="176">
        <v>1</v>
      </c>
      <c r="L3863" s="176">
        <v>226</v>
      </c>
      <c r="M3863" s="72">
        <f t="shared" si="324"/>
        <v>226</v>
      </c>
      <c r="N3863" s="1105" t="s">
        <v>5342</v>
      </c>
      <c r="O3863" s="1129" t="str">
        <f t="shared" si="323"/>
        <v>●</v>
      </c>
      <c r="P3863" s="175"/>
      <c r="Q3863" s="175"/>
      <c r="R3863" s="175"/>
      <c r="S3863" s="175"/>
      <c r="T3863" s="175"/>
      <c r="U3863" s="175"/>
      <c r="V3863" s="175"/>
      <c r="W3863" s="175"/>
      <c r="X3863" s="175"/>
      <c r="Y3863" s="175"/>
      <c r="Z3863" s="175"/>
      <c r="AA3863" s="175"/>
      <c r="AB3863" s="175"/>
      <c r="AC3863" s="175"/>
      <c r="AD3863" s="175"/>
      <c r="AE3863" s="175"/>
      <c r="AF3863" s="175"/>
      <c r="AG3863" s="175"/>
    </row>
    <row r="3864" spans="1:33">
      <c r="A3864" s="647" t="str">
        <f t="shared" si="321"/>
        <v>令和4</v>
      </c>
      <c r="B3864" s="739">
        <f t="shared" si="322"/>
        <v>30</v>
      </c>
      <c r="C3864" s="906">
        <v>44711</v>
      </c>
      <c r="D3864" s="906"/>
      <c r="E3864" s="665">
        <v>1</v>
      </c>
      <c r="F3864" s="928" t="s">
        <v>7968</v>
      </c>
      <c r="G3864" s="928" t="s">
        <v>7495</v>
      </c>
      <c r="H3864" s="928" t="s">
        <v>7590</v>
      </c>
      <c r="I3864" s="929" t="s">
        <v>6211</v>
      </c>
      <c r="J3864" s="651">
        <v>1</v>
      </c>
      <c r="K3864" s="176">
        <v>16</v>
      </c>
      <c r="L3864" s="176">
        <v>367</v>
      </c>
      <c r="M3864" s="72">
        <f t="shared" si="324"/>
        <v>367</v>
      </c>
      <c r="N3864" s="1105" t="s">
        <v>5342</v>
      </c>
      <c r="O3864" s="1129" t="str">
        <f t="shared" si="323"/>
        <v>●</v>
      </c>
      <c r="P3864" s="175"/>
      <c r="Q3864" s="175"/>
      <c r="R3864" s="175"/>
      <c r="S3864" s="175"/>
      <c r="T3864" s="175"/>
      <c r="U3864" s="175"/>
      <c r="V3864" s="175"/>
      <c r="W3864" s="175"/>
      <c r="X3864" s="175"/>
      <c r="Y3864" s="175"/>
      <c r="Z3864" s="175"/>
      <c r="AA3864" s="175"/>
      <c r="AB3864" s="175"/>
      <c r="AC3864" s="175"/>
      <c r="AD3864" s="175"/>
      <c r="AE3864" s="175"/>
      <c r="AF3864" s="175"/>
      <c r="AG3864" s="175"/>
    </row>
    <row r="3865" spans="1:33">
      <c r="A3865" s="647" t="str">
        <f t="shared" si="321"/>
        <v>令和4</v>
      </c>
      <c r="B3865" s="739">
        <f t="shared" si="322"/>
        <v>67</v>
      </c>
      <c r="C3865" s="906">
        <v>44768</v>
      </c>
      <c r="D3865" s="906"/>
      <c r="E3865" s="665">
        <v>1</v>
      </c>
      <c r="F3865" s="176" t="s">
        <v>6701</v>
      </c>
      <c r="G3865" s="176" t="s">
        <v>7969</v>
      </c>
      <c r="H3865" s="928" t="s">
        <v>5114</v>
      </c>
      <c r="I3865" s="929" t="s">
        <v>6211</v>
      </c>
      <c r="J3865" s="651">
        <v>1</v>
      </c>
      <c r="K3865" s="176">
        <v>5</v>
      </c>
      <c r="L3865" s="176">
        <v>243</v>
      </c>
      <c r="M3865" s="72">
        <f t="shared" si="324"/>
        <v>243</v>
      </c>
      <c r="N3865" s="1105" t="s">
        <v>5342</v>
      </c>
      <c r="O3865" s="1129" t="str">
        <f t="shared" si="323"/>
        <v/>
      </c>
      <c r="P3865" s="175"/>
      <c r="Q3865" s="175"/>
      <c r="R3865" s="175"/>
      <c r="S3865" s="175"/>
      <c r="T3865" s="175"/>
      <c r="U3865" s="175"/>
      <c r="V3865" s="175"/>
      <c r="W3865" s="175"/>
      <c r="X3865" s="175"/>
      <c r="Y3865" s="175"/>
      <c r="Z3865" s="175"/>
      <c r="AA3865" s="175"/>
      <c r="AB3865" s="175"/>
      <c r="AC3865" s="175"/>
      <c r="AD3865" s="175"/>
      <c r="AE3865" s="175"/>
      <c r="AF3865" s="175"/>
      <c r="AG3865" s="175"/>
    </row>
    <row r="3866" spans="1:33">
      <c r="A3866" s="647" t="str">
        <f t="shared" si="321"/>
        <v>令和4</v>
      </c>
      <c r="B3866" s="739">
        <f t="shared" si="322"/>
        <v>127</v>
      </c>
      <c r="C3866" s="906">
        <v>44802</v>
      </c>
      <c r="D3866" s="906"/>
      <c r="E3866" s="665">
        <v>1</v>
      </c>
      <c r="F3866" s="928" t="s">
        <v>7633</v>
      </c>
      <c r="G3866" s="928" t="s">
        <v>7495</v>
      </c>
      <c r="H3866" s="928" t="s">
        <v>3024</v>
      </c>
      <c r="I3866" s="929" t="s">
        <v>6211</v>
      </c>
      <c r="J3866" s="651">
        <v>1</v>
      </c>
      <c r="K3866" s="176">
        <v>1</v>
      </c>
      <c r="L3866" s="176">
        <v>240</v>
      </c>
      <c r="M3866" s="72">
        <f t="shared" si="324"/>
        <v>240</v>
      </c>
      <c r="N3866" s="1105" t="s">
        <v>5342</v>
      </c>
      <c r="O3866" s="1129" t="str">
        <f t="shared" si="323"/>
        <v>●</v>
      </c>
      <c r="P3866" s="175"/>
      <c r="Q3866" s="175"/>
      <c r="R3866" s="175"/>
      <c r="S3866" s="175"/>
      <c r="T3866" s="175"/>
      <c r="U3866" s="175"/>
      <c r="V3866" s="175"/>
      <c r="W3866" s="175"/>
      <c r="X3866" s="175"/>
      <c r="Y3866" s="175"/>
      <c r="Z3866" s="175"/>
      <c r="AA3866" s="175"/>
      <c r="AB3866" s="175"/>
      <c r="AC3866" s="175"/>
      <c r="AD3866" s="175"/>
      <c r="AE3866" s="175"/>
      <c r="AF3866" s="175"/>
      <c r="AG3866" s="175"/>
    </row>
    <row r="3867" spans="1:33">
      <c r="A3867" s="647" t="str">
        <f t="shared" si="321"/>
        <v>令和4</v>
      </c>
      <c r="B3867" s="739">
        <f t="shared" si="322"/>
        <v>52</v>
      </c>
      <c r="C3867" s="906">
        <v>44884</v>
      </c>
      <c r="D3867" s="906"/>
      <c r="E3867" s="665">
        <v>1</v>
      </c>
      <c r="F3867" s="928" t="s">
        <v>7970</v>
      </c>
      <c r="G3867" s="928" t="s">
        <v>7971</v>
      </c>
      <c r="H3867" s="928" t="s">
        <v>5114</v>
      </c>
      <c r="I3867" s="929" t="s">
        <v>6211</v>
      </c>
      <c r="J3867" s="651">
        <v>1</v>
      </c>
      <c r="K3867" s="176">
        <v>6</v>
      </c>
      <c r="L3867" s="176">
        <v>600</v>
      </c>
      <c r="M3867" s="72">
        <f t="shared" si="324"/>
        <v>600</v>
      </c>
      <c r="N3867" s="1105" t="s">
        <v>5342</v>
      </c>
      <c r="O3867" s="1129" t="str">
        <f t="shared" si="323"/>
        <v>●</v>
      </c>
      <c r="P3867" s="175"/>
      <c r="Q3867" s="175"/>
      <c r="R3867" s="175"/>
      <c r="S3867" s="175"/>
      <c r="T3867" s="175"/>
      <c r="U3867" s="175"/>
      <c r="V3867" s="175"/>
      <c r="W3867" s="175"/>
      <c r="X3867" s="175"/>
      <c r="Y3867" s="175"/>
      <c r="Z3867" s="175"/>
      <c r="AA3867" s="175"/>
      <c r="AB3867" s="175"/>
      <c r="AC3867" s="175"/>
      <c r="AD3867" s="175"/>
      <c r="AE3867" s="175"/>
      <c r="AF3867" s="175"/>
      <c r="AG3867" s="175"/>
    </row>
    <row r="3868" spans="1:33">
      <c r="A3868" s="647" t="str">
        <f t="shared" si="321"/>
        <v>令和4</v>
      </c>
      <c r="B3868" s="739">
        <f t="shared" si="322"/>
        <v>127</v>
      </c>
      <c r="C3868" s="906">
        <v>44916</v>
      </c>
      <c r="D3868" s="906"/>
      <c r="E3868" s="665">
        <v>1</v>
      </c>
      <c r="F3868" s="928" t="s">
        <v>7972</v>
      </c>
      <c r="G3868" s="928" t="s">
        <v>7495</v>
      </c>
      <c r="H3868" s="928" t="s">
        <v>5114</v>
      </c>
      <c r="I3868" s="929" t="s">
        <v>6211</v>
      </c>
      <c r="J3868" s="651">
        <v>1</v>
      </c>
      <c r="K3868" s="176">
        <v>1</v>
      </c>
      <c r="L3868" s="176">
        <v>76</v>
      </c>
      <c r="M3868" s="72">
        <f t="shared" si="324"/>
        <v>76</v>
      </c>
      <c r="N3868" s="1105" t="s">
        <v>5342</v>
      </c>
      <c r="O3868" s="1129" t="str">
        <f t="shared" si="323"/>
        <v>●</v>
      </c>
      <c r="P3868" s="175"/>
      <c r="Q3868" s="175"/>
      <c r="R3868" s="175"/>
      <c r="S3868" s="175"/>
      <c r="T3868" s="175"/>
      <c r="U3868" s="175"/>
      <c r="V3868" s="175"/>
      <c r="W3868" s="175"/>
      <c r="X3868" s="175"/>
      <c r="Y3868" s="175"/>
      <c r="Z3868" s="175"/>
      <c r="AA3868" s="175"/>
      <c r="AB3868" s="175"/>
      <c r="AC3868" s="175"/>
      <c r="AD3868" s="175"/>
      <c r="AE3868" s="175"/>
      <c r="AF3868" s="175"/>
      <c r="AG3868" s="175"/>
    </row>
    <row r="3869" spans="1:33">
      <c r="A3869" s="647" t="str">
        <f t="shared" si="321"/>
        <v>令和4</v>
      </c>
      <c r="B3869" s="739">
        <f t="shared" si="322"/>
        <v>91</v>
      </c>
      <c r="C3869" s="906">
        <v>44936</v>
      </c>
      <c r="D3869" s="906"/>
      <c r="E3869" s="665">
        <v>1</v>
      </c>
      <c r="F3869" s="928" t="s">
        <v>7973</v>
      </c>
      <c r="G3869" s="928" t="s">
        <v>7974</v>
      </c>
      <c r="H3869" s="928" t="s">
        <v>7590</v>
      </c>
      <c r="I3869" s="929" t="s">
        <v>6211</v>
      </c>
      <c r="J3869" s="651">
        <v>1</v>
      </c>
      <c r="K3869" s="176">
        <v>3</v>
      </c>
      <c r="L3869" s="176">
        <v>234</v>
      </c>
      <c r="M3869" s="72">
        <f t="shared" si="324"/>
        <v>234</v>
      </c>
      <c r="N3869" s="1105" t="s">
        <v>5342</v>
      </c>
      <c r="O3869" s="1129" t="str">
        <f t="shared" si="323"/>
        <v>●</v>
      </c>
      <c r="P3869" s="175"/>
      <c r="Q3869" s="175"/>
      <c r="R3869" s="175"/>
      <c r="S3869" s="175"/>
      <c r="T3869" s="175"/>
      <c r="U3869" s="175"/>
      <c r="V3869" s="175"/>
      <c r="W3869" s="175"/>
      <c r="X3869" s="175"/>
      <c r="Y3869" s="175"/>
      <c r="Z3869" s="175"/>
      <c r="AA3869" s="175"/>
      <c r="AB3869" s="175"/>
      <c r="AC3869" s="175"/>
      <c r="AD3869" s="175"/>
      <c r="AE3869" s="175"/>
      <c r="AF3869" s="175"/>
      <c r="AG3869" s="175"/>
    </row>
    <row r="3870" spans="1:33">
      <c r="A3870" s="647" t="str">
        <f t="shared" si="321"/>
        <v>令和4</v>
      </c>
      <c r="B3870" s="739">
        <f t="shared" si="322"/>
        <v>127</v>
      </c>
      <c r="C3870" s="906">
        <v>44953</v>
      </c>
      <c r="D3870" s="906"/>
      <c r="E3870" s="665">
        <v>1</v>
      </c>
      <c r="F3870" s="928" t="s">
        <v>7633</v>
      </c>
      <c r="G3870" s="928" t="s">
        <v>7495</v>
      </c>
      <c r="H3870" s="928" t="s">
        <v>3024</v>
      </c>
      <c r="I3870" s="929" t="s">
        <v>6211</v>
      </c>
      <c r="J3870" s="651">
        <v>1</v>
      </c>
      <c r="K3870" s="176">
        <v>1</v>
      </c>
      <c r="L3870" s="176">
        <v>143</v>
      </c>
      <c r="M3870" s="72">
        <f t="shared" si="324"/>
        <v>143</v>
      </c>
      <c r="N3870" s="1105" t="s">
        <v>5342</v>
      </c>
      <c r="O3870" s="1129" t="str">
        <f t="shared" si="323"/>
        <v>●</v>
      </c>
      <c r="P3870" s="175"/>
      <c r="Q3870" s="175"/>
      <c r="R3870" s="175"/>
      <c r="S3870" s="175"/>
      <c r="T3870" s="175"/>
      <c r="U3870" s="175"/>
      <c r="V3870" s="175"/>
      <c r="W3870" s="175"/>
      <c r="X3870" s="175"/>
      <c r="Y3870" s="175"/>
      <c r="Z3870" s="175"/>
      <c r="AA3870" s="175"/>
      <c r="AB3870" s="175"/>
      <c r="AC3870" s="175"/>
      <c r="AD3870" s="175"/>
      <c r="AE3870" s="175"/>
      <c r="AF3870" s="175"/>
      <c r="AG3870" s="175"/>
    </row>
    <row r="3871" spans="1:33">
      <c r="A3871" s="647" t="str">
        <f t="shared" si="321"/>
        <v>令和4</v>
      </c>
      <c r="B3871" s="739">
        <f t="shared" si="322"/>
        <v>107</v>
      </c>
      <c r="C3871" s="906">
        <v>44978</v>
      </c>
      <c r="D3871" s="906"/>
      <c r="E3871" s="665">
        <v>1</v>
      </c>
      <c r="F3871" s="928" t="s">
        <v>7975</v>
      </c>
      <c r="G3871" s="928" t="s">
        <v>7495</v>
      </c>
      <c r="H3871" s="928" t="s">
        <v>5114</v>
      </c>
      <c r="I3871" s="929" t="s">
        <v>6211</v>
      </c>
      <c r="J3871" s="651">
        <v>2</v>
      </c>
      <c r="K3871" s="176">
        <v>2</v>
      </c>
      <c r="L3871" s="176">
        <v>169</v>
      </c>
      <c r="M3871" s="72">
        <f t="shared" si="324"/>
        <v>169</v>
      </c>
      <c r="N3871" s="1105" t="s">
        <v>5342</v>
      </c>
      <c r="O3871" s="1129" t="str">
        <f t="shared" si="323"/>
        <v>●</v>
      </c>
      <c r="P3871" s="175"/>
      <c r="Q3871" s="175"/>
      <c r="R3871" s="175"/>
      <c r="S3871" s="175"/>
      <c r="T3871" s="175"/>
      <c r="U3871" s="175"/>
      <c r="V3871" s="175"/>
      <c r="W3871" s="175"/>
      <c r="X3871" s="175"/>
      <c r="Y3871" s="175"/>
      <c r="Z3871" s="175"/>
      <c r="AA3871" s="175"/>
      <c r="AB3871" s="175"/>
      <c r="AC3871" s="175"/>
      <c r="AD3871" s="175"/>
      <c r="AE3871" s="175"/>
      <c r="AF3871" s="175"/>
      <c r="AG3871" s="175"/>
    </row>
    <row r="3872" spans="1:33">
      <c r="A3872" s="647" t="str">
        <f t="shared" si="321"/>
        <v>令和4</v>
      </c>
      <c r="B3872" s="739">
        <f t="shared" si="322"/>
        <v>38</v>
      </c>
      <c r="C3872" s="906">
        <v>45001</v>
      </c>
      <c r="D3872" s="906"/>
      <c r="E3872" s="665">
        <v>1</v>
      </c>
      <c r="F3872" s="928" t="s">
        <v>7976</v>
      </c>
      <c r="G3872" s="928" t="s">
        <v>7977</v>
      </c>
      <c r="H3872" s="928" t="s">
        <v>5114</v>
      </c>
      <c r="I3872" s="929" t="s">
        <v>6211</v>
      </c>
      <c r="J3872" s="651">
        <v>1</v>
      </c>
      <c r="K3872" s="176">
        <v>11</v>
      </c>
      <c r="L3872" s="176">
        <v>710</v>
      </c>
      <c r="M3872" s="72">
        <f t="shared" si="324"/>
        <v>710</v>
      </c>
      <c r="N3872" s="1105" t="s">
        <v>5342</v>
      </c>
      <c r="O3872" s="1129" t="str">
        <f t="shared" si="323"/>
        <v>●</v>
      </c>
      <c r="P3872" s="175"/>
      <c r="Q3872" s="175"/>
      <c r="R3872" s="175"/>
      <c r="S3872" s="175"/>
      <c r="T3872" s="175"/>
      <c r="U3872" s="175"/>
      <c r="V3872" s="175"/>
      <c r="W3872" s="175"/>
      <c r="X3872" s="175"/>
      <c r="Y3872" s="175"/>
      <c r="Z3872" s="175"/>
      <c r="AA3872" s="175"/>
      <c r="AB3872" s="175"/>
      <c r="AC3872" s="175"/>
      <c r="AD3872" s="175"/>
      <c r="AE3872" s="175"/>
      <c r="AF3872" s="175"/>
      <c r="AG3872" s="175"/>
    </row>
    <row r="3873" spans="1:33">
      <c r="A3873" s="647" t="str">
        <f t="shared" si="321"/>
        <v>令和4</v>
      </c>
      <c r="B3873" s="739">
        <f t="shared" si="322"/>
        <v>74</v>
      </c>
      <c r="C3873" s="906">
        <v>45007</v>
      </c>
      <c r="D3873" s="906">
        <v>45008</v>
      </c>
      <c r="E3873" s="665">
        <v>2</v>
      </c>
      <c r="F3873" s="928" t="s">
        <v>7978</v>
      </c>
      <c r="G3873" s="928" t="s">
        <v>7495</v>
      </c>
      <c r="H3873" s="928" t="s">
        <v>5114</v>
      </c>
      <c r="I3873" s="929" t="s">
        <v>6211</v>
      </c>
      <c r="J3873" s="651">
        <v>2</v>
      </c>
      <c r="K3873" s="176">
        <v>4</v>
      </c>
      <c r="L3873" s="176">
        <v>153</v>
      </c>
      <c r="M3873" s="72">
        <f t="shared" si="324"/>
        <v>306</v>
      </c>
      <c r="N3873" s="1105" t="s">
        <v>5342</v>
      </c>
      <c r="O3873" s="1129" t="str">
        <f t="shared" si="323"/>
        <v>●</v>
      </c>
      <c r="P3873" s="175"/>
      <c r="Q3873" s="175"/>
      <c r="R3873" s="175"/>
      <c r="S3873" s="175"/>
      <c r="T3873" s="175"/>
      <c r="U3873" s="175"/>
      <c r="V3873" s="175"/>
      <c r="W3873" s="175"/>
      <c r="X3873" s="175"/>
      <c r="Y3873" s="175"/>
      <c r="Z3873" s="175"/>
      <c r="AA3873" s="175"/>
      <c r="AB3873" s="175"/>
      <c r="AC3873" s="175"/>
      <c r="AD3873" s="175"/>
      <c r="AE3873" s="175"/>
      <c r="AF3873" s="175"/>
      <c r="AG3873" s="175"/>
    </row>
    <row r="3874" spans="1:33">
      <c r="A3874" s="647" t="str">
        <f t="shared" si="321"/>
        <v>令和4</v>
      </c>
      <c r="B3874" s="739">
        <f t="shared" si="322"/>
        <v>74</v>
      </c>
      <c r="C3874" s="906">
        <v>45008</v>
      </c>
      <c r="D3874" s="906"/>
      <c r="E3874" s="665">
        <v>1</v>
      </c>
      <c r="F3874" s="928" t="s">
        <v>7979</v>
      </c>
      <c r="G3874" s="928" t="s">
        <v>7495</v>
      </c>
      <c r="H3874" s="928" t="s">
        <v>5114</v>
      </c>
      <c r="I3874" s="929" t="s">
        <v>6211</v>
      </c>
      <c r="J3874" s="651">
        <v>2</v>
      </c>
      <c r="K3874" s="176">
        <v>4</v>
      </c>
      <c r="L3874" s="176">
        <v>139</v>
      </c>
      <c r="M3874" s="72">
        <f t="shared" si="324"/>
        <v>139</v>
      </c>
      <c r="N3874" s="1105" t="s">
        <v>5342</v>
      </c>
      <c r="O3874" s="1129" t="str">
        <f t="shared" si="323"/>
        <v>●</v>
      </c>
      <c r="P3874" s="175"/>
      <c r="Q3874" s="175"/>
      <c r="R3874" s="175"/>
      <c r="S3874" s="175"/>
      <c r="T3874" s="175"/>
      <c r="U3874" s="175"/>
      <c r="V3874" s="175"/>
      <c r="W3874" s="175"/>
      <c r="X3874" s="175"/>
      <c r="Y3874" s="175"/>
      <c r="Z3874" s="175"/>
      <c r="AA3874" s="175"/>
      <c r="AB3874" s="175"/>
      <c r="AC3874" s="175"/>
      <c r="AD3874" s="175"/>
      <c r="AE3874" s="175"/>
      <c r="AF3874" s="175"/>
      <c r="AG3874" s="175"/>
    </row>
    <row r="3875" spans="1:33">
      <c r="A3875" s="730" t="str">
        <f t="shared" si="321"/>
        <v>令和4</v>
      </c>
      <c r="B3875" s="1103">
        <f t="shared" si="322"/>
        <v>91</v>
      </c>
      <c r="C3875" s="960">
        <v>45014</v>
      </c>
      <c r="D3875" s="960"/>
      <c r="E3875" s="740">
        <v>1</v>
      </c>
      <c r="F3875" s="961" t="s">
        <v>7980</v>
      </c>
      <c r="G3875" s="961" t="s">
        <v>7495</v>
      </c>
      <c r="H3875" s="961" t="s">
        <v>5114</v>
      </c>
      <c r="I3875" s="962" t="s">
        <v>6211</v>
      </c>
      <c r="J3875" s="734">
        <v>2</v>
      </c>
      <c r="K3875" s="177">
        <v>3</v>
      </c>
      <c r="L3875" s="177">
        <v>171</v>
      </c>
      <c r="M3875" s="74">
        <f t="shared" si="324"/>
        <v>171</v>
      </c>
      <c r="N3875" s="1105" t="s">
        <v>5342</v>
      </c>
      <c r="O3875" s="1129" t="str">
        <f t="shared" si="323"/>
        <v>●</v>
      </c>
      <c r="P3875" s="175"/>
      <c r="Q3875" s="175"/>
      <c r="R3875" s="175"/>
      <c r="S3875" s="175"/>
      <c r="T3875" s="175"/>
      <c r="U3875" s="175"/>
      <c r="V3875" s="175"/>
      <c r="W3875" s="175"/>
      <c r="X3875" s="175"/>
      <c r="Y3875" s="175"/>
      <c r="Z3875" s="175"/>
      <c r="AA3875" s="175"/>
      <c r="AB3875" s="175"/>
      <c r="AC3875" s="175"/>
      <c r="AD3875" s="175"/>
      <c r="AE3875" s="175"/>
      <c r="AF3875" s="175"/>
      <c r="AG3875" s="175"/>
    </row>
    <row r="3876" spans="1:33">
      <c r="A3876" s="941" t="str">
        <f t="shared" ref="A3876:A3939" si="325">IF(TEXT(EDATE(C3876,-3),"ggge")="平成31","令和1",TEXT(EDATE(C3876,-3),"ggge"))</f>
        <v>令和5</v>
      </c>
      <c r="B3876" s="735">
        <f t="shared" ref="B3876:B3939" si="326">IF(ISBLANK(K3876),"-",COUNTIFS($K:$K,"&gt;"&amp;K3876,A:A,A3876)+1)</f>
        <v>116</v>
      </c>
      <c r="C3876" s="942">
        <v>45029</v>
      </c>
      <c r="D3876" s="942"/>
      <c r="E3876" s="953">
        <v>1</v>
      </c>
      <c r="F3876" s="954" t="s">
        <v>12473</v>
      </c>
      <c r="G3876" s="954" t="s">
        <v>7495</v>
      </c>
      <c r="H3876" s="954" t="s">
        <v>3231</v>
      </c>
      <c r="I3876" s="955" t="s">
        <v>4268</v>
      </c>
      <c r="J3876" s="1102">
        <v>1</v>
      </c>
      <c r="K3876" s="956">
        <v>3</v>
      </c>
      <c r="L3876" s="956">
        <v>120</v>
      </c>
      <c r="M3876" s="77">
        <v>120</v>
      </c>
      <c r="N3876" s="1105" t="s">
        <v>5342</v>
      </c>
      <c r="O3876" s="1129" t="str">
        <f t="shared" si="323"/>
        <v>●</v>
      </c>
      <c r="P3876" s="175"/>
      <c r="Q3876" s="175"/>
      <c r="R3876" s="175"/>
      <c r="S3876" s="175"/>
      <c r="T3876" s="175"/>
      <c r="U3876" s="175"/>
      <c r="V3876" s="175"/>
      <c r="W3876" s="175"/>
      <c r="X3876" s="175"/>
      <c r="Y3876" s="175"/>
      <c r="Z3876" s="175"/>
      <c r="AA3876" s="175"/>
      <c r="AB3876" s="175"/>
      <c r="AC3876" s="175"/>
      <c r="AD3876" s="175"/>
      <c r="AE3876" s="175"/>
      <c r="AF3876" s="175"/>
      <c r="AG3876" s="175"/>
    </row>
    <row r="3877" spans="1:33">
      <c r="A3877" s="647" t="str">
        <f t="shared" si="325"/>
        <v>令和5</v>
      </c>
      <c r="B3877" s="738">
        <f t="shared" si="326"/>
        <v>143</v>
      </c>
      <c r="C3877" s="906">
        <v>45037</v>
      </c>
      <c r="D3877" s="906"/>
      <c r="E3877" s="665">
        <v>1</v>
      </c>
      <c r="F3877" s="928" t="s">
        <v>12474</v>
      </c>
      <c r="G3877" s="928" t="s">
        <v>7495</v>
      </c>
      <c r="H3877" s="928" t="s">
        <v>2868</v>
      </c>
      <c r="I3877" s="929" t="s">
        <v>12475</v>
      </c>
      <c r="J3877" s="651">
        <v>2</v>
      </c>
      <c r="K3877" s="176">
        <v>1</v>
      </c>
      <c r="L3877" s="176">
        <v>535</v>
      </c>
      <c r="M3877" s="72">
        <v>535</v>
      </c>
      <c r="N3877" s="1105" t="s">
        <v>5342</v>
      </c>
      <c r="O3877" s="1129" t="str">
        <f t="shared" si="323"/>
        <v>●</v>
      </c>
      <c r="P3877" s="175"/>
      <c r="Q3877" s="175"/>
      <c r="R3877" s="175"/>
      <c r="S3877" s="175"/>
      <c r="T3877" s="175"/>
      <c r="U3877" s="175"/>
      <c r="V3877" s="175"/>
      <c r="W3877" s="175"/>
      <c r="X3877" s="175"/>
      <c r="Y3877" s="175"/>
      <c r="Z3877" s="175"/>
      <c r="AA3877" s="175"/>
      <c r="AB3877" s="175"/>
      <c r="AC3877" s="175"/>
      <c r="AD3877" s="175"/>
      <c r="AE3877" s="175"/>
      <c r="AF3877" s="175"/>
      <c r="AG3877" s="175"/>
    </row>
    <row r="3878" spans="1:33">
      <c r="A3878" s="647" t="str">
        <f t="shared" si="325"/>
        <v>令和5</v>
      </c>
      <c r="B3878" s="738">
        <f t="shared" si="326"/>
        <v>45</v>
      </c>
      <c r="C3878" s="906">
        <v>45040</v>
      </c>
      <c r="D3878" s="906">
        <v>45041</v>
      </c>
      <c r="E3878" s="665">
        <v>2</v>
      </c>
      <c r="F3878" s="928" t="s">
        <v>12476</v>
      </c>
      <c r="G3878" s="928" t="s">
        <v>12477</v>
      </c>
      <c r="H3878" s="928" t="s">
        <v>3231</v>
      </c>
      <c r="I3878" s="929" t="s">
        <v>4268</v>
      </c>
      <c r="J3878" s="651">
        <v>2</v>
      </c>
      <c r="K3878" s="176">
        <v>15</v>
      </c>
      <c r="L3878" s="176">
        <v>232</v>
      </c>
      <c r="M3878" s="72">
        <v>464</v>
      </c>
      <c r="N3878" s="1105"/>
      <c r="O3878" s="1129" t="str">
        <f t="shared" si="323"/>
        <v/>
      </c>
      <c r="P3878" s="175"/>
      <c r="Q3878" s="175"/>
      <c r="R3878" s="175"/>
      <c r="S3878" s="175"/>
      <c r="T3878" s="175"/>
      <c r="U3878" s="175"/>
      <c r="V3878" s="175"/>
      <c r="W3878" s="175"/>
      <c r="X3878" s="175"/>
      <c r="Y3878" s="175"/>
      <c r="Z3878" s="175"/>
      <c r="AA3878" s="175"/>
      <c r="AB3878" s="175"/>
      <c r="AC3878" s="175"/>
      <c r="AD3878" s="175"/>
      <c r="AE3878" s="175"/>
      <c r="AF3878" s="175"/>
      <c r="AG3878" s="175"/>
    </row>
    <row r="3879" spans="1:33">
      <c r="A3879" s="647" t="str">
        <f t="shared" si="325"/>
        <v>令和5</v>
      </c>
      <c r="B3879" s="738">
        <f t="shared" si="326"/>
        <v>83</v>
      </c>
      <c r="C3879" s="906">
        <v>45041</v>
      </c>
      <c r="D3879" s="906"/>
      <c r="E3879" s="665">
        <v>1</v>
      </c>
      <c r="F3879" s="928" t="s">
        <v>12478</v>
      </c>
      <c r="G3879" s="928" t="s">
        <v>12479</v>
      </c>
      <c r="H3879" s="928" t="s">
        <v>2951</v>
      </c>
      <c r="I3879" s="929" t="s">
        <v>7840</v>
      </c>
      <c r="J3879" s="651">
        <v>1</v>
      </c>
      <c r="K3879" s="176">
        <v>6</v>
      </c>
      <c r="L3879" s="176">
        <v>654</v>
      </c>
      <c r="M3879" s="72">
        <v>654</v>
      </c>
      <c r="N3879" s="1105" t="s">
        <v>5342</v>
      </c>
      <c r="O3879" s="1129" t="str">
        <f t="shared" si="323"/>
        <v>●</v>
      </c>
      <c r="P3879" s="175"/>
      <c r="Q3879" s="175"/>
      <c r="R3879" s="175"/>
      <c r="S3879" s="175"/>
      <c r="T3879" s="175"/>
      <c r="U3879" s="175"/>
      <c r="V3879" s="175"/>
      <c r="W3879" s="175"/>
      <c r="X3879" s="175"/>
      <c r="Y3879" s="175"/>
      <c r="Z3879" s="175"/>
      <c r="AA3879" s="175"/>
      <c r="AB3879" s="175"/>
      <c r="AC3879" s="175"/>
      <c r="AD3879" s="175"/>
      <c r="AE3879" s="175"/>
      <c r="AF3879" s="175"/>
      <c r="AG3879" s="175"/>
    </row>
    <row r="3880" spans="1:33">
      <c r="A3880" s="647" t="str">
        <f t="shared" si="325"/>
        <v>令和5</v>
      </c>
      <c r="B3880" s="738">
        <f t="shared" si="326"/>
        <v>130</v>
      </c>
      <c r="C3880" s="906">
        <v>45043</v>
      </c>
      <c r="D3880" s="906"/>
      <c r="E3880" s="665">
        <v>1</v>
      </c>
      <c r="F3880" s="928" t="s">
        <v>12480</v>
      </c>
      <c r="G3880" s="928" t="s">
        <v>7495</v>
      </c>
      <c r="H3880" s="928" t="s">
        <v>2852</v>
      </c>
      <c r="I3880" s="929" t="s">
        <v>4268</v>
      </c>
      <c r="J3880" s="651">
        <v>2</v>
      </c>
      <c r="K3880" s="176">
        <v>2</v>
      </c>
      <c r="L3880" s="176">
        <v>763</v>
      </c>
      <c r="M3880" s="72">
        <v>763</v>
      </c>
      <c r="N3880" s="1105" t="s">
        <v>5342</v>
      </c>
      <c r="O3880" s="1129" t="str">
        <f t="shared" si="323"/>
        <v>●</v>
      </c>
      <c r="P3880" s="175"/>
      <c r="Q3880" s="175"/>
      <c r="R3880" s="175"/>
      <c r="S3880" s="175"/>
      <c r="T3880" s="175"/>
      <c r="U3880" s="175"/>
      <c r="V3880" s="175"/>
      <c r="W3880" s="175"/>
      <c r="X3880" s="175"/>
      <c r="Y3880" s="175"/>
      <c r="Z3880" s="175"/>
      <c r="AA3880" s="175"/>
      <c r="AB3880" s="175"/>
      <c r="AC3880" s="175"/>
      <c r="AD3880" s="175"/>
      <c r="AE3880" s="175"/>
      <c r="AF3880" s="175"/>
      <c r="AG3880" s="175"/>
    </row>
    <row r="3881" spans="1:33">
      <c r="A3881" s="647" t="str">
        <f t="shared" si="325"/>
        <v>令和5</v>
      </c>
      <c r="B3881" s="738">
        <f t="shared" si="326"/>
        <v>106</v>
      </c>
      <c r="C3881" s="906">
        <v>45043</v>
      </c>
      <c r="D3881" s="906"/>
      <c r="E3881" s="665">
        <v>1</v>
      </c>
      <c r="F3881" s="928" t="s">
        <v>12481</v>
      </c>
      <c r="G3881" s="928" t="s">
        <v>12479</v>
      </c>
      <c r="H3881" s="928" t="s">
        <v>7966</v>
      </c>
      <c r="I3881" s="929" t="s">
        <v>7782</v>
      </c>
      <c r="J3881" s="651">
        <v>1</v>
      </c>
      <c r="K3881" s="176">
        <v>4</v>
      </c>
      <c r="L3881" s="176">
        <v>424</v>
      </c>
      <c r="M3881" s="72">
        <v>424</v>
      </c>
      <c r="N3881" s="1105" t="s">
        <v>5342</v>
      </c>
      <c r="O3881" s="1129" t="str">
        <f t="shared" si="323"/>
        <v>●</v>
      </c>
      <c r="P3881" s="175"/>
      <c r="Q3881" s="175"/>
      <c r="R3881" s="175"/>
      <c r="S3881" s="175"/>
      <c r="T3881" s="175"/>
      <c r="U3881" s="175"/>
      <c r="V3881" s="175"/>
      <c r="W3881" s="175"/>
      <c r="X3881" s="175"/>
      <c r="Y3881" s="175"/>
      <c r="Z3881" s="175"/>
      <c r="AA3881" s="175"/>
      <c r="AB3881" s="175"/>
      <c r="AC3881" s="175"/>
      <c r="AD3881" s="175"/>
      <c r="AE3881" s="175"/>
      <c r="AF3881" s="175"/>
      <c r="AG3881" s="175"/>
    </row>
    <row r="3882" spans="1:33">
      <c r="A3882" s="647" t="str">
        <f t="shared" si="325"/>
        <v>令和5</v>
      </c>
      <c r="B3882" s="738">
        <f t="shared" si="326"/>
        <v>143</v>
      </c>
      <c r="C3882" s="906">
        <v>45044</v>
      </c>
      <c r="D3882" s="906"/>
      <c r="E3882" s="665">
        <v>1</v>
      </c>
      <c r="F3882" s="928" t="s">
        <v>12482</v>
      </c>
      <c r="G3882" s="928" t="s">
        <v>7495</v>
      </c>
      <c r="H3882" s="928" t="s">
        <v>7966</v>
      </c>
      <c r="I3882" s="929" t="s">
        <v>7782</v>
      </c>
      <c r="J3882" s="651">
        <v>1</v>
      </c>
      <c r="K3882" s="176">
        <v>1</v>
      </c>
      <c r="L3882" s="176">
        <v>472</v>
      </c>
      <c r="M3882" s="72">
        <v>472</v>
      </c>
      <c r="N3882" s="1105" t="s">
        <v>5342</v>
      </c>
      <c r="O3882" s="1129" t="str">
        <f t="shared" si="323"/>
        <v>●</v>
      </c>
      <c r="P3882" s="175"/>
      <c r="Q3882" s="175"/>
      <c r="R3882" s="175"/>
      <c r="S3882" s="175"/>
      <c r="T3882" s="175"/>
      <c r="U3882" s="175"/>
      <c r="V3882" s="175"/>
      <c r="W3882" s="175"/>
      <c r="X3882" s="175"/>
      <c r="Y3882" s="175"/>
      <c r="Z3882" s="175"/>
      <c r="AA3882" s="175"/>
      <c r="AB3882" s="175"/>
      <c r="AC3882" s="175"/>
      <c r="AD3882" s="175"/>
      <c r="AE3882" s="175"/>
      <c r="AF3882" s="175"/>
      <c r="AG3882" s="175"/>
    </row>
    <row r="3883" spans="1:33">
      <c r="A3883" s="647" t="str">
        <f t="shared" si="325"/>
        <v>令和5</v>
      </c>
      <c r="B3883" s="738">
        <f t="shared" si="326"/>
        <v>106</v>
      </c>
      <c r="C3883" s="906">
        <v>45063</v>
      </c>
      <c r="D3883" s="906"/>
      <c r="E3883" s="665">
        <v>1</v>
      </c>
      <c r="F3883" s="928" t="s">
        <v>12483</v>
      </c>
      <c r="G3883" s="928" t="s">
        <v>12479</v>
      </c>
      <c r="H3883" s="928" t="s">
        <v>6489</v>
      </c>
      <c r="I3883" s="929" t="s">
        <v>7840</v>
      </c>
      <c r="J3883" s="651">
        <v>1</v>
      </c>
      <c r="K3883" s="176">
        <v>4</v>
      </c>
      <c r="L3883" s="176">
        <v>470</v>
      </c>
      <c r="M3883" s="72">
        <v>470</v>
      </c>
      <c r="N3883" s="1105" t="s">
        <v>5342</v>
      </c>
      <c r="O3883" s="1129" t="str">
        <f t="shared" si="323"/>
        <v>●</v>
      </c>
      <c r="P3883" s="175"/>
      <c r="Q3883" s="175"/>
      <c r="R3883" s="175"/>
      <c r="S3883" s="175"/>
      <c r="T3883" s="175"/>
      <c r="U3883" s="175"/>
      <c r="V3883" s="175"/>
      <c r="W3883" s="175"/>
      <c r="X3883" s="175"/>
      <c r="Y3883" s="175"/>
      <c r="Z3883" s="175"/>
      <c r="AA3883" s="175"/>
      <c r="AB3883" s="175"/>
      <c r="AC3883" s="175"/>
      <c r="AD3883" s="175"/>
      <c r="AE3883" s="175"/>
      <c r="AF3883" s="175"/>
      <c r="AG3883" s="175"/>
    </row>
    <row r="3884" spans="1:33">
      <c r="A3884" s="647" t="str">
        <f t="shared" si="325"/>
        <v>令和5</v>
      </c>
      <c r="B3884" s="738">
        <f t="shared" si="326"/>
        <v>55</v>
      </c>
      <c r="C3884" s="906">
        <v>45065</v>
      </c>
      <c r="D3884" s="906"/>
      <c r="E3884" s="665">
        <v>1</v>
      </c>
      <c r="F3884" s="928" t="s">
        <v>12484</v>
      </c>
      <c r="G3884" s="928" t="s">
        <v>12479</v>
      </c>
      <c r="H3884" s="928" t="s">
        <v>2852</v>
      </c>
      <c r="I3884" s="929" t="s">
        <v>4268</v>
      </c>
      <c r="J3884" s="651">
        <v>2</v>
      </c>
      <c r="K3884" s="176">
        <v>11</v>
      </c>
      <c r="L3884" s="176">
        <v>140</v>
      </c>
      <c r="M3884" s="72">
        <v>140</v>
      </c>
      <c r="N3884" s="1105"/>
      <c r="O3884" s="1129" t="str">
        <f t="shared" si="323"/>
        <v>●</v>
      </c>
      <c r="P3884" s="175"/>
      <c r="Q3884" s="175"/>
      <c r="R3884" s="175"/>
      <c r="S3884" s="175"/>
      <c r="T3884" s="175"/>
      <c r="U3884" s="175"/>
      <c r="V3884" s="175"/>
      <c r="W3884" s="175"/>
      <c r="X3884" s="175"/>
      <c r="Y3884" s="175"/>
      <c r="Z3884" s="175"/>
      <c r="AA3884" s="175"/>
      <c r="AB3884" s="175"/>
      <c r="AC3884" s="175"/>
      <c r="AD3884" s="175"/>
      <c r="AE3884" s="175"/>
      <c r="AF3884" s="175"/>
      <c r="AG3884" s="175"/>
    </row>
    <row r="3885" spans="1:33">
      <c r="A3885" s="647" t="str">
        <f t="shared" si="325"/>
        <v>令和5</v>
      </c>
      <c r="B3885" s="738">
        <f t="shared" si="326"/>
        <v>10</v>
      </c>
      <c r="C3885" s="906">
        <v>45068</v>
      </c>
      <c r="D3885" s="906">
        <v>45069</v>
      </c>
      <c r="E3885" s="665">
        <v>2</v>
      </c>
      <c r="F3885" s="928" t="s">
        <v>12485</v>
      </c>
      <c r="G3885" s="928" t="s">
        <v>12486</v>
      </c>
      <c r="H3885" s="928" t="s">
        <v>7966</v>
      </c>
      <c r="I3885" s="929" t="s">
        <v>7782</v>
      </c>
      <c r="J3885" s="651">
        <v>1</v>
      </c>
      <c r="K3885" s="176">
        <v>126</v>
      </c>
      <c r="L3885" s="176">
        <v>585</v>
      </c>
      <c r="M3885" s="72">
        <v>1170</v>
      </c>
      <c r="N3885" s="1105"/>
      <c r="O3885" s="1129" t="str">
        <f t="shared" si="323"/>
        <v>●</v>
      </c>
      <c r="P3885" s="175"/>
      <c r="Q3885" s="175"/>
      <c r="R3885" s="175"/>
      <c r="S3885" s="175"/>
      <c r="T3885" s="175"/>
      <c r="U3885" s="175"/>
      <c r="V3885" s="175"/>
      <c r="W3885" s="175"/>
      <c r="X3885" s="175"/>
      <c r="Y3885" s="175"/>
      <c r="Z3885" s="175"/>
      <c r="AA3885" s="175"/>
      <c r="AB3885" s="175"/>
      <c r="AC3885" s="175"/>
      <c r="AD3885" s="175"/>
      <c r="AE3885" s="175"/>
      <c r="AF3885" s="175"/>
      <c r="AG3885" s="175"/>
    </row>
    <row r="3886" spans="1:33">
      <c r="A3886" s="647" t="str">
        <f t="shared" si="325"/>
        <v>令和5</v>
      </c>
      <c r="B3886" s="738">
        <f t="shared" si="326"/>
        <v>9</v>
      </c>
      <c r="C3886" s="906">
        <v>45073</v>
      </c>
      <c r="D3886" s="906">
        <v>45074</v>
      </c>
      <c r="E3886" s="665">
        <v>2</v>
      </c>
      <c r="F3886" s="928" t="s">
        <v>12487</v>
      </c>
      <c r="G3886" s="928" t="s">
        <v>5927</v>
      </c>
      <c r="H3886" s="928" t="s">
        <v>12488</v>
      </c>
      <c r="I3886" s="929" t="s">
        <v>7782</v>
      </c>
      <c r="J3886" s="651">
        <v>1</v>
      </c>
      <c r="K3886" s="176">
        <v>148</v>
      </c>
      <c r="L3886" s="176">
        <v>213</v>
      </c>
      <c r="M3886" s="72">
        <v>426</v>
      </c>
      <c r="N3886" s="1105"/>
      <c r="O3886" s="1129" t="str">
        <f t="shared" si="323"/>
        <v/>
      </c>
      <c r="P3886" s="175"/>
      <c r="Q3886" s="175"/>
      <c r="R3886" s="175"/>
      <c r="S3886" s="175"/>
      <c r="T3886" s="175"/>
      <c r="U3886" s="175"/>
      <c r="V3886" s="175"/>
      <c r="W3886" s="175"/>
      <c r="X3886" s="175"/>
      <c r="Y3886" s="175"/>
      <c r="Z3886" s="175"/>
      <c r="AA3886" s="175"/>
      <c r="AB3886" s="175"/>
      <c r="AC3886" s="175"/>
      <c r="AD3886" s="175"/>
      <c r="AE3886" s="175"/>
      <c r="AF3886" s="175"/>
      <c r="AG3886" s="175"/>
    </row>
    <row r="3887" spans="1:33">
      <c r="A3887" s="647" t="str">
        <f t="shared" si="325"/>
        <v>令和5</v>
      </c>
      <c r="B3887" s="738">
        <f t="shared" si="326"/>
        <v>33</v>
      </c>
      <c r="C3887" s="906">
        <v>45075</v>
      </c>
      <c r="D3887" s="906"/>
      <c r="E3887" s="665">
        <v>1</v>
      </c>
      <c r="F3887" s="928" t="s">
        <v>12489</v>
      </c>
      <c r="G3887" s="928" t="s">
        <v>7495</v>
      </c>
      <c r="H3887" s="928" t="s">
        <v>2868</v>
      </c>
      <c r="I3887" s="929" t="s">
        <v>12475</v>
      </c>
      <c r="J3887" s="651">
        <v>1</v>
      </c>
      <c r="K3887" s="176">
        <v>26</v>
      </c>
      <c r="L3887" s="176">
        <v>1000</v>
      </c>
      <c r="M3887" s="72">
        <v>1000</v>
      </c>
      <c r="N3887" s="1105"/>
      <c r="O3887" s="1129" t="str">
        <f t="shared" si="323"/>
        <v>●</v>
      </c>
      <c r="P3887" s="175"/>
      <c r="Q3887" s="175"/>
      <c r="R3887" s="175"/>
      <c r="S3887" s="175"/>
      <c r="T3887" s="175"/>
      <c r="U3887" s="175"/>
      <c r="V3887" s="175"/>
      <c r="W3887" s="175"/>
      <c r="X3887" s="175"/>
      <c r="Y3887" s="175"/>
      <c r="Z3887" s="175"/>
      <c r="AA3887" s="175"/>
      <c r="AB3887" s="175"/>
      <c r="AC3887" s="175"/>
      <c r="AD3887" s="175"/>
      <c r="AE3887" s="175"/>
      <c r="AF3887" s="175"/>
      <c r="AG3887" s="175"/>
    </row>
    <row r="3888" spans="1:33">
      <c r="A3888" s="647" t="str">
        <f t="shared" si="325"/>
        <v>令和5</v>
      </c>
      <c r="B3888" s="738">
        <f t="shared" si="326"/>
        <v>83</v>
      </c>
      <c r="C3888" s="906">
        <v>45075</v>
      </c>
      <c r="D3888" s="906"/>
      <c r="E3888" s="665">
        <v>1</v>
      </c>
      <c r="F3888" s="928" t="s">
        <v>12490</v>
      </c>
      <c r="G3888" s="928" t="s">
        <v>7495</v>
      </c>
      <c r="H3888" s="928" t="s">
        <v>2852</v>
      </c>
      <c r="I3888" s="929" t="s">
        <v>4268</v>
      </c>
      <c r="J3888" s="651">
        <v>2</v>
      </c>
      <c r="K3888" s="176">
        <v>6</v>
      </c>
      <c r="L3888" s="176">
        <v>814</v>
      </c>
      <c r="M3888" s="72">
        <v>814</v>
      </c>
      <c r="N3888" s="1105" t="s">
        <v>5342</v>
      </c>
      <c r="O3888" s="1129" t="str">
        <f t="shared" si="323"/>
        <v>●</v>
      </c>
      <c r="P3888" s="175"/>
      <c r="Q3888" s="175"/>
      <c r="R3888" s="175"/>
      <c r="S3888" s="175"/>
      <c r="T3888" s="175"/>
      <c r="U3888" s="175"/>
      <c r="V3888" s="175"/>
      <c r="W3888" s="175"/>
      <c r="X3888" s="175"/>
      <c r="Y3888" s="175"/>
      <c r="Z3888" s="175"/>
      <c r="AA3888" s="175"/>
      <c r="AB3888" s="175"/>
      <c r="AC3888" s="175"/>
      <c r="AD3888" s="175"/>
      <c r="AE3888" s="175"/>
      <c r="AF3888" s="175"/>
      <c r="AG3888" s="175"/>
    </row>
    <row r="3889" spans="1:33">
      <c r="A3889" s="647" t="str">
        <f t="shared" si="325"/>
        <v>令和5</v>
      </c>
      <c r="B3889" s="738">
        <f t="shared" si="326"/>
        <v>45</v>
      </c>
      <c r="C3889" s="906">
        <v>45076</v>
      </c>
      <c r="D3889" s="906"/>
      <c r="E3889" s="665">
        <v>1</v>
      </c>
      <c r="F3889" s="928" t="s">
        <v>12491</v>
      </c>
      <c r="G3889" s="928" t="s">
        <v>12486</v>
      </c>
      <c r="H3889" s="928" t="s">
        <v>2852</v>
      </c>
      <c r="I3889" s="929" t="s">
        <v>4268</v>
      </c>
      <c r="J3889" s="651">
        <v>2</v>
      </c>
      <c r="K3889" s="176">
        <v>15</v>
      </c>
      <c r="L3889" s="176">
        <v>313</v>
      </c>
      <c r="M3889" s="72">
        <v>313</v>
      </c>
      <c r="N3889" s="1105" t="s">
        <v>5342</v>
      </c>
      <c r="O3889" s="1129" t="str">
        <f t="shared" si="323"/>
        <v>●</v>
      </c>
      <c r="P3889" s="175"/>
      <c r="Q3889" s="175"/>
      <c r="R3889" s="175"/>
      <c r="S3889" s="175"/>
      <c r="T3889" s="175"/>
      <c r="U3889" s="175"/>
      <c r="V3889" s="175"/>
      <c r="W3889" s="175"/>
      <c r="X3889" s="175"/>
      <c r="Y3889" s="175"/>
      <c r="Z3889" s="175"/>
      <c r="AA3889" s="175"/>
      <c r="AB3889" s="175"/>
      <c r="AC3889" s="175"/>
      <c r="AD3889" s="175"/>
      <c r="AE3889" s="175"/>
      <c r="AF3889" s="175"/>
      <c r="AG3889" s="175"/>
    </row>
    <row r="3890" spans="1:33">
      <c r="A3890" s="647" t="str">
        <f t="shared" si="325"/>
        <v>令和5</v>
      </c>
      <c r="B3890" s="738">
        <f t="shared" si="326"/>
        <v>116</v>
      </c>
      <c r="C3890" s="906">
        <v>45079</v>
      </c>
      <c r="D3890" s="906"/>
      <c r="E3890" s="665">
        <v>1</v>
      </c>
      <c r="F3890" s="928" t="s">
        <v>12492</v>
      </c>
      <c r="G3890" s="928" t="s">
        <v>3134</v>
      </c>
      <c r="H3890" s="928" t="s">
        <v>2945</v>
      </c>
      <c r="I3890" s="929" t="s">
        <v>12475</v>
      </c>
      <c r="J3890" s="651">
        <v>2</v>
      </c>
      <c r="K3890" s="176">
        <v>3</v>
      </c>
      <c r="L3890" s="176">
        <v>38</v>
      </c>
      <c r="M3890" s="72">
        <v>38</v>
      </c>
      <c r="N3890" s="1105"/>
      <c r="O3890" s="1129" t="str">
        <f t="shared" si="323"/>
        <v/>
      </c>
      <c r="P3890" s="175"/>
      <c r="Q3890" s="175"/>
      <c r="R3890" s="175"/>
      <c r="S3890" s="175"/>
      <c r="T3890" s="175"/>
      <c r="U3890" s="175"/>
      <c r="V3890" s="175"/>
      <c r="W3890" s="175"/>
      <c r="X3890" s="175"/>
      <c r="Y3890" s="175"/>
      <c r="Z3890" s="175"/>
      <c r="AA3890" s="175"/>
      <c r="AB3890" s="175"/>
      <c r="AC3890" s="175"/>
      <c r="AD3890" s="175"/>
      <c r="AE3890" s="175"/>
      <c r="AF3890" s="175"/>
      <c r="AG3890" s="175"/>
    </row>
    <row r="3891" spans="1:33">
      <c r="A3891" s="647" t="str">
        <f t="shared" si="325"/>
        <v>令和5</v>
      </c>
      <c r="B3891" s="738">
        <f t="shared" si="326"/>
        <v>2</v>
      </c>
      <c r="C3891" s="906">
        <v>45080</v>
      </c>
      <c r="D3891" s="906">
        <v>45081</v>
      </c>
      <c r="E3891" s="665">
        <v>2</v>
      </c>
      <c r="F3891" s="928" t="s">
        <v>12493</v>
      </c>
      <c r="G3891" s="928" t="s">
        <v>12494</v>
      </c>
      <c r="H3891" s="928" t="s">
        <v>2954</v>
      </c>
      <c r="I3891" s="929" t="s">
        <v>7840</v>
      </c>
      <c r="J3891" s="651">
        <v>1</v>
      </c>
      <c r="K3891" s="176">
        <v>312</v>
      </c>
      <c r="L3891" s="176">
        <v>728</v>
      </c>
      <c r="M3891" s="72">
        <v>1456</v>
      </c>
      <c r="N3891" s="1105"/>
      <c r="O3891" s="1129" t="str">
        <f t="shared" si="323"/>
        <v/>
      </c>
      <c r="P3891" s="175"/>
      <c r="Q3891" s="175"/>
      <c r="R3891" s="175"/>
      <c r="S3891" s="175"/>
      <c r="T3891" s="175"/>
      <c r="U3891" s="175"/>
      <c r="V3891" s="175"/>
      <c r="W3891" s="175"/>
      <c r="X3891" s="175"/>
      <c r="Y3891" s="175"/>
      <c r="Z3891" s="175"/>
      <c r="AA3891" s="175"/>
      <c r="AB3891" s="175"/>
      <c r="AC3891" s="175"/>
      <c r="AD3891" s="175"/>
      <c r="AE3891" s="175"/>
      <c r="AF3891" s="175"/>
      <c r="AG3891" s="175"/>
    </row>
    <row r="3892" spans="1:33">
      <c r="A3892" s="647" t="str">
        <f t="shared" si="325"/>
        <v>令和5</v>
      </c>
      <c r="B3892" s="738">
        <f t="shared" si="326"/>
        <v>51</v>
      </c>
      <c r="C3892" s="906">
        <v>45082</v>
      </c>
      <c r="D3892" s="906"/>
      <c r="E3892" s="665">
        <v>1</v>
      </c>
      <c r="F3892" s="928" t="s">
        <v>12495</v>
      </c>
      <c r="G3892" s="928" t="s">
        <v>12496</v>
      </c>
      <c r="H3892" s="928" t="s">
        <v>7590</v>
      </c>
      <c r="I3892" s="929" t="s">
        <v>6211</v>
      </c>
      <c r="J3892" s="651">
        <v>1</v>
      </c>
      <c r="K3892" s="176">
        <v>12</v>
      </c>
      <c r="L3892" s="176">
        <v>375</v>
      </c>
      <c r="M3892" s="72">
        <v>375</v>
      </c>
      <c r="N3892" s="1105" t="s">
        <v>5342</v>
      </c>
      <c r="O3892" s="1129" t="str">
        <f t="shared" si="323"/>
        <v>●</v>
      </c>
      <c r="P3892" s="175"/>
      <c r="Q3892" s="175"/>
      <c r="R3892" s="175"/>
      <c r="S3892" s="175"/>
      <c r="T3892" s="175"/>
      <c r="U3892" s="175"/>
      <c r="V3892" s="175"/>
      <c r="W3892" s="175"/>
      <c r="X3892" s="175"/>
      <c r="Y3892" s="175"/>
      <c r="Z3892" s="175"/>
      <c r="AA3892" s="175"/>
      <c r="AB3892" s="175"/>
      <c r="AC3892" s="175"/>
      <c r="AD3892" s="175"/>
      <c r="AE3892" s="175"/>
      <c r="AF3892" s="175"/>
      <c r="AG3892" s="175"/>
    </row>
    <row r="3893" spans="1:33">
      <c r="A3893" s="647" t="str">
        <f t="shared" si="325"/>
        <v>令和5</v>
      </c>
      <c r="B3893" s="738">
        <f t="shared" si="326"/>
        <v>37</v>
      </c>
      <c r="C3893" s="906">
        <v>45083</v>
      </c>
      <c r="D3893" s="906"/>
      <c r="E3893" s="665">
        <v>1</v>
      </c>
      <c r="F3893" s="928" t="s">
        <v>12497</v>
      </c>
      <c r="G3893" s="928" t="s">
        <v>3134</v>
      </c>
      <c r="H3893" s="928" t="s">
        <v>2868</v>
      </c>
      <c r="I3893" s="929" t="s">
        <v>12475</v>
      </c>
      <c r="J3893" s="651">
        <v>2</v>
      </c>
      <c r="K3893" s="176">
        <v>19</v>
      </c>
      <c r="L3893" s="176">
        <v>50</v>
      </c>
      <c r="M3893" s="72">
        <v>50</v>
      </c>
      <c r="N3893" s="1105"/>
      <c r="O3893" s="1129" t="str">
        <f t="shared" si="323"/>
        <v/>
      </c>
      <c r="P3893" s="175"/>
      <c r="Q3893" s="175"/>
      <c r="R3893" s="175"/>
      <c r="S3893" s="175"/>
      <c r="T3893" s="175"/>
      <c r="U3893" s="175"/>
      <c r="V3893" s="175"/>
      <c r="W3893" s="175"/>
      <c r="X3893" s="175"/>
      <c r="Y3893" s="175"/>
      <c r="Z3893" s="175"/>
      <c r="AA3893" s="175"/>
      <c r="AB3893" s="175"/>
      <c r="AC3893" s="175"/>
      <c r="AD3893" s="175"/>
      <c r="AE3893" s="175"/>
      <c r="AF3893" s="175"/>
      <c r="AG3893" s="175"/>
    </row>
    <row r="3894" spans="1:33">
      <c r="A3894" s="647" t="str">
        <f t="shared" si="325"/>
        <v>令和5</v>
      </c>
      <c r="B3894" s="738">
        <f t="shared" si="326"/>
        <v>96</v>
      </c>
      <c r="C3894" s="906">
        <v>45084</v>
      </c>
      <c r="D3894" s="906"/>
      <c r="E3894" s="665">
        <v>1</v>
      </c>
      <c r="F3894" s="928" t="s">
        <v>12498</v>
      </c>
      <c r="G3894" s="928" t="s">
        <v>7700</v>
      </c>
      <c r="H3894" s="928" t="s">
        <v>1678</v>
      </c>
      <c r="I3894" s="929" t="s">
        <v>7499</v>
      </c>
      <c r="J3894" s="651">
        <v>2</v>
      </c>
      <c r="K3894" s="176">
        <v>5</v>
      </c>
      <c r="L3894" s="176">
        <v>176</v>
      </c>
      <c r="M3894" s="72">
        <v>176</v>
      </c>
      <c r="N3894" s="1105"/>
      <c r="O3894" s="1129" t="str">
        <f t="shared" si="323"/>
        <v>●</v>
      </c>
      <c r="P3894" s="175"/>
      <c r="Q3894" s="175"/>
      <c r="R3894" s="175"/>
      <c r="S3894" s="175"/>
      <c r="T3894" s="175"/>
      <c r="U3894" s="175"/>
      <c r="V3894" s="175"/>
      <c r="W3894" s="175"/>
      <c r="X3894" s="175"/>
      <c r="Y3894" s="175"/>
      <c r="Z3894" s="175"/>
      <c r="AA3894" s="175"/>
      <c r="AB3894" s="175"/>
      <c r="AC3894" s="175"/>
      <c r="AD3894" s="175"/>
      <c r="AE3894" s="175"/>
      <c r="AF3894" s="175"/>
      <c r="AG3894" s="175"/>
    </row>
    <row r="3895" spans="1:33">
      <c r="A3895" s="647" t="str">
        <f t="shared" si="325"/>
        <v>令和5</v>
      </c>
      <c r="B3895" s="738">
        <f t="shared" si="326"/>
        <v>130</v>
      </c>
      <c r="C3895" s="906">
        <v>45085</v>
      </c>
      <c r="D3895" s="906"/>
      <c r="E3895" s="665">
        <v>1</v>
      </c>
      <c r="F3895" s="928" t="s">
        <v>12499</v>
      </c>
      <c r="G3895" s="928" t="s">
        <v>7495</v>
      </c>
      <c r="H3895" s="928" t="s">
        <v>2868</v>
      </c>
      <c r="I3895" s="929" t="s">
        <v>12475</v>
      </c>
      <c r="J3895" s="651">
        <v>2</v>
      </c>
      <c r="K3895" s="176">
        <v>2</v>
      </c>
      <c r="L3895" s="176">
        <v>303</v>
      </c>
      <c r="M3895" s="72">
        <v>303</v>
      </c>
      <c r="N3895" s="1105" t="s">
        <v>5342</v>
      </c>
      <c r="O3895" s="1129" t="str">
        <f t="shared" si="323"/>
        <v>●</v>
      </c>
      <c r="P3895" s="175"/>
      <c r="Q3895" s="175"/>
      <c r="R3895" s="175"/>
      <c r="S3895" s="175"/>
      <c r="T3895" s="175"/>
      <c r="U3895" s="175"/>
      <c r="V3895" s="175"/>
      <c r="W3895" s="175"/>
      <c r="X3895" s="175"/>
      <c r="Y3895" s="175"/>
      <c r="Z3895" s="175"/>
      <c r="AA3895" s="175"/>
      <c r="AB3895" s="175"/>
      <c r="AC3895" s="175"/>
      <c r="AD3895" s="175"/>
      <c r="AE3895" s="175"/>
      <c r="AF3895" s="175"/>
      <c r="AG3895" s="175"/>
    </row>
    <row r="3896" spans="1:33">
      <c r="A3896" s="647" t="str">
        <f t="shared" si="325"/>
        <v>令和5</v>
      </c>
      <c r="B3896" s="738">
        <f t="shared" si="326"/>
        <v>106</v>
      </c>
      <c r="C3896" s="906">
        <v>45089</v>
      </c>
      <c r="D3896" s="906"/>
      <c r="E3896" s="665">
        <v>1</v>
      </c>
      <c r="F3896" s="928" t="s">
        <v>12500</v>
      </c>
      <c r="G3896" s="928" t="s">
        <v>7495</v>
      </c>
      <c r="H3896" s="928" t="s">
        <v>1678</v>
      </c>
      <c r="I3896" s="929" t="s">
        <v>7499</v>
      </c>
      <c r="J3896" s="651">
        <v>1</v>
      </c>
      <c r="K3896" s="176">
        <v>4</v>
      </c>
      <c r="L3896" s="176">
        <v>99</v>
      </c>
      <c r="M3896" s="72">
        <v>99</v>
      </c>
      <c r="N3896" s="1105"/>
      <c r="O3896" s="1129" t="str">
        <f t="shared" si="323"/>
        <v>●</v>
      </c>
      <c r="P3896" s="175"/>
      <c r="Q3896" s="175"/>
      <c r="R3896" s="175"/>
      <c r="S3896" s="175"/>
      <c r="T3896" s="175"/>
      <c r="U3896" s="175"/>
      <c r="V3896" s="175"/>
      <c r="W3896" s="175"/>
      <c r="X3896" s="175"/>
      <c r="Y3896" s="175"/>
      <c r="Z3896" s="175"/>
      <c r="AA3896" s="175"/>
      <c r="AB3896" s="175"/>
      <c r="AC3896" s="175"/>
      <c r="AD3896" s="175"/>
      <c r="AE3896" s="175"/>
      <c r="AF3896" s="175"/>
      <c r="AG3896" s="175"/>
    </row>
    <row r="3897" spans="1:33">
      <c r="A3897" s="647" t="str">
        <f t="shared" si="325"/>
        <v>令和5</v>
      </c>
      <c r="B3897" s="738">
        <f t="shared" si="326"/>
        <v>96</v>
      </c>
      <c r="C3897" s="906">
        <v>45091</v>
      </c>
      <c r="D3897" s="906"/>
      <c r="E3897" s="665">
        <v>1</v>
      </c>
      <c r="F3897" s="928" t="s">
        <v>12501</v>
      </c>
      <c r="G3897" s="928" t="s">
        <v>7700</v>
      </c>
      <c r="H3897" s="928" t="s">
        <v>3251</v>
      </c>
      <c r="I3897" s="929" t="s">
        <v>7499</v>
      </c>
      <c r="J3897" s="651">
        <v>1</v>
      </c>
      <c r="K3897" s="176">
        <v>5</v>
      </c>
      <c r="L3897" s="176">
        <v>193</v>
      </c>
      <c r="M3897" s="72">
        <v>193</v>
      </c>
      <c r="N3897" s="1105"/>
      <c r="O3897" s="1129" t="str">
        <f t="shared" si="323"/>
        <v>●</v>
      </c>
      <c r="P3897" s="175"/>
      <c r="Q3897" s="175"/>
      <c r="R3897" s="175"/>
      <c r="S3897" s="175"/>
      <c r="T3897" s="175"/>
      <c r="U3897" s="175"/>
      <c r="V3897" s="175"/>
      <c r="W3897" s="175"/>
      <c r="X3897" s="175"/>
      <c r="Y3897" s="175"/>
      <c r="Z3897" s="175"/>
      <c r="AA3897" s="175"/>
      <c r="AB3897" s="175"/>
      <c r="AC3897" s="175"/>
      <c r="AD3897" s="175"/>
      <c r="AE3897" s="175"/>
      <c r="AF3897" s="175"/>
      <c r="AG3897" s="175"/>
    </row>
    <row r="3898" spans="1:33">
      <c r="A3898" s="647" t="str">
        <f t="shared" si="325"/>
        <v>令和5</v>
      </c>
      <c r="B3898" s="738">
        <f t="shared" si="326"/>
        <v>130</v>
      </c>
      <c r="C3898" s="906">
        <v>45101</v>
      </c>
      <c r="D3898" s="906"/>
      <c r="E3898" s="665">
        <v>1</v>
      </c>
      <c r="F3898" s="928" t="s">
        <v>12502</v>
      </c>
      <c r="G3898" s="928" t="s">
        <v>12503</v>
      </c>
      <c r="H3898" s="928" t="s">
        <v>7886</v>
      </c>
      <c r="I3898" s="929" t="s">
        <v>7840</v>
      </c>
      <c r="J3898" s="651">
        <v>1</v>
      </c>
      <c r="K3898" s="176">
        <v>2</v>
      </c>
      <c r="L3898" s="176">
        <v>433</v>
      </c>
      <c r="M3898" s="72">
        <v>433</v>
      </c>
      <c r="N3898" s="1105" t="s">
        <v>5342</v>
      </c>
      <c r="O3898" s="1129" t="str">
        <f t="shared" si="323"/>
        <v>●</v>
      </c>
      <c r="P3898" s="175"/>
      <c r="Q3898" s="175"/>
      <c r="R3898" s="175"/>
      <c r="S3898" s="175"/>
      <c r="T3898" s="175"/>
      <c r="U3898" s="175"/>
      <c r="V3898" s="175"/>
      <c r="W3898" s="175"/>
      <c r="X3898" s="175"/>
      <c r="Y3898" s="175"/>
      <c r="Z3898" s="175"/>
      <c r="AA3898" s="175"/>
      <c r="AB3898" s="175"/>
      <c r="AC3898" s="175"/>
      <c r="AD3898" s="175"/>
      <c r="AE3898" s="175"/>
      <c r="AF3898" s="175"/>
      <c r="AG3898" s="175"/>
    </row>
    <row r="3899" spans="1:33">
      <c r="A3899" s="647" t="str">
        <f t="shared" si="325"/>
        <v>令和5</v>
      </c>
      <c r="B3899" s="738">
        <f t="shared" si="326"/>
        <v>25</v>
      </c>
      <c r="C3899" s="906">
        <v>45101</v>
      </c>
      <c r="D3899" s="906">
        <v>45102</v>
      </c>
      <c r="E3899" s="665">
        <v>2</v>
      </c>
      <c r="F3899" s="928" t="s">
        <v>12504</v>
      </c>
      <c r="G3899" s="928" t="s">
        <v>12503</v>
      </c>
      <c r="H3899" s="928" t="s">
        <v>7886</v>
      </c>
      <c r="I3899" s="929" t="s">
        <v>7840</v>
      </c>
      <c r="J3899" s="651">
        <v>1</v>
      </c>
      <c r="K3899" s="176">
        <v>54</v>
      </c>
      <c r="L3899" s="176">
        <v>186</v>
      </c>
      <c r="M3899" s="72">
        <v>372</v>
      </c>
      <c r="N3899" s="1105"/>
      <c r="O3899" s="1129" t="str">
        <f t="shared" si="323"/>
        <v>●</v>
      </c>
      <c r="P3899" s="175"/>
      <c r="Q3899" s="175"/>
      <c r="R3899" s="175"/>
      <c r="S3899" s="175"/>
      <c r="T3899" s="175"/>
      <c r="U3899" s="175"/>
      <c r="V3899" s="175"/>
      <c r="W3899" s="175"/>
      <c r="X3899" s="175"/>
      <c r="Y3899" s="175"/>
      <c r="Z3899" s="175"/>
      <c r="AA3899" s="175"/>
      <c r="AB3899" s="175"/>
      <c r="AC3899" s="175"/>
      <c r="AD3899" s="175"/>
      <c r="AE3899" s="175"/>
      <c r="AF3899" s="175"/>
      <c r="AG3899" s="175"/>
    </row>
    <row r="3900" spans="1:33">
      <c r="A3900" s="647" t="str">
        <f t="shared" si="325"/>
        <v>令和5</v>
      </c>
      <c r="B3900" s="738">
        <f t="shared" si="326"/>
        <v>143</v>
      </c>
      <c r="C3900" s="906">
        <v>45103</v>
      </c>
      <c r="D3900" s="906"/>
      <c r="E3900" s="665">
        <v>1</v>
      </c>
      <c r="F3900" s="928" t="s">
        <v>12505</v>
      </c>
      <c r="G3900" s="928" t="s">
        <v>7495</v>
      </c>
      <c r="H3900" s="928" t="s">
        <v>7966</v>
      </c>
      <c r="I3900" s="929" t="s">
        <v>7782</v>
      </c>
      <c r="J3900" s="651">
        <v>1</v>
      </c>
      <c r="K3900" s="176">
        <v>1</v>
      </c>
      <c r="L3900" s="176">
        <v>427</v>
      </c>
      <c r="M3900" s="72">
        <v>427</v>
      </c>
      <c r="N3900" s="1105" t="s">
        <v>5342</v>
      </c>
      <c r="O3900" s="1129" t="str">
        <f t="shared" si="323"/>
        <v>●</v>
      </c>
      <c r="P3900" s="175"/>
      <c r="Q3900" s="175"/>
      <c r="R3900" s="175"/>
      <c r="S3900" s="175"/>
      <c r="T3900" s="175"/>
      <c r="U3900" s="175"/>
      <c r="V3900" s="175"/>
      <c r="W3900" s="175"/>
      <c r="X3900" s="175"/>
      <c r="Y3900" s="175"/>
      <c r="Z3900" s="175"/>
      <c r="AA3900" s="175"/>
      <c r="AB3900" s="175"/>
      <c r="AC3900" s="175"/>
      <c r="AD3900" s="175"/>
      <c r="AE3900" s="175"/>
      <c r="AF3900" s="175"/>
      <c r="AG3900" s="175"/>
    </row>
    <row r="3901" spans="1:33">
      <c r="A3901" s="647" t="str">
        <f t="shared" si="325"/>
        <v>令和5</v>
      </c>
      <c r="B3901" s="738">
        <f t="shared" si="326"/>
        <v>6</v>
      </c>
      <c r="C3901" s="906">
        <v>45105</v>
      </c>
      <c r="D3901" s="906">
        <v>45107</v>
      </c>
      <c r="E3901" s="665">
        <v>3</v>
      </c>
      <c r="F3901" s="928" t="s">
        <v>12506</v>
      </c>
      <c r="G3901" s="928" t="s">
        <v>12507</v>
      </c>
      <c r="H3901" s="928" t="s">
        <v>12508</v>
      </c>
      <c r="I3901" s="929" t="s">
        <v>7782</v>
      </c>
      <c r="J3901" s="651">
        <v>1</v>
      </c>
      <c r="K3901" s="176">
        <v>164</v>
      </c>
      <c r="L3901" s="176">
        <v>814</v>
      </c>
      <c r="M3901" s="72">
        <v>2442</v>
      </c>
      <c r="N3901" s="1105"/>
      <c r="O3901" s="1129" t="str">
        <f t="shared" si="323"/>
        <v>●</v>
      </c>
      <c r="P3901" s="175"/>
      <c r="Q3901" s="175"/>
      <c r="R3901" s="175"/>
      <c r="S3901" s="175"/>
      <c r="T3901" s="175"/>
      <c r="U3901" s="175"/>
      <c r="V3901" s="175"/>
      <c r="W3901" s="175"/>
      <c r="X3901" s="175"/>
      <c r="Y3901" s="175"/>
      <c r="Z3901" s="175"/>
      <c r="AA3901" s="175"/>
      <c r="AB3901" s="175"/>
      <c r="AC3901" s="175"/>
      <c r="AD3901" s="175"/>
      <c r="AE3901" s="175"/>
      <c r="AF3901" s="175"/>
      <c r="AG3901" s="175"/>
    </row>
    <row r="3902" spans="1:33">
      <c r="A3902" s="647" t="str">
        <f t="shared" si="325"/>
        <v>令和5</v>
      </c>
      <c r="B3902" s="738">
        <f t="shared" si="326"/>
        <v>143</v>
      </c>
      <c r="C3902" s="906">
        <v>45107</v>
      </c>
      <c r="D3902" s="906"/>
      <c r="E3902" s="665">
        <v>1</v>
      </c>
      <c r="F3902" s="928" t="s">
        <v>12509</v>
      </c>
      <c r="G3902" s="928" t="s">
        <v>12510</v>
      </c>
      <c r="H3902" s="928" t="s">
        <v>12508</v>
      </c>
      <c r="I3902" s="929" t="s">
        <v>7782</v>
      </c>
      <c r="J3902" s="651">
        <v>1</v>
      </c>
      <c r="K3902" s="176">
        <v>1</v>
      </c>
      <c r="L3902" s="176">
        <v>27</v>
      </c>
      <c r="M3902" s="72">
        <v>27</v>
      </c>
      <c r="N3902" s="1105"/>
      <c r="O3902" s="1129" t="str">
        <f t="shared" si="323"/>
        <v/>
      </c>
      <c r="P3902" s="175"/>
      <c r="Q3902" s="175"/>
      <c r="R3902" s="175"/>
      <c r="S3902" s="175"/>
      <c r="T3902" s="175"/>
      <c r="U3902" s="175"/>
      <c r="V3902" s="175"/>
      <c r="W3902" s="175"/>
      <c r="X3902" s="175"/>
      <c r="Y3902" s="175"/>
      <c r="Z3902" s="175"/>
      <c r="AA3902" s="175"/>
      <c r="AB3902" s="175"/>
      <c r="AC3902" s="175"/>
      <c r="AD3902" s="175"/>
      <c r="AE3902" s="175"/>
      <c r="AF3902" s="175"/>
      <c r="AG3902" s="175"/>
    </row>
    <row r="3903" spans="1:33">
      <c r="A3903" s="647" t="str">
        <f t="shared" si="325"/>
        <v>令和5</v>
      </c>
      <c r="B3903" s="738">
        <f t="shared" si="326"/>
        <v>143</v>
      </c>
      <c r="C3903" s="906">
        <v>45111</v>
      </c>
      <c r="D3903" s="906"/>
      <c r="E3903" s="665">
        <v>1</v>
      </c>
      <c r="F3903" s="928" t="s">
        <v>12511</v>
      </c>
      <c r="G3903" s="928" t="s">
        <v>7495</v>
      </c>
      <c r="H3903" s="928" t="s">
        <v>12512</v>
      </c>
      <c r="I3903" s="929" t="s">
        <v>7499</v>
      </c>
      <c r="J3903" s="651">
        <v>1</v>
      </c>
      <c r="K3903" s="176">
        <v>1</v>
      </c>
      <c r="L3903" s="176">
        <v>174</v>
      </c>
      <c r="M3903" s="72">
        <v>174</v>
      </c>
      <c r="N3903" s="1105" t="s">
        <v>5342</v>
      </c>
      <c r="O3903" s="1129" t="str">
        <f t="shared" si="323"/>
        <v>●</v>
      </c>
      <c r="P3903" s="175"/>
      <c r="Q3903" s="175"/>
      <c r="R3903" s="175"/>
      <c r="S3903" s="175"/>
      <c r="T3903" s="175"/>
      <c r="U3903" s="175"/>
      <c r="V3903" s="175"/>
      <c r="W3903" s="175"/>
      <c r="X3903" s="175"/>
      <c r="Y3903" s="175"/>
      <c r="Z3903" s="175"/>
      <c r="AA3903" s="175"/>
      <c r="AB3903" s="175"/>
      <c r="AC3903" s="175"/>
      <c r="AD3903" s="175"/>
      <c r="AE3903" s="175"/>
      <c r="AF3903" s="175"/>
      <c r="AG3903" s="175"/>
    </row>
    <row r="3904" spans="1:33">
      <c r="A3904" s="647" t="str">
        <f t="shared" si="325"/>
        <v>令和5</v>
      </c>
      <c r="B3904" s="738">
        <f t="shared" si="326"/>
        <v>59</v>
      </c>
      <c r="C3904" s="906">
        <v>45112</v>
      </c>
      <c r="D3904" s="906"/>
      <c r="E3904" s="665">
        <v>1</v>
      </c>
      <c r="F3904" s="928" t="s">
        <v>12513</v>
      </c>
      <c r="G3904" s="928" t="s">
        <v>7700</v>
      </c>
      <c r="H3904" s="928" t="s">
        <v>3444</v>
      </c>
      <c r="I3904" s="929" t="s">
        <v>7840</v>
      </c>
      <c r="J3904" s="651">
        <v>1</v>
      </c>
      <c r="K3904" s="176">
        <v>9</v>
      </c>
      <c r="L3904" s="176">
        <v>228</v>
      </c>
      <c r="M3904" s="72">
        <v>228</v>
      </c>
      <c r="N3904" s="1105" t="s">
        <v>5342</v>
      </c>
      <c r="O3904" s="1129" t="str">
        <f t="shared" si="323"/>
        <v>●</v>
      </c>
      <c r="P3904" s="175"/>
      <c r="Q3904" s="175"/>
      <c r="R3904" s="175"/>
      <c r="S3904" s="175"/>
      <c r="T3904" s="175"/>
      <c r="U3904" s="175"/>
      <c r="V3904" s="175"/>
      <c r="W3904" s="175"/>
      <c r="X3904" s="175"/>
      <c r="Y3904" s="175"/>
      <c r="Z3904" s="175"/>
      <c r="AA3904" s="175"/>
      <c r="AB3904" s="175"/>
      <c r="AC3904" s="175"/>
      <c r="AD3904" s="175"/>
      <c r="AE3904" s="175"/>
      <c r="AF3904" s="175"/>
      <c r="AG3904" s="175"/>
    </row>
    <row r="3905" spans="1:33">
      <c r="A3905" s="647" t="str">
        <f t="shared" si="325"/>
        <v>令和5</v>
      </c>
      <c r="B3905" s="738">
        <f t="shared" si="326"/>
        <v>59</v>
      </c>
      <c r="C3905" s="906">
        <v>45117</v>
      </c>
      <c r="D3905" s="906"/>
      <c r="E3905" s="665">
        <v>1</v>
      </c>
      <c r="F3905" s="928" t="s">
        <v>12514</v>
      </c>
      <c r="G3905" s="928" t="s">
        <v>12496</v>
      </c>
      <c r="H3905" s="928" t="s">
        <v>3231</v>
      </c>
      <c r="I3905" s="929" t="s">
        <v>4268</v>
      </c>
      <c r="J3905" s="651">
        <v>2</v>
      </c>
      <c r="K3905" s="176">
        <v>9</v>
      </c>
      <c r="L3905" s="176">
        <v>93</v>
      </c>
      <c r="M3905" s="72">
        <v>93</v>
      </c>
      <c r="N3905" s="1105"/>
      <c r="O3905" s="1129" t="str">
        <f t="shared" si="323"/>
        <v>●</v>
      </c>
      <c r="P3905" s="175"/>
      <c r="Q3905" s="175"/>
      <c r="R3905" s="175"/>
      <c r="S3905" s="175"/>
      <c r="T3905" s="175"/>
      <c r="U3905" s="175"/>
      <c r="V3905" s="175"/>
      <c r="W3905" s="175"/>
      <c r="X3905" s="175"/>
      <c r="Y3905" s="175"/>
      <c r="Z3905" s="175"/>
      <c r="AA3905" s="175"/>
      <c r="AB3905" s="175"/>
      <c r="AC3905" s="175"/>
      <c r="AD3905" s="175"/>
      <c r="AE3905" s="175"/>
      <c r="AF3905" s="175"/>
      <c r="AG3905" s="175"/>
    </row>
    <row r="3906" spans="1:33">
      <c r="A3906" s="647" t="str">
        <f t="shared" si="325"/>
        <v>令和5</v>
      </c>
      <c r="B3906" s="738">
        <f t="shared" si="326"/>
        <v>143</v>
      </c>
      <c r="C3906" s="906">
        <v>45118</v>
      </c>
      <c r="D3906" s="906"/>
      <c r="E3906" s="665">
        <v>1</v>
      </c>
      <c r="F3906" s="928" t="s">
        <v>12515</v>
      </c>
      <c r="G3906" s="928" t="s">
        <v>7495</v>
      </c>
      <c r="H3906" s="928" t="s">
        <v>2868</v>
      </c>
      <c r="I3906" s="929" t="s">
        <v>12475</v>
      </c>
      <c r="J3906" s="651">
        <v>2</v>
      </c>
      <c r="K3906" s="176">
        <v>1</v>
      </c>
      <c r="L3906" s="176">
        <v>682</v>
      </c>
      <c r="M3906" s="72">
        <v>682</v>
      </c>
      <c r="N3906" s="1105" t="s">
        <v>5342</v>
      </c>
      <c r="O3906" s="1129" t="str">
        <f t="shared" si="323"/>
        <v>●</v>
      </c>
      <c r="P3906" s="175"/>
      <c r="Q3906" s="175"/>
      <c r="R3906" s="175"/>
      <c r="S3906" s="175"/>
      <c r="T3906" s="175"/>
      <c r="U3906" s="175"/>
      <c r="V3906" s="175"/>
      <c r="W3906" s="175"/>
      <c r="X3906" s="175"/>
      <c r="Y3906" s="175"/>
      <c r="Z3906" s="175"/>
      <c r="AA3906" s="175"/>
      <c r="AB3906" s="175"/>
      <c r="AC3906" s="175"/>
      <c r="AD3906" s="175"/>
      <c r="AE3906" s="175"/>
      <c r="AF3906" s="175"/>
      <c r="AG3906" s="175"/>
    </row>
    <row r="3907" spans="1:33">
      <c r="A3907" s="647" t="str">
        <f t="shared" si="325"/>
        <v>令和5</v>
      </c>
      <c r="B3907" s="738">
        <f t="shared" si="326"/>
        <v>116</v>
      </c>
      <c r="C3907" s="906">
        <v>45125</v>
      </c>
      <c r="D3907" s="906"/>
      <c r="E3907" s="665">
        <v>1</v>
      </c>
      <c r="F3907" s="928" t="s">
        <v>12516</v>
      </c>
      <c r="G3907" s="928" t="s">
        <v>12517</v>
      </c>
      <c r="H3907" s="928" t="s">
        <v>12518</v>
      </c>
      <c r="I3907" s="929" t="s">
        <v>7782</v>
      </c>
      <c r="J3907" s="651">
        <v>1</v>
      </c>
      <c r="K3907" s="176">
        <v>3</v>
      </c>
      <c r="L3907" s="176">
        <v>122</v>
      </c>
      <c r="M3907" s="72">
        <v>122</v>
      </c>
      <c r="N3907" s="1105" t="s">
        <v>5342</v>
      </c>
      <c r="O3907" s="1129" t="str">
        <f t="shared" si="323"/>
        <v>●</v>
      </c>
      <c r="P3907" s="175"/>
      <c r="Q3907" s="175"/>
      <c r="R3907" s="175"/>
      <c r="S3907" s="175"/>
      <c r="T3907" s="175"/>
      <c r="U3907" s="175"/>
      <c r="V3907" s="175"/>
      <c r="W3907" s="175"/>
      <c r="X3907" s="175"/>
      <c r="Y3907" s="175"/>
      <c r="Z3907" s="175"/>
      <c r="AA3907" s="175"/>
      <c r="AB3907" s="175"/>
      <c r="AC3907" s="175"/>
      <c r="AD3907" s="175"/>
      <c r="AE3907" s="175"/>
      <c r="AF3907" s="175"/>
      <c r="AG3907" s="175"/>
    </row>
    <row r="3908" spans="1:33">
      <c r="A3908" s="647" t="str">
        <f t="shared" si="325"/>
        <v>令和5</v>
      </c>
      <c r="B3908" s="738">
        <f t="shared" si="326"/>
        <v>26</v>
      </c>
      <c r="C3908" s="906">
        <v>45126</v>
      </c>
      <c r="D3908" s="906"/>
      <c r="E3908" s="665">
        <v>1</v>
      </c>
      <c r="F3908" s="928" t="s">
        <v>12519</v>
      </c>
      <c r="G3908" s="928" t="s">
        <v>7495</v>
      </c>
      <c r="H3908" s="928" t="s">
        <v>3251</v>
      </c>
      <c r="I3908" s="929" t="s">
        <v>7499</v>
      </c>
      <c r="J3908" s="651">
        <v>1</v>
      </c>
      <c r="K3908" s="176">
        <v>50</v>
      </c>
      <c r="L3908" s="176">
        <v>219</v>
      </c>
      <c r="M3908" s="72">
        <v>219</v>
      </c>
      <c r="N3908" s="1105"/>
      <c r="O3908" s="1129" t="str">
        <f t="shared" ref="O3908:O3971" si="327">IF(COUNTIF(G3908,"*オンライン*"),"●","")</f>
        <v>●</v>
      </c>
      <c r="P3908" s="175"/>
      <c r="Q3908" s="175"/>
      <c r="R3908" s="175"/>
      <c r="S3908" s="175"/>
      <c r="T3908" s="175"/>
      <c r="U3908" s="175"/>
      <c r="V3908" s="175"/>
      <c r="W3908" s="175"/>
      <c r="X3908" s="175"/>
      <c r="Y3908" s="175"/>
      <c r="Z3908" s="175"/>
      <c r="AA3908" s="175"/>
      <c r="AB3908" s="175"/>
      <c r="AC3908" s="175"/>
      <c r="AD3908" s="175"/>
      <c r="AE3908" s="175"/>
      <c r="AF3908" s="175"/>
      <c r="AG3908" s="175"/>
    </row>
    <row r="3909" spans="1:33">
      <c r="A3909" s="647" t="str">
        <f t="shared" si="325"/>
        <v>令和5</v>
      </c>
      <c r="B3909" s="738">
        <f t="shared" si="326"/>
        <v>67</v>
      </c>
      <c r="C3909" s="906">
        <v>45127</v>
      </c>
      <c r="D3909" s="906"/>
      <c r="E3909" s="665">
        <v>1</v>
      </c>
      <c r="F3909" s="928" t="s">
        <v>12520</v>
      </c>
      <c r="G3909" s="928" t="s">
        <v>2787</v>
      </c>
      <c r="H3909" s="928" t="s">
        <v>7886</v>
      </c>
      <c r="I3909" s="929" t="s">
        <v>7840</v>
      </c>
      <c r="J3909" s="651">
        <v>1</v>
      </c>
      <c r="K3909" s="176">
        <v>7</v>
      </c>
      <c r="L3909" s="176">
        <v>68</v>
      </c>
      <c r="M3909" s="72">
        <v>68</v>
      </c>
      <c r="N3909" s="1105" t="s">
        <v>5342</v>
      </c>
      <c r="O3909" s="1129" t="str">
        <f t="shared" si="327"/>
        <v/>
      </c>
      <c r="P3909" s="175"/>
      <c r="Q3909" s="175"/>
      <c r="R3909" s="175"/>
      <c r="S3909" s="175"/>
      <c r="T3909" s="175"/>
      <c r="U3909" s="175"/>
      <c r="V3909" s="175"/>
      <c r="W3909" s="175"/>
      <c r="X3909" s="175"/>
      <c r="Y3909" s="175"/>
      <c r="Z3909" s="175"/>
      <c r="AA3909" s="175"/>
      <c r="AB3909" s="175"/>
      <c r="AC3909" s="175"/>
      <c r="AD3909" s="175"/>
      <c r="AE3909" s="175"/>
      <c r="AF3909" s="175"/>
      <c r="AG3909" s="175"/>
    </row>
    <row r="3910" spans="1:33">
      <c r="A3910" s="647" t="str">
        <f t="shared" si="325"/>
        <v>令和5</v>
      </c>
      <c r="B3910" s="738">
        <f t="shared" si="326"/>
        <v>106</v>
      </c>
      <c r="C3910" s="906">
        <v>45129</v>
      </c>
      <c r="D3910" s="906"/>
      <c r="E3910" s="665">
        <v>1</v>
      </c>
      <c r="F3910" s="928" t="s">
        <v>12521</v>
      </c>
      <c r="G3910" s="928" t="s">
        <v>7806</v>
      </c>
      <c r="H3910" s="928" t="s">
        <v>5114</v>
      </c>
      <c r="I3910" s="929" t="s">
        <v>6211</v>
      </c>
      <c r="J3910" s="651">
        <v>1</v>
      </c>
      <c r="K3910" s="176">
        <v>4</v>
      </c>
      <c r="L3910" s="176">
        <v>121</v>
      </c>
      <c r="M3910" s="72">
        <v>121</v>
      </c>
      <c r="N3910" s="1105" t="s">
        <v>5342</v>
      </c>
      <c r="O3910" s="1129" t="str">
        <f t="shared" si="327"/>
        <v/>
      </c>
      <c r="P3910" s="175"/>
      <c r="Q3910" s="175"/>
      <c r="R3910" s="175"/>
      <c r="S3910" s="175"/>
      <c r="T3910" s="175"/>
      <c r="U3910" s="175"/>
      <c r="V3910" s="175"/>
      <c r="W3910" s="175"/>
      <c r="X3910" s="175"/>
      <c r="Y3910" s="175"/>
      <c r="Z3910" s="175"/>
      <c r="AA3910" s="175"/>
      <c r="AB3910" s="175"/>
      <c r="AC3910" s="175"/>
      <c r="AD3910" s="175"/>
      <c r="AE3910" s="175"/>
      <c r="AF3910" s="175"/>
      <c r="AG3910" s="175"/>
    </row>
    <row r="3911" spans="1:33">
      <c r="A3911" s="647" t="str">
        <f t="shared" si="325"/>
        <v>令和5</v>
      </c>
      <c r="B3911" s="738">
        <f t="shared" si="326"/>
        <v>32</v>
      </c>
      <c r="C3911" s="906">
        <v>45131</v>
      </c>
      <c r="D3911" s="906">
        <v>45132</v>
      </c>
      <c r="E3911" s="665">
        <v>2</v>
      </c>
      <c r="F3911" s="928" t="s">
        <v>12522</v>
      </c>
      <c r="G3911" s="928" t="s">
        <v>12523</v>
      </c>
      <c r="H3911" s="928" t="s">
        <v>2868</v>
      </c>
      <c r="I3911" s="929" t="s">
        <v>12475</v>
      </c>
      <c r="J3911" s="651">
        <v>1</v>
      </c>
      <c r="K3911" s="176">
        <v>29</v>
      </c>
      <c r="L3911" s="176">
        <v>77</v>
      </c>
      <c r="M3911" s="72">
        <v>154</v>
      </c>
      <c r="N3911" s="1105"/>
      <c r="O3911" s="1129" t="str">
        <f t="shared" si="327"/>
        <v>●</v>
      </c>
      <c r="P3911" s="175"/>
      <c r="Q3911" s="175"/>
      <c r="R3911" s="175"/>
      <c r="S3911" s="175"/>
      <c r="T3911" s="175"/>
      <c r="U3911" s="175"/>
      <c r="V3911" s="175"/>
      <c r="W3911" s="175"/>
      <c r="X3911" s="175"/>
      <c r="Y3911" s="175"/>
      <c r="Z3911" s="175"/>
      <c r="AA3911" s="175"/>
      <c r="AB3911" s="175"/>
      <c r="AC3911" s="175"/>
      <c r="AD3911" s="175"/>
      <c r="AE3911" s="175"/>
      <c r="AF3911" s="175"/>
      <c r="AG3911" s="175"/>
    </row>
    <row r="3912" spans="1:33">
      <c r="A3912" s="647" t="str">
        <f t="shared" si="325"/>
        <v>令和5</v>
      </c>
      <c r="B3912" s="738">
        <f t="shared" si="326"/>
        <v>21</v>
      </c>
      <c r="C3912" s="906">
        <v>45133</v>
      </c>
      <c r="D3912" s="906">
        <v>45134</v>
      </c>
      <c r="E3912" s="665">
        <v>2</v>
      </c>
      <c r="F3912" s="928" t="s">
        <v>12524</v>
      </c>
      <c r="G3912" s="928" t="s">
        <v>12496</v>
      </c>
      <c r="H3912" s="928" t="s">
        <v>2852</v>
      </c>
      <c r="I3912" s="929" t="s">
        <v>4268</v>
      </c>
      <c r="J3912" s="651">
        <v>1</v>
      </c>
      <c r="K3912" s="176">
        <v>61</v>
      </c>
      <c r="L3912" s="176">
        <v>107</v>
      </c>
      <c r="M3912" s="72">
        <v>214</v>
      </c>
      <c r="N3912" s="1105"/>
      <c r="O3912" s="1129" t="str">
        <f t="shared" si="327"/>
        <v>●</v>
      </c>
      <c r="P3912" s="175"/>
      <c r="Q3912" s="175"/>
      <c r="R3912" s="175"/>
      <c r="S3912" s="175"/>
      <c r="T3912" s="175"/>
      <c r="U3912" s="175"/>
      <c r="V3912" s="175"/>
      <c r="W3912" s="175"/>
      <c r="X3912" s="175"/>
      <c r="Y3912" s="175"/>
      <c r="Z3912" s="175"/>
      <c r="AA3912" s="175"/>
      <c r="AB3912" s="175"/>
      <c r="AC3912" s="175"/>
      <c r="AD3912" s="175"/>
      <c r="AE3912" s="175"/>
      <c r="AF3912" s="175"/>
      <c r="AG3912" s="175"/>
    </row>
    <row r="3913" spans="1:33">
      <c r="A3913" s="647" t="str">
        <f t="shared" si="325"/>
        <v>令和5</v>
      </c>
      <c r="B3913" s="738">
        <f t="shared" si="326"/>
        <v>143</v>
      </c>
      <c r="C3913" s="906">
        <v>45138</v>
      </c>
      <c r="D3913" s="906"/>
      <c r="E3913" s="665">
        <v>1</v>
      </c>
      <c r="F3913" s="928" t="s">
        <v>7633</v>
      </c>
      <c r="G3913" s="928" t="s">
        <v>7495</v>
      </c>
      <c r="H3913" s="928" t="s">
        <v>3024</v>
      </c>
      <c r="I3913" s="929" t="s">
        <v>6211</v>
      </c>
      <c r="J3913" s="651">
        <v>1</v>
      </c>
      <c r="K3913" s="176">
        <v>1</v>
      </c>
      <c r="L3913" s="176">
        <v>398</v>
      </c>
      <c r="M3913" s="72">
        <v>398</v>
      </c>
      <c r="N3913" s="1105" t="s">
        <v>5342</v>
      </c>
      <c r="O3913" s="1129" t="str">
        <f t="shared" si="327"/>
        <v>●</v>
      </c>
      <c r="P3913" s="175"/>
      <c r="Q3913" s="175"/>
      <c r="R3913" s="175"/>
      <c r="S3913" s="175"/>
      <c r="T3913" s="175"/>
      <c r="U3913" s="175"/>
      <c r="V3913" s="175"/>
      <c r="W3913" s="175"/>
      <c r="X3913" s="175"/>
      <c r="Y3913" s="175"/>
      <c r="Z3913" s="175"/>
      <c r="AA3913" s="175"/>
      <c r="AB3913" s="175"/>
      <c r="AC3913" s="175"/>
      <c r="AD3913" s="175"/>
      <c r="AE3913" s="175"/>
      <c r="AF3913" s="175"/>
      <c r="AG3913" s="175"/>
    </row>
    <row r="3914" spans="1:33">
      <c r="A3914" s="647" t="str">
        <f t="shared" si="325"/>
        <v>令和5</v>
      </c>
      <c r="B3914" s="738">
        <f t="shared" si="326"/>
        <v>55</v>
      </c>
      <c r="C3914" s="906">
        <v>45139</v>
      </c>
      <c r="D3914" s="906">
        <v>45199</v>
      </c>
      <c r="E3914" s="665">
        <v>61</v>
      </c>
      <c r="F3914" s="928" t="s">
        <v>12525</v>
      </c>
      <c r="G3914" s="928" t="s">
        <v>7495</v>
      </c>
      <c r="H3914" s="928" t="s">
        <v>2852</v>
      </c>
      <c r="I3914" s="929" t="s">
        <v>4268</v>
      </c>
      <c r="J3914" s="651">
        <v>2</v>
      </c>
      <c r="K3914" s="176">
        <v>11</v>
      </c>
      <c r="L3914" s="176">
        <v>136</v>
      </c>
      <c r="M3914" s="72">
        <v>8296</v>
      </c>
      <c r="N3914" s="1105"/>
      <c r="O3914" s="1129" t="str">
        <f t="shared" si="327"/>
        <v>●</v>
      </c>
      <c r="P3914" s="175"/>
      <c r="Q3914" s="175"/>
      <c r="R3914" s="175"/>
      <c r="S3914" s="175"/>
      <c r="T3914" s="175"/>
      <c r="U3914" s="175"/>
      <c r="V3914" s="175"/>
      <c r="W3914" s="175"/>
      <c r="X3914" s="175"/>
      <c r="Y3914" s="175"/>
      <c r="Z3914" s="175"/>
      <c r="AA3914" s="175"/>
      <c r="AB3914" s="175"/>
      <c r="AC3914" s="175"/>
      <c r="AD3914" s="175"/>
      <c r="AE3914" s="175"/>
      <c r="AF3914" s="175"/>
      <c r="AG3914" s="175"/>
    </row>
    <row r="3915" spans="1:33">
      <c r="A3915" s="647" t="str">
        <f t="shared" si="325"/>
        <v>令和5</v>
      </c>
      <c r="B3915" s="738">
        <f t="shared" si="326"/>
        <v>143</v>
      </c>
      <c r="C3915" s="906">
        <v>45139</v>
      </c>
      <c r="D3915" s="906"/>
      <c r="E3915" s="665">
        <v>1</v>
      </c>
      <c r="F3915" s="928" t="s">
        <v>6701</v>
      </c>
      <c r="G3915" s="928" t="s">
        <v>7969</v>
      </c>
      <c r="H3915" s="928" t="s">
        <v>12526</v>
      </c>
      <c r="I3915" s="929" t="s">
        <v>6211</v>
      </c>
      <c r="J3915" s="651">
        <v>1</v>
      </c>
      <c r="K3915" s="176">
        <v>1</v>
      </c>
      <c r="L3915" s="176">
        <v>584</v>
      </c>
      <c r="M3915" s="72">
        <v>584</v>
      </c>
      <c r="N3915" s="1105" t="s">
        <v>5342</v>
      </c>
      <c r="O3915" s="1129" t="str">
        <f t="shared" si="327"/>
        <v/>
      </c>
      <c r="P3915" s="175"/>
      <c r="Q3915" s="175"/>
      <c r="R3915" s="175"/>
      <c r="S3915" s="175"/>
      <c r="T3915" s="175"/>
      <c r="U3915" s="175"/>
      <c r="V3915" s="175"/>
      <c r="W3915" s="175"/>
      <c r="X3915" s="175"/>
      <c r="Y3915" s="175"/>
      <c r="Z3915" s="175"/>
      <c r="AA3915" s="175"/>
      <c r="AB3915" s="175"/>
      <c r="AC3915" s="175"/>
      <c r="AD3915" s="175"/>
      <c r="AE3915" s="175"/>
      <c r="AF3915" s="175"/>
      <c r="AG3915" s="175"/>
    </row>
    <row r="3916" spans="1:33">
      <c r="A3916" s="647" t="str">
        <f t="shared" si="325"/>
        <v>令和5</v>
      </c>
      <c r="B3916" s="738">
        <f t="shared" si="326"/>
        <v>83</v>
      </c>
      <c r="C3916" s="906">
        <v>45140</v>
      </c>
      <c r="D3916" s="906"/>
      <c r="E3916" s="665">
        <v>1</v>
      </c>
      <c r="F3916" s="928" t="s">
        <v>12527</v>
      </c>
      <c r="G3916" s="928" t="s">
        <v>7700</v>
      </c>
      <c r="H3916" s="928" t="s">
        <v>3251</v>
      </c>
      <c r="I3916" s="929" t="s">
        <v>7499</v>
      </c>
      <c r="J3916" s="651">
        <v>1</v>
      </c>
      <c r="K3916" s="176">
        <v>6</v>
      </c>
      <c r="L3916" s="176">
        <v>477</v>
      </c>
      <c r="M3916" s="72">
        <v>477</v>
      </c>
      <c r="N3916" s="1105" t="s">
        <v>5342</v>
      </c>
      <c r="O3916" s="1129" t="str">
        <f t="shared" si="327"/>
        <v>●</v>
      </c>
      <c r="P3916" s="175"/>
      <c r="Q3916" s="175"/>
      <c r="R3916" s="175"/>
      <c r="S3916" s="175"/>
      <c r="T3916" s="175"/>
      <c r="U3916" s="175"/>
      <c r="V3916" s="175"/>
      <c r="W3916" s="175"/>
      <c r="X3916" s="175"/>
      <c r="Y3916" s="175"/>
      <c r="Z3916" s="175"/>
      <c r="AA3916" s="175"/>
      <c r="AB3916" s="175"/>
      <c r="AC3916" s="175"/>
      <c r="AD3916" s="175"/>
      <c r="AE3916" s="175"/>
      <c r="AF3916" s="175"/>
      <c r="AG3916" s="175"/>
    </row>
    <row r="3917" spans="1:33">
      <c r="A3917" s="647" t="str">
        <f t="shared" si="325"/>
        <v>令和5</v>
      </c>
      <c r="B3917" s="738">
        <f t="shared" si="326"/>
        <v>96</v>
      </c>
      <c r="C3917" s="906">
        <v>45141</v>
      </c>
      <c r="D3917" s="906"/>
      <c r="E3917" s="665">
        <v>1</v>
      </c>
      <c r="F3917" s="928" t="s">
        <v>12528</v>
      </c>
      <c r="G3917" s="928" t="s">
        <v>12529</v>
      </c>
      <c r="H3917" s="928" t="s">
        <v>2852</v>
      </c>
      <c r="I3917" s="929" t="s">
        <v>4268</v>
      </c>
      <c r="J3917" s="651">
        <v>2</v>
      </c>
      <c r="K3917" s="176">
        <v>5</v>
      </c>
      <c r="L3917" s="176">
        <v>15</v>
      </c>
      <c r="M3917" s="72">
        <v>15</v>
      </c>
      <c r="N3917" s="1105"/>
      <c r="O3917" s="1129" t="str">
        <f t="shared" si="327"/>
        <v/>
      </c>
      <c r="P3917" s="175"/>
      <c r="Q3917" s="175"/>
      <c r="R3917" s="175"/>
      <c r="S3917" s="175"/>
      <c r="T3917" s="175"/>
      <c r="U3917" s="175"/>
      <c r="V3917" s="175"/>
      <c r="W3917" s="175"/>
      <c r="X3917" s="175"/>
      <c r="Y3917" s="175"/>
      <c r="Z3917" s="175"/>
      <c r="AA3917" s="175"/>
      <c r="AB3917" s="175"/>
      <c r="AC3917" s="175"/>
      <c r="AD3917" s="175"/>
      <c r="AE3917" s="175"/>
      <c r="AF3917" s="175"/>
      <c r="AG3917" s="175"/>
    </row>
    <row r="3918" spans="1:33">
      <c r="A3918" s="647" t="str">
        <f t="shared" si="325"/>
        <v>令和5</v>
      </c>
      <c r="B3918" s="738">
        <f t="shared" si="326"/>
        <v>83</v>
      </c>
      <c r="C3918" s="906">
        <v>45142</v>
      </c>
      <c r="D3918" s="906"/>
      <c r="E3918" s="665">
        <v>1</v>
      </c>
      <c r="F3918" s="928" t="s">
        <v>12530</v>
      </c>
      <c r="G3918" s="928" t="s">
        <v>12531</v>
      </c>
      <c r="H3918" s="928" t="s">
        <v>7574</v>
      </c>
      <c r="I3918" s="929" t="s">
        <v>7499</v>
      </c>
      <c r="J3918" s="651">
        <v>1</v>
      </c>
      <c r="K3918" s="176">
        <v>6</v>
      </c>
      <c r="L3918" s="176">
        <v>172</v>
      </c>
      <c r="M3918" s="72">
        <v>172</v>
      </c>
      <c r="N3918" s="1105"/>
      <c r="O3918" s="1129" t="str">
        <f t="shared" si="327"/>
        <v>●</v>
      </c>
      <c r="P3918" s="175"/>
      <c r="Q3918" s="175"/>
      <c r="R3918" s="175"/>
      <c r="S3918" s="175"/>
      <c r="T3918" s="175"/>
      <c r="U3918" s="175"/>
      <c r="V3918" s="175"/>
      <c r="W3918" s="175"/>
      <c r="X3918" s="175"/>
      <c r="Y3918" s="175"/>
      <c r="Z3918" s="175"/>
      <c r="AA3918" s="175"/>
      <c r="AB3918" s="175"/>
      <c r="AC3918" s="175"/>
      <c r="AD3918" s="175"/>
      <c r="AE3918" s="175"/>
      <c r="AF3918" s="175"/>
      <c r="AG3918" s="175"/>
    </row>
    <row r="3919" spans="1:33">
      <c r="A3919" s="647" t="str">
        <f t="shared" si="325"/>
        <v>令和5</v>
      </c>
      <c r="B3919" s="738">
        <f t="shared" si="326"/>
        <v>67</v>
      </c>
      <c r="C3919" s="906">
        <v>45146</v>
      </c>
      <c r="D3919" s="906"/>
      <c r="E3919" s="665">
        <v>1</v>
      </c>
      <c r="F3919" s="928" t="s">
        <v>12532</v>
      </c>
      <c r="G3919" s="928" t="s">
        <v>7700</v>
      </c>
      <c r="H3919" s="928" t="s">
        <v>7574</v>
      </c>
      <c r="I3919" s="929" t="s">
        <v>7499</v>
      </c>
      <c r="J3919" s="651">
        <v>2</v>
      </c>
      <c r="K3919" s="176">
        <v>7</v>
      </c>
      <c r="L3919" s="176">
        <v>89</v>
      </c>
      <c r="M3919" s="72">
        <v>89</v>
      </c>
      <c r="N3919" s="1105"/>
      <c r="O3919" s="1129" t="str">
        <f t="shared" si="327"/>
        <v>●</v>
      </c>
      <c r="P3919" s="175"/>
      <c r="Q3919" s="175"/>
      <c r="R3919" s="175"/>
      <c r="S3919" s="175"/>
      <c r="T3919" s="175"/>
      <c r="U3919" s="175"/>
      <c r="V3919" s="175"/>
      <c r="W3919" s="175"/>
      <c r="X3919" s="175"/>
      <c r="Y3919" s="175"/>
      <c r="Z3919" s="175"/>
      <c r="AA3919" s="175"/>
      <c r="AB3919" s="175"/>
      <c r="AC3919" s="175"/>
      <c r="AD3919" s="175"/>
      <c r="AE3919" s="175"/>
      <c r="AF3919" s="175"/>
      <c r="AG3919" s="175"/>
    </row>
    <row r="3920" spans="1:33">
      <c r="A3920" s="647" t="str">
        <f t="shared" si="325"/>
        <v>令和5</v>
      </c>
      <c r="B3920" s="738">
        <f t="shared" si="326"/>
        <v>96</v>
      </c>
      <c r="C3920" s="906">
        <v>45147</v>
      </c>
      <c r="D3920" s="906"/>
      <c r="E3920" s="665">
        <v>1</v>
      </c>
      <c r="F3920" s="928" t="s">
        <v>12533</v>
      </c>
      <c r="G3920" s="928" t="s">
        <v>3208</v>
      </c>
      <c r="H3920" s="928" t="s">
        <v>2852</v>
      </c>
      <c r="I3920" s="929" t="s">
        <v>4268</v>
      </c>
      <c r="J3920" s="651">
        <v>2</v>
      </c>
      <c r="K3920" s="176">
        <v>5</v>
      </c>
      <c r="L3920" s="176">
        <v>16</v>
      </c>
      <c r="M3920" s="72">
        <v>16</v>
      </c>
      <c r="N3920" s="1105"/>
      <c r="O3920" s="1129" t="str">
        <f t="shared" si="327"/>
        <v/>
      </c>
      <c r="P3920" s="175"/>
      <c r="Q3920" s="175"/>
      <c r="R3920" s="175"/>
      <c r="S3920" s="175"/>
      <c r="T3920" s="175"/>
      <c r="U3920" s="175"/>
      <c r="V3920" s="175"/>
      <c r="W3920" s="175"/>
      <c r="X3920" s="175"/>
      <c r="Y3920" s="175"/>
      <c r="Z3920" s="175"/>
      <c r="AA3920" s="175"/>
      <c r="AB3920" s="175"/>
      <c r="AC3920" s="175"/>
      <c r="AD3920" s="175"/>
      <c r="AE3920" s="175"/>
      <c r="AF3920" s="175"/>
      <c r="AG3920" s="175"/>
    </row>
    <row r="3921" spans="1:33">
      <c r="A3921" s="647" t="str">
        <f t="shared" si="325"/>
        <v>令和5</v>
      </c>
      <c r="B3921" s="738">
        <f t="shared" si="326"/>
        <v>143</v>
      </c>
      <c r="C3921" s="906">
        <v>45148</v>
      </c>
      <c r="D3921" s="906"/>
      <c r="E3921" s="665">
        <v>1</v>
      </c>
      <c r="F3921" s="928" t="s">
        <v>12534</v>
      </c>
      <c r="G3921" s="928" t="s">
        <v>12535</v>
      </c>
      <c r="H3921" s="928" t="s">
        <v>7966</v>
      </c>
      <c r="I3921" s="929" t="s">
        <v>7782</v>
      </c>
      <c r="J3921" s="651">
        <v>1</v>
      </c>
      <c r="K3921" s="176">
        <v>1</v>
      </c>
      <c r="L3921" s="176">
        <v>647</v>
      </c>
      <c r="M3921" s="72">
        <v>647</v>
      </c>
      <c r="N3921" s="1105" t="s">
        <v>5342</v>
      </c>
      <c r="O3921" s="1129" t="str">
        <f t="shared" si="327"/>
        <v>●</v>
      </c>
      <c r="P3921" s="175"/>
      <c r="Q3921" s="175"/>
      <c r="R3921" s="175"/>
      <c r="S3921" s="175"/>
      <c r="T3921" s="175"/>
      <c r="U3921" s="175"/>
      <c r="V3921" s="175"/>
      <c r="W3921" s="175"/>
      <c r="X3921" s="175"/>
      <c r="Y3921" s="175"/>
      <c r="Z3921" s="175"/>
      <c r="AA3921" s="175"/>
      <c r="AB3921" s="175"/>
      <c r="AC3921" s="175"/>
      <c r="AD3921" s="175"/>
      <c r="AE3921" s="175"/>
      <c r="AF3921" s="175"/>
      <c r="AG3921" s="175"/>
    </row>
    <row r="3922" spans="1:33">
      <c r="A3922" s="647" t="str">
        <f t="shared" si="325"/>
        <v>令和5</v>
      </c>
      <c r="B3922" s="738">
        <f t="shared" si="326"/>
        <v>96</v>
      </c>
      <c r="C3922" s="906">
        <v>45166</v>
      </c>
      <c r="D3922" s="906"/>
      <c r="E3922" s="665">
        <v>1</v>
      </c>
      <c r="F3922" s="928" t="s">
        <v>12536</v>
      </c>
      <c r="G3922" s="928" t="s">
        <v>12496</v>
      </c>
      <c r="H3922" s="928" t="s">
        <v>2852</v>
      </c>
      <c r="I3922" s="929" t="s">
        <v>4268</v>
      </c>
      <c r="J3922" s="651">
        <v>2</v>
      </c>
      <c r="K3922" s="176">
        <v>5</v>
      </c>
      <c r="L3922" s="176">
        <v>355</v>
      </c>
      <c r="M3922" s="72">
        <v>355</v>
      </c>
      <c r="N3922" s="1105" t="s">
        <v>5342</v>
      </c>
      <c r="O3922" s="1129" t="str">
        <f t="shared" si="327"/>
        <v>●</v>
      </c>
      <c r="P3922" s="175"/>
      <c r="Q3922" s="175"/>
      <c r="R3922" s="175"/>
      <c r="S3922" s="175"/>
      <c r="T3922" s="175"/>
      <c r="U3922" s="175"/>
      <c r="V3922" s="175"/>
      <c r="W3922" s="175"/>
      <c r="X3922" s="175"/>
      <c r="Y3922" s="175"/>
      <c r="Z3922" s="175"/>
      <c r="AA3922" s="175"/>
      <c r="AB3922" s="175"/>
      <c r="AC3922" s="175"/>
      <c r="AD3922" s="175"/>
      <c r="AE3922" s="175"/>
      <c r="AF3922" s="175"/>
      <c r="AG3922" s="175"/>
    </row>
    <row r="3923" spans="1:33">
      <c r="A3923" s="647" t="str">
        <f t="shared" si="325"/>
        <v>令和5</v>
      </c>
      <c r="B3923" s="738">
        <f t="shared" si="326"/>
        <v>83</v>
      </c>
      <c r="C3923" s="906">
        <v>45167</v>
      </c>
      <c r="D3923" s="906"/>
      <c r="E3923" s="665">
        <v>1</v>
      </c>
      <c r="F3923" s="928" t="s">
        <v>12537</v>
      </c>
      <c r="G3923" s="928" t="s">
        <v>12496</v>
      </c>
      <c r="H3923" s="928" t="s">
        <v>2852</v>
      </c>
      <c r="I3923" s="929" t="s">
        <v>4268</v>
      </c>
      <c r="J3923" s="651">
        <v>2</v>
      </c>
      <c r="K3923" s="176">
        <v>6</v>
      </c>
      <c r="L3923" s="176">
        <v>71</v>
      </c>
      <c r="M3923" s="72">
        <v>71</v>
      </c>
      <c r="N3923" s="1105"/>
      <c r="O3923" s="1129" t="str">
        <f t="shared" si="327"/>
        <v>●</v>
      </c>
      <c r="P3923" s="175"/>
      <c r="Q3923" s="175"/>
      <c r="R3923" s="175"/>
      <c r="S3923" s="175"/>
      <c r="T3923" s="175"/>
      <c r="U3923" s="175"/>
      <c r="V3923" s="175"/>
      <c r="W3923" s="175"/>
      <c r="X3923" s="175"/>
      <c r="Y3923" s="175"/>
      <c r="Z3923" s="175"/>
      <c r="AA3923" s="175"/>
      <c r="AB3923" s="175"/>
      <c r="AC3923" s="175"/>
      <c r="AD3923" s="175"/>
      <c r="AE3923" s="175"/>
      <c r="AF3923" s="175"/>
      <c r="AG3923" s="175"/>
    </row>
    <row r="3924" spans="1:33">
      <c r="A3924" s="647" t="str">
        <f t="shared" si="325"/>
        <v>令和5</v>
      </c>
      <c r="B3924" s="738">
        <f t="shared" si="326"/>
        <v>116</v>
      </c>
      <c r="C3924" s="906">
        <v>45168</v>
      </c>
      <c r="D3924" s="906"/>
      <c r="E3924" s="665">
        <v>1</v>
      </c>
      <c r="F3924" s="928" t="s">
        <v>7959</v>
      </c>
      <c r="G3924" s="928" t="s">
        <v>3238</v>
      </c>
      <c r="H3924" s="928" t="s">
        <v>2852</v>
      </c>
      <c r="I3924" s="929" t="s">
        <v>4268</v>
      </c>
      <c r="J3924" s="651">
        <v>2</v>
      </c>
      <c r="K3924" s="176">
        <v>3</v>
      </c>
      <c r="L3924" s="176">
        <v>6</v>
      </c>
      <c r="M3924" s="72">
        <v>6</v>
      </c>
      <c r="N3924" s="1105" t="s">
        <v>5342</v>
      </c>
      <c r="O3924" s="1129" t="str">
        <f t="shared" si="327"/>
        <v/>
      </c>
      <c r="P3924" s="175"/>
      <c r="Q3924" s="175"/>
      <c r="R3924" s="175"/>
      <c r="S3924" s="175"/>
      <c r="T3924" s="175"/>
      <c r="U3924" s="175"/>
      <c r="V3924" s="175"/>
      <c r="W3924" s="175"/>
      <c r="X3924" s="175"/>
      <c r="Y3924" s="175"/>
      <c r="Z3924" s="175"/>
      <c r="AA3924" s="175"/>
      <c r="AB3924" s="175"/>
      <c r="AC3924" s="175"/>
      <c r="AD3924" s="175"/>
      <c r="AE3924" s="175"/>
      <c r="AF3924" s="175"/>
      <c r="AG3924" s="175"/>
    </row>
    <row r="3925" spans="1:33">
      <c r="A3925" s="647" t="str">
        <f t="shared" si="325"/>
        <v>令和5</v>
      </c>
      <c r="B3925" s="738">
        <f t="shared" si="326"/>
        <v>44</v>
      </c>
      <c r="C3925" s="906">
        <v>45168</v>
      </c>
      <c r="D3925" s="906">
        <v>45169</v>
      </c>
      <c r="E3925" s="665">
        <v>2</v>
      </c>
      <c r="F3925" s="928" t="s">
        <v>12538</v>
      </c>
      <c r="G3925" s="928" t="s">
        <v>12523</v>
      </c>
      <c r="H3925" s="928" t="s">
        <v>6489</v>
      </c>
      <c r="I3925" s="929" t="s">
        <v>7840</v>
      </c>
      <c r="J3925" s="651">
        <v>1</v>
      </c>
      <c r="K3925" s="176">
        <v>16</v>
      </c>
      <c r="L3925" s="176">
        <v>441</v>
      </c>
      <c r="M3925" s="72">
        <v>882</v>
      </c>
      <c r="N3925" s="1105" t="s">
        <v>5342</v>
      </c>
      <c r="O3925" s="1129" t="str">
        <f t="shared" si="327"/>
        <v>●</v>
      </c>
      <c r="P3925" s="175"/>
      <c r="Q3925" s="175"/>
      <c r="R3925" s="175"/>
      <c r="S3925" s="175"/>
      <c r="T3925" s="175"/>
      <c r="U3925" s="175"/>
      <c r="V3925" s="175"/>
      <c r="W3925" s="175"/>
      <c r="X3925" s="175"/>
      <c r="Y3925" s="175"/>
      <c r="Z3925" s="175"/>
      <c r="AA3925" s="175"/>
      <c r="AB3925" s="175"/>
      <c r="AC3925" s="175"/>
      <c r="AD3925" s="175"/>
      <c r="AE3925" s="175"/>
      <c r="AF3925" s="175"/>
      <c r="AG3925" s="175"/>
    </row>
    <row r="3926" spans="1:33">
      <c r="A3926" s="647" t="str">
        <f t="shared" si="325"/>
        <v>令和5</v>
      </c>
      <c r="B3926" s="738">
        <f t="shared" si="326"/>
        <v>20</v>
      </c>
      <c r="C3926" s="906">
        <v>45169</v>
      </c>
      <c r="D3926" s="906">
        <v>45170</v>
      </c>
      <c r="E3926" s="665">
        <v>2</v>
      </c>
      <c r="F3926" s="928" t="s">
        <v>12539</v>
      </c>
      <c r="G3926" s="928" t="s">
        <v>12540</v>
      </c>
      <c r="H3926" s="928" t="s">
        <v>2945</v>
      </c>
      <c r="I3926" s="929" t="s">
        <v>12475</v>
      </c>
      <c r="J3926" s="651">
        <v>1</v>
      </c>
      <c r="K3926" s="176">
        <v>66</v>
      </c>
      <c r="L3926" s="176">
        <v>172</v>
      </c>
      <c r="M3926" s="72">
        <v>344</v>
      </c>
      <c r="N3926" s="1105"/>
      <c r="O3926" s="1129" t="str">
        <f t="shared" si="327"/>
        <v/>
      </c>
      <c r="P3926" s="175"/>
      <c r="Q3926" s="175"/>
      <c r="R3926" s="175"/>
      <c r="S3926" s="175"/>
      <c r="T3926" s="175"/>
      <c r="U3926" s="175"/>
      <c r="V3926" s="175"/>
      <c r="W3926" s="175"/>
      <c r="X3926" s="175"/>
      <c r="Y3926" s="175"/>
      <c r="Z3926" s="175"/>
      <c r="AA3926" s="175"/>
      <c r="AB3926" s="175"/>
      <c r="AC3926" s="175"/>
      <c r="AD3926" s="175"/>
      <c r="AE3926" s="175"/>
      <c r="AF3926" s="175"/>
      <c r="AG3926" s="175"/>
    </row>
    <row r="3927" spans="1:33">
      <c r="A3927" s="647" t="str">
        <f t="shared" si="325"/>
        <v>令和5</v>
      </c>
      <c r="B3927" s="738">
        <f t="shared" si="326"/>
        <v>62</v>
      </c>
      <c r="C3927" s="906">
        <v>45169</v>
      </c>
      <c r="D3927" s="906">
        <v>45170</v>
      </c>
      <c r="E3927" s="665">
        <v>2</v>
      </c>
      <c r="F3927" s="928" t="s">
        <v>12541</v>
      </c>
      <c r="G3927" s="928" t="s">
        <v>3541</v>
      </c>
      <c r="H3927" s="928" t="s">
        <v>7961</v>
      </c>
      <c r="I3927" s="929" t="s">
        <v>7782</v>
      </c>
      <c r="J3927" s="651">
        <v>2</v>
      </c>
      <c r="K3927" s="176">
        <v>8</v>
      </c>
      <c r="L3927" s="176">
        <v>53</v>
      </c>
      <c r="M3927" s="72">
        <v>106</v>
      </c>
      <c r="N3927" s="1105"/>
      <c r="O3927" s="1129" t="str">
        <f t="shared" si="327"/>
        <v/>
      </c>
      <c r="P3927" s="175"/>
      <c r="Q3927" s="175"/>
      <c r="R3927" s="175"/>
      <c r="S3927" s="175"/>
      <c r="T3927" s="175"/>
      <c r="U3927" s="175"/>
      <c r="V3927" s="175"/>
      <c r="W3927" s="175"/>
      <c r="X3927" s="175"/>
      <c r="Y3927" s="175"/>
      <c r="Z3927" s="175"/>
      <c r="AA3927" s="175"/>
      <c r="AB3927" s="175"/>
      <c r="AC3927" s="175"/>
      <c r="AD3927" s="175"/>
      <c r="AE3927" s="175"/>
      <c r="AF3927" s="175"/>
      <c r="AG3927" s="175"/>
    </row>
    <row r="3928" spans="1:33">
      <c r="A3928" s="647" t="str">
        <f t="shared" si="325"/>
        <v>令和5</v>
      </c>
      <c r="B3928" s="738">
        <f t="shared" si="326"/>
        <v>62</v>
      </c>
      <c r="C3928" s="906">
        <v>45169</v>
      </c>
      <c r="D3928" s="906">
        <v>45170</v>
      </c>
      <c r="E3928" s="665">
        <v>2</v>
      </c>
      <c r="F3928" s="928" t="s">
        <v>12542</v>
      </c>
      <c r="G3928" s="928" t="s">
        <v>3541</v>
      </c>
      <c r="H3928" s="928" t="s">
        <v>12543</v>
      </c>
      <c r="I3928" s="929" t="s">
        <v>7782</v>
      </c>
      <c r="J3928" s="651">
        <v>2</v>
      </c>
      <c r="K3928" s="176">
        <v>8</v>
      </c>
      <c r="L3928" s="176">
        <v>59</v>
      </c>
      <c r="M3928" s="72">
        <v>118</v>
      </c>
      <c r="N3928" s="1105"/>
      <c r="O3928" s="1129" t="str">
        <f t="shared" si="327"/>
        <v/>
      </c>
      <c r="P3928" s="175"/>
      <c r="Q3928" s="175"/>
      <c r="R3928" s="175"/>
      <c r="S3928" s="175"/>
      <c r="T3928" s="175"/>
      <c r="U3928" s="175"/>
      <c r="V3928" s="175"/>
      <c r="W3928" s="175"/>
      <c r="X3928" s="175"/>
      <c r="Y3928" s="175"/>
      <c r="Z3928" s="175"/>
      <c r="AA3928" s="175"/>
      <c r="AB3928" s="175"/>
      <c r="AC3928" s="175"/>
      <c r="AD3928" s="175"/>
      <c r="AE3928" s="175"/>
      <c r="AF3928" s="175"/>
      <c r="AG3928" s="175"/>
    </row>
    <row r="3929" spans="1:33">
      <c r="A3929" s="647" t="str">
        <f t="shared" si="325"/>
        <v>令和5</v>
      </c>
      <c r="B3929" s="738">
        <f t="shared" si="326"/>
        <v>39</v>
      </c>
      <c r="C3929" s="906">
        <v>45169</v>
      </c>
      <c r="D3929" s="906">
        <v>45170</v>
      </c>
      <c r="E3929" s="665">
        <v>2</v>
      </c>
      <c r="F3929" s="928" t="s">
        <v>12544</v>
      </c>
      <c r="G3929" s="928" t="s">
        <v>12545</v>
      </c>
      <c r="H3929" s="928" t="s">
        <v>7966</v>
      </c>
      <c r="I3929" s="929" t="s">
        <v>7782</v>
      </c>
      <c r="J3929" s="651">
        <v>1</v>
      </c>
      <c r="K3929" s="176">
        <v>18</v>
      </c>
      <c r="L3929" s="176">
        <v>33</v>
      </c>
      <c r="M3929" s="72">
        <v>66</v>
      </c>
      <c r="N3929" s="1105" t="s">
        <v>5342</v>
      </c>
      <c r="O3929" s="1129" t="str">
        <f t="shared" si="327"/>
        <v/>
      </c>
      <c r="P3929" s="175"/>
      <c r="Q3929" s="175"/>
      <c r="R3929" s="175"/>
      <c r="S3929" s="175"/>
      <c r="T3929" s="175"/>
      <c r="U3929" s="175"/>
      <c r="V3929" s="175"/>
      <c r="W3929" s="175"/>
      <c r="X3929" s="175"/>
      <c r="Y3929" s="175"/>
      <c r="Z3929" s="175"/>
      <c r="AA3929" s="175"/>
      <c r="AB3929" s="175"/>
      <c r="AC3929" s="175"/>
      <c r="AD3929" s="175"/>
      <c r="AE3929" s="175"/>
      <c r="AF3929" s="175"/>
      <c r="AG3929" s="175"/>
    </row>
    <row r="3930" spans="1:33">
      <c r="A3930" s="647" t="str">
        <f t="shared" si="325"/>
        <v>令和5</v>
      </c>
      <c r="B3930" s="738">
        <f t="shared" si="326"/>
        <v>130</v>
      </c>
      <c r="C3930" s="906">
        <v>45174</v>
      </c>
      <c r="D3930" s="906"/>
      <c r="E3930" s="665">
        <v>1</v>
      </c>
      <c r="F3930" s="928" t="s">
        <v>12546</v>
      </c>
      <c r="G3930" s="928" t="s">
        <v>7495</v>
      </c>
      <c r="H3930" s="928" t="s">
        <v>12547</v>
      </c>
      <c r="I3930" s="929" t="s">
        <v>12475</v>
      </c>
      <c r="J3930" s="651">
        <v>2</v>
      </c>
      <c r="K3930" s="176">
        <v>2</v>
      </c>
      <c r="L3930" s="176">
        <v>215</v>
      </c>
      <c r="M3930" s="72">
        <v>215</v>
      </c>
      <c r="N3930" s="1105" t="s">
        <v>5342</v>
      </c>
      <c r="O3930" s="1129" t="str">
        <f t="shared" si="327"/>
        <v>●</v>
      </c>
      <c r="P3930" s="175"/>
      <c r="Q3930" s="175"/>
      <c r="R3930" s="175"/>
      <c r="S3930" s="175"/>
      <c r="T3930" s="175"/>
      <c r="U3930" s="175"/>
      <c r="V3930" s="175"/>
      <c r="W3930" s="175"/>
      <c r="X3930" s="175"/>
      <c r="Y3930" s="175"/>
      <c r="Z3930" s="175"/>
      <c r="AA3930" s="175"/>
      <c r="AB3930" s="175"/>
      <c r="AC3930" s="175"/>
      <c r="AD3930" s="175"/>
      <c r="AE3930" s="175"/>
      <c r="AF3930" s="175"/>
      <c r="AG3930" s="175"/>
    </row>
    <row r="3931" spans="1:33">
      <c r="A3931" s="647" t="str">
        <f t="shared" si="325"/>
        <v>令和5</v>
      </c>
      <c r="B3931" s="738">
        <f t="shared" si="326"/>
        <v>47</v>
      </c>
      <c r="C3931" s="906">
        <v>45176</v>
      </c>
      <c r="D3931" s="906"/>
      <c r="E3931" s="665">
        <v>1</v>
      </c>
      <c r="F3931" s="928" t="s">
        <v>12548</v>
      </c>
      <c r="G3931" s="928" t="s">
        <v>12549</v>
      </c>
      <c r="H3931" s="928" t="s">
        <v>2852</v>
      </c>
      <c r="I3931" s="929" t="s">
        <v>4268</v>
      </c>
      <c r="J3931" s="651">
        <v>1</v>
      </c>
      <c r="K3931" s="176">
        <v>14</v>
      </c>
      <c r="L3931" s="176">
        <v>49</v>
      </c>
      <c r="M3931" s="72">
        <v>49</v>
      </c>
      <c r="N3931" s="1105"/>
      <c r="O3931" s="1129" t="str">
        <f t="shared" si="327"/>
        <v/>
      </c>
      <c r="P3931" s="175"/>
      <c r="Q3931" s="175"/>
      <c r="R3931" s="175"/>
      <c r="S3931" s="175"/>
      <c r="T3931" s="175"/>
      <c r="U3931" s="175"/>
      <c r="V3931" s="175"/>
      <c r="W3931" s="175"/>
      <c r="X3931" s="175"/>
      <c r="Y3931" s="175"/>
      <c r="Z3931" s="175"/>
      <c r="AA3931" s="175"/>
      <c r="AB3931" s="175"/>
      <c r="AC3931" s="175"/>
      <c r="AD3931" s="175"/>
      <c r="AE3931" s="175"/>
      <c r="AF3931" s="175"/>
      <c r="AG3931" s="175"/>
    </row>
    <row r="3932" spans="1:33">
      <c r="A3932" s="647" t="str">
        <f t="shared" si="325"/>
        <v>令和5</v>
      </c>
      <c r="B3932" s="738">
        <f t="shared" si="326"/>
        <v>8</v>
      </c>
      <c r="C3932" s="906">
        <v>45176</v>
      </c>
      <c r="D3932" s="906">
        <v>45177</v>
      </c>
      <c r="E3932" s="665">
        <v>2</v>
      </c>
      <c r="F3932" s="928" t="s">
        <v>12550</v>
      </c>
      <c r="G3932" s="928" t="s">
        <v>12551</v>
      </c>
      <c r="H3932" s="928" t="s">
        <v>2852</v>
      </c>
      <c r="I3932" s="929" t="s">
        <v>4268</v>
      </c>
      <c r="J3932" s="651">
        <v>1</v>
      </c>
      <c r="K3932" s="176">
        <v>149</v>
      </c>
      <c r="L3932" s="176">
        <v>240</v>
      </c>
      <c r="M3932" s="72">
        <v>480</v>
      </c>
      <c r="N3932" s="1105"/>
      <c r="O3932" s="1129" t="str">
        <f t="shared" si="327"/>
        <v>●</v>
      </c>
      <c r="P3932" s="175"/>
      <c r="Q3932" s="175"/>
      <c r="R3932" s="175"/>
      <c r="S3932" s="175"/>
      <c r="T3932" s="175"/>
      <c r="U3932" s="175"/>
      <c r="V3932" s="175"/>
      <c r="W3932" s="175"/>
      <c r="X3932" s="175"/>
      <c r="Y3932" s="175"/>
      <c r="Z3932" s="175"/>
      <c r="AA3932" s="175"/>
      <c r="AB3932" s="175"/>
      <c r="AC3932" s="175"/>
      <c r="AD3932" s="175"/>
      <c r="AE3932" s="175"/>
      <c r="AF3932" s="175"/>
      <c r="AG3932" s="175"/>
    </row>
    <row r="3933" spans="1:33">
      <c r="A3933" s="647" t="str">
        <f t="shared" si="325"/>
        <v>令和5</v>
      </c>
      <c r="B3933" s="738">
        <f t="shared" si="326"/>
        <v>16</v>
      </c>
      <c r="C3933" s="906">
        <v>45188</v>
      </c>
      <c r="D3933" s="906">
        <v>45190</v>
      </c>
      <c r="E3933" s="665">
        <v>3</v>
      </c>
      <c r="F3933" s="928" t="s">
        <v>12552</v>
      </c>
      <c r="G3933" s="928" t="s">
        <v>12553</v>
      </c>
      <c r="H3933" s="928" t="s">
        <v>7710</v>
      </c>
      <c r="I3933" s="929" t="s">
        <v>7499</v>
      </c>
      <c r="J3933" s="651">
        <v>1</v>
      </c>
      <c r="K3933" s="176">
        <v>80</v>
      </c>
      <c r="L3933" s="176">
        <v>113</v>
      </c>
      <c r="M3933" s="72">
        <v>339</v>
      </c>
      <c r="N3933" s="1105"/>
      <c r="O3933" s="1129" t="str">
        <f t="shared" si="327"/>
        <v/>
      </c>
      <c r="P3933" s="175"/>
      <c r="Q3933" s="175"/>
      <c r="R3933" s="175"/>
      <c r="S3933" s="175"/>
      <c r="T3933" s="175"/>
      <c r="U3933" s="175"/>
      <c r="V3933" s="175"/>
      <c r="W3933" s="175"/>
      <c r="X3933" s="175"/>
      <c r="Y3933" s="175"/>
      <c r="Z3933" s="175"/>
      <c r="AA3933" s="175"/>
      <c r="AB3933" s="175"/>
      <c r="AC3933" s="175"/>
      <c r="AD3933" s="175"/>
      <c r="AE3933" s="175"/>
      <c r="AF3933" s="175"/>
      <c r="AG3933" s="175"/>
    </row>
    <row r="3934" spans="1:33">
      <c r="A3934" s="647" t="str">
        <f t="shared" si="325"/>
        <v>令和5</v>
      </c>
      <c r="B3934" s="738">
        <f t="shared" si="326"/>
        <v>67</v>
      </c>
      <c r="C3934" s="906">
        <v>45188</v>
      </c>
      <c r="D3934" s="906"/>
      <c r="E3934" s="665">
        <v>1</v>
      </c>
      <c r="F3934" s="928" t="s">
        <v>12554</v>
      </c>
      <c r="G3934" s="928" t="s">
        <v>12553</v>
      </c>
      <c r="H3934" s="928" t="s">
        <v>7710</v>
      </c>
      <c r="I3934" s="929" t="s">
        <v>7499</v>
      </c>
      <c r="J3934" s="651">
        <v>1</v>
      </c>
      <c r="K3934" s="176">
        <v>7</v>
      </c>
      <c r="L3934" s="176">
        <v>38</v>
      </c>
      <c r="M3934" s="72">
        <v>38</v>
      </c>
      <c r="N3934" s="1105" t="s">
        <v>5342</v>
      </c>
      <c r="O3934" s="1129" t="str">
        <f t="shared" si="327"/>
        <v/>
      </c>
      <c r="P3934" s="175"/>
      <c r="Q3934" s="175"/>
      <c r="R3934" s="175"/>
      <c r="S3934" s="175"/>
      <c r="T3934" s="175"/>
      <c r="U3934" s="175"/>
      <c r="V3934" s="175"/>
      <c r="W3934" s="175"/>
      <c r="X3934" s="175"/>
      <c r="Y3934" s="175"/>
      <c r="Z3934" s="175"/>
      <c r="AA3934" s="175"/>
      <c r="AB3934" s="175"/>
      <c r="AC3934" s="175"/>
      <c r="AD3934" s="175"/>
      <c r="AE3934" s="175"/>
      <c r="AF3934" s="175"/>
      <c r="AG3934" s="175"/>
    </row>
    <row r="3935" spans="1:33">
      <c r="A3935" s="647" t="str">
        <f t="shared" si="325"/>
        <v>令和5</v>
      </c>
      <c r="B3935" s="738">
        <f t="shared" si="326"/>
        <v>37</v>
      </c>
      <c r="C3935" s="906">
        <v>45189</v>
      </c>
      <c r="D3935" s="906"/>
      <c r="E3935" s="665">
        <v>1</v>
      </c>
      <c r="F3935" s="928" t="s">
        <v>12555</v>
      </c>
      <c r="G3935" s="928" t="s">
        <v>12523</v>
      </c>
      <c r="H3935" s="928" t="s">
        <v>2868</v>
      </c>
      <c r="I3935" s="929" t="s">
        <v>12475</v>
      </c>
      <c r="J3935" s="651">
        <v>2</v>
      </c>
      <c r="K3935" s="176">
        <v>19</v>
      </c>
      <c r="L3935" s="176">
        <v>190</v>
      </c>
      <c r="M3935" s="72">
        <v>190</v>
      </c>
      <c r="N3935" s="1105"/>
      <c r="O3935" s="1129" t="str">
        <f t="shared" si="327"/>
        <v>●</v>
      </c>
      <c r="P3935" s="175"/>
      <c r="Q3935" s="175"/>
      <c r="R3935" s="175"/>
      <c r="S3935" s="175"/>
      <c r="T3935" s="175"/>
      <c r="U3935" s="175"/>
      <c r="V3935" s="175"/>
      <c r="W3935" s="175"/>
      <c r="X3935" s="175"/>
      <c r="Y3935" s="175"/>
      <c r="Z3935" s="175"/>
      <c r="AA3935" s="175"/>
      <c r="AB3935" s="175"/>
      <c r="AC3935" s="175"/>
      <c r="AD3935" s="175"/>
      <c r="AE3935" s="175"/>
      <c r="AF3935" s="175"/>
      <c r="AG3935" s="175"/>
    </row>
    <row r="3936" spans="1:33">
      <c r="A3936" s="647" t="str">
        <f t="shared" si="325"/>
        <v>令和5</v>
      </c>
      <c r="B3936" s="738">
        <f t="shared" si="326"/>
        <v>96</v>
      </c>
      <c r="C3936" s="906">
        <v>45189</v>
      </c>
      <c r="D3936" s="906"/>
      <c r="E3936" s="665">
        <v>1</v>
      </c>
      <c r="F3936" s="928" t="s">
        <v>12556</v>
      </c>
      <c r="G3936" s="928" t="s">
        <v>12557</v>
      </c>
      <c r="H3936" s="928" t="s">
        <v>7710</v>
      </c>
      <c r="I3936" s="929" t="s">
        <v>7499</v>
      </c>
      <c r="J3936" s="651">
        <v>1</v>
      </c>
      <c r="K3936" s="176">
        <v>5</v>
      </c>
      <c r="L3936" s="176">
        <v>196</v>
      </c>
      <c r="M3936" s="72">
        <v>196</v>
      </c>
      <c r="N3936" s="1105" t="s">
        <v>5342</v>
      </c>
      <c r="O3936" s="1129" t="str">
        <f t="shared" si="327"/>
        <v>●</v>
      </c>
      <c r="P3936" s="175"/>
      <c r="Q3936" s="175"/>
      <c r="R3936" s="175"/>
      <c r="S3936" s="175"/>
      <c r="T3936" s="175"/>
      <c r="U3936" s="175"/>
      <c r="V3936" s="175"/>
      <c r="W3936" s="175"/>
      <c r="X3936" s="175"/>
      <c r="Y3936" s="175"/>
      <c r="Z3936" s="175"/>
      <c r="AA3936" s="175"/>
      <c r="AB3936" s="175"/>
      <c r="AC3936" s="175"/>
      <c r="AD3936" s="175"/>
      <c r="AE3936" s="175"/>
      <c r="AF3936" s="175"/>
      <c r="AG3936" s="175"/>
    </row>
    <row r="3937" spans="1:33">
      <c r="A3937" s="647" t="str">
        <f t="shared" si="325"/>
        <v>令和5</v>
      </c>
      <c r="B3937" s="738">
        <f t="shared" si="326"/>
        <v>40</v>
      </c>
      <c r="C3937" s="906">
        <v>45195</v>
      </c>
      <c r="D3937" s="906">
        <v>45196</v>
      </c>
      <c r="E3937" s="665">
        <v>2</v>
      </c>
      <c r="F3937" s="928" t="s">
        <v>12558</v>
      </c>
      <c r="G3937" s="928" t="s">
        <v>7957</v>
      </c>
      <c r="H3937" s="928" t="s">
        <v>3231</v>
      </c>
      <c r="I3937" s="929" t="s">
        <v>4268</v>
      </c>
      <c r="J3937" s="651">
        <v>2</v>
      </c>
      <c r="K3937" s="176">
        <v>17</v>
      </c>
      <c r="L3937" s="176">
        <v>256</v>
      </c>
      <c r="M3937" s="72">
        <v>512</v>
      </c>
      <c r="N3937" s="1105"/>
      <c r="O3937" s="1129" t="str">
        <f t="shared" si="327"/>
        <v/>
      </c>
      <c r="P3937" s="175"/>
      <c r="Q3937" s="175"/>
      <c r="R3937" s="175"/>
      <c r="S3937" s="175"/>
      <c r="T3937" s="175"/>
      <c r="U3937" s="175"/>
      <c r="V3937" s="175"/>
      <c r="W3937" s="175"/>
      <c r="X3937" s="175"/>
      <c r="Y3937" s="175"/>
      <c r="Z3937" s="175"/>
      <c r="AA3937" s="175"/>
      <c r="AB3937" s="175"/>
      <c r="AC3937" s="175"/>
      <c r="AD3937" s="175"/>
      <c r="AE3937" s="175"/>
      <c r="AF3937" s="175"/>
      <c r="AG3937" s="175"/>
    </row>
    <row r="3938" spans="1:33">
      <c r="A3938" s="647" t="str">
        <f t="shared" si="325"/>
        <v>令和5</v>
      </c>
      <c r="B3938" s="738">
        <f t="shared" si="326"/>
        <v>62</v>
      </c>
      <c r="C3938" s="906">
        <v>45197</v>
      </c>
      <c r="D3938" s="906"/>
      <c r="E3938" s="665">
        <v>1</v>
      </c>
      <c r="F3938" s="928" t="s">
        <v>12559</v>
      </c>
      <c r="G3938" s="928" t="s">
        <v>7495</v>
      </c>
      <c r="H3938" s="928" t="s">
        <v>3231</v>
      </c>
      <c r="I3938" s="929" t="s">
        <v>4268</v>
      </c>
      <c r="J3938" s="651">
        <v>1</v>
      </c>
      <c r="K3938" s="176">
        <v>8</v>
      </c>
      <c r="L3938" s="176">
        <v>191</v>
      </c>
      <c r="M3938" s="72">
        <v>191</v>
      </c>
      <c r="N3938" s="1105" t="s">
        <v>5342</v>
      </c>
      <c r="O3938" s="1129" t="str">
        <f t="shared" si="327"/>
        <v>●</v>
      </c>
      <c r="P3938" s="175"/>
      <c r="Q3938" s="175"/>
      <c r="R3938" s="175"/>
      <c r="S3938" s="175"/>
      <c r="T3938" s="175"/>
      <c r="U3938" s="175"/>
      <c r="V3938" s="175"/>
      <c r="W3938" s="175"/>
      <c r="X3938" s="175"/>
      <c r="Y3938" s="175"/>
      <c r="Z3938" s="175"/>
      <c r="AA3938" s="175"/>
      <c r="AB3938" s="175"/>
      <c r="AC3938" s="175"/>
      <c r="AD3938" s="175"/>
      <c r="AE3938" s="175"/>
      <c r="AF3938" s="175"/>
      <c r="AG3938" s="175"/>
    </row>
    <row r="3939" spans="1:33">
      <c r="A3939" s="647" t="str">
        <f t="shared" si="325"/>
        <v>令和5</v>
      </c>
      <c r="B3939" s="738">
        <f t="shared" si="326"/>
        <v>17</v>
      </c>
      <c r="C3939" s="906">
        <v>45197</v>
      </c>
      <c r="D3939" s="906">
        <v>45198</v>
      </c>
      <c r="E3939" s="665">
        <v>2</v>
      </c>
      <c r="F3939" s="928" t="s">
        <v>12560</v>
      </c>
      <c r="G3939" s="928" t="s">
        <v>3208</v>
      </c>
      <c r="H3939" s="928" t="s">
        <v>5895</v>
      </c>
      <c r="I3939" s="929" t="s">
        <v>4268</v>
      </c>
      <c r="J3939" s="651">
        <v>1</v>
      </c>
      <c r="K3939" s="176">
        <v>68</v>
      </c>
      <c r="L3939" s="176">
        <v>193</v>
      </c>
      <c r="M3939" s="72">
        <v>386</v>
      </c>
      <c r="N3939" s="1105"/>
      <c r="O3939" s="1129" t="str">
        <f t="shared" si="327"/>
        <v/>
      </c>
      <c r="P3939" s="175"/>
      <c r="Q3939" s="175"/>
      <c r="R3939" s="175"/>
      <c r="S3939" s="175"/>
      <c r="T3939" s="175"/>
      <c r="U3939" s="175"/>
      <c r="V3939" s="175"/>
      <c r="W3939" s="175"/>
      <c r="X3939" s="175"/>
      <c r="Y3939" s="175"/>
      <c r="Z3939" s="175"/>
      <c r="AA3939" s="175"/>
      <c r="AB3939" s="175"/>
      <c r="AC3939" s="175"/>
      <c r="AD3939" s="175"/>
      <c r="AE3939" s="175"/>
      <c r="AF3939" s="175"/>
      <c r="AG3939" s="175"/>
    </row>
    <row r="3940" spans="1:33">
      <c r="A3940" s="647" t="str">
        <f t="shared" ref="A3940:A4003" si="328">IF(TEXT(EDATE(C3940,-3),"ggge")="平成31","令和1",TEXT(EDATE(C3940,-3),"ggge"))</f>
        <v>令和5</v>
      </c>
      <c r="B3940" s="738">
        <f t="shared" ref="B3940:B4003" si="329">IF(ISBLANK(K3940),"-",COUNTIFS($K:$K,"&gt;"&amp;K3940,A:A,A3940)+1)</f>
        <v>57</v>
      </c>
      <c r="C3940" s="906">
        <v>45201</v>
      </c>
      <c r="D3940" s="906"/>
      <c r="E3940" s="665">
        <v>1</v>
      </c>
      <c r="F3940" s="928" t="s">
        <v>12561</v>
      </c>
      <c r="G3940" s="928" t="s">
        <v>12523</v>
      </c>
      <c r="H3940" s="928" t="s">
        <v>3231</v>
      </c>
      <c r="I3940" s="929" t="s">
        <v>4268</v>
      </c>
      <c r="J3940" s="651">
        <v>2</v>
      </c>
      <c r="K3940" s="176">
        <v>10</v>
      </c>
      <c r="L3940" s="176">
        <v>155</v>
      </c>
      <c r="M3940" s="72">
        <v>155</v>
      </c>
      <c r="N3940" s="1105"/>
      <c r="O3940" s="1129" t="str">
        <f t="shared" si="327"/>
        <v>●</v>
      </c>
      <c r="P3940" s="175"/>
      <c r="Q3940" s="175"/>
      <c r="R3940" s="175"/>
      <c r="S3940" s="175"/>
      <c r="T3940" s="175"/>
      <c r="U3940" s="175"/>
      <c r="V3940" s="175"/>
      <c r="W3940" s="175"/>
      <c r="X3940" s="175"/>
      <c r="Y3940" s="175"/>
      <c r="Z3940" s="175"/>
      <c r="AA3940" s="175"/>
      <c r="AB3940" s="175"/>
      <c r="AC3940" s="175"/>
      <c r="AD3940" s="175"/>
      <c r="AE3940" s="175"/>
      <c r="AF3940" s="175"/>
      <c r="AG3940" s="175"/>
    </row>
    <row r="3941" spans="1:33">
      <c r="A3941" s="647" t="str">
        <f t="shared" si="328"/>
        <v>令和5</v>
      </c>
      <c r="B3941" s="738">
        <f t="shared" si="329"/>
        <v>116</v>
      </c>
      <c r="C3941" s="906">
        <v>45202</v>
      </c>
      <c r="D3941" s="906"/>
      <c r="E3941" s="665">
        <v>1</v>
      </c>
      <c r="F3941" s="928" t="s">
        <v>12562</v>
      </c>
      <c r="G3941" s="928" t="s">
        <v>12563</v>
      </c>
      <c r="H3941" s="928" t="s">
        <v>12512</v>
      </c>
      <c r="I3941" s="929" t="s">
        <v>7499</v>
      </c>
      <c r="J3941" s="651">
        <v>1</v>
      </c>
      <c r="K3941" s="176">
        <v>3</v>
      </c>
      <c r="L3941" s="176">
        <v>47</v>
      </c>
      <c r="M3941" s="72">
        <v>47</v>
      </c>
      <c r="N3941" s="1105" t="s">
        <v>5342</v>
      </c>
      <c r="O3941" s="1129" t="str">
        <f t="shared" si="327"/>
        <v/>
      </c>
      <c r="P3941" s="175"/>
      <c r="Q3941" s="175"/>
      <c r="R3941" s="175"/>
      <c r="S3941" s="175"/>
      <c r="T3941" s="175"/>
      <c r="U3941" s="175"/>
      <c r="V3941" s="175"/>
      <c r="W3941" s="175"/>
      <c r="X3941" s="175"/>
      <c r="Y3941" s="175"/>
      <c r="Z3941" s="175"/>
      <c r="AA3941" s="175"/>
      <c r="AB3941" s="175"/>
      <c r="AC3941" s="175"/>
      <c r="AD3941" s="175"/>
      <c r="AE3941" s="175"/>
      <c r="AF3941" s="175"/>
      <c r="AG3941" s="175"/>
    </row>
    <row r="3942" spans="1:33">
      <c r="A3942" s="647" t="str">
        <f t="shared" si="328"/>
        <v>令和5</v>
      </c>
      <c r="B3942" s="738">
        <f t="shared" si="329"/>
        <v>51</v>
      </c>
      <c r="C3942" s="906">
        <v>45202</v>
      </c>
      <c r="D3942" s="906"/>
      <c r="E3942" s="665">
        <v>1</v>
      </c>
      <c r="F3942" s="928" t="s">
        <v>12564</v>
      </c>
      <c r="G3942" s="928" t="s">
        <v>12565</v>
      </c>
      <c r="H3942" s="928" t="s">
        <v>2954</v>
      </c>
      <c r="I3942" s="929" t="s">
        <v>7840</v>
      </c>
      <c r="J3942" s="651">
        <v>2</v>
      </c>
      <c r="K3942" s="176">
        <v>12</v>
      </c>
      <c r="L3942" s="176">
        <v>19</v>
      </c>
      <c r="M3942" s="72">
        <v>19</v>
      </c>
      <c r="N3942" s="1105"/>
      <c r="O3942" s="1129" t="str">
        <f t="shared" si="327"/>
        <v/>
      </c>
      <c r="P3942" s="175"/>
      <c r="Q3942" s="175"/>
      <c r="R3942" s="175"/>
      <c r="S3942" s="175"/>
      <c r="T3942" s="175"/>
      <c r="U3942" s="175"/>
      <c r="V3942" s="175"/>
      <c r="W3942" s="175"/>
      <c r="X3942" s="175"/>
      <c r="Y3942" s="175"/>
      <c r="Z3942" s="175"/>
      <c r="AA3942" s="175"/>
      <c r="AB3942" s="175"/>
      <c r="AC3942" s="175"/>
      <c r="AD3942" s="175"/>
      <c r="AE3942" s="175"/>
      <c r="AF3942" s="175"/>
      <c r="AG3942" s="175"/>
    </row>
    <row r="3943" spans="1:33">
      <c r="A3943" s="647" t="str">
        <f t="shared" si="328"/>
        <v>令和5</v>
      </c>
      <c r="B3943" s="738">
        <f t="shared" si="329"/>
        <v>83</v>
      </c>
      <c r="C3943" s="906">
        <v>45203</v>
      </c>
      <c r="D3943" s="906"/>
      <c r="E3943" s="665">
        <v>1</v>
      </c>
      <c r="F3943" s="928" t="s">
        <v>12566</v>
      </c>
      <c r="G3943" s="928" t="s">
        <v>12523</v>
      </c>
      <c r="H3943" s="928" t="s">
        <v>8841</v>
      </c>
      <c r="I3943" s="929" t="s">
        <v>12475</v>
      </c>
      <c r="J3943" s="651">
        <v>2</v>
      </c>
      <c r="K3943" s="176">
        <v>6</v>
      </c>
      <c r="L3943" s="176">
        <v>38</v>
      </c>
      <c r="M3943" s="72">
        <v>38</v>
      </c>
      <c r="N3943" s="1105"/>
      <c r="O3943" s="1129" t="str">
        <f t="shared" si="327"/>
        <v>●</v>
      </c>
      <c r="P3943" s="175"/>
      <c r="Q3943" s="175"/>
      <c r="R3943" s="175"/>
      <c r="S3943" s="175"/>
      <c r="T3943" s="175"/>
      <c r="U3943" s="175"/>
      <c r="V3943" s="175"/>
      <c r="W3943" s="175"/>
      <c r="X3943" s="175"/>
      <c r="Y3943" s="175"/>
      <c r="Z3943" s="175"/>
      <c r="AA3943" s="175"/>
      <c r="AB3943" s="175"/>
      <c r="AC3943" s="175"/>
      <c r="AD3943" s="175"/>
      <c r="AE3943" s="175"/>
      <c r="AF3943" s="175"/>
      <c r="AG3943" s="175"/>
    </row>
    <row r="3944" spans="1:33">
      <c r="A3944" s="647" t="str">
        <f t="shared" si="328"/>
        <v>令和5</v>
      </c>
      <c r="B3944" s="738">
        <f t="shared" si="329"/>
        <v>57</v>
      </c>
      <c r="C3944" s="906">
        <v>45204</v>
      </c>
      <c r="D3944" s="906">
        <v>45205</v>
      </c>
      <c r="E3944" s="665">
        <v>2</v>
      </c>
      <c r="F3944" s="928" t="s">
        <v>12567</v>
      </c>
      <c r="G3944" s="928" t="s">
        <v>7495</v>
      </c>
      <c r="H3944" s="928" t="s">
        <v>2868</v>
      </c>
      <c r="I3944" s="929" t="s">
        <v>12475</v>
      </c>
      <c r="J3944" s="651">
        <v>2</v>
      </c>
      <c r="K3944" s="176">
        <v>10</v>
      </c>
      <c r="L3944" s="176">
        <v>74</v>
      </c>
      <c r="M3944" s="72">
        <v>148</v>
      </c>
      <c r="N3944" s="1105"/>
      <c r="O3944" s="1129" t="str">
        <f t="shared" si="327"/>
        <v>●</v>
      </c>
      <c r="P3944" s="175"/>
      <c r="Q3944" s="175"/>
      <c r="R3944" s="175"/>
      <c r="S3944" s="175"/>
      <c r="T3944" s="175"/>
      <c r="U3944" s="175"/>
      <c r="V3944" s="175"/>
      <c r="W3944" s="175"/>
      <c r="X3944" s="175"/>
      <c r="Y3944" s="175"/>
      <c r="Z3944" s="175"/>
      <c r="AA3944" s="175"/>
      <c r="AB3944" s="175"/>
      <c r="AC3944" s="175"/>
      <c r="AD3944" s="175"/>
      <c r="AE3944" s="175"/>
      <c r="AF3944" s="175"/>
      <c r="AG3944" s="175"/>
    </row>
    <row r="3945" spans="1:33">
      <c r="A3945" s="647" t="str">
        <f t="shared" si="328"/>
        <v>令和5</v>
      </c>
      <c r="B3945" s="738">
        <f t="shared" si="329"/>
        <v>40</v>
      </c>
      <c r="C3945" s="906">
        <v>45209</v>
      </c>
      <c r="D3945" s="906">
        <v>45210</v>
      </c>
      <c r="E3945" s="665">
        <v>2</v>
      </c>
      <c r="F3945" s="928" t="s">
        <v>12568</v>
      </c>
      <c r="G3945" s="928" t="s">
        <v>3687</v>
      </c>
      <c r="H3945" s="928" t="s">
        <v>3231</v>
      </c>
      <c r="I3945" s="929" t="s">
        <v>4268</v>
      </c>
      <c r="J3945" s="651">
        <v>2</v>
      </c>
      <c r="K3945" s="176">
        <v>17</v>
      </c>
      <c r="L3945" s="176">
        <v>177</v>
      </c>
      <c r="M3945" s="72">
        <v>354</v>
      </c>
      <c r="N3945" s="1105"/>
      <c r="O3945" s="1129" t="str">
        <f t="shared" si="327"/>
        <v/>
      </c>
      <c r="P3945" s="175"/>
      <c r="Q3945" s="175"/>
      <c r="R3945" s="175"/>
      <c r="S3945" s="175"/>
      <c r="T3945" s="175"/>
      <c r="U3945" s="175"/>
      <c r="V3945" s="175"/>
      <c r="W3945" s="175"/>
      <c r="X3945" s="175"/>
      <c r="Y3945" s="175"/>
      <c r="Z3945" s="175"/>
      <c r="AA3945" s="175"/>
      <c r="AB3945" s="175"/>
      <c r="AC3945" s="175"/>
      <c r="AD3945" s="175"/>
      <c r="AE3945" s="175"/>
      <c r="AF3945" s="175"/>
      <c r="AG3945" s="175"/>
    </row>
    <row r="3946" spans="1:33">
      <c r="A3946" s="647" t="str">
        <f t="shared" si="328"/>
        <v>令和5</v>
      </c>
      <c r="B3946" s="738">
        <f t="shared" si="329"/>
        <v>143</v>
      </c>
      <c r="C3946" s="906">
        <v>45212</v>
      </c>
      <c r="D3946" s="906"/>
      <c r="E3946" s="665">
        <v>1</v>
      </c>
      <c r="F3946" s="928" t="s">
        <v>12569</v>
      </c>
      <c r="G3946" s="928" t="s">
        <v>12523</v>
      </c>
      <c r="H3946" s="928" t="s">
        <v>12570</v>
      </c>
      <c r="I3946" s="929" t="s">
        <v>7840</v>
      </c>
      <c r="J3946" s="651">
        <v>1</v>
      </c>
      <c r="K3946" s="176">
        <v>1</v>
      </c>
      <c r="L3946" s="176">
        <v>442</v>
      </c>
      <c r="M3946" s="72">
        <v>442</v>
      </c>
      <c r="N3946" s="1105" t="s">
        <v>5342</v>
      </c>
      <c r="O3946" s="1129" t="str">
        <f t="shared" si="327"/>
        <v>●</v>
      </c>
      <c r="P3946" s="175"/>
      <c r="Q3946" s="175"/>
      <c r="R3946" s="175"/>
      <c r="S3946" s="175"/>
      <c r="T3946" s="175"/>
      <c r="U3946" s="175"/>
      <c r="V3946" s="175"/>
      <c r="W3946" s="175"/>
      <c r="X3946" s="175"/>
      <c r="Y3946" s="175"/>
      <c r="Z3946" s="175"/>
      <c r="AA3946" s="175"/>
      <c r="AB3946" s="175"/>
      <c r="AC3946" s="175"/>
      <c r="AD3946" s="175"/>
      <c r="AE3946" s="175"/>
      <c r="AF3946" s="175"/>
      <c r="AG3946" s="175"/>
    </row>
    <row r="3947" spans="1:33">
      <c r="A3947" s="647" t="str">
        <f t="shared" si="328"/>
        <v>令和5</v>
      </c>
      <c r="B3947" s="738">
        <f t="shared" si="329"/>
        <v>67</v>
      </c>
      <c r="C3947" s="906">
        <v>45216</v>
      </c>
      <c r="D3947" s="906"/>
      <c r="E3947" s="665">
        <v>1</v>
      </c>
      <c r="F3947" s="928" t="s">
        <v>12571</v>
      </c>
      <c r="G3947" s="928" t="s">
        <v>7700</v>
      </c>
      <c r="H3947" s="928" t="s">
        <v>7574</v>
      </c>
      <c r="I3947" s="929" t="s">
        <v>7499</v>
      </c>
      <c r="J3947" s="651">
        <v>2</v>
      </c>
      <c r="K3947" s="176">
        <v>7</v>
      </c>
      <c r="L3947" s="176">
        <v>74</v>
      </c>
      <c r="M3947" s="72">
        <v>74</v>
      </c>
      <c r="N3947" s="1105"/>
      <c r="O3947" s="1129" t="str">
        <f t="shared" si="327"/>
        <v>●</v>
      </c>
      <c r="P3947" s="175"/>
      <c r="Q3947" s="175"/>
      <c r="R3947" s="175"/>
      <c r="S3947" s="175"/>
      <c r="T3947" s="175"/>
      <c r="U3947" s="175"/>
      <c r="V3947" s="175"/>
      <c r="W3947" s="175"/>
      <c r="X3947" s="175"/>
      <c r="Y3947" s="175"/>
      <c r="Z3947" s="175"/>
      <c r="AA3947" s="175"/>
      <c r="AB3947" s="175"/>
      <c r="AC3947" s="175"/>
      <c r="AD3947" s="175"/>
      <c r="AE3947" s="175"/>
      <c r="AF3947" s="175"/>
      <c r="AG3947" s="175"/>
    </row>
    <row r="3948" spans="1:33">
      <c r="A3948" s="647" t="str">
        <f t="shared" si="328"/>
        <v>令和5</v>
      </c>
      <c r="B3948" s="738">
        <f t="shared" si="329"/>
        <v>96</v>
      </c>
      <c r="C3948" s="906">
        <v>45217</v>
      </c>
      <c r="D3948" s="906"/>
      <c r="E3948" s="665">
        <v>1</v>
      </c>
      <c r="F3948" s="928" t="s">
        <v>12572</v>
      </c>
      <c r="G3948" s="928" t="s">
        <v>7700</v>
      </c>
      <c r="H3948" s="928" t="s">
        <v>12573</v>
      </c>
      <c r="I3948" s="929" t="s">
        <v>7782</v>
      </c>
      <c r="J3948" s="651">
        <v>2</v>
      </c>
      <c r="K3948" s="176">
        <v>5</v>
      </c>
      <c r="L3948" s="176">
        <v>53</v>
      </c>
      <c r="M3948" s="72">
        <v>53</v>
      </c>
      <c r="N3948" s="1105"/>
      <c r="O3948" s="1129" t="str">
        <f t="shared" si="327"/>
        <v>●</v>
      </c>
      <c r="P3948" s="175"/>
      <c r="Q3948" s="175"/>
      <c r="R3948" s="175"/>
      <c r="S3948" s="175"/>
      <c r="T3948" s="175"/>
      <c r="U3948" s="175"/>
      <c r="V3948" s="175"/>
      <c r="W3948" s="175"/>
      <c r="X3948" s="175"/>
      <c r="Y3948" s="175"/>
      <c r="Z3948" s="175"/>
      <c r="AA3948" s="175"/>
      <c r="AB3948" s="175"/>
      <c r="AC3948" s="175"/>
      <c r="AD3948" s="175"/>
      <c r="AE3948" s="175"/>
      <c r="AF3948" s="175"/>
      <c r="AG3948" s="175"/>
    </row>
    <row r="3949" spans="1:33">
      <c r="A3949" s="647" t="str">
        <f t="shared" si="328"/>
        <v>令和5</v>
      </c>
      <c r="B3949" s="738">
        <f t="shared" si="329"/>
        <v>143</v>
      </c>
      <c r="C3949" s="906">
        <v>45218</v>
      </c>
      <c r="D3949" s="906"/>
      <c r="E3949" s="665">
        <v>1</v>
      </c>
      <c r="F3949" s="928" t="s">
        <v>12574</v>
      </c>
      <c r="G3949" s="928" t="s">
        <v>7495</v>
      </c>
      <c r="H3949" s="928" t="s">
        <v>2868</v>
      </c>
      <c r="I3949" s="929" t="s">
        <v>12475</v>
      </c>
      <c r="J3949" s="651">
        <v>2</v>
      </c>
      <c r="K3949" s="176">
        <v>1</v>
      </c>
      <c r="L3949" s="176">
        <v>649</v>
      </c>
      <c r="M3949" s="72">
        <v>649</v>
      </c>
      <c r="N3949" s="1105" t="s">
        <v>5342</v>
      </c>
      <c r="O3949" s="1129" t="str">
        <f t="shared" si="327"/>
        <v>●</v>
      </c>
      <c r="P3949" s="175"/>
      <c r="Q3949" s="175"/>
      <c r="R3949" s="175"/>
      <c r="S3949" s="175"/>
      <c r="T3949" s="175"/>
      <c r="U3949" s="175"/>
      <c r="V3949" s="175"/>
      <c r="W3949" s="175"/>
      <c r="X3949" s="175"/>
      <c r="Y3949" s="175"/>
      <c r="Z3949" s="175"/>
      <c r="AA3949" s="175"/>
      <c r="AB3949" s="175"/>
      <c r="AC3949" s="175"/>
      <c r="AD3949" s="175"/>
      <c r="AE3949" s="175"/>
      <c r="AF3949" s="175"/>
      <c r="AG3949" s="175"/>
    </row>
    <row r="3950" spans="1:33">
      <c r="A3950" s="647" t="str">
        <f t="shared" si="328"/>
        <v>令和5</v>
      </c>
      <c r="B3950" s="738">
        <f t="shared" si="329"/>
        <v>49</v>
      </c>
      <c r="C3950" s="906">
        <v>45218</v>
      </c>
      <c r="D3950" s="906"/>
      <c r="E3950" s="665">
        <v>1</v>
      </c>
      <c r="F3950" s="928" t="s">
        <v>7864</v>
      </c>
      <c r="G3950" s="928" t="s">
        <v>7495</v>
      </c>
      <c r="H3950" s="928" t="s">
        <v>2852</v>
      </c>
      <c r="I3950" s="929" t="s">
        <v>4268</v>
      </c>
      <c r="J3950" s="651">
        <v>2</v>
      </c>
      <c r="K3950" s="176">
        <v>13</v>
      </c>
      <c r="L3950" s="176">
        <v>70</v>
      </c>
      <c r="M3950" s="72">
        <v>70</v>
      </c>
      <c r="N3950" s="1105"/>
      <c r="O3950" s="1129" t="str">
        <f t="shared" si="327"/>
        <v>●</v>
      </c>
      <c r="P3950" s="175"/>
      <c r="Q3950" s="175"/>
      <c r="R3950" s="175"/>
      <c r="S3950" s="175"/>
      <c r="T3950" s="175"/>
      <c r="U3950" s="175"/>
      <c r="V3950" s="175"/>
      <c r="W3950" s="175"/>
      <c r="X3950" s="175"/>
      <c r="Y3950" s="175"/>
      <c r="Z3950" s="175"/>
      <c r="AA3950" s="175"/>
      <c r="AB3950" s="175"/>
      <c r="AC3950" s="175"/>
      <c r="AD3950" s="175"/>
      <c r="AE3950" s="175"/>
      <c r="AF3950" s="175"/>
      <c r="AG3950" s="175"/>
    </row>
    <row r="3951" spans="1:33">
      <c r="A3951" s="647" t="str">
        <f t="shared" si="328"/>
        <v>令和5</v>
      </c>
      <c r="B3951" s="738">
        <f t="shared" si="329"/>
        <v>83</v>
      </c>
      <c r="C3951" s="906">
        <v>45219</v>
      </c>
      <c r="D3951" s="906"/>
      <c r="E3951" s="665">
        <v>1</v>
      </c>
      <c r="F3951" s="928" t="s">
        <v>12575</v>
      </c>
      <c r="G3951" s="928" t="s">
        <v>12576</v>
      </c>
      <c r="H3951" s="928" t="s">
        <v>3231</v>
      </c>
      <c r="I3951" s="929" t="s">
        <v>4268</v>
      </c>
      <c r="J3951" s="651">
        <v>2</v>
      </c>
      <c r="K3951" s="176">
        <v>6</v>
      </c>
      <c r="L3951" s="176">
        <v>62</v>
      </c>
      <c r="M3951" s="72">
        <v>62</v>
      </c>
      <c r="N3951" s="1105"/>
      <c r="O3951" s="1129" t="str">
        <f t="shared" si="327"/>
        <v>●</v>
      </c>
      <c r="P3951" s="175"/>
      <c r="Q3951" s="175"/>
      <c r="R3951" s="175"/>
      <c r="S3951" s="175"/>
      <c r="T3951" s="175"/>
      <c r="U3951" s="175"/>
      <c r="V3951" s="175"/>
      <c r="W3951" s="175"/>
      <c r="X3951" s="175"/>
      <c r="Y3951" s="175"/>
      <c r="Z3951" s="175"/>
      <c r="AA3951" s="175"/>
      <c r="AB3951" s="175"/>
      <c r="AC3951" s="175"/>
      <c r="AD3951" s="175"/>
      <c r="AE3951" s="175"/>
      <c r="AF3951" s="175"/>
      <c r="AG3951" s="175"/>
    </row>
    <row r="3952" spans="1:33">
      <c r="A3952" s="647" t="str">
        <f t="shared" si="328"/>
        <v>令和5</v>
      </c>
      <c r="B3952" s="738">
        <f t="shared" si="329"/>
        <v>130</v>
      </c>
      <c r="C3952" s="906">
        <v>45219</v>
      </c>
      <c r="D3952" s="906"/>
      <c r="E3952" s="665">
        <v>1</v>
      </c>
      <c r="F3952" s="928" t="s">
        <v>12577</v>
      </c>
      <c r="G3952" s="928" t="s">
        <v>3134</v>
      </c>
      <c r="H3952" s="928" t="s">
        <v>1678</v>
      </c>
      <c r="I3952" s="929" t="s">
        <v>7499</v>
      </c>
      <c r="J3952" s="651">
        <v>1</v>
      </c>
      <c r="K3952" s="176">
        <v>2</v>
      </c>
      <c r="L3952" s="176">
        <v>34</v>
      </c>
      <c r="M3952" s="72">
        <v>34</v>
      </c>
      <c r="N3952" s="1105"/>
      <c r="O3952" s="1129" t="str">
        <f t="shared" si="327"/>
        <v/>
      </c>
      <c r="P3952" s="175"/>
      <c r="Q3952" s="175"/>
      <c r="R3952" s="175"/>
      <c r="S3952" s="175"/>
      <c r="T3952" s="175"/>
      <c r="U3952" s="175"/>
      <c r="V3952" s="175"/>
      <c r="W3952" s="175"/>
      <c r="X3952" s="175"/>
      <c r="Y3952" s="175"/>
      <c r="Z3952" s="175"/>
      <c r="AA3952" s="175"/>
      <c r="AB3952" s="175"/>
      <c r="AC3952" s="175"/>
      <c r="AD3952" s="175"/>
      <c r="AE3952" s="175"/>
      <c r="AF3952" s="175"/>
      <c r="AG3952" s="175"/>
    </row>
    <row r="3953" spans="1:33">
      <c r="A3953" s="647" t="str">
        <f t="shared" si="328"/>
        <v>令和5</v>
      </c>
      <c r="B3953" s="738">
        <f t="shared" si="329"/>
        <v>15</v>
      </c>
      <c r="C3953" s="906">
        <v>45220</v>
      </c>
      <c r="D3953" s="906">
        <v>45221</v>
      </c>
      <c r="E3953" s="665">
        <v>2</v>
      </c>
      <c r="F3953" s="928" t="s">
        <v>12578</v>
      </c>
      <c r="G3953" s="928" t="s">
        <v>12579</v>
      </c>
      <c r="H3953" s="928" t="s">
        <v>1854</v>
      </c>
      <c r="I3953" s="929" t="s">
        <v>7499</v>
      </c>
      <c r="J3953" s="651">
        <v>1</v>
      </c>
      <c r="K3953" s="176">
        <v>95</v>
      </c>
      <c r="L3953" s="176">
        <v>128</v>
      </c>
      <c r="M3953" s="72">
        <v>256</v>
      </c>
      <c r="N3953" s="1105"/>
      <c r="O3953" s="1129" t="str">
        <f t="shared" si="327"/>
        <v/>
      </c>
      <c r="P3953" s="175"/>
      <c r="Q3953" s="175"/>
      <c r="R3953" s="175"/>
      <c r="S3953" s="175"/>
      <c r="T3953" s="175"/>
      <c r="U3953" s="175"/>
      <c r="V3953" s="175"/>
      <c r="W3953" s="175"/>
      <c r="X3953" s="175"/>
      <c r="Y3953" s="175"/>
      <c r="Z3953" s="175"/>
      <c r="AA3953" s="175"/>
      <c r="AB3953" s="175"/>
      <c r="AC3953" s="175"/>
      <c r="AD3953" s="175"/>
      <c r="AE3953" s="175"/>
      <c r="AF3953" s="175"/>
      <c r="AG3953" s="175"/>
    </row>
    <row r="3954" spans="1:33">
      <c r="A3954" s="647" t="str">
        <f t="shared" si="328"/>
        <v>令和5</v>
      </c>
      <c r="B3954" s="738">
        <f t="shared" si="329"/>
        <v>106</v>
      </c>
      <c r="C3954" s="906">
        <v>45220</v>
      </c>
      <c r="D3954" s="906"/>
      <c r="E3954" s="665">
        <v>1</v>
      </c>
      <c r="F3954" s="928" t="s">
        <v>12580</v>
      </c>
      <c r="G3954" s="928" t="s">
        <v>12579</v>
      </c>
      <c r="H3954" s="928" t="s">
        <v>1854</v>
      </c>
      <c r="I3954" s="929" t="s">
        <v>7499</v>
      </c>
      <c r="J3954" s="651">
        <v>1</v>
      </c>
      <c r="K3954" s="176">
        <v>4</v>
      </c>
      <c r="L3954" s="176">
        <v>209</v>
      </c>
      <c r="M3954" s="72">
        <v>209</v>
      </c>
      <c r="N3954" s="1105" t="s">
        <v>5342</v>
      </c>
      <c r="O3954" s="1129" t="str">
        <f t="shared" si="327"/>
        <v/>
      </c>
      <c r="P3954" s="175"/>
      <c r="Q3954" s="175"/>
      <c r="R3954" s="175"/>
      <c r="S3954" s="175"/>
      <c r="T3954" s="175"/>
      <c r="U3954" s="175"/>
      <c r="V3954" s="175"/>
      <c r="W3954" s="175"/>
      <c r="X3954" s="175"/>
      <c r="Y3954" s="175"/>
      <c r="Z3954" s="175"/>
      <c r="AA3954" s="175"/>
      <c r="AB3954" s="175"/>
      <c r="AC3954" s="175"/>
      <c r="AD3954" s="175"/>
      <c r="AE3954" s="175"/>
      <c r="AF3954" s="175"/>
      <c r="AG3954" s="175"/>
    </row>
    <row r="3955" spans="1:33">
      <c r="A3955" s="647" t="str">
        <f t="shared" si="328"/>
        <v>令和5</v>
      </c>
      <c r="B3955" s="738">
        <f t="shared" si="329"/>
        <v>59</v>
      </c>
      <c r="C3955" s="906">
        <v>45222</v>
      </c>
      <c r="D3955" s="906">
        <v>45223</v>
      </c>
      <c r="E3955" s="665">
        <v>2</v>
      </c>
      <c r="F3955" s="928" t="s">
        <v>12581</v>
      </c>
      <c r="G3955" s="928" t="s">
        <v>12582</v>
      </c>
      <c r="H3955" s="928" t="s">
        <v>2852</v>
      </c>
      <c r="I3955" s="929" t="s">
        <v>4268</v>
      </c>
      <c r="J3955" s="651">
        <v>2</v>
      </c>
      <c r="K3955" s="176">
        <v>9</v>
      </c>
      <c r="L3955" s="176">
        <v>41</v>
      </c>
      <c r="M3955" s="72">
        <v>82</v>
      </c>
      <c r="N3955" s="1105"/>
      <c r="O3955" s="1129" t="str">
        <f t="shared" si="327"/>
        <v>●</v>
      </c>
      <c r="P3955" s="175"/>
      <c r="Q3955" s="175"/>
      <c r="R3955" s="175"/>
      <c r="S3955" s="175"/>
      <c r="T3955" s="175"/>
      <c r="U3955" s="175"/>
      <c r="V3955" s="175"/>
      <c r="W3955" s="175"/>
      <c r="X3955" s="175"/>
      <c r="Y3955" s="175"/>
      <c r="Z3955" s="175"/>
      <c r="AA3955" s="175"/>
      <c r="AB3955" s="175"/>
      <c r="AC3955" s="175"/>
      <c r="AD3955" s="175"/>
      <c r="AE3955" s="175"/>
      <c r="AF3955" s="175"/>
      <c r="AG3955" s="175"/>
    </row>
    <row r="3956" spans="1:33">
      <c r="A3956" s="647" t="str">
        <f t="shared" si="328"/>
        <v>令和5</v>
      </c>
      <c r="B3956" s="738">
        <f t="shared" si="329"/>
        <v>51</v>
      </c>
      <c r="C3956" s="906">
        <v>45225</v>
      </c>
      <c r="D3956" s="906"/>
      <c r="E3956" s="665">
        <v>1</v>
      </c>
      <c r="F3956" s="928" t="s">
        <v>12583</v>
      </c>
      <c r="G3956" s="928" t="s">
        <v>12565</v>
      </c>
      <c r="H3956" s="928" t="s">
        <v>2954</v>
      </c>
      <c r="I3956" s="929" t="s">
        <v>7840</v>
      </c>
      <c r="J3956" s="651">
        <v>2</v>
      </c>
      <c r="K3956" s="176">
        <v>12</v>
      </c>
      <c r="L3956" s="176">
        <v>19</v>
      </c>
      <c r="M3956" s="72">
        <v>19</v>
      </c>
      <c r="N3956" s="1105"/>
      <c r="O3956" s="1129" t="str">
        <f t="shared" si="327"/>
        <v/>
      </c>
      <c r="P3956" s="175"/>
      <c r="Q3956" s="175"/>
      <c r="R3956" s="175"/>
      <c r="S3956" s="175"/>
      <c r="T3956" s="175"/>
      <c r="U3956" s="175"/>
      <c r="V3956" s="175"/>
      <c r="W3956" s="175"/>
      <c r="X3956" s="175"/>
      <c r="Y3956" s="175"/>
      <c r="Z3956" s="175"/>
      <c r="AA3956" s="175"/>
      <c r="AB3956" s="175"/>
      <c r="AC3956" s="175"/>
      <c r="AD3956" s="175"/>
      <c r="AE3956" s="175"/>
      <c r="AF3956" s="175"/>
      <c r="AG3956" s="175"/>
    </row>
    <row r="3957" spans="1:33">
      <c r="A3957" s="647" t="str">
        <f t="shared" si="328"/>
        <v>令和5</v>
      </c>
      <c r="B3957" s="738">
        <f t="shared" si="329"/>
        <v>143</v>
      </c>
      <c r="C3957" s="906">
        <v>45226</v>
      </c>
      <c r="D3957" s="906"/>
      <c r="E3957" s="665">
        <v>1</v>
      </c>
      <c r="F3957" s="928" t="s">
        <v>12584</v>
      </c>
      <c r="G3957" s="928" t="s">
        <v>7495</v>
      </c>
      <c r="H3957" s="928" t="s">
        <v>7961</v>
      </c>
      <c r="I3957" s="929" t="s">
        <v>7782</v>
      </c>
      <c r="J3957" s="651">
        <v>1</v>
      </c>
      <c r="K3957" s="176">
        <v>1</v>
      </c>
      <c r="L3957" s="176">
        <v>302</v>
      </c>
      <c r="M3957" s="72">
        <v>302</v>
      </c>
      <c r="N3957" s="1105" t="s">
        <v>5342</v>
      </c>
      <c r="O3957" s="1129" t="str">
        <f t="shared" si="327"/>
        <v>●</v>
      </c>
      <c r="P3957" s="175"/>
      <c r="Q3957" s="175"/>
      <c r="R3957" s="175"/>
      <c r="S3957" s="175"/>
      <c r="T3957" s="175"/>
      <c r="U3957" s="175"/>
      <c r="V3957" s="175"/>
      <c r="W3957" s="175"/>
      <c r="X3957" s="175"/>
      <c r="Y3957" s="175"/>
      <c r="Z3957" s="175"/>
      <c r="AA3957" s="175"/>
      <c r="AB3957" s="175"/>
      <c r="AC3957" s="175"/>
      <c r="AD3957" s="175"/>
      <c r="AE3957" s="175"/>
      <c r="AF3957" s="175"/>
      <c r="AG3957" s="175"/>
    </row>
    <row r="3958" spans="1:33">
      <c r="A3958" s="647" t="str">
        <f t="shared" si="328"/>
        <v>令和5</v>
      </c>
      <c r="B3958" s="738">
        <f t="shared" si="329"/>
        <v>116</v>
      </c>
      <c r="C3958" s="906">
        <v>45231</v>
      </c>
      <c r="D3958" s="906"/>
      <c r="E3958" s="665">
        <v>1</v>
      </c>
      <c r="F3958" s="928" t="s">
        <v>12585</v>
      </c>
      <c r="G3958" s="928" t="s">
        <v>12576</v>
      </c>
      <c r="H3958" s="928" t="s">
        <v>7886</v>
      </c>
      <c r="I3958" s="929" t="s">
        <v>7840</v>
      </c>
      <c r="J3958" s="651">
        <v>1</v>
      </c>
      <c r="K3958" s="176">
        <v>3</v>
      </c>
      <c r="L3958" s="176">
        <v>533</v>
      </c>
      <c r="M3958" s="72">
        <v>533</v>
      </c>
      <c r="N3958" s="1105" t="s">
        <v>5342</v>
      </c>
      <c r="O3958" s="1129" t="str">
        <f t="shared" si="327"/>
        <v>●</v>
      </c>
      <c r="P3958" s="175"/>
      <c r="Q3958" s="175"/>
      <c r="R3958" s="175"/>
      <c r="S3958" s="175"/>
      <c r="T3958" s="175"/>
      <c r="U3958" s="175"/>
      <c r="V3958" s="175"/>
      <c r="W3958" s="175"/>
      <c r="X3958" s="175"/>
      <c r="Y3958" s="175"/>
      <c r="Z3958" s="175"/>
      <c r="AA3958" s="175"/>
      <c r="AB3958" s="175"/>
      <c r="AC3958" s="175"/>
      <c r="AD3958" s="175"/>
      <c r="AE3958" s="175"/>
      <c r="AF3958" s="175"/>
      <c r="AG3958" s="175"/>
    </row>
    <row r="3959" spans="1:33">
      <c r="A3959" s="647" t="str">
        <f t="shared" si="328"/>
        <v>令和5</v>
      </c>
      <c r="B3959" s="738">
        <f t="shared" si="329"/>
        <v>96</v>
      </c>
      <c r="C3959" s="906">
        <v>45234</v>
      </c>
      <c r="D3959" s="906"/>
      <c r="E3959" s="665">
        <v>1</v>
      </c>
      <c r="F3959" s="928" t="s">
        <v>12586</v>
      </c>
      <c r="G3959" s="928" t="s">
        <v>12587</v>
      </c>
      <c r="H3959" s="928" t="s">
        <v>7590</v>
      </c>
      <c r="I3959" s="929" t="s">
        <v>6211</v>
      </c>
      <c r="J3959" s="651">
        <v>1</v>
      </c>
      <c r="K3959" s="176">
        <v>5</v>
      </c>
      <c r="L3959" s="176">
        <v>367</v>
      </c>
      <c r="M3959" s="72">
        <v>367</v>
      </c>
      <c r="N3959" s="1105" t="s">
        <v>5342</v>
      </c>
      <c r="O3959" s="1129" t="str">
        <f t="shared" si="327"/>
        <v/>
      </c>
      <c r="P3959" s="175"/>
      <c r="Q3959" s="175"/>
      <c r="R3959" s="175"/>
      <c r="S3959" s="175"/>
      <c r="T3959" s="175"/>
      <c r="U3959" s="175"/>
      <c r="V3959" s="175"/>
      <c r="W3959" s="175"/>
      <c r="X3959" s="175"/>
      <c r="Y3959" s="175"/>
      <c r="Z3959" s="175"/>
      <c r="AA3959" s="175"/>
      <c r="AB3959" s="175"/>
      <c r="AC3959" s="175"/>
      <c r="AD3959" s="175"/>
      <c r="AE3959" s="175"/>
      <c r="AF3959" s="175"/>
      <c r="AG3959" s="175"/>
    </row>
    <row r="3960" spans="1:33">
      <c r="A3960" s="647" t="str">
        <f t="shared" si="328"/>
        <v>令和5</v>
      </c>
      <c r="B3960" s="738">
        <f t="shared" si="329"/>
        <v>116</v>
      </c>
      <c r="C3960" s="906">
        <v>45235</v>
      </c>
      <c r="D3960" s="906"/>
      <c r="E3960" s="665">
        <v>1</v>
      </c>
      <c r="F3960" s="928" t="s">
        <v>12588</v>
      </c>
      <c r="G3960" s="928" t="s">
        <v>12589</v>
      </c>
      <c r="H3960" s="928" t="s">
        <v>12512</v>
      </c>
      <c r="I3960" s="929" t="s">
        <v>7499</v>
      </c>
      <c r="J3960" s="651">
        <v>1</v>
      </c>
      <c r="K3960" s="176">
        <v>3</v>
      </c>
      <c r="L3960" s="176">
        <v>64</v>
      </c>
      <c r="M3960" s="72">
        <v>64</v>
      </c>
      <c r="N3960" s="1105" t="s">
        <v>5342</v>
      </c>
      <c r="O3960" s="1129" t="str">
        <f t="shared" si="327"/>
        <v/>
      </c>
      <c r="P3960" s="175"/>
      <c r="Q3960" s="175"/>
      <c r="R3960" s="175"/>
      <c r="S3960" s="175"/>
      <c r="T3960" s="175"/>
      <c r="U3960" s="175"/>
      <c r="V3960" s="175"/>
      <c r="W3960" s="175"/>
      <c r="X3960" s="175"/>
      <c r="Y3960" s="175"/>
      <c r="Z3960" s="175"/>
      <c r="AA3960" s="175"/>
      <c r="AB3960" s="175"/>
      <c r="AC3960" s="175"/>
      <c r="AD3960" s="175"/>
      <c r="AE3960" s="175"/>
      <c r="AF3960" s="175"/>
      <c r="AG3960" s="175"/>
    </row>
    <row r="3961" spans="1:33">
      <c r="A3961" s="647" t="str">
        <f t="shared" si="328"/>
        <v>令和5</v>
      </c>
      <c r="B3961" s="738">
        <f t="shared" si="329"/>
        <v>30</v>
      </c>
      <c r="C3961" s="906">
        <v>45237</v>
      </c>
      <c r="D3961" s="906"/>
      <c r="E3961" s="665">
        <v>1</v>
      </c>
      <c r="F3961" s="928" t="s">
        <v>12590</v>
      </c>
      <c r="G3961" s="928" t="s">
        <v>12591</v>
      </c>
      <c r="H3961" s="928" t="s">
        <v>2983</v>
      </c>
      <c r="I3961" s="929" t="s">
        <v>12475</v>
      </c>
      <c r="J3961" s="651">
        <v>1</v>
      </c>
      <c r="K3961" s="176">
        <v>34</v>
      </c>
      <c r="L3961" s="176">
        <v>511</v>
      </c>
      <c r="M3961" s="72">
        <v>511</v>
      </c>
      <c r="N3961" s="1105" t="s">
        <v>5342</v>
      </c>
      <c r="O3961" s="1129" t="str">
        <f t="shared" si="327"/>
        <v>●</v>
      </c>
      <c r="P3961" s="175"/>
      <c r="Q3961" s="175"/>
      <c r="R3961" s="175"/>
      <c r="S3961" s="175"/>
      <c r="T3961" s="175"/>
      <c r="U3961" s="175"/>
      <c r="V3961" s="175"/>
      <c r="W3961" s="175"/>
      <c r="X3961" s="175"/>
      <c r="Y3961" s="175"/>
      <c r="Z3961" s="175"/>
      <c r="AA3961" s="175"/>
      <c r="AB3961" s="175"/>
      <c r="AC3961" s="175"/>
      <c r="AD3961" s="175"/>
      <c r="AE3961" s="175"/>
      <c r="AF3961" s="175"/>
      <c r="AG3961" s="175"/>
    </row>
    <row r="3962" spans="1:33">
      <c r="A3962" s="647" t="str">
        <f t="shared" si="328"/>
        <v>令和5</v>
      </c>
      <c r="B3962" s="738">
        <f t="shared" si="329"/>
        <v>116</v>
      </c>
      <c r="C3962" s="906">
        <v>45244</v>
      </c>
      <c r="D3962" s="906">
        <v>45245</v>
      </c>
      <c r="E3962" s="665">
        <v>2</v>
      </c>
      <c r="F3962" s="928" t="s">
        <v>12592</v>
      </c>
      <c r="G3962" s="928" t="s">
        <v>12593</v>
      </c>
      <c r="H3962" s="928" t="s">
        <v>7710</v>
      </c>
      <c r="I3962" s="929" t="s">
        <v>7499</v>
      </c>
      <c r="J3962" s="651">
        <v>1</v>
      </c>
      <c r="K3962" s="176">
        <v>3</v>
      </c>
      <c r="L3962" s="176">
        <v>64</v>
      </c>
      <c r="M3962" s="72">
        <v>128</v>
      </c>
      <c r="N3962" s="1105" t="s">
        <v>5342</v>
      </c>
      <c r="O3962" s="1129" t="str">
        <f t="shared" si="327"/>
        <v/>
      </c>
      <c r="P3962" s="175"/>
      <c r="Q3962" s="175"/>
      <c r="R3962" s="175"/>
      <c r="S3962" s="175"/>
      <c r="T3962" s="175"/>
      <c r="U3962" s="175"/>
      <c r="V3962" s="175"/>
      <c r="W3962" s="175"/>
      <c r="X3962" s="175"/>
      <c r="Y3962" s="175"/>
      <c r="Z3962" s="175"/>
      <c r="AA3962" s="175"/>
      <c r="AB3962" s="175"/>
      <c r="AC3962" s="175"/>
      <c r="AD3962" s="175"/>
      <c r="AE3962" s="175"/>
      <c r="AF3962" s="175"/>
      <c r="AG3962" s="175"/>
    </row>
    <row r="3963" spans="1:33">
      <c r="A3963" s="647" t="str">
        <f t="shared" si="328"/>
        <v>令和5</v>
      </c>
      <c r="B3963" s="738">
        <f t="shared" si="329"/>
        <v>3</v>
      </c>
      <c r="C3963" s="906">
        <v>45244</v>
      </c>
      <c r="D3963" s="906">
        <v>45247</v>
      </c>
      <c r="E3963" s="665">
        <v>4</v>
      </c>
      <c r="F3963" s="928" t="s">
        <v>12594</v>
      </c>
      <c r="G3963" s="928" t="s">
        <v>12595</v>
      </c>
      <c r="H3963" s="928" t="s">
        <v>12543</v>
      </c>
      <c r="I3963" s="929" t="s">
        <v>7782</v>
      </c>
      <c r="J3963" s="651">
        <v>1</v>
      </c>
      <c r="K3963" s="176">
        <v>219</v>
      </c>
      <c r="L3963" s="176">
        <v>290</v>
      </c>
      <c r="M3963" s="72">
        <v>1160</v>
      </c>
      <c r="N3963" s="1105"/>
      <c r="O3963" s="1129" t="str">
        <f t="shared" si="327"/>
        <v>●</v>
      </c>
      <c r="P3963" s="175"/>
      <c r="Q3963" s="175"/>
      <c r="R3963" s="175"/>
      <c r="S3963" s="175"/>
      <c r="T3963" s="175"/>
      <c r="U3963" s="175"/>
      <c r="V3963" s="175"/>
      <c r="W3963" s="175"/>
      <c r="X3963" s="175"/>
      <c r="Y3963" s="175"/>
      <c r="Z3963" s="175"/>
      <c r="AA3963" s="175"/>
      <c r="AB3963" s="175"/>
      <c r="AC3963" s="175"/>
      <c r="AD3963" s="175"/>
      <c r="AE3963" s="175"/>
      <c r="AF3963" s="175"/>
      <c r="AG3963" s="175"/>
    </row>
    <row r="3964" spans="1:33">
      <c r="A3964" s="647" t="str">
        <f t="shared" si="328"/>
        <v>令和5</v>
      </c>
      <c r="B3964" s="738">
        <f t="shared" si="329"/>
        <v>143</v>
      </c>
      <c r="C3964" s="906">
        <v>45244</v>
      </c>
      <c r="D3964" s="906"/>
      <c r="E3964" s="665">
        <v>1</v>
      </c>
      <c r="F3964" s="928" t="s">
        <v>12596</v>
      </c>
      <c r="G3964" s="928" t="s">
        <v>12595</v>
      </c>
      <c r="H3964" s="928" t="s">
        <v>12543</v>
      </c>
      <c r="I3964" s="929" t="s">
        <v>7782</v>
      </c>
      <c r="J3964" s="651">
        <v>1</v>
      </c>
      <c r="K3964" s="176">
        <v>1</v>
      </c>
      <c r="L3964" s="176">
        <v>149</v>
      </c>
      <c r="M3964" s="72">
        <v>149</v>
      </c>
      <c r="N3964" s="1105" t="s">
        <v>5342</v>
      </c>
      <c r="O3964" s="1129" t="str">
        <f t="shared" si="327"/>
        <v>●</v>
      </c>
      <c r="P3964" s="175"/>
      <c r="Q3964" s="175"/>
      <c r="R3964" s="175"/>
      <c r="S3964" s="175"/>
      <c r="T3964" s="175"/>
      <c r="U3964" s="175"/>
      <c r="V3964" s="175"/>
      <c r="W3964" s="175"/>
      <c r="X3964" s="175"/>
      <c r="Y3964" s="175"/>
      <c r="Z3964" s="175"/>
      <c r="AA3964" s="175"/>
      <c r="AB3964" s="175"/>
      <c r="AC3964" s="175"/>
      <c r="AD3964" s="175"/>
      <c r="AE3964" s="175"/>
      <c r="AF3964" s="175"/>
      <c r="AG3964" s="175"/>
    </row>
    <row r="3965" spans="1:33">
      <c r="A3965" s="647" t="str">
        <f t="shared" si="328"/>
        <v>令和5</v>
      </c>
      <c r="B3965" s="738">
        <f t="shared" si="329"/>
        <v>143</v>
      </c>
      <c r="C3965" s="906">
        <v>45244</v>
      </c>
      <c r="D3965" s="906"/>
      <c r="E3965" s="665">
        <v>1</v>
      </c>
      <c r="F3965" s="928" t="s">
        <v>12597</v>
      </c>
      <c r="G3965" s="928" t="s">
        <v>12595</v>
      </c>
      <c r="H3965" s="928" t="s">
        <v>12543</v>
      </c>
      <c r="I3965" s="929" t="s">
        <v>7782</v>
      </c>
      <c r="J3965" s="651">
        <v>1</v>
      </c>
      <c r="K3965" s="176">
        <v>1</v>
      </c>
      <c r="L3965" s="176">
        <v>227</v>
      </c>
      <c r="M3965" s="72">
        <v>227</v>
      </c>
      <c r="N3965" s="1105" t="s">
        <v>5342</v>
      </c>
      <c r="O3965" s="1129" t="str">
        <f t="shared" si="327"/>
        <v>●</v>
      </c>
      <c r="P3965" s="175"/>
      <c r="Q3965" s="175"/>
      <c r="R3965" s="175"/>
      <c r="S3965" s="175"/>
      <c r="T3965" s="175"/>
      <c r="U3965" s="175"/>
      <c r="V3965" s="175"/>
      <c r="W3965" s="175"/>
      <c r="X3965" s="175"/>
      <c r="Y3965" s="175"/>
      <c r="Z3965" s="175"/>
      <c r="AA3965" s="175"/>
      <c r="AB3965" s="175"/>
      <c r="AC3965" s="175"/>
      <c r="AD3965" s="175"/>
      <c r="AE3965" s="175"/>
      <c r="AF3965" s="175"/>
      <c r="AG3965" s="175"/>
    </row>
    <row r="3966" spans="1:33">
      <c r="A3966" s="647" t="str">
        <f t="shared" si="328"/>
        <v>令和5</v>
      </c>
      <c r="B3966" s="738">
        <f t="shared" si="329"/>
        <v>143</v>
      </c>
      <c r="C3966" s="906">
        <v>45244</v>
      </c>
      <c r="D3966" s="906"/>
      <c r="E3966" s="665">
        <v>1</v>
      </c>
      <c r="F3966" s="928" t="s">
        <v>12598</v>
      </c>
      <c r="G3966" s="928" t="s">
        <v>12599</v>
      </c>
      <c r="H3966" s="928" t="s">
        <v>12543</v>
      </c>
      <c r="I3966" s="929" t="s">
        <v>7782</v>
      </c>
      <c r="J3966" s="651">
        <v>1</v>
      </c>
      <c r="K3966" s="176">
        <v>1</v>
      </c>
      <c r="L3966" s="176">
        <v>49</v>
      </c>
      <c r="M3966" s="72">
        <v>49</v>
      </c>
      <c r="N3966" s="1105" t="s">
        <v>5342</v>
      </c>
      <c r="O3966" s="1129" t="str">
        <f t="shared" si="327"/>
        <v/>
      </c>
      <c r="P3966" s="175"/>
      <c r="Q3966" s="175"/>
      <c r="R3966" s="175"/>
      <c r="S3966" s="175"/>
      <c r="T3966" s="175"/>
      <c r="U3966" s="175"/>
      <c r="V3966" s="175"/>
      <c r="W3966" s="175"/>
      <c r="X3966" s="175"/>
      <c r="Y3966" s="175"/>
      <c r="Z3966" s="175"/>
      <c r="AA3966" s="175"/>
      <c r="AB3966" s="175"/>
      <c r="AC3966" s="175"/>
      <c r="AD3966" s="175"/>
      <c r="AE3966" s="175"/>
      <c r="AF3966" s="175"/>
      <c r="AG3966" s="175"/>
    </row>
    <row r="3967" spans="1:33">
      <c r="A3967" s="647" t="str">
        <f t="shared" si="328"/>
        <v>令和5</v>
      </c>
      <c r="B3967" s="738">
        <f t="shared" si="329"/>
        <v>11</v>
      </c>
      <c r="C3967" s="906">
        <v>45245</v>
      </c>
      <c r="D3967" s="906">
        <v>45246</v>
      </c>
      <c r="E3967" s="665">
        <v>2</v>
      </c>
      <c r="F3967" s="928" t="s">
        <v>12600</v>
      </c>
      <c r="G3967" s="928" t="s">
        <v>12601</v>
      </c>
      <c r="H3967" s="928" t="s">
        <v>2868</v>
      </c>
      <c r="I3967" s="929" t="s">
        <v>12475</v>
      </c>
      <c r="J3967" s="651">
        <v>1</v>
      </c>
      <c r="K3967" s="176">
        <v>125</v>
      </c>
      <c r="L3967" s="176">
        <v>1062</v>
      </c>
      <c r="M3967" s="72">
        <v>2124</v>
      </c>
      <c r="N3967" s="1105"/>
      <c r="O3967" s="1129" t="str">
        <f t="shared" si="327"/>
        <v>●</v>
      </c>
      <c r="P3967" s="175"/>
      <c r="Q3967" s="175"/>
      <c r="R3967" s="175"/>
      <c r="S3967" s="175"/>
      <c r="T3967" s="175"/>
      <c r="U3967" s="175"/>
      <c r="V3967" s="175"/>
      <c r="W3967" s="175"/>
      <c r="X3967" s="175"/>
      <c r="Y3967" s="175"/>
      <c r="Z3967" s="175"/>
      <c r="AA3967" s="175"/>
      <c r="AB3967" s="175"/>
      <c r="AC3967" s="175"/>
      <c r="AD3967" s="175"/>
      <c r="AE3967" s="175"/>
      <c r="AF3967" s="175"/>
      <c r="AG3967" s="175"/>
    </row>
    <row r="3968" spans="1:33">
      <c r="A3968" s="647" t="str">
        <f t="shared" si="328"/>
        <v>令和5</v>
      </c>
      <c r="B3968" s="738">
        <f t="shared" si="329"/>
        <v>143</v>
      </c>
      <c r="C3968" s="906">
        <v>45245</v>
      </c>
      <c r="D3968" s="906"/>
      <c r="E3968" s="665">
        <v>2</v>
      </c>
      <c r="F3968" s="928" t="s">
        <v>12602</v>
      </c>
      <c r="G3968" s="928" t="s">
        <v>12603</v>
      </c>
      <c r="H3968" s="928" t="s">
        <v>2868</v>
      </c>
      <c r="I3968" s="929" t="s">
        <v>12475</v>
      </c>
      <c r="J3968" s="651">
        <v>1</v>
      </c>
      <c r="K3968" s="176">
        <v>1</v>
      </c>
      <c r="L3968" s="176">
        <v>51</v>
      </c>
      <c r="M3968" s="72">
        <v>102</v>
      </c>
      <c r="N3968" s="1105"/>
      <c r="O3968" s="1129" t="str">
        <f t="shared" si="327"/>
        <v/>
      </c>
      <c r="P3968" s="175"/>
      <c r="Q3968" s="175"/>
      <c r="R3968" s="175"/>
      <c r="S3968" s="175"/>
      <c r="T3968" s="175"/>
      <c r="U3968" s="175"/>
      <c r="V3968" s="175"/>
      <c r="W3968" s="175"/>
      <c r="X3968" s="175"/>
      <c r="Y3968" s="175"/>
      <c r="Z3968" s="175"/>
      <c r="AA3968" s="175"/>
      <c r="AB3968" s="175"/>
      <c r="AC3968" s="175"/>
      <c r="AD3968" s="175"/>
      <c r="AE3968" s="175"/>
      <c r="AF3968" s="175"/>
      <c r="AG3968" s="175"/>
    </row>
    <row r="3969" spans="1:33">
      <c r="A3969" s="647" t="str">
        <f t="shared" si="328"/>
        <v>令和5</v>
      </c>
      <c r="B3969" s="738">
        <f t="shared" si="329"/>
        <v>4</v>
      </c>
      <c r="C3969" s="906">
        <v>45245</v>
      </c>
      <c r="D3969" s="906">
        <v>45247</v>
      </c>
      <c r="E3969" s="665">
        <v>3</v>
      </c>
      <c r="F3969" s="928" t="s">
        <v>12604</v>
      </c>
      <c r="G3969" s="928" t="s">
        <v>12595</v>
      </c>
      <c r="H3969" s="928" t="s">
        <v>12543</v>
      </c>
      <c r="I3969" s="929" t="s">
        <v>7782</v>
      </c>
      <c r="J3969" s="651">
        <v>1</v>
      </c>
      <c r="K3969" s="176">
        <v>203</v>
      </c>
      <c r="L3969" s="176">
        <v>784</v>
      </c>
      <c r="M3969" s="72">
        <v>2352</v>
      </c>
      <c r="N3969" s="1105"/>
      <c r="O3969" s="1129" t="str">
        <f t="shared" si="327"/>
        <v>●</v>
      </c>
      <c r="P3969" s="175"/>
      <c r="Q3969" s="175"/>
      <c r="R3969" s="175"/>
      <c r="S3969" s="175"/>
      <c r="T3969" s="175"/>
      <c r="U3969" s="175"/>
      <c r="V3969" s="175"/>
      <c r="W3969" s="175"/>
      <c r="X3969" s="175"/>
      <c r="Y3969" s="175"/>
      <c r="Z3969" s="175"/>
      <c r="AA3969" s="175"/>
      <c r="AB3969" s="175"/>
      <c r="AC3969" s="175"/>
      <c r="AD3969" s="175"/>
      <c r="AE3969" s="175"/>
      <c r="AF3969" s="175"/>
      <c r="AG3969" s="175"/>
    </row>
    <row r="3970" spans="1:33">
      <c r="A3970" s="647" t="str">
        <f t="shared" si="328"/>
        <v>令和5</v>
      </c>
      <c r="B3970" s="738">
        <f t="shared" si="329"/>
        <v>67</v>
      </c>
      <c r="C3970" s="906">
        <v>45246</v>
      </c>
      <c r="D3970" s="906"/>
      <c r="E3970" s="665">
        <v>1</v>
      </c>
      <c r="F3970" s="928" t="s">
        <v>12605</v>
      </c>
      <c r="G3970" s="928" t="s">
        <v>7700</v>
      </c>
      <c r="H3970" s="928" t="s">
        <v>7574</v>
      </c>
      <c r="I3970" s="929" t="s">
        <v>7499</v>
      </c>
      <c r="J3970" s="651">
        <v>2</v>
      </c>
      <c r="K3970" s="176">
        <v>7</v>
      </c>
      <c r="L3970" s="176">
        <v>64</v>
      </c>
      <c r="M3970" s="72">
        <v>64</v>
      </c>
      <c r="N3970" s="1105"/>
      <c r="O3970" s="1129" t="str">
        <f t="shared" si="327"/>
        <v>●</v>
      </c>
      <c r="P3970" s="175"/>
      <c r="Q3970" s="175"/>
      <c r="R3970" s="175"/>
      <c r="S3970" s="175"/>
      <c r="T3970" s="175"/>
      <c r="U3970" s="175"/>
      <c r="V3970" s="175"/>
      <c r="W3970" s="175"/>
      <c r="X3970" s="175"/>
      <c r="Y3970" s="175"/>
      <c r="Z3970" s="175"/>
      <c r="AA3970" s="175"/>
      <c r="AB3970" s="175"/>
      <c r="AC3970" s="175"/>
      <c r="AD3970" s="175"/>
      <c r="AE3970" s="175"/>
      <c r="AF3970" s="175"/>
      <c r="AG3970" s="175"/>
    </row>
    <row r="3971" spans="1:33">
      <c r="A3971" s="647" t="str">
        <f t="shared" si="328"/>
        <v>令和5</v>
      </c>
      <c r="B3971" s="738">
        <f t="shared" si="329"/>
        <v>47</v>
      </c>
      <c r="C3971" s="906">
        <v>45247</v>
      </c>
      <c r="D3971" s="906"/>
      <c r="E3971" s="665">
        <v>1</v>
      </c>
      <c r="F3971" s="928" t="s">
        <v>12606</v>
      </c>
      <c r="G3971" s="928" t="s">
        <v>12607</v>
      </c>
      <c r="H3971" s="928" t="s">
        <v>2852</v>
      </c>
      <c r="I3971" s="929" t="s">
        <v>4268</v>
      </c>
      <c r="J3971" s="651">
        <v>2</v>
      </c>
      <c r="K3971" s="176">
        <v>14</v>
      </c>
      <c r="L3971" s="176">
        <v>236</v>
      </c>
      <c r="M3971" s="72">
        <v>236</v>
      </c>
      <c r="N3971" s="1105" t="s">
        <v>5342</v>
      </c>
      <c r="O3971" s="1129" t="str">
        <f t="shared" si="327"/>
        <v>●</v>
      </c>
      <c r="P3971" s="175"/>
      <c r="Q3971" s="175"/>
      <c r="R3971" s="175"/>
      <c r="S3971" s="175"/>
      <c r="T3971" s="175"/>
      <c r="U3971" s="175"/>
      <c r="V3971" s="175"/>
      <c r="W3971" s="175"/>
      <c r="X3971" s="175"/>
      <c r="Y3971" s="175"/>
      <c r="Z3971" s="175"/>
      <c r="AA3971" s="175"/>
      <c r="AB3971" s="175"/>
      <c r="AC3971" s="175"/>
      <c r="AD3971" s="175"/>
      <c r="AE3971" s="175"/>
      <c r="AF3971" s="175"/>
      <c r="AG3971" s="175"/>
    </row>
    <row r="3972" spans="1:33">
      <c r="A3972" s="647" t="str">
        <f t="shared" si="328"/>
        <v>令和5</v>
      </c>
      <c r="B3972" s="738">
        <f t="shared" si="329"/>
        <v>22</v>
      </c>
      <c r="C3972" s="906">
        <v>45251</v>
      </c>
      <c r="D3972" s="906">
        <v>45252</v>
      </c>
      <c r="E3972" s="665">
        <v>2</v>
      </c>
      <c r="F3972" s="928" t="s">
        <v>12608</v>
      </c>
      <c r="G3972" s="928" t="s">
        <v>7700</v>
      </c>
      <c r="H3972" s="928" t="s">
        <v>1678</v>
      </c>
      <c r="I3972" s="929" t="s">
        <v>7499</v>
      </c>
      <c r="J3972" s="651">
        <v>1</v>
      </c>
      <c r="K3972" s="176">
        <v>55</v>
      </c>
      <c r="L3972" s="176">
        <v>197</v>
      </c>
      <c r="M3972" s="72">
        <v>394</v>
      </c>
      <c r="N3972" s="1105"/>
      <c r="O3972" s="1129" t="str">
        <f t="shared" ref="O3972:O4035" si="330">IF(COUNTIF(G3972,"*オンライン*"),"●","")</f>
        <v>●</v>
      </c>
      <c r="P3972" s="175"/>
      <c r="Q3972" s="175"/>
      <c r="R3972" s="175"/>
      <c r="S3972" s="175"/>
      <c r="T3972" s="175"/>
      <c r="U3972" s="175"/>
      <c r="V3972" s="175"/>
      <c r="W3972" s="175"/>
      <c r="X3972" s="175"/>
      <c r="Y3972" s="175"/>
      <c r="Z3972" s="175"/>
      <c r="AA3972" s="175"/>
      <c r="AB3972" s="175"/>
      <c r="AC3972" s="175"/>
      <c r="AD3972" s="175"/>
      <c r="AE3972" s="175"/>
      <c r="AF3972" s="175"/>
      <c r="AG3972" s="175"/>
    </row>
    <row r="3973" spans="1:33">
      <c r="A3973" s="647" t="str">
        <f t="shared" si="328"/>
        <v>令和5</v>
      </c>
      <c r="B3973" s="738">
        <f t="shared" si="329"/>
        <v>116</v>
      </c>
      <c r="C3973" s="906">
        <v>45254</v>
      </c>
      <c r="D3973" s="906"/>
      <c r="E3973" s="665">
        <v>1</v>
      </c>
      <c r="F3973" s="928" t="s">
        <v>12609</v>
      </c>
      <c r="G3973" s="928" t="s">
        <v>12610</v>
      </c>
      <c r="H3973" s="928" t="s">
        <v>2954</v>
      </c>
      <c r="I3973" s="929" t="s">
        <v>7840</v>
      </c>
      <c r="J3973" s="651">
        <v>1</v>
      </c>
      <c r="K3973" s="176">
        <v>3</v>
      </c>
      <c r="L3973" s="176">
        <v>124</v>
      </c>
      <c r="M3973" s="72">
        <v>124</v>
      </c>
      <c r="N3973" s="1105" t="s">
        <v>5342</v>
      </c>
      <c r="O3973" s="1129" t="str">
        <f t="shared" si="330"/>
        <v>●</v>
      </c>
      <c r="P3973" s="175"/>
      <c r="Q3973" s="175"/>
      <c r="R3973" s="175"/>
      <c r="S3973" s="175"/>
      <c r="T3973" s="175"/>
      <c r="U3973" s="175"/>
      <c r="V3973" s="175"/>
      <c r="W3973" s="175"/>
      <c r="X3973" s="175"/>
      <c r="Y3973" s="175"/>
      <c r="Z3973" s="175"/>
      <c r="AA3973" s="175"/>
      <c r="AB3973" s="175"/>
      <c r="AC3973" s="175"/>
      <c r="AD3973" s="175"/>
      <c r="AE3973" s="175"/>
      <c r="AF3973" s="175"/>
      <c r="AG3973" s="175"/>
    </row>
    <row r="3974" spans="1:33">
      <c r="A3974" s="647" t="str">
        <f t="shared" si="328"/>
        <v>令和5</v>
      </c>
      <c r="B3974" s="738">
        <f t="shared" si="329"/>
        <v>1</v>
      </c>
      <c r="C3974" s="906">
        <v>45255</v>
      </c>
      <c r="D3974" s="906">
        <v>45256</v>
      </c>
      <c r="E3974" s="665">
        <v>2</v>
      </c>
      <c r="F3974" s="928" t="s">
        <v>12611</v>
      </c>
      <c r="G3974" s="928" t="s">
        <v>12612</v>
      </c>
      <c r="H3974" s="928" t="s">
        <v>2954</v>
      </c>
      <c r="I3974" s="929" t="s">
        <v>7840</v>
      </c>
      <c r="J3974" s="651">
        <v>1</v>
      </c>
      <c r="K3974" s="176">
        <v>538</v>
      </c>
      <c r="L3974" s="176">
        <v>1101</v>
      </c>
      <c r="M3974" s="72">
        <v>2202</v>
      </c>
      <c r="N3974" s="1105"/>
      <c r="O3974" s="1129" t="str">
        <f t="shared" si="330"/>
        <v/>
      </c>
      <c r="P3974" s="175"/>
      <c r="Q3974" s="175"/>
      <c r="R3974" s="175"/>
      <c r="S3974" s="175"/>
      <c r="T3974" s="175"/>
      <c r="U3974" s="175"/>
      <c r="V3974" s="175"/>
      <c r="W3974" s="175"/>
      <c r="X3974" s="175"/>
      <c r="Y3974" s="175"/>
      <c r="Z3974" s="175"/>
      <c r="AA3974" s="175"/>
      <c r="AB3974" s="175"/>
      <c r="AC3974" s="175"/>
      <c r="AD3974" s="175"/>
      <c r="AE3974" s="175"/>
      <c r="AF3974" s="175"/>
      <c r="AG3974" s="175"/>
    </row>
    <row r="3975" spans="1:33">
      <c r="A3975" s="647" t="str">
        <f t="shared" si="328"/>
        <v>令和5</v>
      </c>
      <c r="B3975" s="738">
        <f t="shared" si="329"/>
        <v>116</v>
      </c>
      <c r="C3975" s="906">
        <v>45257</v>
      </c>
      <c r="D3975" s="906"/>
      <c r="E3975" s="665">
        <v>1</v>
      </c>
      <c r="F3975" s="928" t="s">
        <v>12613</v>
      </c>
      <c r="G3975" s="928" t="s">
        <v>12576</v>
      </c>
      <c r="H3975" s="928" t="s">
        <v>3231</v>
      </c>
      <c r="I3975" s="929" t="s">
        <v>4268</v>
      </c>
      <c r="J3975" s="651">
        <v>2</v>
      </c>
      <c r="K3975" s="176">
        <v>3</v>
      </c>
      <c r="L3975" s="176">
        <v>80</v>
      </c>
      <c r="M3975" s="72">
        <v>80</v>
      </c>
      <c r="N3975" s="1105"/>
      <c r="O3975" s="1129" t="str">
        <f t="shared" si="330"/>
        <v>●</v>
      </c>
      <c r="P3975" s="175"/>
      <c r="Q3975" s="175"/>
      <c r="R3975" s="175"/>
      <c r="S3975" s="175"/>
      <c r="T3975" s="175"/>
      <c r="U3975" s="175"/>
      <c r="V3975" s="175"/>
      <c r="W3975" s="175"/>
      <c r="X3975" s="175"/>
      <c r="Y3975" s="175"/>
      <c r="Z3975" s="175"/>
      <c r="AA3975" s="175"/>
      <c r="AB3975" s="175"/>
      <c r="AC3975" s="175"/>
      <c r="AD3975" s="175"/>
      <c r="AE3975" s="175"/>
      <c r="AF3975" s="175"/>
      <c r="AG3975" s="175"/>
    </row>
    <row r="3976" spans="1:33">
      <c r="A3976" s="647" t="str">
        <f t="shared" si="328"/>
        <v>令和5</v>
      </c>
      <c r="B3976" s="738">
        <f t="shared" si="329"/>
        <v>49</v>
      </c>
      <c r="C3976" s="906">
        <v>45257</v>
      </c>
      <c r="D3976" s="906"/>
      <c r="E3976" s="665">
        <v>1</v>
      </c>
      <c r="F3976" s="928" t="s">
        <v>12614</v>
      </c>
      <c r="G3976" s="928" t="s">
        <v>7495</v>
      </c>
      <c r="H3976" s="928" t="s">
        <v>3231</v>
      </c>
      <c r="I3976" s="929" t="s">
        <v>4268</v>
      </c>
      <c r="J3976" s="651">
        <v>2</v>
      </c>
      <c r="K3976" s="176">
        <v>13</v>
      </c>
      <c r="L3976" s="176">
        <v>279</v>
      </c>
      <c r="M3976" s="72">
        <v>279</v>
      </c>
      <c r="N3976" s="1105" t="s">
        <v>5342</v>
      </c>
      <c r="O3976" s="1129" t="str">
        <f t="shared" si="330"/>
        <v>●</v>
      </c>
      <c r="P3976" s="175"/>
      <c r="Q3976" s="175"/>
      <c r="R3976" s="175"/>
      <c r="S3976" s="175"/>
      <c r="T3976" s="175"/>
      <c r="U3976" s="175"/>
      <c r="V3976" s="175"/>
      <c r="W3976" s="175"/>
      <c r="X3976" s="175"/>
      <c r="Y3976" s="175"/>
      <c r="Z3976" s="175"/>
      <c r="AA3976" s="175"/>
      <c r="AB3976" s="175"/>
      <c r="AC3976" s="175"/>
      <c r="AD3976" s="175"/>
      <c r="AE3976" s="175"/>
      <c r="AF3976" s="175"/>
      <c r="AG3976" s="175"/>
    </row>
    <row r="3977" spans="1:33">
      <c r="A3977" s="647" t="str">
        <f t="shared" si="328"/>
        <v>令和5</v>
      </c>
      <c r="B3977" s="738">
        <f t="shared" si="329"/>
        <v>12</v>
      </c>
      <c r="C3977" s="906">
        <v>45259</v>
      </c>
      <c r="D3977" s="906">
        <v>45261</v>
      </c>
      <c r="E3977" s="665">
        <v>3</v>
      </c>
      <c r="F3977" s="928" t="s">
        <v>12615</v>
      </c>
      <c r="G3977" s="928" t="s">
        <v>12616</v>
      </c>
      <c r="H3977" s="928" t="s">
        <v>12512</v>
      </c>
      <c r="I3977" s="929" t="s">
        <v>7499</v>
      </c>
      <c r="J3977" s="651">
        <v>1</v>
      </c>
      <c r="K3977" s="176">
        <v>120</v>
      </c>
      <c r="L3977" s="176">
        <v>214</v>
      </c>
      <c r="M3977" s="72">
        <v>642</v>
      </c>
      <c r="N3977" s="1105"/>
      <c r="O3977" s="1129" t="str">
        <f t="shared" si="330"/>
        <v/>
      </c>
      <c r="P3977" s="175"/>
      <c r="Q3977" s="175"/>
      <c r="R3977" s="175"/>
      <c r="S3977" s="175"/>
      <c r="T3977" s="175"/>
      <c r="U3977" s="175"/>
      <c r="V3977" s="175"/>
      <c r="W3977" s="175"/>
      <c r="X3977" s="175"/>
      <c r="Y3977" s="175"/>
      <c r="Z3977" s="175"/>
      <c r="AA3977" s="175"/>
      <c r="AB3977" s="175"/>
      <c r="AC3977" s="175"/>
      <c r="AD3977" s="175"/>
      <c r="AE3977" s="175"/>
      <c r="AF3977" s="175"/>
      <c r="AG3977" s="175"/>
    </row>
    <row r="3978" spans="1:33">
      <c r="A3978" s="647" t="str">
        <f t="shared" si="328"/>
        <v>令和5</v>
      </c>
      <c r="B3978" s="738">
        <f t="shared" si="329"/>
        <v>106</v>
      </c>
      <c r="C3978" s="906">
        <v>45260</v>
      </c>
      <c r="D3978" s="906"/>
      <c r="E3978" s="665">
        <v>1</v>
      </c>
      <c r="F3978" s="928" t="s">
        <v>12617</v>
      </c>
      <c r="G3978" s="928" t="s">
        <v>12616</v>
      </c>
      <c r="H3978" s="928" t="s">
        <v>12512</v>
      </c>
      <c r="I3978" s="929" t="s">
        <v>7499</v>
      </c>
      <c r="J3978" s="651">
        <v>1</v>
      </c>
      <c r="K3978" s="176">
        <v>4</v>
      </c>
      <c r="L3978" s="176">
        <v>274</v>
      </c>
      <c r="M3978" s="72">
        <v>274</v>
      </c>
      <c r="N3978" s="1105" t="s">
        <v>5342</v>
      </c>
      <c r="O3978" s="1129" t="str">
        <f t="shared" si="330"/>
        <v/>
      </c>
      <c r="P3978" s="175"/>
      <c r="Q3978" s="175"/>
      <c r="R3978" s="175"/>
      <c r="S3978" s="175"/>
      <c r="T3978" s="175"/>
      <c r="U3978" s="175"/>
      <c r="V3978" s="175"/>
      <c r="W3978" s="175"/>
      <c r="X3978" s="175"/>
      <c r="Y3978" s="175"/>
      <c r="Z3978" s="175"/>
      <c r="AA3978" s="175"/>
      <c r="AB3978" s="175"/>
      <c r="AC3978" s="175"/>
      <c r="AD3978" s="175"/>
      <c r="AE3978" s="175"/>
      <c r="AF3978" s="175"/>
      <c r="AG3978" s="175"/>
    </row>
    <row r="3979" spans="1:33">
      <c r="A3979" s="647" t="str">
        <f t="shared" si="328"/>
        <v>令和5</v>
      </c>
      <c r="B3979" s="738">
        <f t="shared" si="329"/>
        <v>130</v>
      </c>
      <c r="C3979" s="906">
        <v>45261</v>
      </c>
      <c r="D3979" s="906"/>
      <c r="E3979" s="665">
        <v>1</v>
      </c>
      <c r="F3979" s="928" t="s">
        <v>12618</v>
      </c>
      <c r="G3979" s="928" t="s">
        <v>3134</v>
      </c>
      <c r="H3979" s="928" t="s">
        <v>8841</v>
      </c>
      <c r="I3979" s="929" t="s">
        <v>12475</v>
      </c>
      <c r="J3979" s="651">
        <v>2</v>
      </c>
      <c r="K3979" s="176">
        <v>2</v>
      </c>
      <c r="L3979" s="176">
        <v>33</v>
      </c>
      <c r="M3979" s="72">
        <v>33</v>
      </c>
      <c r="N3979" s="1105" t="s">
        <v>5342</v>
      </c>
      <c r="O3979" s="1129" t="str">
        <f t="shared" si="330"/>
        <v/>
      </c>
      <c r="P3979" s="175"/>
      <c r="Q3979" s="175"/>
      <c r="R3979" s="175"/>
      <c r="S3979" s="175"/>
      <c r="T3979" s="175"/>
      <c r="U3979" s="175"/>
      <c r="V3979" s="175"/>
      <c r="W3979" s="175"/>
      <c r="X3979" s="175"/>
      <c r="Y3979" s="175"/>
      <c r="Z3979" s="175"/>
      <c r="AA3979" s="175"/>
      <c r="AB3979" s="175"/>
      <c r="AC3979" s="175"/>
      <c r="AD3979" s="175"/>
      <c r="AE3979" s="175"/>
      <c r="AF3979" s="175"/>
      <c r="AG3979" s="175"/>
    </row>
    <row r="3980" spans="1:33">
      <c r="A3980" s="647" t="str">
        <f t="shared" si="328"/>
        <v>令和5</v>
      </c>
      <c r="B3980" s="738">
        <f t="shared" si="329"/>
        <v>67</v>
      </c>
      <c r="C3980" s="906">
        <v>45261</v>
      </c>
      <c r="D3980" s="906"/>
      <c r="E3980" s="665">
        <v>1</v>
      </c>
      <c r="F3980" s="928" t="s">
        <v>12619</v>
      </c>
      <c r="G3980" s="928" t="s">
        <v>12540</v>
      </c>
      <c r="H3980" s="928" t="s">
        <v>2945</v>
      </c>
      <c r="I3980" s="929" t="s">
        <v>12475</v>
      </c>
      <c r="J3980" s="651">
        <v>2</v>
      </c>
      <c r="K3980" s="176">
        <v>7</v>
      </c>
      <c r="L3980" s="176">
        <v>26</v>
      </c>
      <c r="M3980" s="72">
        <v>26</v>
      </c>
      <c r="N3980" s="1105"/>
      <c r="O3980" s="1129" t="str">
        <f t="shared" si="330"/>
        <v/>
      </c>
      <c r="P3980" s="175"/>
      <c r="Q3980" s="175"/>
      <c r="R3980" s="175"/>
      <c r="S3980" s="175"/>
      <c r="T3980" s="175"/>
      <c r="U3980" s="175"/>
      <c r="V3980" s="175"/>
      <c r="W3980" s="175"/>
      <c r="X3980" s="175"/>
      <c r="Y3980" s="175"/>
      <c r="Z3980" s="175"/>
      <c r="AA3980" s="175"/>
      <c r="AB3980" s="175"/>
      <c r="AC3980" s="175"/>
      <c r="AD3980" s="175"/>
      <c r="AE3980" s="175"/>
      <c r="AF3980" s="175"/>
      <c r="AG3980" s="175"/>
    </row>
    <row r="3981" spans="1:33">
      <c r="A3981" s="647" t="str">
        <f t="shared" si="328"/>
        <v>令和5</v>
      </c>
      <c r="B3981" s="738">
        <f t="shared" si="329"/>
        <v>67</v>
      </c>
      <c r="C3981" s="906">
        <v>45264</v>
      </c>
      <c r="D3981" s="906"/>
      <c r="E3981" s="665">
        <v>1</v>
      </c>
      <c r="F3981" s="928" t="s">
        <v>12620</v>
      </c>
      <c r="G3981" s="928" t="s">
        <v>7495</v>
      </c>
      <c r="H3981" s="928" t="s">
        <v>2868</v>
      </c>
      <c r="I3981" s="929" t="s">
        <v>12475</v>
      </c>
      <c r="J3981" s="651">
        <v>2</v>
      </c>
      <c r="K3981" s="176">
        <v>7</v>
      </c>
      <c r="L3981" s="176">
        <v>469</v>
      </c>
      <c r="M3981" s="72">
        <v>469</v>
      </c>
      <c r="N3981" s="1105" t="s">
        <v>5342</v>
      </c>
      <c r="O3981" s="1129" t="str">
        <f t="shared" si="330"/>
        <v>●</v>
      </c>
      <c r="P3981" s="175"/>
      <c r="Q3981" s="175"/>
      <c r="R3981" s="175"/>
      <c r="S3981" s="175"/>
      <c r="T3981" s="175"/>
      <c r="U3981" s="175"/>
      <c r="V3981" s="175"/>
      <c r="W3981" s="175"/>
      <c r="X3981" s="175"/>
      <c r="Y3981" s="175"/>
      <c r="Z3981" s="175"/>
      <c r="AA3981" s="175"/>
      <c r="AB3981" s="175"/>
      <c r="AC3981" s="175"/>
      <c r="AD3981" s="175"/>
      <c r="AE3981" s="175"/>
      <c r="AF3981" s="175"/>
      <c r="AG3981" s="175"/>
    </row>
    <row r="3982" spans="1:33">
      <c r="A3982" s="647" t="str">
        <f t="shared" si="328"/>
        <v>令和5</v>
      </c>
      <c r="B3982" s="738">
        <f t="shared" si="329"/>
        <v>29</v>
      </c>
      <c r="C3982" s="906">
        <v>45265</v>
      </c>
      <c r="D3982" s="906"/>
      <c r="E3982" s="665">
        <v>1</v>
      </c>
      <c r="F3982" s="928" t="s">
        <v>12621</v>
      </c>
      <c r="G3982" s="928" t="s">
        <v>7700</v>
      </c>
      <c r="H3982" s="928" t="s">
        <v>3251</v>
      </c>
      <c r="I3982" s="929" t="s">
        <v>7499</v>
      </c>
      <c r="J3982" s="651">
        <v>1</v>
      </c>
      <c r="K3982" s="176">
        <v>36</v>
      </c>
      <c r="L3982" s="176">
        <v>104</v>
      </c>
      <c r="M3982" s="72">
        <v>104</v>
      </c>
      <c r="N3982" s="1105"/>
      <c r="O3982" s="1129" t="str">
        <f t="shared" si="330"/>
        <v>●</v>
      </c>
      <c r="P3982" s="175"/>
      <c r="Q3982" s="175"/>
      <c r="R3982" s="175"/>
      <c r="S3982" s="175"/>
      <c r="T3982" s="175"/>
      <c r="U3982" s="175"/>
      <c r="V3982" s="175"/>
      <c r="W3982" s="175"/>
      <c r="X3982" s="175"/>
      <c r="Y3982" s="175"/>
      <c r="Z3982" s="175"/>
      <c r="AA3982" s="175"/>
      <c r="AB3982" s="175"/>
      <c r="AC3982" s="175"/>
      <c r="AD3982" s="175"/>
      <c r="AE3982" s="175"/>
      <c r="AF3982" s="175"/>
      <c r="AG3982" s="175"/>
    </row>
    <row r="3983" spans="1:33">
      <c r="A3983" s="647" t="str">
        <f t="shared" si="328"/>
        <v>令和5</v>
      </c>
      <c r="B3983" s="738">
        <f t="shared" si="329"/>
        <v>67</v>
      </c>
      <c r="C3983" s="906">
        <v>45266</v>
      </c>
      <c r="D3983" s="906"/>
      <c r="E3983" s="665">
        <v>1</v>
      </c>
      <c r="F3983" s="928" t="s">
        <v>12622</v>
      </c>
      <c r="G3983" s="928" t="s">
        <v>7700</v>
      </c>
      <c r="H3983" s="928" t="s">
        <v>2852</v>
      </c>
      <c r="I3983" s="929" t="s">
        <v>4268</v>
      </c>
      <c r="J3983" s="651">
        <v>2</v>
      </c>
      <c r="K3983" s="176">
        <v>7</v>
      </c>
      <c r="L3983" s="176">
        <v>66</v>
      </c>
      <c r="M3983" s="72">
        <v>66</v>
      </c>
      <c r="N3983" s="1105"/>
      <c r="O3983" s="1129" t="str">
        <f t="shared" si="330"/>
        <v>●</v>
      </c>
      <c r="P3983" s="175"/>
      <c r="Q3983" s="175"/>
      <c r="R3983" s="175"/>
      <c r="S3983" s="175"/>
      <c r="T3983" s="175"/>
      <c r="U3983" s="175"/>
      <c r="V3983" s="175"/>
      <c r="W3983" s="175"/>
      <c r="X3983" s="175"/>
      <c r="Y3983" s="175"/>
      <c r="Z3983" s="175"/>
      <c r="AA3983" s="175"/>
      <c r="AB3983" s="175"/>
      <c r="AC3983" s="175"/>
      <c r="AD3983" s="175"/>
      <c r="AE3983" s="175"/>
      <c r="AF3983" s="175"/>
      <c r="AG3983" s="175"/>
    </row>
    <row r="3984" spans="1:33">
      <c r="A3984" s="647" t="str">
        <f t="shared" si="328"/>
        <v>令和5</v>
      </c>
      <c r="B3984" s="738">
        <f t="shared" si="329"/>
        <v>106</v>
      </c>
      <c r="C3984" s="906">
        <v>45267</v>
      </c>
      <c r="D3984" s="906"/>
      <c r="E3984" s="665">
        <v>1</v>
      </c>
      <c r="F3984" s="928" t="s">
        <v>12623</v>
      </c>
      <c r="G3984" s="928" t="s">
        <v>7700</v>
      </c>
      <c r="H3984" s="928" t="s">
        <v>12488</v>
      </c>
      <c r="I3984" s="929" t="s">
        <v>7782</v>
      </c>
      <c r="J3984" s="651">
        <v>1</v>
      </c>
      <c r="K3984" s="176">
        <v>4</v>
      </c>
      <c r="L3984" s="176">
        <v>241</v>
      </c>
      <c r="M3984" s="72">
        <v>241</v>
      </c>
      <c r="N3984" s="1105" t="s">
        <v>5342</v>
      </c>
      <c r="O3984" s="1129" t="str">
        <f t="shared" si="330"/>
        <v>●</v>
      </c>
      <c r="P3984" s="175"/>
      <c r="Q3984" s="175"/>
      <c r="R3984" s="175"/>
      <c r="S3984" s="175"/>
      <c r="T3984" s="175"/>
      <c r="U3984" s="175"/>
      <c r="V3984" s="175"/>
      <c r="W3984" s="175"/>
      <c r="X3984" s="175"/>
      <c r="Y3984" s="175"/>
      <c r="Z3984" s="175"/>
      <c r="AA3984" s="175"/>
      <c r="AB3984" s="175"/>
      <c r="AC3984" s="175"/>
      <c r="AD3984" s="175"/>
      <c r="AE3984" s="175"/>
      <c r="AF3984" s="175"/>
      <c r="AG3984" s="175"/>
    </row>
    <row r="3985" spans="1:33">
      <c r="A3985" s="647" t="str">
        <f t="shared" si="328"/>
        <v>令和5</v>
      </c>
      <c r="B3985" s="738">
        <f t="shared" si="329"/>
        <v>106</v>
      </c>
      <c r="C3985" s="906">
        <v>45268</v>
      </c>
      <c r="D3985" s="906"/>
      <c r="E3985" s="665">
        <v>1</v>
      </c>
      <c r="F3985" s="928" t="s">
        <v>12624</v>
      </c>
      <c r="G3985" s="928" t="s">
        <v>12625</v>
      </c>
      <c r="H3985" s="928" t="s">
        <v>2951</v>
      </c>
      <c r="I3985" s="929" t="s">
        <v>7840</v>
      </c>
      <c r="J3985" s="651">
        <v>1</v>
      </c>
      <c r="K3985" s="176">
        <v>4</v>
      </c>
      <c r="L3985" s="176">
        <v>192</v>
      </c>
      <c r="M3985" s="72">
        <v>192</v>
      </c>
      <c r="N3985" s="1105" t="s">
        <v>5342</v>
      </c>
      <c r="O3985" s="1129" t="str">
        <f t="shared" si="330"/>
        <v/>
      </c>
      <c r="P3985" s="175"/>
      <c r="Q3985" s="175"/>
      <c r="R3985" s="175"/>
      <c r="S3985" s="175"/>
      <c r="T3985" s="175"/>
      <c r="U3985" s="175"/>
      <c r="V3985" s="175"/>
      <c r="W3985" s="175"/>
      <c r="X3985" s="175"/>
      <c r="Y3985" s="175"/>
      <c r="Z3985" s="175"/>
      <c r="AA3985" s="175"/>
      <c r="AB3985" s="175"/>
      <c r="AC3985" s="175"/>
      <c r="AD3985" s="175"/>
      <c r="AE3985" s="175"/>
      <c r="AF3985" s="175"/>
      <c r="AG3985" s="175"/>
    </row>
    <row r="3986" spans="1:33">
      <c r="A3986" s="647" t="str">
        <f t="shared" si="328"/>
        <v>令和5</v>
      </c>
      <c r="B3986" s="738">
        <f t="shared" si="329"/>
        <v>17</v>
      </c>
      <c r="C3986" s="906">
        <v>45269</v>
      </c>
      <c r="D3986" s="906">
        <v>45270</v>
      </c>
      <c r="E3986" s="665">
        <v>2</v>
      </c>
      <c r="F3986" s="928" t="s">
        <v>12626</v>
      </c>
      <c r="G3986" s="928" t="s">
        <v>12565</v>
      </c>
      <c r="H3986" s="928" t="s">
        <v>2951</v>
      </c>
      <c r="I3986" s="929" t="s">
        <v>7840</v>
      </c>
      <c r="J3986" s="651">
        <v>1</v>
      </c>
      <c r="K3986" s="176">
        <v>68</v>
      </c>
      <c r="L3986" s="176">
        <v>264</v>
      </c>
      <c r="M3986" s="72">
        <v>528</v>
      </c>
      <c r="N3986" s="1105"/>
      <c r="O3986" s="1129" t="str">
        <f t="shared" si="330"/>
        <v/>
      </c>
      <c r="P3986" s="175"/>
      <c r="Q3986" s="175"/>
      <c r="R3986" s="175"/>
      <c r="S3986" s="175"/>
      <c r="T3986" s="175"/>
      <c r="U3986" s="175"/>
      <c r="V3986" s="175"/>
      <c r="W3986" s="175"/>
      <c r="X3986" s="175"/>
      <c r="Y3986" s="175"/>
      <c r="Z3986" s="175"/>
      <c r="AA3986" s="175"/>
      <c r="AB3986" s="175"/>
      <c r="AC3986" s="175"/>
      <c r="AD3986" s="175"/>
      <c r="AE3986" s="175"/>
      <c r="AF3986" s="175"/>
      <c r="AG3986" s="175"/>
    </row>
    <row r="3987" spans="1:33">
      <c r="A3987" s="647" t="str">
        <f t="shared" si="328"/>
        <v>令和5</v>
      </c>
      <c r="B3987" s="738">
        <f t="shared" si="329"/>
        <v>130</v>
      </c>
      <c r="C3987" s="906">
        <v>45271</v>
      </c>
      <c r="D3987" s="906"/>
      <c r="E3987" s="665">
        <v>1</v>
      </c>
      <c r="F3987" s="928" t="s">
        <v>12627</v>
      </c>
      <c r="G3987" s="928" t="s">
        <v>7495</v>
      </c>
      <c r="H3987" s="928" t="s">
        <v>12547</v>
      </c>
      <c r="I3987" s="929" t="s">
        <v>12475</v>
      </c>
      <c r="J3987" s="651">
        <v>2</v>
      </c>
      <c r="K3987" s="176">
        <v>2</v>
      </c>
      <c r="L3987" s="176">
        <v>211</v>
      </c>
      <c r="M3987" s="72">
        <v>211</v>
      </c>
      <c r="N3987" s="1105" t="s">
        <v>5342</v>
      </c>
      <c r="O3987" s="1129" t="str">
        <f t="shared" si="330"/>
        <v>●</v>
      </c>
      <c r="P3987" s="175"/>
      <c r="Q3987" s="175"/>
      <c r="R3987" s="175"/>
      <c r="S3987" s="175"/>
      <c r="T3987" s="175"/>
      <c r="U3987" s="175"/>
      <c r="V3987" s="175"/>
      <c r="W3987" s="175"/>
      <c r="X3987" s="175"/>
      <c r="Y3987" s="175"/>
      <c r="Z3987" s="175"/>
      <c r="AA3987" s="175"/>
      <c r="AB3987" s="175"/>
      <c r="AC3987" s="175"/>
      <c r="AD3987" s="175"/>
      <c r="AE3987" s="175"/>
      <c r="AF3987" s="175"/>
      <c r="AG3987" s="175"/>
    </row>
    <row r="3988" spans="1:33">
      <c r="A3988" s="647" t="str">
        <f t="shared" si="328"/>
        <v>令和5</v>
      </c>
      <c r="B3988" s="738">
        <f t="shared" si="329"/>
        <v>143</v>
      </c>
      <c r="C3988" s="906">
        <v>45271</v>
      </c>
      <c r="D3988" s="906"/>
      <c r="E3988" s="665">
        <v>1</v>
      </c>
      <c r="F3988" s="928" t="s">
        <v>7812</v>
      </c>
      <c r="G3988" s="928" t="s">
        <v>12628</v>
      </c>
      <c r="H3988" s="928" t="s">
        <v>2857</v>
      </c>
      <c r="I3988" s="929" t="s">
        <v>7782</v>
      </c>
      <c r="J3988" s="651">
        <v>1</v>
      </c>
      <c r="K3988" s="176">
        <v>1</v>
      </c>
      <c r="L3988" s="176">
        <v>181</v>
      </c>
      <c r="M3988" s="72">
        <v>181</v>
      </c>
      <c r="N3988" s="1105" t="s">
        <v>5342</v>
      </c>
      <c r="O3988" s="1129" t="str">
        <f t="shared" si="330"/>
        <v/>
      </c>
      <c r="P3988" s="175"/>
      <c r="Q3988" s="175"/>
      <c r="R3988" s="175"/>
      <c r="S3988" s="175"/>
      <c r="T3988" s="175"/>
      <c r="U3988" s="175"/>
      <c r="V3988" s="175"/>
      <c r="W3988" s="175"/>
      <c r="X3988" s="175"/>
      <c r="Y3988" s="175"/>
      <c r="Z3988" s="175"/>
      <c r="AA3988" s="175"/>
      <c r="AB3988" s="175"/>
      <c r="AC3988" s="175"/>
      <c r="AD3988" s="175"/>
      <c r="AE3988" s="175"/>
      <c r="AF3988" s="175"/>
      <c r="AG3988" s="175"/>
    </row>
    <row r="3989" spans="1:33">
      <c r="A3989" s="647" t="str">
        <f t="shared" si="328"/>
        <v>令和5</v>
      </c>
      <c r="B3989" s="738">
        <f t="shared" si="329"/>
        <v>67</v>
      </c>
      <c r="C3989" s="906">
        <v>45272</v>
      </c>
      <c r="D3989" s="906"/>
      <c r="E3989" s="665">
        <v>1</v>
      </c>
      <c r="F3989" s="928" t="s">
        <v>12629</v>
      </c>
      <c r="G3989" s="928" t="s">
        <v>7700</v>
      </c>
      <c r="H3989" s="928" t="s">
        <v>7574</v>
      </c>
      <c r="I3989" s="929" t="s">
        <v>7499</v>
      </c>
      <c r="J3989" s="651">
        <v>1</v>
      </c>
      <c r="K3989" s="176">
        <v>7</v>
      </c>
      <c r="L3989" s="176">
        <v>361</v>
      </c>
      <c r="M3989" s="72">
        <v>361</v>
      </c>
      <c r="N3989" s="1105"/>
      <c r="O3989" s="1129" t="str">
        <f t="shared" si="330"/>
        <v>●</v>
      </c>
      <c r="P3989" s="175"/>
      <c r="Q3989" s="175"/>
      <c r="R3989" s="175"/>
      <c r="S3989" s="175"/>
      <c r="T3989" s="175"/>
      <c r="U3989" s="175"/>
      <c r="V3989" s="175"/>
      <c r="W3989" s="175"/>
      <c r="X3989" s="175"/>
      <c r="Y3989" s="175"/>
      <c r="Z3989" s="175"/>
      <c r="AA3989" s="175"/>
      <c r="AB3989" s="175"/>
      <c r="AC3989" s="175"/>
      <c r="AD3989" s="175"/>
      <c r="AE3989" s="175"/>
      <c r="AF3989" s="175"/>
      <c r="AG3989" s="175"/>
    </row>
    <row r="3990" spans="1:33">
      <c r="A3990" s="647" t="str">
        <f t="shared" si="328"/>
        <v>令和5</v>
      </c>
      <c r="B3990" s="738">
        <f t="shared" si="329"/>
        <v>143</v>
      </c>
      <c r="C3990" s="906">
        <v>45272</v>
      </c>
      <c r="D3990" s="906"/>
      <c r="E3990" s="665">
        <v>1</v>
      </c>
      <c r="F3990" s="928" t="s">
        <v>12630</v>
      </c>
      <c r="G3990" s="928" t="s">
        <v>7495</v>
      </c>
      <c r="H3990" s="928" t="s">
        <v>5114</v>
      </c>
      <c r="I3990" s="929" t="s">
        <v>6211</v>
      </c>
      <c r="J3990" s="651">
        <v>1</v>
      </c>
      <c r="K3990" s="176">
        <v>1</v>
      </c>
      <c r="L3990" s="176">
        <v>68</v>
      </c>
      <c r="M3990" s="72">
        <v>68</v>
      </c>
      <c r="N3990" s="1105" t="s">
        <v>5342</v>
      </c>
      <c r="O3990" s="1129" t="str">
        <f t="shared" si="330"/>
        <v>●</v>
      </c>
      <c r="P3990" s="175"/>
      <c r="Q3990" s="175"/>
      <c r="R3990" s="175"/>
      <c r="S3990" s="175"/>
      <c r="T3990" s="175"/>
      <c r="U3990" s="175"/>
      <c r="V3990" s="175"/>
      <c r="W3990" s="175"/>
      <c r="X3990" s="175"/>
      <c r="Y3990" s="175"/>
      <c r="Z3990" s="175"/>
      <c r="AA3990" s="175"/>
      <c r="AB3990" s="175"/>
      <c r="AC3990" s="175"/>
      <c r="AD3990" s="175"/>
      <c r="AE3990" s="175"/>
      <c r="AF3990" s="175"/>
      <c r="AG3990" s="175"/>
    </row>
    <row r="3991" spans="1:33">
      <c r="A3991" s="647" t="str">
        <f t="shared" si="328"/>
        <v>令和5</v>
      </c>
      <c r="B3991" s="738">
        <f t="shared" si="329"/>
        <v>7</v>
      </c>
      <c r="C3991" s="906">
        <v>45272</v>
      </c>
      <c r="D3991" s="906">
        <v>45274</v>
      </c>
      <c r="E3991" s="665">
        <v>3</v>
      </c>
      <c r="F3991" s="928" t="s">
        <v>12631</v>
      </c>
      <c r="G3991" s="928" t="s">
        <v>4578</v>
      </c>
      <c r="H3991" s="928" t="s">
        <v>2954</v>
      </c>
      <c r="I3991" s="929" t="s">
        <v>7840</v>
      </c>
      <c r="J3991" s="651">
        <v>1</v>
      </c>
      <c r="K3991" s="176">
        <v>157</v>
      </c>
      <c r="L3991" s="176">
        <v>324</v>
      </c>
      <c r="M3991" s="72">
        <v>972</v>
      </c>
      <c r="N3991" s="1105"/>
      <c r="O3991" s="1129" t="str">
        <f t="shared" si="330"/>
        <v/>
      </c>
      <c r="P3991" s="175"/>
      <c r="Q3991" s="175"/>
      <c r="R3991" s="175"/>
      <c r="S3991" s="175"/>
      <c r="T3991" s="175"/>
      <c r="U3991" s="175"/>
      <c r="V3991" s="175"/>
      <c r="W3991" s="175"/>
      <c r="X3991" s="175"/>
      <c r="Y3991" s="175"/>
      <c r="Z3991" s="175"/>
      <c r="AA3991" s="175"/>
      <c r="AB3991" s="175"/>
      <c r="AC3991" s="175"/>
      <c r="AD3991" s="175"/>
      <c r="AE3991" s="175"/>
      <c r="AF3991" s="175"/>
      <c r="AG3991" s="175"/>
    </row>
    <row r="3992" spans="1:33">
      <c r="A3992" s="647" t="str">
        <f t="shared" si="328"/>
        <v>令和5</v>
      </c>
      <c r="B3992" s="738">
        <f t="shared" si="329"/>
        <v>143</v>
      </c>
      <c r="C3992" s="906">
        <v>45272</v>
      </c>
      <c r="D3992" s="906"/>
      <c r="E3992" s="665">
        <v>1</v>
      </c>
      <c r="F3992" s="928" t="s">
        <v>12632</v>
      </c>
      <c r="G3992" s="928" t="s">
        <v>12628</v>
      </c>
      <c r="H3992" s="928" t="s">
        <v>7966</v>
      </c>
      <c r="I3992" s="929" t="s">
        <v>7782</v>
      </c>
      <c r="J3992" s="651">
        <v>1</v>
      </c>
      <c r="K3992" s="176">
        <v>1</v>
      </c>
      <c r="L3992" s="176">
        <v>181</v>
      </c>
      <c r="M3992" s="72">
        <v>181</v>
      </c>
      <c r="N3992" s="1105" t="s">
        <v>5342</v>
      </c>
      <c r="O3992" s="1129" t="str">
        <f t="shared" si="330"/>
        <v/>
      </c>
      <c r="P3992" s="175"/>
      <c r="Q3992" s="175"/>
      <c r="R3992" s="175"/>
      <c r="S3992" s="175"/>
      <c r="T3992" s="175"/>
      <c r="U3992" s="175"/>
      <c r="V3992" s="175"/>
      <c r="W3992" s="175"/>
      <c r="X3992" s="175"/>
      <c r="Y3992" s="175"/>
      <c r="Z3992" s="175"/>
      <c r="AA3992" s="175"/>
      <c r="AB3992" s="175"/>
      <c r="AC3992" s="175"/>
      <c r="AD3992" s="175"/>
      <c r="AE3992" s="175"/>
      <c r="AF3992" s="175"/>
      <c r="AG3992" s="175"/>
    </row>
    <row r="3993" spans="1:33">
      <c r="A3993" s="647" t="str">
        <f t="shared" si="328"/>
        <v>令和5</v>
      </c>
      <c r="B3993" s="738">
        <f t="shared" si="329"/>
        <v>143</v>
      </c>
      <c r="C3993" s="906">
        <v>45273</v>
      </c>
      <c r="D3993" s="906"/>
      <c r="E3993" s="665">
        <v>1</v>
      </c>
      <c r="F3993" s="928" t="s">
        <v>12633</v>
      </c>
      <c r="G3993" s="928" t="s">
        <v>7700</v>
      </c>
      <c r="H3993" s="928" t="s">
        <v>2868</v>
      </c>
      <c r="I3993" s="929" t="s">
        <v>12475</v>
      </c>
      <c r="J3993" s="651">
        <v>2</v>
      </c>
      <c r="K3993" s="176">
        <v>1</v>
      </c>
      <c r="L3993" s="176">
        <v>505</v>
      </c>
      <c r="M3993" s="72">
        <v>505</v>
      </c>
      <c r="N3993" s="1105" t="s">
        <v>5342</v>
      </c>
      <c r="O3993" s="1129" t="str">
        <f t="shared" si="330"/>
        <v>●</v>
      </c>
      <c r="P3993" s="175"/>
      <c r="Q3993" s="175"/>
      <c r="R3993" s="175"/>
      <c r="S3993" s="175"/>
      <c r="T3993" s="175"/>
      <c r="U3993" s="175"/>
      <c r="V3993" s="175"/>
      <c r="W3993" s="175"/>
      <c r="X3993" s="175"/>
      <c r="Y3993" s="175"/>
      <c r="Z3993" s="175"/>
      <c r="AA3993" s="175"/>
      <c r="AB3993" s="175"/>
      <c r="AC3993" s="175"/>
      <c r="AD3993" s="175"/>
      <c r="AE3993" s="175"/>
      <c r="AF3993" s="175"/>
      <c r="AG3993" s="175"/>
    </row>
    <row r="3994" spans="1:33">
      <c r="A3994" s="647" t="str">
        <f t="shared" si="328"/>
        <v>令和5</v>
      </c>
      <c r="B3994" s="738">
        <f t="shared" si="329"/>
        <v>67</v>
      </c>
      <c r="C3994" s="906">
        <v>45274</v>
      </c>
      <c r="D3994" s="906"/>
      <c r="E3994" s="665">
        <v>1</v>
      </c>
      <c r="F3994" s="928" t="s">
        <v>12634</v>
      </c>
      <c r="G3994" s="928" t="s">
        <v>3134</v>
      </c>
      <c r="H3994" s="928" t="s">
        <v>2945</v>
      </c>
      <c r="I3994" s="929" t="s">
        <v>12475</v>
      </c>
      <c r="J3994" s="651">
        <v>2</v>
      </c>
      <c r="K3994" s="176">
        <v>7</v>
      </c>
      <c r="L3994" s="176">
        <v>38</v>
      </c>
      <c r="M3994" s="72">
        <v>38</v>
      </c>
      <c r="N3994" s="1105"/>
      <c r="O3994" s="1129" t="str">
        <f t="shared" si="330"/>
        <v/>
      </c>
      <c r="P3994" s="175"/>
      <c r="Q3994" s="175"/>
      <c r="R3994" s="175"/>
      <c r="S3994" s="175"/>
      <c r="T3994" s="175"/>
      <c r="U3994" s="175"/>
      <c r="V3994" s="175"/>
      <c r="W3994" s="175"/>
      <c r="X3994" s="175"/>
      <c r="Y3994" s="175"/>
      <c r="Z3994" s="175"/>
      <c r="AA3994" s="175"/>
      <c r="AB3994" s="175"/>
      <c r="AC3994" s="175"/>
      <c r="AD3994" s="175"/>
      <c r="AE3994" s="175"/>
      <c r="AF3994" s="175"/>
      <c r="AG3994" s="175"/>
    </row>
    <row r="3995" spans="1:33">
      <c r="A3995" s="647" t="str">
        <f t="shared" si="328"/>
        <v>令和5</v>
      </c>
      <c r="B3995" s="738">
        <f t="shared" si="329"/>
        <v>28</v>
      </c>
      <c r="C3995" s="906">
        <v>45278</v>
      </c>
      <c r="D3995" s="906"/>
      <c r="E3995" s="665">
        <v>1</v>
      </c>
      <c r="F3995" s="928" t="s">
        <v>12635</v>
      </c>
      <c r="G3995" s="928" t="s">
        <v>7565</v>
      </c>
      <c r="H3995" s="928" t="s">
        <v>2751</v>
      </c>
      <c r="I3995" s="929" t="s">
        <v>12475</v>
      </c>
      <c r="J3995" s="651">
        <v>1</v>
      </c>
      <c r="K3995" s="176">
        <v>37</v>
      </c>
      <c r="L3995" s="176">
        <v>65</v>
      </c>
      <c r="M3995" s="72">
        <v>65</v>
      </c>
      <c r="N3995" s="1105"/>
      <c r="O3995" s="1129" t="str">
        <f t="shared" si="330"/>
        <v/>
      </c>
      <c r="P3995" s="175"/>
      <c r="Q3995" s="175"/>
      <c r="R3995" s="175"/>
      <c r="S3995" s="175"/>
      <c r="T3995" s="175"/>
      <c r="U3995" s="175"/>
      <c r="V3995" s="175"/>
      <c r="W3995" s="175"/>
      <c r="X3995" s="175"/>
      <c r="Y3995" s="175"/>
      <c r="Z3995" s="175"/>
      <c r="AA3995" s="175"/>
      <c r="AB3995" s="175"/>
      <c r="AC3995" s="175"/>
      <c r="AD3995" s="175"/>
      <c r="AE3995" s="175"/>
      <c r="AF3995" s="175"/>
      <c r="AG3995" s="175"/>
    </row>
    <row r="3996" spans="1:33">
      <c r="A3996" s="647" t="str">
        <f t="shared" si="328"/>
        <v>令和5</v>
      </c>
      <c r="B3996" s="738">
        <f t="shared" si="329"/>
        <v>116</v>
      </c>
      <c r="C3996" s="906">
        <v>45278</v>
      </c>
      <c r="D3996" s="906"/>
      <c r="E3996" s="665">
        <v>1</v>
      </c>
      <c r="F3996" s="928" t="s">
        <v>12636</v>
      </c>
      <c r="G3996" s="928" t="s">
        <v>7495</v>
      </c>
      <c r="H3996" s="928" t="s">
        <v>12488</v>
      </c>
      <c r="I3996" s="929" t="s">
        <v>7782</v>
      </c>
      <c r="J3996" s="651">
        <v>1</v>
      </c>
      <c r="K3996" s="176">
        <v>3</v>
      </c>
      <c r="L3996" s="176">
        <v>178</v>
      </c>
      <c r="M3996" s="72">
        <v>178</v>
      </c>
      <c r="N3996" s="1105" t="s">
        <v>5342</v>
      </c>
      <c r="O3996" s="1129" t="str">
        <f t="shared" si="330"/>
        <v>●</v>
      </c>
      <c r="P3996" s="175"/>
      <c r="Q3996" s="175"/>
      <c r="R3996" s="175"/>
      <c r="S3996" s="175"/>
      <c r="T3996" s="175"/>
      <c r="U3996" s="175"/>
      <c r="V3996" s="175"/>
      <c r="W3996" s="175"/>
      <c r="X3996" s="175"/>
      <c r="Y3996" s="175"/>
      <c r="Z3996" s="175"/>
      <c r="AA3996" s="175"/>
      <c r="AB3996" s="175"/>
      <c r="AC3996" s="175"/>
      <c r="AD3996" s="175"/>
      <c r="AE3996" s="175"/>
      <c r="AF3996" s="175"/>
      <c r="AG3996" s="175"/>
    </row>
    <row r="3997" spans="1:33">
      <c r="A3997" s="647" t="str">
        <f t="shared" si="328"/>
        <v>令和5</v>
      </c>
      <c r="B3997" s="738">
        <f t="shared" si="329"/>
        <v>130</v>
      </c>
      <c r="C3997" s="906">
        <v>45279</v>
      </c>
      <c r="D3997" s="906"/>
      <c r="E3997" s="665">
        <v>1</v>
      </c>
      <c r="F3997" s="928" t="s">
        <v>12637</v>
      </c>
      <c r="G3997" s="928" t="s">
        <v>7700</v>
      </c>
      <c r="H3997" s="928" t="s">
        <v>7574</v>
      </c>
      <c r="I3997" s="929" t="s">
        <v>7499</v>
      </c>
      <c r="J3997" s="651">
        <v>1</v>
      </c>
      <c r="K3997" s="176">
        <v>2</v>
      </c>
      <c r="L3997" s="176">
        <v>632</v>
      </c>
      <c r="M3997" s="72">
        <v>632</v>
      </c>
      <c r="N3997" s="1105" t="s">
        <v>5342</v>
      </c>
      <c r="O3997" s="1129" t="str">
        <f t="shared" si="330"/>
        <v>●</v>
      </c>
      <c r="P3997" s="175"/>
      <c r="Q3997" s="175"/>
      <c r="R3997" s="175"/>
      <c r="S3997" s="175"/>
      <c r="T3997" s="175"/>
      <c r="U3997" s="175"/>
      <c r="V3997" s="175"/>
      <c r="W3997" s="175"/>
      <c r="X3997" s="175"/>
      <c r="Y3997" s="175"/>
      <c r="Z3997" s="175"/>
      <c r="AA3997" s="175"/>
      <c r="AB3997" s="175"/>
      <c r="AC3997" s="175"/>
      <c r="AD3997" s="175"/>
      <c r="AE3997" s="175"/>
      <c r="AF3997" s="175"/>
      <c r="AG3997" s="175"/>
    </row>
    <row r="3998" spans="1:33">
      <c r="A3998" s="647" t="str">
        <f t="shared" si="328"/>
        <v>令和5</v>
      </c>
      <c r="B3998" s="738">
        <f t="shared" si="329"/>
        <v>96</v>
      </c>
      <c r="C3998" s="906">
        <v>45281</v>
      </c>
      <c r="D3998" s="906"/>
      <c r="E3998" s="665">
        <v>1</v>
      </c>
      <c r="F3998" s="928" t="s">
        <v>12638</v>
      </c>
      <c r="G3998" s="928" t="s">
        <v>7495</v>
      </c>
      <c r="H3998" s="928" t="s">
        <v>1854</v>
      </c>
      <c r="I3998" s="929" t="s">
        <v>7499</v>
      </c>
      <c r="J3998" s="651">
        <v>1</v>
      </c>
      <c r="K3998" s="176">
        <v>5</v>
      </c>
      <c r="L3998" s="176">
        <v>309</v>
      </c>
      <c r="M3998" s="72">
        <v>309</v>
      </c>
      <c r="N3998" s="1105" t="s">
        <v>5342</v>
      </c>
      <c r="O3998" s="1129" t="str">
        <f t="shared" si="330"/>
        <v>●</v>
      </c>
      <c r="P3998" s="175"/>
      <c r="Q3998" s="175"/>
      <c r="R3998" s="175"/>
      <c r="S3998" s="175"/>
      <c r="T3998" s="175"/>
      <c r="U3998" s="175"/>
      <c r="V3998" s="175"/>
      <c r="W3998" s="175"/>
      <c r="X3998" s="175"/>
      <c r="Y3998" s="175"/>
      <c r="Z3998" s="175"/>
      <c r="AA3998" s="175"/>
      <c r="AB3998" s="175"/>
      <c r="AC3998" s="175"/>
      <c r="AD3998" s="175"/>
      <c r="AE3998" s="175"/>
      <c r="AF3998" s="175"/>
      <c r="AG3998" s="175"/>
    </row>
    <row r="3999" spans="1:33">
      <c r="A3999" s="647" t="str">
        <f t="shared" si="328"/>
        <v>令和5</v>
      </c>
      <c r="B3999" s="738">
        <f t="shared" si="329"/>
        <v>143</v>
      </c>
      <c r="C3999" s="906">
        <v>45281</v>
      </c>
      <c r="D3999" s="906"/>
      <c r="E3999" s="665">
        <v>1</v>
      </c>
      <c r="F3999" s="928" t="s">
        <v>7633</v>
      </c>
      <c r="G3999" s="928" t="s">
        <v>7495</v>
      </c>
      <c r="H3999" s="928" t="s">
        <v>3024</v>
      </c>
      <c r="I3999" s="929" t="s">
        <v>6211</v>
      </c>
      <c r="J3999" s="651">
        <v>1</v>
      </c>
      <c r="K3999" s="176">
        <v>1</v>
      </c>
      <c r="L3999" s="176">
        <v>216</v>
      </c>
      <c r="M3999" s="72">
        <v>216</v>
      </c>
      <c r="N3999" s="1105" t="s">
        <v>5342</v>
      </c>
      <c r="O3999" s="1129" t="str">
        <f t="shared" si="330"/>
        <v>●</v>
      </c>
      <c r="P3999" s="175"/>
      <c r="Q3999" s="175"/>
      <c r="R3999" s="175"/>
      <c r="S3999" s="175"/>
      <c r="T3999" s="175"/>
      <c r="U3999" s="175"/>
      <c r="V3999" s="175"/>
      <c r="W3999" s="175"/>
      <c r="X3999" s="175"/>
      <c r="Y3999" s="175"/>
      <c r="Z3999" s="175"/>
      <c r="AA3999" s="175"/>
      <c r="AB3999" s="175"/>
      <c r="AC3999" s="175"/>
      <c r="AD3999" s="175"/>
      <c r="AE3999" s="175"/>
      <c r="AF3999" s="175"/>
      <c r="AG3999" s="175"/>
    </row>
    <row r="4000" spans="1:33">
      <c r="A4000" s="647" t="str">
        <f t="shared" si="328"/>
        <v>令和5</v>
      </c>
      <c r="B4000" s="738">
        <f t="shared" si="329"/>
        <v>62</v>
      </c>
      <c r="C4000" s="906">
        <v>45300</v>
      </c>
      <c r="D4000" s="906"/>
      <c r="E4000" s="665">
        <v>1</v>
      </c>
      <c r="F4000" s="928" t="s">
        <v>12639</v>
      </c>
      <c r="G4000" s="928" t="s">
        <v>7495</v>
      </c>
      <c r="H4000" s="928" t="s">
        <v>2852</v>
      </c>
      <c r="I4000" s="929" t="s">
        <v>4268</v>
      </c>
      <c r="J4000" s="651">
        <v>2</v>
      </c>
      <c r="K4000" s="176">
        <v>8</v>
      </c>
      <c r="L4000" s="176">
        <v>918</v>
      </c>
      <c r="M4000" s="72">
        <v>918</v>
      </c>
      <c r="N4000" s="1105"/>
      <c r="O4000" s="1129" t="str">
        <f t="shared" si="330"/>
        <v>●</v>
      </c>
      <c r="P4000" s="175"/>
      <c r="Q4000" s="175"/>
      <c r="R4000" s="175"/>
      <c r="S4000" s="175"/>
      <c r="T4000" s="175"/>
      <c r="U4000" s="175"/>
      <c r="V4000" s="175"/>
      <c r="W4000" s="175"/>
      <c r="X4000" s="175"/>
      <c r="Y4000" s="175"/>
      <c r="Z4000" s="175"/>
      <c r="AA4000" s="175"/>
      <c r="AB4000" s="175"/>
      <c r="AC4000" s="175"/>
      <c r="AD4000" s="175"/>
      <c r="AE4000" s="175"/>
      <c r="AF4000" s="175"/>
      <c r="AG4000" s="175"/>
    </row>
    <row r="4001" spans="1:33">
      <c r="A4001" s="647" t="str">
        <f t="shared" si="328"/>
        <v>令和5</v>
      </c>
      <c r="B4001" s="738">
        <f t="shared" si="329"/>
        <v>62</v>
      </c>
      <c r="C4001" s="906">
        <v>45300</v>
      </c>
      <c r="D4001" s="906">
        <v>45306</v>
      </c>
      <c r="E4001" s="665">
        <v>7</v>
      </c>
      <c r="F4001" s="928" t="s">
        <v>12640</v>
      </c>
      <c r="G4001" s="928" t="s">
        <v>7495</v>
      </c>
      <c r="H4001" s="928" t="s">
        <v>2852</v>
      </c>
      <c r="I4001" s="929" t="s">
        <v>4268</v>
      </c>
      <c r="J4001" s="651">
        <v>2</v>
      </c>
      <c r="K4001" s="176">
        <v>8</v>
      </c>
      <c r="L4001" s="176">
        <v>4846</v>
      </c>
      <c r="M4001" s="72">
        <v>33922</v>
      </c>
      <c r="N4001" s="1105"/>
      <c r="O4001" s="1129" t="str">
        <f t="shared" si="330"/>
        <v>●</v>
      </c>
      <c r="P4001" s="175"/>
      <c r="Q4001" s="175"/>
      <c r="R4001" s="175"/>
      <c r="S4001" s="175"/>
      <c r="T4001" s="175"/>
      <c r="U4001" s="175"/>
      <c r="V4001" s="175"/>
      <c r="W4001" s="175"/>
      <c r="X4001" s="175"/>
      <c r="Y4001" s="175"/>
      <c r="Z4001" s="175"/>
      <c r="AA4001" s="175"/>
      <c r="AB4001" s="175"/>
      <c r="AC4001" s="175"/>
      <c r="AD4001" s="175"/>
      <c r="AE4001" s="175"/>
      <c r="AF4001" s="175"/>
      <c r="AG4001" s="175"/>
    </row>
    <row r="4002" spans="1:33">
      <c r="A4002" s="647" t="str">
        <f t="shared" si="328"/>
        <v>令和5</v>
      </c>
      <c r="B4002" s="738">
        <f t="shared" si="329"/>
        <v>17</v>
      </c>
      <c r="C4002" s="906">
        <v>45302</v>
      </c>
      <c r="D4002" s="906">
        <v>45303</v>
      </c>
      <c r="E4002" s="665">
        <v>2</v>
      </c>
      <c r="F4002" s="928" t="s">
        <v>12641</v>
      </c>
      <c r="G4002" s="928" t="s">
        <v>12642</v>
      </c>
      <c r="H4002" s="928" t="s">
        <v>12547</v>
      </c>
      <c r="I4002" s="929" t="s">
        <v>12475</v>
      </c>
      <c r="J4002" s="651">
        <v>1</v>
      </c>
      <c r="K4002" s="176">
        <v>68</v>
      </c>
      <c r="L4002" s="176">
        <v>100</v>
      </c>
      <c r="M4002" s="72">
        <v>200</v>
      </c>
      <c r="N4002" s="1105"/>
      <c r="O4002" s="1129" t="str">
        <f t="shared" si="330"/>
        <v>●</v>
      </c>
      <c r="P4002" s="175"/>
      <c r="Q4002" s="175"/>
      <c r="R4002" s="175"/>
      <c r="S4002" s="175"/>
      <c r="T4002" s="175"/>
      <c r="U4002" s="175"/>
      <c r="V4002" s="175"/>
      <c r="W4002" s="175"/>
      <c r="X4002" s="175"/>
      <c r="Y4002" s="175"/>
      <c r="Z4002" s="175"/>
      <c r="AA4002" s="175"/>
      <c r="AB4002" s="175"/>
      <c r="AC4002" s="175"/>
      <c r="AD4002" s="175"/>
      <c r="AE4002" s="175"/>
      <c r="AF4002" s="175"/>
      <c r="AG4002" s="175"/>
    </row>
    <row r="4003" spans="1:33">
      <c r="A4003" s="647" t="str">
        <f t="shared" si="328"/>
        <v>令和5</v>
      </c>
      <c r="B4003" s="738">
        <f t="shared" si="329"/>
        <v>31</v>
      </c>
      <c r="C4003" s="906">
        <v>45302</v>
      </c>
      <c r="D4003" s="906"/>
      <c r="E4003" s="665">
        <v>1</v>
      </c>
      <c r="F4003" s="928" t="s">
        <v>12643</v>
      </c>
      <c r="G4003" s="928" t="s">
        <v>12644</v>
      </c>
      <c r="H4003" s="928" t="s">
        <v>2852</v>
      </c>
      <c r="I4003" s="929" t="s">
        <v>4268</v>
      </c>
      <c r="J4003" s="651">
        <v>1</v>
      </c>
      <c r="K4003" s="176">
        <v>30</v>
      </c>
      <c r="L4003" s="176">
        <v>54</v>
      </c>
      <c r="M4003" s="72">
        <v>54</v>
      </c>
      <c r="N4003" s="1105"/>
      <c r="O4003" s="1129" t="str">
        <f t="shared" si="330"/>
        <v/>
      </c>
      <c r="P4003" s="175"/>
      <c r="Q4003" s="175"/>
      <c r="R4003" s="175"/>
      <c r="S4003" s="175"/>
      <c r="T4003" s="175"/>
      <c r="U4003" s="175"/>
      <c r="V4003" s="175"/>
      <c r="W4003" s="175"/>
      <c r="X4003" s="175"/>
      <c r="Y4003" s="175"/>
      <c r="Z4003" s="175"/>
      <c r="AA4003" s="175"/>
      <c r="AB4003" s="175"/>
      <c r="AC4003" s="175"/>
      <c r="AD4003" s="175"/>
      <c r="AE4003" s="175"/>
      <c r="AF4003" s="175"/>
      <c r="AG4003" s="175"/>
    </row>
    <row r="4004" spans="1:33">
      <c r="A4004" s="647" t="str">
        <f t="shared" ref="A4004:A4067" si="331">IF(TEXT(EDATE(C4004,-3),"ggge")="平成31","令和1",TEXT(EDATE(C4004,-3),"ggge"))</f>
        <v>令和5</v>
      </c>
      <c r="B4004" s="738">
        <f t="shared" ref="B4004:B4046" si="332">IF(ISBLANK(K4004),"-",COUNTIFS($K:$K,"&gt;"&amp;K4004,A:A,A4004)+1)</f>
        <v>83</v>
      </c>
      <c r="C4004" s="906">
        <v>45306</v>
      </c>
      <c r="D4004" s="906"/>
      <c r="E4004" s="665">
        <v>1</v>
      </c>
      <c r="F4004" s="928" t="s">
        <v>12645</v>
      </c>
      <c r="G4004" s="928" t="s">
        <v>7495</v>
      </c>
      <c r="H4004" s="928" t="s">
        <v>2868</v>
      </c>
      <c r="I4004" s="929" t="s">
        <v>12475</v>
      </c>
      <c r="J4004" s="651">
        <v>2</v>
      </c>
      <c r="K4004" s="176">
        <v>6</v>
      </c>
      <c r="L4004" s="176">
        <v>98</v>
      </c>
      <c r="M4004" s="72">
        <v>98</v>
      </c>
      <c r="N4004" s="1105"/>
      <c r="O4004" s="1129" t="str">
        <f t="shared" si="330"/>
        <v>●</v>
      </c>
      <c r="P4004" s="175"/>
      <c r="Q4004" s="175"/>
      <c r="R4004" s="175"/>
      <c r="S4004" s="175"/>
      <c r="T4004" s="175"/>
      <c r="U4004" s="175"/>
      <c r="V4004" s="175"/>
      <c r="W4004" s="175"/>
      <c r="X4004" s="175"/>
      <c r="Y4004" s="175"/>
      <c r="Z4004" s="175"/>
      <c r="AA4004" s="175"/>
      <c r="AB4004" s="175"/>
      <c r="AC4004" s="175"/>
      <c r="AD4004" s="175"/>
      <c r="AE4004" s="175"/>
      <c r="AF4004" s="175"/>
      <c r="AG4004" s="175"/>
    </row>
    <row r="4005" spans="1:33">
      <c r="A4005" s="647" t="str">
        <f t="shared" si="331"/>
        <v>令和5</v>
      </c>
      <c r="B4005" s="738">
        <f t="shared" si="332"/>
        <v>143</v>
      </c>
      <c r="C4005" s="906">
        <v>45309</v>
      </c>
      <c r="D4005" s="906"/>
      <c r="E4005" s="665">
        <v>1</v>
      </c>
      <c r="F4005" s="928" t="s">
        <v>12646</v>
      </c>
      <c r="G4005" s="928" t="s">
        <v>7495</v>
      </c>
      <c r="H4005" s="928" t="s">
        <v>2868</v>
      </c>
      <c r="I4005" s="929" t="s">
        <v>12475</v>
      </c>
      <c r="J4005" s="651">
        <v>2</v>
      </c>
      <c r="K4005" s="176">
        <v>1</v>
      </c>
      <c r="L4005" s="176">
        <v>571</v>
      </c>
      <c r="M4005" s="72">
        <v>571</v>
      </c>
      <c r="N4005" s="1105" t="s">
        <v>5342</v>
      </c>
      <c r="O4005" s="1129" t="str">
        <f t="shared" si="330"/>
        <v>●</v>
      </c>
      <c r="P4005" s="175"/>
      <c r="Q4005" s="175"/>
      <c r="R4005" s="175"/>
      <c r="S4005" s="175"/>
      <c r="T4005" s="175"/>
      <c r="U4005" s="175"/>
      <c r="V4005" s="175"/>
      <c r="W4005" s="175"/>
      <c r="X4005" s="175"/>
      <c r="Y4005" s="175"/>
      <c r="Z4005" s="175"/>
      <c r="AA4005" s="175"/>
      <c r="AB4005" s="175"/>
      <c r="AC4005" s="175"/>
      <c r="AD4005" s="175"/>
      <c r="AE4005" s="175"/>
      <c r="AF4005" s="175"/>
      <c r="AG4005" s="175"/>
    </row>
    <row r="4006" spans="1:33">
      <c r="A4006" s="647" t="str">
        <f t="shared" si="331"/>
        <v>令和5</v>
      </c>
      <c r="B4006" s="738">
        <f t="shared" si="332"/>
        <v>40</v>
      </c>
      <c r="C4006" s="906">
        <v>45310</v>
      </c>
      <c r="D4006" s="906"/>
      <c r="E4006" s="665">
        <v>1</v>
      </c>
      <c r="F4006" s="928" t="s">
        <v>12647</v>
      </c>
      <c r="G4006" s="928" t="s">
        <v>12648</v>
      </c>
      <c r="H4006" s="928" t="s">
        <v>12649</v>
      </c>
      <c r="I4006" s="929" t="s">
        <v>7782</v>
      </c>
      <c r="J4006" s="651">
        <v>1</v>
      </c>
      <c r="K4006" s="176">
        <v>17</v>
      </c>
      <c r="L4006" s="176">
        <v>75</v>
      </c>
      <c r="M4006" s="72">
        <v>75</v>
      </c>
      <c r="N4006" s="1105"/>
      <c r="O4006" s="1129" t="str">
        <f t="shared" si="330"/>
        <v/>
      </c>
      <c r="P4006" s="175"/>
      <c r="Q4006" s="175"/>
      <c r="R4006" s="175"/>
      <c r="S4006" s="175"/>
      <c r="T4006" s="175"/>
      <c r="U4006" s="175"/>
      <c r="V4006" s="175"/>
      <c r="W4006" s="175"/>
      <c r="X4006" s="175"/>
      <c r="Y4006" s="175"/>
      <c r="Z4006" s="175"/>
      <c r="AA4006" s="175"/>
      <c r="AB4006" s="175"/>
      <c r="AC4006" s="175"/>
      <c r="AD4006" s="175"/>
      <c r="AE4006" s="175"/>
      <c r="AF4006" s="175"/>
      <c r="AG4006" s="175"/>
    </row>
    <row r="4007" spans="1:33">
      <c r="A4007" s="647" t="str">
        <f t="shared" si="331"/>
        <v>令和5</v>
      </c>
      <c r="B4007" s="738">
        <f t="shared" si="332"/>
        <v>40</v>
      </c>
      <c r="C4007" s="906">
        <v>45310</v>
      </c>
      <c r="D4007" s="906"/>
      <c r="E4007" s="665">
        <v>1</v>
      </c>
      <c r="F4007" s="928" t="s">
        <v>12650</v>
      </c>
      <c r="G4007" s="928" t="s">
        <v>7495</v>
      </c>
      <c r="H4007" s="928" t="s">
        <v>12573</v>
      </c>
      <c r="I4007" s="929" t="s">
        <v>7782</v>
      </c>
      <c r="J4007" s="651">
        <v>1</v>
      </c>
      <c r="K4007" s="176">
        <v>17</v>
      </c>
      <c r="L4007" s="176">
        <v>95</v>
      </c>
      <c r="M4007" s="72">
        <v>95</v>
      </c>
      <c r="N4007" s="1105"/>
      <c r="O4007" s="1129" t="str">
        <f t="shared" si="330"/>
        <v>●</v>
      </c>
      <c r="P4007" s="175"/>
      <c r="Q4007" s="175"/>
      <c r="R4007" s="175"/>
      <c r="S4007" s="175"/>
      <c r="T4007" s="175"/>
      <c r="U4007" s="175"/>
      <c r="V4007" s="175"/>
      <c r="W4007" s="175"/>
      <c r="X4007" s="175"/>
      <c r="Y4007" s="175"/>
      <c r="Z4007" s="175"/>
      <c r="AA4007" s="175"/>
      <c r="AB4007" s="175"/>
      <c r="AC4007" s="175"/>
      <c r="AD4007" s="175"/>
      <c r="AE4007" s="175"/>
      <c r="AF4007" s="175"/>
      <c r="AG4007" s="175"/>
    </row>
    <row r="4008" spans="1:33">
      <c r="A4008" s="647" t="str">
        <f t="shared" si="331"/>
        <v>令和5</v>
      </c>
      <c r="B4008" s="738">
        <f t="shared" si="332"/>
        <v>51</v>
      </c>
      <c r="C4008" s="906">
        <v>45311</v>
      </c>
      <c r="D4008" s="906"/>
      <c r="E4008" s="665">
        <v>1</v>
      </c>
      <c r="F4008" s="928" t="s">
        <v>12651</v>
      </c>
      <c r="G4008" s="928" t="s">
        <v>7661</v>
      </c>
      <c r="H4008" s="928" t="s">
        <v>2951</v>
      </c>
      <c r="I4008" s="929" t="s">
        <v>7840</v>
      </c>
      <c r="J4008" s="651">
        <v>1</v>
      </c>
      <c r="K4008" s="176">
        <v>12</v>
      </c>
      <c r="L4008" s="176">
        <v>170</v>
      </c>
      <c r="M4008" s="72">
        <v>170</v>
      </c>
      <c r="N4008" s="1105" t="s">
        <v>5342</v>
      </c>
      <c r="O4008" s="1129" t="str">
        <f t="shared" si="330"/>
        <v>●</v>
      </c>
      <c r="P4008" s="175"/>
      <c r="Q4008" s="175"/>
      <c r="R4008" s="175"/>
      <c r="S4008" s="175"/>
      <c r="T4008" s="175"/>
      <c r="U4008" s="175"/>
      <c r="V4008" s="175"/>
      <c r="W4008" s="175"/>
      <c r="X4008" s="175"/>
      <c r="Y4008" s="175"/>
      <c r="Z4008" s="175"/>
      <c r="AA4008" s="175"/>
      <c r="AB4008" s="175"/>
      <c r="AC4008" s="175"/>
      <c r="AD4008" s="175"/>
      <c r="AE4008" s="175"/>
      <c r="AF4008" s="175"/>
      <c r="AG4008" s="175"/>
    </row>
    <row r="4009" spans="1:33">
      <c r="A4009" s="647" t="str">
        <f t="shared" si="331"/>
        <v>令和5</v>
      </c>
      <c r="B4009" s="738">
        <f t="shared" si="332"/>
        <v>143</v>
      </c>
      <c r="C4009" s="906">
        <v>45314</v>
      </c>
      <c r="D4009" s="906"/>
      <c r="E4009" s="665">
        <v>1</v>
      </c>
      <c r="F4009" s="928" t="s">
        <v>12652</v>
      </c>
      <c r="G4009" s="928" t="s">
        <v>12653</v>
      </c>
      <c r="H4009" s="928" t="s">
        <v>3444</v>
      </c>
      <c r="I4009" s="929" t="s">
        <v>7840</v>
      </c>
      <c r="J4009" s="651">
        <v>1</v>
      </c>
      <c r="K4009" s="176">
        <v>1</v>
      </c>
      <c r="L4009" s="176">
        <v>14</v>
      </c>
      <c r="M4009" s="72">
        <v>14</v>
      </c>
      <c r="N4009" s="1105"/>
      <c r="O4009" s="1129" t="str">
        <f t="shared" si="330"/>
        <v/>
      </c>
      <c r="P4009" s="175"/>
      <c r="Q4009" s="175"/>
      <c r="R4009" s="175"/>
      <c r="S4009" s="175"/>
      <c r="T4009" s="175"/>
      <c r="U4009" s="175"/>
      <c r="V4009" s="175"/>
      <c r="W4009" s="175"/>
      <c r="X4009" s="175"/>
      <c r="Y4009" s="175"/>
      <c r="Z4009" s="175"/>
      <c r="AA4009" s="175"/>
      <c r="AB4009" s="175"/>
      <c r="AC4009" s="175"/>
      <c r="AD4009" s="175"/>
      <c r="AE4009" s="175"/>
      <c r="AF4009" s="175"/>
      <c r="AG4009" s="175"/>
    </row>
    <row r="4010" spans="1:33">
      <c r="A4010" s="647" t="str">
        <f t="shared" si="331"/>
        <v>令和5</v>
      </c>
      <c r="B4010" s="738">
        <f t="shared" si="332"/>
        <v>34</v>
      </c>
      <c r="C4010" s="906">
        <v>45315</v>
      </c>
      <c r="D4010" s="906"/>
      <c r="E4010" s="665">
        <v>1</v>
      </c>
      <c r="F4010" s="928" t="s">
        <v>12654</v>
      </c>
      <c r="G4010" s="928" t="s">
        <v>12655</v>
      </c>
      <c r="H4010" s="928" t="s">
        <v>3444</v>
      </c>
      <c r="I4010" s="929" t="s">
        <v>7840</v>
      </c>
      <c r="J4010" s="651">
        <v>1</v>
      </c>
      <c r="K4010" s="176">
        <v>25</v>
      </c>
      <c r="L4010" s="176">
        <v>115</v>
      </c>
      <c r="M4010" s="72">
        <v>115</v>
      </c>
      <c r="N4010" s="1105"/>
      <c r="O4010" s="1129" t="str">
        <f t="shared" si="330"/>
        <v/>
      </c>
      <c r="P4010" s="175"/>
      <c r="Q4010" s="175"/>
      <c r="R4010" s="175"/>
      <c r="S4010" s="175"/>
      <c r="T4010" s="175"/>
      <c r="U4010" s="175"/>
      <c r="V4010" s="175"/>
      <c r="W4010" s="175"/>
      <c r="X4010" s="175"/>
      <c r="Y4010" s="175"/>
      <c r="Z4010" s="175"/>
      <c r="AA4010" s="175"/>
      <c r="AB4010" s="175"/>
      <c r="AC4010" s="175"/>
      <c r="AD4010" s="175"/>
      <c r="AE4010" s="175"/>
      <c r="AF4010" s="175"/>
      <c r="AG4010" s="175"/>
    </row>
    <row r="4011" spans="1:33">
      <c r="A4011" s="647" t="str">
        <f t="shared" si="331"/>
        <v>令和5</v>
      </c>
      <c r="B4011" s="738">
        <f t="shared" si="332"/>
        <v>34</v>
      </c>
      <c r="C4011" s="906">
        <v>45315</v>
      </c>
      <c r="D4011" s="906"/>
      <c r="E4011" s="665">
        <v>1</v>
      </c>
      <c r="F4011" s="928" t="s">
        <v>12656</v>
      </c>
      <c r="G4011" s="928" t="s">
        <v>12657</v>
      </c>
      <c r="H4011" s="928" t="s">
        <v>3444</v>
      </c>
      <c r="I4011" s="929" t="s">
        <v>7840</v>
      </c>
      <c r="J4011" s="651">
        <v>1</v>
      </c>
      <c r="K4011" s="176">
        <v>25</v>
      </c>
      <c r="L4011" s="176">
        <v>40</v>
      </c>
      <c r="M4011" s="72">
        <v>40</v>
      </c>
      <c r="N4011" s="1105"/>
      <c r="O4011" s="1129" t="str">
        <f t="shared" si="330"/>
        <v/>
      </c>
      <c r="P4011" s="175"/>
      <c r="Q4011" s="175"/>
      <c r="R4011" s="175"/>
      <c r="S4011" s="175"/>
      <c r="T4011" s="175"/>
      <c r="U4011" s="175"/>
      <c r="V4011" s="175"/>
      <c r="W4011" s="175"/>
      <c r="X4011" s="175"/>
      <c r="Y4011" s="175"/>
      <c r="Z4011" s="175"/>
      <c r="AA4011" s="175"/>
      <c r="AB4011" s="175"/>
      <c r="AC4011" s="175"/>
      <c r="AD4011" s="175"/>
      <c r="AE4011" s="175"/>
      <c r="AF4011" s="175"/>
      <c r="AG4011" s="175"/>
    </row>
    <row r="4012" spans="1:33">
      <c r="A4012" s="647" t="str">
        <f t="shared" si="331"/>
        <v>令和5</v>
      </c>
      <c r="B4012" s="738">
        <f t="shared" si="332"/>
        <v>67</v>
      </c>
      <c r="C4012" s="906">
        <v>45316</v>
      </c>
      <c r="D4012" s="906"/>
      <c r="E4012" s="665">
        <v>1</v>
      </c>
      <c r="F4012" s="928" t="s">
        <v>12658</v>
      </c>
      <c r="G4012" s="928" t="s">
        <v>12659</v>
      </c>
      <c r="H4012" s="928" t="s">
        <v>2945</v>
      </c>
      <c r="I4012" s="929" t="s">
        <v>12475</v>
      </c>
      <c r="J4012" s="651">
        <v>2</v>
      </c>
      <c r="K4012" s="176">
        <v>7</v>
      </c>
      <c r="L4012" s="176">
        <v>15</v>
      </c>
      <c r="M4012" s="72">
        <v>15</v>
      </c>
      <c r="N4012" s="1105"/>
      <c r="O4012" s="1129" t="str">
        <f t="shared" si="330"/>
        <v/>
      </c>
      <c r="P4012" s="175"/>
      <c r="Q4012" s="175"/>
      <c r="R4012" s="175"/>
      <c r="S4012" s="175"/>
      <c r="T4012" s="175"/>
      <c r="U4012" s="175"/>
      <c r="V4012" s="175"/>
      <c r="W4012" s="175"/>
      <c r="X4012" s="175"/>
      <c r="Y4012" s="175"/>
      <c r="Z4012" s="175"/>
      <c r="AA4012" s="175"/>
      <c r="AB4012" s="175"/>
      <c r="AC4012" s="175"/>
      <c r="AD4012" s="175"/>
      <c r="AE4012" s="175"/>
      <c r="AF4012" s="175"/>
      <c r="AG4012" s="175"/>
    </row>
    <row r="4013" spans="1:33">
      <c r="A4013" s="647" t="str">
        <f t="shared" si="331"/>
        <v>令和5</v>
      </c>
      <c r="B4013" s="738">
        <f t="shared" si="332"/>
        <v>67</v>
      </c>
      <c r="C4013" s="906">
        <v>45318</v>
      </c>
      <c r="D4013" s="906"/>
      <c r="E4013" s="665">
        <v>1</v>
      </c>
      <c r="F4013" s="928" t="s">
        <v>12660</v>
      </c>
      <c r="G4013" s="928" t="s">
        <v>12661</v>
      </c>
      <c r="H4013" s="928" t="s">
        <v>12543</v>
      </c>
      <c r="I4013" s="929" t="s">
        <v>7782</v>
      </c>
      <c r="J4013" s="651">
        <v>1</v>
      </c>
      <c r="K4013" s="176">
        <v>7</v>
      </c>
      <c r="L4013" s="176">
        <v>975</v>
      </c>
      <c r="M4013" s="72">
        <v>975</v>
      </c>
      <c r="N4013" s="1105" t="s">
        <v>5342</v>
      </c>
      <c r="O4013" s="1129" t="str">
        <f t="shared" si="330"/>
        <v>●</v>
      </c>
      <c r="P4013" s="175"/>
      <c r="Q4013" s="175"/>
      <c r="R4013" s="175"/>
      <c r="S4013" s="175"/>
      <c r="T4013" s="175"/>
      <c r="U4013" s="175"/>
      <c r="V4013" s="175"/>
      <c r="W4013" s="175"/>
      <c r="X4013" s="175"/>
      <c r="Y4013" s="175"/>
      <c r="Z4013" s="175"/>
      <c r="AA4013" s="175"/>
      <c r="AB4013" s="175"/>
      <c r="AC4013" s="175"/>
      <c r="AD4013" s="175"/>
      <c r="AE4013" s="175"/>
      <c r="AF4013" s="175"/>
      <c r="AG4013" s="175"/>
    </row>
    <row r="4014" spans="1:33">
      <c r="A4014" s="647" t="str">
        <f t="shared" si="331"/>
        <v>令和5</v>
      </c>
      <c r="B4014" s="738">
        <f t="shared" si="332"/>
        <v>27</v>
      </c>
      <c r="C4014" s="906">
        <v>45322</v>
      </c>
      <c r="D4014" s="906">
        <v>45323</v>
      </c>
      <c r="E4014" s="665">
        <v>2</v>
      </c>
      <c r="F4014" s="928" t="s">
        <v>12662</v>
      </c>
      <c r="G4014" s="928" t="s">
        <v>7661</v>
      </c>
      <c r="H4014" s="928" t="s">
        <v>2868</v>
      </c>
      <c r="I4014" s="929" t="s">
        <v>12475</v>
      </c>
      <c r="J4014" s="651">
        <v>1</v>
      </c>
      <c r="K4014" s="176">
        <v>44</v>
      </c>
      <c r="L4014" s="176">
        <v>106</v>
      </c>
      <c r="M4014" s="72">
        <v>212</v>
      </c>
      <c r="N4014" s="1105"/>
      <c r="O4014" s="1129" t="str">
        <f t="shared" si="330"/>
        <v>●</v>
      </c>
      <c r="P4014" s="175"/>
      <c r="Q4014" s="175"/>
      <c r="R4014" s="175"/>
      <c r="S4014" s="175"/>
      <c r="T4014" s="175"/>
      <c r="U4014" s="175"/>
      <c r="V4014" s="175"/>
      <c r="W4014" s="175"/>
      <c r="X4014" s="175"/>
      <c r="Y4014" s="175"/>
      <c r="Z4014" s="175"/>
      <c r="AA4014" s="175"/>
      <c r="AB4014" s="175"/>
      <c r="AC4014" s="175"/>
      <c r="AD4014" s="175"/>
      <c r="AE4014" s="175"/>
      <c r="AF4014" s="175"/>
      <c r="AG4014" s="175"/>
    </row>
    <row r="4015" spans="1:33">
      <c r="A4015" s="647" t="str">
        <f t="shared" si="331"/>
        <v>令和5</v>
      </c>
      <c r="B4015" s="738">
        <f t="shared" si="332"/>
        <v>67</v>
      </c>
      <c r="C4015" s="906">
        <v>45324</v>
      </c>
      <c r="D4015" s="906"/>
      <c r="E4015" s="665">
        <v>1</v>
      </c>
      <c r="F4015" s="928" t="s">
        <v>12663</v>
      </c>
      <c r="G4015" s="928" t="s">
        <v>7700</v>
      </c>
      <c r="H4015" s="928" t="s">
        <v>7574</v>
      </c>
      <c r="I4015" s="929" t="s">
        <v>7499</v>
      </c>
      <c r="J4015" s="651">
        <v>1</v>
      </c>
      <c r="K4015" s="176">
        <v>7</v>
      </c>
      <c r="L4015" s="176">
        <v>31</v>
      </c>
      <c r="M4015" s="72">
        <v>31</v>
      </c>
      <c r="N4015" s="1105" t="s">
        <v>5342</v>
      </c>
      <c r="O4015" s="1129" t="str">
        <f t="shared" si="330"/>
        <v>●</v>
      </c>
      <c r="P4015" s="175"/>
      <c r="Q4015" s="175"/>
      <c r="R4015" s="175"/>
      <c r="S4015" s="175"/>
      <c r="T4015" s="175"/>
      <c r="U4015" s="175"/>
      <c r="V4015" s="175"/>
      <c r="W4015" s="175"/>
      <c r="X4015" s="175"/>
      <c r="Y4015" s="175"/>
      <c r="Z4015" s="175"/>
      <c r="AA4015" s="175"/>
      <c r="AB4015" s="175"/>
      <c r="AC4015" s="175"/>
      <c r="AD4015" s="175"/>
      <c r="AE4015" s="175"/>
      <c r="AF4015" s="175"/>
      <c r="AG4015" s="175"/>
    </row>
    <row r="4016" spans="1:33">
      <c r="A4016" s="647" t="str">
        <f t="shared" si="331"/>
        <v>令和5</v>
      </c>
      <c r="B4016" s="738">
        <f t="shared" si="332"/>
        <v>67</v>
      </c>
      <c r="C4016" s="906">
        <v>45324</v>
      </c>
      <c r="D4016" s="906"/>
      <c r="E4016" s="665">
        <v>1</v>
      </c>
      <c r="F4016" s="928" t="s">
        <v>12663</v>
      </c>
      <c r="G4016" s="928" t="s">
        <v>7700</v>
      </c>
      <c r="H4016" s="928" t="s">
        <v>7574</v>
      </c>
      <c r="I4016" s="929" t="s">
        <v>7499</v>
      </c>
      <c r="J4016" s="651">
        <v>1</v>
      </c>
      <c r="K4016" s="176">
        <v>7</v>
      </c>
      <c r="L4016" s="176">
        <v>298</v>
      </c>
      <c r="M4016" s="72">
        <v>298</v>
      </c>
      <c r="N4016" s="1105" t="s">
        <v>5342</v>
      </c>
      <c r="O4016" s="1129" t="str">
        <f t="shared" si="330"/>
        <v>●</v>
      </c>
      <c r="P4016" s="175"/>
      <c r="Q4016" s="175"/>
      <c r="R4016" s="175"/>
      <c r="S4016" s="175"/>
      <c r="T4016" s="175"/>
      <c r="U4016" s="175"/>
      <c r="V4016" s="175"/>
      <c r="W4016" s="175"/>
      <c r="X4016" s="175"/>
      <c r="Y4016" s="175"/>
      <c r="Z4016" s="175"/>
      <c r="AA4016" s="175"/>
      <c r="AB4016" s="175"/>
      <c r="AC4016" s="175"/>
      <c r="AD4016" s="175"/>
      <c r="AE4016" s="175"/>
      <c r="AF4016" s="175"/>
      <c r="AG4016" s="175"/>
    </row>
    <row r="4017" spans="1:33">
      <c r="A4017" s="647" t="str">
        <f t="shared" si="331"/>
        <v>令和5</v>
      </c>
      <c r="B4017" s="738">
        <f t="shared" si="332"/>
        <v>130</v>
      </c>
      <c r="C4017" s="906">
        <v>45327</v>
      </c>
      <c r="D4017" s="906"/>
      <c r="E4017" s="665">
        <v>1</v>
      </c>
      <c r="F4017" s="928" t="s">
        <v>12664</v>
      </c>
      <c r="G4017" s="928" t="s">
        <v>7700</v>
      </c>
      <c r="H4017" s="928" t="s">
        <v>12570</v>
      </c>
      <c r="I4017" s="929" t="s">
        <v>7840</v>
      </c>
      <c r="J4017" s="651">
        <v>1</v>
      </c>
      <c r="K4017" s="176">
        <v>2</v>
      </c>
      <c r="L4017" s="176">
        <v>412</v>
      </c>
      <c r="M4017" s="72">
        <v>412</v>
      </c>
      <c r="N4017" s="1105" t="s">
        <v>5342</v>
      </c>
      <c r="O4017" s="1129" t="str">
        <f t="shared" si="330"/>
        <v>●</v>
      </c>
      <c r="P4017" s="175"/>
      <c r="Q4017" s="175"/>
      <c r="R4017" s="175"/>
      <c r="S4017" s="175"/>
      <c r="T4017" s="175"/>
      <c r="U4017" s="175"/>
      <c r="V4017" s="175"/>
      <c r="W4017" s="175"/>
      <c r="X4017" s="175"/>
      <c r="Y4017" s="175"/>
      <c r="Z4017" s="175"/>
      <c r="AA4017" s="175"/>
      <c r="AB4017" s="175"/>
      <c r="AC4017" s="175"/>
      <c r="AD4017" s="175"/>
      <c r="AE4017" s="175"/>
      <c r="AF4017" s="175"/>
      <c r="AG4017" s="175"/>
    </row>
    <row r="4018" spans="1:33">
      <c r="A4018" s="647" t="str">
        <f t="shared" si="331"/>
        <v>令和5</v>
      </c>
      <c r="B4018" s="738">
        <f t="shared" si="332"/>
        <v>67</v>
      </c>
      <c r="C4018" s="906">
        <v>45331</v>
      </c>
      <c r="D4018" s="906"/>
      <c r="E4018" s="665">
        <v>1</v>
      </c>
      <c r="F4018" s="928" t="s">
        <v>12665</v>
      </c>
      <c r="G4018" s="928" t="s">
        <v>7700</v>
      </c>
      <c r="H4018" s="928" t="s">
        <v>12573</v>
      </c>
      <c r="I4018" s="929" t="s">
        <v>7782</v>
      </c>
      <c r="J4018" s="651">
        <v>1</v>
      </c>
      <c r="K4018" s="176">
        <v>7</v>
      </c>
      <c r="L4018" s="176">
        <v>285</v>
      </c>
      <c r="M4018" s="72">
        <v>285</v>
      </c>
      <c r="N4018" s="1105" t="s">
        <v>5342</v>
      </c>
      <c r="O4018" s="1129" t="str">
        <f t="shared" si="330"/>
        <v>●</v>
      </c>
      <c r="P4018" s="175"/>
      <c r="Q4018" s="175"/>
      <c r="R4018" s="175"/>
      <c r="S4018" s="175"/>
      <c r="T4018" s="175"/>
      <c r="U4018" s="175"/>
      <c r="V4018" s="175"/>
      <c r="W4018" s="175"/>
      <c r="X4018" s="175"/>
      <c r="Y4018" s="175"/>
      <c r="Z4018" s="175"/>
      <c r="AA4018" s="175"/>
      <c r="AB4018" s="175"/>
      <c r="AC4018" s="175"/>
      <c r="AD4018" s="175"/>
      <c r="AE4018" s="175"/>
      <c r="AF4018" s="175"/>
      <c r="AG4018" s="175"/>
    </row>
    <row r="4019" spans="1:33">
      <c r="A4019" s="647" t="str">
        <f t="shared" si="331"/>
        <v>令和5</v>
      </c>
      <c r="B4019" s="738">
        <f t="shared" si="332"/>
        <v>143</v>
      </c>
      <c r="C4019" s="906">
        <v>45337</v>
      </c>
      <c r="D4019" s="906"/>
      <c r="E4019" s="665">
        <v>1</v>
      </c>
      <c r="F4019" s="928" t="s">
        <v>12666</v>
      </c>
      <c r="G4019" s="928" t="s">
        <v>12667</v>
      </c>
      <c r="H4019" s="928" t="s">
        <v>3444</v>
      </c>
      <c r="I4019" s="929" t="s">
        <v>7840</v>
      </c>
      <c r="J4019" s="651">
        <v>2</v>
      </c>
      <c r="K4019" s="176">
        <v>1</v>
      </c>
      <c r="L4019" s="176">
        <v>22</v>
      </c>
      <c r="M4019" s="72">
        <v>22</v>
      </c>
      <c r="N4019" s="1105" t="s">
        <v>5342</v>
      </c>
      <c r="O4019" s="1129" t="str">
        <f t="shared" si="330"/>
        <v/>
      </c>
      <c r="P4019" s="175"/>
      <c r="Q4019" s="175"/>
      <c r="R4019" s="175"/>
      <c r="S4019" s="175"/>
      <c r="T4019" s="175"/>
      <c r="U4019" s="175"/>
      <c r="V4019" s="175"/>
      <c r="W4019" s="175"/>
      <c r="X4019" s="175"/>
      <c r="Y4019" s="175"/>
      <c r="Z4019" s="175"/>
      <c r="AA4019" s="175"/>
      <c r="AB4019" s="175"/>
      <c r="AC4019" s="175"/>
      <c r="AD4019" s="175"/>
      <c r="AE4019" s="175"/>
      <c r="AF4019" s="175"/>
      <c r="AG4019" s="175"/>
    </row>
    <row r="4020" spans="1:33">
      <c r="A4020" s="647" t="str">
        <f t="shared" si="331"/>
        <v>令和5</v>
      </c>
      <c r="B4020" s="738">
        <f t="shared" si="332"/>
        <v>106</v>
      </c>
      <c r="C4020" s="906">
        <v>45337</v>
      </c>
      <c r="D4020" s="906"/>
      <c r="E4020" s="665">
        <v>1</v>
      </c>
      <c r="F4020" s="928" t="s">
        <v>12668</v>
      </c>
      <c r="G4020" s="928" t="s">
        <v>12669</v>
      </c>
      <c r="H4020" s="928" t="s">
        <v>3444</v>
      </c>
      <c r="I4020" s="929" t="s">
        <v>7840</v>
      </c>
      <c r="J4020" s="651">
        <v>2</v>
      </c>
      <c r="K4020" s="176">
        <v>4</v>
      </c>
      <c r="L4020" s="176">
        <v>59</v>
      </c>
      <c r="M4020" s="72">
        <v>59</v>
      </c>
      <c r="N4020" s="1105" t="s">
        <v>5342</v>
      </c>
      <c r="O4020" s="1129" t="str">
        <f t="shared" si="330"/>
        <v/>
      </c>
      <c r="P4020" s="175"/>
      <c r="Q4020" s="175"/>
      <c r="R4020" s="175"/>
      <c r="S4020" s="175"/>
      <c r="T4020" s="175"/>
      <c r="U4020" s="175"/>
      <c r="V4020" s="175"/>
      <c r="W4020" s="175"/>
      <c r="X4020" s="175"/>
      <c r="Y4020" s="175"/>
      <c r="Z4020" s="175"/>
      <c r="AA4020" s="175"/>
      <c r="AB4020" s="175"/>
      <c r="AC4020" s="175"/>
      <c r="AD4020" s="175"/>
      <c r="AE4020" s="175"/>
      <c r="AF4020" s="175"/>
      <c r="AG4020" s="175"/>
    </row>
    <row r="4021" spans="1:33">
      <c r="A4021" s="647" t="str">
        <f t="shared" si="331"/>
        <v>令和5</v>
      </c>
      <c r="B4021" s="738">
        <f t="shared" si="332"/>
        <v>83</v>
      </c>
      <c r="C4021" s="906">
        <v>45349</v>
      </c>
      <c r="D4021" s="906"/>
      <c r="E4021" s="665">
        <v>1</v>
      </c>
      <c r="F4021" s="928" t="s">
        <v>12670</v>
      </c>
      <c r="G4021" s="928" t="s">
        <v>12671</v>
      </c>
      <c r="H4021" s="928" t="s">
        <v>2868</v>
      </c>
      <c r="I4021" s="929" t="s">
        <v>12475</v>
      </c>
      <c r="J4021" s="651">
        <v>2</v>
      </c>
      <c r="K4021" s="176">
        <v>6</v>
      </c>
      <c r="L4021" s="176">
        <v>128</v>
      </c>
      <c r="M4021" s="72">
        <v>128</v>
      </c>
      <c r="N4021" s="1105"/>
      <c r="O4021" s="1129" t="str">
        <f t="shared" si="330"/>
        <v>●</v>
      </c>
      <c r="P4021" s="175"/>
      <c r="Q4021" s="175"/>
      <c r="R4021" s="175"/>
      <c r="S4021" s="175"/>
      <c r="T4021" s="175"/>
      <c r="U4021" s="175"/>
      <c r="V4021" s="175"/>
      <c r="W4021" s="175"/>
      <c r="X4021" s="175"/>
      <c r="Y4021" s="175"/>
      <c r="Z4021" s="175"/>
      <c r="AA4021" s="175"/>
      <c r="AB4021" s="175"/>
      <c r="AC4021" s="175"/>
      <c r="AD4021" s="175"/>
      <c r="AE4021" s="175"/>
      <c r="AF4021" s="175"/>
      <c r="AG4021" s="175"/>
    </row>
    <row r="4022" spans="1:33">
      <c r="A4022" s="647" t="str">
        <f t="shared" si="331"/>
        <v>令和5</v>
      </c>
      <c r="B4022" s="738">
        <f t="shared" si="332"/>
        <v>143</v>
      </c>
      <c r="C4022" s="906">
        <v>45352</v>
      </c>
      <c r="D4022" s="906"/>
      <c r="E4022" s="665">
        <v>1</v>
      </c>
      <c r="F4022" s="928" t="s">
        <v>12672</v>
      </c>
      <c r="G4022" s="928" t="s">
        <v>12576</v>
      </c>
      <c r="H4022" s="928" t="s">
        <v>2852</v>
      </c>
      <c r="I4022" s="929" t="s">
        <v>4268</v>
      </c>
      <c r="J4022" s="651">
        <v>2</v>
      </c>
      <c r="K4022" s="176">
        <v>1</v>
      </c>
      <c r="L4022" s="176">
        <v>225</v>
      </c>
      <c r="M4022" s="72">
        <v>225</v>
      </c>
      <c r="N4022" s="1105" t="s">
        <v>5342</v>
      </c>
      <c r="O4022" s="1129" t="str">
        <f t="shared" si="330"/>
        <v>●</v>
      </c>
      <c r="P4022" s="175"/>
      <c r="Q4022" s="175"/>
      <c r="R4022" s="175"/>
      <c r="S4022" s="175"/>
      <c r="T4022" s="175"/>
      <c r="U4022" s="175"/>
      <c r="V4022" s="175"/>
      <c r="W4022" s="175"/>
      <c r="X4022" s="175"/>
      <c r="Y4022" s="175"/>
      <c r="Z4022" s="175"/>
      <c r="AA4022" s="175"/>
      <c r="AB4022" s="175"/>
      <c r="AC4022" s="175"/>
      <c r="AD4022" s="175"/>
      <c r="AE4022" s="175"/>
      <c r="AF4022" s="175"/>
      <c r="AG4022" s="175"/>
    </row>
    <row r="4023" spans="1:33">
      <c r="A4023" s="647" t="str">
        <f t="shared" si="331"/>
        <v>令和5</v>
      </c>
      <c r="B4023" s="738">
        <f t="shared" si="332"/>
        <v>143</v>
      </c>
      <c r="C4023" s="906">
        <v>45352</v>
      </c>
      <c r="D4023" s="906"/>
      <c r="E4023" s="665">
        <v>1</v>
      </c>
      <c r="F4023" s="928" t="s">
        <v>12673</v>
      </c>
      <c r="G4023" s="928" t="s">
        <v>12674</v>
      </c>
      <c r="H4023" s="928" t="s">
        <v>2852</v>
      </c>
      <c r="I4023" s="929" t="s">
        <v>4268</v>
      </c>
      <c r="J4023" s="651">
        <v>2</v>
      </c>
      <c r="K4023" s="176">
        <v>1</v>
      </c>
      <c r="L4023" s="176">
        <v>41</v>
      </c>
      <c r="M4023" s="72">
        <v>41</v>
      </c>
      <c r="N4023" s="1105" t="s">
        <v>5342</v>
      </c>
      <c r="O4023" s="1129" t="str">
        <f t="shared" si="330"/>
        <v/>
      </c>
      <c r="P4023" s="175"/>
      <c r="Q4023" s="175"/>
      <c r="R4023" s="175"/>
      <c r="S4023" s="175"/>
      <c r="T4023" s="175"/>
      <c r="U4023" s="175"/>
      <c r="V4023" s="175"/>
      <c r="W4023" s="175"/>
      <c r="X4023" s="175"/>
      <c r="Y4023" s="175"/>
      <c r="Z4023" s="175"/>
      <c r="AA4023" s="175"/>
      <c r="AB4023" s="175"/>
      <c r="AC4023" s="175"/>
      <c r="AD4023" s="175"/>
      <c r="AE4023" s="175"/>
      <c r="AF4023" s="175"/>
      <c r="AG4023" s="175"/>
    </row>
    <row r="4024" spans="1:33">
      <c r="A4024" s="647" t="str">
        <f t="shared" si="331"/>
        <v>令和5</v>
      </c>
      <c r="B4024" s="738">
        <f t="shared" si="332"/>
        <v>130</v>
      </c>
      <c r="C4024" s="906">
        <v>45355</v>
      </c>
      <c r="D4024" s="906"/>
      <c r="E4024" s="665">
        <v>1</v>
      </c>
      <c r="F4024" s="928" t="s">
        <v>12675</v>
      </c>
      <c r="G4024" s="928" t="s">
        <v>7495</v>
      </c>
      <c r="H4024" s="928" t="s">
        <v>12547</v>
      </c>
      <c r="I4024" s="929" t="s">
        <v>12475</v>
      </c>
      <c r="J4024" s="651">
        <v>2</v>
      </c>
      <c r="K4024" s="176">
        <v>2</v>
      </c>
      <c r="L4024" s="176">
        <v>183</v>
      </c>
      <c r="M4024" s="72">
        <v>183</v>
      </c>
      <c r="N4024" s="1105" t="s">
        <v>5342</v>
      </c>
      <c r="O4024" s="1129" t="str">
        <f t="shared" si="330"/>
        <v>●</v>
      </c>
      <c r="P4024" s="175"/>
      <c r="Q4024" s="175"/>
      <c r="R4024" s="175"/>
      <c r="S4024" s="175"/>
      <c r="T4024" s="175"/>
      <c r="U4024" s="175"/>
      <c r="V4024" s="175"/>
      <c r="W4024" s="175"/>
      <c r="X4024" s="175"/>
      <c r="Y4024" s="175"/>
      <c r="Z4024" s="175"/>
      <c r="AA4024" s="175"/>
      <c r="AB4024" s="175"/>
      <c r="AC4024" s="175"/>
      <c r="AD4024" s="175"/>
      <c r="AE4024" s="175"/>
      <c r="AF4024" s="175"/>
      <c r="AG4024" s="175"/>
    </row>
    <row r="4025" spans="1:33">
      <c r="A4025" s="647" t="str">
        <f t="shared" si="331"/>
        <v>令和5</v>
      </c>
      <c r="B4025" s="738">
        <f t="shared" si="332"/>
        <v>83</v>
      </c>
      <c r="C4025" s="906">
        <v>45356</v>
      </c>
      <c r="D4025" s="906"/>
      <c r="E4025" s="665">
        <v>1</v>
      </c>
      <c r="F4025" s="928" t="s">
        <v>12676</v>
      </c>
      <c r="G4025" s="928" t="s">
        <v>3134</v>
      </c>
      <c r="H4025" s="928" t="s">
        <v>7966</v>
      </c>
      <c r="I4025" s="929" t="s">
        <v>7782</v>
      </c>
      <c r="J4025" s="651">
        <v>1</v>
      </c>
      <c r="K4025" s="176">
        <v>6</v>
      </c>
      <c r="L4025" s="176">
        <v>60</v>
      </c>
      <c r="M4025" s="72">
        <v>60</v>
      </c>
      <c r="N4025" s="1105" t="s">
        <v>5342</v>
      </c>
      <c r="O4025" s="1129" t="str">
        <f t="shared" si="330"/>
        <v/>
      </c>
      <c r="P4025" s="175"/>
      <c r="Q4025" s="175"/>
      <c r="R4025" s="175"/>
      <c r="S4025" s="175"/>
      <c r="T4025" s="175"/>
      <c r="U4025" s="175"/>
      <c r="V4025" s="175"/>
      <c r="W4025" s="175"/>
      <c r="X4025" s="175"/>
      <c r="Y4025" s="175"/>
      <c r="Z4025" s="175"/>
      <c r="AA4025" s="175"/>
      <c r="AB4025" s="175"/>
      <c r="AC4025" s="175"/>
      <c r="AD4025" s="175"/>
      <c r="AE4025" s="175"/>
      <c r="AF4025" s="175"/>
      <c r="AG4025" s="175"/>
    </row>
    <row r="4026" spans="1:33">
      <c r="A4026" s="647" t="str">
        <f t="shared" si="331"/>
        <v>令和5</v>
      </c>
      <c r="B4026" s="738">
        <f t="shared" si="332"/>
        <v>83</v>
      </c>
      <c r="C4026" s="906">
        <v>45358</v>
      </c>
      <c r="D4026" s="906"/>
      <c r="E4026" s="665">
        <v>1</v>
      </c>
      <c r="F4026" s="928" t="s">
        <v>12677</v>
      </c>
      <c r="G4026" s="928" t="s">
        <v>7495</v>
      </c>
      <c r="H4026" s="928" t="s">
        <v>5114</v>
      </c>
      <c r="I4026" s="929" t="s">
        <v>6211</v>
      </c>
      <c r="J4026" s="651">
        <v>2</v>
      </c>
      <c r="K4026" s="176">
        <v>6</v>
      </c>
      <c r="L4026" s="176">
        <v>372</v>
      </c>
      <c r="M4026" s="72">
        <v>372</v>
      </c>
      <c r="N4026" s="1105" t="s">
        <v>5342</v>
      </c>
      <c r="O4026" s="1129" t="str">
        <f t="shared" si="330"/>
        <v>●</v>
      </c>
      <c r="P4026" s="175"/>
      <c r="Q4026" s="175"/>
      <c r="R4026" s="175"/>
      <c r="S4026" s="175"/>
      <c r="T4026" s="175"/>
      <c r="U4026" s="175"/>
      <c r="V4026" s="175"/>
      <c r="W4026" s="175"/>
      <c r="X4026" s="175"/>
      <c r="Y4026" s="175"/>
      <c r="Z4026" s="175"/>
      <c r="AA4026" s="175"/>
      <c r="AB4026" s="175"/>
      <c r="AC4026" s="175"/>
      <c r="AD4026" s="175"/>
      <c r="AE4026" s="175"/>
      <c r="AF4026" s="175"/>
      <c r="AG4026" s="175"/>
    </row>
    <row r="4027" spans="1:33">
      <c r="A4027" s="647" t="str">
        <f t="shared" si="331"/>
        <v>令和5</v>
      </c>
      <c r="B4027" s="738">
        <f t="shared" si="332"/>
        <v>116</v>
      </c>
      <c r="C4027" s="906">
        <v>45362</v>
      </c>
      <c r="D4027" s="906"/>
      <c r="E4027" s="665">
        <v>1</v>
      </c>
      <c r="F4027" s="928" t="s">
        <v>7959</v>
      </c>
      <c r="G4027" s="928" t="s">
        <v>3238</v>
      </c>
      <c r="H4027" s="928" t="s">
        <v>2852</v>
      </c>
      <c r="I4027" s="929" t="s">
        <v>4268</v>
      </c>
      <c r="J4027" s="651">
        <v>2</v>
      </c>
      <c r="K4027" s="176">
        <v>3</v>
      </c>
      <c r="L4027" s="176">
        <v>45</v>
      </c>
      <c r="M4027" s="72">
        <v>45</v>
      </c>
      <c r="N4027" s="1105" t="s">
        <v>5342</v>
      </c>
      <c r="O4027" s="1129" t="str">
        <f t="shared" si="330"/>
        <v/>
      </c>
      <c r="P4027" s="175"/>
      <c r="Q4027" s="175"/>
      <c r="R4027" s="175"/>
      <c r="S4027" s="175"/>
      <c r="T4027" s="175"/>
      <c r="U4027" s="175"/>
      <c r="V4027" s="175"/>
      <c r="W4027" s="175"/>
      <c r="X4027" s="175"/>
      <c r="Y4027" s="175"/>
      <c r="Z4027" s="175"/>
      <c r="AA4027" s="175"/>
      <c r="AB4027" s="175"/>
      <c r="AC4027" s="175"/>
      <c r="AD4027" s="175"/>
      <c r="AE4027" s="175"/>
      <c r="AF4027" s="175"/>
      <c r="AG4027" s="175"/>
    </row>
    <row r="4028" spans="1:33">
      <c r="A4028" s="647" t="str">
        <f t="shared" si="331"/>
        <v>令和5</v>
      </c>
      <c r="B4028" s="738">
        <f t="shared" si="332"/>
        <v>116</v>
      </c>
      <c r="C4028" s="906">
        <v>45362</v>
      </c>
      <c r="D4028" s="906"/>
      <c r="E4028" s="665">
        <v>1</v>
      </c>
      <c r="F4028" s="928" t="s">
        <v>12678</v>
      </c>
      <c r="G4028" s="928" t="s">
        <v>7495</v>
      </c>
      <c r="H4028" s="928" t="s">
        <v>12518</v>
      </c>
      <c r="I4028" s="929" t="s">
        <v>7782</v>
      </c>
      <c r="J4028" s="651">
        <v>2</v>
      </c>
      <c r="K4028" s="176">
        <v>3</v>
      </c>
      <c r="L4028" s="176">
        <v>64</v>
      </c>
      <c r="M4028" s="72">
        <v>64</v>
      </c>
      <c r="N4028" s="1105" t="s">
        <v>5342</v>
      </c>
      <c r="O4028" s="1129" t="str">
        <f t="shared" si="330"/>
        <v>●</v>
      </c>
      <c r="P4028" s="175"/>
      <c r="Q4028" s="175"/>
      <c r="R4028" s="175"/>
      <c r="S4028" s="175"/>
      <c r="T4028" s="175"/>
      <c r="U4028" s="175"/>
      <c r="V4028" s="175"/>
      <c r="W4028" s="175"/>
      <c r="X4028" s="175"/>
      <c r="Y4028" s="175"/>
      <c r="Z4028" s="175"/>
      <c r="AA4028" s="175"/>
      <c r="AB4028" s="175"/>
      <c r="AC4028" s="175"/>
      <c r="AD4028" s="175"/>
      <c r="AE4028" s="175"/>
      <c r="AF4028" s="175"/>
      <c r="AG4028" s="175"/>
    </row>
    <row r="4029" spans="1:33">
      <c r="A4029" s="647" t="str">
        <f t="shared" si="331"/>
        <v>令和5</v>
      </c>
      <c r="B4029" s="738">
        <f t="shared" si="332"/>
        <v>143</v>
      </c>
      <c r="C4029" s="906">
        <v>45363</v>
      </c>
      <c r="D4029" s="906"/>
      <c r="E4029" s="665">
        <v>1</v>
      </c>
      <c r="F4029" s="928" t="s">
        <v>12679</v>
      </c>
      <c r="G4029" s="928" t="s">
        <v>7495</v>
      </c>
      <c r="H4029" s="928" t="s">
        <v>7966</v>
      </c>
      <c r="I4029" s="929" t="s">
        <v>7782</v>
      </c>
      <c r="J4029" s="651">
        <v>1</v>
      </c>
      <c r="K4029" s="176">
        <v>1</v>
      </c>
      <c r="L4029" s="176">
        <v>315</v>
      </c>
      <c r="M4029" s="72">
        <v>315</v>
      </c>
      <c r="N4029" s="1105" t="s">
        <v>5342</v>
      </c>
      <c r="O4029" s="1129" t="str">
        <f t="shared" si="330"/>
        <v>●</v>
      </c>
      <c r="P4029" s="175"/>
      <c r="Q4029" s="175"/>
      <c r="R4029" s="175"/>
      <c r="S4029" s="175"/>
      <c r="T4029" s="175"/>
      <c r="U4029" s="175"/>
      <c r="V4029" s="175"/>
      <c r="W4029" s="175"/>
      <c r="X4029" s="175"/>
      <c r="Y4029" s="175"/>
      <c r="Z4029" s="175"/>
      <c r="AA4029" s="175"/>
      <c r="AB4029" s="175"/>
      <c r="AC4029" s="175"/>
      <c r="AD4029" s="175"/>
      <c r="AE4029" s="175"/>
      <c r="AF4029" s="175"/>
      <c r="AG4029" s="175"/>
    </row>
    <row r="4030" spans="1:33">
      <c r="A4030" s="647" t="str">
        <f t="shared" si="331"/>
        <v>令和5</v>
      </c>
      <c r="B4030" s="738">
        <f t="shared" si="332"/>
        <v>83</v>
      </c>
      <c r="C4030" s="906">
        <v>45364</v>
      </c>
      <c r="D4030" s="906"/>
      <c r="E4030" s="665">
        <v>1</v>
      </c>
      <c r="F4030" s="928" t="s">
        <v>12680</v>
      </c>
      <c r="G4030" s="928" t="s">
        <v>7495</v>
      </c>
      <c r="H4030" s="928" t="s">
        <v>5114</v>
      </c>
      <c r="I4030" s="929" t="s">
        <v>6211</v>
      </c>
      <c r="J4030" s="651">
        <v>2</v>
      </c>
      <c r="K4030" s="176">
        <v>6</v>
      </c>
      <c r="L4030" s="176">
        <v>366</v>
      </c>
      <c r="M4030" s="72">
        <v>366</v>
      </c>
      <c r="N4030" s="1105" t="s">
        <v>5342</v>
      </c>
      <c r="O4030" s="1129" t="str">
        <f t="shared" si="330"/>
        <v>●</v>
      </c>
      <c r="P4030" s="175"/>
      <c r="Q4030" s="175"/>
      <c r="R4030" s="175"/>
      <c r="S4030" s="175"/>
      <c r="T4030" s="175"/>
      <c r="U4030" s="175"/>
      <c r="V4030" s="175"/>
      <c r="W4030" s="175"/>
      <c r="X4030" s="175"/>
      <c r="Y4030" s="175"/>
      <c r="Z4030" s="175"/>
      <c r="AA4030" s="175"/>
      <c r="AB4030" s="175"/>
      <c r="AC4030" s="175"/>
      <c r="AD4030" s="175"/>
      <c r="AE4030" s="175"/>
      <c r="AF4030" s="175"/>
      <c r="AG4030" s="175"/>
    </row>
    <row r="4031" spans="1:33">
      <c r="A4031" s="647" t="str">
        <f t="shared" si="331"/>
        <v>令和5</v>
      </c>
      <c r="B4031" s="738">
        <f t="shared" si="332"/>
        <v>83</v>
      </c>
      <c r="C4031" s="906">
        <v>45364</v>
      </c>
      <c r="D4031" s="906"/>
      <c r="E4031" s="665">
        <v>1</v>
      </c>
      <c r="F4031" s="928" t="s">
        <v>12681</v>
      </c>
      <c r="G4031" s="928" t="s">
        <v>7661</v>
      </c>
      <c r="H4031" s="928" t="s">
        <v>2954</v>
      </c>
      <c r="I4031" s="929" t="s">
        <v>7840</v>
      </c>
      <c r="J4031" s="651">
        <v>2</v>
      </c>
      <c r="K4031" s="176">
        <v>6</v>
      </c>
      <c r="L4031" s="176">
        <v>300</v>
      </c>
      <c r="M4031" s="72">
        <v>300</v>
      </c>
      <c r="N4031" s="1105" t="s">
        <v>5342</v>
      </c>
      <c r="O4031" s="1129" t="str">
        <f t="shared" si="330"/>
        <v>●</v>
      </c>
      <c r="P4031" s="175"/>
      <c r="Q4031" s="175"/>
      <c r="R4031" s="175"/>
      <c r="S4031" s="175"/>
      <c r="T4031" s="175"/>
      <c r="U4031" s="175"/>
      <c r="V4031" s="175"/>
      <c r="W4031" s="175"/>
      <c r="X4031" s="175"/>
      <c r="Y4031" s="175"/>
      <c r="Z4031" s="175"/>
      <c r="AA4031" s="175"/>
      <c r="AB4031" s="175"/>
      <c r="AC4031" s="175"/>
      <c r="AD4031" s="175"/>
      <c r="AE4031" s="175"/>
      <c r="AF4031" s="175"/>
      <c r="AG4031" s="175"/>
    </row>
    <row r="4032" spans="1:33">
      <c r="A4032" s="647" t="str">
        <f t="shared" si="331"/>
        <v>令和5</v>
      </c>
      <c r="B4032" s="738">
        <f t="shared" si="332"/>
        <v>67</v>
      </c>
      <c r="C4032" s="906">
        <v>45366</v>
      </c>
      <c r="D4032" s="906"/>
      <c r="E4032" s="665">
        <v>1</v>
      </c>
      <c r="F4032" s="928" t="s">
        <v>12682</v>
      </c>
      <c r="G4032" s="928" t="s">
        <v>12494</v>
      </c>
      <c r="H4032" s="928" t="s">
        <v>2945</v>
      </c>
      <c r="I4032" s="929" t="s">
        <v>12475</v>
      </c>
      <c r="J4032" s="651">
        <v>2</v>
      </c>
      <c r="K4032" s="176">
        <v>7</v>
      </c>
      <c r="L4032" s="176">
        <v>12</v>
      </c>
      <c r="M4032" s="72">
        <v>12</v>
      </c>
      <c r="N4032" s="1105"/>
      <c r="O4032" s="1129" t="str">
        <f t="shared" si="330"/>
        <v/>
      </c>
      <c r="P4032" s="175"/>
      <c r="Q4032" s="175"/>
      <c r="R4032" s="175"/>
      <c r="S4032" s="175"/>
      <c r="T4032" s="175"/>
      <c r="U4032" s="175"/>
      <c r="V4032" s="175"/>
      <c r="W4032" s="175"/>
      <c r="X4032" s="175"/>
      <c r="Y4032" s="175"/>
      <c r="Z4032" s="175"/>
      <c r="AA4032" s="175"/>
      <c r="AB4032" s="175"/>
      <c r="AC4032" s="175"/>
      <c r="AD4032" s="175"/>
      <c r="AE4032" s="175"/>
      <c r="AF4032" s="175"/>
      <c r="AG4032" s="175"/>
    </row>
    <row r="4033" spans="1:33">
      <c r="A4033" s="647" t="str">
        <f t="shared" si="331"/>
        <v>令和5</v>
      </c>
      <c r="B4033" s="738">
        <f t="shared" si="332"/>
        <v>106</v>
      </c>
      <c r="C4033" s="906">
        <v>45369</v>
      </c>
      <c r="D4033" s="906"/>
      <c r="E4033" s="665">
        <v>1</v>
      </c>
      <c r="F4033" s="928" t="s">
        <v>12683</v>
      </c>
      <c r="G4033" s="928" t="s">
        <v>7661</v>
      </c>
      <c r="H4033" s="928" t="s">
        <v>12570</v>
      </c>
      <c r="I4033" s="929" t="s">
        <v>7840</v>
      </c>
      <c r="J4033" s="651">
        <v>1</v>
      </c>
      <c r="K4033" s="176">
        <v>4</v>
      </c>
      <c r="L4033" s="176">
        <v>228</v>
      </c>
      <c r="M4033" s="72">
        <v>228</v>
      </c>
      <c r="N4033" s="1105" t="s">
        <v>5342</v>
      </c>
      <c r="O4033" s="1129" t="str">
        <f t="shared" si="330"/>
        <v>●</v>
      </c>
      <c r="P4033" s="175"/>
      <c r="Q4033" s="175"/>
      <c r="R4033" s="175"/>
      <c r="S4033" s="175"/>
      <c r="T4033" s="175"/>
      <c r="U4033" s="175"/>
      <c r="V4033" s="175"/>
      <c r="W4033" s="175"/>
      <c r="X4033" s="175"/>
      <c r="Y4033" s="175"/>
      <c r="Z4033" s="175"/>
      <c r="AA4033" s="175"/>
      <c r="AB4033" s="175"/>
      <c r="AC4033" s="175"/>
      <c r="AD4033" s="175"/>
      <c r="AE4033" s="175"/>
      <c r="AF4033" s="175"/>
      <c r="AG4033" s="175"/>
    </row>
    <row r="4034" spans="1:33">
      <c r="A4034" s="647" t="str">
        <f t="shared" si="331"/>
        <v>令和5</v>
      </c>
      <c r="B4034" s="738">
        <f t="shared" si="332"/>
        <v>130</v>
      </c>
      <c r="C4034" s="906">
        <v>45369</v>
      </c>
      <c r="D4034" s="906"/>
      <c r="E4034" s="665">
        <v>1</v>
      </c>
      <c r="F4034" s="928" t="s">
        <v>12684</v>
      </c>
      <c r="G4034" s="928" t="s">
        <v>3541</v>
      </c>
      <c r="H4034" s="928" t="s">
        <v>12518</v>
      </c>
      <c r="I4034" s="929" t="s">
        <v>7782</v>
      </c>
      <c r="J4034" s="651">
        <v>1</v>
      </c>
      <c r="K4034" s="176">
        <v>2</v>
      </c>
      <c r="L4034" s="176">
        <v>125</v>
      </c>
      <c r="M4034" s="72">
        <v>125</v>
      </c>
      <c r="N4034" s="1105" t="s">
        <v>5342</v>
      </c>
      <c r="O4034" s="1129" t="str">
        <f t="shared" si="330"/>
        <v/>
      </c>
      <c r="P4034" s="175"/>
      <c r="Q4034" s="175"/>
      <c r="R4034" s="175"/>
      <c r="S4034" s="175"/>
      <c r="T4034" s="175"/>
      <c r="U4034" s="175"/>
      <c r="V4034" s="175"/>
      <c r="W4034" s="175"/>
      <c r="X4034" s="175"/>
      <c r="Y4034" s="175"/>
      <c r="Z4034" s="175"/>
      <c r="AA4034" s="175"/>
      <c r="AB4034" s="175"/>
      <c r="AC4034" s="175"/>
      <c r="AD4034" s="175"/>
      <c r="AE4034" s="175"/>
      <c r="AF4034" s="175"/>
      <c r="AG4034" s="175"/>
    </row>
    <row r="4035" spans="1:33">
      <c r="A4035" s="647" t="str">
        <f t="shared" si="331"/>
        <v>令和5</v>
      </c>
      <c r="B4035" s="738">
        <f t="shared" si="332"/>
        <v>96</v>
      </c>
      <c r="C4035" s="906">
        <v>45370</v>
      </c>
      <c r="D4035" s="906"/>
      <c r="E4035" s="665">
        <v>1</v>
      </c>
      <c r="F4035" s="928" t="s">
        <v>12685</v>
      </c>
      <c r="G4035" s="928" t="s">
        <v>7661</v>
      </c>
      <c r="H4035" s="928" t="s">
        <v>12573</v>
      </c>
      <c r="I4035" s="929" t="s">
        <v>7782</v>
      </c>
      <c r="J4035" s="651">
        <v>2</v>
      </c>
      <c r="K4035" s="176">
        <v>5</v>
      </c>
      <c r="L4035" s="176">
        <v>144</v>
      </c>
      <c r="M4035" s="72">
        <v>144</v>
      </c>
      <c r="N4035" s="1105"/>
      <c r="O4035" s="1129" t="str">
        <f t="shared" si="330"/>
        <v>●</v>
      </c>
      <c r="P4035" s="175"/>
      <c r="Q4035" s="175"/>
      <c r="R4035" s="175"/>
      <c r="S4035" s="175"/>
      <c r="T4035" s="175"/>
      <c r="U4035" s="175"/>
      <c r="V4035" s="175"/>
      <c r="W4035" s="175"/>
      <c r="X4035" s="175"/>
      <c r="Y4035" s="175"/>
      <c r="Z4035" s="175"/>
      <c r="AA4035" s="175"/>
      <c r="AB4035" s="175"/>
      <c r="AC4035" s="175"/>
      <c r="AD4035" s="175"/>
      <c r="AE4035" s="175"/>
      <c r="AF4035" s="175"/>
      <c r="AG4035" s="175"/>
    </row>
    <row r="4036" spans="1:33">
      <c r="A4036" s="647" t="str">
        <f t="shared" si="331"/>
        <v>令和5</v>
      </c>
      <c r="B4036" s="738">
        <f t="shared" si="332"/>
        <v>36</v>
      </c>
      <c r="C4036" s="906">
        <v>45373</v>
      </c>
      <c r="D4036" s="906"/>
      <c r="E4036" s="665">
        <v>1</v>
      </c>
      <c r="F4036" s="928" t="s">
        <v>12686</v>
      </c>
      <c r="G4036" s="928" t="s">
        <v>7661</v>
      </c>
      <c r="H4036" s="928" t="s">
        <v>5114</v>
      </c>
      <c r="I4036" s="929" t="s">
        <v>6211</v>
      </c>
      <c r="J4036" s="651">
        <v>1</v>
      </c>
      <c r="K4036" s="176">
        <v>21</v>
      </c>
      <c r="L4036" s="176">
        <v>820</v>
      </c>
      <c r="M4036" s="72">
        <v>820</v>
      </c>
      <c r="N4036" s="1105" t="s">
        <v>5342</v>
      </c>
      <c r="O4036" s="1129" t="str">
        <f t="shared" ref="O4036:O4046" si="333">IF(COUNTIF(G4036,"*オンライン*"),"●","")</f>
        <v>●</v>
      </c>
      <c r="P4036" s="175"/>
      <c r="Q4036" s="175"/>
      <c r="R4036" s="175"/>
      <c r="S4036" s="175"/>
      <c r="T4036" s="175"/>
      <c r="U4036" s="175"/>
      <c r="V4036" s="175"/>
      <c r="W4036" s="175"/>
      <c r="X4036" s="175"/>
      <c r="Y4036" s="175"/>
      <c r="Z4036" s="175"/>
      <c r="AA4036" s="175"/>
      <c r="AB4036" s="175"/>
      <c r="AC4036" s="175"/>
      <c r="AD4036" s="175"/>
      <c r="AE4036" s="175"/>
      <c r="AF4036" s="175"/>
      <c r="AG4036" s="175"/>
    </row>
    <row r="4037" spans="1:33">
      <c r="A4037" s="647" t="str">
        <f t="shared" si="331"/>
        <v>令和5</v>
      </c>
      <c r="B4037" s="738">
        <f t="shared" si="332"/>
        <v>116</v>
      </c>
      <c r="C4037" s="906">
        <v>45374</v>
      </c>
      <c r="D4037" s="906"/>
      <c r="E4037" s="665">
        <v>1</v>
      </c>
      <c r="F4037" s="928" t="s">
        <v>12687</v>
      </c>
      <c r="G4037" s="928" t="s">
        <v>7661</v>
      </c>
      <c r="H4037" s="928" t="s">
        <v>7886</v>
      </c>
      <c r="I4037" s="929" t="s">
        <v>7840</v>
      </c>
      <c r="J4037" s="651">
        <v>1</v>
      </c>
      <c r="K4037" s="176">
        <v>3</v>
      </c>
      <c r="L4037" s="176">
        <v>344</v>
      </c>
      <c r="M4037" s="72">
        <v>344</v>
      </c>
      <c r="N4037" s="1105" t="s">
        <v>5342</v>
      </c>
      <c r="O4037" s="1129" t="str">
        <f t="shared" si="333"/>
        <v>●</v>
      </c>
      <c r="P4037" s="175"/>
      <c r="Q4037" s="175"/>
      <c r="R4037" s="175"/>
      <c r="S4037" s="175"/>
      <c r="T4037" s="175"/>
      <c r="U4037" s="175"/>
      <c r="V4037" s="175"/>
      <c r="W4037" s="175"/>
      <c r="X4037" s="175"/>
      <c r="Y4037" s="175"/>
      <c r="Z4037" s="175"/>
      <c r="AA4037" s="175"/>
      <c r="AB4037" s="175"/>
      <c r="AC4037" s="175"/>
      <c r="AD4037" s="175"/>
      <c r="AE4037" s="175"/>
      <c r="AF4037" s="175"/>
      <c r="AG4037" s="175"/>
    </row>
    <row r="4038" spans="1:33">
      <c r="A4038" s="647" t="str">
        <f t="shared" si="331"/>
        <v>令和5</v>
      </c>
      <c r="B4038" s="738">
        <f t="shared" si="332"/>
        <v>130</v>
      </c>
      <c r="C4038" s="906">
        <v>45375</v>
      </c>
      <c r="D4038" s="906"/>
      <c r="E4038" s="665">
        <v>1</v>
      </c>
      <c r="F4038" s="928" t="s">
        <v>12688</v>
      </c>
      <c r="G4038" s="928" t="s">
        <v>12689</v>
      </c>
      <c r="H4038" s="928" t="s">
        <v>7860</v>
      </c>
      <c r="I4038" s="929" t="s">
        <v>4268</v>
      </c>
      <c r="J4038" s="651">
        <v>2</v>
      </c>
      <c r="K4038" s="176">
        <v>2</v>
      </c>
      <c r="L4038" s="176">
        <v>21</v>
      </c>
      <c r="M4038" s="72">
        <v>21</v>
      </c>
      <c r="N4038" s="1105" t="s">
        <v>5342</v>
      </c>
      <c r="O4038" s="1129" t="str">
        <f t="shared" si="333"/>
        <v/>
      </c>
      <c r="P4038" s="175"/>
      <c r="Q4038" s="175"/>
      <c r="R4038" s="175"/>
      <c r="S4038" s="175"/>
      <c r="T4038" s="175"/>
      <c r="U4038" s="175"/>
      <c r="V4038" s="175"/>
      <c r="W4038" s="175"/>
      <c r="X4038" s="175"/>
      <c r="Y4038" s="175"/>
      <c r="Z4038" s="175"/>
      <c r="AA4038" s="175"/>
      <c r="AB4038" s="175"/>
      <c r="AC4038" s="175"/>
      <c r="AD4038" s="175"/>
      <c r="AE4038" s="175"/>
      <c r="AF4038" s="175"/>
      <c r="AG4038" s="175"/>
    </row>
    <row r="4039" spans="1:33">
      <c r="A4039" s="647" t="str">
        <f t="shared" si="331"/>
        <v>令和5</v>
      </c>
      <c r="B4039" s="738">
        <f t="shared" si="332"/>
        <v>143</v>
      </c>
      <c r="C4039" s="906">
        <v>45379</v>
      </c>
      <c r="D4039" s="906"/>
      <c r="E4039" s="665">
        <v>1</v>
      </c>
      <c r="F4039" s="928" t="s">
        <v>12690</v>
      </c>
      <c r="G4039" s="928" t="s">
        <v>7495</v>
      </c>
      <c r="H4039" s="928" t="s">
        <v>2868</v>
      </c>
      <c r="I4039" s="929" t="s">
        <v>12475</v>
      </c>
      <c r="J4039" s="651">
        <v>2</v>
      </c>
      <c r="K4039" s="176">
        <v>1</v>
      </c>
      <c r="L4039" s="176">
        <v>381</v>
      </c>
      <c r="M4039" s="72">
        <v>381</v>
      </c>
      <c r="N4039" s="1105" t="s">
        <v>5342</v>
      </c>
      <c r="O4039" s="1129" t="str">
        <f t="shared" si="333"/>
        <v>●</v>
      </c>
      <c r="P4039" s="175"/>
      <c r="Q4039" s="175"/>
      <c r="R4039" s="175"/>
      <c r="S4039" s="175"/>
      <c r="T4039" s="175"/>
      <c r="U4039" s="175"/>
      <c r="V4039" s="175"/>
      <c r="W4039" s="175"/>
      <c r="X4039" s="175"/>
      <c r="Y4039" s="175"/>
      <c r="Z4039" s="175"/>
      <c r="AA4039" s="175"/>
      <c r="AB4039" s="175"/>
      <c r="AC4039" s="175"/>
      <c r="AD4039" s="175"/>
      <c r="AE4039" s="175"/>
      <c r="AF4039" s="175"/>
      <c r="AG4039" s="175"/>
    </row>
    <row r="4040" spans="1:33">
      <c r="A4040" s="647" t="str">
        <f t="shared" si="331"/>
        <v>令和5</v>
      </c>
      <c r="B4040" s="738">
        <f t="shared" si="332"/>
        <v>143</v>
      </c>
      <c r="C4040" s="906">
        <v>45379</v>
      </c>
      <c r="D4040" s="906"/>
      <c r="E4040" s="665">
        <v>1</v>
      </c>
      <c r="F4040" s="928" t="s">
        <v>12691</v>
      </c>
      <c r="G4040" s="928" t="s">
        <v>7495</v>
      </c>
      <c r="H4040" s="928" t="s">
        <v>3444</v>
      </c>
      <c r="I4040" s="929" t="s">
        <v>7840</v>
      </c>
      <c r="J4040" s="651">
        <v>2</v>
      </c>
      <c r="K4040" s="176">
        <v>1</v>
      </c>
      <c r="L4040" s="176">
        <v>232</v>
      </c>
      <c r="M4040" s="72">
        <v>232</v>
      </c>
      <c r="N4040" s="1105" t="s">
        <v>5342</v>
      </c>
      <c r="O4040" s="1129" t="str">
        <f t="shared" si="333"/>
        <v>●</v>
      </c>
      <c r="P4040" s="175"/>
      <c r="Q4040" s="175"/>
      <c r="R4040" s="175"/>
      <c r="S4040" s="175"/>
      <c r="T4040" s="175"/>
      <c r="U4040" s="175"/>
      <c r="V4040" s="175"/>
      <c r="W4040" s="175"/>
      <c r="X4040" s="175"/>
      <c r="Y4040" s="175"/>
      <c r="Z4040" s="175"/>
      <c r="AA4040" s="175"/>
      <c r="AB4040" s="175"/>
      <c r="AC4040" s="175"/>
      <c r="AD4040" s="175"/>
      <c r="AE4040" s="175"/>
      <c r="AF4040" s="175"/>
      <c r="AG4040" s="175"/>
    </row>
    <row r="4041" spans="1:33">
      <c r="A4041" s="647" t="str">
        <f t="shared" si="331"/>
        <v>令和5</v>
      </c>
      <c r="B4041" s="738">
        <f t="shared" si="332"/>
        <v>130</v>
      </c>
      <c r="C4041" s="906">
        <v>45379</v>
      </c>
      <c r="D4041" s="906"/>
      <c r="E4041" s="665">
        <v>1</v>
      </c>
      <c r="F4041" s="928" t="s">
        <v>12692</v>
      </c>
      <c r="G4041" s="928" t="s">
        <v>12693</v>
      </c>
      <c r="H4041" s="928" t="s">
        <v>12518</v>
      </c>
      <c r="I4041" s="929" t="s">
        <v>7782</v>
      </c>
      <c r="J4041" s="651">
        <v>1</v>
      </c>
      <c r="K4041" s="176">
        <v>2</v>
      </c>
      <c r="L4041" s="176">
        <v>38</v>
      </c>
      <c r="M4041" s="72">
        <v>38</v>
      </c>
      <c r="N4041" s="1105" t="s">
        <v>5342</v>
      </c>
      <c r="O4041" s="1129" t="str">
        <f t="shared" si="333"/>
        <v>●</v>
      </c>
      <c r="P4041" s="175"/>
      <c r="Q4041" s="175"/>
      <c r="R4041" s="175"/>
      <c r="S4041" s="175"/>
      <c r="T4041" s="175"/>
      <c r="U4041" s="175"/>
      <c r="V4041" s="175"/>
      <c r="W4041" s="175"/>
      <c r="X4041" s="175"/>
      <c r="Y4041" s="175"/>
      <c r="Z4041" s="175"/>
      <c r="AA4041" s="175"/>
      <c r="AB4041" s="175"/>
      <c r="AC4041" s="175"/>
      <c r="AD4041" s="175"/>
      <c r="AE4041" s="175"/>
      <c r="AF4041" s="175"/>
      <c r="AG4041" s="175"/>
    </row>
    <row r="4042" spans="1:33">
      <c r="A4042" s="647" t="str">
        <f t="shared" si="331"/>
        <v>令和5</v>
      </c>
      <c r="B4042" s="738">
        <f t="shared" si="332"/>
        <v>5</v>
      </c>
      <c r="C4042" s="906">
        <v>45271</v>
      </c>
      <c r="D4042" s="906">
        <v>45273</v>
      </c>
      <c r="E4042" s="665">
        <v>3</v>
      </c>
      <c r="F4042" s="928" t="s">
        <v>12694</v>
      </c>
      <c r="G4042" s="928" t="s">
        <v>7077</v>
      </c>
      <c r="H4042" s="928" t="s">
        <v>3533</v>
      </c>
      <c r="I4042" s="929" t="s">
        <v>7782</v>
      </c>
      <c r="J4042" s="651">
        <v>1</v>
      </c>
      <c r="K4042" s="176">
        <v>196</v>
      </c>
      <c r="L4042" s="176">
        <v>526</v>
      </c>
      <c r="M4042" s="72">
        <v>1578</v>
      </c>
      <c r="N4042" s="1105" t="s">
        <v>5342</v>
      </c>
      <c r="O4042" s="1129" t="str">
        <f t="shared" si="333"/>
        <v/>
      </c>
      <c r="P4042" s="175"/>
      <c r="Q4042" s="175"/>
      <c r="R4042" s="175"/>
      <c r="S4042" s="175"/>
      <c r="T4042" s="175"/>
      <c r="U4042" s="175"/>
      <c r="V4042" s="175"/>
      <c r="W4042" s="175"/>
      <c r="X4042" s="175"/>
      <c r="Y4042" s="175"/>
      <c r="Z4042" s="175"/>
      <c r="AA4042" s="175"/>
      <c r="AB4042" s="175"/>
      <c r="AC4042" s="175"/>
      <c r="AD4042" s="175"/>
      <c r="AE4042" s="175"/>
      <c r="AF4042" s="175"/>
      <c r="AG4042" s="175"/>
    </row>
    <row r="4043" spans="1:33">
      <c r="A4043" s="647" t="str">
        <f t="shared" si="331"/>
        <v>令和5</v>
      </c>
      <c r="B4043" s="738">
        <f t="shared" si="332"/>
        <v>13</v>
      </c>
      <c r="C4043" s="906">
        <v>45032</v>
      </c>
      <c r="D4043" s="906">
        <v>45033</v>
      </c>
      <c r="E4043" s="665">
        <v>2</v>
      </c>
      <c r="F4043" s="928" t="s">
        <v>12695</v>
      </c>
      <c r="G4043" s="928" t="s">
        <v>2985</v>
      </c>
      <c r="H4043" s="928" t="s">
        <v>2868</v>
      </c>
      <c r="I4043" s="929" t="s">
        <v>12475</v>
      </c>
      <c r="J4043" s="651">
        <v>1</v>
      </c>
      <c r="K4043" s="176">
        <v>116</v>
      </c>
      <c r="L4043" s="176">
        <v>365</v>
      </c>
      <c r="M4043" s="72">
        <v>730</v>
      </c>
      <c r="N4043" s="1105" t="s">
        <v>5342</v>
      </c>
      <c r="O4043" s="1129" t="str">
        <f t="shared" si="333"/>
        <v/>
      </c>
      <c r="P4043" s="175"/>
      <c r="Q4043" s="175"/>
      <c r="R4043" s="175"/>
      <c r="S4043" s="175"/>
      <c r="T4043" s="175"/>
      <c r="U4043" s="175"/>
      <c r="V4043" s="175"/>
      <c r="W4043" s="175"/>
      <c r="X4043" s="175"/>
      <c r="Y4043" s="175"/>
      <c r="Z4043" s="175"/>
      <c r="AA4043" s="175"/>
      <c r="AB4043" s="175"/>
      <c r="AC4043" s="175"/>
      <c r="AD4043" s="175"/>
      <c r="AE4043" s="175"/>
      <c r="AF4043" s="175"/>
      <c r="AG4043" s="175"/>
    </row>
    <row r="4044" spans="1:33">
      <c r="A4044" s="647" t="str">
        <f t="shared" si="331"/>
        <v>令和5</v>
      </c>
      <c r="B4044" s="738">
        <f t="shared" si="332"/>
        <v>13</v>
      </c>
      <c r="C4044" s="906">
        <v>45032</v>
      </c>
      <c r="D4044" s="906">
        <v>45033</v>
      </c>
      <c r="E4044" s="665">
        <v>2</v>
      </c>
      <c r="F4044" s="928" t="s">
        <v>12695</v>
      </c>
      <c r="G4044" s="928" t="s">
        <v>7495</v>
      </c>
      <c r="H4044" s="928" t="s">
        <v>2868</v>
      </c>
      <c r="I4044" s="929" t="s">
        <v>12475</v>
      </c>
      <c r="J4044" s="651">
        <v>1</v>
      </c>
      <c r="K4044" s="176">
        <v>116</v>
      </c>
      <c r="L4044" s="176">
        <v>285</v>
      </c>
      <c r="M4044" s="72">
        <v>570</v>
      </c>
      <c r="N4044" s="1105" t="s">
        <v>5342</v>
      </c>
      <c r="O4044" s="1129" t="str">
        <f t="shared" si="333"/>
        <v>●</v>
      </c>
      <c r="P4044" s="175"/>
      <c r="Q4044" s="175"/>
      <c r="R4044" s="175"/>
      <c r="S4044" s="175"/>
      <c r="T4044" s="175"/>
      <c r="U4044" s="175"/>
      <c r="V4044" s="175"/>
      <c r="W4044" s="175"/>
      <c r="X4044" s="175"/>
      <c r="Y4044" s="175"/>
      <c r="Z4044" s="175"/>
      <c r="AA4044" s="175"/>
      <c r="AB4044" s="175"/>
      <c r="AC4044" s="175"/>
      <c r="AD4044" s="175"/>
      <c r="AE4044" s="175"/>
      <c r="AF4044" s="175"/>
      <c r="AG4044" s="175"/>
    </row>
    <row r="4045" spans="1:33">
      <c r="A4045" s="647" t="str">
        <f t="shared" si="331"/>
        <v>令和5</v>
      </c>
      <c r="B4045" s="738">
        <f t="shared" si="332"/>
        <v>22</v>
      </c>
      <c r="C4045" s="906">
        <v>45239</v>
      </c>
      <c r="D4045" s="906">
        <v>45240</v>
      </c>
      <c r="E4045" s="665">
        <v>2</v>
      </c>
      <c r="F4045" s="928" t="s">
        <v>12696</v>
      </c>
      <c r="G4045" s="928" t="s">
        <v>7565</v>
      </c>
      <c r="H4045" s="928" t="s">
        <v>12697</v>
      </c>
      <c r="I4045" s="929" t="s">
        <v>12475</v>
      </c>
      <c r="J4045" s="651">
        <v>1</v>
      </c>
      <c r="K4045" s="176">
        <v>55</v>
      </c>
      <c r="L4045" s="176">
        <v>64</v>
      </c>
      <c r="M4045" s="72">
        <v>128</v>
      </c>
      <c r="N4045" s="1105"/>
      <c r="O4045" s="1129" t="str">
        <f t="shared" si="333"/>
        <v/>
      </c>
      <c r="P4045" s="175"/>
      <c r="Q4045" s="175"/>
      <c r="R4045" s="175"/>
      <c r="S4045" s="175"/>
      <c r="T4045" s="175"/>
      <c r="U4045" s="175"/>
      <c r="V4045" s="175"/>
      <c r="W4045" s="175"/>
      <c r="X4045" s="175"/>
      <c r="Y4045" s="175"/>
      <c r="Z4045" s="175"/>
      <c r="AA4045" s="175"/>
      <c r="AB4045" s="175"/>
      <c r="AC4045" s="175"/>
      <c r="AD4045" s="175"/>
      <c r="AE4045" s="175"/>
      <c r="AF4045" s="175"/>
      <c r="AG4045" s="175"/>
    </row>
    <row r="4046" spans="1:33">
      <c r="A4046" s="730" t="str">
        <f t="shared" si="331"/>
        <v>令和5</v>
      </c>
      <c r="B4046" s="739">
        <f t="shared" si="332"/>
        <v>22</v>
      </c>
      <c r="C4046" s="960">
        <v>45239</v>
      </c>
      <c r="D4046" s="960">
        <v>45240</v>
      </c>
      <c r="E4046" s="740">
        <v>2</v>
      </c>
      <c r="F4046" s="961" t="s">
        <v>12696</v>
      </c>
      <c r="G4046" s="961" t="s">
        <v>7495</v>
      </c>
      <c r="H4046" s="961" t="s">
        <v>12697</v>
      </c>
      <c r="I4046" s="962" t="s">
        <v>12475</v>
      </c>
      <c r="J4046" s="734">
        <v>1</v>
      </c>
      <c r="K4046" s="177">
        <v>55</v>
      </c>
      <c r="L4046" s="177">
        <v>25</v>
      </c>
      <c r="M4046" s="74">
        <v>50</v>
      </c>
      <c r="N4046" s="1114"/>
      <c r="O4046" s="1130" t="str">
        <f t="shared" si="333"/>
        <v>●</v>
      </c>
      <c r="P4046" s="175"/>
      <c r="Q4046" s="175"/>
      <c r="R4046" s="175"/>
      <c r="S4046" s="175"/>
      <c r="T4046" s="175"/>
      <c r="U4046" s="175"/>
      <c r="V4046" s="175"/>
      <c r="W4046" s="175"/>
      <c r="X4046" s="175"/>
      <c r="Y4046" s="175"/>
      <c r="Z4046" s="175"/>
      <c r="AA4046" s="175"/>
      <c r="AB4046" s="175"/>
      <c r="AC4046" s="175"/>
      <c r="AD4046" s="175"/>
      <c r="AE4046" s="175"/>
      <c r="AF4046" s="175"/>
      <c r="AG4046" s="175"/>
    </row>
    <row r="4047" spans="1:33">
      <c r="A4047" s="730" t="str">
        <f t="shared" si="331"/>
        <v>令和6</v>
      </c>
      <c r="B4047" s="739">
        <v>1</v>
      </c>
      <c r="C4047" s="960">
        <v>45392</v>
      </c>
      <c r="D4047" s="960"/>
      <c r="E4047" s="740">
        <v>1</v>
      </c>
      <c r="F4047" s="961" t="s">
        <v>4645</v>
      </c>
      <c r="G4047" s="961" t="s">
        <v>13024</v>
      </c>
      <c r="H4047" s="961" t="s">
        <v>3533</v>
      </c>
      <c r="I4047" s="962" t="s">
        <v>13025</v>
      </c>
      <c r="J4047" s="734">
        <v>1</v>
      </c>
      <c r="K4047" s="177">
        <v>5</v>
      </c>
      <c r="L4047" s="177">
        <v>702</v>
      </c>
      <c r="M4047" s="74">
        <v>702</v>
      </c>
      <c r="N4047" s="1114" t="s">
        <v>5519</v>
      </c>
      <c r="O4047" s="1130" t="s">
        <v>5519</v>
      </c>
    </row>
    <row r="4048" spans="1:33">
      <c r="A4048" s="730" t="str">
        <f t="shared" si="331"/>
        <v>令和6</v>
      </c>
      <c r="B4048" s="739">
        <v>2</v>
      </c>
      <c r="C4048" s="960">
        <v>45394</v>
      </c>
      <c r="D4048" s="960"/>
      <c r="E4048" s="740">
        <v>1</v>
      </c>
      <c r="F4048" s="961" t="s">
        <v>13026</v>
      </c>
      <c r="G4048" s="961" t="s">
        <v>13027</v>
      </c>
      <c r="H4048" s="961" t="s">
        <v>12570</v>
      </c>
      <c r="I4048" s="962" t="s">
        <v>13028</v>
      </c>
      <c r="J4048" s="734">
        <v>2</v>
      </c>
      <c r="K4048" s="177">
        <v>4</v>
      </c>
      <c r="L4048" s="177">
        <v>93</v>
      </c>
      <c r="M4048" s="74">
        <v>93</v>
      </c>
      <c r="N4048" s="1114"/>
      <c r="O4048" s="1130" t="s">
        <v>5519</v>
      </c>
    </row>
    <row r="4049" spans="1:15">
      <c r="A4049" s="730" t="str">
        <f t="shared" si="331"/>
        <v>令和6</v>
      </c>
      <c r="B4049" s="739">
        <v>3</v>
      </c>
      <c r="C4049" s="960">
        <v>45399</v>
      </c>
      <c r="D4049" s="960"/>
      <c r="E4049" s="740">
        <v>1</v>
      </c>
      <c r="F4049" s="961" t="s">
        <v>12473</v>
      </c>
      <c r="G4049" s="961" t="s">
        <v>7495</v>
      </c>
      <c r="H4049" s="961" t="s">
        <v>3231</v>
      </c>
      <c r="I4049" s="962" t="s">
        <v>4268</v>
      </c>
      <c r="J4049" s="734">
        <v>2</v>
      </c>
      <c r="K4049" s="177">
        <v>1</v>
      </c>
      <c r="L4049" s="177">
        <v>74</v>
      </c>
      <c r="M4049" s="74">
        <v>74</v>
      </c>
      <c r="N4049" s="1114" t="s">
        <v>5519</v>
      </c>
      <c r="O4049" s="1130" t="s">
        <v>5519</v>
      </c>
    </row>
    <row r="4050" spans="1:15">
      <c r="A4050" s="730" t="str">
        <f t="shared" si="331"/>
        <v>令和6</v>
      </c>
      <c r="B4050" s="739">
        <v>4</v>
      </c>
      <c r="C4050" s="960">
        <v>45404</v>
      </c>
      <c r="D4050" s="960"/>
      <c r="E4050" s="740">
        <v>1</v>
      </c>
      <c r="F4050" s="961" t="s">
        <v>13029</v>
      </c>
      <c r="G4050" s="961" t="s">
        <v>7495</v>
      </c>
      <c r="H4050" s="961" t="s">
        <v>2868</v>
      </c>
      <c r="I4050" s="962" t="s">
        <v>12475</v>
      </c>
      <c r="J4050" s="734">
        <v>2</v>
      </c>
      <c r="K4050" s="177">
        <v>7</v>
      </c>
      <c r="L4050" s="177">
        <v>366</v>
      </c>
      <c r="M4050" s="74">
        <v>366</v>
      </c>
      <c r="N4050" s="1114" t="s">
        <v>5519</v>
      </c>
      <c r="O4050" s="1130" t="s">
        <v>5519</v>
      </c>
    </row>
    <row r="4051" spans="1:15">
      <c r="A4051" s="730" t="str">
        <f t="shared" si="331"/>
        <v>令和6</v>
      </c>
      <c r="B4051" s="739">
        <v>5</v>
      </c>
      <c r="C4051" s="960">
        <v>45404</v>
      </c>
      <c r="D4051" s="960"/>
      <c r="E4051" s="740">
        <v>1</v>
      </c>
      <c r="F4051" s="961" t="s">
        <v>13030</v>
      </c>
      <c r="G4051" s="961" t="s">
        <v>7661</v>
      </c>
      <c r="H4051" s="961" t="s">
        <v>2868</v>
      </c>
      <c r="I4051" s="962" t="s">
        <v>12475</v>
      </c>
      <c r="J4051" s="734">
        <v>2</v>
      </c>
      <c r="K4051" s="177">
        <v>9</v>
      </c>
      <c r="L4051" s="177">
        <v>133</v>
      </c>
      <c r="M4051" s="74">
        <v>133</v>
      </c>
      <c r="N4051" s="1114"/>
      <c r="O4051" s="1130" t="s">
        <v>5519</v>
      </c>
    </row>
    <row r="4052" spans="1:15">
      <c r="A4052" s="730" t="str">
        <f t="shared" si="331"/>
        <v>令和6</v>
      </c>
      <c r="B4052" s="739">
        <v>6</v>
      </c>
      <c r="C4052" s="960">
        <v>45406</v>
      </c>
      <c r="D4052" s="960"/>
      <c r="E4052" s="740">
        <v>1</v>
      </c>
      <c r="F4052" s="961" t="s">
        <v>13031</v>
      </c>
      <c r="G4052" s="961" t="s">
        <v>13032</v>
      </c>
      <c r="H4052" s="961" t="s">
        <v>3276</v>
      </c>
      <c r="I4052" s="962" t="s">
        <v>13033</v>
      </c>
      <c r="J4052" s="734">
        <v>1</v>
      </c>
      <c r="K4052" s="177">
        <v>2</v>
      </c>
      <c r="L4052" s="177">
        <v>24</v>
      </c>
      <c r="M4052" s="74">
        <v>24</v>
      </c>
      <c r="N4052" s="1114" t="s">
        <v>5519</v>
      </c>
      <c r="O4052" s="1130"/>
    </row>
    <row r="4053" spans="1:15">
      <c r="A4053" s="730" t="str">
        <f t="shared" si="331"/>
        <v>令和6</v>
      </c>
      <c r="B4053" s="739">
        <v>7</v>
      </c>
      <c r="C4053" s="960">
        <v>45419</v>
      </c>
      <c r="D4053" s="960"/>
      <c r="E4053" s="740">
        <v>1</v>
      </c>
      <c r="F4053" s="961" t="s">
        <v>13034</v>
      </c>
      <c r="G4053" s="961" t="s">
        <v>7495</v>
      </c>
      <c r="H4053" s="961" t="s">
        <v>3533</v>
      </c>
      <c r="I4053" s="962" t="s">
        <v>13025</v>
      </c>
      <c r="J4053" s="734">
        <v>1</v>
      </c>
      <c r="K4053" s="177">
        <v>1</v>
      </c>
      <c r="L4053" s="177">
        <v>468</v>
      </c>
      <c r="M4053" s="74">
        <v>468</v>
      </c>
      <c r="N4053" s="1114" t="s">
        <v>5519</v>
      </c>
      <c r="O4053" s="1130" t="s">
        <v>5519</v>
      </c>
    </row>
    <row r="4054" spans="1:15">
      <c r="A4054" s="730" t="str">
        <f t="shared" si="331"/>
        <v>令和6</v>
      </c>
      <c r="B4054" s="739">
        <v>8</v>
      </c>
      <c r="C4054" s="960">
        <v>45429</v>
      </c>
      <c r="D4054" s="960"/>
      <c r="E4054" s="740">
        <v>1</v>
      </c>
      <c r="F4054" s="961" t="s">
        <v>13035</v>
      </c>
      <c r="G4054" s="961" t="s">
        <v>13027</v>
      </c>
      <c r="H4054" s="961" t="s">
        <v>6489</v>
      </c>
      <c r="I4054" s="962" t="s">
        <v>13028</v>
      </c>
      <c r="J4054" s="734">
        <v>1</v>
      </c>
      <c r="K4054" s="177">
        <v>2</v>
      </c>
      <c r="L4054" s="177">
        <v>637</v>
      </c>
      <c r="M4054" s="74">
        <v>637</v>
      </c>
      <c r="N4054" s="1114" t="s">
        <v>5519</v>
      </c>
      <c r="O4054" s="1130" t="s">
        <v>5519</v>
      </c>
    </row>
    <row r="4055" spans="1:15">
      <c r="A4055" s="730" t="str">
        <f t="shared" si="331"/>
        <v>令和6</v>
      </c>
      <c r="B4055" s="739">
        <v>9</v>
      </c>
      <c r="C4055" s="960">
        <v>45429</v>
      </c>
      <c r="D4055" s="960"/>
      <c r="E4055" s="740">
        <v>1</v>
      </c>
      <c r="F4055" s="961" t="s">
        <v>13036</v>
      </c>
      <c r="G4055" s="961" t="s">
        <v>13037</v>
      </c>
      <c r="H4055" s="961" t="s">
        <v>3962</v>
      </c>
      <c r="I4055" s="962" t="s">
        <v>13028</v>
      </c>
      <c r="J4055" s="734">
        <v>2</v>
      </c>
      <c r="K4055" s="177">
        <v>8</v>
      </c>
      <c r="L4055" s="177">
        <v>125</v>
      </c>
      <c r="M4055" s="74">
        <v>125</v>
      </c>
      <c r="N4055" s="1114" t="s">
        <v>5519</v>
      </c>
      <c r="O4055" s="1130"/>
    </row>
    <row r="4056" spans="1:15">
      <c r="A4056" s="730" t="str">
        <f t="shared" si="331"/>
        <v>令和6</v>
      </c>
      <c r="B4056" s="739">
        <v>10</v>
      </c>
      <c r="C4056" s="960">
        <v>45433</v>
      </c>
      <c r="D4056" s="960"/>
      <c r="E4056" s="740">
        <v>1</v>
      </c>
      <c r="F4056" s="961" t="s">
        <v>13038</v>
      </c>
      <c r="G4056" s="961" t="s">
        <v>3238</v>
      </c>
      <c r="H4056" s="961" t="s">
        <v>2852</v>
      </c>
      <c r="I4056" s="962" t="s">
        <v>4268</v>
      </c>
      <c r="J4056" s="734">
        <v>2</v>
      </c>
      <c r="K4056" s="177">
        <v>15</v>
      </c>
      <c r="L4056" s="177">
        <v>521</v>
      </c>
      <c r="M4056" s="74">
        <v>521</v>
      </c>
      <c r="N4056" s="1114" t="s">
        <v>5519</v>
      </c>
      <c r="O4056" s="1130" t="s">
        <v>5519</v>
      </c>
    </row>
    <row r="4057" spans="1:15">
      <c r="A4057" s="730" t="str">
        <f t="shared" si="331"/>
        <v>令和6</v>
      </c>
      <c r="B4057" s="739">
        <v>11</v>
      </c>
      <c r="C4057" s="960">
        <v>45434</v>
      </c>
      <c r="D4057" s="960"/>
      <c r="E4057" s="740">
        <v>1</v>
      </c>
      <c r="F4057" s="961" t="s">
        <v>13039</v>
      </c>
      <c r="G4057" s="961" t="s">
        <v>7661</v>
      </c>
      <c r="H4057" s="961" t="s">
        <v>2868</v>
      </c>
      <c r="I4057" s="962" t="s">
        <v>12475</v>
      </c>
      <c r="J4057" s="734">
        <v>2</v>
      </c>
      <c r="K4057" s="177">
        <v>1</v>
      </c>
      <c r="L4057" s="177">
        <v>539</v>
      </c>
      <c r="M4057" s="74">
        <v>539</v>
      </c>
      <c r="N4057" s="1114" t="s">
        <v>5519</v>
      </c>
      <c r="O4057" s="1130" t="s">
        <v>5519</v>
      </c>
    </row>
    <row r="4058" spans="1:15">
      <c r="A4058" s="730" t="str">
        <f t="shared" si="331"/>
        <v>令和6</v>
      </c>
      <c r="B4058" s="739">
        <v>12</v>
      </c>
      <c r="C4058" s="960">
        <v>45435</v>
      </c>
      <c r="D4058" s="960"/>
      <c r="E4058" s="740">
        <v>1</v>
      </c>
      <c r="F4058" s="961" t="s">
        <v>13040</v>
      </c>
      <c r="G4058" s="961" t="s">
        <v>7495</v>
      </c>
      <c r="H4058" s="961" t="s">
        <v>2868</v>
      </c>
      <c r="I4058" s="962" t="s">
        <v>12475</v>
      </c>
      <c r="J4058" s="734">
        <v>2</v>
      </c>
      <c r="K4058" s="177">
        <v>1</v>
      </c>
      <c r="L4058" s="177">
        <v>583</v>
      </c>
      <c r="M4058" s="74">
        <v>583</v>
      </c>
      <c r="N4058" s="1114" t="s">
        <v>5519</v>
      </c>
      <c r="O4058" s="1130" t="s">
        <v>5519</v>
      </c>
    </row>
    <row r="4059" spans="1:15">
      <c r="A4059" s="730" t="str">
        <f t="shared" si="331"/>
        <v>令和6</v>
      </c>
      <c r="B4059" s="739">
        <v>13</v>
      </c>
      <c r="C4059" s="960">
        <v>45435</v>
      </c>
      <c r="D4059" s="960">
        <v>45436</v>
      </c>
      <c r="E4059" s="740">
        <v>2</v>
      </c>
      <c r="F4059" s="961" t="s">
        <v>13041</v>
      </c>
      <c r="G4059" s="961" t="s">
        <v>13042</v>
      </c>
      <c r="H4059" s="961" t="s">
        <v>3533</v>
      </c>
      <c r="I4059" s="962" t="s">
        <v>13025</v>
      </c>
      <c r="J4059" s="734">
        <v>2</v>
      </c>
      <c r="K4059" s="177">
        <v>19</v>
      </c>
      <c r="L4059" s="177">
        <v>27</v>
      </c>
      <c r="M4059" s="74">
        <v>54</v>
      </c>
      <c r="N4059" s="1114" t="s">
        <v>13023</v>
      </c>
      <c r="O4059" s="1130"/>
    </row>
    <row r="4060" spans="1:15">
      <c r="A4060" s="730" t="str">
        <f t="shared" si="331"/>
        <v>令和6</v>
      </c>
      <c r="B4060" s="739">
        <v>14</v>
      </c>
      <c r="C4060" s="960">
        <v>45437</v>
      </c>
      <c r="D4060" s="960">
        <v>45438</v>
      </c>
      <c r="E4060" s="740">
        <v>2</v>
      </c>
      <c r="F4060" s="961" t="s">
        <v>13043</v>
      </c>
      <c r="G4060" s="961" t="s">
        <v>3582</v>
      </c>
      <c r="H4060" s="961" t="s">
        <v>2885</v>
      </c>
      <c r="I4060" s="962" t="s">
        <v>13025</v>
      </c>
      <c r="J4060" s="734">
        <v>1</v>
      </c>
      <c r="K4060" s="177">
        <v>150</v>
      </c>
      <c r="L4060" s="177">
        <v>187</v>
      </c>
      <c r="M4060" s="74">
        <v>374</v>
      </c>
      <c r="N4060" s="1114" t="s">
        <v>5519</v>
      </c>
      <c r="O4060" s="1130"/>
    </row>
    <row r="4061" spans="1:15">
      <c r="A4061" s="730" t="str">
        <f t="shared" si="331"/>
        <v>令和6</v>
      </c>
      <c r="B4061" s="739">
        <v>15</v>
      </c>
      <c r="C4061" s="960">
        <v>45437</v>
      </c>
      <c r="D4061" s="960">
        <v>45438</v>
      </c>
      <c r="E4061" s="740">
        <v>2</v>
      </c>
      <c r="F4061" s="961" t="s">
        <v>13044</v>
      </c>
      <c r="G4061" s="961" t="s">
        <v>372</v>
      </c>
      <c r="H4061" s="961" t="s">
        <v>2954</v>
      </c>
      <c r="I4061" s="962" t="s">
        <v>13045</v>
      </c>
      <c r="J4061" s="734">
        <v>1</v>
      </c>
      <c r="K4061" s="177">
        <v>348</v>
      </c>
      <c r="L4061" s="177">
        <v>830</v>
      </c>
      <c r="M4061" s="74">
        <v>1660</v>
      </c>
      <c r="N4061" s="1114"/>
      <c r="O4061" s="1130"/>
    </row>
    <row r="4062" spans="1:15">
      <c r="A4062" s="730" t="str">
        <f t="shared" si="331"/>
        <v>令和6</v>
      </c>
      <c r="B4062" s="739">
        <v>16</v>
      </c>
      <c r="C4062" s="960">
        <v>45439</v>
      </c>
      <c r="D4062" s="960"/>
      <c r="E4062" s="740">
        <v>1</v>
      </c>
      <c r="F4062" s="961" t="s">
        <v>13046</v>
      </c>
      <c r="G4062" s="961" t="s">
        <v>12642</v>
      </c>
      <c r="H4062" s="961" t="s">
        <v>2868</v>
      </c>
      <c r="I4062" s="962" t="s">
        <v>12475</v>
      </c>
      <c r="J4062" s="734">
        <v>1</v>
      </c>
      <c r="K4062" s="177">
        <v>40</v>
      </c>
      <c r="L4062" s="177">
        <v>1249</v>
      </c>
      <c r="M4062" s="74">
        <v>1249</v>
      </c>
      <c r="N4062" s="1114" t="s">
        <v>5519</v>
      </c>
      <c r="O4062" s="1130" t="s">
        <v>5519</v>
      </c>
    </row>
    <row r="4063" spans="1:15">
      <c r="A4063" s="730" t="str">
        <f t="shared" si="331"/>
        <v>令和6</v>
      </c>
      <c r="B4063" s="739">
        <v>17</v>
      </c>
      <c r="C4063" s="960">
        <v>45442</v>
      </c>
      <c r="D4063" s="960"/>
      <c r="E4063" s="740">
        <v>1</v>
      </c>
      <c r="F4063" s="961" t="s">
        <v>13047</v>
      </c>
      <c r="G4063" s="961" t="s">
        <v>3238</v>
      </c>
      <c r="H4063" s="961" t="s">
        <v>2852</v>
      </c>
      <c r="I4063" s="962" t="s">
        <v>4268</v>
      </c>
      <c r="J4063" s="734">
        <v>2</v>
      </c>
      <c r="K4063" s="177">
        <v>3</v>
      </c>
      <c r="L4063" s="177">
        <v>1060</v>
      </c>
      <c r="M4063" s="74">
        <v>1060</v>
      </c>
      <c r="N4063" s="1114" t="s">
        <v>5519</v>
      </c>
      <c r="O4063" s="1130" t="s">
        <v>5519</v>
      </c>
    </row>
    <row r="4064" spans="1:15">
      <c r="A4064" s="730" t="str">
        <f t="shared" si="331"/>
        <v>令和6</v>
      </c>
      <c r="B4064" s="739">
        <v>18</v>
      </c>
      <c r="C4064" s="960">
        <v>45446</v>
      </c>
      <c r="D4064" s="960"/>
      <c r="E4064" s="740">
        <v>1</v>
      </c>
      <c r="F4064" s="961" t="s">
        <v>12495</v>
      </c>
      <c r="G4064" s="961" t="s">
        <v>3238</v>
      </c>
      <c r="H4064" s="961" t="s">
        <v>7590</v>
      </c>
      <c r="I4064" s="962" t="s">
        <v>6211</v>
      </c>
      <c r="J4064" s="734">
        <v>1</v>
      </c>
      <c r="K4064" s="177">
        <v>12</v>
      </c>
      <c r="L4064" s="177">
        <v>527</v>
      </c>
      <c r="M4064" s="74">
        <v>527</v>
      </c>
      <c r="N4064" s="1114" t="s">
        <v>5519</v>
      </c>
      <c r="O4064" s="1130" t="s">
        <v>5519</v>
      </c>
    </row>
    <row r="4065" spans="1:15">
      <c r="A4065" s="730" t="str">
        <f t="shared" si="331"/>
        <v>令和6</v>
      </c>
      <c r="B4065" s="739">
        <v>19</v>
      </c>
      <c r="C4065" s="960">
        <v>45448</v>
      </c>
      <c r="D4065" s="960"/>
      <c r="E4065" s="740">
        <v>1</v>
      </c>
      <c r="F4065" s="961" t="s">
        <v>13048</v>
      </c>
      <c r="G4065" s="961" t="s">
        <v>13027</v>
      </c>
      <c r="H4065" s="961" t="s">
        <v>3962</v>
      </c>
      <c r="I4065" s="962" t="s">
        <v>13028</v>
      </c>
      <c r="J4065" s="734">
        <v>2</v>
      </c>
      <c r="K4065" s="177">
        <v>3</v>
      </c>
      <c r="L4065" s="177">
        <v>307</v>
      </c>
      <c r="M4065" s="74">
        <v>307</v>
      </c>
      <c r="N4065" s="1114" t="s">
        <v>5519</v>
      </c>
      <c r="O4065" s="1130" t="s">
        <v>5519</v>
      </c>
    </row>
    <row r="4066" spans="1:15">
      <c r="A4066" s="730" t="str">
        <f t="shared" si="331"/>
        <v>令和6</v>
      </c>
      <c r="B4066" s="739">
        <v>20</v>
      </c>
      <c r="C4066" s="960">
        <v>45449</v>
      </c>
      <c r="D4066" s="960"/>
      <c r="E4066" s="740">
        <v>1</v>
      </c>
      <c r="F4066" s="961" t="s">
        <v>13049</v>
      </c>
      <c r="G4066" s="961" t="s">
        <v>3134</v>
      </c>
      <c r="H4066" s="961" t="s">
        <v>2945</v>
      </c>
      <c r="I4066" s="962" t="s">
        <v>12475</v>
      </c>
      <c r="J4066" s="734">
        <v>2</v>
      </c>
      <c r="K4066" s="177">
        <v>4</v>
      </c>
      <c r="L4066" s="177">
        <v>48</v>
      </c>
      <c r="M4066" s="74">
        <v>48</v>
      </c>
      <c r="N4066" s="1114" t="s">
        <v>5519</v>
      </c>
      <c r="O4066" s="1130"/>
    </row>
    <row r="4067" spans="1:15">
      <c r="A4067" s="730" t="str">
        <f t="shared" si="331"/>
        <v>令和6</v>
      </c>
      <c r="B4067" s="739">
        <v>21</v>
      </c>
      <c r="C4067" s="960">
        <v>45454</v>
      </c>
      <c r="D4067" s="960"/>
      <c r="E4067" s="740">
        <v>2</v>
      </c>
      <c r="F4067" s="961" t="s">
        <v>13050</v>
      </c>
      <c r="G4067" s="961" t="s">
        <v>7495</v>
      </c>
      <c r="H4067" s="961" t="s">
        <v>12547</v>
      </c>
      <c r="I4067" s="962" t="s">
        <v>12475</v>
      </c>
      <c r="J4067" s="734">
        <v>2</v>
      </c>
      <c r="K4067" s="177">
        <v>2</v>
      </c>
      <c r="L4067" s="177">
        <v>378</v>
      </c>
      <c r="M4067" s="74">
        <v>378</v>
      </c>
      <c r="N4067" s="1114" t="s">
        <v>5519</v>
      </c>
      <c r="O4067" s="1130" t="s">
        <v>5519</v>
      </c>
    </row>
    <row r="4068" spans="1:15">
      <c r="A4068" s="730" t="str">
        <f t="shared" ref="A4068:A4131" si="334">IF(TEXT(EDATE(C4068,-3),"ggge")="平成31","令和1",TEXT(EDATE(C4068,-3),"ggge"))</f>
        <v>令和6</v>
      </c>
      <c r="B4068" s="739">
        <v>22</v>
      </c>
      <c r="C4068" s="960">
        <v>45456</v>
      </c>
      <c r="D4068" s="960"/>
      <c r="E4068" s="740">
        <v>1</v>
      </c>
      <c r="F4068" s="961" t="s">
        <v>13051</v>
      </c>
      <c r="G4068" s="961" t="s">
        <v>3238</v>
      </c>
      <c r="H4068" s="961" t="s">
        <v>3231</v>
      </c>
      <c r="I4068" s="962" t="s">
        <v>4268</v>
      </c>
      <c r="J4068" s="734">
        <v>2</v>
      </c>
      <c r="K4068" s="177">
        <v>5</v>
      </c>
      <c r="L4068" s="177">
        <v>101</v>
      </c>
      <c r="M4068" s="74">
        <v>101</v>
      </c>
      <c r="N4068" s="1114"/>
      <c r="O4068" s="1130" t="s">
        <v>5519</v>
      </c>
    </row>
    <row r="4069" spans="1:15">
      <c r="A4069" s="730" t="str">
        <f t="shared" si="334"/>
        <v>令和6</v>
      </c>
      <c r="B4069" s="739">
        <v>23</v>
      </c>
      <c r="C4069" s="960">
        <v>45461</v>
      </c>
      <c r="D4069" s="960"/>
      <c r="E4069" s="740">
        <v>1</v>
      </c>
      <c r="F4069" s="961" t="s">
        <v>13052</v>
      </c>
      <c r="G4069" s="961" t="s">
        <v>13053</v>
      </c>
      <c r="H4069" s="961" t="s">
        <v>13054</v>
      </c>
      <c r="I4069" s="962" t="s">
        <v>13033</v>
      </c>
      <c r="J4069" s="734">
        <v>1</v>
      </c>
      <c r="K4069" s="177">
        <v>7</v>
      </c>
      <c r="L4069" s="177">
        <v>150</v>
      </c>
      <c r="M4069" s="74">
        <v>150</v>
      </c>
      <c r="N4069" s="1114"/>
      <c r="O4069" s="1130" t="s">
        <v>5519</v>
      </c>
    </row>
    <row r="4070" spans="1:15">
      <c r="A4070" s="730" t="str">
        <f t="shared" si="334"/>
        <v>令和6</v>
      </c>
      <c r="B4070" s="739">
        <v>24</v>
      </c>
      <c r="C4070" s="960">
        <v>45463</v>
      </c>
      <c r="D4070" s="960">
        <v>45464</v>
      </c>
      <c r="E4070" s="740">
        <v>2</v>
      </c>
      <c r="F4070" s="961" t="s">
        <v>13055</v>
      </c>
      <c r="G4070" s="961" t="s">
        <v>13024</v>
      </c>
      <c r="H4070" s="961" t="s">
        <v>3533</v>
      </c>
      <c r="I4070" s="962" t="s">
        <v>13025</v>
      </c>
      <c r="J4070" s="734">
        <v>1</v>
      </c>
      <c r="K4070" s="177">
        <v>152</v>
      </c>
      <c r="L4070" s="177">
        <v>327</v>
      </c>
      <c r="M4070" s="74">
        <v>654</v>
      </c>
      <c r="N4070" s="1114" t="s">
        <v>13023</v>
      </c>
      <c r="O4070" s="1130" t="s">
        <v>5519</v>
      </c>
    </row>
    <row r="4071" spans="1:15">
      <c r="A4071" s="730" t="str">
        <f t="shared" si="334"/>
        <v>令和6</v>
      </c>
      <c r="B4071" s="739">
        <v>25</v>
      </c>
      <c r="C4071" s="960">
        <v>45465</v>
      </c>
      <c r="D4071" s="960"/>
      <c r="E4071" s="740">
        <v>1</v>
      </c>
      <c r="F4071" s="961" t="s">
        <v>13056</v>
      </c>
      <c r="G4071" s="961" t="s">
        <v>13057</v>
      </c>
      <c r="H4071" s="961" t="s">
        <v>7886</v>
      </c>
      <c r="I4071" s="962" t="s">
        <v>13045</v>
      </c>
      <c r="J4071" s="734">
        <v>1</v>
      </c>
      <c r="K4071" s="177">
        <v>2</v>
      </c>
      <c r="L4071" s="177">
        <v>390</v>
      </c>
      <c r="M4071" s="74">
        <v>390</v>
      </c>
      <c r="N4071" s="1114" t="s">
        <v>5519</v>
      </c>
      <c r="O4071" s="1130" t="s">
        <v>5519</v>
      </c>
    </row>
    <row r="4072" spans="1:15">
      <c r="A4072" s="730" t="str">
        <f t="shared" si="334"/>
        <v>令和6</v>
      </c>
      <c r="B4072" s="739">
        <v>26</v>
      </c>
      <c r="C4072" s="960">
        <v>45465</v>
      </c>
      <c r="D4072" s="960">
        <v>45466</v>
      </c>
      <c r="E4072" s="740">
        <v>2</v>
      </c>
      <c r="F4072" s="961" t="s">
        <v>13058</v>
      </c>
      <c r="G4072" s="961" t="s">
        <v>13057</v>
      </c>
      <c r="H4072" s="961" t="s">
        <v>7886</v>
      </c>
      <c r="I4072" s="962" t="s">
        <v>13045</v>
      </c>
      <c r="J4072" s="734">
        <v>1</v>
      </c>
      <c r="K4072" s="177">
        <v>46</v>
      </c>
      <c r="L4072" s="177">
        <v>142</v>
      </c>
      <c r="M4072" s="74">
        <v>284</v>
      </c>
      <c r="N4072" s="1114"/>
      <c r="O4072" s="1130" t="s">
        <v>5519</v>
      </c>
    </row>
    <row r="4073" spans="1:15">
      <c r="A4073" s="730" t="str">
        <f t="shared" si="334"/>
        <v>令和6</v>
      </c>
      <c r="B4073" s="739">
        <v>28</v>
      </c>
      <c r="C4073" s="960">
        <v>45467</v>
      </c>
      <c r="D4073" s="960">
        <v>45469</v>
      </c>
      <c r="E4073" s="740">
        <v>3</v>
      </c>
      <c r="F4073" s="961" t="s">
        <v>13059</v>
      </c>
      <c r="G4073" s="961" t="s">
        <v>13060</v>
      </c>
      <c r="H4073" s="961" t="s">
        <v>3263</v>
      </c>
      <c r="I4073" s="962" t="s">
        <v>13025</v>
      </c>
      <c r="J4073" s="734">
        <v>1</v>
      </c>
      <c r="K4073" s="177">
        <v>167</v>
      </c>
      <c r="L4073" s="177">
        <v>1066</v>
      </c>
      <c r="M4073" s="74">
        <v>3198</v>
      </c>
      <c r="N4073" s="1114" t="s">
        <v>5519</v>
      </c>
      <c r="O4073" s="1130"/>
    </row>
    <row r="4074" spans="1:15">
      <c r="A4074" s="730" t="str">
        <f t="shared" si="334"/>
        <v>令和6</v>
      </c>
      <c r="B4074" s="739">
        <v>29</v>
      </c>
      <c r="C4074" s="960">
        <v>45469</v>
      </c>
      <c r="D4074" s="960"/>
      <c r="E4074" s="740">
        <v>1</v>
      </c>
      <c r="F4074" s="961" t="s">
        <v>13061</v>
      </c>
      <c r="G4074" s="961" t="s">
        <v>13062</v>
      </c>
      <c r="H4074" s="961" t="s">
        <v>3263</v>
      </c>
      <c r="I4074" s="962" t="s">
        <v>13025</v>
      </c>
      <c r="J4074" s="734">
        <v>1</v>
      </c>
      <c r="K4074" s="177">
        <v>1</v>
      </c>
      <c r="L4074" s="177">
        <v>16</v>
      </c>
      <c r="M4074" s="74">
        <v>16</v>
      </c>
      <c r="N4074" s="1114" t="s">
        <v>13023</v>
      </c>
      <c r="O4074" s="1130"/>
    </row>
    <row r="4075" spans="1:15">
      <c r="A4075" s="730" t="str">
        <f t="shared" si="334"/>
        <v>令和6</v>
      </c>
      <c r="B4075" s="739">
        <v>30</v>
      </c>
      <c r="C4075" s="960">
        <v>45474</v>
      </c>
      <c r="D4075" s="960"/>
      <c r="E4075" s="740">
        <v>1</v>
      </c>
      <c r="F4075" s="961" t="s">
        <v>13063</v>
      </c>
      <c r="G4075" s="961" t="s">
        <v>7495</v>
      </c>
      <c r="H4075" s="961" t="s">
        <v>3533</v>
      </c>
      <c r="I4075" s="962" t="s">
        <v>13025</v>
      </c>
      <c r="J4075" s="734">
        <v>1</v>
      </c>
      <c r="K4075" s="177">
        <v>1</v>
      </c>
      <c r="L4075" s="177">
        <v>493</v>
      </c>
      <c r="M4075" s="74">
        <v>493</v>
      </c>
      <c r="N4075" s="1114" t="s">
        <v>5519</v>
      </c>
      <c r="O4075" s="1130" t="s">
        <v>5519</v>
      </c>
    </row>
    <row r="4076" spans="1:15">
      <c r="A4076" s="730" t="str">
        <f t="shared" si="334"/>
        <v>令和6</v>
      </c>
      <c r="B4076" s="739">
        <v>31</v>
      </c>
      <c r="C4076" s="960">
        <v>45477</v>
      </c>
      <c r="D4076" s="960"/>
      <c r="E4076" s="740">
        <v>1</v>
      </c>
      <c r="F4076" s="961" t="s">
        <v>13064</v>
      </c>
      <c r="G4076" s="961" t="s">
        <v>3238</v>
      </c>
      <c r="H4076" s="961" t="s">
        <v>3231</v>
      </c>
      <c r="I4076" s="962" t="s">
        <v>4268</v>
      </c>
      <c r="J4076" s="734">
        <v>2</v>
      </c>
      <c r="K4076" s="177">
        <v>6</v>
      </c>
      <c r="L4076" s="177">
        <v>56</v>
      </c>
      <c r="M4076" s="74">
        <v>56</v>
      </c>
      <c r="N4076" s="1114"/>
      <c r="O4076" s="1130" t="s">
        <v>5519</v>
      </c>
    </row>
    <row r="4077" spans="1:15">
      <c r="A4077" s="730" t="str">
        <f t="shared" si="334"/>
        <v>令和6</v>
      </c>
      <c r="B4077" s="739">
        <v>32</v>
      </c>
      <c r="C4077" s="960">
        <v>45481</v>
      </c>
      <c r="D4077" s="960"/>
      <c r="E4077" s="740">
        <v>1</v>
      </c>
      <c r="F4077" s="961" t="s">
        <v>7633</v>
      </c>
      <c r="G4077" s="961" t="s">
        <v>7495</v>
      </c>
      <c r="H4077" s="961" t="s">
        <v>3024</v>
      </c>
      <c r="I4077" s="962" t="s">
        <v>13028</v>
      </c>
      <c r="J4077" s="734">
        <v>1</v>
      </c>
      <c r="K4077" s="177">
        <v>1</v>
      </c>
      <c r="L4077" s="177">
        <v>446</v>
      </c>
      <c r="M4077" s="74">
        <v>446</v>
      </c>
      <c r="N4077" s="1114" t="s">
        <v>5519</v>
      </c>
      <c r="O4077" s="1130" t="s">
        <v>5519</v>
      </c>
    </row>
    <row r="4078" spans="1:15">
      <c r="A4078" s="730" t="str">
        <f t="shared" si="334"/>
        <v>令和6</v>
      </c>
      <c r="B4078" s="739">
        <v>33</v>
      </c>
      <c r="C4078" s="960">
        <v>45490</v>
      </c>
      <c r="D4078" s="960">
        <v>45491</v>
      </c>
      <c r="E4078" s="740">
        <v>2</v>
      </c>
      <c r="F4078" s="961" t="s">
        <v>13065</v>
      </c>
      <c r="G4078" s="961" t="s">
        <v>3238</v>
      </c>
      <c r="H4078" s="961" t="s">
        <v>2852</v>
      </c>
      <c r="I4078" s="962" t="s">
        <v>4268</v>
      </c>
      <c r="J4078" s="734">
        <v>1</v>
      </c>
      <c r="K4078" s="177">
        <v>35</v>
      </c>
      <c r="L4078" s="177">
        <v>122</v>
      </c>
      <c r="M4078" s="74">
        <v>244</v>
      </c>
      <c r="N4078" s="1114"/>
      <c r="O4078" s="1130" t="s">
        <v>5519</v>
      </c>
    </row>
    <row r="4079" spans="1:15">
      <c r="A4079" s="730" t="str">
        <f t="shared" si="334"/>
        <v>令和6</v>
      </c>
      <c r="B4079" s="739">
        <v>34</v>
      </c>
      <c r="C4079" s="960">
        <v>45490</v>
      </c>
      <c r="D4079" s="960"/>
      <c r="E4079" s="740">
        <v>1</v>
      </c>
      <c r="F4079" s="961" t="s">
        <v>13066</v>
      </c>
      <c r="G4079" s="961" t="s">
        <v>7495</v>
      </c>
      <c r="H4079" s="961" t="s">
        <v>2852</v>
      </c>
      <c r="I4079" s="962" t="s">
        <v>4268</v>
      </c>
      <c r="J4079" s="734">
        <v>2</v>
      </c>
      <c r="K4079" s="177">
        <v>2</v>
      </c>
      <c r="L4079" s="177">
        <v>725</v>
      </c>
      <c r="M4079" s="74">
        <v>725</v>
      </c>
      <c r="N4079" s="1114" t="s">
        <v>5519</v>
      </c>
      <c r="O4079" s="1130" t="s">
        <v>5519</v>
      </c>
    </row>
    <row r="4080" spans="1:15">
      <c r="A4080" s="730" t="str">
        <f t="shared" si="334"/>
        <v>令和6</v>
      </c>
      <c r="B4080" s="739">
        <v>35</v>
      </c>
      <c r="C4080" s="960">
        <v>45491</v>
      </c>
      <c r="D4080" s="960"/>
      <c r="E4080" s="740">
        <v>1</v>
      </c>
      <c r="F4080" s="961" t="s">
        <v>13067</v>
      </c>
      <c r="G4080" s="961" t="s">
        <v>7495</v>
      </c>
      <c r="H4080" s="961" t="s">
        <v>2868</v>
      </c>
      <c r="I4080" s="962" t="s">
        <v>12475</v>
      </c>
      <c r="J4080" s="734">
        <v>2</v>
      </c>
      <c r="K4080" s="177">
        <v>1</v>
      </c>
      <c r="L4080" s="177">
        <v>629</v>
      </c>
      <c r="M4080" s="74">
        <v>629</v>
      </c>
      <c r="N4080" s="1114" t="s">
        <v>5519</v>
      </c>
      <c r="O4080" s="1130" t="s">
        <v>5519</v>
      </c>
    </row>
    <row r="4081" spans="1:15">
      <c r="A4081" s="730" t="str">
        <f t="shared" si="334"/>
        <v>令和6</v>
      </c>
      <c r="B4081" s="739">
        <v>36</v>
      </c>
      <c r="C4081" s="960">
        <v>45493</v>
      </c>
      <c r="D4081" s="960"/>
      <c r="E4081" s="740">
        <v>1</v>
      </c>
      <c r="F4081" s="961" t="s">
        <v>13068</v>
      </c>
      <c r="G4081" s="961" t="s">
        <v>7806</v>
      </c>
      <c r="H4081" s="961" t="s">
        <v>5114</v>
      </c>
      <c r="I4081" s="962" t="s">
        <v>13028</v>
      </c>
      <c r="J4081" s="734">
        <v>1</v>
      </c>
      <c r="K4081" s="177">
        <v>4</v>
      </c>
      <c r="L4081" s="177">
        <v>537</v>
      </c>
      <c r="M4081" s="74">
        <v>537</v>
      </c>
      <c r="N4081" s="1114" t="s">
        <v>5519</v>
      </c>
      <c r="O4081" s="1130"/>
    </row>
    <row r="4082" spans="1:15">
      <c r="A4082" s="730" t="str">
        <f t="shared" si="334"/>
        <v>令和6</v>
      </c>
      <c r="B4082" s="739">
        <v>37</v>
      </c>
      <c r="C4082" s="960">
        <v>45496</v>
      </c>
      <c r="D4082" s="960"/>
      <c r="E4082" s="740">
        <v>1</v>
      </c>
      <c r="F4082" s="961" t="s">
        <v>13069</v>
      </c>
      <c r="G4082" s="961" t="s">
        <v>7495</v>
      </c>
      <c r="H4082" s="961" t="s">
        <v>13054</v>
      </c>
      <c r="I4082" s="962" t="s">
        <v>13033</v>
      </c>
      <c r="J4082" s="734">
        <v>1</v>
      </c>
      <c r="K4082" s="177">
        <v>50</v>
      </c>
      <c r="L4082" s="177">
        <v>174</v>
      </c>
      <c r="M4082" s="74">
        <v>174</v>
      </c>
      <c r="N4082" s="1114"/>
      <c r="O4082" s="1130" t="s">
        <v>5519</v>
      </c>
    </row>
    <row r="4083" spans="1:15">
      <c r="A4083" s="730" t="str">
        <f t="shared" si="334"/>
        <v>令和6</v>
      </c>
      <c r="B4083" s="739">
        <v>38</v>
      </c>
      <c r="C4083" s="960">
        <v>45499</v>
      </c>
      <c r="D4083" s="960"/>
      <c r="E4083" s="740">
        <v>1</v>
      </c>
      <c r="F4083" s="961" t="s">
        <v>6701</v>
      </c>
      <c r="G4083" s="961" t="s">
        <v>7969</v>
      </c>
      <c r="H4083" s="961" t="s">
        <v>12526</v>
      </c>
      <c r="I4083" s="962" t="s">
        <v>13028</v>
      </c>
      <c r="J4083" s="734">
        <v>1</v>
      </c>
      <c r="K4083" s="177">
        <v>1</v>
      </c>
      <c r="L4083" s="177">
        <v>805</v>
      </c>
      <c r="M4083" s="74">
        <v>805</v>
      </c>
      <c r="N4083" s="1114" t="s">
        <v>5519</v>
      </c>
      <c r="O4083" s="1130"/>
    </row>
    <row r="4084" spans="1:15">
      <c r="A4084" s="730" t="str">
        <f t="shared" si="334"/>
        <v>令和6</v>
      </c>
      <c r="B4084" s="739">
        <v>39</v>
      </c>
      <c r="C4084" s="960">
        <v>45503</v>
      </c>
      <c r="D4084" s="960">
        <v>45504</v>
      </c>
      <c r="E4084" s="740">
        <v>2</v>
      </c>
      <c r="F4084" s="961" t="s">
        <v>13070</v>
      </c>
      <c r="G4084" s="961" t="s">
        <v>7661</v>
      </c>
      <c r="H4084" s="961" t="s">
        <v>2868</v>
      </c>
      <c r="I4084" s="962" t="s">
        <v>12475</v>
      </c>
      <c r="J4084" s="734">
        <v>1</v>
      </c>
      <c r="K4084" s="177">
        <v>30</v>
      </c>
      <c r="L4084" s="177">
        <v>73</v>
      </c>
      <c r="M4084" s="74">
        <v>146</v>
      </c>
      <c r="N4084" s="1114"/>
      <c r="O4084" s="1130" t="s">
        <v>5519</v>
      </c>
    </row>
    <row r="4085" spans="1:15">
      <c r="A4085" s="730" t="str">
        <f t="shared" si="334"/>
        <v>令和6</v>
      </c>
      <c r="B4085" s="739">
        <v>40</v>
      </c>
      <c r="C4085" s="960">
        <v>45503</v>
      </c>
      <c r="D4085" s="960"/>
      <c r="E4085" s="740">
        <v>1</v>
      </c>
      <c r="F4085" s="961" t="s">
        <v>13071</v>
      </c>
      <c r="G4085" s="961" t="s">
        <v>13072</v>
      </c>
      <c r="H4085" s="961" t="s">
        <v>2954</v>
      </c>
      <c r="I4085" s="962" t="s">
        <v>13045</v>
      </c>
      <c r="J4085" s="734">
        <v>2</v>
      </c>
      <c r="K4085" s="177">
        <v>10</v>
      </c>
      <c r="L4085" s="177">
        <v>60</v>
      </c>
      <c r="M4085" s="74">
        <v>60</v>
      </c>
      <c r="N4085" s="1114" t="s">
        <v>5519</v>
      </c>
      <c r="O4085" s="1130"/>
    </row>
    <row r="4086" spans="1:15">
      <c r="A4086" s="730" t="str">
        <f t="shared" si="334"/>
        <v>令和6</v>
      </c>
      <c r="B4086" s="739">
        <v>41</v>
      </c>
      <c r="C4086" s="960">
        <v>45506</v>
      </c>
      <c r="D4086" s="960"/>
      <c r="E4086" s="740">
        <v>1</v>
      </c>
      <c r="F4086" s="961" t="s">
        <v>13073</v>
      </c>
      <c r="G4086" s="961" t="s">
        <v>3208</v>
      </c>
      <c r="H4086" s="961" t="s">
        <v>2852</v>
      </c>
      <c r="I4086" s="962" t="s">
        <v>4268</v>
      </c>
      <c r="J4086" s="734">
        <v>2</v>
      </c>
      <c r="K4086" s="177">
        <v>6</v>
      </c>
      <c r="L4086" s="177">
        <v>112</v>
      </c>
      <c r="M4086" s="74">
        <v>112</v>
      </c>
      <c r="N4086" s="1114"/>
      <c r="O4086" s="1130" t="s">
        <v>5519</v>
      </c>
    </row>
    <row r="4087" spans="1:15">
      <c r="A4087" s="730" t="str">
        <f t="shared" si="334"/>
        <v>令和6</v>
      </c>
      <c r="B4087" s="739">
        <v>42</v>
      </c>
      <c r="C4087" s="960">
        <v>45509</v>
      </c>
      <c r="D4087" s="960"/>
      <c r="E4087" s="740">
        <v>1</v>
      </c>
      <c r="F4087" s="961" t="s">
        <v>13074</v>
      </c>
      <c r="G4087" s="961" t="s">
        <v>13053</v>
      </c>
      <c r="H4087" s="961" t="s">
        <v>13054</v>
      </c>
      <c r="I4087" s="962" t="s">
        <v>13033</v>
      </c>
      <c r="J4087" s="734">
        <v>1</v>
      </c>
      <c r="K4087" s="177">
        <v>8</v>
      </c>
      <c r="L4087" s="177">
        <v>477</v>
      </c>
      <c r="M4087" s="74">
        <v>477</v>
      </c>
      <c r="N4087" s="1114" t="s">
        <v>5519</v>
      </c>
      <c r="O4087" s="1130" t="s">
        <v>5519</v>
      </c>
    </row>
    <row r="4088" spans="1:15">
      <c r="A4088" s="730" t="str">
        <f t="shared" si="334"/>
        <v>令和6</v>
      </c>
      <c r="B4088" s="739">
        <v>43</v>
      </c>
      <c r="C4088" s="960">
        <v>45511</v>
      </c>
      <c r="D4088" s="960"/>
      <c r="E4088" s="740">
        <v>1</v>
      </c>
      <c r="F4088" s="961" t="s">
        <v>13075</v>
      </c>
      <c r="G4088" s="961" t="s">
        <v>13076</v>
      </c>
      <c r="H4088" s="961" t="s">
        <v>2957</v>
      </c>
      <c r="I4088" s="962" t="s">
        <v>13033</v>
      </c>
      <c r="J4088" s="734">
        <v>1</v>
      </c>
      <c r="K4088" s="177">
        <v>3</v>
      </c>
      <c r="L4088" s="177">
        <v>40</v>
      </c>
      <c r="M4088" s="74">
        <v>40</v>
      </c>
      <c r="N4088" s="1114"/>
      <c r="O4088" s="1130"/>
    </row>
    <row r="4089" spans="1:15">
      <c r="A4089" s="730" t="str">
        <f t="shared" si="334"/>
        <v>令和6</v>
      </c>
      <c r="B4089" s="739">
        <v>44</v>
      </c>
      <c r="C4089" s="960">
        <v>45511</v>
      </c>
      <c r="D4089" s="960"/>
      <c r="E4089" s="740">
        <v>1</v>
      </c>
      <c r="F4089" s="961" t="s">
        <v>13077</v>
      </c>
      <c r="G4089" s="961" t="s">
        <v>7495</v>
      </c>
      <c r="H4089" s="961" t="s">
        <v>3231</v>
      </c>
      <c r="I4089" s="962" t="s">
        <v>4268</v>
      </c>
      <c r="J4089" s="734">
        <v>1</v>
      </c>
      <c r="K4089" s="177">
        <v>8</v>
      </c>
      <c r="L4089" s="177">
        <v>131</v>
      </c>
      <c r="M4089" s="74">
        <v>131</v>
      </c>
      <c r="N4089" s="1114" t="s">
        <v>5519</v>
      </c>
      <c r="O4089" s="1130" t="s">
        <v>5519</v>
      </c>
    </row>
    <row r="4090" spans="1:15">
      <c r="A4090" s="730" t="str">
        <f t="shared" si="334"/>
        <v>令和6</v>
      </c>
      <c r="B4090" s="739">
        <v>45</v>
      </c>
      <c r="C4090" s="960">
        <v>45512</v>
      </c>
      <c r="D4090" s="960"/>
      <c r="E4090" s="740">
        <v>1</v>
      </c>
      <c r="F4090" s="961" t="s">
        <v>13078</v>
      </c>
      <c r="G4090" s="961" t="s">
        <v>13079</v>
      </c>
      <c r="H4090" s="961" t="s">
        <v>2957</v>
      </c>
      <c r="I4090" s="962" t="s">
        <v>13033</v>
      </c>
      <c r="J4090" s="734">
        <v>1</v>
      </c>
      <c r="K4090" s="177">
        <v>6</v>
      </c>
      <c r="L4090" s="177">
        <v>182</v>
      </c>
      <c r="M4090" s="74">
        <v>182</v>
      </c>
      <c r="N4090" s="1114"/>
      <c r="O4090" s="1130" t="s">
        <v>5519</v>
      </c>
    </row>
    <row r="4091" spans="1:15">
      <c r="A4091" s="730" t="str">
        <f t="shared" si="334"/>
        <v>令和6</v>
      </c>
      <c r="B4091" s="739">
        <v>46</v>
      </c>
      <c r="C4091" s="960">
        <v>45512</v>
      </c>
      <c r="D4091" s="960"/>
      <c r="E4091" s="740">
        <v>1</v>
      </c>
      <c r="F4091" s="961" t="s">
        <v>13080</v>
      </c>
      <c r="G4091" s="961" t="s">
        <v>7495</v>
      </c>
      <c r="H4091" s="961" t="s">
        <v>2868</v>
      </c>
      <c r="I4091" s="962" t="s">
        <v>12475</v>
      </c>
      <c r="J4091" s="734">
        <v>2</v>
      </c>
      <c r="K4091" s="177">
        <v>6</v>
      </c>
      <c r="L4091" s="177">
        <v>1000</v>
      </c>
      <c r="M4091" s="74">
        <v>1000</v>
      </c>
      <c r="N4091" s="1114" t="s">
        <v>5519</v>
      </c>
      <c r="O4091" s="1130" t="s">
        <v>5519</v>
      </c>
    </row>
    <row r="4092" spans="1:15">
      <c r="A4092" s="730" t="str">
        <f t="shared" si="334"/>
        <v>令和6</v>
      </c>
      <c r="B4092" s="739">
        <v>47</v>
      </c>
      <c r="C4092" s="960">
        <v>45523</v>
      </c>
      <c r="D4092" s="960">
        <v>45524</v>
      </c>
      <c r="E4092" s="740">
        <v>2</v>
      </c>
      <c r="F4092" s="961" t="s">
        <v>13081</v>
      </c>
      <c r="G4092" s="961" t="s">
        <v>13027</v>
      </c>
      <c r="H4092" s="961" t="s">
        <v>6489</v>
      </c>
      <c r="I4092" s="962" t="s">
        <v>13028</v>
      </c>
      <c r="J4092" s="734">
        <v>1</v>
      </c>
      <c r="K4092" s="177">
        <v>20</v>
      </c>
      <c r="L4092" s="177">
        <v>454</v>
      </c>
      <c r="M4092" s="74">
        <v>908</v>
      </c>
      <c r="N4092" s="1114" t="s">
        <v>5519</v>
      </c>
      <c r="O4092" s="1130" t="s">
        <v>5519</v>
      </c>
    </row>
    <row r="4093" spans="1:15">
      <c r="A4093" s="730" t="str">
        <f t="shared" si="334"/>
        <v>令和6</v>
      </c>
      <c r="B4093" s="739">
        <v>48</v>
      </c>
      <c r="C4093" s="960">
        <v>45526</v>
      </c>
      <c r="D4093" s="960"/>
      <c r="E4093" s="740">
        <v>1</v>
      </c>
      <c r="F4093" s="961" t="s">
        <v>13082</v>
      </c>
      <c r="G4093" s="961" t="s">
        <v>3238</v>
      </c>
      <c r="H4093" s="961" t="s">
        <v>2852</v>
      </c>
      <c r="I4093" s="962" t="s">
        <v>4268</v>
      </c>
      <c r="J4093" s="734">
        <v>2</v>
      </c>
      <c r="K4093" s="177">
        <v>15</v>
      </c>
      <c r="L4093" s="177">
        <v>276</v>
      </c>
      <c r="M4093" s="74">
        <v>276</v>
      </c>
      <c r="N4093" s="1114" t="s">
        <v>5519</v>
      </c>
      <c r="O4093" s="1130" t="s">
        <v>5519</v>
      </c>
    </row>
    <row r="4094" spans="1:15">
      <c r="A4094" s="730" t="str">
        <f t="shared" si="334"/>
        <v>令和6</v>
      </c>
      <c r="B4094" s="739">
        <v>49</v>
      </c>
      <c r="C4094" s="960">
        <v>45531</v>
      </c>
      <c r="D4094" s="960"/>
      <c r="E4094" s="740">
        <v>1</v>
      </c>
      <c r="F4094" s="961" t="s">
        <v>13083</v>
      </c>
      <c r="G4094" s="961" t="s">
        <v>7495</v>
      </c>
      <c r="H4094" s="961" t="s">
        <v>3533</v>
      </c>
      <c r="I4094" s="962" t="s">
        <v>13025</v>
      </c>
      <c r="J4094" s="734">
        <v>1</v>
      </c>
      <c r="K4094" s="177">
        <v>1</v>
      </c>
      <c r="L4094" s="177">
        <v>430</v>
      </c>
      <c r="M4094" s="74">
        <v>430</v>
      </c>
      <c r="N4094" s="1114" t="s">
        <v>5519</v>
      </c>
      <c r="O4094" s="1130" t="s">
        <v>5519</v>
      </c>
    </row>
    <row r="4095" spans="1:15">
      <c r="A4095" s="730" t="str">
        <f t="shared" si="334"/>
        <v>令和6</v>
      </c>
      <c r="B4095" s="739">
        <v>50</v>
      </c>
      <c r="C4095" s="960">
        <v>45531</v>
      </c>
      <c r="D4095" s="960"/>
      <c r="E4095" s="740">
        <v>1</v>
      </c>
      <c r="F4095" s="961" t="s">
        <v>13084</v>
      </c>
      <c r="G4095" s="961" t="s">
        <v>13053</v>
      </c>
      <c r="H4095" s="961" t="s">
        <v>2909</v>
      </c>
      <c r="I4095" s="962" t="s">
        <v>13033</v>
      </c>
      <c r="J4095" s="734">
        <v>2</v>
      </c>
      <c r="K4095" s="177">
        <v>2</v>
      </c>
      <c r="L4095" s="177">
        <v>56</v>
      </c>
      <c r="M4095" s="74">
        <v>56</v>
      </c>
      <c r="N4095" s="1114"/>
      <c r="O4095" s="1130" t="s">
        <v>5519</v>
      </c>
    </row>
    <row r="4096" spans="1:15">
      <c r="A4096" s="730" t="str">
        <f t="shared" si="334"/>
        <v>令和6</v>
      </c>
      <c r="B4096" s="739">
        <v>51</v>
      </c>
      <c r="C4096" s="960">
        <v>45533</v>
      </c>
      <c r="D4096" s="960">
        <v>45534</v>
      </c>
      <c r="E4096" s="740">
        <v>2</v>
      </c>
      <c r="F4096" s="961" t="s">
        <v>13085</v>
      </c>
      <c r="G4096" s="961" t="s">
        <v>7495</v>
      </c>
      <c r="H4096" s="961" t="s">
        <v>2945</v>
      </c>
      <c r="I4096" s="962" t="s">
        <v>12475</v>
      </c>
      <c r="J4096" s="734">
        <v>1</v>
      </c>
      <c r="K4096" s="177">
        <v>80</v>
      </c>
      <c r="L4096" s="177">
        <v>179</v>
      </c>
      <c r="M4096" s="74">
        <v>358</v>
      </c>
      <c r="N4096" s="1114"/>
      <c r="O4096" s="1130" t="s">
        <v>5519</v>
      </c>
    </row>
    <row r="4097" spans="1:15">
      <c r="A4097" s="730" t="str">
        <f t="shared" si="334"/>
        <v>令和6</v>
      </c>
      <c r="B4097" s="739">
        <v>52</v>
      </c>
      <c r="C4097" s="960">
        <v>45533</v>
      </c>
      <c r="D4097" s="960">
        <v>45534</v>
      </c>
      <c r="E4097" s="740">
        <v>2</v>
      </c>
      <c r="F4097" s="961" t="s">
        <v>12541</v>
      </c>
      <c r="G4097" s="961" t="s">
        <v>13086</v>
      </c>
      <c r="H4097" s="961" t="s">
        <v>13087</v>
      </c>
      <c r="I4097" s="962" t="s">
        <v>13025</v>
      </c>
      <c r="J4097" s="734">
        <v>2</v>
      </c>
      <c r="K4097" s="177">
        <v>8</v>
      </c>
      <c r="L4097" s="177">
        <v>30</v>
      </c>
      <c r="M4097" s="74">
        <v>60</v>
      </c>
      <c r="N4097" s="1114" t="s">
        <v>5519</v>
      </c>
      <c r="O4097" s="1130"/>
    </row>
    <row r="4098" spans="1:15">
      <c r="A4098" s="730" t="str">
        <f t="shared" si="334"/>
        <v>令和6</v>
      </c>
      <c r="B4098" s="739">
        <v>53</v>
      </c>
      <c r="C4098" s="960">
        <v>45533</v>
      </c>
      <c r="D4098" s="960">
        <v>45534</v>
      </c>
      <c r="E4098" s="740">
        <v>2</v>
      </c>
      <c r="F4098" s="961" t="s">
        <v>12542</v>
      </c>
      <c r="G4098" s="961" t="s">
        <v>13086</v>
      </c>
      <c r="H4098" s="961" t="s">
        <v>13087</v>
      </c>
      <c r="I4098" s="962" t="s">
        <v>13025</v>
      </c>
      <c r="J4098" s="734">
        <v>2</v>
      </c>
      <c r="K4098" s="177">
        <v>8</v>
      </c>
      <c r="L4098" s="177">
        <v>37</v>
      </c>
      <c r="M4098" s="74">
        <v>74</v>
      </c>
      <c r="N4098" s="1114" t="s">
        <v>5519</v>
      </c>
      <c r="O4098" s="1130"/>
    </row>
    <row r="4099" spans="1:15">
      <c r="A4099" s="730" t="str">
        <f t="shared" si="334"/>
        <v>令和6</v>
      </c>
      <c r="B4099" s="739">
        <v>54</v>
      </c>
      <c r="C4099" s="960">
        <v>45533</v>
      </c>
      <c r="D4099" s="960"/>
      <c r="E4099" s="740">
        <v>1</v>
      </c>
      <c r="F4099" s="961" t="s">
        <v>13088</v>
      </c>
      <c r="G4099" s="961" t="s">
        <v>13027</v>
      </c>
      <c r="H4099" s="961" t="s">
        <v>12570</v>
      </c>
      <c r="I4099" s="962" t="s">
        <v>13028</v>
      </c>
      <c r="J4099" s="734">
        <v>2</v>
      </c>
      <c r="K4099" s="177">
        <v>5</v>
      </c>
      <c r="L4099" s="177">
        <v>430</v>
      </c>
      <c r="M4099" s="74">
        <v>430</v>
      </c>
      <c r="N4099" s="1114" t="s">
        <v>5519</v>
      </c>
      <c r="O4099" s="1130" t="s">
        <v>5519</v>
      </c>
    </row>
    <row r="4100" spans="1:15">
      <c r="A4100" s="730" t="str">
        <f t="shared" si="334"/>
        <v>令和6</v>
      </c>
      <c r="B4100" s="739">
        <v>55</v>
      </c>
      <c r="C4100" s="960">
        <v>45544</v>
      </c>
      <c r="D4100" s="960"/>
      <c r="E4100" s="740">
        <v>1</v>
      </c>
      <c r="F4100" s="961" t="s">
        <v>13089</v>
      </c>
      <c r="G4100" s="961" t="s">
        <v>7495</v>
      </c>
      <c r="H4100" s="961" t="s">
        <v>2885</v>
      </c>
      <c r="I4100" s="962" t="s">
        <v>13025</v>
      </c>
      <c r="J4100" s="734">
        <v>1</v>
      </c>
      <c r="K4100" s="177">
        <v>1</v>
      </c>
      <c r="L4100" s="177">
        <v>301</v>
      </c>
      <c r="M4100" s="74">
        <v>301</v>
      </c>
      <c r="N4100" s="1114" t="s">
        <v>5519</v>
      </c>
      <c r="O4100" s="1130" t="s">
        <v>5519</v>
      </c>
    </row>
    <row r="4101" spans="1:15">
      <c r="A4101" s="730" t="str">
        <f t="shared" si="334"/>
        <v>令和6</v>
      </c>
      <c r="B4101" s="739">
        <v>56</v>
      </c>
      <c r="C4101" s="960">
        <v>45544</v>
      </c>
      <c r="D4101" s="960"/>
      <c r="E4101" s="740">
        <v>1</v>
      </c>
      <c r="F4101" s="961" t="s">
        <v>13090</v>
      </c>
      <c r="G4101" s="961" t="s">
        <v>7495</v>
      </c>
      <c r="H4101" s="961" t="s">
        <v>2885</v>
      </c>
      <c r="I4101" s="962" t="s">
        <v>13025</v>
      </c>
      <c r="J4101" s="734">
        <v>1</v>
      </c>
      <c r="K4101" s="177">
        <v>1</v>
      </c>
      <c r="L4101" s="177">
        <v>313</v>
      </c>
      <c r="M4101" s="74">
        <v>313</v>
      </c>
      <c r="N4101" s="1114" t="s">
        <v>5519</v>
      </c>
      <c r="O4101" s="1130" t="s">
        <v>5519</v>
      </c>
    </row>
    <row r="4102" spans="1:15">
      <c r="A4102" s="730" t="str">
        <f t="shared" si="334"/>
        <v>令和6</v>
      </c>
      <c r="B4102" s="739">
        <v>57</v>
      </c>
      <c r="C4102" s="960">
        <v>45545</v>
      </c>
      <c r="D4102" s="960">
        <v>45546</v>
      </c>
      <c r="E4102" s="740">
        <v>2</v>
      </c>
      <c r="F4102" s="961" t="s">
        <v>13091</v>
      </c>
      <c r="G4102" s="961" t="s">
        <v>13092</v>
      </c>
      <c r="H4102" s="961" t="s">
        <v>2852</v>
      </c>
      <c r="I4102" s="962" t="s">
        <v>4268</v>
      </c>
      <c r="J4102" s="734">
        <v>1</v>
      </c>
      <c r="K4102" s="177">
        <v>149</v>
      </c>
      <c r="L4102" s="177">
        <v>277</v>
      </c>
      <c r="M4102" s="74">
        <v>554</v>
      </c>
      <c r="N4102" s="1114"/>
      <c r="O4102" s="1130" t="s">
        <v>5519</v>
      </c>
    </row>
    <row r="4103" spans="1:15">
      <c r="A4103" s="730" t="str">
        <f t="shared" si="334"/>
        <v>令和6</v>
      </c>
      <c r="B4103" s="739">
        <v>58</v>
      </c>
      <c r="C4103" s="960">
        <v>45545</v>
      </c>
      <c r="D4103" s="960">
        <v>45546</v>
      </c>
      <c r="E4103" s="740">
        <v>2</v>
      </c>
      <c r="F4103" s="961" t="s">
        <v>13093</v>
      </c>
      <c r="G4103" s="961" t="s">
        <v>7495</v>
      </c>
      <c r="H4103" s="961" t="s">
        <v>2852</v>
      </c>
      <c r="I4103" s="962" t="s">
        <v>4268</v>
      </c>
      <c r="J4103" s="734">
        <v>1</v>
      </c>
      <c r="K4103" s="177">
        <v>14</v>
      </c>
      <c r="L4103" s="177">
        <v>28</v>
      </c>
      <c r="M4103" s="74">
        <v>56</v>
      </c>
      <c r="N4103" s="1114"/>
      <c r="O4103" s="1130" t="s">
        <v>5519</v>
      </c>
    </row>
    <row r="4104" spans="1:15">
      <c r="A4104" s="730" t="str">
        <f t="shared" si="334"/>
        <v>令和6</v>
      </c>
      <c r="B4104" s="739">
        <v>59</v>
      </c>
      <c r="C4104" s="960">
        <v>45546</v>
      </c>
      <c r="D4104" s="960"/>
      <c r="E4104" s="740">
        <v>1</v>
      </c>
      <c r="F4104" s="961" t="s">
        <v>13094</v>
      </c>
      <c r="G4104" s="961" t="s">
        <v>3134</v>
      </c>
      <c r="H4104" s="961" t="s">
        <v>2945</v>
      </c>
      <c r="I4104" s="962" t="s">
        <v>12475</v>
      </c>
      <c r="J4104" s="734">
        <v>2</v>
      </c>
      <c r="K4104" s="177">
        <v>6</v>
      </c>
      <c r="L4104" s="177">
        <v>40</v>
      </c>
      <c r="M4104" s="74">
        <v>40</v>
      </c>
      <c r="N4104" s="1114"/>
      <c r="O4104" s="1130"/>
    </row>
    <row r="4105" spans="1:15">
      <c r="A4105" s="730" t="str">
        <f t="shared" si="334"/>
        <v>令和6</v>
      </c>
      <c r="B4105" s="739">
        <v>60</v>
      </c>
      <c r="C4105" s="960">
        <v>45552</v>
      </c>
      <c r="D4105" s="960"/>
      <c r="E4105" s="740">
        <v>1</v>
      </c>
      <c r="F4105" s="961" t="s">
        <v>13095</v>
      </c>
      <c r="G4105" s="961" t="s">
        <v>7495</v>
      </c>
      <c r="H4105" s="961" t="s">
        <v>12547</v>
      </c>
      <c r="I4105" s="962" t="s">
        <v>12475</v>
      </c>
      <c r="J4105" s="734">
        <v>2</v>
      </c>
      <c r="K4105" s="177">
        <v>2</v>
      </c>
      <c r="L4105" s="177">
        <v>322</v>
      </c>
      <c r="M4105" s="74">
        <v>322</v>
      </c>
      <c r="N4105" s="1114" t="s">
        <v>5519</v>
      </c>
      <c r="O4105" s="1130" t="s">
        <v>5519</v>
      </c>
    </row>
    <row r="4106" spans="1:15">
      <c r="A4106" s="730" t="str">
        <f t="shared" si="334"/>
        <v>令和6</v>
      </c>
      <c r="B4106" s="739">
        <v>61</v>
      </c>
      <c r="C4106" s="960">
        <v>45553</v>
      </c>
      <c r="D4106" s="960"/>
      <c r="E4106" s="740">
        <v>1</v>
      </c>
      <c r="F4106" s="961" t="s">
        <v>13096</v>
      </c>
      <c r="G4106" s="961" t="s">
        <v>3208</v>
      </c>
      <c r="H4106" s="961" t="s">
        <v>2852</v>
      </c>
      <c r="I4106" s="962" t="s">
        <v>4268</v>
      </c>
      <c r="J4106" s="734">
        <v>2</v>
      </c>
      <c r="K4106" s="177">
        <v>5</v>
      </c>
      <c r="L4106" s="177">
        <v>218</v>
      </c>
      <c r="M4106" s="74">
        <v>218</v>
      </c>
      <c r="N4106" s="1114"/>
      <c r="O4106" s="1130" t="s">
        <v>5519</v>
      </c>
    </row>
    <row r="4107" spans="1:15">
      <c r="A4107" s="730" t="str">
        <f t="shared" si="334"/>
        <v>令和6</v>
      </c>
      <c r="B4107" s="739">
        <v>62</v>
      </c>
      <c r="C4107" s="960">
        <v>45559</v>
      </c>
      <c r="D4107" s="960">
        <v>45561</v>
      </c>
      <c r="E4107" s="740">
        <v>3</v>
      </c>
      <c r="F4107" s="961" t="s">
        <v>13097</v>
      </c>
      <c r="G4107" s="961" t="s">
        <v>13098</v>
      </c>
      <c r="H4107" s="961" t="s">
        <v>3276</v>
      </c>
      <c r="I4107" s="962" t="s">
        <v>13033</v>
      </c>
      <c r="J4107" s="734">
        <v>1</v>
      </c>
      <c r="K4107" s="177">
        <v>60</v>
      </c>
      <c r="L4107" s="177">
        <v>137</v>
      </c>
      <c r="M4107" s="74">
        <v>411</v>
      </c>
      <c r="N4107" s="1114"/>
      <c r="O4107" s="1130"/>
    </row>
    <row r="4108" spans="1:15">
      <c r="A4108" s="730" t="str">
        <f t="shared" si="334"/>
        <v>令和6</v>
      </c>
      <c r="B4108" s="739">
        <v>63</v>
      </c>
      <c r="C4108" s="960">
        <v>45559</v>
      </c>
      <c r="D4108" s="960"/>
      <c r="E4108" s="740">
        <v>1</v>
      </c>
      <c r="F4108" s="961" t="s">
        <v>13099</v>
      </c>
      <c r="G4108" s="961" t="s">
        <v>3238</v>
      </c>
      <c r="H4108" s="961" t="s">
        <v>3231</v>
      </c>
      <c r="I4108" s="962" t="s">
        <v>4268</v>
      </c>
      <c r="J4108" s="734">
        <v>2</v>
      </c>
      <c r="K4108" s="177">
        <v>8</v>
      </c>
      <c r="L4108" s="177">
        <v>155</v>
      </c>
      <c r="M4108" s="74">
        <v>155</v>
      </c>
      <c r="N4108" s="1114"/>
      <c r="O4108" s="1130" t="s">
        <v>5519</v>
      </c>
    </row>
    <row r="4109" spans="1:15">
      <c r="A4109" s="730" t="str">
        <f t="shared" si="334"/>
        <v>令和6</v>
      </c>
      <c r="B4109" s="739">
        <v>64</v>
      </c>
      <c r="C4109" s="960">
        <v>45560</v>
      </c>
      <c r="D4109" s="960"/>
      <c r="E4109" s="740">
        <v>2</v>
      </c>
      <c r="F4109" s="961" t="s">
        <v>13100</v>
      </c>
      <c r="G4109" s="961" t="s">
        <v>13098</v>
      </c>
      <c r="H4109" s="961" t="s">
        <v>3276</v>
      </c>
      <c r="I4109" s="962" t="s">
        <v>13033</v>
      </c>
      <c r="J4109" s="734">
        <v>1</v>
      </c>
      <c r="K4109" s="177">
        <v>2</v>
      </c>
      <c r="L4109" s="177">
        <v>159</v>
      </c>
      <c r="M4109" s="74">
        <v>159</v>
      </c>
      <c r="N4109" s="1114" t="s">
        <v>5519</v>
      </c>
      <c r="O4109" s="1130"/>
    </row>
    <row r="4110" spans="1:15">
      <c r="A4110" s="730" t="str">
        <f t="shared" si="334"/>
        <v>令和6</v>
      </c>
      <c r="B4110" s="739">
        <v>65</v>
      </c>
      <c r="C4110" s="960">
        <v>45561</v>
      </c>
      <c r="D4110" s="960"/>
      <c r="E4110" s="740">
        <v>1</v>
      </c>
      <c r="F4110" s="961" t="s">
        <v>13101</v>
      </c>
      <c r="G4110" s="961" t="s">
        <v>13098</v>
      </c>
      <c r="H4110" s="961" t="s">
        <v>3276</v>
      </c>
      <c r="I4110" s="962" t="s">
        <v>13033</v>
      </c>
      <c r="J4110" s="734">
        <v>1</v>
      </c>
      <c r="K4110" s="177">
        <v>4</v>
      </c>
      <c r="L4110" s="177">
        <v>15</v>
      </c>
      <c r="M4110" s="74">
        <v>15</v>
      </c>
      <c r="N4110" s="1114"/>
      <c r="O4110" s="1130"/>
    </row>
    <row r="4111" spans="1:15">
      <c r="A4111" s="730" t="str">
        <f t="shared" si="334"/>
        <v>令和6</v>
      </c>
      <c r="B4111" s="739">
        <v>66</v>
      </c>
      <c r="C4111" s="960">
        <v>45561</v>
      </c>
      <c r="D4111" s="960">
        <v>45562</v>
      </c>
      <c r="E4111" s="740">
        <v>2</v>
      </c>
      <c r="F4111" s="961" t="s">
        <v>13102</v>
      </c>
      <c r="G4111" s="961" t="s">
        <v>3238</v>
      </c>
      <c r="H4111" s="961" t="s">
        <v>13103</v>
      </c>
      <c r="I4111" s="962" t="s">
        <v>4268</v>
      </c>
      <c r="J4111" s="734">
        <v>1</v>
      </c>
      <c r="K4111" s="177">
        <v>65</v>
      </c>
      <c r="L4111" s="177">
        <v>271</v>
      </c>
      <c r="M4111" s="74">
        <v>542</v>
      </c>
      <c r="N4111" s="1114"/>
      <c r="O4111" s="1130" t="s">
        <v>5519</v>
      </c>
    </row>
    <row r="4112" spans="1:15">
      <c r="A4112" s="730" t="str">
        <f t="shared" si="334"/>
        <v>令和6</v>
      </c>
      <c r="B4112" s="739">
        <v>67</v>
      </c>
      <c r="C4112" s="960">
        <v>45568</v>
      </c>
      <c r="D4112" s="960"/>
      <c r="E4112" s="740">
        <v>1</v>
      </c>
      <c r="F4112" s="961" t="s">
        <v>13104</v>
      </c>
      <c r="G4112" s="961" t="s">
        <v>7495</v>
      </c>
      <c r="H4112" s="961" t="s">
        <v>2868</v>
      </c>
      <c r="I4112" s="962" t="s">
        <v>12475</v>
      </c>
      <c r="J4112" s="734">
        <v>2</v>
      </c>
      <c r="K4112" s="177">
        <v>1</v>
      </c>
      <c r="L4112" s="177">
        <v>903</v>
      </c>
      <c r="M4112" s="74">
        <v>903</v>
      </c>
      <c r="N4112" s="1114" t="s">
        <v>5519</v>
      </c>
      <c r="O4112" s="1130" t="s">
        <v>5519</v>
      </c>
    </row>
    <row r="4113" spans="1:15">
      <c r="A4113" s="730" t="str">
        <f t="shared" si="334"/>
        <v>令和6</v>
      </c>
      <c r="B4113" s="739">
        <v>68</v>
      </c>
      <c r="C4113" s="960">
        <v>45568</v>
      </c>
      <c r="D4113" s="960"/>
      <c r="E4113" s="740">
        <v>1</v>
      </c>
      <c r="F4113" s="961" t="s">
        <v>13105</v>
      </c>
      <c r="G4113" s="961" t="s">
        <v>13027</v>
      </c>
      <c r="H4113" s="961" t="s">
        <v>3024</v>
      </c>
      <c r="I4113" s="962" t="s">
        <v>13028</v>
      </c>
      <c r="J4113" s="734">
        <v>2</v>
      </c>
      <c r="K4113" s="177">
        <v>12</v>
      </c>
      <c r="L4113" s="177">
        <v>75</v>
      </c>
      <c r="M4113" s="74">
        <v>75</v>
      </c>
      <c r="N4113" s="1114" t="s">
        <v>5519</v>
      </c>
      <c r="O4113" s="1130" t="s">
        <v>5519</v>
      </c>
    </row>
    <row r="4114" spans="1:15">
      <c r="A4114" s="730" t="str">
        <f t="shared" si="334"/>
        <v>令和6</v>
      </c>
      <c r="B4114" s="739">
        <v>69</v>
      </c>
      <c r="C4114" s="960">
        <v>45573</v>
      </c>
      <c r="D4114" s="960"/>
      <c r="E4114" s="740">
        <v>1</v>
      </c>
      <c r="F4114" s="961" t="s">
        <v>13106</v>
      </c>
      <c r="G4114" s="961" t="s">
        <v>13107</v>
      </c>
      <c r="H4114" s="961" t="s">
        <v>2957</v>
      </c>
      <c r="I4114" s="962" t="s">
        <v>13033</v>
      </c>
      <c r="J4114" s="734">
        <v>1</v>
      </c>
      <c r="K4114" s="177">
        <v>6</v>
      </c>
      <c r="L4114" s="177">
        <v>52</v>
      </c>
      <c r="M4114" s="74">
        <v>52</v>
      </c>
      <c r="N4114" s="1114"/>
      <c r="O4114" s="1130"/>
    </row>
    <row r="4115" spans="1:15">
      <c r="A4115" s="730" t="str">
        <f t="shared" si="334"/>
        <v>令和6</v>
      </c>
      <c r="B4115" s="739">
        <v>70</v>
      </c>
      <c r="C4115" s="960">
        <v>45573</v>
      </c>
      <c r="D4115" s="960"/>
      <c r="E4115" s="740">
        <v>1</v>
      </c>
      <c r="F4115" s="961" t="s">
        <v>13108</v>
      </c>
      <c r="G4115" s="961" t="s">
        <v>13109</v>
      </c>
      <c r="H4115" s="961" t="s">
        <v>7886</v>
      </c>
      <c r="I4115" s="962" t="s">
        <v>13045</v>
      </c>
      <c r="J4115" s="734">
        <v>1</v>
      </c>
      <c r="K4115" s="177">
        <v>5</v>
      </c>
      <c r="L4115" s="177">
        <v>399</v>
      </c>
      <c r="M4115" s="74">
        <v>399</v>
      </c>
      <c r="N4115" s="1114" t="s">
        <v>5519</v>
      </c>
      <c r="O4115" s="1130" t="s">
        <v>5519</v>
      </c>
    </row>
    <row r="4116" spans="1:15">
      <c r="A4116" s="730" t="str">
        <f t="shared" si="334"/>
        <v>令和6</v>
      </c>
      <c r="B4116" s="739">
        <v>71</v>
      </c>
      <c r="C4116" s="960">
        <v>45575</v>
      </c>
      <c r="D4116" s="960">
        <v>45576</v>
      </c>
      <c r="E4116" s="740">
        <v>2</v>
      </c>
      <c r="F4116" s="961" t="s">
        <v>13110</v>
      </c>
      <c r="G4116" s="961" t="s">
        <v>7661</v>
      </c>
      <c r="H4116" s="961" t="s">
        <v>2868</v>
      </c>
      <c r="I4116" s="962" t="s">
        <v>12475</v>
      </c>
      <c r="J4116" s="734">
        <v>2</v>
      </c>
      <c r="K4116" s="177">
        <v>10</v>
      </c>
      <c r="L4116" s="177">
        <v>137</v>
      </c>
      <c r="M4116" s="74">
        <v>274</v>
      </c>
      <c r="N4116" s="1114"/>
      <c r="O4116" s="1130" t="s">
        <v>5519</v>
      </c>
    </row>
    <row r="4117" spans="1:15">
      <c r="A4117" s="730" t="str">
        <f t="shared" si="334"/>
        <v>令和6</v>
      </c>
      <c r="B4117" s="739">
        <v>72</v>
      </c>
      <c r="C4117" s="960">
        <v>45577</v>
      </c>
      <c r="D4117" s="960"/>
      <c r="E4117" s="740">
        <v>1</v>
      </c>
      <c r="F4117" s="961" t="s">
        <v>13111</v>
      </c>
      <c r="G4117" s="961" t="s">
        <v>13112</v>
      </c>
      <c r="H4117" s="961" t="s">
        <v>7590</v>
      </c>
      <c r="I4117" s="962" t="s">
        <v>13028</v>
      </c>
      <c r="J4117" s="734">
        <v>1</v>
      </c>
      <c r="K4117" s="177">
        <v>5</v>
      </c>
      <c r="L4117" s="177">
        <v>511</v>
      </c>
      <c r="M4117" s="74">
        <v>511</v>
      </c>
      <c r="N4117" s="1114" t="s">
        <v>5519</v>
      </c>
      <c r="O4117" s="1130"/>
    </row>
    <row r="4118" spans="1:15">
      <c r="A4118" s="730" t="str">
        <f t="shared" si="334"/>
        <v>令和6</v>
      </c>
      <c r="B4118" s="739">
        <v>73</v>
      </c>
      <c r="C4118" s="960">
        <v>45580</v>
      </c>
      <c r="D4118" s="960"/>
      <c r="E4118" s="740">
        <v>1</v>
      </c>
      <c r="F4118" s="961" t="s">
        <v>13113</v>
      </c>
      <c r="G4118" s="961" t="s">
        <v>13027</v>
      </c>
      <c r="H4118" s="961" t="s">
        <v>12570</v>
      </c>
      <c r="I4118" s="962" t="s">
        <v>13028</v>
      </c>
      <c r="J4118" s="734">
        <v>2</v>
      </c>
      <c r="K4118" s="177">
        <v>3</v>
      </c>
      <c r="L4118" s="177">
        <v>341</v>
      </c>
      <c r="M4118" s="74">
        <v>341</v>
      </c>
      <c r="N4118" s="1114" t="s">
        <v>5519</v>
      </c>
      <c r="O4118" s="1130" t="s">
        <v>5519</v>
      </c>
    </row>
    <row r="4119" spans="1:15">
      <c r="A4119" s="730" t="str">
        <f t="shared" si="334"/>
        <v>令和6</v>
      </c>
      <c r="B4119" s="739">
        <v>74</v>
      </c>
      <c r="C4119" s="960">
        <v>45581</v>
      </c>
      <c r="D4119" s="960"/>
      <c r="E4119" s="740">
        <v>1</v>
      </c>
      <c r="F4119" s="961" t="s">
        <v>13114</v>
      </c>
      <c r="G4119" s="961" t="s">
        <v>13053</v>
      </c>
      <c r="H4119" s="961" t="s">
        <v>2957</v>
      </c>
      <c r="I4119" s="962" t="s">
        <v>13033</v>
      </c>
      <c r="J4119" s="734">
        <v>2</v>
      </c>
      <c r="K4119" s="177">
        <v>7</v>
      </c>
      <c r="L4119" s="177">
        <v>142</v>
      </c>
      <c r="M4119" s="74">
        <v>142</v>
      </c>
      <c r="N4119" s="1114"/>
      <c r="O4119" s="1130" t="s">
        <v>5519</v>
      </c>
    </row>
    <row r="4120" spans="1:15">
      <c r="A4120" s="730" t="str">
        <f t="shared" si="334"/>
        <v>令和6</v>
      </c>
      <c r="B4120" s="739">
        <v>75</v>
      </c>
      <c r="C4120" s="960">
        <v>45582</v>
      </c>
      <c r="D4120" s="960"/>
      <c r="E4120" s="740">
        <v>1</v>
      </c>
      <c r="F4120" s="961" t="s">
        <v>13115</v>
      </c>
      <c r="G4120" s="961" t="s">
        <v>13116</v>
      </c>
      <c r="H4120" s="961" t="s">
        <v>3276</v>
      </c>
      <c r="I4120" s="962" t="s">
        <v>13033</v>
      </c>
      <c r="J4120" s="734">
        <v>1</v>
      </c>
      <c r="K4120" s="177">
        <v>2</v>
      </c>
      <c r="L4120" s="177">
        <v>18</v>
      </c>
      <c r="M4120" s="74">
        <v>18</v>
      </c>
      <c r="N4120" s="1114" t="s">
        <v>5519</v>
      </c>
      <c r="O4120" s="1130"/>
    </row>
    <row r="4121" spans="1:15">
      <c r="A4121" s="730" t="str">
        <f t="shared" si="334"/>
        <v>令和6</v>
      </c>
      <c r="B4121" s="739">
        <v>76</v>
      </c>
      <c r="C4121" s="960">
        <v>45582</v>
      </c>
      <c r="D4121" s="960"/>
      <c r="E4121" s="740">
        <v>1</v>
      </c>
      <c r="F4121" s="961" t="s">
        <v>7864</v>
      </c>
      <c r="G4121" s="961" t="s">
        <v>7495</v>
      </c>
      <c r="H4121" s="961" t="s">
        <v>2852</v>
      </c>
      <c r="I4121" s="962" t="s">
        <v>4268</v>
      </c>
      <c r="J4121" s="734">
        <v>2</v>
      </c>
      <c r="K4121" s="177">
        <v>13</v>
      </c>
      <c r="L4121" s="177">
        <v>52</v>
      </c>
      <c r="M4121" s="74">
        <v>52</v>
      </c>
      <c r="N4121" s="1114"/>
      <c r="O4121" s="1130" t="s">
        <v>5519</v>
      </c>
    </row>
    <row r="4122" spans="1:15">
      <c r="A4122" s="730" t="str">
        <f t="shared" si="334"/>
        <v>令和6</v>
      </c>
      <c r="B4122" s="739">
        <v>77</v>
      </c>
      <c r="C4122" s="960">
        <v>45586</v>
      </c>
      <c r="D4122" s="960"/>
      <c r="E4122" s="740">
        <v>1</v>
      </c>
      <c r="F4122" s="961" t="s">
        <v>13117</v>
      </c>
      <c r="G4122" s="961" t="s">
        <v>13027</v>
      </c>
      <c r="H4122" s="961" t="s">
        <v>12570</v>
      </c>
      <c r="I4122" s="962" t="s">
        <v>13028</v>
      </c>
      <c r="J4122" s="734">
        <v>1</v>
      </c>
      <c r="K4122" s="177">
        <v>7</v>
      </c>
      <c r="L4122" s="177">
        <v>132</v>
      </c>
      <c r="M4122" s="74">
        <v>132</v>
      </c>
      <c r="N4122" s="1114" t="s">
        <v>5519</v>
      </c>
      <c r="O4122" s="1130" t="s">
        <v>5519</v>
      </c>
    </row>
    <row r="4123" spans="1:15">
      <c r="A4123" s="730" t="str">
        <f t="shared" si="334"/>
        <v>令和6</v>
      </c>
      <c r="B4123" s="739">
        <v>78</v>
      </c>
      <c r="C4123" s="960">
        <v>45587</v>
      </c>
      <c r="D4123" s="960"/>
      <c r="E4123" s="740">
        <v>1</v>
      </c>
      <c r="F4123" s="961" t="s">
        <v>13118</v>
      </c>
      <c r="G4123" s="961" t="s">
        <v>7495</v>
      </c>
      <c r="H4123" s="961" t="s">
        <v>2885</v>
      </c>
      <c r="I4123" s="962" t="s">
        <v>13025</v>
      </c>
      <c r="J4123" s="734">
        <v>1</v>
      </c>
      <c r="K4123" s="177">
        <v>1</v>
      </c>
      <c r="L4123" s="177">
        <v>209</v>
      </c>
      <c r="M4123" s="74">
        <v>209</v>
      </c>
      <c r="N4123" s="1114" t="s">
        <v>5519</v>
      </c>
      <c r="O4123" s="1130" t="s">
        <v>5519</v>
      </c>
    </row>
    <row r="4124" spans="1:15">
      <c r="A4124" s="730" t="str">
        <f t="shared" si="334"/>
        <v>令和6</v>
      </c>
      <c r="B4124" s="739">
        <v>79</v>
      </c>
      <c r="C4124" s="960">
        <v>45588</v>
      </c>
      <c r="D4124" s="960"/>
      <c r="E4124" s="740">
        <v>1</v>
      </c>
      <c r="F4124" s="961" t="s">
        <v>13119</v>
      </c>
      <c r="G4124" s="961" t="s">
        <v>13024</v>
      </c>
      <c r="H4124" s="961" t="s">
        <v>2885</v>
      </c>
      <c r="I4124" s="962" t="s">
        <v>13025</v>
      </c>
      <c r="J4124" s="734">
        <v>1</v>
      </c>
      <c r="K4124" s="177">
        <v>7</v>
      </c>
      <c r="L4124" s="177">
        <v>102</v>
      </c>
      <c r="M4124" s="74">
        <v>102</v>
      </c>
      <c r="N4124" s="1114" t="s">
        <v>13023</v>
      </c>
      <c r="O4124" s="1130" t="s">
        <v>5519</v>
      </c>
    </row>
    <row r="4125" spans="1:15">
      <c r="A4125" s="730" t="str">
        <f t="shared" si="334"/>
        <v>令和6</v>
      </c>
      <c r="B4125" s="739">
        <v>80</v>
      </c>
      <c r="C4125" s="960">
        <v>45593</v>
      </c>
      <c r="D4125" s="960"/>
      <c r="E4125" s="740">
        <v>1</v>
      </c>
      <c r="F4125" s="961" t="s">
        <v>13120</v>
      </c>
      <c r="G4125" s="961" t="s">
        <v>7495</v>
      </c>
      <c r="H4125" s="961" t="s">
        <v>3533</v>
      </c>
      <c r="I4125" s="962" t="s">
        <v>13025</v>
      </c>
      <c r="J4125" s="734">
        <v>1</v>
      </c>
      <c r="K4125" s="177">
        <v>1</v>
      </c>
      <c r="L4125" s="177">
        <v>459</v>
      </c>
      <c r="M4125" s="74">
        <v>459</v>
      </c>
      <c r="N4125" s="1114" t="s">
        <v>5519</v>
      </c>
      <c r="O4125" s="1130" t="s">
        <v>5519</v>
      </c>
    </row>
    <row r="4126" spans="1:15">
      <c r="A4126" s="730" t="str">
        <f t="shared" si="334"/>
        <v>令和6</v>
      </c>
      <c r="B4126" s="739">
        <v>81</v>
      </c>
      <c r="C4126" s="960">
        <v>45593</v>
      </c>
      <c r="D4126" s="960"/>
      <c r="E4126" s="740">
        <v>1</v>
      </c>
      <c r="F4126" s="961" t="s">
        <v>13121</v>
      </c>
      <c r="G4126" s="961" t="s">
        <v>13109</v>
      </c>
      <c r="H4126" s="961" t="s">
        <v>2954</v>
      </c>
      <c r="I4126" s="962" t="s">
        <v>13045</v>
      </c>
      <c r="J4126" s="734">
        <v>2</v>
      </c>
      <c r="K4126" s="177">
        <v>7</v>
      </c>
      <c r="L4126" s="177">
        <v>264</v>
      </c>
      <c r="M4126" s="74">
        <v>264</v>
      </c>
      <c r="N4126" s="1114" t="s">
        <v>5519</v>
      </c>
      <c r="O4126" s="1130" t="s">
        <v>5519</v>
      </c>
    </row>
    <row r="4127" spans="1:15">
      <c r="A4127" s="730" t="str">
        <f t="shared" si="334"/>
        <v>令和6</v>
      </c>
      <c r="B4127" s="739">
        <v>82</v>
      </c>
      <c r="C4127" s="960">
        <v>45595</v>
      </c>
      <c r="D4127" s="960"/>
      <c r="E4127" s="740">
        <v>1</v>
      </c>
      <c r="F4127" s="961" t="s">
        <v>13122</v>
      </c>
      <c r="G4127" s="961" t="s">
        <v>7495</v>
      </c>
      <c r="H4127" s="961" t="s">
        <v>5251</v>
      </c>
      <c r="I4127" s="962" t="s">
        <v>13033</v>
      </c>
      <c r="J4127" s="734">
        <v>1</v>
      </c>
      <c r="K4127" s="177">
        <v>5</v>
      </c>
      <c r="L4127" s="177">
        <v>557</v>
      </c>
      <c r="M4127" s="74">
        <v>557</v>
      </c>
      <c r="N4127" s="1114" t="s">
        <v>5519</v>
      </c>
      <c r="O4127" s="1130" t="s">
        <v>5519</v>
      </c>
    </row>
    <row r="4128" spans="1:15">
      <c r="A4128" s="730" t="str">
        <f t="shared" si="334"/>
        <v>令和6</v>
      </c>
      <c r="B4128" s="739">
        <v>83</v>
      </c>
      <c r="C4128" s="960">
        <v>45596</v>
      </c>
      <c r="D4128" s="960">
        <v>45597</v>
      </c>
      <c r="E4128" s="740">
        <v>2</v>
      </c>
      <c r="F4128" s="961" t="s">
        <v>13123</v>
      </c>
      <c r="G4128" s="961" t="s">
        <v>13053</v>
      </c>
      <c r="H4128" s="961" t="s">
        <v>2957</v>
      </c>
      <c r="I4128" s="962" t="s">
        <v>13033</v>
      </c>
      <c r="J4128" s="734">
        <v>1</v>
      </c>
      <c r="K4128" s="177">
        <v>11</v>
      </c>
      <c r="L4128" s="177">
        <v>184</v>
      </c>
      <c r="M4128" s="74">
        <v>368</v>
      </c>
      <c r="N4128" s="1114"/>
      <c r="O4128" s="1130" t="s">
        <v>5519</v>
      </c>
    </row>
    <row r="4129" spans="1:15">
      <c r="A4129" s="730" t="str">
        <f t="shared" si="334"/>
        <v>令和6</v>
      </c>
      <c r="B4129" s="739">
        <v>84</v>
      </c>
      <c r="C4129" s="960">
        <v>45596</v>
      </c>
      <c r="D4129" s="960"/>
      <c r="E4129" s="740">
        <v>1</v>
      </c>
      <c r="F4129" s="961" t="s">
        <v>13124</v>
      </c>
      <c r="G4129" s="961" t="s">
        <v>13125</v>
      </c>
      <c r="H4129" s="961" t="s">
        <v>3962</v>
      </c>
      <c r="I4129" s="962" t="s">
        <v>13028</v>
      </c>
      <c r="J4129" s="734">
        <v>2</v>
      </c>
      <c r="K4129" s="177">
        <v>8</v>
      </c>
      <c r="L4129" s="177">
        <v>78</v>
      </c>
      <c r="M4129" s="74">
        <v>78</v>
      </c>
      <c r="N4129" s="1114" t="s">
        <v>5519</v>
      </c>
      <c r="O4129" s="1130"/>
    </row>
    <row r="4130" spans="1:15">
      <c r="A4130" s="730" t="str">
        <f t="shared" si="334"/>
        <v>令和6</v>
      </c>
      <c r="B4130" s="739">
        <v>85</v>
      </c>
      <c r="C4130" s="960">
        <v>45598</v>
      </c>
      <c r="D4130" s="960"/>
      <c r="E4130" s="740">
        <v>1</v>
      </c>
      <c r="F4130" s="961" t="s">
        <v>13126</v>
      </c>
      <c r="G4130" s="961" t="s">
        <v>13127</v>
      </c>
      <c r="H4130" s="961" t="s">
        <v>13128</v>
      </c>
      <c r="I4130" s="962" t="s">
        <v>13033</v>
      </c>
      <c r="J4130" s="734">
        <v>1</v>
      </c>
      <c r="K4130" s="177">
        <v>5</v>
      </c>
      <c r="L4130" s="177">
        <v>314</v>
      </c>
      <c r="M4130" s="74">
        <v>314</v>
      </c>
      <c r="N4130" s="1114" t="s">
        <v>5519</v>
      </c>
      <c r="O4130" s="1130" t="s">
        <v>5519</v>
      </c>
    </row>
    <row r="4131" spans="1:15">
      <c r="A4131" s="730" t="str">
        <f t="shared" si="334"/>
        <v>令和6</v>
      </c>
      <c r="B4131" s="739">
        <v>86</v>
      </c>
      <c r="C4131" s="960">
        <v>45598</v>
      </c>
      <c r="D4131" s="960">
        <v>45599</v>
      </c>
      <c r="E4131" s="740">
        <v>2</v>
      </c>
      <c r="F4131" s="961" t="s">
        <v>13129</v>
      </c>
      <c r="G4131" s="961" t="s">
        <v>13127</v>
      </c>
      <c r="H4131" s="961" t="s">
        <v>13128</v>
      </c>
      <c r="I4131" s="962" t="s">
        <v>13033</v>
      </c>
      <c r="J4131" s="734">
        <v>1</v>
      </c>
      <c r="K4131" s="177">
        <v>70</v>
      </c>
      <c r="L4131" s="177">
        <v>149</v>
      </c>
      <c r="M4131" s="74">
        <v>298</v>
      </c>
      <c r="N4131" s="1114"/>
      <c r="O4131" s="1130"/>
    </row>
    <row r="4132" spans="1:15">
      <c r="A4132" s="730" t="str">
        <f t="shared" ref="A4132:A4195" si="335">IF(TEXT(EDATE(C4132,-3),"ggge")="平成31","令和1",TEXT(EDATE(C4132,-3),"ggge"))</f>
        <v>令和6</v>
      </c>
      <c r="B4132" s="739">
        <v>87</v>
      </c>
      <c r="C4132" s="960">
        <v>45600</v>
      </c>
      <c r="D4132" s="960"/>
      <c r="E4132" s="740">
        <v>1</v>
      </c>
      <c r="F4132" s="961" t="s">
        <v>13130</v>
      </c>
      <c r="G4132" s="961" t="s">
        <v>13131</v>
      </c>
      <c r="H4132" s="961" t="s">
        <v>3056</v>
      </c>
      <c r="I4132" s="962" t="s">
        <v>13025</v>
      </c>
      <c r="J4132" s="734">
        <v>1</v>
      </c>
      <c r="K4132" s="177">
        <v>5</v>
      </c>
      <c r="L4132" s="177">
        <v>149</v>
      </c>
      <c r="M4132" s="74">
        <v>149</v>
      </c>
      <c r="N4132" s="1114" t="s">
        <v>5519</v>
      </c>
      <c r="O4132" s="1130"/>
    </row>
    <row r="4133" spans="1:15">
      <c r="A4133" s="730" t="str">
        <f t="shared" si="335"/>
        <v>令和6</v>
      </c>
      <c r="B4133" s="739">
        <v>88</v>
      </c>
      <c r="C4133" s="960">
        <v>45600</v>
      </c>
      <c r="D4133" s="960"/>
      <c r="E4133" s="740">
        <v>1</v>
      </c>
      <c r="F4133" s="961" t="s">
        <v>13132</v>
      </c>
      <c r="G4133" s="961" t="s">
        <v>13131</v>
      </c>
      <c r="H4133" s="961" t="s">
        <v>3056</v>
      </c>
      <c r="I4133" s="962" t="s">
        <v>13025</v>
      </c>
      <c r="J4133" s="734">
        <v>1</v>
      </c>
      <c r="K4133" s="177">
        <v>10</v>
      </c>
      <c r="L4133" s="177">
        <v>128</v>
      </c>
      <c r="M4133" s="74">
        <v>128</v>
      </c>
      <c r="N4133" s="1114" t="s">
        <v>5519</v>
      </c>
      <c r="O4133" s="1130"/>
    </row>
    <row r="4134" spans="1:15">
      <c r="A4134" s="730" t="str">
        <f t="shared" si="335"/>
        <v>令和6</v>
      </c>
      <c r="B4134" s="739">
        <v>89</v>
      </c>
      <c r="C4134" s="960">
        <v>45601</v>
      </c>
      <c r="D4134" s="960"/>
      <c r="E4134" s="740">
        <v>1</v>
      </c>
      <c r="F4134" s="961" t="s">
        <v>13133</v>
      </c>
      <c r="G4134" s="961" t="s">
        <v>13134</v>
      </c>
      <c r="H4134" s="961" t="s">
        <v>3056</v>
      </c>
      <c r="I4134" s="962" t="s">
        <v>13025</v>
      </c>
      <c r="J4134" s="734">
        <v>1</v>
      </c>
      <c r="K4134" s="177">
        <v>1</v>
      </c>
      <c r="L4134" s="177">
        <v>30</v>
      </c>
      <c r="M4134" s="74">
        <v>30</v>
      </c>
      <c r="N4134" s="1114" t="s">
        <v>5519</v>
      </c>
      <c r="O4134" s="1130"/>
    </row>
    <row r="4135" spans="1:15">
      <c r="A4135" s="730" t="str">
        <f t="shared" si="335"/>
        <v>令和6</v>
      </c>
      <c r="B4135" s="739">
        <v>90</v>
      </c>
      <c r="C4135" s="960">
        <v>45602</v>
      </c>
      <c r="D4135" s="960">
        <v>45604</v>
      </c>
      <c r="E4135" s="740">
        <v>3</v>
      </c>
      <c r="F4135" s="961" t="s">
        <v>13135</v>
      </c>
      <c r="G4135" s="961" t="s">
        <v>13131</v>
      </c>
      <c r="H4135" s="961" t="s">
        <v>3056</v>
      </c>
      <c r="I4135" s="962" t="s">
        <v>13025</v>
      </c>
      <c r="J4135" s="734">
        <v>1</v>
      </c>
      <c r="K4135" s="177">
        <v>268</v>
      </c>
      <c r="L4135" s="177">
        <v>488</v>
      </c>
      <c r="M4135" s="74">
        <v>1464</v>
      </c>
      <c r="N4135" s="1114" t="s">
        <v>13023</v>
      </c>
      <c r="O4135" s="1130"/>
    </row>
    <row r="4136" spans="1:15">
      <c r="A4136" s="730" t="str">
        <f t="shared" si="335"/>
        <v>令和6</v>
      </c>
      <c r="B4136" s="739">
        <v>91</v>
      </c>
      <c r="C4136" s="960">
        <v>45603</v>
      </c>
      <c r="D4136" s="960">
        <v>45604</v>
      </c>
      <c r="E4136" s="740">
        <v>2</v>
      </c>
      <c r="F4136" s="961" t="s">
        <v>13136</v>
      </c>
      <c r="G4136" s="961" t="s">
        <v>7661</v>
      </c>
      <c r="H4136" s="961" t="s">
        <v>8841</v>
      </c>
      <c r="I4136" s="962" t="s">
        <v>12475</v>
      </c>
      <c r="J4136" s="734">
        <v>1</v>
      </c>
      <c r="K4136" s="177">
        <v>32</v>
      </c>
      <c r="L4136" s="177">
        <v>74</v>
      </c>
      <c r="M4136" s="74">
        <v>148</v>
      </c>
      <c r="N4136" s="1114"/>
      <c r="O4136" s="1130" t="s">
        <v>5519</v>
      </c>
    </row>
    <row r="4137" spans="1:15">
      <c r="A4137" s="730" t="str">
        <f t="shared" si="335"/>
        <v>令和6</v>
      </c>
      <c r="B4137" s="739">
        <v>92</v>
      </c>
      <c r="C4137" s="960">
        <v>45607</v>
      </c>
      <c r="D4137" s="960"/>
      <c r="E4137" s="740">
        <v>1</v>
      </c>
      <c r="F4137" s="961" t="s">
        <v>13137</v>
      </c>
      <c r="G4137" s="961" t="s">
        <v>13053</v>
      </c>
      <c r="H4137" s="961" t="s">
        <v>2957</v>
      </c>
      <c r="I4137" s="962" t="s">
        <v>13033</v>
      </c>
      <c r="J4137" s="734">
        <v>2</v>
      </c>
      <c r="K4137" s="177">
        <v>7</v>
      </c>
      <c r="L4137" s="177">
        <v>93</v>
      </c>
      <c r="M4137" s="74">
        <v>93</v>
      </c>
      <c r="N4137" s="1114"/>
      <c r="O4137" s="1130" t="s">
        <v>5519</v>
      </c>
    </row>
    <row r="4138" spans="1:15">
      <c r="A4138" s="730" t="str">
        <f t="shared" si="335"/>
        <v>令和6</v>
      </c>
      <c r="B4138" s="739">
        <v>93</v>
      </c>
      <c r="C4138" s="960">
        <v>45610</v>
      </c>
      <c r="D4138" s="960"/>
      <c r="E4138" s="740">
        <v>1</v>
      </c>
      <c r="F4138" s="961" t="s">
        <v>13138</v>
      </c>
      <c r="G4138" s="961" t="s">
        <v>12642</v>
      </c>
      <c r="H4138" s="961" t="s">
        <v>2983</v>
      </c>
      <c r="I4138" s="962" t="s">
        <v>12475</v>
      </c>
      <c r="J4138" s="734">
        <v>1</v>
      </c>
      <c r="K4138" s="177">
        <v>64</v>
      </c>
      <c r="L4138" s="177">
        <v>574</v>
      </c>
      <c r="M4138" s="74">
        <v>574</v>
      </c>
      <c r="N4138" s="1114" t="s">
        <v>5519</v>
      </c>
      <c r="O4138" s="1130" t="s">
        <v>5519</v>
      </c>
    </row>
    <row r="4139" spans="1:15">
      <c r="A4139" s="730" t="str">
        <f t="shared" si="335"/>
        <v>令和6</v>
      </c>
      <c r="B4139" s="739">
        <v>94</v>
      </c>
      <c r="C4139" s="960">
        <v>45611</v>
      </c>
      <c r="D4139" s="960">
        <v>45613</v>
      </c>
      <c r="E4139" s="740">
        <v>3</v>
      </c>
      <c r="F4139" s="961" t="s">
        <v>13139</v>
      </c>
      <c r="G4139" s="961" t="s">
        <v>3582</v>
      </c>
      <c r="H4139" s="961" t="s">
        <v>2954</v>
      </c>
      <c r="I4139" s="962" t="s">
        <v>13045</v>
      </c>
      <c r="J4139" s="734">
        <v>1</v>
      </c>
      <c r="K4139" s="177">
        <v>592</v>
      </c>
      <c r="L4139" s="177">
        <v>1179</v>
      </c>
      <c r="M4139" s="74">
        <v>3537</v>
      </c>
      <c r="N4139" s="1114"/>
      <c r="O4139" s="1130"/>
    </row>
    <row r="4140" spans="1:15">
      <c r="A4140" s="730" t="str">
        <f t="shared" si="335"/>
        <v>令和6</v>
      </c>
      <c r="B4140" s="739">
        <v>95</v>
      </c>
      <c r="C4140" s="960">
        <v>45614</v>
      </c>
      <c r="D4140" s="960"/>
      <c r="E4140" s="740">
        <v>1</v>
      </c>
      <c r="F4140" s="961" t="s">
        <v>13140</v>
      </c>
      <c r="G4140" s="961" t="s">
        <v>7495</v>
      </c>
      <c r="H4140" s="961" t="s">
        <v>2885</v>
      </c>
      <c r="I4140" s="962" t="s">
        <v>13025</v>
      </c>
      <c r="J4140" s="734">
        <v>1</v>
      </c>
      <c r="K4140" s="177">
        <v>1</v>
      </c>
      <c r="L4140" s="177">
        <v>482</v>
      </c>
      <c r="M4140" s="74">
        <v>482</v>
      </c>
      <c r="N4140" s="1114" t="s">
        <v>5519</v>
      </c>
      <c r="O4140" s="1130" t="s">
        <v>5519</v>
      </c>
    </row>
    <row r="4141" spans="1:15">
      <c r="A4141" s="730" t="str">
        <f t="shared" si="335"/>
        <v>令和6</v>
      </c>
      <c r="B4141" s="739">
        <v>96</v>
      </c>
      <c r="C4141" s="960">
        <v>45616</v>
      </c>
      <c r="D4141" s="960">
        <v>45617</v>
      </c>
      <c r="E4141" s="740">
        <v>2</v>
      </c>
      <c r="F4141" s="961" t="s">
        <v>13141</v>
      </c>
      <c r="G4141" s="961" t="s">
        <v>12642</v>
      </c>
      <c r="H4141" s="961" t="s">
        <v>2868</v>
      </c>
      <c r="I4141" s="962" t="s">
        <v>12475</v>
      </c>
      <c r="J4141" s="734">
        <v>1</v>
      </c>
      <c r="K4141" s="177">
        <v>77</v>
      </c>
      <c r="L4141" s="177">
        <v>1049</v>
      </c>
      <c r="M4141" s="74">
        <v>2098</v>
      </c>
      <c r="N4141" s="1114" t="s">
        <v>5519</v>
      </c>
      <c r="O4141" s="1130" t="s">
        <v>5519</v>
      </c>
    </row>
    <row r="4142" spans="1:15">
      <c r="A4142" s="730" t="str">
        <f t="shared" si="335"/>
        <v>令和6</v>
      </c>
      <c r="B4142" s="739">
        <v>97</v>
      </c>
      <c r="C4142" s="960">
        <v>45618</v>
      </c>
      <c r="D4142" s="960"/>
      <c r="E4142" s="740">
        <v>1</v>
      </c>
      <c r="F4142" s="961" t="s">
        <v>13142</v>
      </c>
      <c r="G4142" s="961" t="s">
        <v>7799</v>
      </c>
      <c r="H4142" s="961" t="s">
        <v>2852</v>
      </c>
      <c r="I4142" s="962" t="s">
        <v>4268</v>
      </c>
      <c r="J4142" s="734">
        <v>2</v>
      </c>
      <c r="K4142" s="177">
        <v>9</v>
      </c>
      <c r="L4142" s="177">
        <v>96</v>
      </c>
      <c r="M4142" s="74">
        <v>192</v>
      </c>
      <c r="N4142" s="1114"/>
      <c r="O4142" s="1130" t="s">
        <v>5519</v>
      </c>
    </row>
    <row r="4143" spans="1:15">
      <c r="A4143" s="730" t="str">
        <f t="shared" si="335"/>
        <v>令和6</v>
      </c>
      <c r="B4143" s="739">
        <v>98</v>
      </c>
      <c r="C4143" s="960">
        <v>45622</v>
      </c>
      <c r="D4143" s="960"/>
      <c r="E4143" s="740">
        <v>1</v>
      </c>
      <c r="F4143" s="961" t="s">
        <v>13143</v>
      </c>
      <c r="G4143" s="961" t="s">
        <v>13144</v>
      </c>
      <c r="H4143" s="961" t="s">
        <v>2885</v>
      </c>
      <c r="I4143" s="962" t="s">
        <v>13025</v>
      </c>
      <c r="J4143" s="734">
        <v>1</v>
      </c>
      <c r="K4143" s="177">
        <v>4</v>
      </c>
      <c r="L4143" s="177">
        <v>330</v>
      </c>
      <c r="M4143" s="74">
        <v>330</v>
      </c>
      <c r="N4143" s="1114" t="s">
        <v>5519</v>
      </c>
      <c r="O4143" s="1130" t="s">
        <v>5519</v>
      </c>
    </row>
    <row r="4144" spans="1:15">
      <c r="A4144" s="730" t="str">
        <f t="shared" si="335"/>
        <v>令和6</v>
      </c>
      <c r="B4144" s="739">
        <v>99</v>
      </c>
      <c r="C4144" s="960">
        <v>45622</v>
      </c>
      <c r="D4144" s="960"/>
      <c r="E4144" s="740">
        <v>1</v>
      </c>
      <c r="F4144" s="961" t="s">
        <v>13145</v>
      </c>
      <c r="G4144" s="961" t="s">
        <v>7661</v>
      </c>
      <c r="H4144" s="961" t="s">
        <v>8841</v>
      </c>
      <c r="I4144" s="962" t="s">
        <v>12475</v>
      </c>
      <c r="J4144" s="734">
        <v>2</v>
      </c>
      <c r="K4144" s="177">
        <v>5</v>
      </c>
      <c r="L4144" s="177">
        <v>0</v>
      </c>
      <c r="M4144" s="74">
        <v>0</v>
      </c>
      <c r="N4144" s="1114"/>
      <c r="O4144" s="1130"/>
    </row>
    <row r="4145" spans="1:15">
      <c r="A4145" s="730" t="str">
        <f t="shared" si="335"/>
        <v>令和6</v>
      </c>
      <c r="B4145" s="739">
        <v>100</v>
      </c>
      <c r="C4145" s="960">
        <v>45622</v>
      </c>
      <c r="D4145" s="960">
        <v>45624</v>
      </c>
      <c r="E4145" s="740">
        <v>3</v>
      </c>
      <c r="F4145" s="961" t="s">
        <v>13146</v>
      </c>
      <c r="G4145" s="961" t="s">
        <v>13147</v>
      </c>
      <c r="H4145" s="961" t="s">
        <v>5251</v>
      </c>
      <c r="I4145" s="962" t="s">
        <v>13033</v>
      </c>
      <c r="J4145" s="734" t="s">
        <v>3513</v>
      </c>
      <c r="K4145" s="177">
        <v>80</v>
      </c>
      <c r="L4145" s="177">
        <v>216</v>
      </c>
      <c r="M4145" s="74">
        <v>648</v>
      </c>
      <c r="N4145" s="1114"/>
      <c r="O4145" s="1130"/>
    </row>
    <row r="4146" spans="1:15">
      <c r="A4146" s="730" t="str">
        <f t="shared" si="335"/>
        <v>令和6</v>
      </c>
      <c r="B4146" s="739">
        <v>101</v>
      </c>
      <c r="C4146" s="960">
        <v>45623</v>
      </c>
      <c r="D4146" s="960"/>
      <c r="E4146" s="740">
        <v>1</v>
      </c>
      <c r="F4146" s="961" t="s">
        <v>13148</v>
      </c>
      <c r="G4146" s="961" t="s">
        <v>13147</v>
      </c>
      <c r="H4146" s="961" t="s">
        <v>5251</v>
      </c>
      <c r="I4146" s="962" t="s">
        <v>13033</v>
      </c>
      <c r="J4146" s="734">
        <v>1</v>
      </c>
      <c r="K4146" s="177">
        <v>2</v>
      </c>
      <c r="L4146" s="177">
        <v>218</v>
      </c>
      <c r="M4146" s="74">
        <v>218</v>
      </c>
      <c r="N4146" s="1114" t="s">
        <v>5519</v>
      </c>
      <c r="O4146" s="1130"/>
    </row>
    <row r="4147" spans="1:15">
      <c r="A4147" s="730" t="str">
        <f t="shared" si="335"/>
        <v>令和6</v>
      </c>
      <c r="B4147" s="739">
        <v>102</v>
      </c>
      <c r="C4147" s="960">
        <v>45623</v>
      </c>
      <c r="D4147" s="960"/>
      <c r="E4147" s="740">
        <v>1</v>
      </c>
      <c r="F4147" s="961" t="s">
        <v>13149</v>
      </c>
      <c r="G4147" s="961" t="s">
        <v>3238</v>
      </c>
      <c r="H4147" s="961" t="s">
        <v>2852</v>
      </c>
      <c r="I4147" s="962" t="s">
        <v>4268</v>
      </c>
      <c r="J4147" s="734">
        <v>2</v>
      </c>
      <c r="K4147" s="177">
        <v>11</v>
      </c>
      <c r="L4147" s="177">
        <v>76</v>
      </c>
      <c r="M4147" s="74">
        <v>76</v>
      </c>
      <c r="N4147" s="1114"/>
      <c r="O4147" s="1130" t="s">
        <v>5519</v>
      </c>
    </row>
    <row r="4148" spans="1:15">
      <c r="A4148" s="730" t="str">
        <f t="shared" si="335"/>
        <v>令和6</v>
      </c>
      <c r="B4148" s="739">
        <v>103</v>
      </c>
      <c r="C4148" s="960">
        <v>45624</v>
      </c>
      <c r="D4148" s="960"/>
      <c r="E4148" s="740">
        <v>1</v>
      </c>
      <c r="F4148" s="961" t="s">
        <v>13150</v>
      </c>
      <c r="G4148" s="961" t="s">
        <v>13151</v>
      </c>
      <c r="H4148" s="961" t="s">
        <v>7590</v>
      </c>
      <c r="I4148" s="962" t="s">
        <v>4268</v>
      </c>
      <c r="J4148" s="734">
        <v>1</v>
      </c>
      <c r="K4148" s="177">
        <v>2</v>
      </c>
      <c r="L4148" s="177">
        <v>18</v>
      </c>
      <c r="M4148" s="74">
        <v>18</v>
      </c>
      <c r="N4148" s="1114" t="s">
        <v>5519</v>
      </c>
      <c r="O4148" s="1130"/>
    </row>
    <row r="4149" spans="1:15">
      <c r="A4149" s="730" t="str">
        <f t="shared" si="335"/>
        <v>令和6</v>
      </c>
      <c r="B4149" s="739">
        <v>104</v>
      </c>
      <c r="C4149" s="960">
        <v>45624</v>
      </c>
      <c r="D4149" s="960"/>
      <c r="E4149" s="740">
        <v>1</v>
      </c>
      <c r="F4149" s="961" t="s">
        <v>13152</v>
      </c>
      <c r="G4149" s="961" t="s">
        <v>3238</v>
      </c>
      <c r="H4149" s="961" t="s">
        <v>2852</v>
      </c>
      <c r="I4149" s="962" t="s">
        <v>4268</v>
      </c>
      <c r="J4149" s="734">
        <v>2</v>
      </c>
      <c r="K4149" s="177">
        <v>7</v>
      </c>
      <c r="L4149" s="177">
        <v>101</v>
      </c>
      <c r="M4149" s="74">
        <v>101</v>
      </c>
      <c r="N4149" s="1114"/>
      <c r="O4149" s="1130" t="s">
        <v>5519</v>
      </c>
    </row>
    <row r="4150" spans="1:15">
      <c r="A4150" s="730" t="str">
        <f t="shared" si="335"/>
        <v>令和6</v>
      </c>
      <c r="B4150" s="739">
        <v>105</v>
      </c>
      <c r="C4150" s="960">
        <v>45628</v>
      </c>
      <c r="D4150" s="960">
        <v>45630</v>
      </c>
      <c r="E4150" s="740">
        <v>3</v>
      </c>
      <c r="F4150" s="961" t="s">
        <v>13153</v>
      </c>
      <c r="G4150" s="961" t="s">
        <v>13154</v>
      </c>
      <c r="H4150" s="961" t="s">
        <v>3533</v>
      </c>
      <c r="I4150" s="962" t="s">
        <v>13025</v>
      </c>
      <c r="J4150" s="734">
        <v>1</v>
      </c>
      <c r="K4150" s="177">
        <v>218</v>
      </c>
      <c r="L4150" s="177">
        <v>473</v>
      </c>
      <c r="M4150" s="74">
        <v>1419</v>
      </c>
      <c r="N4150" s="1114" t="s">
        <v>5519</v>
      </c>
      <c r="O4150" s="1130"/>
    </row>
    <row r="4151" spans="1:15">
      <c r="A4151" s="730" t="str">
        <f t="shared" si="335"/>
        <v>令和6</v>
      </c>
      <c r="B4151" s="739">
        <v>106</v>
      </c>
      <c r="C4151" s="960">
        <v>45628</v>
      </c>
      <c r="D4151" s="960"/>
      <c r="E4151" s="740">
        <v>2</v>
      </c>
      <c r="F4151" s="961" t="s">
        <v>7812</v>
      </c>
      <c r="G4151" s="961" t="s">
        <v>13154</v>
      </c>
      <c r="H4151" s="961" t="s">
        <v>3533</v>
      </c>
      <c r="I4151" s="962" t="s">
        <v>13025</v>
      </c>
      <c r="J4151" s="734">
        <v>1</v>
      </c>
      <c r="K4151" s="177">
        <v>4</v>
      </c>
      <c r="L4151" s="177">
        <v>180</v>
      </c>
      <c r="M4151" s="74">
        <v>180</v>
      </c>
      <c r="N4151" s="1114" t="s">
        <v>5519</v>
      </c>
      <c r="O4151" s="1130"/>
    </row>
    <row r="4152" spans="1:15">
      <c r="A4152" s="730" t="str">
        <f t="shared" si="335"/>
        <v>令和6</v>
      </c>
      <c r="B4152" s="739">
        <v>107</v>
      </c>
      <c r="C4152" s="960">
        <v>45629</v>
      </c>
      <c r="D4152" s="960">
        <v>45630</v>
      </c>
      <c r="E4152" s="740">
        <v>2</v>
      </c>
      <c r="F4152" s="961" t="s">
        <v>13155</v>
      </c>
      <c r="G4152" s="961" t="s">
        <v>13156</v>
      </c>
      <c r="H4152" s="961" t="s">
        <v>2909</v>
      </c>
      <c r="I4152" s="962" t="s">
        <v>13033</v>
      </c>
      <c r="J4152" s="734">
        <v>1</v>
      </c>
      <c r="K4152" s="177">
        <v>55</v>
      </c>
      <c r="L4152" s="177">
        <v>214</v>
      </c>
      <c r="M4152" s="74">
        <v>428</v>
      </c>
      <c r="N4152" s="1114"/>
      <c r="O4152" s="1130" t="s">
        <v>5519</v>
      </c>
    </row>
    <row r="4153" spans="1:15">
      <c r="A4153" s="730" t="str">
        <f t="shared" si="335"/>
        <v>令和6</v>
      </c>
      <c r="B4153" s="739">
        <v>108</v>
      </c>
      <c r="C4153" s="960">
        <v>45629</v>
      </c>
      <c r="D4153" s="960"/>
      <c r="E4153" s="740">
        <v>1</v>
      </c>
      <c r="F4153" s="961" t="s">
        <v>13157</v>
      </c>
      <c r="G4153" s="961" t="s">
        <v>13154</v>
      </c>
      <c r="H4153" s="961" t="s">
        <v>3533</v>
      </c>
      <c r="I4153" s="962" t="s">
        <v>13025</v>
      </c>
      <c r="J4153" s="734">
        <v>1</v>
      </c>
      <c r="K4153" s="177">
        <v>1</v>
      </c>
      <c r="L4153" s="177">
        <v>181</v>
      </c>
      <c r="M4153" s="74">
        <v>181</v>
      </c>
      <c r="N4153" s="1114" t="s">
        <v>5519</v>
      </c>
      <c r="O4153" s="1130"/>
    </row>
    <row r="4154" spans="1:15">
      <c r="A4154" s="730" t="str">
        <f t="shared" si="335"/>
        <v>令和6</v>
      </c>
      <c r="B4154" s="739">
        <v>109</v>
      </c>
      <c r="C4154" s="960">
        <v>45631</v>
      </c>
      <c r="D4154" s="960"/>
      <c r="E4154" s="740">
        <v>1</v>
      </c>
      <c r="F4154" s="961" t="s">
        <v>13158</v>
      </c>
      <c r="G4154" s="961" t="s">
        <v>13159</v>
      </c>
      <c r="H4154" s="961" t="s">
        <v>2885</v>
      </c>
      <c r="I4154" s="962" t="s">
        <v>13025</v>
      </c>
      <c r="J4154" s="734">
        <v>1</v>
      </c>
      <c r="K4154" s="177">
        <v>6</v>
      </c>
      <c r="L4154" s="177">
        <v>169</v>
      </c>
      <c r="M4154" s="74">
        <v>169</v>
      </c>
      <c r="N4154" s="1114" t="s">
        <v>5519</v>
      </c>
      <c r="O4154" s="1130"/>
    </row>
    <row r="4155" spans="1:15">
      <c r="A4155" s="730" t="str">
        <f t="shared" si="335"/>
        <v>令和6</v>
      </c>
      <c r="B4155" s="739">
        <v>110</v>
      </c>
      <c r="C4155" s="960">
        <v>45635</v>
      </c>
      <c r="D4155" s="960"/>
      <c r="E4155" s="740">
        <v>1</v>
      </c>
      <c r="F4155" s="961" t="s">
        <v>13160</v>
      </c>
      <c r="G4155" s="961" t="s">
        <v>13053</v>
      </c>
      <c r="H4155" s="961" t="s">
        <v>2957</v>
      </c>
      <c r="I4155" s="962" t="s">
        <v>13033</v>
      </c>
      <c r="J4155" s="734">
        <v>1</v>
      </c>
      <c r="K4155" s="177">
        <v>7</v>
      </c>
      <c r="L4155" s="177">
        <v>717</v>
      </c>
      <c r="M4155" s="74">
        <v>717</v>
      </c>
      <c r="N4155" s="1114" t="s">
        <v>5519</v>
      </c>
      <c r="O4155" s="1130" t="s">
        <v>5519</v>
      </c>
    </row>
    <row r="4156" spans="1:15">
      <c r="A4156" s="730" t="str">
        <f t="shared" si="335"/>
        <v>令和6</v>
      </c>
      <c r="B4156" s="739">
        <v>111</v>
      </c>
      <c r="C4156" s="960">
        <v>45635</v>
      </c>
      <c r="D4156" s="960"/>
      <c r="E4156" s="740">
        <v>1</v>
      </c>
      <c r="F4156" s="961" t="s">
        <v>13161</v>
      </c>
      <c r="G4156" s="961" t="s">
        <v>7495</v>
      </c>
      <c r="H4156" s="961" t="s">
        <v>12547</v>
      </c>
      <c r="I4156" s="962" t="s">
        <v>12475</v>
      </c>
      <c r="J4156" s="734">
        <v>2</v>
      </c>
      <c r="K4156" s="177">
        <v>2</v>
      </c>
      <c r="L4156" s="177">
        <v>248</v>
      </c>
      <c r="M4156" s="74">
        <v>248</v>
      </c>
      <c r="N4156" s="1114" t="s">
        <v>5519</v>
      </c>
      <c r="O4156" s="1130" t="s">
        <v>5519</v>
      </c>
    </row>
    <row r="4157" spans="1:15">
      <c r="A4157" s="730" t="str">
        <f t="shared" si="335"/>
        <v>令和6</v>
      </c>
      <c r="B4157" s="739">
        <v>112</v>
      </c>
      <c r="C4157" s="960">
        <v>45636</v>
      </c>
      <c r="D4157" s="960"/>
      <c r="E4157" s="740">
        <v>1</v>
      </c>
      <c r="F4157" s="961" t="s">
        <v>13162</v>
      </c>
      <c r="G4157" s="961" t="s">
        <v>13053</v>
      </c>
      <c r="H4157" s="961" t="s">
        <v>13054</v>
      </c>
      <c r="I4157" s="962" t="s">
        <v>13033</v>
      </c>
      <c r="J4157" s="734">
        <v>1</v>
      </c>
      <c r="K4157" s="177">
        <v>30</v>
      </c>
      <c r="L4157" s="177">
        <v>118</v>
      </c>
      <c r="M4157" s="74">
        <v>118</v>
      </c>
      <c r="N4157" s="1114"/>
      <c r="O4157" s="1130" t="s">
        <v>5519</v>
      </c>
    </row>
    <row r="4158" spans="1:15">
      <c r="A4158" s="730" t="str">
        <f t="shared" si="335"/>
        <v>令和6</v>
      </c>
      <c r="B4158" s="739">
        <v>113</v>
      </c>
      <c r="C4158" s="960">
        <v>45636</v>
      </c>
      <c r="D4158" s="960"/>
      <c r="E4158" s="740">
        <v>1</v>
      </c>
      <c r="F4158" s="961" t="s">
        <v>13163</v>
      </c>
      <c r="G4158" s="961" t="s">
        <v>7495</v>
      </c>
      <c r="H4158" s="961" t="s">
        <v>2885</v>
      </c>
      <c r="I4158" s="962" t="s">
        <v>13025</v>
      </c>
      <c r="J4158" s="734">
        <v>1</v>
      </c>
      <c r="K4158" s="177">
        <v>1</v>
      </c>
      <c r="L4158" s="177">
        <v>288</v>
      </c>
      <c r="M4158" s="74">
        <v>288</v>
      </c>
      <c r="N4158" s="1114" t="s">
        <v>5519</v>
      </c>
      <c r="O4158" s="1130" t="s">
        <v>5519</v>
      </c>
    </row>
    <row r="4159" spans="1:15">
      <c r="A4159" s="730" t="str">
        <f t="shared" si="335"/>
        <v>令和6</v>
      </c>
      <c r="B4159" s="739">
        <v>114</v>
      </c>
      <c r="C4159" s="960">
        <v>45638</v>
      </c>
      <c r="D4159" s="960"/>
      <c r="E4159" s="740">
        <v>1</v>
      </c>
      <c r="F4159" s="961" t="s">
        <v>13164</v>
      </c>
      <c r="G4159" s="961" t="s">
        <v>3208</v>
      </c>
      <c r="H4159" s="961" t="s">
        <v>2852</v>
      </c>
      <c r="I4159" s="962" t="s">
        <v>4268</v>
      </c>
      <c r="J4159" s="734">
        <v>2</v>
      </c>
      <c r="K4159" s="177">
        <v>5</v>
      </c>
      <c r="L4159" s="177">
        <v>142</v>
      </c>
      <c r="M4159" s="74">
        <v>142</v>
      </c>
      <c r="N4159" s="1114" t="s">
        <v>5519</v>
      </c>
      <c r="O4159" s="1130" t="s">
        <v>5519</v>
      </c>
    </row>
    <row r="4160" spans="1:15">
      <c r="A4160" s="730" t="str">
        <f t="shared" si="335"/>
        <v>令和6</v>
      </c>
      <c r="B4160" s="739">
        <v>115</v>
      </c>
      <c r="C4160" s="960">
        <v>45639</v>
      </c>
      <c r="D4160" s="960"/>
      <c r="E4160" s="740">
        <v>1</v>
      </c>
      <c r="F4160" s="961" t="s">
        <v>13165</v>
      </c>
      <c r="G4160" s="961" t="s">
        <v>3541</v>
      </c>
      <c r="H4160" s="961" t="s">
        <v>2951</v>
      </c>
      <c r="I4160" s="962" t="s">
        <v>13045</v>
      </c>
      <c r="J4160" s="734">
        <v>1</v>
      </c>
      <c r="K4160" s="177">
        <v>3</v>
      </c>
      <c r="L4160" s="177">
        <v>167</v>
      </c>
      <c r="M4160" s="74">
        <v>167</v>
      </c>
      <c r="N4160" s="1114" t="s">
        <v>5519</v>
      </c>
      <c r="O4160" s="1130"/>
    </row>
    <row r="4161" spans="1:15">
      <c r="A4161" s="730" t="str">
        <f t="shared" si="335"/>
        <v>令和6</v>
      </c>
      <c r="B4161" s="739">
        <v>116</v>
      </c>
      <c r="C4161" s="960">
        <v>45640</v>
      </c>
      <c r="D4161" s="960">
        <v>45631</v>
      </c>
      <c r="E4161" s="740">
        <v>2</v>
      </c>
      <c r="F4161" s="961" t="s">
        <v>13166</v>
      </c>
      <c r="G4161" s="961" t="s">
        <v>3541</v>
      </c>
      <c r="H4161" s="961" t="s">
        <v>2951</v>
      </c>
      <c r="I4161" s="962" t="s">
        <v>13045</v>
      </c>
      <c r="J4161" s="734">
        <v>1</v>
      </c>
      <c r="K4161" s="177">
        <v>81</v>
      </c>
      <c r="L4161" s="177">
        <v>207</v>
      </c>
      <c r="M4161" s="74">
        <v>414</v>
      </c>
      <c r="N4161" s="1114"/>
      <c r="O4161" s="1130"/>
    </row>
    <row r="4162" spans="1:15">
      <c r="A4162" s="730" t="str">
        <f t="shared" si="335"/>
        <v>令和6</v>
      </c>
      <c r="B4162" s="739">
        <v>117</v>
      </c>
      <c r="C4162" s="960">
        <v>45642</v>
      </c>
      <c r="D4162" s="960"/>
      <c r="E4162" s="740">
        <v>1</v>
      </c>
      <c r="F4162" s="961" t="s">
        <v>13167</v>
      </c>
      <c r="G4162" s="961" t="s">
        <v>7565</v>
      </c>
      <c r="H4162" s="961" t="s">
        <v>2751</v>
      </c>
      <c r="I4162" s="962" t="s">
        <v>12475</v>
      </c>
      <c r="J4162" s="734">
        <v>1</v>
      </c>
      <c r="K4162" s="177">
        <v>31</v>
      </c>
      <c r="L4162" s="177">
        <v>54</v>
      </c>
      <c r="M4162" s="74">
        <v>54</v>
      </c>
      <c r="N4162" s="1114" t="s">
        <v>5519</v>
      </c>
      <c r="O4162" s="1130"/>
    </row>
    <row r="4163" spans="1:15">
      <c r="A4163" s="730" t="str">
        <f t="shared" si="335"/>
        <v>令和6</v>
      </c>
      <c r="B4163" s="739">
        <v>118</v>
      </c>
      <c r="C4163" s="960">
        <v>45643</v>
      </c>
      <c r="D4163" s="960"/>
      <c r="E4163" s="740">
        <v>1</v>
      </c>
      <c r="F4163" s="961" t="s">
        <v>13168</v>
      </c>
      <c r="G4163" s="961" t="s">
        <v>7495</v>
      </c>
      <c r="H4163" s="961" t="s">
        <v>2951</v>
      </c>
      <c r="I4163" s="962" t="s">
        <v>13045</v>
      </c>
      <c r="J4163" s="734">
        <v>2</v>
      </c>
      <c r="K4163" s="177">
        <v>2</v>
      </c>
      <c r="L4163" s="177">
        <v>182</v>
      </c>
      <c r="M4163" s="74">
        <v>182</v>
      </c>
      <c r="N4163" s="1114" t="s">
        <v>5519</v>
      </c>
      <c r="O4163" s="1130" t="s">
        <v>5519</v>
      </c>
    </row>
    <row r="4164" spans="1:15">
      <c r="A4164" s="730" t="str">
        <f t="shared" si="335"/>
        <v>令和6</v>
      </c>
      <c r="B4164" s="739">
        <v>119</v>
      </c>
      <c r="C4164" s="960">
        <v>45644</v>
      </c>
      <c r="D4164" s="960"/>
      <c r="E4164" s="740">
        <v>1</v>
      </c>
      <c r="F4164" s="961" t="s">
        <v>13169</v>
      </c>
      <c r="G4164" s="961" t="s">
        <v>7661</v>
      </c>
      <c r="H4164" s="961" t="s">
        <v>2868</v>
      </c>
      <c r="I4164" s="962" t="s">
        <v>12475</v>
      </c>
      <c r="J4164" s="734">
        <v>2</v>
      </c>
      <c r="K4164" s="177">
        <v>1</v>
      </c>
      <c r="L4164" s="177">
        <v>357</v>
      </c>
      <c r="M4164" s="74">
        <v>357</v>
      </c>
      <c r="N4164" s="1114" t="s">
        <v>5519</v>
      </c>
      <c r="O4164" s="1130" t="s">
        <v>5519</v>
      </c>
    </row>
    <row r="4165" spans="1:15">
      <c r="A4165" s="730" t="str">
        <f t="shared" si="335"/>
        <v>令和6</v>
      </c>
      <c r="B4165" s="739">
        <v>120</v>
      </c>
      <c r="C4165" s="960">
        <v>45646</v>
      </c>
      <c r="D4165" s="960"/>
      <c r="E4165" s="740">
        <v>1</v>
      </c>
      <c r="F4165" s="961" t="s">
        <v>13170</v>
      </c>
      <c r="G4165" s="961" t="s">
        <v>13171</v>
      </c>
      <c r="H4165" s="961" t="s">
        <v>2885</v>
      </c>
      <c r="I4165" s="962" t="s">
        <v>13025</v>
      </c>
      <c r="J4165" s="734">
        <v>1</v>
      </c>
      <c r="K4165" s="177">
        <v>3</v>
      </c>
      <c r="L4165" s="177">
        <v>96</v>
      </c>
      <c r="M4165" s="74">
        <v>96</v>
      </c>
      <c r="N4165" s="1114" t="s">
        <v>5519</v>
      </c>
      <c r="O4165" s="1130" t="s">
        <v>5519</v>
      </c>
    </row>
    <row r="4166" spans="1:15">
      <c r="A4166" s="730" t="str">
        <f t="shared" si="335"/>
        <v>令和6</v>
      </c>
      <c r="B4166" s="739">
        <v>121</v>
      </c>
      <c r="C4166" s="960">
        <v>45665</v>
      </c>
      <c r="D4166" s="960"/>
      <c r="E4166" s="740">
        <v>1</v>
      </c>
      <c r="F4166" s="961" t="s">
        <v>13172</v>
      </c>
      <c r="G4166" s="961" t="s">
        <v>7495</v>
      </c>
      <c r="H4166" s="961" t="s">
        <v>3533</v>
      </c>
      <c r="I4166" s="962" t="s">
        <v>13025</v>
      </c>
      <c r="J4166" s="734">
        <v>1</v>
      </c>
      <c r="K4166" s="177">
        <v>9</v>
      </c>
      <c r="L4166" s="177">
        <v>680</v>
      </c>
      <c r="M4166" s="74">
        <v>680</v>
      </c>
      <c r="N4166" s="1114" t="s">
        <v>5519</v>
      </c>
      <c r="O4166" s="1130" t="s">
        <v>5519</v>
      </c>
    </row>
    <row r="4167" spans="1:15">
      <c r="A4167" s="730" t="str">
        <f t="shared" si="335"/>
        <v>令和6</v>
      </c>
      <c r="B4167" s="739">
        <v>122</v>
      </c>
      <c r="C4167" s="960">
        <v>45666</v>
      </c>
      <c r="D4167" s="960">
        <v>45667</v>
      </c>
      <c r="E4167" s="740">
        <v>2</v>
      </c>
      <c r="F4167" s="961" t="s">
        <v>13173</v>
      </c>
      <c r="G4167" s="961" t="s">
        <v>5471</v>
      </c>
      <c r="H4167" s="961" t="s">
        <v>2852</v>
      </c>
      <c r="I4167" s="962" t="s">
        <v>4268</v>
      </c>
      <c r="J4167" s="734">
        <v>1</v>
      </c>
      <c r="K4167" s="177">
        <v>30</v>
      </c>
      <c r="L4167" s="177">
        <v>60</v>
      </c>
      <c r="M4167" s="74">
        <v>120</v>
      </c>
      <c r="N4167" s="1114"/>
      <c r="O4167" s="1130"/>
    </row>
    <row r="4168" spans="1:15">
      <c r="A4168" s="730" t="str">
        <f t="shared" si="335"/>
        <v>令和6</v>
      </c>
      <c r="B4168" s="739">
        <v>123</v>
      </c>
      <c r="C4168" s="960">
        <v>45666</v>
      </c>
      <c r="D4168" s="960"/>
      <c r="E4168" s="740">
        <v>1</v>
      </c>
      <c r="F4168" s="961" t="s">
        <v>13174</v>
      </c>
      <c r="G4168" s="961" t="s">
        <v>13024</v>
      </c>
      <c r="H4168" s="961" t="s">
        <v>2885</v>
      </c>
      <c r="I4168" s="962" t="s">
        <v>13025</v>
      </c>
      <c r="J4168" s="734">
        <v>1</v>
      </c>
      <c r="K4168" s="177">
        <v>1</v>
      </c>
      <c r="L4168" s="177">
        <v>315</v>
      </c>
      <c r="M4168" s="74">
        <v>315</v>
      </c>
      <c r="N4168" s="1114" t="s">
        <v>5519</v>
      </c>
      <c r="O4168" s="1130" t="s">
        <v>5519</v>
      </c>
    </row>
    <row r="4169" spans="1:15">
      <c r="A4169" s="730" t="str">
        <f t="shared" si="335"/>
        <v>令和6</v>
      </c>
      <c r="B4169" s="739">
        <v>124</v>
      </c>
      <c r="C4169" s="960">
        <v>45666</v>
      </c>
      <c r="D4169" s="960"/>
      <c r="E4169" s="740">
        <v>1</v>
      </c>
      <c r="F4169" s="961" t="s">
        <v>13175</v>
      </c>
      <c r="G4169" s="961" t="s">
        <v>13176</v>
      </c>
      <c r="H4169" s="961" t="s">
        <v>2954</v>
      </c>
      <c r="I4169" s="962" t="s">
        <v>13045</v>
      </c>
      <c r="J4169" s="734">
        <v>2</v>
      </c>
      <c r="K4169" s="177">
        <v>5</v>
      </c>
      <c r="L4169" s="177">
        <v>83</v>
      </c>
      <c r="M4169" s="74">
        <v>83</v>
      </c>
      <c r="N4169" s="1114" t="s">
        <v>5519</v>
      </c>
      <c r="O4169" s="1130" t="s">
        <v>5519</v>
      </c>
    </row>
    <row r="4170" spans="1:15">
      <c r="A4170" s="730" t="str">
        <f t="shared" si="335"/>
        <v>令和6</v>
      </c>
      <c r="B4170" s="739">
        <v>125</v>
      </c>
      <c r="C4170" s="960">
        <v>45667</v>
      </c>
      <c r="D4170" s="960"/>
      <c r="E4170" s="740">
        <v>1</v>
      </c>
      <c r="F4170" s="961" t="s">
        <v>13177</v>
      </c>
      <c r="G4170" s="961" t="s">
        <v>7495</v>
      </c>
      <c r="H4170" s="961" t="s">
        <v>2868</v>
      </c>
      <c r="I4170" s="962" t="s">
        <v>12475</v>
      </c>
      <c r="J4170" s="734">
        <v>2</v>
      </c>
      <c r="K4170" s="177">
        <v>7</v>
      </c>
      <c r="L4170" s="177">
        <v>323</v>
      </c>
      <c r="M4170" s="74">
        <v>323</v>
      </c>
      <c r="N4170" s="1114" t="s">
        <v>5519</v>
      </c>
      <c r="O4170" s="1130" t="s">
        <v>5519</v>
      </c>
    </row>
    <row r="4171" spans="1:15">
      <c r="A4171" s="730" t="str">
        <f t="shared" si="335"/>
        <v>令和6</v>
      </c>
      <c r="B4171" s="739">
        <v>126</v>
      </c>
      <c r="C4171" s="960">
        <v>45667</v>
      </c>
      <c r="D4171" s="960"/>
      <c r="E4171" s="740">
        <v>1</v>
      </c>
      <c r="F4171" s="961" t="s">
        <v>13178</v>
      </c>
      <c r="G4171" s="961" t="s">
        <v>13053</v>
      </c>
      <c r="H4171" s="961" t="s">
        <v>2957</v>
      </c>
      <c r="I4171" s="962" t="s">
        <v>13033</v>
      </c>
      <c r="J4171" s="734">
        <v>2</v>
      </c>
      <c r="K4171" s="177">
        <v>6</v>
      </c>
      <c r="L4171" s="177">
        <v>97</v>
      </c>
      <c r="M4171" s="74">
        <v>97</v>
      </c>
      <c r="N4171" s="1114"/>
      <c r="O4171" s="1130" t="s">
        <v>5519</v>
      </c>
    </row>
    <row r="4172" spans="1:15">
      <c r="A4172" s="730" t="str">
        <f t="shared" si="335"/>
        <v>令和6</v>
      </c>
      <c r="B4172" s="739">
        <v>127</v>
      </c>
      <c r="C4172" s="960">
        <v>45671</v>
      </c>
      <c r="D4172" s="960"/>
      <c r="E4172" s="740">
        <v>1</v>
      </c>
      <c r="F4172" s="961" t="s">
        <v>13179</v>
      </c>
      <c r="G4172" s="961" t="s">
        <v>13053</v>
      </c>
      <c r="H4172" s="961" t="s">
        <v>2957</v>
      </c>
      <c r="I4172" s="962" t="s">
        <v>13033</v>
      </c>
      <c r="J4172" s="734">
        <v>1</v>
      </c>
      <c r="K4172" s="177">
        <v>4</v>
      </c>
      <c r="L4172" s="177">
        <v>251</v>
      </c>
      <c r="M4172" s="74">
        <v>251</v>
      </c>
      <c r="N4172" s="1114" t="s">
        <v>5519</v>
      </c>
      <c r="O4172" s="1130" t="s">
        <v>5519</v>
      </c>
    </row>
    <row r="4173" spans="1:15">
      <c r="A4173" s="730" t="str">
        <f t="shared" si="335"/>
        <v>令和6</v>
      </c>
      <c r="B4173" s="739">
        <v>128</v>
      </c>
      <c r="C4173" s="960">
        <v>45671</v>
      </c>
      <c r="D4173" s="960"/>
      <c r="E4173" s="740">
        <v>1</v>
      </c>
      <c r="F4173" s="961" t="s">
        <v>13180</v>
      </c>
      <c r="G4173" s="961" t="s">
        <v>7495</v>
      </c>
      <c r="H4173" s="961" t="s">
        <v>2868</v>
      </c>
      <c r="I4173" s="962" t="s">
        <v>12475</v>
      </c>
      <c r="J4173" s="734">
        <v>2</v>
      </c>
      <c r="K4173" s="177">
        <v>1</v>
      </c>
      <c r="L4173" s="177">
        <v>472</v>
      </c>
      <c r="M4173" s="74">
        <v>472</v>
      </c>
      <c r="N4173" s="1114" t="s">
        <v>5519</v>
      </c>
      <c r="O4173" s="1130" t="s">
        <v>5519</v>
      </c>
    </row>
    <row r="4174" spans="1:15">
      <c r="A4174" s="730" t="str">
        <f t="shared" si="335"/>
        <v>令和6</v>
      </c>
      <c r="B4174" s="739">
        <v>129</v>
      </c>
      <c r="C4174" s="960">
        <v>45671</v>
      </c>
      <c r="D4174" s="960"/>
      <c r="E4174" s="740">
        <v>1</v>
      </c>
      <c r="F4174" s="961" t="s">
        <v>13181</v>
      </c>
      <c r="G4174" s="961" t="s">
        <v>7495</v>
      </c>
      <c r="H4174" s="961" t="s">
        <v>5251</v>
      </c>
      <c r="I4174" s="962" t="s">
        <v>13033</v>
      </c>
      <c r="J4174" s="734">
        <v>1</v>
      </c>
      <c r="K4174" s="177">
        <v>5</v>
      </c>
      <c r="L4174" s="177">
        <v>148</v>
      </c>
      <c r="M4174" s="74">
        <v>148</v>
      </c>
      <c r="N4174" s="1114"/>
      <c r="O4174" s="1130" t="s">
        <v>5519</v>
      </c>
    </row>
    <row r="4175" spans="1:15">
      <c r="A4175" s="730" t="str">
        <f t="shared" si="335"/>
        <v>令和6</v>
      </c>
      <c r="B4175" s="739">
        <v>130</v>
      </c>
      <c r="C4175" s="960">
        <v>45673</v>
      </c>
      <c r="D4175" s="960"/>
      <c r="E4175" s="740">
        <v>1</v>
      </c>
      <c r="F4175" s="961" t="s">
        <v>13182</v>
      </c>
      <c r="G4175" s="961" t="s">
        <v>13183</v>
      </c>
      <c r="H4175" s="961" t="s">
        <v>2954</v>
      </c>
      <c r="I4175" s="962" t="s">
        <v>13045</v>
      </c>
      <c r="J4175" s="734">
        <v>1</v>
      </c>
      <c r="K4175" s="177">
        <v>5</v>
      </c>
      <c r="L4175" s="177">
        <v>49</v>
      </c>
      <c r="M4175" s="74">
        <v>49</v>
      </c>
      <c r="N4175" s="1114" t="s">
        <v>5519</v>
      </c>
      <c r="O4175" s="1130" t="s">
        <v>5519</v>
      </c>
    </row>
    <row r="4176" spans="1:15">
      <c r="A4176" s="730" t="str">
        <f t="shared" si="335"/>
        <v>令和6</v>
      </c>
      <c r="B4176" s="739">
        <v>131</v>
      </c>
      <c r="C4176" s="960">
        <v>45673</v>
      </c>
      <c r="D4176" s="960"/>
      <c r="E4176" s="740">
        <v>1</v>
      </c>
      <c r="F4176" s="961" t="s">
        <v>13184</v>
      </c>
      <c r="G4176" s="961" t="s">
        <v>3238</v>
      </c>
      <c r="H4176" s="961" t="s">
        <v>3231</v>
      </c>
      <c r="I4176" s="962" t="s">
        <v>4268</v>
      </c>
      <c r="J4176" s="734">
        <v>2</v>
      </c>
      <c r="K4176" s="177">
        <v>6</v>
      </c>
      <c r="L4176" s="177">
        <v>508</v>
      </c>
      <c r="M4176" s="74">
        <v>508</v>
      </c>
      <c r="N4176" s="1114" t="s">
        <v>5519</v>
      </c>
      <c r="O4176" s="1130" t="s">
        <v>5519</v>
      </c>
    </row>
    <row r="4177" spans="1:15">
      <c r="A4177" s="730" t="str">
        <f t="shared" si="335"/>
        <v>令和6</v>
      </c>
      <c r="B4177" s="739">
        <v>132</v>
      </c>
      <c r="C4177" s="960">
        <v>45674</v>
      </c>
      <c r="D4177" s="960"/>
      <c r="E4177" s="740">
        <v>1</v>
      </c>
      <c r="F4177" s="961" t="s">
        <v>7633</v>
      </c>
      <c r="G4177" s="961" t="s">
        <v>7495</v>
      </c>
      <c r="H4177" s="961" t="s">
        <v>3024</v>
      </c>
      <c r="I4177" s="962" t="s">
        <v>13028</v>
      </c>
      <c r="J4177" s="734">
        <v>1</v>
      </c>
      <c r="K4177" s="177">
        <v>1</v>
      </c>
      <c r="L4177" s="177">
        <v>243</v>
      </c>
      <c r="M4177" s="74">
        <v>243</v>
      </c>
      <c r="N4177" s="1114" t="s">
        <v>5519</v>
      </c>
      <c r="O4177" s="1130" t="s">
        <v>5519</v>
      </c>
    </row>
    <row r="4178" spans="1:15">
      <c r="A4178" s="730" t="str">
        <f t="shared" si="335"/>
        <v>令和6</v>
      </c>
      <c r="B4178" s="739">
        <v>133</v>
      </c>
      <c r="C4178" s="960">
        <v>45677</v>
      </c>
      <c r="D4178" s="960"/>
      <c r="E4178" s="740">
        <v>1</v>
      </c>
      <c r="F4178" s="961" t="s">
        <v>13185</v>
      </c>
      <c r="G4178" s="961" t="s">
        <v>13027</v>
      </c>
      <c r="H4178" s="961" t="s">
        <v>6489</v>
      </c>
      <c r="I4178" s="962" t="s">
        <v>13028</v>
      </c>
      <c r="J4178" s="734">
        <v>1</v>
      </c>
      <c r="K4178" s="177">
        <v>11</v>
      </c>
      <c r="L4178" s="177">
        <v>480</v>
      </c>
      <c r="M4178" s="74">
        <v>480</v>
      </c>
      <c r="N4178" s="1114" t="s">
        <v>5519</v>
      </c>
      <c r="O4178" s="1130" t="s">
        <v>5519</v>
      </c>
    </row>
    <row r="4179" spans="1:15">
      <c r="A4179" s="730" t="str">
        <f t="shared" si="335"/>
        <v>令和6</v>
      </c>
      <c r="B4179" s="739">
        <v>134</v>
      </c>
      <c r="C4179" s="960">
        <v>45677</v>
      </c>
      <c r="D4179" s="960"/>
      <c r="E4179" s="740">
        <v>1</v>
      </c>
      <c r="F4179" s="961" t="s">
        <v>13186</v>
      </c>
      <c r="G4179" s="961" t="s">
        <v>7495</v>
      </c>
      <c r="H4179" s="961" t="s">
        <v>2868</v>
      </c>
      <c r="I4179" s="962" t="s">
        <v>12475</v>
      </c>
      <c r="J4179" s="734">
        <v>2</v>
      </c>
      <c r="K4179" s="177">
        <v>6</v>
      </c>
      <c r="L4179" s="177">
        <v>102</v>
      </c>
      <c r="M4179" s="74">
        <v>102</v>
      </c>
      <c r="N4179" s="1114"/>
      <c r="O4179" s="1130" t="s">
        <v>5519</v>
      </c>
    </row>
    <row r="4180" spans="1:15">
      <c r="A4180" s="730" t="str">
        <f t="shared" si="335"/>
        <v>令和6</v>
      </c>
      <c r="B4180" s="739">
        <v>135</v>
      </c>
      <c r="C4180" s="960">
        <v>45678</v>
      </c>
      <c r="D4180" s="960"/>
      <c r="E4180" s="740">
        <v>1</v>
      </c>
      <c r="F4180" s="961" t="s">
        <v>13187</v>
      </c>
      <c r="G4180" s="961" t="s">
        <v>13053</v>
      </c>
      <c r="H4180" s="961" t="s">
        <v>13054</v>
      </c>
      <c r="I4180" s="962" t="s">
        <v>13033</v>
      </c>
      <c r="J4180" s="734">
        <v>1</v>
      </c>
      <c r="K4180" s="177">
        <v>5</v>
      </c>
      <c r="L4180" s="177">
        <v>288</v>
      </c>
      <c r="M4180" s="74">
        <v>288</v>
      </c>
      <c r="N4180" s="1114" t="s">
        <v>5519</v>
      </c>
      <c r="O4180" s="1130" t="s">
        <v>5519</v>
      </c>
    </row>
    <row r="4181" spans="1:15">
      <c r="A4181" s="730" t="str">
        <f t="shared" si="335"/>
        <v>令和6</v>
      </c>
      <c r="B4181" s="739">
        <v>136</v>
      </c>
      <c r="C4181" s="960">
        <v>45680</v>
      </c>
      <c r="D4181" s="960"/>
      <c r="E4181" s="740">
        <v>1</v>
      </c>
      <c r="F4181" s="961" t="s">
        <v>13188</v>
      </c>
      <c r="G4181" s="961" t="s">
        <v>13189</v>
      </c>
      <c r="H4181" s="961" t="s">
        <v>3962</v>
      </c>
      <c r="I4181" s="962" t="s">
        <v>13028</v>
      </c>
      <c r="J4181" s="734">
        <v>1</v>
      </c>
      <c r="K4181" s="177">
        <v>1</v>
      </c>
      <c r="L4181" s="177">
        <v>6</v>
      </c>
      <c r="M4181" s="74">
        <v>6</v>
      </c>
      <c r="N4181" s="1114"/>
      <c r="O4181" s="1130"/>
    </row>
    <row r="4182" spans="1:15">
      <c r="A4182" s="730" t="str">
        <f t="shared" si="335"/>
        <v>令和6</v>
      </c>
      <c r="B4182" s="739">
        <v>137</v>
      </c>
      <c r="C4182" s="960">
        <v>45681</v>
      </c>
      <c r="D4182" s="960"/>
      <c r="E4182" s="740">
        <v>1</v>
      </c>
      <c r="F4182" s="961" t="s">
        <v>13190</v>
      </c>
      <c r="G4182" s="961" t="s">
        <v>13027</v>
      </c>
      <c r="H4182" s="961" t="s">
        <v>3962</v>
      </c>
      <c r="I4182" s="962" t="s">
        <v>13028</v>
      </c>
      <c r="J4182" s="734">
        <v>1</v>
      </c>
      <c r="K4182" s="177">
        <v>27</v>
      </c>
      <c r="L4182" s="177">
        <v>367</v>
      </c>
      <c r="M4182" s="74">
        <v>367</v>
      </c>
      <c r="N4182" s="1114"/>
      <c r="O4182" s="1130" t="s">
        <v>5519</v>
      </c>
    </row>
    <row r="4183" spans="1:15">
      <c r="A4183" s="730" t="str">
        <f t="shared" si="335"/>
        <v>令和6</v>
      </c>
      <c r="B4183" s="739">
        <v>138</v>
      </c>
      <c r="C4183" s="960">
        <v>45682</v>
      </c>
      <c r="D4183" s="960"/>
      <c r="E4183" s="740">
        <v>1</v>
      </c>
      <c r="F4183" s="961" t="s">
        <v>13191</v>
      </c>
      <c r="G4183" s="961" t="s">
        <v>13192</v>
      </c>
      <c r="H4183" s="961" t="s">
        <v>2951</v>
      </c>
      <c r="I4183" s="962" t="s">
        <v>13045</v>
      </c>
      <c r="J4183" s="734">
        <v>1</v>
      </c>
      <c r="K4183" s="177">
        <v>12</v>
      </c>
      <c r="L4183" s="177">
        <v>210</v>
      </c>
      <c r="M4183" s="74">
        <v>210</v>
      </c>
      <c r="N4183" s="1114" t="s">
        <v>5519</v>
      </c>
      <c r="O4183" s="1130" t="s">
        <v>5519</v>
      </c>
    </row>
    <row r="4184" spans="1:15">
      <c r="A4184" s="730" t="str">
        <f t="shared" si="335"/>
        <v>令和6</v>
      </c>
      <c r="B4184" s="739">
        <v>139</v>
      </c>
      <c r="C4184" s="960">
        <v>45685</v>
      </c>
      <c r="D4184" s="960"/>
      <c r="E4184" s="740">
        <v>1</v>
      </c>
      <c r="F4184" s="961" t="s">
        <v>13193</v>
      </c>
      <c r="G4184" s="961" t="s">
        <v>12616</v>
      </c>
      <c r="H4184" s="961" t="s">
        <v>2909</v>
      </c>
      <c r="I4184" s="962" t="s">
        <v>13033</v>
      </c>
      <c r="J4184" s="734">
        <v>1</v>
      </c>
      <c r="K4184" s="177">
        <v>2</v>
      </c>
      <c r="L4184" s="177">
        <v>44</v>
      </c>
      <c r="M4184" s="74">
        <v>44</v>
      </c>
      <c r="N4184" s="1114"/>
      <c r="O4184" s="1130" t="s">
        <v>5519</v>
      </c>
    </row>
    <row r="4185" spans="1:15">
      <c r="A4185" s="730" t="str">
        <f t="shared" si="335"/>
        <v>令和6</v>
      </c>
      <c r="B4185" s="739">
        <v>140</v>
      </c>
      <c r="C4185" s="960">
        <v>45685</v>
      </c>
      <c r="D4185" s="960"/>
      <c r="E4185" s="740">
        <v>1</v>
      </c>
      <c r="F4185" s="961" t="s">
        <v>13194</v>
      </c>
      <c r="G4185" s="961" t="s">
        <v>13024</v>
      </c>
      <c r="H4185" s="961" t="s">
        <v>3410</v>
      </c>
      <c r="I4185" s="962" t="s">
        <v>13025</v>
      </c>
      <c r="J4185" s="734">
        <v>1</v>
      </c>
      <c r="K4185" s="177">
        <v>29</v>
      </c>
      <c r="L4185" s="177">
        <v>234</v>
      </c>
      <c r="M4185" s="74">
        <v>234</v>
      </c>
      <c r="N4185" s="1114" t="s">
        <v>13023</v>
      </c>
      <c r="O4185" s="1130" t="s">
        <v>5519</v>
      </c>
    </row>
    <row r="4186" spans="1:15">
      <c r="A4186" s="730" t="str">
        <f t="shared" si="335"/>
        <v>令和6</v>
      </c>
      <c r="B4186" s="739">
        <v>141</v>
      </c>
      <c r="C4186" s="960">
        <v>45686</v>
      </c>
      <c r="D4186" s="960"/>
      <c r="E4186" s="740">
        <v>1</v>
      </c>
      <c r="F4186" s="961" t="s">
        <v>13195</v>
      </c>
      <c r="G4186" s="961" t="s">
        <v>7661</v>
      </c>
      <c r="H4186" s="961" t="s">
        <v>2868</v>
      </c>
      <c r="I4186" s="962" t="s">
        <v>12475</v>
      </c>
      <c r="J4186" s="734">
        <v>2</v>
      </c>
      <c r="K4186" s="177">
        <v>6</v>
      </c>
      <c r="L4186" s="177">
        <v>78</v>
      </c>
      <c r="M4186" s="74">
        <v>78</v>
      </c>
      <c r="N4186" s="1114"/>
      <c r="O4186" s="1130" t="s">
        <v>5519</v>
      </c>
    </row>
    <row r="4187" spans="1:15">
      <c r="A4187" s="730" t="str">
        <f t="shared" si="335"/>
        <v>令和6</v>
      </c>
      <c r="B4187" s="739">
        <v>142</v>
      </c>
      <c r="C4187" s="960">
        <v>45688</v>
      </c>
      <c r="D4187" s="960"/>
      <c r="E4187" s="740">
        <v>1</v>
      </c>
      <c r="F4187" s="961" t="s">
        <v>13196</v>
      </c>
      <c r="G4187" s="961" t="s">
        <v>13053</v>
      </c>
      <c r="H4187" s="961" t="s">
        <v>2909</v>
      </c>
      <c r="I4187" s="962" t="s">
        <v>13033</v>
      </c>
      <c r="J4187" s="734">
        <v>2</v>
      </c>
      <c r="K4187" s="177">
        <v>8</v>
      </c>
      <c r="L4187" s="177">
        <v>106</v>
      </c>
      <c r="M4187" s="74">
        <v>106</v>
      </c>
      <c r="N4187" s="1114"/>
      <c r="O4187" s="1130" t="s">
        <v>5519</v>
      </c>
    </row>
    <row r="4188" spans="1:15">
      <c r="A4188" s="730" t="str">
        <f t="shared" si="335"/>
        <v>令和6</v>
      </c>
      <c r="B4188" s="739">
        <v>143</v>
      </c>
      <c r="C4188" s="960">
        <v>45691</v>
      </c>
      <c r="D4188" s="960"/>
      <c r="E4188" s="740">
        <v>1</v>
      </c>
      <c r="F4188" s="961" t="s">
        <v>13197</v>
      </c>
      <c r="G4188" s="961" t="s">
        <v>13198</v>
      </c>
      <c r="H4188" s="961" t="s">
        <v>3962</v>
      </c>
      <c r="I4188" s="962" t="s">
        <v>13028</v>
      </c>
      <c r="J4188" s="734">
        <v>2</v>
      </c>
      <c r="K4188" s="177">
        <v>7</v>
      </c>
      <c r="L4188" s="177">
        <v>94</v>
      </c>
      <c r="M4188" s="74">
        <v>94</v>
      </c>
      <c r="N4188" s="1114" t="s">
        <v>5519</v>
      </c>
      <c r="O4188" s="1130"/>
    </row>
    <row r="4189" spans="1:15">
      <c r="A4189" s="730" t="str">
        <f t="shared" si="335"/>
        <v>令和6</v>
      </c>
      <c r="B4189" s="739">
        <v>144</v>
      </c>
      <c r="C4189" s="960">
        <v>45693</v>
      </c>
      <c r="D4189" s="960"/>
      <c r="E4189" s="740">
        <v>1</v>
      </c>
      <c r="F4189" s="961" t="s">
        <v>13199</v>
      </c>
      <c r="G4189" s="961" t="s">
        <v>3238</v>
      </c>
      <c r="H4189" s="961" t="s">
        <v>7590</v>
      </c>
      <c r="I4189" s="962" t="s">
        <v>4268</v>
      </c>
      <c r="J4189" s="734">
        <v>1</v>
      </c>
      <c r="K4189" s="177">
        <v>5</v>
      </c>
      <c r="L4189" s="177">
        <v>338</v>
      </c>
      <c r="M4189" s="74">
        <v>338</v>
      </c>
      <c r="N4189" s="1114" t="s">
        <v>5519</v>
      </c>
      <c r="O4189" s="1130" t="s">
        <v>5519</v>
      </c>
    </row>
    <row r="4190" spans="1:15">
      <c r="A4190" s="730" t="str">
        <f t="shared" si="335"/>
        <v>令和6</v>
      </c>
      <c r="B4190" s="739">
        <v>145</v>
      </c>
      <c r="C4190" s="960">
        <v>45695</v>
      </c>
      <c r="D4190" s="960"/>
      <c r="E4190" s="740">
        <v>1</v>
      </c>
      <c r="F4190" s="961" t="s">
        <v>13200</v>
      </c>
      <c r="G4190" s="961" t="s">
        <v>13053</v>
      </c>
      <c r="H4190" s="961" t="s">
        <v>13128</v>
      </c>
      <c r="I4190" s="962" t="s">
        <v>13033</v>
      </c>
      <c r="J4190" s="734">
        <v>1</v>
      </c>
      <c r="K4190" s="177">
        <v>7</v>
      </c>
      <c r="L4190" s="177">
        <v>598</v>
      </c>
      <c r="M4190" s="74">
        <v>598</v>
      </c>
      <c r="N4190" s="1114" t="s">
        <v>5519</v>
      </c>
      <c r="O4190" s="1130" t="s">
        <v>5519</v>
      </c>
    </row>
    <row r="4191" spans="1:15">
      <c r="A4191" s="730" t="str">
        <f t="shared" si="335"/>
        <v>令和6</v>
      </c>
      <c r="B4191" s="739">
        <v>146</v>
      </c>
      <c r="C4191" s="960">
        <v>45695</v>
      </c>
      <c r="D4191" s="960"/>
      <c r="E4191" s="740">
        <v>1</v>
      </c>
      <c r="F4191" s="961" t="s">
        <v>13201</v>
      </c>
      <c r="G4191" s="961" t="s">
        <v>13053</v>
      </c>
      <c r="H4191" s="961" t="s">
        <v>2909</v>
      </c>
      <c r="I4191" s="962" t="s">
        <v>13033</v>
      </c>
      <c r="J4191" s="734">
        <v>2</v>
      </c>
      <c r="K4191" s="177">
        <v>8</v>
      </c>
      <c r="L4191" s="177">
        <v>57</v>
      </c>
      <c r="M4191" s="74">
        <v>57</v>
      </c>
      <c r="N4191" s="1114"/>
      <c r="O4191" s="1130"/>
    </row>
    <row r="4192" spans="1:15">
      <c r="A4192" s="730" t="str">
        <f t="shared" si="335"/>
        <v>令和6</v>
      </c>
      <c r="B4192" s="739">
        <v>147</v>
      </c>
      <c r="C4192" s="960">
        <v>45695</v>
      </c>
      <c r="D4192" s="960"/>
      <c r="E4192" s="740">
        <v>1</v>
      </c>
      <c r="F4192" s="961" t="s">
        <v>13202</v>
      </c>
      <c r="G4192" s="961" t="s">
        <v>13053</v>
      </c>
      <c r="H4192" s="961" t="s">
        <v>5251</v>
      </c>
      <c r="I4192" s="962" t="s">
        <v>13033</v>
      </c>
      <c r="J4192" s="734">
        <v>1</v>
      </c>
      <c r="K4192" s="177">
        <v>5</v>
      </c>
      <c r="L4192" s="177">
        <v>251</v>
      </c>
      <c r="M4192" s="74">
        <v>251</v>
      </c>
      <c r="N4192" s="1114"/>
      <c r="O4192" s="1130" t="s">
        <v>5519</v>
      </c>
    </row>
    <row r="4193" spans="1:15">
      <c r="A4193" s="730" t="str">
        <f t="shared" si="335"/>
        <v>令和6</v>
      </c>
      <c r="B4193" s="739">
        <v>148</v>
      </c>
      <c r="C4193" s="960">
        <v>45698</v>
      </c>
      <c r="D4193" s="960"/>
      <c r="E4193" s="740">
        <v>1</v>
      </c>
      <c r="F4193" s="961" t="s">
        <v>13203</v>
      </c>
      <c r="G4193" s="961" t="s">
        <v>13053</v>
      </c>
      <c r="H4193" s="961" t="s">
        <v>2957</v>
      </c>
      <c r="I4193" s="962" t="s">
        <v>13033</v>
      </c>
      <c r="J4193" s="734">
        <v>2</v>
      </c>
      <c r="K4193" s="177">
        <v>7</v>
      </c>
      <c r="L4193" s="177">
        <v>46</v>
      </c>
      <c r="M4193" s="74">
        <v>46</v>
      </c>
      <c r="N4193" s="1114"/>
      <c r="O4193" s="1130"/>
    </row>
    <row r="4194" spans="1:15">
      <c r="A4194" s="730" t="str">
        <f t="shared" si="335"/>
        <v>令和6</v>
      </c>
      <c r="B4194" s="739">
        <v>149</v>
      </c>
      <c r="C4194" s="960">
        <v>45700</v>
      </c>
      <c r="D4194" s="960"/>
      <c r="E4194" s="740">
        <v>1</v>
      </c>
      <c r="F4194" s="961" t="s">
        <v>13204</v>
      </c>
      <c r="G4194" s="961" t="s">
        <v>3238</v>
      </c>
      <c r="H4194" s="961" t="s">
        <v>2852</v>
      </c>
      <c r="I4194" s="962" t="s">
        <v>4268</v>
      </c>
      <c r="J4194" s="734">
        <v>2</v>
      </c>
      <c r="K4194" s="177">
        <v>1</v>
      </c>
      <c r="L4194" s="177">
        <v>41</v>
      </c>
      <c r="M4194" s="74">
        <v>41</v>
      </c>
      <c r="N4194" s="1114" t="s">
        <v>5519</v>
      </c>
      <c r="O4194" s="1130"/>
    </row>
    <row r="4195" spans="1:15">
      <c r="A4195" s="730" t="str">
        <f t="shared" si="335"/>
        <v>令和6</v>
      </c>
      <c r="B4195" s="739">
        <v>150</v>
      </c>
      <c r="C4195" s="960">
        <v>45702</v>
      </c>
      <c r="D4195" s="960"/>
      <c r="E4195" s="740">
        <v>1</v>
      </c>
      <c r="F4195" s="961" t="s">
        <v>13205</v>
      </c>
      <c r="G4195" s="961" t="s">
        <v>13192</v>
      </c>
      <c r="H4195" s="961" t="s">
        <v>7886</v>
      </c>
      <c r="I4195" s="962" t="s">
        <v>13045</v>
      </c>
      <c r="J4195" s="734">
        <v>1</v>
      </c>
      <c r="K4195" s="177">
        <v>3</v>
      </c>
      <c r="L4195" s="177">
        <v>336</v>
      </c>
      <c r="M4195" s="74">
        <v>336</v>
      </c>
      <c r="N4195" s="1114" t="s">
        <v>5519</v>
      </c>
      <c r="O4195" s="1130" t="s">
        <v>5519</v>
      </c>
    </row>
    <row r="4196" spans="1:15">
      <c r="A4196" s="730" t="str">
        <f t="shared" ref="A4196:A4248" si="336">IF(TEXT(EDATE(C4196,-3),"ggge")="平成31","令和1",TEXT(EDATE(C4196,-3),"ggge"))</f>
        <v>令和6</v>
      </c>
      <c r="B4196" s="739">
        <v>151</v>
      </c>
      <c r="C4196" s="960">
        <v>45706</v>
      </c>
      <c r="D4196" s="960"/>
      <c r="E4196" s="740">
        <v>1</v>
      </c>
      <c r="F4196" s="961" t="s">
        <v>13206</v>
      </c>
      <c r="G4196" s="961" t="s">
        <v>7495</v>
      </c>
      <c r="H4196" s="961" t="s">
        <v>2951</v>
      </c>
      <c r="I4196" s="962" t="s">
        <v>13045</v>
      </c>
      <c r="J4196" s="734">
        <v>2</v>
      </c>
      <c r="K4196" s="177">
        <v>3</v>
      </c>
      <c r="L4196" s="177">
        <v>217</v>
      </c>
      <c r="M4196" s="74">
        <v>217</v>
      </c>
      <c r="N4196" s="1114" t="s">
        <v>5519</v>
      </c>
      <c r="O4196" s="1130" t="s">
        <v>5519</v>
      </c>
    </row>
    <row r="4197" spans="1:15">
      <c r="A4197" s="730" t="str">
        <f t="shared" si="336"/>
        <v>令和6</v>
      </c>
      <c r="B4197" s="739">
        <v>152</v>
      </c>
      <c r="C4197" s="960">
        <v>45708</v>
      </c>
      <c r="D4197" s="960"/>
      <c r="E4197" s="740">
        <v>1</v>
      </c>
      <c r="F4197" s="961" t="s">
        <v>13207</v>
      </c>
      <c r="G4197" s="961" t="s">
        <v>7495</v>
      </c>
      <c r="H4197" s="961" t="s">
        <v>3533</v>
      </c>
      <c r="I4197" s="962" t="s">
        <v>13025</v>
      </c>
      <c r="J4197" s="734">
        <v>1</v>
      </c>
      <c r="K4197" s="177">
        <v>1</v>
      </c>
      <c r="L4197" s="177">
        <v>242</v>
      </c>
      <c r="M4197" s="74">
        <v>242</v>
      </c>
      <c r="N4197" s="1114" t="s">
        <v>5519</v>
      </c>
      <c r="O4197" s="1130" t="s">
        <v>5519</v>
      </c>
    </row>
    <row r="4198" spans="1:15">
      <c r="A4198" s="730" t="str">
        <f t="shared" si="336"/>
        <v>令和6</v>
      </c>
      <c r="B4198" s="739">
        <v>153</v>
      </c>
      <c r="C4198" s="960">
        <v>45719</v>
      </c>
      <c r="D4198" s="960"/>
      <c r="E4198" s="740">
        <v>1</v>
      </c>
      <c r="F4198" s="961" t="s">
        <v>13208</v>
      </c>
      <c r="G4198" s="961" t="s">
        <v>7495</v>
      </c>
      <c r="H4198" s="961" t="s">
        <v>12547</v>
      </c>
      <c r="I4198" s="962" t="s">
        <v>12475</v>
      </c>
      <c r="J4198" s="734">
        <v>2</v>
      </c>
      <c r="K4198" s="177">
        <v>2</v>
      </c>
      <c r="L4198" s="177">
        <v>187</v>
      </c>
      <c r="M4198" s="74">
        <v>187</v>
      </c>
      <c r="N4198" s="1114" t="s">
        <v>5519</v>
      </c>
      <c r="O4198" s="1130" t="s">
        <v>5519</v>
      </c>
    </row>
    <row r="4199" spans="1:15">
      <c r="A4199" s="730" t="str">
        <f t="shared" si="336"/>
        <v>令和6</v>
      </c>
      <c r="B4199" s="739">
        <v>154</v>
      </c>
      <c r="C4199" s="960">
        <v>45722</v>
      </c>
      <c r="D4199" s="960"/>
      <c r="E4199" s="740">
        <v>1</v>
      </c>
      <c r="F4199" s="961" t="s">
        <v>13209</v>
      </c>
      <c r="G4199" s="961" t="s">
        <v>3134</v>
      </c>
      <c r="H4199" s="961" t="s">
        <v>3533</v>
      </c>
      <c r="I4199" s="962" t="s">
        <v>13025</v>
      </c>
      <c r="J4199" s="734">
        <v>1</v>
      </c>
      <c r="K4199" s="177">
        <v>6</v>
      </c>
      <c r="L4199" s="177">
        <v>62</v>
      </c>
      <c r="M4199" s="74">
        <v>62</v>
      </c>
      <c r="N4199" s="1114" t="s">
        <v>5519</v>
      </c>
      <c r="O4199" s="1130" t="s">
        <v>5519</v>
      </c>
    </row>
    <row r="4200" spans="1:15">
      <c r="A4200" s="730" t="str">
        <f t="shared" si="336"/>
        <v>令和6</v>
      </c>
      <c r="B4200" s="739">
        <v>155</v>
      </c>
      <c r="C4200" s="960">
        <v>45722</v>
      </c>
      <c r="D4200" s="960"/>
      <c r="E4200" s="740">
        <v>1</v>
      </c>
      <c r="F4200" s="961" t="s">
        <v>13210</v>
      </c>
      <c r="G4200" s="961" t="s">
        <v>7495</v>
      </c>
      <c r="H4200" s="961" t="s">
        <v>3231</v>
      </c>
      <c r="I4200" s="962" t="s">
        <v>4268</v>
      </c>
      <c r="J4200" s="734">
        <v>2</v>
      </c>
      <c r="K4200" s="177">
        <v>5</v>
      </c>
      <c r="L4200" s="177">
        <v>389</v>
      </c>
      <c r="M4200" s="74">
        <v>389</v>
      </c>
      <c r="N4200" s="1114" t="s">
        <v>5519</v>
      </c>
      <c r="O4200" s="1130" t="s">
        <v>5519</v>
      </c>
    </row>
    <row r="4201" spans="1:15">
      <c r="A4201" s="730" t="str">
        <f t="shared" si="336"/>
        <v>令和6</v>
      </c>
      <c r="B4201" s="739">
        <v>156</v>
      </c>
      <c r="C4201" s="960">
        <v>45727</v>
      </c>
      <c r="D4201" s="960"/>
      <c r="E4201" s="740">
        <v>1</v>
      </c>
      <c r="F4201" s="961" t="s">
        <v>13211</v>
      </c>
      <c r="G4201" s="961" t="s">
        <v>13053</v>
      </c>
      <c r="H4201" s="961" t="s">
        <v>2957</v>
      </c>
      <c r="I4201" s="962" t="s">
        <v>13033</v>
      </c>
      <c r="J4201" s="734">
        <v>2</v>
      </c>
      <c r="K4201" s="177">
        <v>2</v>
      </c>
      <c r="L4201" s="177">
        <v>120</v>
      </c>
      <c r="M4201" s="74">
        <v>120</v>
      </c>
      <c r="N4201" s="1114"/>
      <c r="O4201" s="1130" t="s">
        <v>5519</v>
      </c>
    </row>
    <row r="4202" spans="1:15">
      <c r="A4202" s="730" t="str">
        <f t="shared" si="336"/>
        <v>令和6</v>
      </c>
      <c r="B4202" s="739">
        <v>157</v>
      </c>
      <c r="C4202" s="960">
        <v>45727</v>
      </c>
      <c r="D4202" s="960"/>
      <c r="E4202" s="740">
        <v>1</v>
      </c>
      <c r="F4202" s="961" t="s">
        <v>13212</v>
      </c>
      <c r="G4202" s="961" t="s">
        <v>13027</v>
      </c>
      <c r="H4202" s="961" t="s">
        <v>3962</v>
      </c>
      <c r="I4202" s="962" t="s">
        <v>13028</v>
      </c>
      <c r="J4202" s="734">
        <v>2</v>
      </c>
      <c r="K4202" s="177">
        <v>3</v>
      </c>
      <c r="L4202" s="177">
        <v>104</v>
      </c>
      <c r="M4202" s="74">
        <v>104</v>
      </c>
      <c r="N4202" s="1114" t="s">
        <v>5519</v>
      </c>
      <c r="O4202" s="1130" t="s">
        <v>5519</v>
      </c>
    </row>
    <row r="4203" spans="1:15">
      <c r="A4203" s="730" t="str">
        <f t="shared" si="336"/>
        <v>令和6</v>
      </c>
      <c r="B4203" s="739">
        <v>158</v>
      </c>
      <c r="C4203" s="960">
        <v>45729</v>
      </c>
      <c r="D4203" s="960"/>
      <c r="E4203" s="740">
        <v>1</v>
      </c>
      <c r="F4203" s="961" t="s">
        <v>13213</v>
      </c>
      <c r="G4203" s="961" t="s">
        <v>7495</v>
      </c>
      <c r="H4203" s="961" t="s">
        <v>2885</v>
      </c>
      <c r="I4203" s="962" t="s">
        <v>13025</v>
      </c>
      <c r="J4203" s="734">
        <v>1</v>
      </c>
      <c r="K4203" s="177">
        <v>4</v>
      </c>
      <c r="L4203" s="177">
        <v>162</v>
      </c>
      <c r="M4203" s="74">
        <v>162</v>
      </c>
      <c r="N4203" s="1114" t="s">
        <v>5519</v>
      </c>
      <c r="O4203" s="1130" t="s">
        <v>5519</v>
      </c>
    </row>
    <row r="4204" spans="1:15">
      <c r="A4204" s="730" t="str">
        <f t="shared" si="336"/>
        <v>令和6</v>
      </c>
      <c r="B4204" s="739">
        <v>159</v>
      </c>
      <c r="C4204" s="960">
        <v>45729</v>
      </c>
      <c r="D4204" s="960"/>
      <c r="E4204" s="740">
        <v>1</v>
      </c>
      <c r="F4204" s="961" t="s">
        <v>13214</v>
      </c>
      <c r="G4204" s="961" t="s">
        <v>13215</v>
      </c>
      <c r="H4204" s="961" t="s">
        <v>2957</v>
      </c>
      <c r="I4204" s="962" t="s">
        <v>13033</v>
      </c>
      <c r="J4204" s="734">
        <v>2</v>
      </c>
      <c r="K4204" s="177">
        <v>2</v>
      </c>
      <c r="L4204" s="177">
        <v>86</v>
      </c>
      <c r="M4204" s="74">
        <v>86</v>
      </c>
      <c r="N4204" s="1114"/>
      <c r="O4204" s="1130" t="s">
        <v>5519</v>
      </c>
    </row>
    <row r="4205" spans="1:15">
      <c r="A4205" s="730" t="str">
        <f t="shared" si="336"/>
        <v>令和6</v>
      </c>
      <c r="B4205" s="739">
        <v>160</v>
      </c>
      <c r="C4205" s="960">
        <v>45729</v>
      </c>
      <c r="D4205" s="960"/>
      <c r="E4205" s="740">
        <v>1</v>
      </c>
      <c r="F4205" s="961" t="s">
        <v>13216</v>
      </c>
      <c r="G4205" s="961" t="s">
        <v>3238</v>
      </c>
      <c r="H4205" s="961" t="s">
        <v>3231</v>
      </c>
      <c r="I4205" s="962" t="s">
        <v>4268</v>
      </c>
      <c r="J4205" s="734">
        <v>2</v>
      </c>
      <c r="K4205" s="177">
        <v>12</v>
      </c>
      <c r="L4205" s="177">
        <v>124</v>
      </c>
      <c r="M4205" s="74">
        <v>124</v>
      </c>
      <c r="N4205" s="1114"/>
      <c r="O4205" s="1130" t="s">
        <v>5519</v>
      </c>
    </row>
    <row r="4206" spans="1:15">
      <c r="A4206" s="730" t="str">
        <f t="shared" si="336"/>
        <v>令和6</v>
      </c>
      <c r="B4206" s="739">
        <v>161</v>
      </c>
      <c r="C4206" s="960">
        <v>45733</v>
      </c>
      <c r="D4206" s="960"/>
      <c r="E4206" s="740">
        <v>1</v>
      </c>
      <c r="F4206" s="961" t="s">
        <v>13217</v>
      </c>
      <c r="G4206" s="961" t="s">
        <v>13024</v>
      </c>
      <c r="H4206" s="961" t="s">
        <v>3410</v>
      </c>
      <c r="I4206" s="962" t="s">
        <v>13025</v>
      </c>
      <c r="J4206" s="734">
        <v>1</v>
      </c>
      <c r="K4206" s="177">
        <v>9</v>
      </c>
      <c r="L4206" s="177">
        <v>542</v>
      </c>
      <c r="M4206" s="74">
        <v>542</v>
      </c>
      <c r="N4206" s="1114" t="s">
        <v>5519</v>
      </c>
      <c r="O4206" s="1130" t="s">
        <v>5519</v>
      </c>
    </row>
    <row r="4207" spans="1:15">
      <c r="A4207" s="730" t="str">
        <f t="shared" si="336"/>
        <v>令和6</v>
      </c>
      <c r="B4207" s="739">
        <v>162</v>
      </c>
      <c r="C4207" s="960">
        <v>45733</v>
      </c>
      <c r="D4207" s="960"/>
      <c r="E4207" s="740">
        <v>1</v>
      </c>
      <c r="F4207" s="961" t="s">
        <v>13218</v>
      </c>
      <c r="G4207" s="961" t="s">
        <v>13219</v>
      </c>
      <c r="H4207" s="961" t="s">
        <v>2885</v>
      </c>
      <c r="I4207" s="962" t="s">
        <v>13025</v>
      </c>
      <c r="J4207" s="734">
        <v>1</v>
      </c>
      <c r="K4207" s="177">
        <v>3</v>
      </c>
      <c r="L4207" s="177">
        <v>47</v>
      </c>
      <c r="M4207" s="74">
        <v>47</v>
      </c>
      <c r="N4207" s="1114" t="s">
        <v>5519</v>
      </c>
      <c r="O4207" s="1130" t="s">
        <v>5519</v>
      </c>
    </row>
    <row r="4208" spans="1:15">
      <c r="A4208" s="730" t="str">
        <f t="shared" si="336"/>
        <v>令和6</v>
      </c>
      <c r="B4208" s="739">
        <v>163</v>
      </c>
      <c r="C4208" s="960">
        <v>45734</v>
      </c>
      <c r="D4208" s="960"/>
      <c r="E4208" s="740">
        <v>1</v>
      </c>
      <c r="F4208" s="961" t="s">
        <v>13220</v>
      </c>
      <c r="G4208" s="961" t="s">
        <v>13027</v>
      </c>
      <c r="H4208" s="961" t="s">
        <v>12570</v>
      </c>
      <c r="I4208" s="962" t="s">
        <v>13028</v>
      </c>
      <c r="J4208" s="734">
        <v>2</v>
      </c>
      <c r="K4208" s="177">
        <v>1</v>
      </c>
      <c r="L4208" s="177">
        <v>341</v>
      </c>
      <c r="M4208" s="74">
        <v>341</v>
      </c>
      <c r="N4208" s="1114" t="s">
        <v>5519</v>
      </c>
      <c r="O4208" s="1130" t="s">
        <v>5519</v>
      </c>
    </row>
    <row r="4209" spans="1:15">
      <c r="A4209" s="730" t="str">
        <f t="shared" si="336"/>
        <v>令和6</v>
      </c>
      <c r="B4209" s="739">
        <v>164</v>
      </c>
      <c r="C4209" s="960">
        <v>45740</v>
      </c>
      <c r="D4209" s="960"/>
      <c r="E4209" s="740">
        <v>1</v>
      </c>
      <c r="F4209" s="961" t="s">
        <v>13221</v>
      </c>
      <c r="G4209" s="961" t="s">
        <v>7495</v>
      </c>
      <c r="H4209" s="961" t="s">
        <v>2885</v>
      </c>
      <c r="I4209" s="962" t="s">
        <v>13025</v>
      </c>
      <c r="J4209" s="734">
        <v>1</v>
      </c>
      <c r="K4209" s="177">
        <v>3</v>
      </c>
      <c r="L4209" s="177">
        <v>194</v>
      </c>
      <c r="M4209" s="74">
        <v>194</v>
      </c>
      <c r="N4209" s="1114" t="s">
        <v>5519</v>
      </c>
      <c r="O4209" s="1130" t="s">
        <v>5519</v>
      </c>
    </row>
    <row r="4210" spans="1:15">
      <c r="A4210" s="730" t="str">
        <f t="shared" si="336"/>
        <v>令和6</v>
      </c>
      <c r="B4210" s="739">
        <v>165</v>
      </c>
      <c r="C4210" s="960">
        <v>45742</v>
      </c>
      <c r="D4210" s="960"/>
      <c r="E4210" s="740">
        <v>3</v>
      </c>
      <c r="F4210" s="961" t="s">
        <v>13222</v>
      </c>
      <c r="G4210" s="961" t="s">
        <v>13223</v>
      </c>
      <c r="H4210" s="961" t="s">
        <v>3533</v>
      </c>
      <c r="I4210" s="962" t="s">
        <v>13025</v>
      </c>
      <c r="J4210" s="734">
        <v>1</v>
      </c>
      <c r="K4210" s="177">
        <v>11</v>
      </c>
      <c r="L4210" s="177">
        <v>525</v>
      </c>
      <c r="M4210" s="74">
        <v>525</v>
      </c>
      <c r="N4210" s="1114" t="s">
        <v>5519</v>
      </c>
      <c r="O4210" s="1130" t="s">
        <v>5519</v>
      </c>
    </row>
    <row r="4211" spans="1:15">
      <c r="A4211" s="730" t="str">
        <f t="shared" si="336"/>
        <v>令和6</v>
      </c>
      <c r="B4211" s="739">
        <v>166</v>
      </c>
      <c r="C4211" s="960">
        <v>45743</v>
      </c>
      <c r="D4211" s="960"/>
      <c r="E4211" s="740">
        <v>1</v>
      </c>
      <c r="F4211" s="961" t="s">
        <v>13224</v>
      </c>
      <c r="G4211" s="961" t="s">
        <v>7495</v>
      </c>
      <c r="H4211" s="961" t="s">
        <v>3024</v>
      </c>
      <c r="I4211" s="962" t="s">
        <v>13028</v>
      </c>
      <c r="J4211" s="734">
        <v>1</v>
      </c>
      <c r="K4211" s="177">
        <v>5</v>
      </c>
      <c r="L4211" s="177">
        <v>60</v>
      </c>
      <c r="M4211" s="74">
        <v>60</v>
      </c>
      <c r="N4211" s="1114" t="s">
        <v>5519</v>
      </c>
      <c r="O4211" s="1130" t="s">
        <v>5519</v>
      </c>
    </row>
    <row r="4212" spans="1:15">
      <c r="A4212" s="730" t="str">
        <f t="shared" si="336"/>
        <v>令和6</v>
      </c>
      <c r="B4212" s="739">
        <v>167</v>
      </c>
      <c r="C4212" s="960">
        <v>45743</v>
      </c>
      <c r="D4212" s="960"/>
      <c r="E4212" s="740">
        <v>1</v>
      </c>
      <c r="F4212" s="961" t="s">
        <v>13225</v>
      </c>
      <c r="G4212" s="961" t="s">
        <v>13024</v>
      </c>
      <c r="H4212" s="961" t="s">
        <v>3410</v>
      </c>
      <c r="I4212" s="962" t="s">
        <v>13025</v>
      </c>
      <c r="J4212" s="734">
        <v>2</v>
      </c>
      <c r="K4212" s="177">
        <v>8</v>
      </c>
      <c r="L4212" s="177">
        <v>103</v>
      </c>
      <c r="M4212" s="74">
        <v>103</v>
      </c>
      <c r="N4212" s="1114" t="s">
        <v>13023</v>
      </c>
      <c r="O4212" s="1130" t="s">
        <v>5519</v>
      </c>
    </row>
    <row r="4213" spans="1:15">
      <c r="A4213" s="730" t="str">
        <f t="shared" si="336"/>
        <v>令和6</v>
      </c>
      <c r="B4213" s="739">
        <v>168</v>
      </c>
      <c r="C4213" s="960">
        <v>45395</v>
      </c>
      <c r="D4213" s="960">
        <v>45396</v>
      </c>
      <c r="E4213" s="740">
        <v>2</v>
      </c>
      <c r="F4213" s="961" t="s">
        <v>13226</v>
      </c>
      <c r="G4213" s="961" t="s">
        <v>13227</v>
      </c>
      <c r="H4213" s="961" t="s">
        <v>2868</v>
      </c>
      <c r="I4213" s="962" t="s">
        <v>12475</v>
      </c>
      <c r="J4213" s="734">
        <v>1</v>
      </c>
      <c r="K4213" s="177">
        <v>96</v>
      </c>
      <c r="L4213" s="177">
        <v>329</v>
      </c>
      <c r="M4213" s="74">
        <v>329</v>
      </c>
      <c r="N4213" s="1114" t="s">
        <v>5519</v>
      </c>
      <c r="O4213" s="1130" t="s">
        <v>5519</v>
      </c>
    </row>
    <row r="4214" spans="1:15">
      <c r="A4214" s="730" t="str">
        <f t="shared" si="336"/>
        <v>令和6</v>
      </c>
      <c r="B4214" s="739">
        <v>169</v>
      </c>
      <c r="C4214" s="960">
        <v>45469</v>
      </c>
      <c r="D4214" s="960">
        <v>45471</v>
      </c>
      <c r="E4214" s="740">
        <v>3</v>
      </c>
      <c r="F4214" s="961" t="s">
        <v>13228</v>
      </c>
      <c r="G4214" s="961" t="s">
        <v>13229</v>
      </c>
      <c r="H4214" s="961" t="s">
        <v>2751</v>
      </c>
      <c r="I4214" s="962" t="s">
        <v>12475</v>
      </c>
      <c r="J4214" s="734">
        <v>1</v>
      </c>
      <c r="K4214" s="177">
        <v>29</v>
      </c>
      <c r="L4214" s="177">
        <v>529</v>
      </c>
      <c r="M4214" s="74">
        <v>529</v>
      </c>
      <c r="N4214" s="1114" t="s">
        <v>5519</v>
      </c>
      <c r="O4214" s="1130" t="s">
        <v>5519</v>
      </c>
    </row>
    <row r="4215" spans="1:15">
      <c r="A4215" s="730" t="str">
        <f t="shared" si="336"/>
        <v>令和6</v>
      </c>
      <c r="B4215" s="739">
        <v>170</v>
      </c>
      <c r="C4215" s="960">
        <v>45671</v>
      </c>
      <c r="D4215" s="960">
        <v>45673</v>
      </c>
      <c r="E4215" s="740">
        <v>3</v>
      </c>
      <c r="F4215" s="961" t="s">
        <v>13230</v>
      </c>
      <c r="G4215" s="961" t="s">
        <v>13231</v>
      </c>
      <c r="H4215" s="961" t="s">
        <v>12547</v>
      </c>
      <c r="I4215" s="962" t="s">
        <v>12475</v>
      </c>
      <c r="J4215" s="734">
        <v>1</v>
      </c>
      <c r="K4215" s="177">
        <v>97</v>
      </c>
      <c r="L4215" s="177">
        <v>178</v>
      </c>
      <c r="M4215" s="74">
        <v>178</v>
      </c>
      <c r="N4215" s="1114"/>
      <c r="O4215" s="1130" t="s">
        <v>5519</v>
      </c>
    </row>
    <row r="4216" spans="1:15">
      <c r="A4216" s="730" t="str">
        <f t="shared" si="336"/>
        <v>令和6</v>
      </c>
      <c r="B4216" s="739">
        <v>171</v>
      </c>
      <c r="C4216" s="960">
        <v>45444</v>
      </c>
      <c r="D4216" s="960"/>
      <c r="E4216" s="740">
        <v>1</v>
      </c>
      <c r="F4216" s="961" t="s">
        <v>13232</v>
      </c>
      <c r="G4216" s="961" t="s">
        <v>13233</v>
      </c>
      <c r="H4216" s="961" t="s">
        <v>13234</v>
      </c>
      <c r="I4216" s="962" t="s">
        <v>7499</v>
      </c>
      <c r="J4216" s="734">
        <v>1</v>
      </c>
      <c r="K4216" s="177">
        <v>5</v>
      </c>
      <c r="L4216" s="177">
        <v>34</v>
      </c>
      <c r="M4216" s="74">
        <v>34</v>
      </c>
      <c r="N4216" s="1114"/>
      <c r="O4216" s="1130"/>
    </row>
    <row r="4217" spans="1:15">
      <c r="A4217" s="730" t="str">
        <f t="shared" si="336"/>
        <v>令和6</v>
      </c>
      <c r="B4217" s="739">
        <v>172</v>
      </c>
      <c r="C4217" s="960">
        <v>45533</v>
      </c>
      <c r="D4217" s="960"/>
      <c r="E4217" s="740">
        <v>1</v>
      </c>
      <c r="F4217" s="961" t="s">
        <v>13235</v>
      </c>
      <c r="G4217" s="961" t="s">
        <v>13236</v>
      </c>
      <c r="H4217" s="961" t="s">
        <v>1854</v>
      </c>
      <c r="I4217" s="962" t="s">
        <v>7499</v>
      </c>
      <c r="J4217" s="734">
        <v>1</v>
      </c>
      <c r="K4217" s="177">
        <v>4</v>
      </c>
      <c r="L4217" s="177">
        <v>34.666666666666664</v>
      </c>
      <c r="M4217" s="74">
        <v>34.666666666666664</v>
      </c>
      <c r="N4217" s="1114"/>
      <c r="O4217" s="1130"/>
    </row>
    <row r="4218" spans="1:15">
      <c r="A4218" s="730" t="str">
        <f t="shared" si="336"/>
        <v>令和6</v>
      </c>
      <c r="B4218" s="739">
        <v>173</v>
      </c>
      <c r="C4218" s="960">
        <v>45582</v>
      </c>
      <c r="D4218" s="960"/>
      <c r="E4218" s="740">
        <v>1</v>
      </c>
      <c r="F4218" s="961" t="s">
        <v>13237</v>
      </c>
      <c r="G4218" s="961" t="s">
        <v>13238</v>
      </c>
      <c r="H4218" s="961" t="s">
        <v>1854</v>
      </c>
      <c r="I4218" s="962" t="s">
        <v>7499</v>
      </c>
      <c r="J4218" s="734">
        <v>1</v>
      </c>
      <c r="K4218" s="177">
        <v>6</v>
      </c>
      <c r="L4218" s="177">
        <v>88.666666666666657</v>
      </c>
      <c r="M4218" s="74">
        <v>88.666666666666657</v>
      </c>
      <c r="N4218" s="1114"/>
      <c r="O4218" s="1130"/>
    </row>
    <row r="4219" spans="1:15">
      <c r="A4219" s="730" t="str">
        <f t="shared" si="336"/>
        <v>令和6</v>
      </c>
      <c r="B4219" s="739">
        <v>174</v>
      </c>
      <c r="C4219" s="960">
        <v>45744</v>
      </c>
      <c r="D4219" s="960"/>
      <c r="E4219" s="740">
        <v>1</v>
      </c>
      <c r="F4219" s="961" t="s">
        <v>13239</v>
      </c>
      <c r="G4219" s="961" t="s">
        <v>13240</v>
      </c>
      <c r="H4219" s="961" t="s">
        <v>1854</v>
      </c>
      <c r="I4219" s="962" t="s">
        <v>7499</v>
      </c>
      <c r="J4219" s="734">
        <v>1</v>
      </c>
      <c r="K4219" s="177">
        <v>8</v>
      </c>
      <c r="L4219" s="177">
        <v>80</v>
      </c>
      <c r="M4219" s="74">
        <v>80</v>
      </c>
      <c r="N4219" s="1114" t="s">
        <v>5519</v>
      </c>
      <c r="O4219" s="1130"/>
    </row>
    <row r="4220" spans="1:15">
      <c r="A4220" s="730" t="str">
        <f t="shared" si="336"/>
        <v>令和6</v>
      </c>
      <c r="B4220" s="739">
        <v>175</v>
      </c>
      <c r="C4220" s="960">
        <v>45743</v>
      </c>
      <c r="D4220" s="960"/>
      <c r="E4220" s="740">
        <v>1</v>
      </c>
      <c r="F4220" s="961" t="s">
        <v>13241</v>
      </c>
      <c r="G4220" s="961" t="s">
        <v>13242</v>
      </c>
      <c r="H4220" s="961" t="s">
        <v>1854</v>
      </c>
      <c r="I4220" s="962" t="s">
        <v>7499</v>
      </c>
      <c r="J4220" s="734">
        <v>1</v>
      </c>
      <c r="K4220" s="177">
        <v>4</v>
      </c>
      <c r="L4220" s="177">
        <v>80</v>
      </c>
      <c r="M4220" s="74">
        <v>80</v>
      </c>
      <c r="N4220" s="1114" t="s">
        <v>5519</v>
      </c>
      <c r="O4220" s="1130" t="s">
        <v>5519</v>
      </c>
    </row>
    <row r="4221" spans="1:15">
      <c r="A4221" s="730" t="str">
        <f t="shared" si="336"/>
        <v>令和6</v>
      </c>
      <c r="B4221" s="739">
        <v>176</v>
      </c>
      <c r="C4221" s="960">
        <v>45707</v>
      </c>
      <c r="D4221" s="960"/>
      <c r="E4221" s="740">
        <v>1</v>
      </c>
      <c r="F4221" s="961" t="s">
        <v>13243</v>
      </c>
      <c r="G4221" s="961" t="s">
        <v>12671</v>
      </c>
      <c r="H4221" s="961" t="s">
        <v>2868</v>
      </c>
      <c r="I4221" s="962" t="s">
        <v>12475</v>
      </c>
      <c r="J4221" s="734">
        <v>1</v>
      </c>
      <c r="K4221" s="177">
        <v>5</v>
      </c>
      <c r="L4221" s="177">
        <v>753</v>
      </c>
      <c r="M4221" s="74">
        <v>753</v>
      </c>
      <c r="N4221" s="1114" t="s">
        <v>5519</v>
      </c>
      <c r="O4221" s="1130" t="s">
        <v>5519</v>
      </c>
    </row>
    <row r="4222" spans="1:15">
      <c r="A4222" s="730" t="str">
        <f t="shared" si="336"/>
        <v>令和6</v>
      </c>
      <c r="B4222" s="739">
        <v>177</v>
      </c>
      <c r="C4222" s="960">
        <v>45734</v>
      </c>
      <c r="D4222" s="960"/>
      <c r="E4222" s="740">
        <v>1</v>
      </c>
      <c r="F4222" s="961" t="s">
        <v>13244</v>
      </c>
      <c r="G4222" s="961" t="s">
        <v>7495</v>
      </c>
      <c r="H4222" s="961" t="s">
        <v>12547</v>
      </c>
      <c r="I4222" s="962" t="s">
        <v>12475</v>
      </c>
      <c r="J4222" s="734">
        <v>2</v>
      </c>
      <c r="K4222" s="177">
        <v>5</v>
      </c>
      <c r="L4222" s="177">
        <v>137</v>
      </c>
      <c r="M4222" s="74">
        <v>137</v>
      </c>
      <c r="N4222" s="1114"/>
      <c r="O4222" s="1130" t="s">
        <v>5519</v>
      </c>
    </row>
    <row r="4223" spans="1:15">
      <c r="A4223" s="730" t="str">
        <f t="shared" si="336"/>
        <v>令和6</v>
      </c>
      <c r="B4223" s="739">
        <v>178</v>
      </c>
      <c r="C4223" s="960">
        <v>45596</v>
      </c>
      <c r="D4223" s="960">
        <v>45515</v>
      </c>
      <c r="E4223" s="740">
        <v>2</v>
      </c>
      <c r="F4223" s="961" t="s">
        <v>13245</v>
      </c>
      <c r="G4223" s="961" t="s">
        <v>13246</v>
      </c>
      <c r="H4223" s="961" t="s">
        <v>3533</v>
      </c>
      <c r="I4223" s="962" t="s">
        <v>13025</v>
      </c>
      <c r="J4223" s="734">
        <v>1</v>
      </c>
      <c r="K4223" s="177">
        <v>9</v>
      </c>
      <c r="L4223" s="177">
        <v>107</v>
      </c>
      <c r="M4223" s="74">
        <v>107</v>
      </c>
      <c r="N4223" s="1114" t="s">
        <v>5519</v>
      </c>
      <c r="O4223" s="1130"/>
    </row>
    <row r="4224" spans="1:15">
      <c r="A4224" s="730" t="str">
        <f t="shared" si="336"/>
        <v>令和6</v>
      </c>
      <c r="B4224" s="739">
        <v>179</v>
      </c>
      <c r="C4224" s="960">
        <v>45665</v>
      </c>
      <c r="D4224" s="960"/>
      <c r="E4224" s="740">
        <v>1</v>
      </c>
      <c r="F4224" s="961" t="s">
        <v>13247</v>
      </c>
      <c r="G4224" s="961" t="s">
        <v>3134</v>
      </c>
      <c r="H4224" s="961" t="s">
        <v>3533</v>
      </c>
      <c r="I4224" s="962" t="s">
        <v>13025</v>
      </c>
      <c r="J4224" s="734">
        <v>2</v>
      </c>
      <c r="K4224" s="177">
        <v>9</v>
      </c>
      <c r="L4224" s="177">
        <v>227</v>
      </c>
      <c r="M4224" s="74">
        <v>227</v>
      </c>
      <c r="N4224" s="1114" t="s">
        <v>5519</v>
      </c>
      <c r="O4224" s="1130"/>
    </row>
    <row r="4225" spans="1:15">
      <c r="A4225" s="730" t="str">
        <f t="shared" si="336"/>
        <v>令和6</v>
      </c>
      <c r="B4225" s="739">
        <v>180</v>
      </c>
      <c r="C4225" s="960">
        <v>45436</v>
      </c>
      <c r="D4225" s="960"/>
      <c r="E4225" s="740">
        <v>1</v>
      </c>
      <c r="F4225" s="961" t="s">
        <v>13248</v>
      </c>
      <c r="G4225" s="961" t="s">
        <v>7661</v>
      </c>
      <c r="H4225" s="961" t="s">
        <v>2868</v>
      </c>
      <c r="I4225" s="962" t="s">
        <v>12475</v>
      </c>
      <c r="J4225" s="734">
        <v>2</v>
      </c>
      <c r="K4225" s="177">
        <v>6</v>
      </c>
      <c r="L4225" s="177">
        <v>27</v>
      </c>
      <c r="M4225" s="74">
        <v>27</v>
      </c>
      <c r="N4225" s="1114" t="s">
        <v>5519</v>
      </c>
      <c r="O4225" s="1130"/>
    </row>
    <row r="4226" spans="1:15">
      <c r="A4226" s="730" t="str">
        <f t="shared" si="336"/>
        <v>令和6</v>
      </c>
      <c r="B4226" s="739">
        <v>181</v>
      </c>
      <c r="C4226" s="960">
        <v>45609</v>
      </c>
      <c r="D4226" s="960">
        <v>45611</v>
      </c>
      <c r="E4226" s="740">
        <v>3</v>
      </c>
      <c r="F4226" s="961" t="s">
        <v>13249</v>
      </c>
      <c r="G4226" s="961" t="s">
        <v>6556</v>
      </c>
      <c r="H4226" s="961" t="s">
        <v>12547</v>
      </c>
      <c r="I4226" s="962" t="s">
        <v>12475</v>
      </c>
      <c r="J4226" s="734">
        <v>1</v>
      </c>
      <c r="K4226" s="177">
        <v>143</v>
      </c>
      <c r="L4226" s="177">
        <v>167</v>
      </c>
      <c r="M4226" s="74">
        <v>167</v>
      </c>
      <c r="N4226" s="1114"/>
      <c r="O4226" s="1130"/>
    </row>
    <row r="4227" spans="1:15">
      <c r="A4227" s="730" t="str">
        <f t="shared" si="336"/>
        <v>令和6</v>
      </c>
      <c r="B4227" s="739">
        <v>182</v>
      </c>
      <c r="C4227" s="960">
        <v>45528</v>
      </c>
      <c r="D4227" s="960">
        <v>45531</v>
      </c>
      <c r="E4227" s="740">
        <v>4</v>
      </c>
      <c r="F4227" s="961" t="s">
        <v>13250</v>
      </c>
      <c r="G4227" s="961" t="s">
        <v>13251</v>
      </c>
      <c r="H4227" s="961" t="s">
        <v>1854</v>
      </c>
      <c r="I4227" s="962" t="s">
        <v>7499</v>
      </c>
      <c r="J4227" s="734">
        <v>1</v>
      </c>
      <c r="K4227" s="177">
        <v>4</v>
      </c>
      <c r="L4227" s="177">
        <v>592</v>
      </c>
      <c r="M4227" s="74">
        <v>592</v>
      </c>
      <c r="N4227" s="1114" t="s">
        <v>5519</v>
      </c>
      <c r="O4227" s="1130"/>
    </row>
    <row r="4228" spans="1:15">
      <c r="A4228" s="730" t="str">
        <f t="shared" si="336"/>
        <v>令和6</v>
      </c>
      <c r="B4228" s="739">
        <v>183</v>
      </c>
      <c r="C4228" s="960">
        <v>45407</v>
      </c>
      <c r="D4228" s="960"/>
      <c r="E4228" s="740">
        <v>1</v>
      </c>
      <c r="F4228" s="961" t="s">
        <v>13252</v>
      </c>
      <c r="G4228" s="961" t="s">
        <v>13253</v>
      </c>
      <c r="H4228" s="961" t="s">
        <v>13254</v>
      </c>
      <c r="I4228" s="962" t="s">
        <v>6211</v>
      </c>
      <c r="J4228" s="734"/>
      <c r="K4228" s="177">
        <v>4</v>
      </c>
      <c r="L4228" s="177">
        <v>70</v>
      </c>
      <c r="M4228" s="74">
        <v>70</v>
      </c>
      <c r="N4228" s="1114" t="s">
        <v>5519</v>
      </c>
      <c r="O4228" s="1130"/>
    </row>
    <row r="4229" spans="1:15">
      <c r="A4229" s="730" t="str">
        <f t="shared" si="336"/>
        <v>令和6</v>
      </c>
      <c r="B4229" s="739">
        <v>184</v>
      </c>
      <c r="C4229" s="960">
        <v>45573</v>
      </c>
      <c r="D4229" s="960">
        <v>45575</v>
      </c>
      <c r="E4229" s="740">
        <v>3</v>
      </c>
      <c r="F4229" s="961" t="s">
        <v>13255</v>
      </c>
      <c r="G4229" s="961" t="s">
        <v>13256</v>
      </c>
      <c r="H4229" s="961" t="s">
        <v>6337</v>
      </c>
      <c r="I4229" s="962" t="s">
        <v>13028</v>
      </c>
      <c r="J4229" s="734"/>
      <c r="K4229" s="177">
        <v>47</v>
      </c>
      <c r="L4229" s="177">
        <v>252</v>
      </c>
      <c r="M4229" s="74">
        <v>252</v>
      </c>
      <c r="N4229" s="1114" t="s">
        <v>5519</v>
      </c>
      <c r="O4229" s="1130"/>
    </row>
    <row r="4230" spans="1:15">
      <c r="A4230" s="730" t="str">
        <f t="shared" si="336"/>
        <v>令和6</v>
      </c>
      <c r="B4230" s="739">
        <v>185</v>
      </c>
      <c r="C4230" s="960">
        <v>45632</v>
      </c>
      <c r="D4230" s="960"/>
      <c r="E4230" s="740">
        <v>1</v>
      </c>
      <c r="F4230" s="961" t="s">
        <v>13257</v>
      </c>
      <c r="G4230" s="961" t="s">
        <v>13258</v>
      </c>
      <c r="H4230" s="961" t="s">
        <v>6337</v>
      </c>
      <c r="I4230" s="962" t="s">
        <v>4268</v>
      </c>
      <c r="J4230" s="734"/>
      <c r="K4230" s="177">
        <v>4</v>
      </c>
      <c r="L4230" s="177">
        <v>22</v>
      </c>
      <c r="M4230" s="74">
        <v>22</v>
      </c>
      <c r="N4230" s="1114"/>
      <c r="O4230" s="1130"/>
    </row>
    <row r="4231" spans="1:15">
      <c r="A4231" s="730" t="str">
        <f t="shared" si="336"/>
        <v>令和6</v>
      </c>
      <c r="B4231" s="739">
        <v>186</v>
      </c>
      <c r="C4231" s="960">
        <v>45693</v>
      </c>
      <c r="D4231" s="960">
        <v>45694</v>
      </c>
      <c r="E4231" s="740">
        <v>2</v>
      </c>
      <c r="F4231" s="961" t="s">
        <v>13259</v>
      </c>
      <c r="G4231" s="961" t="s">
        <v>7495</v>
      </c>
      <c r="H4231" s="961" t="s">
        <v>6337</v>
      </c>
      <c r="I4231" s="962" t="s">
        <v>4268</v>
      </c>
      <c r="J4231" s="734"/>
      <c r="K4231" s="177">
        <v>14</v>
      </c>
      <c r="L4231" s="177">
        <v>41</v>
      </c>
      <c r="M4231" s="74">
        <v>41</v>
      </c>
      <c r="N4231" s="1114" t="s">
        <v>5519</v>
      </c>
      <c r="O4231" s="1130" t="s">
        <v>5519</v>
      </c>
    </row>
    <row r="4232" spans="1:15">
      <c r="A4232" s="730" t="str">
        <f t="shared" si="336"/>
        <v>令和6</v>
      </c>
      <c r="B4232" s="739">
        <v>187</v>
      </c>
      <c r="C4232" s="960">
        <v>45485</v>
      </c>
      <c r="D4232" s="960"/>
      <c r="E4232" s="740">
        <v>1</v>
      </c>
      <c r="F4232" s="961" t="s">
        <v>13260</v>
      </c>
      <c r="G4232" s="961" t="s">
        <v>7495</v>
      </c>
      <c r="H4232" s="961" t="s">
        <v>7106</v>
      </c>
      <c r="I4232" s="962" t="s">
        <v>4268</v>
      </c>
      <c r="J4232" s="734"/>
      <c r="K4232" s="177">
        <v>9</v>
      </c>
      <c r="L4232" s="177">
        <v>574</v>
      </c>
      <c r="M4232" s="74">
        <v>574</v>
      </c>
      <c r="N4232" s="1114" t="s">
        <v>5519</v>
      </c>
      <c r="O4232" s="1130" t="s">
        <v>5519</v>
      </c>
    </row>
    <row r="4233" spans="1:15">
      <c r="A4233" s="730" t="str">
        <f t="shared" si="336"/>
        <v>令和6</v>
      </c>
      <c r="B4233" s="739">
        <v>188</v>
      </c>
      <c r="C4233" s="960">
        <v>45576</v>
      </c>
      <c r="D4233" s="960"/>
      <c r="E4233" s="740">
        <v>1</v>
      </c>
      <c r="F4233" s="961" t="s">
        <v>13261</v>
      </c>
      <c r="G4233" s="961" t="s">
        <v>7495</v>
      </c>
      <c r="H4233" s="961" t="s">
        <v>2868</v>
      </c>
      <c r="I4233" s="962" t="s">
        <v>4268</v>
      </c>
      <c r="J4233" s="734"/>
      <c r="K4233" s="177">
        <v>9</v>
      </c>
      <c r="L4233" s="177">
        <v>231</v>
      </c>
      <c r="M4233" s="74">
        <v>231</v>
      </c>
      <c r="N4233" s="1114" t="s">
        <v>5519</v>
      </c>
      <c r="O4233" s="1130" t="s">
        <v>5519</v>
      </c>
    </row>
    <row r="4234" spans="1:15">
      <c r="A4234" s="730" t="str">
        <f t="shared" si="336"/>
        <v>令和6</v>
      </c>
      <c r="B4234" s="739">
        <v>189</v>
      </c>
      <c r="C4234" s="960">
        <v>45644</v>
      </c>
      <c r="D4234" s="960"/>
      <c r="E4234" s="740">
        <v>1</v>
      </c>
      <c r="F4234" s="961" t="s">
        <v>13262</v>
      </c>
      <c r="G4234" s="961" t="s">
        <v>3208</v>
      </c>
      <c r="H4234" s="961" t="s">
        <v>3235</v>
      </c>
      <c r="I4234" s="962" t="s">
        <v>4268</v>
      </c>
      <c r="J4234" s="734"/>
      <c r="K4234" s="177">
        <v>8</v>
      </c>
      <c r="L4234" s="177">
        <v>194</v>
      </c>
      <c r="M4234" s="74">
        <v>194</v>
      </c>
      <c r="N4234" s="1114" t="s">
        <v>5519</v>
      </c>
      <c r="O4234" s="1130"/>
    </row>
    <row r="4235" spans="1:15">
      <c r="A4235" s="730" t="str">
        <f t="shared" si="336"/>
        <v>令和6</v>
      </c>
      <c r="B4235" s="739">
        <v>190</v>
      </c>
      <c r="C4235" s="960">
        <v>45493</v>
      </c>
      <c r="D4235" s="960"/>
      <c r="E4235" s="740">
        <v>1</v>
      </c>
      <c r="F4235" s="961" t="s">
        <v>13263</v>
      </c>
      <c r="G4235" s="961" t="s">
        <v>3208</v>
      </c>
      <c r="H4235" s="961" t="s">
        <v>3410</v>
      </c>
      <c r="I4235" s="962" t="s">
        <v>4268</v>
      </c>
      <c r="J4235" s="734"/>
      <c r="K4235" s="177">
        <v>17</v>
      </c>
      <c r="L4235" s="177">
        <v>41</v>
      </c>
      <c r="M4235" s="74">
        <v>41</v>
      </c>
      <c r="N4235" s="1114" t="s">
        <v>5519</v>
      </c>
      <c r="O4235" s="1130"/>
    </row>
    <row r="4236" spans="1:15">
      <c r="A4236" s="730" t="str">
        <f t="shared" si="336"/>
        <v>令和6</v>
      </c>
      <c r="B4236" s="739">
        <v>191</v>
      </c>
      <c r="C4236" s="960">
        <v>45493</v>
      </c>
      <c r="D4236" s="960"/>
      <c r="E4236" s="740">
        <v>1</v>
      </c>
      <c r="F4236" s="961" t="s">
        <v>13263</v>
      </c>
      <c r="G4236" s="961" t="s">
        <v>3208</v>
      </c>
      <c r="H4236" s="961" t="s">
        <v>2909</v>
      </c>
      <c r="I4236" s="962" t="s">
        <v>7493</v>
      </c>
      <c r="J4236" s="734"/>
      <c r="K4236" s="177">
        <v>17</v>
      </c>
      <c r="L4236" s="177">
        <v>55</v>
      </c>
      <c r="M4236" s="74">
        <v>55</v>
      </c>
      <c r="N4236" s="1114" t="s">
        <v>5519</v>
      </c>
      <c r="O4236" s="1130"/>
    </row>
    <row r="4237" spans="1:15">
      <c r="A4237" s="730" t="str">
        <f t="shared" si="336"/>
        <v>令和6</v>
      </c>
      <c r="B4237" s="739">
        <v>192</v>
      </c>
      <c r="C4237" s="960">
        <v>45493</v>
      </c>
      <c r="D4237" s="960"/>
      <c r="E4237" s="740">
        <v>1</v>
      </c>
      <c r="F4237" s="961" t="s">
        <v>13263</v>
      </c>
      <c r="G4237" s="961" t="s">
        <v>3208</v>
      </c>
      <c r="H4237" s="961" t="s">
        <v>5895</v>
      </c>
      <c r="I4237" s="962" t="s">
        <v>4268</v>
      </c>
      <c r="J4237" s="734"/>
      <c r="K4237" s="177">
        <v>17</v>
      </c>
      <c r="L4237" s="177">
        <v>91</v>
      </c>
      <c r="M4237" s="74">
        <v>91</v>
      </c>
      <c r="N4237" s="1114" t="s">
        <v>5519</v>
      </c>
      <c r="O4237" s="1130"/>
    </row>
    <row r="4238" spans="1:15">
      <c r="A4238" s="730" t="str">
        <f t="shared" si="336"/>
        <v>令和6</v>
      </c>
      <c r="B4238" s="739">
        <v>193</v>
      </c>
      <c r="C4238" s="960">
        <v>45493</v>
      </c>
      <c r="D4238" s="960"/>
      <c r="E4238" s="740">
        <v>1</v>
      </c>
      <c r="F4238" s="961" t="s">
        <v>13263</v>
      </c>
      <c r="G4238" s="961" t="s">
        <v>3208</v>
      </c>
      <c r="H4238" s="961" t="s">
        <v>2751</v>
      </c>
      <c r="I4238" s="962" t="s">
        <v>13264</v>
      </c>
      <c r="J4238" s="734"/>
      <c r="K4238" s="177">
        <v>17</v>
      </c>
      <c r="L4238" s="177">
        <v>52</v>
      </c>
      <c r="M4238" s="74">
        <v>52</v>
      </c>
      <c r="N4238" s="1114" t="s">
        <v>5519</v>
      </c>
      <c r="O4238" s="1130"/>
    </row>
    <row r="4239" spans="1:15">
      <c r="A4239" s="730" t="str">
        <f t="shared" si="336"/>
        <v>令和6</v>
      </c>
      <c r="B4239" s="739">
        <v>194</v>
      </c>
      <c r="C4239" s="960">
        <v>45493</v>
      </c>
      <c r="D4239" s="960"/>
      <c r="E4239" s="740">
        <v>1</v>
      </c>
      <c r="F4239" s="961" t="s">
        <v>13263</v>
      </c>
      <c r="G4239" s="961" t="s">
        <v>3208</v>
      </c>
      <c r="H4239" s="961" t="s">
        <v>12547</v>
      </c>
      <c r="I4239" s="962" t="s">
        <v>7499</v>
      </c>
      <c r="J4239" s="734"/>
      <c r="K4239" s="177">
        <v>17</v>
      </c>
      <c r="L4239" s="177">
        <v>61</v>
      </c>
      <c r="M4239" s="74">
        <v>61</v>
      </c>
      <c r="N4239" s="1114" t="s">
        <v>5519</v>
      </c>
      <c r="O4239" s="1130"/>
    </row>
    <row r="4240" spans="1:15">
      <c r="A4240" s="730" t="str">
        <f t="shared" si="336"/>
        <v>令和6</v>
      </c>
      <c r="B4240" s="739">
        <v>195</v>
      </c>
      <c r="C4240" s="960">
        <v>45493</v>
      </c>
      <c r="D4240" s="960"/>
      <c r="E4240" s="740">
        <v>1</v>
      </c>
      <c r="F4240" s="961" t="s">
        <v>13263</v>
      </c>
      <c r="G4240" s="961" t="s">
        <v>13265</v>
      </c>
      <c r="H4240" s="961" t="s">
        <v>12547</v>
      </c>
      <c r="I4240" s="962" t="s">
        <v>4268</v>
      </c>
      <c r="J4240" s="734"/>
      <c r="K4240" s="177">
        <v>17</v>
      </c>
      <c r="L4240" s="177">
        <v>47</v>
      </c>
      <c r="M4240" s="74">
        <v>47</v>
      </c>
      <c r="N4240" s="1114" t="s">
        <v>5519</v>
      </c>
      <c r="O4240" s="1130"/>
    </row>
    <row r="4241" spans="1:15">
      <c r="A4241" s="730" t="str">
        <f t="shared" si="336"/>
        <v>令和6</v>
      </c>
      <c r="B4241" s="739">
        <v>196</v>
      </c>
      <c r="C4241" s="960">
        <v>45635</v>
      </c>
      <c r="D4241" s="960"/>
      <c r="E4241" s="740">
        <v>1</v>
      </c>
      <c r="F4241" s="961" t="s">
        <v>13266</v>
      </c>
      <c r="G4241" s="961" t="s">
        <v>13267</v>
      </c>
      <c r="H4241" s="961" t="s">
        <v>13268</v>
      </c>
      <c r="I4241" s="962" t="s">
        <v>12475</v>
      </c>
      <c r="J4241" s="734"/>
      <c r="K4241" s="177">
        <v>3</v>
      </c>
      <c r="L4241" s="177">
        <v>70</v>
      </c>
      <c r="M4241" s="74">
        <v>70</v>
      </c>
      <c r="N4241" s="1114" t="s">
        <v>5519</v>
      </c>
      <c r="O4241" s="1130"/>
    </row>
    <row r="4242" spans="1:15">
      <c r="A4242" s="730" t="str">
        <f t="shared" si="336"/>
        <v>令和6</v>
      </c>
      <c r="B4242" s="739">
        <v>197</v>
      </c>
      <c r="C4242" s="960">
        <v>45595</v>
      </c>
      <c r="D4242" s="960"/>
      <c r="E4242" s="740">
        <v>1</v>
      </c>
      <c r="F4242" s="961" t="s">
        <v>13269</v>
      </c>
      <c r="G4242" s="961" t="s">
        <v>7495</v>
      </c>
      <c r="H4242" s="961" t="s">
        <v>13268</v>
      </c>
      <c r="I4242" s="962" t="s">
        <v>12475</v>
      </c>
      <c r="J4242" s="734"/>
      <c r="K4242" s="177">
        <v>2</v>
      </c>
      <c r="L4242" s="177">
        <v>12</v>
      </c>
      <c r="M4242" s="74">
        <v>12</v>
      </c>
      <c r="N4242" s="1114"/>
      <c r="O4242" s="1130" t="s">
        <v>5519</v>
      </c>
    </row>
    <row r="4243" spans="1:15">
      <c r="A4243" s="730" t="str">
        <f t="shared" si="336"/>
        <v>令和6</v>
      </c>
      <c r="B4243" s="739">
        <v>198</v>
      </c>
      <c r="C4243" s="960">
        <v>45624</v>
      </c>
      <c r="D4243" s="960"/>
      <c r="E4243" s="740">
        <v>1</v>
      </c>
      <c r="F4243" s="961" t="s">
        <v>13270</v>
      </c>
      <c r="G4243" s="961" t="s">
        <v>3326</v>
      </c>
      <c r="H4243" s="961" t="s">
        <v>13271</v>
      </c>
      <c r="I4243" s="962" t="s">
        <v>12475</v>
      </c>
      <c r="J4243" s="734"/>
      <c r="K4243" s="177">
        <v>4</v>
      </c>
      <c r="L4243" s="177">
        <v>55</v>
      </c>
      <c r="M4243" s="74">
        <v>55</v>
      </c>
      <c r="N4243" s="1114" t="s">
        <v>5519</v>
      </c>
      <c r="O4243" s="1130"/>
    </row>
    <row r="4244" spans="1:15">
      <c r="A4244" s="730" t="str">
        <f t="shared" si="336"/>
        <v>令和6</v>
      </c>
      <c r="B4244" s="739">
        <v>199</v>
      </c>
      <c r="C4244" s="960">
        <v>45633</v>
      </c>
      <c r="D4244" s="960"/>
      <c r="E4244" s="740">
        <v>1</v>
      </c>
      <c r="F4244" s="961" t="s">
        <v>13272</v>
      </c>
      <c r="G4244" s="961" t="s">
        <v>7495</v>
      </c>
      <c r="H4244" s="961" t="s">
        <v>13271</v>
      </c>
      <c r="I4244" s="962" t="s">
        <v>13045</v>
      </c>
      <c r="J4244" s="734"/>
      <c r="K4244" s="177">
        <v>12</v>
      </c>
      <c r="L4244" s="177">
        <v>18</v>
      </c>
      <c r="M4244" s="74">
        <v>18</v>
      </c>
      <c r="N4244" s="1114" t="s">
        <v>5519</v>
      </c>
      <c r="O4244" s="1130" t="s">
        <v>5519</v>
      </c>
    </row>
    <row r="4245" spans="1:15">
      <c r="A4245" s="730" t="str">
        <f t="shared" si="336"/>
        <v>令和6</v>
      </c>
      <c r="B4245" s="739">
        <v>200</v>
      </c>
      <c r="C4245" s="960">
        <v>45633</v>
      </c>
      <c r="D4245" s="960"/>
      <c r="E4245" s="740">
        <v>1</v>
      </c>
      <c r="F4245" s="961" t="s">
        <v>13273</v>
      </c>
      <c r="G4245" s="961" t="s">
        <v>3326</v>
      </c>
      <c r="H4245" s="961"/>
      <c r="I4245" s="962" t="s">
        <v>13045</v>
      </c>
      <c r="J4245" s="734"/>
      <c r="K4245" s="177">
        <v>12</v>
      </c>
      <c r="L4245" s="177">
        <v>149</v>
      </c>
      <c r="M4245" s="74">
        <v>149</v>
      </c>
      <c r="N4245" s="1114" t="s">
        <v>5519</v>
      </c>
      <c r="O4245" s="1130" t="s">
        <v>5519</v>
      </c>
    </row>
    <row r="4246" spans="1:15">
      <c r="A4246" s="730" t="str">
        <f t="shared" si="336"/>
        <v>令和6</v>
      </c>
      <c r="B4246" s="739">
        <v>201</v>
      </c>
      <c r="C4246" s="960">
        <v>45633</v>
      </c>
      <c r="D4246" s="960"/>
      <c r="E4246" s="740">
        <v>1</v>
      </c>
      <c r="F4246" s="961" t="s">
        <v>13272</v>
      </c>
      <c r="G4246" s="961" t="s">
        <v>7495</v>
      </c>
      <c r="H4246" s="961"/>
      <c r="I4246" s="962" t="s">
        <v>13045</v>
      </c>
      <c r="J4246" s="734"/>
      <c r="K4246" s="177">
        <v>12</v>
      </c>
      <c r="L4246" s="177">
        <v>18</v>
      </c>
      <c r="M4246" s="74">
        <v>18</v>
      </c>
      <c r="N4246" s="1114" t="s">
        <v>5519</v>
      </c>
      <c r="O4246" s="1130" t="s">
        <v>5519</v>
      </c>
    </row>
    <row r="4247" spans="1:15">
      <c r="A4247" s="730" t="str">
        <f t="shared" si="336"/>
        <v>令和6</v>
      </c>
      <c r="B4247" s="739">
        <v>202</v>
      </c>
      <c r="C4247" s="960">
        <v>45633</v>
      </c>
      <c r="D4247" s="960"/>
      <c r="E4247" s="740">
        <v>1</v>
      </c>
      <c r="F4247" s="961" t="s">
        <v>13273</v>
      </c>
      <c r="G4247" s="961" t="s">
        <v>7495</v>
      </c>
      <c r="H4247" s="961"/>
      <c r="I4247" s="962" t="s">
        <v>13045</v>
      </c>
      <c r="J4247" s="734"/>
      <c r="K4247" s="177">
        <v>12</v>
      </c>
      <c r="L4247" s="177">
        <v>149</v>
      </c>
      <c r="M4247" s="74">
        <v>149</v>
      </c>
      <c r="N4247" s="1114" t="s">
        <v>5519</v>
      </c>
      <c r="O4247" s="1130" t="s">
        <v>5519</v>
      </c>
    </row>
    <row r="4248" spans="1:15">
      <c r="A4248" s="730" t="str">
        <f t="shared" si="336"/>
        <v>令和6</v>
      </c>
      <c r="B4248" s="739">
        <v>203</v>
      </c>
      <c r="C4248" s="960">
        <v>45743</v>
      </c>
      <c r="D4248" s="960"/>
      <c r="E4248" s="740">
        <v>1</v>
      </c>
      <c r="F4248" s="961" t="s">
        <v>13275</v>
      </c>
      <c r="G4248" s="961"/>
      <c r="H4248" s="961"/>
      <c r="I4248" s="962" t="s">
        <v>7793</v>
      </c>
      <c r="J4248" s="734"/>
      <c r="K4248" s="177">
        <v>5</v>
      </c>
      <c r="L4248" s="177">
        <v>24</v>
      </c>
      <c r="M4248" s="74">
        <v>24</v>
      </c>
      <c r="N4248" s="1114" t="s">
        <v>5519</v>
      </c>
      <c r="O4248" s="1130"/>
    </row>
    <row r="4263" spans="3:3">
      <c r="C4263" s="741" t="s">
        <v>13274</v>
      </c>
    </row>
  </sheetData>
  <sheetProtection algorithmName="SHA-512" hashValue="wGPW2LscY8b3tzBYhIAtLBOvBEKs19sE/+GvlhLe9g+zXXRdCfNbTam+CHaXX5ZDL3hQehk0vY3HvefKTeaoRA==" saltValue="87Xb5mnfkB/uUOTzfjTM8g==" spinCount="100000" sheet="1" objects="1" scenarios="1"/>
  <autoFilter ref="A3:N3456" xr:uid="{00000000-0009-0000-0000-00000E000000}"/>
  <mergeCells count="2">
    <mergeCell ref="N2916:N2917"/>
    <mergeCell ref="N3072:N3073"/>
  </mergeCells>
  <phoneticPr fontId="8"/>
  <conditionalFormatting sqref="I3457">
    <cfRule type="expression" dxfId="50" priority="1">
      <formula>$K3512="小澤"</formula>
    </cfRule>
  </conditionalFormatting>
  <hyperlinks>
    <hyperlink ref="A1" location="INDEX!A1" display="INDEXに戻る" xr:uid="{00000000-0004-0000-0E00-000000000000}"/>
  </hyperlinks>
  <pageMargins left="0.7" right="0.7" top="0.75" bottom="0.75" header="0.3" footer="0.3"/>
  <pageSetup paperSize="9" orientation="portrait" copies="0" r:id="rId1"/>
  <ignoredErrors>
    <ignoredError sqref="J1598:J1719" numberStoredAsText="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X32"/>
  <sheetViews>
    <sheetView zoomScaleNormal="100" zoomScaleSheetLayoutView="120" workbookViewId="0">
      <pane xSplit="1" ySplit="4" topLeftCell="BD5" activePane="bottomRight" state="frozen"/>
      <selection activeCell="DK62" sqref="DK62"/>
      <selection pane="topRight" activeCell="DK62" sqref="DK62"/>
      <selection pane="bottomLeft" activeCell="DK62" sqref="DK62"/>
      <selection pane="bottomRight" activeCell="DK62" sqref="DK62"/>
    </sheetView>
  </sheetViews>
  <sheetFormatPr defaultColWidth="9" defaultRowHeight="15" outlineLevelCol="1"/>
  <cols>
    <col min="1" max="1" width="38.5" style="2" bestFit="1" customWidth="1"/>
    <col min="2" max="51" width="8.625" style="1" hidden="1" customWidth="1" outlineLevel="1"/>
    <col min="52" max="53" width="8.625" style="2" hidden="1" customWidth="1" outlineLevel="1"/>
    <col min="54" max="54" width="8.625" style="2" hidden="1" customWidth="1" outlineLevel="1" collapsed="1"/>
    <col min="55" max="55" width="8.625" style="2" hidden="1" customWidth="1" outlineLevel="1"/>
    <col min="56" max="56" width="8.625" style="2" customWidth="1" collapsed="1"/>
    <col min="57" max="73" width="8.625" style="2" customWidth="1"/>
    <col min="74" max="74" width="9" style="2"/>
    <col min="75" max="76" width="8.625" style="2" customWidth="1"/>
    <col min="77" max="16384" width="9" style="2"/>
  </cols>
  <sheetData>
    <row r="1" spans="1:76" ht="24" customHeight="1">
      <c r="A1" s="183" t="s">
        <v>7981</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row>
    <row r="2" spans="1:76" ht="24" customHeight="1">
      <c r="A2" s="550" t="s">
        <v>119</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row>
    <row r="3" spans="1:76" s="84" customFormat="1" ht="24" customHeight="1">
      <c r="A3" s="1265" t="s">
        <v>7982</v>
      </c>
      <c r="B3" s="185" t="s">
        <v>7983</v>
      </c>
      <c r="C3" s="186"/>
      <c r="D3" s="185" t="s">
        <v>7984</v>
      </c>
      <c r="E3" s="186"/>
      <c r="F3" s="185" t="s">
        <v>7985</v>
      </c>
      <c r="G3" s="186"/>
      <c r="H3" s="185" t="s">
        <v>7986</v>
      </c>
      <c r="I3" s="186"/>
      <c r="J3" s="185" t="s">
        <v>7987</v>
      </c>
      <c r="K3" s="186"/>
      <c r="L3" s="185" t="s">
        <v>7988</v>
      </c>
      <c r="M3" s="186"/>
      <c r="N3" s="185" t="s">
        <v>7989</v>
      </c>
      <c r="O3" s="186"/>
      <c r="P3" s="185" t="s">
        <v>7990</v>
      </c>
      <c r="Q3" s="186"/>
      <c r="R3" s="185" t="s">
        <v>7991</v>
      </c>
      <c r="S3" s="186"/>
      <c r="T3" s="185" t="s">
        <v>7992</v>
      </c>
      <c r="U3" s="186"/>
      <c r="V3" s="185" t="s">
        <v>7993</v>
      </c>
      <c r="W3" s="186"/>
      <c r="X3" s="185" t="s">
        <v>7994</v>
      </c>
      <c r="Y3" s="186"/>
      <c r="Z3" s="185" t="s">
        <v>7995</v>
      </c>
      <c r="AA3" s="186"/>
      <c r="AB3" s="185" t="s">
        <v>7996</v>
      </c>
      <c r="AC3" s="186"/>
      <c r="AD3" s="185" t="s">
        <v>7997</v>
      </c>
      <c r="AE3" s="186"/>
      <c r="AF3" s="185" t="s">
        <v>7998</v>
      </c>
      <c r="AG3" s="186"/>
      <c r="AH3" s="185" t="s">
        <v>7999</v>
      </c>
      <c r="AI3" s="186"/>
      <c r="AJ3" s="185" t="s">
        <v>8000</v>
      </c>
      <c r="AK3" s="186"/>
      <c r="AL3" s="185" t="s">
        <v>8001</v>
      </c>
      <c r="AM3" s="186"/>
      <c r="AN3" s="185" t="s">
        <v>8002</v>
      </c>
      <c r="AO3" s="186"/>
      <c r="AP3" s="185" t="s">
        <v>8003</v>
      </c>
      <c r="AQ3" s="186"/>
      <c r="AR3" s="185" t="s">
        <v>8004</v>
      </c>
      <c r="AS3" s="186"/>
      <c r="AT3" s="185" t="s">
        <v>8005</v>
      </c>
      <c r="AU3" s="186"/>
      <c r="AV3" s="185" t="s">
        <v>8006</v>
      </c>
      <c r="AW3" s="186"/>
      <c r="AX3" s="185" t="s">
        <v>8007</v>
      </c>
      <c r="AY3" s="186"/>
      <c r="AZ3" s="185" t="s">
        <v>8008</v>
      </c>
      <c r="BA3" s="186"/>
      <c r="BB3" s="185" t="s">
        <v>8009</v>
      </c>
      <c r="BC3" s="186"/>
      <c r="BD3" s="185" t="s">
        <v>8010</v>
      </c>
      <c r="BE3" s="186"/>
      <c r="BF3" s="185" t="s">
        <v>8011</v>
      </c>
      <c r="BG3" s="186"/>
      <c r="BH3" s="185" t="s">
        <v>8012</v>
      </c>
      <c r="BI3" s="186"/>
      <c r="BJ3" s="185" t="s">
        <v>8013</v>
      </c>
      <c r="BK3" s="186"/>
      <c r="BL3" s="185" t="s">
        <v>8014</v>
      </c>
      <c r="BM3" s="186"/>
      <c r="BN3" s="185" t="s">
        <v>8015</v>
      </c>
      <c r="BO3" s="186"/>
      <c r="BP3" s="185" t="s">
        <v>8016</v>
      </c>
      <c r="BQ3" s="186"/>
      <c r="BR3" s="185" t="s">
        <v>11573</v>
      </c>
      <c r="BS3" s="186"/>
      <c r="BT3" s="185" t="s">
        <v>12876</v>
      </c>
      <c r="BU3" s="186"/>
      <c r="BW3" s="185" t="s">
        <v>13276</v>
      </c>
      <c r="BX3" s="186"/>
    </row>
    <row r="4" spans="1:76" s="84" customFormat="1" ht="36" customHeight="1" thickBot="1">
      <c r="A4" s="1266"/>
      <c r="B4" s="187" t="s">
        <v>8017</v>
      </c>
      <c r="C4" s="188" t="s">
        <v>8018</v>
      </c>
      <c r="D4" s="187" t="s">
        <v>8017</v>
      </c>
      <c r="E4" s="188" t="s">
        <v>8018</v>
      </c>
      <c r="F4" s="187" t="s">
        <v>8017</v>
      </c>
      <c r="G4" s="188" t="s">
        <v>8018</v>
      </c>
      <c r="H4" s="187" t="s">
        <v>8017</v>
      </c>
      <c r="I4" s="188" t="s">
        <v>8018</v>
      </c>
      <c r="J4" s="187" t="s">
        <v>8017</v>
      </c>
      <c r="K4" s="188" t="s">
        <v>8018</v>
      </c>
      <c r="L4" s="187" t="s">
        <v>8017</v>
      </c>
      <c r="M4" s="188" t="s">
        <v>8018</v>
      </c>
      <c r="N4" s="187" t="s">
        <v>8017</v>
      </c>
      <c r="O4" s="188" t="s">
        <v>8018</v>
      </c>
      <c r="P4" s="187" t="s">
        <v>8017</v>
      </c>
      <c r="Q4" s="188" t="s">
        <v>8018</v>
      </c>
      <c r="R4" s="187" t="s">
        <v>8017</v>
      </c>
      <c r="S4" s="188" t="s">
        <v>8018</v>
      </c>
      <c r="T4" s="187" t="s">
        <v>8017</v>
      </c>
      <c r="U4" s="188" t="s">
        <v>8018</v>
      </c>
      <c r="V4" s="187" t="s">
        <v>8017</v>
      </c>
      <c r="W4" s="188" t="s">
        <v>8018</v>
      </c>
      <c r="X4" s="187" t="s">
        <v>8017</v>
      </c>
      <c r="Y4" s="188" t="s">
        <v>8018</v>
      </c>
      <c r="Z4" s="187" t="s">
        <v>8017</v>
      </c>
      <c r="AA4" s="188" t="s">
        <v>8018</v>
      </c>
      <c r="AB4" s="187" t="s">
        <v>8017</v>
      </c>
      <c r="AC4" s="188" t="s">
        <v>8018</v>
      </c>
      <c r="AD4" s="187" t="s">
        <v>8017</v>
      </c>
      <c r="AE4" s="188" t="s">
        <v>8018</v>
      </c>
      <c r="AF4" s="187" t="s">
        <v>8017</v>
      </c>
      <c r="AG4" s="189" t="s">
        <v>8018</v>
      </c>
      <c r="AH4" s="187" t="s">
        <v>8017</v>
      </c>
      <c r="AI4" s="189" t="s">
        <v>8018</v>
      </c>
      <c r="AJ4" s="187" t="s">
        <v>8017</v>
      </c>
      <c r="AK4" s="189" t="s">
        <v>8018</v>
      </c>
      <c r="AL4" s="187" t="s">
        <v>8017</v>
      </c>
      <c r="AM4" s="189" t="s">
        <v>8018</v>
      </c>
      <c r="AN4" s="187" t="s">
        <v>8017</v>
      </c>
      <c r="AO4" s="189" t="s">
        <v>8018</v>
      </c>
      <c r="AP4" s="187" t="s">
        <v>8017</v>
      </c>
      <c r="AQ4" s="189" t="s">
        <v>8018</v>
      </c>
      <c r="AR4" s="187" t="s">
        <v>8017</v>
      </c>
      <c r="AS4" s="189" t="s">
        <v>8018</v>
      </c>
      <c r="AT4" s="187" t="s">
        <v>8017</v>
      </c>
      <c r="AU4" s="189" t="s">
        <v>8018</v>
      </c>
      <c r="AV4" s="187" t="s">
        <v>8017</v>
      </c>
      <c r="AW4" s="189" t="s">
        <v>8018</v>
      </c>
      <c r="AX4" s="187" t="s">
        <v>8017</v>
      </c>
      <c r="AY4" s="189" t="s">
        <v>8018</v>
      </c>
      <c r="AZ4" s="187" t="s">
        <v>8017</v>
      </c>
      <c r="BA4" s="189" t="s">
        <v>8018</v>
      </c>
      <c r="BB4" s="187" t="s">
        <v>8017</v>
      </c>
      <c r="BC4" s="189" t="s">
        <v>8018</v>
      </c>
      <c r="BD4" s="187" t="s">
        <v>8017</v>
      </c>
      <c r="BE4" s="189" t="s">
        <v>8018</v>
      </c>
      <c r="BF4" s="187" t="s">
        <v>8017</v>
      </c>
      <c r="BG4" s="189" t="s">
        <v>8018</v>
      </c>
      <c r="BH4" s="187" t="s">
        <v>8017</v>
      </c>
      <c r="BI4" s="189" t="s">
        <v>8018</v>
      </c>
      <c r="BJ4" s="187" t="s">
        <v>8017</v>
      </c>
      <c r="BK4" s="189" t="s">
        <v>8018</v>
      </c>
      <c r="BL4" s="187" t="s">
        <v>8017</v>
      </c>
      <c r="BM4" s="189" t="s">
        <v>8018</v>
      </c>
      <c r="BN4" s="187" t="s">
        <v>8017</v>
      </c>
      <c r="BO4" s="189" t="s">
        <v>8018</v>
      </c>
      <c r="BP4" s="187" t="s">
        <v>8017</v>
      </c>
      <c r="BQ4" s="189" t="s">
        <v>8018</v>
      </c>
      <c r="BR4" s="187" t="s">
        <v>8017</v>
      </c>
      <c r="BS4" s="189" t="s">
        <v>8018</v>
      </c>
      <c r="BT4" s="187" t="s">
        <v>8017</v>
      </c>
      <c r="BU4" s="189" t="s">
        <v>8018</v>
      </c>
      <c r="BW4" s="187" t="s">
        <v>8017</v>
      </c>
      <c r="BX4" s="189" t="s">
        <v>8018</v>
      </c>
    </row>
    <row r="5" spans="1:76" s="199" customFormat="1" ht="30" customHeight="1" thickTop="1">
      <c r="A5" s="190" t="s">
        <v>8019</v>
      </c>
      <c r="B5" s="191">
        <v>118</v>
      </c>
      <c r="C5" s="192">
        <v>380</v>
      </c>
      <c r="D5" s="191">
        <v>115</v>
      </c>
      <c r="E5" s="193">
        <v>350</v>
      </c>
      <c r="F5" s="191">
        <v>120</v>
      </c>
      <c r="G5" s="193">
        <v>358</v>
      </c>
      <c r="H5" s="191">
        <v>131</v>
      </c>
      <c r="I5" s="193">
        <v>350</v>
      </c>
      <c r="J5" s="191">
        <v>139</v>
      </c>
      <c r="K5" s="193">
        <v>268</v>
      </c>
      <c r="L5" s="191">
        <v>144</v>
      </c>
      <c r="M5" s="193">
        <v>321</v>
      </c>
      <c r="N5" s="191">
        <v>188</v>
      </c>
      <c r="O5" s="193">
        <v>375</v>
      </c>
      <c r="P5" s="194">
        <v>189</v>
      </c>
      <c r="Q5" s="195">
        <v>400</v>
      </c>
      <c r="R5" s="191">
        <v>197</v>
      </c>
      <c r="S5" s="193">
        <v>440</v>
      </c>
      <c r="T5" s="191">
        <v>189</v>
      </c>
      <c r="U5" s="193">
        <v>400</v>
      </c>
      <c r="V5" s="191">
        <v>211</v>
      </c>
      <c r="W5" s="193">
        <v>400</v>
      </c>
      <c r="X5" s="191">
        <v>213</v>
      </c>
      <c r="Y5" s="193">
        <v>440</v>
      </c>
      <c r="Z5" s="191">
        <v>207</v>
      </c>
      <c r="AA5" s="193">
        <v>500</v>
      </c>
      <c r="AB5" s="191">
        <v>222</v>
      </c>
      <c r="AC5" s="193">
        <v>500</v>
      </c>
      <c r="AD5" s="191">
        <v>273</v>
      </c>
      <c r="AE5" s="193">
        <v>712</v>
      </c>
      <c r="AF5" s="196">
        <v>276</v>
      </c>
      <c r="AG5" s="197">
        <v>558</v>
      </c>
      <c r="AH5" s="196">
        <f>258+4+3+5</f>
        <v>270</v>
      </c>
      <c r="AI5" s="197">
        <v>992</v>
      </c>
      <c r="AJ5" s="196">
        <v>247</v>
      </c>
      <c r="AK5" s="198">
        <v>850</v>
      </c>
      <c r="AL5" s="196">
        <v>237</v>
      </c>
      <c r="AM5" s="198">
        <v>399</v>
      </c>
      <c r="AN5" s="196">
        <v>255</v>
      </c>
      <c r="AO5" s="198">
        <v>677</v>
      </c>
      <c r="AP5" s="196">
        <v>276</v>
      </c>
      <c r="AQ5" s="198">
        <v>459</v>
      </c>
      <c r="AR5" s="196">
        <v>283</v>
      </c>
      <c r="AS5" s="198">
        <v>535</v>
      </c>
      <c r="AT5" s="196">
        <v>301</v>
      </c>
      <c r="AU5" s="198">
        <v>478</v>
      </c>
      <c r="AV5" s="196">
        <v>304</v>
      </c>
      <c r="AW5" s="198">
        <v>516</v>
      </c>
      <c r="AX5" s="196">
        <v>274</v>
      </c>
      <c r="AY5" s="198">
        <v>478</v>
      </c>
      <c r="AZ5" s="196">
        <v>249</v>
      </c>
      <c r="BA5" s="198">
        <v>472</v>
      </c>
      <c r="BB5" s="196">
        <v>234</v>
      </c>
      <c r="BC5" s="198">
        <v>465</v>
      </c>
      <c r="BD5" s="196">
        <v>249</v>
      </c>
      <c r="BE5" s="198">
        <v>590</v>
      </c>
      <c r="BF5" s="196">
        <v>258</v>
      </c>
      <c r="BG5" s="198">
        <v>499</v>
      </c>
      <c r="BH5" s="196">
        <v>258</v>
      </c>
      <c r="BI5" s="198">
        <v>584</v>
      </c>
      <c r="BJ5" s="196">
        <v>255</v>
      </c>
      <c r="BK5" s="198">
        <v>496</v>
      </c>
      <c r="BL5" s="196">
        <v>254</v>
      </c>
      <c r="BM5" s="198">
        <v>1030</v>
      </c>
      <c r="BN5" s="196">
        <v>258</v>
      </c>
      <c r="BO5" s="198">
        <v>893</v>
      </c>
      <c r="BP5" s="196">
        <v>213</v>
      </c>
      <c r="BQ5" s="198">
        <v>494</v>
      </c>
      <c r="BR5" s="196">
        <v>196</v>
      </c>
      <c r="BS5" s="198">
        <v>526</v>
      </c>
      <c r="BT5" s="1206">
        <v>218</v>
      </c>
      <c r="BU5" s="1207">
        <v>473</v>
      </c>
      <c r="BW5" s="196"/>
      <c r="BX5" s="198"/>
    </row>
    <row r="6" spans="1:76" s="199" customFormat="1" ht="30" customHeight="1">
      <c r="A6" s="200" t="s">
        <v>8020</v>
      </c>
      <c r="B6" s="201" t="s">
        <v>8021</v>
      </c>
      <c r="C6" s="202"/>
      <c r="D6" s="201" t="s">
        <v>8021</v>
      </c>
      <c r="E6" s="202"/>
      <c r="F6" s="201" t="s">
        <v>8021</v>
      </c>
      <c r="G6" s="202"/>
      <c r="H6" s="201" t="s">
        <v>8021</v>
      </c>
      <c r="I6" s="202"/>
      <c r="J6" s="201" t="s">
        <v>8021</v>
      </c>
      <c r="K6" s="202"/>
      <c r="L6" s="201" t="s">
        <v>8021</v>
      </c>
      <c r="M6" s="202"/>
      <c r="N6" s="191">
        <v>150</v>
      </c>
      <c r="O6" s="193">
        <v>318</v>
      </c>
      <c r="P6" s="191">
        <v>152</v>
      </c>
      <c r="Q6" s="193">
        <v>319</v>
      </c>
      <c r="R6" s="191">
        <v>175</v>
      </c>
      <c r="S6" s="193">
        <v>304</v>
      </c>
      <c r="T6" s="191">
        <v>175</v>
      </c>
      <c r="U6" s="193">
        <v>304</v>
      </c>
      <c r="V6" s="191">
        <v>177</v>
      </c>
      <c r="W6" s="193">
        <v>305</v>
      </c>
      <c r="X6" s="191">
        <v>200</v>
      </c>
      <c r="Y6" s="193">
        <v>476</v>
      </c>
      <c r="Z6" s="201" t="s">
        <v>8021</v>
      </c>
      <c r="AA6" s="202"/>
      <c r="AB6" s="191">
        <v>166</v>
      </c>
      <c r="AC6" s="193">
        <v>240</v>
      </c>
      <c r="AD6" s="191">
        <v>143</v>
      </c>
      <c r="AE6" s="193">
        <v>233</v>
      </c>
      <c r="AF6" s="196">
        <v>157</v>
      </c>
      <c r="AG6" s="197">
        <v>233</v>
      </c>
      <c r="AH6" s="196">
        <v>187</v>
      </c>
      <c r="AI6" s="197">
        <v>310</v>
      </c>
      <c r="AJ6" s="196">
        <v>186</v>
      </c>
      <c r="AK6" s="198">
        <v>361</v>
      </c>
      <c r="AL6" s="196">
        <v>139</v>
      </c>
      <c r="AM6" s="198">
        <v>210</v>
      </c>
      <c r="AN6" s="196">
        <v>114</v>
      </c>
      <c r="AO6" s="198">
        <v>221</v>
      </c>
      <c r="AP6" s="196">
        <v>145</v>
      </c>
      <c r="AQ6" s="198">
        <v>276</v>
      </c>
      <c r="AR6" s="196">
        <v>126</v>
      </c>
      <c r="AS6" s="198">
        <v>257</v>
      </c>
      <c r="AT6" s="196">
        <v>126</v>
      </c>
      <c r="AU6" s="198">
        <v>257</v>
      </c>
      <c r="AV6" s="196">
        <v>114</v>
      </c>
      <c r="AW6" s="198">
        <v>208</v>
      </c>
      <c r="AX6" s="196">
        <v>111</v>
      </c>
      <c r="AY6" s="198">
        <v>256</v>
      </c>
      <c r="AZ6" s="196">
        <v>113</v>
      </c>
      <c r="BA6" s="198">
        <v>246</v>
      </c>
      <c r="BB6" s="196">
        <v>107</v>
      </c>
      <c r="BC6" s="198">
        <v>233</v>
      </c>
      <c r="BD6" s="196">
        <v>124</v>
      </c>
      <c r="BE6" s="198">
        <v>259</v>
      </c>
      <c r="BF6" s="196">
        <v>117</v>
      </c>
      <c r="BG6" s="198">
        <v>217</v>
      </c>
      <c r="BH6" s="196">
        <v>85</v>
      </c>
      <c r="BI6" s="198">
        <v>224</v>
      </c>
      <c r="BJ6" s="196">
        <v>89</v>
      </c>
      <c r="BK6" s="198">
        <v>217</v>
      </c>
      <c r="BL6" s="208" t="s">
        <v>8022</v>
      </c>
      <c r="BM6" s="198"/>
      <c r="BN6" s="196">
        <v>78</v>
      </c>
      <c r="BO6" s="198">
        <v>403</v>
      </c>
      <c r="BP6" s="196">
        <v>94</v>
      </c>
      <c r="BQ6" s="198">
        <v>501</v>
      </c>
      <c r="BR6" s="196">
        <v>116</v>
      </c>
      <c r="BS6" s="198">
        <v>650</v>
      </c>
      <c r="BT6" s="196">
        <v>212</v>
      </c>
      <c r="BU6" s="198">
        <v>614</v>
      </c>
      <c r="BW6" s="196"/>
      <c r="BX6" s="198"/>
    </row>
    <row r="7" spans="1:76" s="84" customFormat="1" ht="30" customHeight="1">
      <c r="A7" s="200" t="s">
        <v>8023</v>
      </c>
      <c r="B7" s="203" t="s">
        <v>8024</v>
      </c>
      <c r="C7" s="204"/>
      <c r="D7" s="203"/>
      <c r="E7" s="204"/>
      <c r="F7" s="203"/>
      <c r="G7" s="204"/>
      <c r="H7" s="203"/>
      <c r="I7" s="204"/>
      <c r="J7" s="203"/>
      <c r="K7" s="204"/>
      <c r="L7" s="203"/>
      <c r="M7" s="204"/>
      <c r="N7" s="203"/>
      <c r="O7" s="204"/>
      <c r="P7" s="191">
        <v>3</v>
      </c>
      <c r="Q7" s="193">
        <v>70</v>
      </c>
      <c r="R7" s="191">
        <v>11</v>
      </c>
      <c r="S7" s="193">
        <v>51</v>
      </c>
      <c r="T7" s="205" t="s">
        <v>8022</v>
      </c>
      <c r="U7" s="206"/>
      <c r="V7" s="191">
        <v>15</v>
      </c>
      <c r="W7" s="193">
        <v>77</v>
      </c>
      <c r="X7" s="201" t="s">
        <v>8021</v>
      </c>
      <c r="Y7" s="202"/>
      <c r="Z7" s="191">
        <v>14</v>
      </c>
      <c r="AA7" s="193">
        <v>57</v>
      </c>
      <c r="AB7" s="191">
        <v>14</v>
      </c>
      <c r="AC7" s="193">
        <v>90</v>
      </c>
      <c r="AD7" s="191">
        <v>15</v>
      </c>
      <c r="AE7" s="193">
        <v>67</v>
      </c>
      <c r="AF7" s="196">
        <v>13</v>
      </c>
      <c r="AG7" s="197">
        <v>62</v>
      </c>
      <c r="AH7" s="196">
        <v>18</v>
      </c>
      <c r="AI7" s="197">
        <v>89</v>
      </c>
      <c r="AJ7" s="196">
        <v>9</v>
      </c>
      <c r="AK7" s="198">
        <v>54</v>
      </c>
      <c r="AL7" s="196">
        <v>19</v>
      </c>
      <c r="AM7" s="198">
        <v>76</v>
      </c>
      <c r="AN7" s="196">
        <v>25</v>
      </c>
      <c r="AO7" s="198">
        <v>71</v>
      </c>
      <c r="AP7" s="196">
        <v>31</v>
      </c>
      <c r="AQ7" s="198">
        <v>64</v>
      </c>
      <c r="AR7" s="196">
        <v>19</v>
      </c>
      <c r="AS7" s="198">
        <v>65</v>
      </c>
      <c r="AT7" s="196">
        <v>29</v>
      </c>
      <c r="AU7" s="198">
        <v>76</v>
      </c>
      <c r="AV7" s="196">
        <v>30</v>
      </c>
      <c r="AW7" s="198">
        <v>91</v>
      </c>
      <c r="AX7" s="208" t="s">
        <v>8022</v>
      </c>
      <c r="AY7" s="198"/>
      <c r="AZ7" s="208" t="s">
        <v>8022</v>
      </c>
      <c r="BA7" s="198"/>
      <c r="BB7" s="208">
        <v>33</v>
      </c>
      <c r="BC7" s="198">
        <v>76</v>
      </c>
      <c r="BD7" s="208">
        <v>39</v>
      </c>
      <c r="BE7" s="198">
        <v>93</v>
      </c>
      <c r="BF7" s="208">
        <v>40</v>
      </c>
      <c r="BG7" s="198">
        <v>98</v>
      </c>
      <c r="BH7" s="208">
        <v>39</v>
      </c>
      <c r="BI7" s="198">
        <v>103</v>
      </c>
      <c r="BJ7" s="208">
        <v>47</v>
      </c>
      <c r="BK7" s="198">
        <v>127</v>
      </c>
      <c r="BL7" s="208">
        <v>38</v>
      </c>
      <c r="BM7" s="198">
        <v>36</v>
      </c>
      <c r="BN7" s="208">
        <v>36</v>
      </c>
      <c r="BO7" s="198">
        <v>42</v>
      </c>
      <c r="BP7" s="208">
        <v>38</v>
      </c>
      <c r="BQ7" s="198">
        <v>91</v>
      </c>
      <c r="BR7" s="208">
        <v>29</v>
      </c>
      <c r="BS7" s="198">
        <v>77</v>
      </c>
      <c r="BT7" s="196">
        <v>30</v>
      </c>
      <c r="BU7" s="198">
        <v>73</v>
      </c>
      <c r="BW7" s="208"/>
      <c r="BX7" s="198"/>
    </row>
    <row r="8" spans="1:76" s="84" customFormat="1" ht="30" customHeight="1">
      <c r="A8" s="200" t="s">
        <v>8025</v>
      </c>
      <c r="B8" s="209" t="s">
        <v>8026</v>
      </c>
      <c r="C8" s="210"/>
      <c r="D8" s="191">
        <v>32</v>
      </c>
      <c r="E8" s="193">
        <v>225</v>
      </c>
      <c r="F8" s="205" t="s">
        <v>8022</v>
      </c>
      <c r="G8" s="206"/>
      <c r="H8" s="205" t="s">
        <v>8022</v>
      </c>
      <c r="I8" s="206"/>
      <c r="J8" s="191">
        <v>11</v>
      </c>
      <c r="K8" s="193">
        <v>184</v>
      </c>
      <c r="L8" s="205" t="s">
        <v>8022</v>
      </c>
      <c r="M8" s="206"/>
      <c r="N8" s="205" t="s">
        <v>8022</v>
      </c>
      <c r="O8" s="206"/>
      <c r="P8" s="191">
        <v>54</v>
      </c>
      <c r="Q8" s="193">
        <v>194</v>
      </c>
      <c r="R8" s="205" t="s">
        <v>8022</v>
      </c>
      <c r="S8" s="206"/>
      <c r="T8" s="191">
        <v>52</v>
      </c>
      <c r="U8" s="193">
        <v>141</v>
      </c>
      <c r="V8" s="205" t="s">
        <v>8022</v>
      </c>
      <c r="W8" s="206"/>
      <c r="X8" s="191">
        <v>59</v>
      </c>
      <c r="Y8" s="193">
        <v>106</v>
      </c>
      <c r="Z8" s="205" t="s">
        <v>8022</v>
      </c>
      <c r="AA8" s="206"/>
      <c r="AB8" s="191">
        <v>49</v>
      </c>
      <c r="AC8" s="193">
        <v>101</v>
      </c>
      <c r="AD8" s="205" t="s">
        <v>8022</v>
      </c>
      <c r="AE8" s="206"/>
      <c r="AF8" s="196">
        <v>37</v>
      </c>
      <c r="AG8" s="197">
        <v>73</v>
      </c>
      <c r="AH8" s="205" t="s">
        <v>8022</v>
      </c>
      <c r="AI8" s="207"/>
      <c r="AJ8" s="196">
        <v>8</v>
      </c>
      <c r="AK8" s="198">
        <v>46</v>
      </c>
      <c r="AL8" s="205" t="s">
        <v>8022</v>
      </c>
      <c r="AM8" s="207"/>
      <c r="AN8" s="196">
        <v>46</v>
      </c>
      <c r="AO8" s="198">
        <v>85</v>
      </c>
      <c r="AP8" s="205" t="s">
        <v>8022</v>
      </c>
      <c r="AQ8" s="207"/>
      <c r="AR8" s="196">
        <v>59</v>
      </c>
      <c r="AS8" s="198">
        <v>85</v>
      </c>
      <c r="AT8" s="208" t="s">
        <v>8022</v>
      </c>
      <c r="AU8" s="198"/>
      <c r="AV8" s="208" t="s">
        <v>8022</v>
      </c>
      <c r="AW8" s="198"/>
      <c r="AX8" s="208" t="s">
        <v>8022</v>
      </c>
      <c r="AY8" s="198"/>
      <c r="AZ8" s="208" t="s">
        <v>8022</v>
      </c>
      <c r="BA8" s="198"/>
      <c r="BB8" s="208" t="s">
        <v>8022</v>
      </c>
      <c r="BC8" s="198"/>
      <c r="BD8" s="208" t="s">
        <v>8022</v>
      </c>
      <c r="BE8" s="198"/>
      <c r="BF8" s="208" t="s">
        <v>8022</v>
      </c>
      <c r="BG8" s="198"/>
      <c r="BH8" s="208" t="s">
        <v>8022</v>
      </c>
      <c r="BI8" s="198"/>
      <c r="BJ8" s="208">
        <v>52</v>
      </c>
      <c r="BK8" s="198">
        <v>92</v>
      </c>
      <c r="BL8" s="208" t="s">
        <v>8022</v>
      </c>
      <c r="BM8" s="198"/>
      <c r="BN8" s="208">
        <v>39</v>
      </c>
      <c r="BO8" s="198">
        <v>102</v>
      </c>
      <c r="BP8" s="208" t="s">
        <v>8022</v>
      </c>
      <c r="BQ8" s="198"/>
      <c r="BR8" s="208">
        <v>44</v>
      </c>
      <c r="BS8" s="198">
        <v>106</v>
      </c>
      <c r="BT8" s="196" t="s">
        <v>8022</v>
      </c>
      <c r="BU8" s="198"/>
      <c r="BW8" s="1155"/>
      <c r="BX8" s="1156"/>
    </row>
    <row r="9" spans="1:76" s="84" customFormat="1" ht="30" customHeight="1">
      <c r="A9" s="200" t="s">
        <v>8027</v>
      </c>
      <c r="B9" s="203" t="s">
        <v>8028</v>
      </c>
      <c r="C9" s="211"/>
      <c r="D9" s="212"/>
      <c r="E9" s="211"/>
      <c r="F9" s="212"/>
      <c r="G9" s="211"/>
      <c r="H9" s="212"/>
      <c r="I9" s="211"/>
      <c r="J9" s="212"/>
      <c r="K9" s="211"/>
      <c r="L9" s="212"/>
      <c r="M9" s="211"/>
      <c r="N9" s="212"/>
      <c r="O9" s="211"/>
      <c r="P9" s="212"/>
      <c r="Q9" s="211"/>
      <c r="R9" s="212"/>
      <c r="S9" s="211"/>
      <c r="T9" s="191">
        <v>11</v>
      </c>
      <c r="U9" s="193">
        <v>235</v>
      </c>
      <c r="V9" s="191">
        <v>7</v>
      </c>
      <c r="W9" s="193">
        <v>289</v>
      </c>
      <c r="X9" s="191">
        <v>8</v>
      </c>
      <c r="Y9" s="193">
        <v>154</v>
      </c>
      <c r="Z9" s="191">
        <v>6</v>
      </c>
      <c r="AA9" s="193">
        <v>186</v>
      </c>
      <c r="AB9" s="191">
        <v>7</v>
      </c>
      <c r="AC9" s="193">
        <v>175</v>
      </c>
      <c r="AD9" s="191">
        <v>6</v>
      </c>
      <c r="AE9" s="193">
        <v>190</v>
      </c>
      <c r="AF9" s="196">
        <v>7</v>
      </c>
      <c r="AG9" s="197">
        <v>211</v>
      </c>
      <c r="AH9" s="196">
        <v>5</v>
      </c>
      <c r="AI9" s="197">
        <v>130</v>
      </c>
      <c r="AJ9" s="196">
        <v>9</v>
      </c>
      <c r="AK9" s="198">
        <v>42</v>
      </c>
      <c r="AL9" s="196">
        <v>7</v>
      </c>
      <c r="AM9" s="198">
        <v>205</v>
      </c>
      <c r="AN9" s="196">
        <v>10</v>
      </c>
      <c r="AO9" s="198">
        <v>205</v>
      </c>
      <c r="AP9" s="196">
        <v>11</v>
      </c>
      <c r="AQ9" s="198">
        <v>187</v>
      </c>
      <c r="AR9" s="213">
        <v>7</v>
      </c>
      <c r="AS9" s="214">
        <f>95+35</f>
        <v>130</v>
      </c>
      <c r="AT9" s="213">
        <v>5</v>
      </c>
      <c r="AU9" s="214">
        <v>81</v>
      </c>
      <c r="AV9" s="213">
        <v>10</v>
      </c>
      <c r="AW9" s="214">
        <v>95</v>
      </c>
      <c r="AX9" s="213">
        <v>8</v>
      </c>
      <c r="AY9" s="214">
        <v>108</v>
      </c>
      <c r="AZ9" s="213">
        <v>10</v>
      </c>
      <c r="BA9" s="214">
        <v>103</v>
      </c>
      <c r="BB9" s="213">
        <v>11</v>
      </c>
      <c r="BC9" s="214">
        <v>204</v>
      </c>
      <c r="BD9" s="208" t="s">
        <v>8022</v>
      </c>
      <c r="BE9" s="198"/>
      <c r="BF9" s="208">
        <v>10</v>
      </c>
      <c r="BG9" s="198">
        <v>233</v>
      </c>
      <c r="BH9" s="208">
        <v>8</v>
      </c>
      <c r="BI9" s="198">
        <v>191</v>
      </c>
      <c r="BJ9" s="208">
        <v>10</v>
      </c>
      <c r="BK9" s="198">
        <v>217</v>
      </c>
      <c r="BL9" s="208">
        <v>6</v>
      </c>
      <c r="BM9" s="198">
        <v>361</v>
      </c>
      <c r="BN9" s="208">
        <v>8</v>
      </c>
      <c r="BO9" s="198">
        <v>214</v>
      </c>
      <c r="BP9" s="208">
        <v>9</v>
      </c>
      <c r="BQ9" s="198">
        <v>151</v>
      </c>
      <c r="BR9" s="208">
        <v>6</v>
      </c>
      <c r="BS9" s="198">
        <v>172</v>
      </c>
      <c r="BT9" s="196">
        <v>6</v>
      </c>
      <c r="BU9" s="198">
        <v>182</v>
      </c>
      <c r="BW9" s="208"/>
      <c r="BX9" s="198"/>
    </row>
    <row r="10" spans="1:76" s="84" customFormat="1" ht="30" customHeight="1">
      <c r="A10" s="200" t="s">
        <v>8029</v>
      </c>
      <c r="B10" s="203" t="s">
        <v>8028</v>
      </c>
      <c r="C10" s="211"/>
      <c r="D10" s="212"/>
      <c r="E10" s="211"/>
      <c r="F10" s="212"/>
      <c r="G10" s="211"/>
      <c r="H10" s="212"/>
      <c r="I10" s="211"/>
      <c r="J10" s="212"/>
      <c r="K10" s="211"/>
      <c r="L10" s="212"/>
      <c r="M10" s="211"/>
      <c r="N10" s="212"/>
      <c r="O10" s="211"/>
      <c r="P10" s="212"/>
      <c r="Q10" s="211"/>
      <c r="R10" s="212"/>
      <c r="S10" s="211"/>
      <c r="T10" s="191">
        <v>52</v>
      </c>
      <c r="U10" s="193">
        <v>192</v>
      </c>
      <c r="V10" s="205" t="s">
        <v>8022</v>
      </c>
      <c r="W10" s="206"/>
      <c r="X10" s="191">
        <v>57</v>
      </c>
      <c r="Y10" s="193">
        <v>182</v>
      </c>
      <c r="Z10" s="205" t="s">
        <v>8022</v>
      </c>
      <c r="AA10" s="206"/>
      <c r="AB10" s="205" t="s">
        <v>8022</v>
      </c>
      <c r="AC10" s="206"/>
      <c r="AD10" s="191">
        <v>55</v>
      </c>
      <c r="AE10" s="193">
        <v>172</v>
      </c>
      <c r="AF10" s="196">
        <v>47</v>
      </c>
      <c r="AG10" s="197">
        <v>156</v>
      </c>
      <c r="AH10" s="205" t="s">
        <v>8022</v>
      </c>
      <c r="AI10" s="207"/>
      <c r="AJ10" s="196">
        <v>56</v>
      </c>
      <c r="AK10" s="198">
        <v>374</v>
      </c>
      <c r="AL10" s="205" t="s">
        <v>8022</v>
      </c>
      <c r="AM10" s="207"/>
      <c r="AN10" s="196">
        <v>44</v>
      </c>
      <c r="AO10" s="198">
        <v>174</v>
      </c>
      <c r="AP10" s="205" t="s">
        <v>8022</v>
      </c>
      <c r="AQ10" s="207"/>
      <c r="AR10" s="205" t="s">
        <v>8022</v>
      </c>
      <c r="AS10" s="207"/>
      <c r="AT10" s="208" t="s">
        <v>8022</v>
      </c>
      <c r="AU10" s="198"/>
      <c r="AV10" s="208">
        <v>53</v>
      </c>
      <c r="AW10" s="198">
        <v>180</v>
      </c>
      <c r="AX10" s="208" t="s">
        <v>8022</v>
      </c>
      <c r="AY10" s="198"/>
      <c r="AZ10" s="208" t="s">
        <v>8022</v>
      </c>
      <c r="BA10" s="198"/>
      <c r="BB10" s="208" t="s">
        <v>8022</v>
      </c>
      <c r="BC10" s="198"/>
      <c r="BD10" s="208">
        <v>37</v>
      </c>
      <c r="BE10" s="198">
        <v>163</v>
      </c>
      <c r="BF10" s="208" t="s">
        <v>8022</v>
      </c>
      <c r="BG10" s="198"/>
      <c r="BH10" s="208" t="s">
        <v>8022</v>
      </c>
      <c r="BI10" s="198"/>
      <c r="BJ10" s="208" t="s">
        <v>8022</v>
      </c>
      <c r="BK10" s="198"/>
      <c r="BL10" s="208">
        <v>10</v>
      </c>
      <c r="BM10" s="198">
        <v>197</v>
      </c>
      <c r="BN10" s="208" t="s">
        <v>8022</v>
      </c>
      <c r="BO10" s="198"/>
      <c r="BP10" s="208">
        <v>30</v>
      </c>
      <c r="BQ10" s="198">
        <v>160</v>
      </c>
      <c r="BR10" s="208" t="s">
        <v>8022</v>
      </c>
      <c r="BS10" s="198"/>
      <c r="BT10" s="196">
        <v>52</v>
      </c>
      <c r="BU10" s="198">
        <v>184</v>
      </c>
      <c r="BW10" s="208"/>
      <c r="BX10" s="198"/>
    </row>
    <row r="11" spans="1:76" s="84" customFormat="1" ht="30" customHeight="1">
      <c r="A11" s="200" t="s">
        <v>8030</v>
      </c>
      <c r="B11" s="203" t="s">
        <v>8031</v>
      </c>
      <c r="C11" s="211"/>
      <c r="D11" s="212"/>
      <c r="E11" s="211"/>
      <c r="F11" s="212"/>
      <c r="G11" s="211"/>
      <c r="H11" s="212"/>
      <c r="I11" s="211"/>
      <c r="J11" s="212"/>
      <c r="K11" s="211"/>
      <c r="L11" s="212"/>
      <c r="M11" s="211"/>
      <c r="N11" s="212"/>
      <c r="O11" s="211"/>
      <c r="P11" s="212"/>
      <c r="Q11" s="211"/>
      <c r="R11" s="212"/>
      <c r="S11" s="211"/>
      <c r="T11" s="212"/>
      <c r="U11" s="211"/>
      <c r="V11" s="212"/>
      <c r="W11" s="211"/>
      <c r="X11" s="212"/>
      <c r="Y11" s="211"/>
      <c r="Z11" s="191">
        <v>23</v>
      </c>
      <c r="AA11" s="193">
        <v>150</v>
      </c>
      <c r="AB11" s="205" t="s">
        <v>8022</v>
      </c>
      <c r="AC11" s="206"/>
      <c r="AD11" s="191">
        <v>25</v>
      </c>
      <c r="AE11" s="193">
        <v>85</v>
      </c>
      <c r="AF11" s="196">
        <v>26</v>
      </c>
      <c r="AG11" s="197">
        <v>85</v>
      </c>
      <c r="AH11" s="196">
        <v>20</v>
      </c>
      <c r="AI11" s="197">
        <v>100</v>
      </c>
      <c r="AJ11" s="196">
        <v>19</v>
      </c>
      <c r="AK11" s="198">
        <v>56</v>
      </c>
      <c r="AL11" s="196">
        <v>17</v>
      </c>
      <c r="AM11" s="198">
        <v>60</v>
      </c>
      <c r="AN11" s="196">
        <v>20</v>
      </c>
      <c r="AO11" s="198">
        <v>62</v>
      </c>
      <c r="AP11" s="196">
        <v>26</v>
      </c>
      <c r="AQ11" s="198">
        <v>52</v>
      </c>
      <c r="AR11" s="196">
        <v>22</v>
      </c>
      <c r="AS11" s="198">
        <v>60</v>
      </c>
      <c r="AT11" s="196">
        <v>3</v>
      </c>
      <c r="AU11" s="198">
        <v>46</v>
      </c>
      <c r="AV11" s="208" t="s">
        <v>8022</v>
      </c>
      <c r="AW11" s="198"/>
      <c r="AX11" s="208" t="s">
        <v>8022</v>
      </c>
      <c r="AY11" s="198"/>
      <c r="AZ11" s="208" t="s">
        <v>8022</v>
      </c>
      <c r="BA11" s="198"/>
      <c r="BB11" s="208" t="s">
        <v>8022</v>
      </c>
      <c r="BC11" s="198"/>
      <c r="BD11" s="208" t="s">
        <v>8022</v>
      </c>
      <c r="BE11" s="198"/>
      <c r="BF11" s="208" t="s">
        <v>8022</v>
      </c>
      <c r="BG11" s="198"/>
      <c r="BH11" s="208" t="s">
        <v>8022</v>
      </c>
      <c r="BI11" s="198"/>
      <c r="BJ11" s="208" t="s">
        <v>8022</v>
      </c>
      <c r="BK11" s="198"/>
      <c r="BL11" s="208" t="s">
        <v>8022</v>
      </c>
      <c r="BM11" s="198"/>
      <c r="BN11" s="208" t="s">
        <v>8022</v>
      </c>
      <c r="BO11" s="198"/>
      <c r="BP11" s="208" t="s">
        <v>8022</v>
      </c>
      <c r="BQ11" s="198"/>
      <c r="BR11" s="208" t="s">
        <v>8022</v>
      </c>
      <c r="BS11" s="198"/>
      <c r="BT11" s="196" t="s">
        <v>8022</v>
      </c>
      <c r="BU11" s="198"/>
      <c r="BW11" s="208"/>
      <c r="BX11" s="198"/>
    </row>
    <row r="12" spans="1:76" s="84" customFormat="1" ht="30" customHeight="1">
      <c r="A12" s="200" t="s">
        <v>8032</v>
      </c>
      <c r="B12" s="191">
        <v>178</v>
      </c>
      <c r="C12" s="193">
        <v>396</v>
      </c>
      <c r="D12" s="191">
        <v>179</v>
      </c>
      <c r="E12" s="193">
        <v>440</v>
      </c>
      <c r="F12" s="191">
        <v>199</v>
      </c>
      <c r="G12" s="193">
        <v>450</v>
      </c>
      <c r="H12" s="191">
        <v>219</v>
      </c>
      <c r="I12" s="193">
        <v>548</v>
      </c>
      <c r="J12" s="191">
        <v>236</v>
      </c>
      <c r="K12" s="193">
        <v>560</v>
      </c>
      <c r="L12" s="191">
        <v>240</v>
      </c>
      <c r="M12" s="193">
        <v>532</v>
      </c>
      <c r="N12" s="191">
        <v>257</v>
      </c>
      <c r="O12" s="193">
        <v>450</v>
      </c>
      <c r="P12" s="191">
        <v>263</v>
      </c>
      <c r="Q12" s="193">
        <v>550</v>
      </c>
      <c r="R12" s="191">
        <v>260</v>
      </c>
      <c r="S12" s="193">
        <v>610</v>
      </c>
      <c r="T12" s="191">
        <v>257</v>
      </c>
      <c r="U12" s="193">
        <v>590</v>
      </c>
      <c r="V12" s="191">
        <v>271</v>
      </c>
      <c r="W12" s="193">
        <v>610</v>
      </c>
      <c r="X12" s="191">
        <v>276</v>
      </c>
      <c r="Y12" s="193">
        <v>640</v>
      </c>
      <c r="Z12" s="191">
        <v>294</v>
      </c>
      <c r="AA12" s="193">
        <v>715</v>
      </c>
      <c r="AB12" s="191">
        <v>308</v>
      </c>
      <c r="AC12" s="193">
        <v>780</v>
      </c>
      <c r="AD12" s="191">
        <v>286</v>
      </c>
      <c r="AE12" s="193">
        <v>800</v>
      </c>
      <c r="AF12" s="196">
        <v>298</v>
      </c>
      <c r="AG12" s="197">
        <v>543</v>
      </c>
      <c r="AH12" s="196">
        <v>298</v>
      </c>
      <c r="AI12" s="197">
        <v>985</v>
      </c>
      <c r="AJ12" s="196">
        <v>288</v>
      </c>
      <c r="AK12" s="198">
        <v>891</v>
      </c>
      <c r="AL12" s="196">
        <v>294</v>
      </c>
      <c r="AM12" s="198">
        <v>610</v>
      </c>
      <c r="AN12" s="196">
        <v>294</v>
      </c>
      <c r="AO12" s="198">
        <v>674</v>
      </c>
      <c r="AP12" s="196">
        <v>295</v>
      </c>
      <c r="AQ12" s="198">
        <v>583</v>
      </c>
      <c r="AR12" s="196">
        <v>291</v>
      </c>
      <c r="AS12" s="198">
        <v>648</v>
      </c>
      <c r="AT12" s="196">
        <v>279</v>
      </c>
      <c r="AU12" s="198">
        <v>677</v>
      </c>
      <c r="AV12" s="196">
        <v>319</v>
      </c>
      <c r="AW12" s="198">
        <v>693</v>
      </c>
      <c r="AX12" s="196">
        <v>316</v>
      </c>
      <c r="AY12" s="198">
        <v>713</v>
      </c>
      <c r="AZ12" s="196">
        <v>299</v>
      </c>
      <c r="BA12" s="198">
        <v>660</v>
      </c>
      <c r="BB12" s="196">
        <v>296</v>
      </c>
      <c r="BC12" s="198">
        <v>767</v>
      </c>
      <c r="BD12" s="196">
        <v>303</v>
      </c>
      <c r="BE12" s="198">
        <v>738</v>
      </c>
      <c r="BF12" s="196">
        <v>303</v>
      </c>
      <c r="BG12" s="198">
        <v>713</v>
      </c>
      <c r="BH12" s="196">
        <v>248</v>
      </c>
      <c r="BI12" s="198">
        <v>653</v>
      </c>
      <c r="BJ12" s="196">
        <v>257</v>
      </c>
      <c r="BK12" s="198">
        <v>577</v>
      </c>
      <c r="BL12" s="196">
        <v>252</v>
      </c>
      <c r="BM12" s="198">
        <v>828</v>
      </c>
      <c r="BN12" s="196">
        <v>230</v>
      </c>
      <c r="BO12" s="198">
        <v>945</v>
      </c>
      <c r="BP12" s="196">
        <v>226</v>
      </c>
      <c r="BQ12" s="198">
        <v>1074</v>
      </c>
      <c r="BR12" s="196">
        <v>203</v>
      </c>
      <c r="BS12" s="198">
        <v>784</v>
      </c>
      <c r="BT12" s="196">
        <v>268</v>
      </c>
      <c r="BU12" s="198">
        <v>488</v>
      </c>
      <c r="BW12" s="208"/>
      <c r="BX12" s="198"/>
    </row>
    <row r="13" spans="1:76" s="84" customFormat="1" ht="30" customHeight="1">
      <c r="A13" s="215" t="s">
        <v>8033</v>
      </c>
      <c r="B13" s="191">
        <v>155</v>
      </c>
      <c r="C13" s="193">
        <v>270</v>
      </c>
      <c r="D13" s="205" t="s">
        <v>8022</v>
      </c>
      <c r="E13" s="206"/>
      <c r="F13" s="191">
        <v>168</v>
      </c>
      <c r="G13" s="193">
        <v>370</v>
      </c>
      <c r="H13" s="205" t="s">
        <v>8022</v>
      </c>
      <c r="I13" s="206"/>
      <c r="J13" s="191">
        <v>223</v>
      </c>
      <c r="K13" s="193">
        <v>320</v>
      </c>
      <c r="L13" s="205" t="s">
        <v>8022</v>
      </c>
      <c r="M13" s="206"/>
      <c r="N13" s="191">
        <v>206</v>
      </c>
      <c r="O13" s="193">
        <v>328</v>
      </c>
      <c r="P13" s="205" t="s">
        <v>8022</v>
      </c>
      <c r="Q13" s="206"/>
      <c r="R13" s="191">
        <v>360</v>
      </c>
      <c r="S13" s="193">
        <v>578</v>
      </c>
      <c r="T13" s="205" t="s">
        <v>8022</v>
      </c>
      <c r="U13" s="206"/>
      <c r="V13" s="191">
        <v>400</v>
      </c>
      <c r="W13" s="193">
        <v>461</v>
      </c>
      <c r="X13" s="205" t="s">
        <v>8022</v>
      </c>
      <c r="Y13" s="206"/>
      <c r="Z13" s="191">
        <v>372</v>
      </c>
      <c r="AA13" s="193">
        <v>600</v>
      </c>
      <c r="AB13" s="205" t="s">
        <v>8022</v>
      </c>
      <c r="AC13" s="206"/>
      <c r="AD13" s="191">
        <v>281</v>
      </c>
      <c r="AE13" s="193">
        <v>450</v>
      </c>
      <c r="AF13" s="205" t="s">
        <v>8022</v>
      </c>
      <c r="AG13" s="207"/>
      <c r="AH13" s="196">
        <v>180</v>
      </c>
      <c r="AI13" s="197">
        <v>449</v>
      </c>
      <c r="AJ13" s="205" t="s">
        <v>8022</v>
      </c>
      <c r="AK13" s="207"/>
      <c r="AL13" s="196">
        <v>196</v>
      </c>
      <c r="AM13" s="198">
        <v>719</v>
      </c>
      <c r="AN13" s="205" t="s">
        <v>8022</v>
      </c>
      <c r="AO13" s="207"/>
      <c r="AP13" s="196">
        <v>143</v>
      </c>
      <c r="AQ13" s="198">
        <v>200</v>
      </c>
      <c r="AR13" s="205" t="s">
        <v>8022</v>
      </c>
      <c r="AS13" s="207"/>
      <c r="AT13" s="196">
        <v>172</v>
      </c>
      <c r="AU13" s="198">
        <v>253</v>
      </c>
      <c r="AV13" s="196">
        <v>144</v>
      </c>
      <c r="AW13" s="198">
        <v>218</v>
      </c>
      <c r="AX13" s="196">
        <v>150</v>
      </c>
      <c r="AY13" s="198">
        <v>199</v>
      </c>
      <c r="AZ13" s="196">
        <v>134</v>
      </c>
      <c r="BA13" s="198">
        <v>190</v>
      </c>
      <c r="BB13" s="196">
        <v>128</v>
      </c>
      <c r="BC13" s="198">
        <v>188</v>
      </c>
      <c r="BD13" s="196">
        <v>158</v>
      </c>
      <c r="BE13" s="198">
        <v>235</v>
      </c>
      <c r="BF13" s="196">
        <v>170</v>
      </c>
      <c r="BG13" s="198">
        <v>234</v>
      </c>
      <c r="BH13" s="196">
        <v>111</v>
      </c>
      <c r="BI13" s="198">
        <v>191</v>
      </c>
      <c r="BJ13" s="196">
        <v>59</v>
      </c>
      <c r="BK13" s="198">
        <v>186</v>
      </c>
      <c r="BL13" s="196">
        <v>94</v>
      </c>
      <c r="BM13" s="198">
        <v>152</v>
      </c>
      <c r="BN13" s="196">
        <v>92</v>
      </c>
      <c r="BO13" s="198">
        <v>159</v>
      </c>
      <c r="BP13" s="196">
        <v>75</v>
      </c>
      <c r="BQ13" s="198">
        <v>113</v>
      </c>
      <c r="BR13" s="196">
        <v>149</v>
      </c>
      <c r="BS13" s="198">
        <v>240</v>
      </c>
      <c r="BT13" s="196">
        <v>149</v>
      </c>
      <c r="BU13" s="198">
        <v>277</v>
      </c>
      <c r="BW13" s="196"/>
      <c r="BX13" s="198"/>
    </row>
    <row r="14" spans="1:76" s="84" customFormat="1" ht="30" customHeight="1">
      <c r="A14" s="200" t="s">
        <v>8034</v>
      </c>
      <c r="B14" s="203" t="s">
        <v>8035</v>
      </c>
      <c r="C14" s="211"/>
      <c r="D14" s="212"/>
      <c r="E14" s="211"/>
      <c r="F14" s="191">
        <v>55</v>
      </c>
      <c r="G14" s="193">
        <v>350</v>
      </c>
      <c r="H14" s="191">
        <v>37</v>
      </c>
      <c r="I14" s="193">
        <v>250</v>
      </c>
      <c r="J14" s="191">
        <v>48</v>
      </c>
      <c r="K14" s="193">
        <v>260</v>
      </c>
      <c r="L14" s="191">
        <v>68</v>
      </c>
      <c r="M14" s="193">
        <v>250</v>
      </c>
      <c r="N14" s="191">
        <v>69</v>
      </c>
      <c r="O14" s="193">
        <v>330</v>
      </c>
      <c r="P14" s="191">
        <v>68</v>
      </c>
      <c r="Q14" s="193">
        <v>273</v>
      </c>
      <c r="R14" s="191">
        <v>75</v>
      </c>
      <c r="S14" s="193">
        <v>351</v>
      </c>
      <c r="T14" s="191">
        <v>71</v>
      </c>
      <c r="U14" s="193">
        <v>300</v>
      </c>
      <c r="V14" s="191">
        <v>59</v>
      </c>
      <c r="W14" s="193">
        <v>225</v>
      </c>
      <c r="X14" s="191">
        <v>56</v>
      </c>
      <c r="Y14" s="193">
        <v>230</v>
      </c>
      <c r="Z14" s="191">
        <v>60</v>
      </c>
      <c r="AA14" s="193">
        <v>240</v>
      </c>
      <c r="AB14" s="191">
        <v>98</v>
      </c>
      <c r="AC14" s="193">
        <v>270</v>
      </c>
      <c r="AD14" s="191">
        <v>84</v>
      </c>
      <c r="AE14" s="193">
        <v>240</v>
      </c>
      <c r="AF14" s="196">
        <v>84</v>
      </c>
      <c r="AG14" s="197">
        <v>172</v>
      </c>
      <c r="AH14" s="196">
        <v>84</v>
      </c>
      <c r="AI14" s="197">
        <v>224</v>
      </c>
      <c r="AJ14" s="196">
        <v>89</v>
      </c>
      <c r="AK14" s="198">
        <v>195</v>
      </c>
      <c r="AL14" s="196">
        <v>13</v>
      </c>
      <c r="AM14" s="198">
        <v>158</v>
      </c>
      <c r="AN14" s="196">
        <v>60</v>
      </c>
      <c r="AO14" s="198">
        <v>112</v>
      </c>
      <c r="AP14" s="196">
        <v>49</v>
      </c>
      <c r="AQ14" s="198">
        <v>120</v>
      </c>
      <c r="AR14" s="196">
        <v>72</v>
      </c>
      <c r="AS14" s="198">
        <v>187</v>
      </c>
      <c r="AT14" s="196">
        <v>82</v>
      </c>
      <c r="AU14" s="198">
        <v>201</v>
      </c>
      <c r="AV14" s="196">
        <v>81</v>
      </c>
      <c r="AW14" s="198">
        <v>195</v>
      </c>
      <c r="AX14" s="196">
        <v>66</v>
      </c>
      <c r="AY14" s="198">
        <v>185</v>
      </c>
      <c r="AZ14" s="196">
        <v>72</v>
      </c>
      <c r="BA14" s="198">
        <v>235</v>
      </c>
      <c r="BB14" s="196">
        <v>58</v>
      </c>
      <c r="BC14" s="198">
        <v>192</v>
      </c>
      <c r="BD14" s="196">
        <v>72</v>
      </c>
      <c r="BE14" s="198">
        <v>216</v>
      </c>
      <c r="BF14" s="196">
        <v>76</v>
      </c>
      <c r="BG14" s="198">
        <v>244</v>
      </c>
      <c r="BH14" s="196">
        <v>74</v>
      </c>
      <c r="BI14" s="198">
        <v>254</v>
      </c>
      <c r="BJ14" s="196">
        <v>68</v>
      </c>
      <c r="BK14" s="198">
        <v>217</v>
      </c>
      <c r="BL14" s="196">
        <v>68</v>
      </c>
      <c r="BM14" s="198">
        <v>302</v>
      </c>
      <c r="BN14" s="196">
        <v>20</v>
      </c>
      <c r="BO14" s="198">
        <v>242</v>
      </c>
      <c r="BP14" s="196">
        <v>60</v>
      </c>
      <c r="BQ14" s="198">
        <v>119</v>
      </c>
      <c r="BR14" s="196">
        <v>55</v>
      </c>
      <c r="BS14" s="198">
        <v>197</v>
      </c>
      <c r="BT14" s="196">
        <v>55</v>
      </c>
      <c r="BU14" s="198">
        <v>214</v>
      </c>
      <c r="BW14" s="196"/>
      <c r="BX14" s="198"/>
    </row>
    <row r="15" spans="1:76" s="84" customFormat="1" ht="30" customHeight="1">
      <c r="A15" s="200" t="s">
        <v>8036</v>
      </c>
      <c r="B15" s="191">
        <v>48</v>
      </c>
      <c r="C15" s="193">
        <v>153</v>
      </c>
      <c r="D15" s="191">
        <v>47</v>
      </c>
      <c r="E15" s="193">
        <v>161</v>
      </c>
      <c r="F15" s="191">
        <v>49</v>
      </c>
      <c r="G15" s="193">
        <v>180</v>
      </c>
      <c r="H15" s="208">
        <v>55</v>
      </c>
      <c r="I15" s="216" t="s">
        <v>8037</v>
      </c>
      <c r="J15" s="191">
        <v>89</v>
      </c>
      <c r="K15" s="193">
        <v>245</v>
      </c>
      <c r="L15" s="191">
        <v>70</v>
      </c>
      <c r="M15" s="193">
        <v>224</v>
      </c>
      <c r="N15" s="191">
        <v>88</v>
      </c>
      <c r="O15" s="193">
        <v>210</v>
      </c>
      <c r="P15" s="217">
        <v>105</v>
      </c>
      <c r="Q15" s="193">
        <v>275</v>
      </c>
      <c r="R15" s="191">
        <v>43</v>
      </c>
      <c r="S15" s="193">
        <v>300</v>
      </c>
      <c r="T15" s="191">
        <v>118</v>
      </c>
      <c r="U15" s="193">
        <v>314</v>
      </c>
      <c r="V15" s="191">
        <v>90</v>
      </c>
      <c r="W15" s="193">
        <v>223</v>
      </c>
      <c r="X15" s="191">
        <v>84</v>
      </c>
      <c r="Y15" s="193">
        <v>238</v>
      </c>
      <c r="Z15" s="191">
        <v>88</v>
      </c>
      <c r="AA15" s="193">
        <v>186</v>
      </c>
      <c r="AB15" s="191">
        <v>98</v>
      </c>
      <c r="AC15" s="193">
        <v>223</v>
      </c>
      <c r="AD15" s="191">
        <v>144</v>
      </c>
      <c r="AE15" s="193">
        <v>280</v>
      </c>
      <c r="AF15" s="196">
        <v>132</v>
      </c>
      <c r="AG15" s="197">
        <v>244</v>
      </c>
      <c r="AH15" s="196">
        <v>128</v>
      </c>
      <c r="AI15" s="197">
        <v>240</v>
      </c>
      <c r="AJ15" s="196">
        <v>136</v>
      </c>
      <c r="AK15" s="198">
        <v>720</v>
      </c>
      <c r="AL15" s="196">
        <v>165</v>
      </c>
      <c r="AM15" s="198">
        <v>846</v>
      </c>
      <c r="AN15" s="196">
        <v>131</v>
      </c>
      <c r="AO15" s="198">
        <v>256</v>
      </c>
      <c r="AP15" s="196">
        <v>148</v>
      </c>
      <c r="AQ15" s="198">
        <v>281</v>
      </c>
      <c r="AR15" s="196">
        <f>87+85+8</f>
        <v>180</v>
      </c>
      <c r="AS15" s="198">
        <v>287</v>
      </c>
      <c r="AT15" s="213">
        <v>173</v>
      </c>
      <c r="AU15" s="214">
        <v>296</v>
      </c>
      <c r="AV15" s="213">
        <v>194</v>
      </c>
      <c r="AW15" s="214">
        <v>315</v>
      </c>
      <c r="AX15" s="213">
        <v>171</v>
      </c>
      <c r="AY15" s="214">
        <v>311</v>
      </c>
      <c r="AZ15" s="213">
        <v>128</v>
      </c>
      <c r="BA15" s="214">
        <v>239</v>
      </c>
      <c r="BB15" s="213">
        <v>97</v>
      </c>
      <c r="BC15" s="214">
        <v>178</v>
      </c>
      <c r="BD15" s="213">
        <v>121</v>
      </c>
      <c r="BE15" s="214">
        <v>210</v>
      </c>
      <c r="BF15" s="213">
        <v>122</v>
      </c>
      <c r="BG15" s="214">
        <v>212</v>
      </c>
      <c r="BH15" s="213">
        <v>125</v>
      </c>
      <c r="BI15" s="214">
        <v>222</v>
      </c>
      <c r="BJ15" s="213">
        <v>100</v>
      </c>
      <c r="BK15" s="214">
        <v>182</v>
      </c>
      <c r="BL15" s="213">
        <v>103</v>
      </c>
      <c r="BM15" s="214">
        <v>195</v>
      </c>
      <c r="BN15" s="213">
        <v>60</v>
      </c>
      <c r="BO15" s="214">
        <v>192</v>
      </c>
      <c r="BP15" s="213">
        <v>60</v>
      </c>
      <c r="BQ15" s="214">
        <v>205</v>
      </c>
      <c r="BR15" s="213">
        <v>124</v>
      </c>
      <c r="BS15" s="214">
        <v>214</v>
      </c>
      <c r="BT15" s="196">
        <v>80</v>
      </c>
      <c r="BU15" s="198">
        <v>216</v>
      </c>
      <c r="BW15" s="213"/>
      <c r="BX15" s="214"/>
    </row>
    <row r="16" spans="1:76" s="84" customFormat="1" ht="30" customHeight="1">
      <c r="A16" s="200" t="s">
        <v>8038</v>
      </c>
      <c r="B16" s="208">
        <v>31</v>
      </c>
      <c r="C16" s="216" t="s">
        <v>8037</v>
      </c>
      <c r="D16" s="208">
        <v>32</v>
      </c>
      <c r="E16" s="216" t="s">
        <v>8037</v>
      </c>
      <c r="F16" s="208">
        <v>34</v>
      </c>
      <c r="G16" s="216" t="s">
        <v>8037</v>
      </c>
      <c r="H16" s="191">
        <v>58</v>
      </c>
      <c r="I16" s="193">
        <v>230</v>
      </c>
      <c r="J16" s="191">
        <v>63</v>
      </c>
      <c r="K16" s="193">
        <v>220</v>
      </c>
      <c r="L16" s="191">
        <v>75</v>
      </c>
      <c r="M16" s="193">
        <v>210</v>
      </c>
      <c r="N16" s="191">
        <v>105</v>
      </c>
      <c r="O16" s="193">
        <v>300</v>
      </c>
      <c r="P16" s="191">
        <v>98</v>
      </c>
      <c r="Q16" s="193">
        <v>250</v>
      </c>
      <c r="R16" s="191">
        <v>41</v>
      </c>
      <c r="S16" s="193">
        <v>223</v>
      </c>
      <c r="T16" s="191">
        <v>95</v>
      </c>
      <c r="U16" s="193">
        <v>290</v>
      </c>
      <c r="V16" s="191">
        <v>102</v>
      </c>
      <c r="W16" s="193">
        <v>226</v>
      </c>
      <c r="X16" s="191">
        <v>125</v>
      </c>
      <c r="Y16" s="193">
        <v>283</v>
      </c>
      <c r="Z16" s="191">
        <v>101</v>
      </c>
      <c r="AA16" s="193">
        <v>261</v>
      </c>
      <c r="AB16" s="191">
        <v>94</v>
      </c>
      <c r="AC16" s="193">
        <v>193</v>
      </c>
      <c r="AD16" s="191">
        <v>144</v>
      </c>
      <c r="AE16" s="193">
        <v>239</v>
      </c>
      <c r="AF16" s="196">
        <v>142</v>
      </c>
      <c r="AG16" s="197">
        <v>300</v>
      </c>
      <c r="AH16" s="196">
        <v>132</v>
      </c>
      <c r="AI16" s="197">
        <v>270</v>
      </c>
      <c r="AJ16" s="196">
        <v>123</v>
      </c>
      <c r="AK16" s="198">
        <v>418</v>
      </c>
      <c r="AL16" s="196">
        <v>117</v>
      </c>
      <c r="AM16" s="198">
        <v>376</v>
      </c>
      <c r="AN16" s="196">
        <v>95</v>
      </c>
      <c r="AO16" s="198">
        <v>174</v>
      </c>
      <c r="AP16" s="196">
        <v>110</v>
      </c>
      <c r="AQ16" s="198">
        <v>178</v>
      </c>
      <c r="AR16" s="196">
        <f>48+69</f>
        <v>117</v>
      </c>
      <c r="AS16" s="198">
        <v>183</v>
      </c>
      <c r="AT16" s="213">
        <v>115</v>
      </c>
      <c r="AU16" s="214">
        <v>167</v>
      </c>
      <c r="AV16" s="213">
        <v>116</v>
      </c>
      <c r="AW16" s="214">
        <v>177</v>
      </c>
      <c r="AX16" s="213">
        <v>126</v>
      </c>
      <c r="AY16" s="214">
        <v>199</v>
      </c>
      <c r="AZ16" s="213">
        <v>103</v>
      </c>
      <c r="BA16" s="214">
        <v>167</v>
      </c>
      <c r="BB16" s="213">
        <v>109</v>
      </c>
      <c r="BC16" s="214">
        <v>169</v>
      </c>
      <c r="BD16" s="213">
        <v>87</v>
      </c>
      <c r="BE16" s="214">
        <v>144</v>
      </c>
      <c r="BF16" s="213">
        <v>95</v>
      </c>
      <c r="BG16" s="214">
        <v>150</v>
      </c>
      <c r="BH16" s="213">
        <v>79</v>
      </c>
      <c r="BI16" s="214">
        <v>123</v>
      </c>
      <c r="BJ16" s="213">
        <v>80</v>
      </c>
      <c r="BK16" s="214">
        <v>143</v>
      </c>
      <c r="BL16" s="213">
        <v>73</v>
      </c>
      <c r="BM16" s="214">
        <v>136</v>
      </c>
      <c r="BN16" s="213">
        <v>70</v>
      </c>
      <c r="BO16" s="214">
        <v>142</v>
      </c>
      <c r="BP16" s="213">
        <v>70</v>
      </c>
      <c r="BQ16" s="214">
        <v>147</v>
      </c>
      <c r="BR16" s="213">
        <v>95</v>
      </c>
      <c r="BS16" s="214">
        <v>128</v>
      </c>
      <c r="BT16" s="196">
        <v>70</v>
      </c>
      <c r="BU16" s="198">
        <v>149</v>
      </c>
      <c r="BW16" s="213"/>
      <c r="BX16" s="214"/>
    </row>
    <row r="17" spans="1:76" s="84" customFormat="1" ht="30" customHeight="1">
      <c r="A17" s="200" t="s">
        <v>8039</v>
      </c>
      <c r="B17" s="191">
        <v>107</v>
      </c>
      <c r="C17" s="193">
        <v>423</v>
      </c>
      <c r="D17" s="191">
        <v>73</v>
      </c>
      <c r="E17" s="193">
        <v>411</v>
      </c>
      <c r="F17" s="191">
        <v>107</v>
      </c>
      <c r="G17" s="193">
        <v>450</v>
      </c>
      <c r="H17" s="191">
        <v>126</v>
      </c>
      <c r="I17" s="193">
        <v>450</v>
      </c>
      <c r="J17" s="205" t="s">
        <v>8022</v>
      </c>
      <c r="K17" s="206"/>
      <c r="L17" s="191">
        <v>119</v>
      </c>
      <c r="M17" s="193">
        <v>230</v>
      </c>
      <c r="N17" s="191">
        <v>85</v>
      </c>
      <c r="O17" s="193">
        <v>288</v>
      </c>
      <c r="P17" s="191">
        <v>78</v>
      </c>
      <c r="Q17" s="193">
        <v>286</v>
      </c>
      <c r="R17" s="205" t="s">
        <v>8022</v>
      </c>
      <c r="S17" s="206"/>
      <c r="T17" s="191">
        <v>57</v>
      </c>
      <c r="U17" s="193">
        <v>200</v>
      </c>
      <c r="V17" s="191">
        <v>74</v>
      </c>
      <c r="W17" s="193">
        <v>200</v>
      </c>
      <c r="X17" s="191">
        <v>66</v>
      </c>
      <c r="Y17" s="193">
        <v>270</v>
      </c>
      <c r="Z17" s="205" t="s">
        <v>8022</v>
      </c>
      <c r="AA17" s="206"/>
      <c r="AB17" s="191">
        <v>64</v>
      </c>
      <c r="AC17" s="193">
        <v>152</v>
      </c>
      <c r="AD17" s="191">
        <v>84</v>
      </c>
      <c r="AE17" s="193">
        <v>195</v>
      </c>
      <c r="AF17" s="196">
        <v>88</v>
      </c>
      <c r="AG17" s="197">
        <v>211</v>
      </c>
      <c r="AH17" s="196">
        <v>83</v>
      </c>
      <c r="AI17" s="197">
        <v>155</v>
      </c>
      <c r="AJ17" s="196">
        <v>79</v>
      </c>
      <c r="AK17" s="198">
        <v>196</v>
      </c>
      <c r="AL17" s="196">
        <v>89</v>
      </c>
      <c r="AM17" s="198">
        <v>218</v>
      </c>
      <c r="AN17" s="196">
        <v>66</v>
      </c>
      <c r="AO17" s="198">
        <v>180</v>
      </c>
      <c r="AP17" s="196">
        <v>77</v>
      </c>
      <c r="AQ17" s="198">
        <v>166</v>
      </c>
      <c r="AR17" s="196">
        <v>76</v>
      </c>
      <c r="AS17" s="198">
        <v>172</v>
      </c>
      <c r="AT17" s="196">
        <v>58</v>
      </c>
      <c r="AU17" s="198">
        <v>151</v>
      </c>
      <c r="AV17" s="208" t="s">
        <v>8022</v>
      </c>
      <c r="AW17" s="198"/>
      <c r="AX17" s="208">
        <v>60</v>
      </c>
      <c r="AY17" s="198">
        <v>173</v>
      </c>
      <c r="AZ17" s="208">
        <v>59</v>
      </c>
      <c r="BA17" s="198">
        <v>149</v>
      </c>
      <c r="BB17" s="208">
        <v>80</v>
      </c>
      <c r="BC17" s="198">
        <v>149</v>
      </c>
      <c r="BD17" s="208" t="s">
        <v>8022</v>
      </c>
      <c r="BE17" s="198"/>
      <c r="BF17" s="208">
        <v>71</v>
      </c>
      <c r="BG17" s="198">
        <v>152</v>
      </c>
      <c r="BH17" s="208">
        <v>53</v>
      </c>
      <c r="BI17" s="198">
        <v>115</v>
      </c>
      <c r="BJ17" s="208">
        <v>75</v>
      </c>
      <c r="BK17" s="198">
        <v>154</v>
      </c>
      <c r="BL17" s="208" t="s">
        <v>8022</v>
      </c>
      <c r="BM17" s="198"/>
      <c r="BN17" s="208">
        <v>83</v>
      </c>
      <c r="BO17" s="198">
        <v>145</v>
      </c>
      <c r="BP17" s="208">
        <v>71</v>
      </c>
      <c r="BQ17" s="198">
        <v>121</v>
      </c>
      <c r="BR17" s="208">
        <v>68</v>
      </c>
      <c r="BS17" s="198">
        <v>100</v>
      </c>
      <c r="BT17" s="196" t="s">
        <v>8022</v>
      </c>
      <c r="BU17" s="198"/>
      <c r="BW17" s="208"/>
      <c r="BX17" s="198"/>
    </row>
    <row r="18" spans="1:76" s="84" customFormat="1" ht="30" customHeight="1">
      <c r="A18" s="200" t="s">
        <v>8040</v>
      </c>
      <c r="B18" s="191">
        <v>55</v>
      </c>
      <c r="C18" s="193">
        <v>220</v>
      </c>
      <c r="D18" s="191">
        <v>63</v>
      </c>
      <c r="E18" s="193">
        <v>250</v>
      </c>
      <c r="F18" s="191">
        <v>70</v>
      </c>
      <c r="G18" s="193">
        <v>270</v>
      </c>
      <c r="H18" s="191">
        <v>83</v>
      </c>
      <c r="I18" s="193">
        <v>270</v>
      </c>
      <c r="J18" s="191">
        <v>71</v>
      </c>
      <c r="K18" s="193">
        <v>220</v>
      </c>
      <c r="L18" s="191">
        <v>63</v>
      </c>
      <c r="M18" s="193">
        <v>263</v>
      </c>
      <c r="N18" s="191">
        <v>68</v>
      </c>
      <c r="O18" s="193">
        <v>236</v>
      </c>
      <c r="P18" s="191">
        <v>88</v>
      </c>
      <c r="Q18" s="193">
        <v>220</v>
      </c>
      <c r="R18" s="191">
        <v>158</v>
      </c>
      <c r="S18" s="193">
        <v>400</v>
      </c>
      <c r="T18" s="191">
        <v>92</v>
      </c>
      <c r="U18" s="193">
        <v>300</v>
      </c>
      <c r="V18" s="191">
        <v>130</v>
      </c>
      <c r="W18" s="193">
        <v>275</v>
      </c>
      <c r="X18" s="191">
        <v>107</v>
      </c>
      <c r="Y18" s="193">
        <v>247</v>
      </c>
      <c r="Z18" s="191">
        <v>116</v>
      </c>
      <c r="AA18" s="193">
        <v>280</v>
      </c>
      <c r="AB18" s="191">
        <v>137</v>
      </c>
      <c r="AC18" s="193">
        <v>400</v>
      </c>
      <c r="AD18" s="191">
        <v>152</v>
      </c>
      <c r="AE18" s="193">
        <v>434</v>
      </c>
      <c r="AF18" s="196">
        <v>220</v>
      </c>
      <c r="AG18" s="197">
        <v>482</v>
      </c>
      <c r="AH18" s="196">
        <v>186</v>
      </c>
      <c r="AI18" s="197">
        <v>645</v>
      </c>
      <c r="AJ18" s="196">
        <v>166</v>
      </c>
      <c r="AK18" s="198">
        <v>450</v>
      </c>
      <c r="AL18" s="196">
        <v>199</v>
      </c>
      <c r="AM18" s="198">
        <v>954</v>
      </c>
      <c r="AN18" s="196">
        <v>225</v>
      </c>
      <c r="AO18" s="198">
        <v>472</v>
      </c>
      <c r="AP18" s="196">
        <v>228</v>
      </c>
      <c r="AQ18" s="198">
        <v>540</v>
      </c>
      <c r="AR18" s="196">
        <v>209</v>
      </c>
      <c r="AS18" s="198">
        <v>413</v>
      </c>
      <c r="AT18" s="196">
        <v>210</v>
      </c>
      <c r="AU18" s="198">
        <v>385</v>
      </c>
      <c r="AV18" s="196">
        <v>215</v>
      </c>
      <c r="AW18" s="198">
        <v>444</v>
      </c>
      <c r="AX18" s="196">
        <v>211</v>
      </c>
      <c r="AY18" s="198">
        <v>358</v>
      </c>
      <c r="AZ18" s="196">
        <v>204</v>
      </c>
      <c r="BA18" s="198">
        <v>403</v>
      </c>
      <c r="BB18" s="196">
        <v>202</v>
      </c>
      <c r="BC18" s="198">
        <v>450</v>
      </c>
      <c r="BD18" s="196">
        <v>194</v>
      </c>
      <c r="BE18" s="198">
        <v>385</v>
      </c>
      <c r="BF18" s="196">
        <v>174</v>
      </c>
      <c r="BG18" s="198">
        <v>400</v>
      </c>
      <c r="BH18" s="196">
        <v>174</v>
      </c>
      <c r="BI18" s="198">
        <v>394</v>
      </c>
      <c r="BJ18" s="196">
        <v>175</v>
      </c>
      <c r="BK18" s="198">
        <v>466</v>
      </c>
      <c r="BL18" s="208" t="s">
        <v>8022</v>
      </c>
      <c r="BM18" s="198"/>
      <c r="BN18" s="196">
        <v>161</v>
      </c>
      <c r="BO18" s="198">
        <v>873</v>
      </c>
      <c r="BP18" s="196">
        <v>183</v>
      </c>
      <c r="BQ18" s="198">
        <v>926</v>
      </c>
      <c r="BR18" s="196">
        <v>165</v>
      </c>
      <c r="BS18" s="198">
        <v>841</v>
      </c>
      <c r="BT18" s="196">
        <v>167</v>
      </c>
      <c r="BU18" s="198">
        <v>1066</v>
      </c>
      <c r="BW18" s="196"/>
      <c r="BX18" s="198"/>
    </row>
    <row r="19" spans="1:76" s="84" customFormat="1" ht="30" customHeight="1">
      <c r="A19" s="200" t="s">
        <v>13376</v>
      </c>
      <c r="B19" s="191">
        <v>39</v>
      </c>
      <c r="C19" s="193">
        <v>231</v>
      </c>
      <c r="D19" s="191">
        <v>51</v>
      </c>
      <c r="E19" s="193">
        <v>287</v>
      </c>
      <c r="F19" s="208">
        <v>55</v>
      </c>
      <c r="G19" s="216" t="s">
        <v>8037</v>
      </c>
      <c r="H19" s="191">
        <v>70</v>
      </c>
      <c r="I19" s="193">
        <v>50</v>
      </c>
      <c r="J19" s="191">
        <v>44</v>
      </c>
      <c r="K19" s="193">
        <v>196</v>
      </c>
      <c r="L19" s="191">
        <v>42</v>
      </c>
      <c r="M19" s="193">
        <v>191</v>
      </c>
      <c r="N19" s="191">
        <v>60</v>
      </c>
      <c r="O19" s="193">
        <v>170</v>
      </c>
      <c r="P19" s="191">
        <v>80</v>
      </c>
      <c r="Q19" s="193">
        <v>300</v>
      </c>
      <c r="R19" s="191">
        <v>87</v>
      </c>
      <c r="S19" s="193">
        <v>265</v>
      </c>
      <c r="T19" s="191">
        <v>82</v>
      </c>
      <c r="U19" s="193">
        <v>200</v>
      </c>
      <c r="V19" s="191">
        <v>80</v>
      </c>
      <c r="W19" s="193">
        <v>168</v>
      </c>
      <c r="X19" s="191">
        <v>100</v>
      </c>
      <c r="Y19" s="193">
        <v>221</v>
      </c>
      <c r="Z19" s="191">
        <v>53</v>
      </c>
      <c r="AA19" s="193">
        <v>200</v>
      </c>
      <c r="AB19" s="191">
        <v>50</v>
      </c>
      <c r="AC19" s="193">
        <v>150</v>
      </c>
      <c r="AD19" s="191">
        <v>60</v>
      </c>
      <c r="AE19" s="193">
        <v>150</v>
      </c>
      <c r="AF19" s="196">
        <v>49</v>
      </c>
      <c r="AG19" s="197">
        <v>154</v>
      </c>
      <c r="AH19" s="196">
        <v>53</v>
      </c>
      <c r="AI19" s="197">
        <v>180</v>
      </c>
      <c r="AJ19" s="196">
        <v>59</v>
      </c>
      <c r="AK19" s="198">
        <v>410</v>
      </c>
      <c r="AL19" s="196">
        <v>50</v>
      </c>
      <c r="AM19" s="198">
        <v>141</v>
      </c>
      <c r="AN19" s="196">
        <v>50</v>
      </c>
      <c r="AO19" s="198">
        <v>146</v>
      </c>
      <c r="AP19" s="196">
        <v>54</v>
      </c>
      <c r="AQ19" s="198">
        <v>167</v>
      </c>
      <c r="AR19" s="213">
        <v>54</v>
      </c>
      <c r="AS19" s="214">
        <v>167</v>
      </c>
      <c r="AT19" s="196">
        <v>57</v>
      </c>
      <c r="AU19" s="198">
        <v>164</v>
      </c>
      <c r="AV19" s="196">
        <v>66</v>
      </c>
      <c r="AW19" s="198">
        <v>158</v>
      </c>
      <c r="AX19" s="196">
        <v>48</v>
      </c>
      <c r="AY19" s="198">
        <v>180</v>
      </c>
      <c r="AZ19" s="196">
        <v>80</v>
      </c>
      <c r="BA19" s="198">
        <v>228</v>
      </c>
      <c r="BB19" s="196">
        <v>75</v>
      </c>
      <c r="BC19" s="198">
        <v>258</v>
      </c>
      <c r="BD19" s="196">
        <v>64</v>
      </c>
      <c r="BE19" s="198">
        <v>187</v>
      </c>
      <c r="BF19" s="196">
        <v>91</v>
      </c>
      <c r="BG19" s="198">
        <v>259</v>
      </c>
      <c r="BH19" s="196">
        <v>77</v>
      </c>
      <c r="BI19" s="198">
        <v>231</v>
      </c>
      <c r="BJ19" s="196">
        <v>56</v>
      </c>
      <c r="BK19" s="198">
        <v>240</v>
      </c>
      <c r="BL19" s="196">
        <v>72</v>
      </c>
      <c r="BM19" s="198">
        <v>265</v>
      </c>
      <c r="BN19" s="196">
        <v>87</v>
      </c>
      <c r="BO19" s="198">
        <v>287</v>
      </c>
      <c r="BP19" s="196">
        <v>79</v>
      </c>
      <c r="BQ19" s="198">
        <v>271</v>
      </c>
      <c r="BR19" s="196">
        <v>68</v>
      </c>
      <c r="BS19" s="198">
        <v>193</v>
      </c>
      <c r="BT19" s="196">
        <v>59</v>
      </c>
      <c r="BU19" s="198">
        <v>542</v>
      </c>
      <c r="BW19" s="196"/>
      <c r="BX19" s="198"/>
    </row>
    <row r="20" spans="1:76" s="37" customFormat="1" ht="30" customHeight="1">
      <c r="A20" s="62" t="s">
        <v>8041</v>
      </c>
      <c r="B20" s="203" t="s">
        <v>8042</v>
      </c>
      <c r="C20" s="211"/>
      <c r="D20" s="212"/>
      <c r="E20" s="211"/>
      <c r="F20" s="212"/>
      <c r="G20" s="211"/>
      <c r="H20" s="212"/>
      <c r="I20" s="211"/>
      <c r="J20" s="212"/>
      <c r="K20" s="211"/>
      <c r="L20" s="212"/>
      <c r="M20" s="211"/>
      <c r="N20" s="212"/>
      <c r="O20" s="211"/>
      <c r="P20" s="212"/>
      <c r="Q20" s="211"/>
      <c r="R20" s="212"/>
      <c r="S20" s="211"/>
      <c r="T20" s="212"/>
      <c r="U20" s="211"/>
      <c r="V20" s="212"/>
      <c r="W20" s="211"/>
      <c r="X20" s="212"/>
      <c r="Y20" s="211"/>
      <c r="Z20" s="212"/>
      <c r="AA20" s="211"/>
      <c r="AB20" s="191">
        <v>70</v>
      </c>
      <c r="AC20" s="193">
        <v>222</v>
      </c>
      <c r="AD20" s="191">
        <v>80</v>
      </c>
      <c r="AE20" s="193">
        <v>160</v>
      </c>
      <c r="AF20" s="196">
        <v>50</v>
      </c>
      <c r="AG20" s="197">
        <v>180</v>
      </c>
      <c r="AH20" s="196">
        <v>54</v>
      </c>
      <c r="AI20" s="197">
        <v>157</v>
      </c>
      <c r="AJ20" s="196">
        <v>60</v>
      </c>
      <c r="AK20" s="198">
        <v>187</v>
      </c>
      <c r="AL20" s="196">
        <v>48</v>
      </c>
      <c r="AM20" s="198">
        <v>196</v>
      </c>
      <c r="AN20" s="196">
        <v>46</v>
      </c>
      <c r="AO20" s="198">
        <v>178</v>
      </c>
      <c r="AP20" s="196">
        <v>45</v>
      </c>
      <c r="AQ20" s="198">
        <v>146</v>
      </c>
      <c r="AR20" s="196">
        <v>40</v>
      </c>
      <c r="AS20" s="198">
        <v>174</v>
      </c>
      <c r="AT20" s="196">
        <v>41</v>
      </c>
      <c r="AU20" s="198">
        <v>201</v>
      </c>
      <c r="AV20" s="196">
        <v>43</v>
      </c>
      <c r="AW20" s="198">
        <v>163</v>
      </c>
      <c r="AX20" s="196">
        <v>47</v>
      </c>
      <c r="AY20" s="198">
        <v>193</v>
      </c>
      <c r="AZ20" s="196">
        <v>41</v>
      </c>
      <c r="BA20" s="198">
        <v>183</v>
      </c>
      <c r="BB20" s="196">
        <v>48</v>
      </c>
      <c r="BC20" s="198">
        <v>193</v>
      </c>
      <c r="BD20" s="196">
        <v>42</v>
      </c>
      <c r="BE20" s="198">
        <v>184</v>
      </c>
      <c r="BF20" s="196">
        <v>43</v>
      </c>
      <c r="BG20" s="198">
        <v>184</v>
      </c>
      <c r="BH20" s="196">
        <v>41</v>
      </c>
      <c r="BI20" s="198">
        <v>135</v>
      </c>
      <c r="BJ20" s="196">
        <v>44</v>
      </c>
      <c r="BK20" s="198">
        <v>159</v>
      </c>
      <c r="BL20" s="196">
        <v>47</v>
      </c>
      <c r="BM20" s="198">
        <v>250</v>
      </c>
      <c r="BN20" s="196">
        <v>53</v>
      </c>
      <c r="BO20" s="198">
        <v>489</v>
      </c>
      <c r="BP20" s="196">
        <v>51</v>
      </c>
      <c r="BQ20" s="198">
        <v>568</v>
      </c>
      <c r="BR20" s="196">
        <v>34</v>
      </c>
      <c r="BS20" s="198">
        <v>511</v>
      </c>
      <c r="BT20" s="196">
        <v>64</v>
      </c>
      <c r="BU20" s="198">
        <v>574</v>
      </c>
      <c r="BW20" s="196"/>
      <c r="BX20" s="198"/>
    </row>
    <row r="21" spans="1:76" s="84" customFormat="1" ht="30" customHeight="1">
      <c r="A21" s="200" t="s">
        <v>8043</v>
      </c>
      <c r="B21" s="191">
        <v>133</v>
      </c>
      <c r="C21" s="193">
        <v>446</v>
      </c>
      <c r="D21" s="191">
        <v>171</v>
      </c>
      <c r="E21" s="193">
        <v>600</v>
      </c>
      <c r="F21" s="191">
        <v>189</v>
      </c>
      <c r="G21" s="193">
        <v>650</v>
      </c>
      <c r="H21" s="191">
        <v>221</v>
      </c>
      <c r="I21" s="193">
        <v>740</v>
      </c>
      <c r="J21" s="191">
        <v>258</v>
      </c>
      <c r="K21" s="193">
        <v>806</v>
      </c>
      <c r="L21" s="191">
        <v>295</v>
      </c>
      <c r="M21" s="193">
        <v>780</v>
      </c>
      <c r="N21" s="191">
        <v>320</v>
      </c>
      <c r="O21" s="193">
        <v>600</v>
      </c>
      <c r="P21" s="191">
        <v>379</v>
      </c>
      <c r="Q21" s="193">
        <v>807</v>
      </c>
      <c r="R21" s="191">
        <v>357</v>
      </c>
      <c r="S21" s="193">
        <v>843</v>
      </c>
      <c r="T21" s="191">
        <v>381</v>
      </c>
      <c r="U21" s="193">
        <v>899</v>
      </c>
      <c r="V21" s="191">
        <v>415</v>
      </c>
      <c r="W21" s="193">
        <v>915</v>
      </c>
      <c r="X21" s="191">
        <v>432</v>
      </c>
      <c r="Y21" s="193">
        <v>921</v>
      </c>
      <c r="Z21" s="191">
        <v>422</v>
      </c>
      <c r="AA21" s="193">
        <v>920</v>
      </c>
      <c r="AB21" s="191">
        <v>353</v>
      </c>
      <c r="AC21" s="193">
        <v>757</v>
      </c>
      <c r="AD21" s="191">
        <v>335</v>
      </c>
      <c r="AE21" s="193">
        <v>785</v>
      </c>
      <c r="AF21" s="196">
        <v>355</v>
      </c>
      <c r="AG21" s="197">
        <v>743</v>
      </c>
      <c r="AH21" s="196">
        <v>390</v>
      </c>
      <c r="AI21" s="197">
        <v>872</v>
      </c>
      <c r="AJ21" s="196">
        <v>350</v>
      </c>
      <c r="AK21" s="198">
        <v>761</v>
      </c>
      <c r="AL21" s="196">
        <v>375</v>
      </c>
      <c r="AM21" s="198">
        <v>706</v>
      </c>
      <c r="AN21" s="196">
        <v>357</v>
      </c>
      <c r="AO21" s="198">
        <v>688</v>
      </c>
      <c r="AP21" s="196">
        <v>375</v>
      </c>
      <c r="AQ21" s="198">
        <v>742</v>
      </c>
      <c r="AR21" s="196">
        <v>331</v>
      </c>
      <c r="AS21" s="198">
        <v>694</v>
      </c>
      <c r="AT21" s="196">
        <v>405</v>
      </c>
      <c r="AU21" s="198">
        <v>854</v>
      </c>
      <c r="AV21" s="196">
        <v>330</v>
      </c>
      <c r="AW21" s="198">
        <v>712</v>
      </c>
      <c r="AX21" s="196">
        <v>334</v>
      </c>
      <c r="AY21" s="198">
        <v>792</v>
      </c>
      <c r="AZ21" s="196">
        <v>336</v>
      </c>
      <c r="BA21" s="198">
        <v>754</v>
      </c>
      <c r="BB21" s="196">
        <v>341</v>
      </c>
      <c r="BC21" s="198">
        <v>733</v>
      </c>
      <c r="BD21" s="196">
        <v>373</v>
      </c>
      <c r="BE21" s="198">
        <v>832</v>
      </c>
      <c r="BF21" s="196">
        <v>357</v>
      </c>
      <c r="BG21" s="198">
        <v>800</v>
      </c>
      <c r="BH21" s="196">
        <v>350</v>
      </c>
      <c r="BI21" s="198">
        <v>828</v>
      </c>
      <c r="BJ21" s="196">
        <v>570</v>
      </c>
      <c r="BK21" s="198">
        <v>1143</v>
      </c>
      <c r="BL21" s="196">
        <v>521</v>
      </c>
      <c r="BM21" s="198">
        <v>1325</v>
      </c>
      <c r="BN21" s="196">
        <v>458</v>
      </c>
      <c r="BO21" s="198">
        <v>1288</v>
      </c>
      <c r="BP21" s="196">
        <v>580</v>
      </c>
      <c r="BQ21" s="198">
        <v>1030</v>
      </c>
      <c r="BR21" s="196">
        <v>538</v>
      </c>
      <c r="BS21" s="198">
        <v>1101</v>
      </c>
      <c r="BT21" s="196">
        <v>592</v>
      </c>
      <c r="BU21" s="198">
        <v>1179</v>
      </c>
      <c r="BW21" s="196"/>
      <c r="BX21" s="198"/>
    </row>
    <row r="22" spans="1:76" s="84" customFormat="1" ht="30" customHeight="1">
      <c r="A22" s="200" t="s">
        <v>8044</v>
      </c>
      <c r="B22" s="203" t="s">
        <v>8042</v>
      </c>
      <c r="C22" s="211"/>
      <c r="D22" s="212"/>
      <c r="E22" s="211"/>
      <c r="F22" s="212"/>
      <c r="G22" s="211"/>
      <c r="H22" s="212"/>
      <c r="I22" s="211"/>
      <c r="J22" s="212"/>
      <c r="K22" s="211"/>
      <c r="L22" s="212"/>
      <c r="M22" s="211"/>
      <c r="N22" s="212"/>
      <c r="O22" s="211"/>
      <c r="P22" s="212"/>
      <c r="Q22" s="211"/>
      <c r="R22" s="212"/>
      <c r="S22" s="211"/>
      <c r="T22" s="212"/>
      <c r="U22" s="211"/>
      <c r="V22" s="212"/>
      <c r="W22" s="211"/>
      <c r="X22" s="212"/>
      <c r="Y22" s="211"/>
      <c r="Z22" s="212"/>
      <c r="AA22" s="211"/>
      <c r="AB22" s="191">
        <v>223</v>
      </c>
      <c r="AC22" s="193">
        <v>624</v>
      </c>
      <c r="AD22" s="191">
        <v>311</v>
      </c>
      <c r="AE22" s="193">
        <v>606</v>
      </c>
      <c r="AF22" s="196">
        <v>285</v>
      </c>
      <c r="AG22" s="197">
        <v>666</v>
      </c>
      <c r="AH22" s="196">
        <v>297</v>
      </c>
      <c r="AI22" s="197">
        <v>665</v>
      </c>
      <c r="AJ22" s="196">
        <v>377</v>
      </c>
      <c r="AK22" s="198">
        <v>665</v>
      </c>
      <c r="AL22" s="196">
        <v>335</v>
      </c>
      <c r="AM22" s="198">
        <v>700</v>
      </c>
      <c r="AN22" s="196">
        <v>368</v>
      </c>
      <c r="AO22" s="198">
        <v>707</v>
      </c>
      <c r="AP22" s="196">
        <v>445</v>
      </c>
      <c r="AQ22" s="198">
        <v>873</v>
      </c>
      <c r="AR22" s="196">
        <v>421</v>
      </c>
      <c r="AS22" s="198">
        <v>901</v>
      </c>
      <c r="AT22" s="196">
        <v>397</v>
      </c>
      <c r="AU22" s="198">
        <v>897</v>
      </c>
      <c r="AV22" s="196">
        <v>450</v>
      </c>
      <c r="AW22" s="198">
        <v>1028</v>
      </c>
      <c r="AX22" s="196">
        <v>449</v>
      </c>
      <c r="AY22" s="198">
        <v>1026</v>
      </c>
      <c r="AZ22" s="196">
        <v>412</v>
      </c>
      <c r="BA22" s="198">
        <v>997</v>
      </c>
      <c r="BB22" s="196">
        <v>435</v>
      </c>
      <c r="BC22" s="198">
        <v>920</v>
      </c>
      <c r="BD22" s="196">
        <v>509</v>
      </c>
      <c r="BE22" s="198">
        <v>1034</v>
      </c>
      <c r="BF22" s="196">
        <v>486</v>
      </c>
      <c r="BG22" s="198">
        <v>1009</v>
      </c>
      <c r="BH22" s="196">
        <v>485</v>
      </c>
      <c r="BI22" s="198">
        <v>1153</v>
      </c>
      <c r="BJ22" s="196">
        <v>286</v>
      </c>
      <c r="BK22" s="198">
        <v>768</v>
      </c>
      <c r="BL22" s="196">
        <v>128</v>
      </c>
      <c r="BM22" s="198">
        <v>489</v>
      </c>
      <c r="BN22" s="196">
        <v>269</v>
      </c>
      <c r="BO22" s="198">
        <v>1222</v>
      </c>
      <c r="BP22" s="196">
        <v>286</v>
      </c>
      <c r="BQ22" s="198">
        <v>1305</v>
      </c>
      <c r="BR22" s="196">
        <v>312</v>
      </c>
      <c r="BS22" s="198">
        <v>728</v>
      </c>
      <c r="BT22" s="196">
        <v>348</v>
      </c>
      <c r="BU22" s="198">
        <v>830</v>
      </c>
      <c r="BW22" s="196"/>
      <c r="BX22" s="198"/>
    </row>
    <row r="23" spans="1:76" s="199" customFormat="1" ht="30" customHeight="1">
      <c r="A23" s="200" t="s">
        <v>8045</v>
      </c>
      <c r="B23" s="191">
        <v>31</v>
      </c>
      <c r="C23" s="193">
        <v>200</v>
      </c>
      <c r="D23" s="191">
        <v>35</v>
      </c>
      <c r="E23" s="193">
        <v>140</v>
      </c>
      <c r="F23" s="191">
        <v>42</v>
      </c>
      <c r="G23" s="193">
        <v>120</v>
      </c>
      <c r="H23" s="191">
        <v>41</v>
      </c>
      <c r="I23" s="193">
        <v>140</v>
      </c>
      <c r="J23" s="191">
        <v>50</v>
      </c>
      <c r="K23" s="193">
        <v>120</v>
      </c>
      <c r="L23" s="191">
        <v>17</v>
      </c>
      <c r="M23" s="193">
        <v>120</v>
      </c>
      <c r="N23" s="191">
        <v>60</v>
      </c>
      <c r="O23" s="193">
        <v>160</v>
      </c>
      <c r="P23" s="191">
        <v>75</v>
      </c>
      <c r="Q23" s="193">
        <v>159</v>
      </c>
      <c r="R23" s="191">
        <v>63</v>
      </c>
      <c r="S23" s="193">
        <v>170</v>
      </c>
      <c r="T23" s="191">
        <v>64</v>
      </c>
      <c r="U23" s="193">
        <v>180</v>
      </c>
      <c r="V23" s="191">
        <v>52</v>
      </c>
      <c r="W23" s="193">
        <v>127</v>
      </c>
      <c r="X23" s="191">
        <v>46</v>
      </c>
      <c r="Y23" s="193">
        <v>132</v>
      </c>
      <c r="Z23" s="191">
        <v>43</v>
      </c>
      <c r="AA23" s="193">
        <v>118</v>
      </c>
      <c r="AB23" s="191">
        <v>45</v>
      </c>
      <c r="AC23" s="193">
        <v>86</v>
      </c>
      <c r="AD23" s="191">
        <v>68</v>
      </c>
      <c r="AE23" s="193">
        <v>160</v>
      </c>
      <c r="AF23" s="196">
        <v>63</v>
      </c>
      <c r="AG23" s="197">
        <v>131</v>
      </c>
      <c r="AH23" s="196">
        <v>68</v>
      </c>
      <c r="AI23" s="197">
        <v>158</v>
      </c>
      <c r="AJ23" s="196">
        <v>52</v>
      </c>
      <c r="AK23" s="198">
        <v>129</v>
      </c>
      <c r="AL23" s="196">
        <v>51</v>
      </c>
      <c r="AM23" s="198">
        <v>120</v>
      </c>
      <c r="AN23" s="196">
        <v>46</v>
      </c>
      <c r="AO23" s="198">
        <v>133</v>
      </c>
      <c r="AP23" s="196">
        <v>39</v>
      </c>
      <c r="AQ23" s="198">
        <v>86</v>
      </c>
      <c r="AR23" s="196">
        <v>53</v>
      </c>
      <c r="AS23" s="198">
        <v>116</v>
      </c>
      <c r="AT23" s="196">
        <v>46</v>
      </c>
      <c r="AU23" s="198">
        <v>113</v>
      </c>
      <c r="AV23" s="196">
        <v>55</v>
      </c>
      <c r="AW23" s="198">
        <v>151</v>
      </c>
      <c r="AX23" s="196">
        <v>51</v>
      </c>
      <c r="AY23" s="198">
        <v>120</v>
      </c>
      <c r="AZ23" s="196">
        <v>53</v>
      </c>
      <c r="BA23" s="198">
        <v>125</v>
      </c>
      <c r="BB23" s="196">
        <v>41</v>
      </c>
      <c r="BC23" s="198">
        <v>90</v>
      </c>
      <c r="BD23" s="196">
        <v>57</v>
      </c>
      <c r="BE23" s="198">
        <v>98</v>
      </c>
      <c r="BF23" s="196">
        <v>40</v>
      </c>
      <c r="BG23" s="198">
        <v>107</v>
      </c>
      <c r="BH23" s="196">
        <v>60</v>
      </c>
      <c r="BI23" s="198">
        <v>92</v>
      </c>
      <c r="BJ23" s="196">
        <v>51</v>
      </c>
      <c r="BK23" s="198">
        <v>109</v>
      </c>
      <c r="BL23" s="196">
        <v>28</v>
      </c>
      <c r="BM23" s="198">
        <v>436</v>
      </c>
      <c r="BN23" s="196">
        <v>35</v>
      </c>
      <c r="BO23" s="198">
        <v>154</v>
      </c>
      <c r="BP23" s="196">
        <v>16</v>
      </c>
      <c r="BQ23" s="198">
        <v>106</v>
      </c>
      <c r="BR23" s="196">
        <v>54</v>
      </c>
      <c r="BS23" s="198">
        <v>186</v>
      </c>
      <c r="BT23" s="196">
        <v>46</v>
      </c>
      <c r="BU23" s="198">
        <v>142</v>
      </c>
      <c r="BW23" s="196"/>
      <c r="BX23" s="198"/>
    </row>
    <row r="24" spans="1:76" s="84" customFormat="1" ht="30" customHeight="1">
      <c r="A24" s="200" t="s">
        <v>8046</v>
      </c>
      <c r="B24" s="191">
        <v>36</v>
      </c>
      <c r="C24" s="193">
        <v>283</v>
      </c>
      <c r="D24" s="191">
        <v>34</v>
      </c>
      <c r="E24" s="193">
        <v>364</v>
      </c>
      <c r="F24" s="191">
        <v>34</v>
      </c>
      <c r="G24" s="193">
        <v>391</v>
      </c>
      <c r="H24" s="191">
        <v>40</v>
      </c>
      <c r="I24" s="193">
        <v>448</v>
      </c>
      <c r="J24" s="191">
        <v>39</v>
      </c>
      <c r="K24" s="193">
        <v>399</v>
      </c>
      <c r="L24" s="191">
        <v>42</v>
      </c>
      <c r="M24" s="193">
        <v>382</v>
      </c>
      <c r="N24" s="191">
        <v>48</v>
      </c>
      <c r="O24" s="193">
        <v>401</v>
      </c>
      <c r="P24" s="191">
        <v>49</v>
      </c>
      <c r="Q24" s="193">
        <v>330</v>
      </c>
      <c r="R24" s="191">
        <v>43</v>
      </c>
      <c r="S24" s="193">
        <v>340</v>
      </c>
      <c r="T24" s="191">
        <v>52</v>
      </c>
      <c r="U24" s="193">
        <v>248</v>
      </c>
      <c r="V24" s="191">
        <v>35</v>
      </c>
      <c r="W24" s="193">
        <v>215</v>
      </c>
      <c r="X24" s="191">
        <v>51</v>
      </c>
      <c r="Y24" s="193">
        <v>176</v>
      </c>
      <c r="Z24" s="191">
        <v>66</v>
      </c>
      <c r="AA24" s="193">
        <v>236</v>
      </c>
      <c r="AB24" s="191">
        <v>43</v>
      </c>
      <c r="AC24" s="193">
        <v>176</v>
      </c>
      <c r="AD24" s="191">
        <v>72</v>
      </c>
      <c r="AE24" s="193">
        <v>396</v>
      </c>
      <c r="AF24" s="196">
        <v>59</v>
      </c>
      <c r="AG24" s="197">
        <v>440</v>
      </c>
      <c r="AH24" s="196">
        <v>68</v>
      </c>
      <c r="AI24" s="197">
        <v>238</v>
      </c>
      <c r="AJ24" s="208">
        <v>51</v>
      </c>
      <c r="AK24" s="198">
        <v>229</v>
      </c>
      <c r="AL24" s="208">
        <v>41</v>
      </c>
      <c r="AM24" s="218">
        <v>148</v>
      </c>
      <c r="AN24" s="196">
        <v>70</v>
      </c>
      <c r="AO24" s="198">
        <v>154</v>
      </c>
      <c r="AP24" s="196">
        <v>57</v>
      </c>
      <c r="AQ24" s="198">
        <v>58</v>
      </c>
      <c r="AR24" s="196">
        <v>43</v>
      </c>
      <c r="AS24" s="198">
        <v>102</v>
      </c>
      <c r="AT24" s="196">
        <v>46</v>
      </c>
      <c r="AU24" s="198">
        <v>115</v>
      </c>
      <c r="AV24" s="196">
        <v>42</v>
      </c>
      <c r="AW24" s="198">
        <v>77</v>
      </c>
      <c r="AX24" s="196">
        <v>47</v>
      </c>
      <c r="AY24" s="198">
        <v>94</v>
      </c>
      <c r="AZ24" s="196">
        <v>47</v>
      </c>
      <c r="BA24" s="198">
        <v>109</v>
      </c>
      <c r="BB24" s="196">
        <v>43</v>
      </c>
      <c r="BC24" s="198">
        <v>115</v>
      </c>
      <c r="BD24" s="196">
        <v>38</v>
      </c>
      <c r="BE24" s="198">
        <v>126</v>
      </c>
      <c r="BF24" s="196">
        <v>42</v>
      </c>
      <c r="BG24" s="198">
        <v>124</v>
      </c>
      <c r="BH24" s="196">
        <v>47</v>
      </c>
      <c r="BI24" s="198">
        <v>120</v>
      </c>
      <c r="BJ24" s="196">
        <v>46</v>
      </c>
      <c r="BK24" s="198">
        <v>130</v>
      </c>
      <c r="BL24" s="196">
        <v>21</v>
      </c>
      <c r="BM24" s="198">
        <v>67</v>
      </c>
      <c r="BN24" s="196">
        <v>29</v>
      </c>
      <c r="BO24" s="198">
        <v>78</v>
      </c>
      <c r="BP24" s="196">
        <v>25</v>
      </c>
      <c r="BQ24" s="198">
        <v>61</v>
      </c>
      <c r="BR24" s="196">
        <v>36</v>
      </c>
      <c r="BS24" s="198">
        <v>104</v>
      </c>
      <c r="BT24" s="196">
        <v>8</v>
      </c>
      <c r="BU24" s="198">
        <v>477</v>
      </c>
      <c r="BW24" s="196"/>
      <c r="BX24" s="198"/>
    </row>
    <row r="25" spans="1:76" s="84" customFormat="1" ht="30" customHeight="1">
      <c r="A25" s="219" t="s">
        <v>8047</v>
      </c>
      <c r="B25" s="220" t="s">
        <v>8048</v>
      </c>
      <c r="C25" s="211"/>
      <c r="D25" s="212"/>
      <c r="E25" s="211"/>
      <c r="F25" s="212"/>
      <c r="G25" s="211"/>
      <c r="H25" s="212"/>
      <c r="I25" s="211"/>
      <c r="J25" s="212"/>
      <c r="K25" s="211"/>
      <c r="L25" s="212"/>
      <c r="M25" s="211"/>
      <c r="N25" s="212"/>
      <c r="O25" s="211"/>
      <c r="P25" s="191">
        <v>17</v>
      </c>
      <c r="Q25" s="193">
        <v>357</v>
      </c>
      <c r="R25" s="205" t="s">
        <v>8022</v>
      </c>
      <c r="S25" s="206"/>
      <c r="T25" s="191">
        <v>6</v>
      </c>
      <c r="U25" s="193">
        <v>90</v>
      </c>
      <c r="V25" s="205" t="s">
        <v>8022</v>
      </c>
      <c r="W25" s="206"/>
      <c r="X25" s="221">
        <v>10</v>
      </c>
      <c r="Y25" s="193">
        <v>100</v>
      </c>
      <c r="Z25" s="205" t="s">
        <v>8022</v>
      </c>
      <c r="AA25" s="222"/>
      <c r="AB25" s="205" t="s">
        <v>8022</v>
      </c>
      <c r="AC25" s="222"/>
      <c r="AD25" s="191">
        <v>3</v>
      </c>
      <c r="AE25" s="193">
        <v>120</v>
      </c>
      <c r="AF25" s="205" t="s">
        <v>8022</v>
      </c>
      <c r="AG25" s="223"/>
      <c r="AH25" s="205" t="s">
        <v>8022</v>
      </c>
      <c r="AI25" s="207"/>
      <c r="AJ25" s="196">
        <v>14</v>
      </c>
      <c r="AK25" s="198">
        <v>89</v>
      </c>
      <c r="AL25" s="196">
        <v>29</v>
      </c>
      <c r="AM25" s="198">
        <v>78</v>
      </c>
      <c r="AN25" s="196">
        <v>37</v>
      </c>
      <c r="AO25" s="198">
        <v>63</v>
      </c>
      <c r="AP25" s="196">
        <v>32</v>
      </c>
      <c r="AQ25" s="198">
        <v>70</v>
      </c>
      <c r="AR25" s="196">
        <v>39</v>
      </c>
      <c r="AS25" s="198">
        <v>72</v>
      </c>
      <c r="AT25" s="196">
        <v>31</v>
      </c>
      <c r="AU25" s="198">
        <v>62</v>
      </c>
      <c r="AV25" s="196">
        <v>28</v>
      </c>
      <c r="AW25" s="198">
        <v>63</v>
      </c>
      <c r="AX25" s="196">
        <v>27</v>
      </c>
      <c r="AY25" s="198">
        <v>51</v>
      </c>
      <c r="AZ25" s="196">
        <v>25</v>
      </c>
      <c r="BA25" s="198">
        <v>53</v>
      </c>
      <c r="BB25" s="196">
        <v>29</v>
      </c>
      <c r="BC25" s="198">
        <v>46</v>
      </c>
      <c r="BD25" s="196">
        <v>29</v>
      </c>
      <c r="BE25" s="198">
        <v>59</v>
      </c>
      <c r="BF25" s="196">
        <v>25</v>
      </c>
      <c r="BG25" s="198">
        <v>52</v>
      </c>
      <c r="BH25" s="196">
        <v>20</v>
      </c>
      <c r="BI25" s="198">
        <v>36</v>
      </c>
      <c r="BJ25" s="196">
        <v>33</v>
      </c>
      <c r="BK25" s="198">
        <v>64</v>
      </c>
      <c r="BL25" s="196">
        <v>29</v>
      </c>
      <c r="BM25" s="198">
        <v>56</v>
      </c>
      <c r="BN25" s="196">
        <v>19</v>
      </c>
      <c r="BO25" s="198">
        <v>81</v>
      </c>
      <c r="BP25" s="196">
        <v>19</v>
      </c>
      <c r="BQ25" s="198">
        <v>79</v>
      </c>
      <c r="BR25" s="196">
        <v>37</v>
      </c>
      <c r="BS25" s="198">
        <v>65</v>
      </c>
      <c r="BT25" s="196">
        <v>31</v>
      </c>
      <c r="BU25" s="198">
        <v>54</v>
      </c>
      <c r="BW25" s="196"/>
      <c r="BX25" s="198"/>
    </row>
    <row r="26" spans="1:76" s="199" customFormat="1" ht="30" customHeight="1">
      <c r="A26" s="200" t="s">
        <v>8049</v>
      </c>
      <c r="B26" s="203" t="s">
        <v>8028</v>
      </c>
      <c r="C26" s="204"/>
      <c r="D26" s="203"/>
      <c r="E26" s="204"/>
      <c r="F26" s="203"/>
      <c r="G26" s="204"/>
      <c r="H26" s="203"/>
      <c r="I26" s="204"/>
      <c r="J26" s="203"/>
      <c r="K26" s="204"/>
      <c r="L26" s="203"/>
      <c r="M26" s="204"/>
      <c r="N26" s="203"/>
      <c r="O26" s="204"/>
      <c r="P26" s="203"/>
      <c r="Q26" s="204"/>
      <c r="R26" s="203"/>
      <c r="S26" s="204"/>
      <c r="T26" s="191">
        <v>83</v>
      </c>
      <c r="U26" s="193">
        <v>146</v>
      </c>
      <c r="V26" s="191">
        <v>77</v>
      </c>
      <c r="W26" s="193">
        <v>100</v>
      </c>
      <c r="X26" s="191">
        <v>90</v>
      </c>
      <c r="Y26" s="193">
        <v>109</v>
      </c>
      <c r="Z26" s="191">
        <v>75</v>
      </c>
      <c r="AA26" s="193">
        <v>143</v>
      </c>
      <c r="AB26" s="191">
        <v>103</v>
      </c>
      <c r="AC26" s="193">
        <v>191</v>
      </c>
      <c r="AD26" s="191">
        <v>135</v>
      </c>
      <c r="AE26" s="193">
        <v>229</v>
      </c>
      <c r="AF26" s="196">
        <v>144</v>
      </c>
      <c r="AG26" s="197">
        <v>233</v>
      </c>
      <c r="AH26" s="196">
        <v>113</v>
      </c>
      <c r="AI26" s="197">
        <v>182</v>
      </c>
      <c r="AJ26" s="196">
        <v>123</v>
      </c>
      <c r="AK26" s="198">
        <v>208</v>
      </c>
      <c r="AL26" s="196">
        <v>113</v>
      </c>
      <c r="AM26" s="198">
        <v>190</v>
      </c>
      <c r="AN26" s="196">
        <v>115</v>
      </c>
      <c r="AO26" s="198">
        <v>165</v>
      </c>
      <c r="AP26" s="196">
        <v>112</v>
      </c>
      <c r="AQ26" s="198">
        <v>173</v>
      </c>
      <c r="AR26" s="196">
        <v>113</v>
      </c>
      <c r="AS26" s="198">
        <v>162</v>
      </c>
      <c r="AT26" s="196">
        <v>98</v>
      </c>
      <c r="AU26" s="198">
        <v>160</v>
      </c>
      <c r="AV26" s="196">
        <v>84</v>
      </c>
      <c r="AW26" s="198">
        <v>161</v>
      </c>
      <c r="AX26" s="196">
        <v>82</v>
      </c>
      <c r="AY26" s="198">
        <v>137</v>
      </c>
      <c r="AZ26" s="196">
        <v>121</v>
      </c>
      <c r="BA26" s="198">
        <v>213</v>
      </c>
      <c r="BB26" s="196">
        <v>99</v>
      </c>
      <c r="BC26" s="198">
        <v>208</v>
      </c>
      <c r="BD26" s="196">
        <v>86</v>
      </c>
      <c r="BE26" s="198">
        <v>210</v>
      </c>
      <c r="BF26" s="196">
        <v>73</v>
      </c>
      <c r="BG26" s="198">
        <v>225</v>
      </c>
      <c r="BH26" s="196">
        <v>71</v>
      </c>
      <c r="BI26" s="198">
        <v>249</v>
      </c>
      <c r="BJ26" s="196">
        <v>221</v>
      </c>
      <c r="BK26" s="198">
        <v>328</v>
      </c>
      <c r="BL26" s="196">
        <v>147</v>
      </c>
      <c r="BM26" s="198">
        <v>403</v>
      </c>
      <c r="BN26" s="196">
        <v>122</v>
      </c>
      <c r="BO26" s="198">
        <v>421</v>
      </c>
      <c r="BP26" s="196">
        <v>115</v>
      </c>
      <c r="BQ26" s="198">
        <v>207</v>
      </c>
      <c r="BR26" s="196">
        <v>148</v>
      </c>
      <c r="BS26" s="198">
        <v>213</v>
      </c>
      <c r="BT26" s="196">
        <v>150</v>
      </c>
      <c r="BU26" s="198">
        <v>187</v>
      </c>
      <c r="BW26" s="196"/>
      <c r="BX26" s="198"/>
    </row>
    <row r="27" spans="1:76" s="84" customFormat="1" ht="30" customHeight="1">
      <c r="A27" s="200" t="s">
        <v>8050</v>
      </c>
      <c r="B27" s="203" t="s">
        <v>8051</v>
      </c>
      <c r="C27" s="211"/>
      <c r="D27" s="212"/>
      <c r="E27" s="211"/>
      <c r="F27" s="212"/>
      <c r="G27" s="211"/>
      <c r="H27" s="212"/>
      <c r="I27" s="211"/>
      <c r="J27" s="212"/>
      <c r="K27" s="211"/>
      <c r="L27" s="212"/>
      <c r="M27" s="211"/>
      <c r="N27" s="191">
        <v>16</v>
      </c>
      <c r="O27" s="193">
        <v>140</v>
      </c>
      <c r="P27" s="191">
        <v>23</v>
      </c>
      <c r="Q27" s="193">
        <v>219</v>
      </c>
      <c r="R27" s="191">
        <v>43</v>
      </c>
      <c r="S27" s="193">
        <v>220</v>
      </c>
      <c r="T27" s="191">
        <v>35</v>
      </c>
      <c r="U27" s="193">
        <v>237</v>
      </c>
      <c r="V27" s="191">
        <v>34</v>
      </c>
      <c r="W27" s="193">
        <v>248</v>
      </c>
      <c r="X27" s="191">
        <v>33</v>
      </c>
      <c r="Y27" s="193">
        <v>233</v>
      </c>
      <c r="Z27" s="191">
        <v>53</v>
      </c>
      <c r="AA27" s="193">
        <v>257</v>
      </c>
      <c r="AB27" s="191">
        <v>36</v>
      </c>
      <c r="AC27" s="193">
        <v>270</v>
      </c>
      <c r="AD27" s="191">
        <v>35</v>
      </c>
      <c r="AE27" s="193">
        <v>261</v>
      </c>
      <c r="AF27" s="196">
        <v>34</v>
      </c>
      <c r="AG27" s="197">
        <v>300</v>
      </c>
      <c r="AH27" s="196">
        <v>33</v>
      </c>
      <c r="AI27" s="197">
        <v>241</v>
      </c>
      <c r="AJ27" s="196">
        <v>45</v>
      </c>
      <c r="AK27" s="198">
        <v>241</v>
      </c>
      <c r="AL27" s="196">
        <v>40</v>
      </c>
      <c r="AM27" s="198">
        <v>240</v>
      </c>
      <c r="AN27" s="196">
        <v>45</v>
      </c>
      <c r="AO27" s="198">
        <f>300+32</f>
        <v>332</v>
      </c>
      <c r="AP27" s="196">
        <f>33+1</f>
        <v>34</v>
      </c>
      <c r="AQ27" s="198">
        <f>266+29</f>
        <v>295</v>
      </c>
      <c r="AR27" s="213">
        <v>36</v>
      </c>
      <c r="AS27" s="214">
        <v>350</v>
      </c>
      <c r="AT27" s="196">
        <v>33</v>
      </c>
      <c r="AU27" s="198">
        <v>201</v>
      </c>
      <c r="AV27" s="196">
        <v>31</v>
      </c>
      <c r="AW27" s="198">
        <v>228</v>
      </c>
      <c r="AX27" s="196">
        <v>1</v>
      </c>
      <c r="AY27" s="198">
        <v>22</v>
      </c>
      <c r="AZ27" s="196">
        <v>34</v>
      </c>
      <c r="BA27" s="198">
        <v>385</v>
      </c>
      <c r="BB27" s="196">
        <v>32</v>
      </c>
      <c r="BC27" s="198">
        <v>391</v>
      </c>
      <c r="BD27" s="196">
        <v>38</v>
      </c>
      <c r="BE27" s="198">
        <v>329</v>
      </c>
      <c r="BF27" s="196">
        <v>32</v>
      </c>
      <c r="BG27" s="198">
        <v>274</v>
      </c>
      <c r="BH27" s="196">
        <v>35</v>
      </c>
      <c r="BI27" s="198">
        <v>212</v>
      </c>
      <c r="BJ27" s="196">
        <v>33</v>
      </c>
      <c r="BK27" s="198">
        <v>205</v>
      </c>
      <c r="BL27" s="196">
        <v>31</v>
      </c>
      <c r="BM27" s="198">
        <v>513</v>
      </c>
      <c r="BN27" s="196">
        <v>31</v>
      </c>
      <c r="BO27" s="198">
        <v>234</v>
      </c>
      <c r="BP27" s="196">
        <v>27</v>
      </c>
      <c r="BQ27" s="198">
        <v>270</v>
      </c>
      <c r="BR27" s="196">
        <v>25</v>
      </c>
      <c r="BS27" s="198">
        <v>169</v>
      </c>
      <c r="BT27" s="196">
        <v>27</v>
      </c>
      <c r="BU27" s="198">
        <v>367</v>
      </c>
      <c r="BW27" s="196"/>
      <c r="BX27" s="198"/>
    </row>
    <row r="28" spans="1:76" s="84" customFormat="1" ht="30" customHeight="1">
      <c r="A28" s="200" t="s">
        <v>8052</v>
      </c>
      <c r="B28" s="224" t="s">
        <v>8053</v>
      </c>
      <c r="C28" s="211"/>
      <c r="D28" s="212"/>
      <c r="E28" s="211"/>
      <c r="F28" s="212"/>
      <c r="G28" s="211"/>
      <c r="H28" s="212"/>
      <c r="I28" s="211"/>
      <c r="J28" s="191">
        <v>44</v>
      </c>
      <c r="K28" s="193">
        <v>280</v>
      </c>
      <c r="L28" s="191">
        <v>56</v>
      </c>
      <c r="M28" s="193">
        <v>295</v>
      </c>
      <c r="N28" s="191">
        <v>49</v>
      </c>
      <c r="O28" s="193">
        <v>194</v>
      </c>
      <c r="P28" s="191">
        <v>36</v>
      </c>
      <c r="Q28" s="193">
        <v>239</v>
      </c>
      <c r="R28" s="191">
        <v>40</v>
      </c>
      <c r="S28" s="193">
        <v>250</v>
      </c>
      <c r="T28" s="208">
        <v>46</v>
      </c>
      <c r="U28" s="225">
        <v>250</v>
      </c>
      <c r="V28" s="191">
        <v>51</v>
      </c>
      <c r="W28" s="193">
        <v>202</v>
      </c>
      <c r="X28" s="191">
        <v>46</v>
      </c>
      <c r="Y28" s="193">
        <v>232</v>
      </c>
      <c r="Z28" s="191">
        <v>48</v>
      </c>
      <c r="AA28" s="193">
        <v>239</v>
      </c>
      <c r="AB28" s="191">
        <v>76</v>
      </c>
      <c r="AC28" s="193">
        <v>179</v>
      </c>
      <c r="AD28" s="191">
        <v>61</v>
      </c>
      <c r="AE28" s="193">
        <v>143</v>
      </c>
      <c r="AF28" s="196">
        <v>87</v>
      </c>
      <c r="AG28" s="197">
        <v>341</v>
      </c>
      <c r="AH28" s="196">
        <v>86</v>
      </c>
      <c r="AI28" s="197">
        <v>383</v>
      </c>
      <c r="AJ28" s="196">
        <v>57</v>
      </c>
      <c r="AK28" s="198">
        <v>138</v>
      </c>
      <c r="AL28" s="196">
        <v>54</v>
      </c>
      <c r="AM28" s="198">
        <v>200</v>
      </c>
      <c r="AN28" s="196">
        <v>58</v>
      </c>
      <c r="AO28" s="198">
        <v>90</v>
      </c>
      <c r="AP28" s="196">
        <v>71</v>
      </c>
      <c r="AQ28" s="198">
        <v>206</v>
      </c>
      <c r="AR28" s="196">
        <v>76</v>
      </c>
      <c r="AS28" s="198">
        <v>70</v>
      </c>
      <c r="AT28" s="196">
        <v>62</v>
      </c>
      <c r="AU28" s="198">
        <v>101</v>
      </c>
      <c r="AV28" s="196">
        <v>71</v>
      </c>
      <c r="AW28" s="198">
        <v>97</v>
      </c>
      <c r="AX28" s="196">
        <v>82</v>
      </c>
      <c r="AY28" s="198">
        <v>108</v>
      </c>
      <c r="AZ28" s="196">
        <v>102</v>
      </c>
      <c r="BA28" s="198">
        <v>147</v>
      </c>
      <c r="BB28" s="196">
        <v>70</v>
      </c>
      <c r="BC28" s="198">
        <v>155</v>
      </c>
      <c r="BD28" s="196">
        <v>92</v>
      </c>
      <c r="BE28" s="198">
        <v>124</v>
      </c>
      <c r="BF28" s="196">
        <v>81</v>
      </c>
      <c r="BG28" s="198">
        <v>118</v>
      </c>
      <c r="BH28" s="196">
        <v>72</v>
      </c>
      <c r="BI28" s="198">
        <v>86</v>
      </c>
      <c r="BJ28" s="196">
        <v>81</v>
      </c>
      <c r="BK28" s="198">
        <v>107</v>
      </c>
      <c r="BL28" s="196">
        <v>72</v>
      </c>
      <c r="BM28" s="198">
        <v>155</v>
      </c>
      <c r="BN28" s="196">
        <v>60</v>
      </c>
      <c r="BO28" s="198">
        <v>167</v>
      </c>
      <c r="BP28" s="196">
        <v>60</v>
      </c>
      <c r="BQ28" s="198">
        <v>120</v>
      </c>
      <c r="BR28" s="196">
        <v>87</v>
      </c>
      <c r="BS28" s="198">
        <v>151</v>
      </c>
      <c r="BT28" s="196">
        <v>60</v>
      </c>
      <c r="BU28" s="198">
        <v>137</v>
      </c>
      <c r="BW28" s="196"/>
      <c r="BX28" s="198"/>
    </row>
    <row r="29" spans="1:76" s="84" customFormat="1" ht="30" customHeight="1">
      <c r="A29" s="226" t="s">
        <v>8054</v>
      </c>
      <c r="B29" s="203" t="s">
        <v>8055</v>
      </c>
      <c r="C29" s="211"/>
      <c r="D29" s="212"/>
      <c r="E29" s="211"/>
      <c r="F29" s="212"/>
      <c r="G29" s="211"/>
      <c r="H29" s="212"/>
      <c r="I29" s="211"/>
      <c r="J29" s="212"/>
      <c r="K29" s="211"/>
      <c r="L29" s="212"/>
      <c r="M29" s="211"/>
      <c r="N29" s="212"/>
      <c r="O29" s="211"/>
      <c r="P29" s="212"/>
      <c r="Q29" s="211"/>
      <c r="R29" s="212"/>
      <c r="S29" s="211"/>
      <c r="T29" s="212"/>
      <c r="U29" s="211"/>
      <c r="V29" s="212"/>
      <c r="W29" s="211"/>
      <c r="X29" s="212"/>
      <c r="Y29" s="211"/>
      <c r="Z29" s="212"/>
      <c r="AA29" s="211"/>
      <c r="AB29" s="212"/>
      <c r="AC29" s="211"/>
      <c r="AD29" s="212"/>
      <c r="AE29" s="211"/>
      <c r="AF29" s="212"/>
      <c r="AG29" s="227"/>
      <c r="AH29" s="196">
        <v>75</v>
      </c>
      <c r="AI29" s="197">
        <v>234</v>
      </c>
      <c r="AJ29" s="196">
        <v>67</v>
      </c>
      <c r="AK29" s="198">
        <v>292</v>
      </c>
      <c r="AL29" s="196">
        <v>69</v>
      </c>
      <c r="AM29" s="198">
        <v>268</v>
      </c>
      <c r="AN29" s="196">
        <v>66</v>
      </c>
      <c r="AO29" s="198">
        <v>265</v>
      </c>
      <c r="AP29" s="196">
        <v>75</v>
      </c>
      <c r="AQ29" s="198">
        <v>203</v>
      </c>
      <c r="AR29" s="196">
        <v>58</v>
      </c>
      <c r="AS29" s="198">
        <v>246</v>
      </c>
      <c r="AT29" s="196">
        <v>65</v>
      </c>
      <c r="AU29" s="198">
        <v>177</v>
      </c>
      <c r="AV29" s="196">
        <v>62</v>
      </c>
      <c r="AW29" s="198">
        <v>197</v>
      </c>
      <c r="AX29" s="196">
        <v>75</v>
      </c>
      <c r="AY29" s="198">
        <v>272</v>
      </c>
      <c r="AZ29" s="196">
        <v>84</v>
      </c>
      <c r="BA29" s="198">
        <v>296</v>
      </c>
      <c r="BB29" s="196">
        <v>72</v>
      </c>
      <c r="BC29" s="198">
        <v>264</v>
      </c>
      <c r="BD29" s="196">
        <v>82</v>
      </c>
      <c r="BE29" s="198">
        <v>229</v>
      </c>
      <c r="BF29" s="196">
        <v>102</v>
      </c>
      <c r="BG29" s="198">
        <v>318</v>
      </c>
      <c r="BH29" s="196">
        <v>99</v>
      </c>
      <c r="BI29" s="198">
        <v>315</v>
      </c>
      <c r="BJ29" s="196">
        <v>63</v>
      </c>
      <c r="BK29" s="198">
        <v>293</v>
      </c>
      <c r="BL29" s="196">
        <v>63</v>
      </c>
      <c r="BM29" s="198">
        <v>390</v>
      </c>
      <c r="BN29" s="196">
        <v>61</v>
      </c>
      <c r="BO29" s="198">
        <v>457</v>
      </c>
      <c r="BP29" s="196">
        <v>51</v>
      </c>
      <c r="BQ29" s="198">
        <v>159</v>
      </c>
      <c r="BR29" s="196">
        <v>68</v>
      </c>
      <c r="BS29" s="198">
        <v>264</v>
      </c>
      <c r="BT29" s="196">
        <v>81</v>
      </c>
      <c r="BU29" s="198">
        <v>207</v>
      </c>
      <c r="BW29" s="196"/>
      <c r="BX29" s="198"/>
    </row>
    <row r="30" spans="1:76" s="84" customFormat="1" ht="30" customHeight="1">
      <c r="A30" s="200" t="s">
        <v>8056</v>
      </c>
      <c r="B30" s="203" t="s">
        <v>8048</v>
      </c>
      <c r="C30" s="204"/>
      <c r="D30" s="203"/>
      <c r="E30" s="204"/>
      <c r="F30" s="203"/>
      <c r="G30" s="204"/>
      <c r="H30" s="203"/>
      <c r="I30" s="204"/>
      <c r="J30" s="203"/>
      <c r="K30" s="204"/>
      <c r="L30" s="203"/>
      <c r="M30" s="204"/>
      <c r="N30" s="203"/>
      <c r="O30" s="204"/>
      <c r="P30" s="191">
        <v>34</v>
      </c>
      <c r="Q30" s="193">
        <v>182</v>
      </c>
      <c r="R30" s="191">
        <v>32</v>
      </c>
      <c r="S30" s="193">
        <v>119</v>
      </c>
      <c r="T30" s="191">
        <v>31</v>
      </c>
      <c r="U30" s="193">
        <v>129</v>
      </c>
      <c r="V30" s="191">
        <v>29</v>
      </c>
      <c r="W30" s="193">
        <v>101</v>
      </c>
      <c r="X30" s="208">
        <v>19</v>
      </c>
      <c r="Y30" s="216" t="s">
        <v>8037</v>
      </c>
      <c r="Z30" s="208">
        <v>28</v>
      </c>
      <c r="AA30" s="225">
        <v>77</v>
      </c>
      <c r="AB30" s="191">
        <v>38</v>
      </c>
      <c r="AC30" s="193">
        <v>116</v>
      </c>
      <c r="AD30" s="191">
        <v>27</v>
      </c>
      <c r="AE30" s="193">
        <v>109</v>
      </c>
      <c r="AF30" s="196">
        <v>32</v>
      </c>
      <c r="AG30" s="197">
        <v>103</v>
      </c>
      <c r="AH30" s="196">
        <v>35</v>
      </c>
      <c r="AI30" s="197">
        <v>120</v>
      </c>
      <c r="AJ30" s="196">
        <v>22</v>
      </c>
      <c r="AK30" s="198">
        <v>150</v>
      </c>
      <c r="AL30" s="196">
        <v>28</v>
      </c>
      <c r="AM30" s="198">
        <v>138</v>
      </c>
      <c r="AN30" s="196">
        <v>23</v>
      </c>
      <c r="AO30" s="198">
        <v>98</v>
      </c>
      <c r="AP30" s="196">
        <v>30</v>
      </c>
      <c r="AQ30" s="198">
        <v>122</v>
      </c>
      <c r="AR30" s="196">
        <v>30</v>
      </c>
      <c r="AS30" s="198">
        <v>121</v>
      </c>
      <c r="AT30" s="228">
        <v>24</v>
      </c>
      <c r="AU30" s="229">
        <v>182</v>
      </c>
      <c r="AV30" s="196">
        <v>20</v>
      </c>
      <c r="AW30" s="198">
        <v>93</v>
      </c>
      <c r="AX30" s="196">
        <v>28</v>
      </c>
      <c r="AY30" s="198">
        <v>113</v>
      </c>
      <c r="AZ30" s="196">
        <v>39</v>
      </c>
      <c r="BA30" s="198">
        <v>119</v>
      </c>
      <c r="BB30" s="196">
        <v>35</v>
      </c>
      <c r="BC30" s="198">
        <v>87</v>
      </c>
      <c r="BD30" s="196">
        <v>36</v>
      </c>
      <c r="BE30" s="198">
        <v>116</v>
      </c>
      <c r="BF30" s="196">
        <v>42</v>
      </c>
      <c r="BG30" s="198">
        <v>124</v>
      </c>
      <c r="BH30" s="196">
        <v>32</v>
      </c>
      <c r="BI30" s="198">
        <v>106</v>
      </c>
      <c r="BJ30" s="196">
        <v>37</v>
      </c>
      <c r="BK30" s="198">
        <v>106</v>
      </c>
      <c r="BL30" s="196">
        <v>39</v>
      </c>
      <c r="BM30" s="198">
        <v>107</v>
      </c>
      <c r="BN30" s="196">
        <v>30</v>
      </c>
      <c r="BO30" s="198">
        <v>91</v>
      </c>
      <c r="BP30" s="196">
        <v>61</v>
      </c>
      <c r="BQ30" s="198">
        <v>158</v>
      </c>
      <c r="BR30" s="196">
        <v>66</v>
      </c>
      <c r="BS30" s="198">
        <v>172</v>
      </c>
      <c r="BT30" s="196">
        <v>60</v>
      </c>
      <c r="BU30" s="198">
        <v>179</v>
      </c>
      <c r="BW30" s="196"/>
      <c r="BX30" s="198"/>
    </row>
    <row r="31" spans="1:76" s="84" customFormat="1" ht="30" customHeight="1">
      <c r="A31" s="200" t="s">
        <v>8057</v>
      </c>
      <c r="B31" s="191">
        <v>62</v>
      </c>
      <c r="C31" s="193">
        <v>280</v>
      </c>
      <c r="D31" s="205" t="s">
        <v>8022</v>
      </c>
      <c r="E31" s="206"/>
      <c r="F31" s="205" t="s">
        <v>8022</v>
      </c>
      <c r="G31" s="206"/>
      <c r="H31" s="205" t="s">
        <v>8022</v>
      </c>
      <c r="I31" s="206"/>
      <c r="J31" s="205" t="s">
        <v>8022</v>
      </c>
      <c r="K31" s="206"/>
      <c r="L31" s="205" t="s">
        <v>8022</v>
      </c>
      <c r="M31" s="206"/>
      <c r="N31" s="191">
        <v>47</v>
      </c>
      <c r="O31" s="193">
        <v>221</v>
      </c>
      <c r="P31" s="205" t="s">
        <v>8022</v>
      </c>
      <c r="Q31" s="206"/>
      <c r="R31" s="205" t="s">
        <v>8022</v>
      </c>
      <c r="S31" s="206"/>
      <c r="T31" s="205" t="s">
        <v>8022</v>
      </c>
      <c r="U31" s="206"/>
      <c r="V31" s="191">
        <v>53</v>
      </c>
      <c r="W31" s="193">
        <v>137</v>
      </c>
      <c r="X31" s="205" t="s">
        <v>8022</v>
      </c>
      <c r="Y31" s="206"/>
      <c r="Z31" s="205" t="s">
        <v>8022</v>
      </c>
      <c r="AA31" s="206"/>
      <c r="AB31" s="205" t="s">
        <v>8022</v>
      </c>
      <c r="AC31" s="206"/>
      <c r="AD31" s="191">
        <v>55</v>
      </c>
      <c r="AE31" s="193">
        <v>140</v>
      </c>
      <c r="AF31" s="205" t="s">
        <v>8022</v>
      </c>
      <c r="AG31" s="207"/>
      <c r="AH31" s="196">
        <v>61</v>
      </c>
      <c r="AI31" s="197">
        <v>150</v>
      </c>
      <c r="AJ31" s="205" t="s">
        <v>8022</v>
      </c>
      <c r="AK31" s="207"/>
      <c r="AL31" s="196">
        <v>9</v>
      </c>
      <c r="AM31" s="198">
        <v>145</v>
      </c>
      <c r="AN31" s="205" t="s">
        <v>8022</v>
      </c>
      <c r="AO31" s="207"/>
      <c r="AP31" s="205" t="s">
        <v>8022</v>
      </c>
      <c r="AQ31" s="207"/>
      <c r="AR31" s="205" t="s">
        <v>8022</v>
      </c>
      <c r="AS31" s="207"/>
      <c r="AT31" s="208" t="s">
        <v>8022</v>
      </c>
      <c r="AU31" s="198"/>
      <c r="AV31" s="208" t="s">
        <v>8022</v>
      </c>
      <c r="AW31" s="198"/>
      <c r="AX31" s="208" t="s">
        <v>8022</v>
      </c>
      <c r="AY31" s="198"/>
      <c r="AZ31" s="208" t="s">
        <v>8022</v>
      </c>
      <c r="BA31" s="198"/>
      <c r="BB31" s="208" t="s">
        <v>8022</v>
      </c>
      <c r="BC31" s="198"/>
      <c r="BD31" s="208" t="s">
        <v>8022</v>
      </c>
      <c r="BE31" s="198"/>
      <c r="BF31" s="208" t="s">
        <v>8022</v>
      </c>
      <c r="BG31" s="198"/>
      <c r="BH31" s="208" t="s">
        <v>8022</v>
      </c>
      <c r="BI31" s="198"/>
      <c r="BJ31" s="208" t="s">
        <v>8022</v>
      </c>
      <c r="BK31" s="198"/>
      <c r="BL31" s="208" t="s">
        <v>8022</v>
      </c>
      <c r="BM31" s="198"/>
      <c r="BN31" s="208" t="s">
        <v>8022</v>
      </c>
      <c r="BO31" s="198"/>
      <c r="BP31" s="208" t="s">
        <v>8022</v>
      </c>
      <c r="BQ31" s="198"/>
      <c r="BR31" s="208">
        <v>53</v>
      </c>
      <c r="BS31" s="198">
        <v>89</v>
      </c>
      <c r="BT31" s="196" t="s">
        <v>8022</v>
      </c>
      <c r="BU31" s="198"/>
      <c r="BW31" s="196"/>
      <c r="BX31" s="198"/>
    </row>
    <row r="32" spans="1:76" ht="18" customHeight="1"/>
  </sheetData>
  <mergeCells count="1">
    <mergeCell ref="A3:A4"/>
  </mergeCells>
  <phoneticPr fontId="8"/>
  <conditionalFormatting sqref="AT5:BK31">
    <cfRule type="expression" dxfId="49" priority="35">
      <formula>AT5=""</formula>
    </cfRule>
  </conditionalFormatting>
  <conditionalFormatting sqref="AT5:BU31">
    <cfRule type="cellIs" dxfId="48" priority="3" operator="equal">
      <formula>"開催せず"</formula>
    </cfRule>
  </conditionalFormatting>
  <conditionalFormatting sqref="BL6:BM6">
    <cfRule type="expression" dxfId="47" priority="31">
      <formula>BL6=""</formula>
    </cfRule>
  </conditionalFormatting>
  <conditionalFormatting sqref="BL8:BM8">
    <cfRule type="expression" dxfId="46" priority="29">
      <formula>BL8=""</formula>
    </cfRule>
  </conditionalFormatting>
  <conditionalFormatting sqref="BL11:BM11">
    <cfRule type="expression" dxfId="45" priority="19">
      <formula>BL11=""</formula>
    </cfRule>
  </conditionalFormatting>
  <conditionalFormatting sqref="BL17:BM18">
    <cfRule type="expression" dxfId="44" priority="15">
      <formula>BL17=""</formula>
    </cfRule>
  </conditionalFormatting>
  <conditionalFormatting sqref="BL5:BQ5 BN6:BQ6 BL7:BQ7 BN8:BO8 BL9:BQ9 BL10:BM10 BP10:BQ10 BL12:BQ16 BN17:BQ18 BL19:BQ30">
    <cfRule type="expression" dxfId="43" priority="33">
      <formula>BL5=""</formula>
    </cfRule>
  </conditionalFormatting>
  <conditionalFormatting sqref="BL31:BU31">
    <cfRule type="expression" dxfId="42" priority="4">
      <formula>BL31=""</formula>
    </cfRule>
  </conditionalFormatting>
  <conditionalFormatting sqref="BN10:BO11">
    <cfRule type="expression" dxfId="41" priority="21">
      <formula>BN10=""</formula>
    </cfRule>
  </conditionalFormatting>
  <conditionalFormatting sqref="BP11:BQ11">
    <cfRule type="expression" dxfId="40" priority="25">
      <formula>BP11=""</formula>
    </cfRule>
  </conditionalFormatting>
  <conditionalFormatting sqref="BP8:BU8">
    <cfRule type="expression" dxfId="39" priority="6">
      <formula>BP8=""</formula>
    </cfRule>
  </conditionalFormatting>
  <conditionalFormatting sqref="BR5:BU10 BR12:BU30 BW5:BX31">
    <cfRule type="expression" dxfId="38" priority="7">
      <formula>BR5=""</formula>
    </cfRule>
  </conditionalFormatting>
  <conditionalFormatting sqref="BR10:BU11">
    <cfRule type="expression" dxfId="37" priority="2">
      <formula>BR10=""</formula>
    </cfRule>
  </conditionalFormatting>
  <conditionalFormatting sqref="BU17">
    <cfRule type="expression" dxfId="36" priority="1">
      <formula>BU17=""</formula>
    </cfRule>
  </conditionalFormatting>
  <hyperlinks>
    <hyperlink ref="A2" location="INDEX!A1" display="INDEXに戻る" xr:uid="{00000000-0004-0000-0F00-000000000000}"/>
  </hyperlinks>
  <printOptions horizontalCentered="1"/>
  <pageMargins left="0.19685039370078741" right="0.19685039370078741" top="0.59055118110236227" bottom="0.59055118110236227" header="0.43307086614173229" footer="0.15748031496062992"/>
  <pageSetup paperSize="9" orientation="portrait" horizontalDpi="300" verticalDpi="300" r:id="rId1"/>
  <headerFooter alignWithMargins="0">
    <oddHeader xml:space="preserve">&amp;R&amp;"ＭＳ ゴシック,太字"&amp;16
</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E78"/>
  <sheetViews>
    <sheetView zoomScaleNormal="100" workbookViewId="0">
      <pane xSplit="3" ySplit="3" topLeftCell="D4" activePane="bottomRight" state="frozen"/>
      <selection activeCell="F4" sqref="F4"/>
      <selection pane="topRight" activeCell="F4" sqref="F4"/>
      <selection pane="bottomLeft" activeCell="F4" sqref="F4"/>
      <selection pane="bottomRight" activeCell="AP1" sqref="AP1"/>
    </sheetView>
  </sheetViews>
  <sheetFormatPr defaultColWidth="9" defaultRowHeight="13.5" outlineLevelCol="1"/>
  <cols>
    <col min="1" max="1" width="31.125" style="390" hidden="1" customWidth="1"/>
    <col min="2" max="2" width="8.875" style="388" hidden="1" customWidth="1"/>
    <col min="3" max="3" width="18.125" style="388" hidden="1" customWidth="1" outlineLevel="1"/>
    <col min="4" max="4" width="2.625" style="388" hidden="1" customWidth="1" collapsed="1"/>
    <col min="5" max="30" width="8.875" style="388" hidden="1" customWidth="1" outlineLevel="1"/>
    <col min="31" max="31" width="8.875" style="388" hidden="1" customWidth="1" collapsed="1"/>
    <col min="32" max="32" width="8.875" style="388" hidden="1" customWidth="1"/>
    <col min="33" max="33" width="8.875" style="388" hidden="1" customWidth="1" outlineLevel="1" collapsed="1"/>
    <col min="34" max="34" width="8.875" style="388" hidden="1" customWidth="1" outlineLevel="1"/>
    <col min="35" max="35" width="6.625" style="388" hidden="1" customWidth="1" collapsed="1"/>
    <col min="36" max="36" width="6.625" style="388" hidden="1" customWidth="1"/>
    <col min="37" max="37" width="32.75" style="388" hidden="1" customWidth="1"/>
    <col min="38" max="38" width="22.75" style="388" hidden="1" customWidth="1"/>
    <col min="39" max="40" width="0" style="388" hidden="1" customWidth="1"/>
    <col min="41" max="41" width="30" style="388" hidden="1" customWidth="1"/>
    <col min="42" max="42" width="31.375" style="388" bestFit="1" customWidth="1"/>
    <col min="43" max="16384" width="9" style="388"/>
  </cols>
  <sheetData>
    <row r="1" spans="1:57" ht="15">
      <c r="A1" s="550" t="s">
        <v>119</v>
      </c>
      <c r="AK1" s="550" t="s">
        <v>119</v>
      </c>
      <c r="BD1" s="550" t="s">
        <v>119</v>
      </c>
    </row>
    <row r="2" spans="1:57" ht="16.899999999999999" customHeight="1">
      <c r="A2" s="395"/>
      <c r="B2" s="396" t="s">
        <v>8058</v>
      </c>
      <c r="C2" s="395"/>
      <c r="D2" s="395"/>
      <c r="E2" s="407">
        <v>2011</v>
      </c>
      <c r="F2" s="408">
        <v>2011</v>
      </c>
      <c r="G2" s="407">
        <v>2012</v>
      </c>
      <c r="H2" s="408">
        <v>2012</v>
      </c>
      <c r="I2" s="407">
        <v>2013</v>
      </c>
      <c r="J2" s="408">
        <v>2013</v>
      </c>
      <c r="K2" s="407">
        <v>2014</v>
      </c>
      <c r="L2" s="408">
        <v>2014</v>
      </c>
      <c r="M2" s="407">
        <v>2015</v>
      </c>
      <c r="N2" s="408">
        <v>2015</v>
      </c>
      <c r="O2" s="407">
        <v>2016</v>
      </c>
      <c r="P2" s="408">
        <v>2016</v>
      </c>
      <c r="Q2" s="407">
        <v>2017</v>
      </c>
      <c r="R2" s="408">
        <v>2017</v>
      </c>
      <c r="S2" s="407">
        <v>2018</v>
      </c>
      <c r="T2" s="408">
        <v>2018</v>
      </c>
      <c r="U2" s="407">
        <v>2019</v>
      </c>
      <c r="V2" s="408">
        <v>2019</v>
      </c>
      <c r="W2" s="407">
        <v>2020</v>
      </c>
      <c r="X2" s="408">
        <v>2020</v>
      </c>
      <c r="Y2" s="407">
        <v>2021</v>
      </c>
      <c r="Z2" s="408">
        <v>2021</v>
      </c>
      <c r="AA2" s="407">
        <v>2022</v>
      </c>
      <c r="AB2" s="408">
        <v>2022</v>
      </c>
      <c r="AC2" s="407">
        <v>2023</v>
      </c>
      <c r="AD2" s="408">
        <v>2023</v>
      </c>
      <c r="AE2" s="407">
        <v>2024</v>
      </c>
      <c r="AF2" s="408">
        <v>2024</v>
      </c>
      <c r="AG2" s="407">
        <v>2025</v>
      </c>
      <c r="AH2" s="408">
        <v>2025</v>
      </c>
      <c r="AJ2" s="389" t="s">
        <v>8059</v>
      </c>
      <c r="AK2" s="387" t="s">
        <v>12756</v>
      </c>
    </row>
    <row r="3" spans="1:57" s="390" customFormat="1" ht="16.899999999999999" customHeight="1" thickBot="1">
      <c r="A3" s="397" t="s">
        <v>8060</v>
      </c>
      <c r="B3" s="397" t="s">
        <v>8061</v>
      </c>
      <c r="C3" s="397"/>
      <c r="D3" s="397"/>
      <c r="E3" s="409" t="s">
        <v>8062</v>
      </c>
      <c r="F3" s="410" t="s">
        <v>1233</v>
      </c>
      <c r="G3" s="421" t="s">
        <v>8062</v>
      </c>
      <c r="H3" s="410" t="s">
        <v>8063</v>
      </c>
      <c r="I3" s="421" t="s">
        <v>8062</v>
      </c>
      <c r="J3" s="410" t="s">
        <v>8063</v>
      </c>
      <c r="K3" s="421" t="s">
        <v>8062</v>
      </c>
      <c r="L3" s="410" t="s">
        <v>8063</v>
      </c>
      <c r="M3" s="421" t="s">
        <v>8062</v>
      </c>
      <c r="N3" s="410" t="s">
        <v>8063</v>
      </c>
      <c r="O3" s="421" t="s">
        <v>8062</v>
      </c>
      <c r="P3" s="410" t="s">
        <v>8063</v>
      </c>
      <c r="Q3" s="421" t="s">
        <v>8062</v>
      </c>
      <c r="R3" s="410" t="s">
        <v>8063</v>
      </c>
      <c r="S3" s="421" t="s">
        <v>8062</v>
      </c>
      <c r="T3" s="410" t="s">
        <v>8063</v>
      </c>
      <c r="U3" s="421" t="s">
        <v>8062</v>
      </c>
      <c r="V3" s="410" t="s">
        <v>8063</v>
      </c>
      <c r="W3" s="421" t="s">
        <v>8062</v>
      </c>
      <c r="X3" s="410" t="s">
        <v>8063</v>
      </c>
      <c r="Y3" s="421" t="s">
        <v>8062</v>
      </c>
      <c r="Z3" s="410" t="s">
        <v>8063</v>
      </c>
      <c r="AA3" s="421" t="s">
        <v>8062</v>
      </c>
      <c r="AB3" s="410" t="s">
        <v>8063</v>
      </c>
      <c r="AC3" s="421" t="s">
        <v>8062</v>
      </c>
      <c r="AD3" s="410" t="s">
        <v>8063</v>
      </c>
      <c r="AE3" s="421" t="s">
        <v>8062</v>
      </c>
      <c r="AF3" s="410" t="s">
        <v>8063</v>
      </c>
      <c r="AG3" s="421" t="s">
        <v>8062</v>
      </c>
      <c r="AH3" s="410" t="s">
        <v>8063</v>
      </c>
      <c r="AJ3" s="389" t="s">
        <v>8064</v>
      </c>
      <c r="AK3" s="386">
        <v>2024</v>
      </c>
      <c r="AL3" s="393"/>
      <c r="AM3" s="426" t="s">
        <v>8062</v>
      </c>
      <c r="AN3" s="427" t="s">
        <v>8063</v>
      </c>
      <c r="AP3" s="982" t="str">
        <f>AK2</f>
        <v>掲載数</v>
      </c>
      <c r="AQ3" s="983">
        <v>2011</v>
      </c>
      <c r="AR3" s="983">
        <v>2012</v>
      </c>
      <c r="AS3" s="983">
        <v>2013</v>
      </c>
      <c r="AT3" s="983">
        <v>2014</v>
      </c>
      <c r="AU3" s="983">
        <v>2015</v>
      </c>
      <c r="AV3" s="983">
        <v>2016</v>
      </c>
      <c r="AW3" s="983">
        <v>2017</v>
      </c>
      <c r="AX3" s="983">
        <v>2018</v>
      </c>
      <c r="AY3" s="983">
        <v>2019</v>
      </c>
      <c r="AZ3" s="983">
        <v>2020</v>
      </c>
      <c r="BA3" s="983">
        <v>2021</v>
      </c>
      <c r="BB3" s="983">
        <v>2022</v>
      </c>
      <c r="BC3" s="983">
        <v>2023</v>
      </c>
      <c r="BD3" s="983">
        <v>2024</v>
      </c>
      <c r="BE3" s="390" t="s">
        <v>8065</v>
      </c>
    </row>
    <row r="4" spans="1:57" ht="16.899999999999999" customHeight="1" thickTop="1">
      <c r="A4" s="401" t="s">
        <v>8066</v>
      </c>
      <c r="B4" s="402" t="s">
        <v>8067</v>
      </c>
      <c r="C4" s="402" t="str">
        <f>A4&amp;B4</f>
        <v>構造工学，地震工学（旧A1）投稿数</v>
      </c>
      <c r="D4" s="402"/>
      <c r="E4" s="411">
        <v>78</v>
      </c>
      <c r="F4" s="412"/>
      <c r="G4" s="411">
        <v>67</v>
      </c>
      <c r="H4" s="412">
        <v>7</v>
      </c>
      <c r="I4" s="411">
        <v>60</v>
      </c>
      <c r="J4" s="412">
        <v>28</v>
      </c>
      <c r="K4" s="411">
        <v>54</v>
      </c>
      <c r="L4" s="412">
        <v>16</v>
      </c>
      <c r="M4" s="411">
        <v>72</v>
      </c>
      <c r="N4" s="412">
        <v>5</v>
      </c>
      <c r="O4" s="411">
        <v>62</v>
      </c>
      <c r="P4" s="412">
        <v>9</v>
      </c>
      <c r="Q4" s="411">
        <v>62</v>
      </c>
      <c r="R4" s="412">
        <v>4</v>
      </c>
      <c r="S4" s="411">
        <v>54</v>
      </c>
      <c r="T4" s="412">
        <v>10</v>
      </c>
      <c r="U4" s="411">
        <v>55</v>
      </c>
      <c r="V4" s="412">
        <v>5</v>
      </c>
      <c r="W4" s="411">
        <v>59</v>
      </c>
      <c r="X4" s="412">
        <v>9</v>
      </c>
      <c r="Y4" s="411">
        <v>71</v>
      </c>
      <c r="Z4" s="412">
        <v>6</v>
      </c>
      <c r="AA4" s="411">
        <v>51</v>
      </c>
      <c r="AB4" s="412">
        <v>4</v>
      </c>
      <c r="AC4" s="411">
        <v>36</v>
      </c>
      <c r="AD4" s="412">
        <v>6</v>
      </c>
      <c r="AE4" s="411">
        <v>24</v>
      </c>
      <c r="AF4" s="412">
        <v>3</v>
      </c>
      <c r="AG4" s="1157"/>
      <c r="AH4" s="1158"/>
      <c r="AK4" s="388" t="str">
        <f>AL4&amp;$AK$2</f>
        <v>構造工学，地震工学（旧A1）掲載数</v>
      </c>
      <c r="AL4" s="394" t="s">
        <v>8068</v>
      </c>
      <c r="AM4" s="428">
        <f>VLOOKUP($AK4,$C:$AI,MATCH($AK$3,$C$2:$AI$2,0),FALSE)</f>
        <v>18</v>
      </c>
      <c r="AN4" s="429">
        <f t="shared" ref="AN4:AN25" si="0">VLOOKUP($AK4,$C:$AI,MATCH($AK$3,$C$2:$AI$2,0)+1,FALSE)</f>
        <v>2</v>
      </c>
      <c r="AP4" s="984" t="s">
        <v>8068</v>
      </c>
      <c r="AQ4" s="984">
        <f t="shared" ref="AQ4:BD4" si="1">VLOOKUP($AK4,$C:$AI,MATCH(AQ$3,$C$2:$AI$2,0),FALSE)+VLOOKUP($AK4,$C:$AI,MATCH(AQ$3,$C$2:$AI$2,0)+1,FALSE)</f>
        <v>54</v>
      </c>
      <c r="AR4" s="984">
        <f t="shared" si="1"/>
        <v>57</v>
      </c>
      <c r="AS4" s="984">
        <f t="shared" si="1"/>
        <v>55</v>
      </c>
      <c r="AT4" s="984">
        <f t="shared" si="1"/>
        <v>42</v>
      </c>
      <c r="AU4" s="984">
        <f t="shared" si="1"/>
        <v>41</v>
      </c>
      <c r="AV4" s="984">
        <f t="shared" si="1"/>
        <v>36</v>
      </c>
      <c r="AW4" s="984">
        <f t="shared" si="1"/>
        <v>45</v>
      </c>
      <c r="AX4" s="984">
        <f t="shared" si="1"/>
        <v>41</v>
      </c>
      <c r="AY4" s="984">
        <f t="shared" si="1"/>
        <v>33</v>
      </c>
      <c r="AZ4" s="984">
        <f t="shared" si="1"/>
        <v>50</v>
      </c>
      <c r="BA4" s="984">
        <f t="shared" si="1"/>
        <v>39</v>
      </c>
      <c r="BB4" s="984">
        <f t="shared" si="1"/>
        <v>42</v>
      </c>
      <c r="BC4" s="984">
        <f t="shared" si="1"/>
        <v>31</v>
      </c>
      <c r="BD4" s="984">
        <f t="shared" si="1"/>
        <v>20</v>
      </c>
      <c r="BE4" s="388">
        <f t="shared" ref="BE4:BE25" si="2">ROUNDUP(MAX($AQ$26:$BC$26)/100,0)*100/22</f>
        <v>18.181818181818183</v>
      </c>
    </row>
    <row r="5" spans="1:57" ht="16.899999999999999" customHeight="1">
      <c r="A5" s="397" t="s">
        <v>8066</v>
      </c>
      <c r="B5" s="398" t="s">
        <v>8069</v>
      </c>
      <c r="C5" s="398" t="str">
        <f t="shared" ref="C5:C72" si="3">A5&amp;B5</f>
        <v>構造工学，地震工学（旧A1）掲載数</v>
      </c>
      <c r="D5" s="398"/>
      <c r="E5" s="413">
        <v>54</v>
      </c>
      <c r="F5" s="414"/>
      <c r="G5" s="413">
        <v>57</v>
      </c>
      <c r="H5" s="422">
        <v>0</v>
      </c>
      <c r="I5" s="413">
        <v>44</v>
      </c>
      <c r="J5" s="414">
        <v>11</v>
      </c>
      <c r="K5" s="413">
        <v>38</v>
      </c>
      <c r="L5" s="414">
        <v>4</v>
      </c>
      <c r="M5" s="413">
        <v>34</v>
      </c>
      <c r="N5" s="414">
        <v>7</v>
      </c>
      <c r="O5" s="413">
        <v>33</v>
      </c>
      <c r="P5" s="414">
        <v>3</v>
      </c>
      <c r="Q5" s="413">
        <v>44</v>
      </c>
      <c r="R5" s="414">
        <v>1</v>
      </c>
      <c r="S5" s="413">
        <v>39</v>
      </c>
      <c r="T5" s="414">
        <v>2</v>
      </c>
      <c r="U5" s="413">
        <v>29</v>
      </c>
      <c r="V5" s="414">
        <v>4</v>
      </c>
      <c r="W5" s="413">
        <v>43</v>
      </c>
      <c r="X5" s="414">
        <v>7</v>
      </c>
      <c r="Y5" s="413">
        <v>39</v>
      </c>
      <c r="Z5" s="414">
        <v>0</v>
      </c>
      <c r="AA5" s="413">
        <v>38</v>
      </c>
      <c r="AB5" s="414">
        <v>4</v>
      </c>
      <c r="AC5" s="413">
        <v>30</v>
      </c>
      <c r="AD5" s="414">
        <v>1</v>
      </c>
      <c r="AE5" s="413">
        <v>18</v>
      </c>
      <c r="AF5" s="414">
        <v>2</v>
      </c>
      <c r="AG5" s="1159"/>
      <c r="AH5" s="1160"/>
      <c r="AK5" s="388" t="str">
        <f t="shared" ref="AK5:AK24" si="4">AL5&amp;$AK$2</f>
        <v>応用力学（旧A2）掲載数</v>
      </c>
      <c r="AL5" s="394" t="s">
        <v>8070</v>
      </c>
      <c r="AM5" s="428">
        <f t="shared" ref="AM5:AM25" si="5">VLOOKUP($AK5,$C:$AI,MATCH($AK$3,$C$2:$AI$2,0),FALSE)</f>
        <v>0</v>
      </c>
      <c r="AN5" s="429">
        <f t="shared" si="0"/>
        <v>2</v>
      </c>
      <c r="AP5" s="985" t="s">
        <v>8070</v>
      </c>
      <c r="AQ5" s="985">
        <f t="shared" ref="AQ5:BC25" si="6">VLOOKUP($AK5,$C:$AI,MATCH(AQ$3,$C$2:$AI$2,0),FALSE)+VLOOKUP($AK5,$C:$AI,MATCH(AQ$3,$C$2:$AI$2,0)+1,FALSE)</f>
        <v>12</v>
      </c>
      <c r="AR5" s="985">
        <f t="shared" si="6"/>
        <v>8</v>
      </c>
      <c r="AS5" s="985">
        <f t="shared" si="6"/>
        <v>5</v>
      </c>
      <c r="AT5" s="985">
        <f t="shared" si="6"/>
        <v>3</v>
      </c>
      <c r="AU5" s="985">
        <f t="shared" si="6"/>
        <v>4</v>
      </c>
      <c r="AV5" s="985">
        <f t="shared" si="6"/>
        <v>7</v>
      </c>
      <c r="AW5" s="985">
        <f t="shared" si="6"/>
        <v>4</v>
      </c>
      <c r="AX5" s="985">
        <f t="shared" si="6"/>
        <v>11</v>
      </c>
      <c r="AY5" s="985">
        <f t="shared" si="6"/>
        <v>7</v>
      </c>
      <c r="AZ5" s="985">
        <f t="shared" si="6"/>
        <v>7</v>
      </c>
      <c r="BA5" s="985">
        <f t="shared" si="6"/>
        <v>7</v>
      </c>
      <c r="BB5" s="985">
        <f t="shared" si="6"/>
        <v>4</v>
      </c>
      <c r="BC5" s="985">
        <f t="shared" si="6"/>
        <v>5</v>
      </c>
      <c r="BD5" s="985">
        <f>VLOOKUP($AK5,$C:$AI,MATCH(BD$3,$C$2:$AI$2,0),FALSE)+VLOOKUP($AK5,$C:$AI,MATCH(BD$3,$C$2:$AI$2,0)+1,FALSE)</f>
        <v>2</v>
      </c>
      <c r="BE5" s="388">
        <f t="shared" si="2"/>
        <v>18.181818181818183</v>
      </c>
    </row>
    <row r="6" spans="1:57" ht="16.899999999999999" customHeight="1">
      <c r="A6" s="399" t="s">
        <v>8066</v>
      </c>
      <c r="B6" s="400" t="s">
        <v>8071</v>
      </c>
      <c r="C6" s="400" t="str">
        <f t="shared" si="3"/>
        <v>構造工学，地震工学（旧A1）返却数</v>
      </c>
      <c r="D6" s="400"/>
      <c r="E6" s="415">
        <v>31</v>
      </c>
      <c r="F6" s="416"/>
      <c r="G6" s="415">
        <v>19</v>
      </c>
      <c r="H6" s="416">
        <v>2</v>
      </c>
      <c r="I6" s="415">
        <v>22</v>
      </c>
      <c r="J6" s="416">
        <v>15</v>
      </c>
      <c r="K6" s="415">
        <v>17</v>
      </c>
      <c r="L6" s="416">
        <v>7</v>
      </c>
      <c r="M6" s="415">
        <v>26</v>
      </c>
      <c r="N6" s="416">
        <v>6</v>
      </c>
      <c r="O6" s="415">
        <v>19</v>
      </c>
      <c r="P6" s="416">
        <v>7</v>
      </c>
      <c r="Q6" s="415">
        <v>19</v>
      </c>
      <c r="R6" s="416">
        <v>2</v>
      </c>
      <c r="S6" s="415">
        <v>20</v>
      </c>
      <c r="T6" s="416">
        <v>2</v>
      </c>
      <c r="U6" s="415">
        <v>17</v>
      </c>
      <c r="V6" s="416">
        <v>3</v>
      </c>
      <c r="W6" s="415">
        <v>17</v>
      </c>
      <c r="X6" s="416">
        <v>5</v>
      </c>
      <c r="Y6" s="415">
        <v>22</v>
      </c>
      <c r="Z6" s="416">
        <v>4</v>
      </c>
      <c r="AA6" s="415">
        <v>20</v>
      </c>
      <c r="AB6" s="416">
        <v>2</v>
      </c>
      <c r="AC6" s="415">
        <v>11</v>
      </c>
      <c r="AD6" s="416">
        <v>3</v>
      </c>
      <c r="AE6" s="415">
        <v>6</v>
      </c>
      <c r="AF6" s="416">
        <v>0</v>
      </c>
      <c r="AG6" s="1161"/>
      <c r="AH6" s="1162"/>
      <c r="AK6" s="388" t="str">
        <f t="shared" si="4"/>
        <v>水工学（旧B1）掲載数</v>
      </c>
      <c r="AL6" s="394" t="s">
        <v>8072</v>
      </c>
      <c r="AM6" s="428">
        <f t="shared" si="5"/>
        <v>12</v>
      </c>
      <c r="AN6" s="429">
        <f t="shared" si="0"/>
        <v>10</v>
      </c>
      <c r="AP6" s="985" t="s">
        <v>8072</v>
      </c>
      <c r="AQ6" s="985">
        <f t="shared" si="6"/>
        <v>14</v>
      </c>
      <c r="AR6" s="985">
        <f t="shared" si="6"/>
        <v>12</v>
      </c>
      <c r="AS6" s="985">
        <f t="shared" si="6"/>
        <v>19</v>
      </c>
      <c r="AT6" s="985">
        <f t="shared" si="6"/>
        <v>15</v>
      </c>
      <c r="AU6" s="985">
        <f t="shared" si="6"/>
        <v>13</v>
      </c>
      <c r="AV6" s="985">
        <f t="shared" si="6"/>
        <v>15</v>
      </c>
      <c r="AW6" s="985">
        <f t="shared" si="6"/>
        <v>10</v>
      </c>
      <c r="AX6" s="985">
        <f t="shared" si="6"/>
        <v>10</v>
      </c>
      <c r="AY6" s="985">
        <f t="shared" si="6"/>
        <v>16</v>
      </c>
      <c r="AZ6" s="985">
        <f t="shared" si="6"/>
        <v>24</v>
      </c>
      <c r="BA6" s="985">
        <f t="shared" si="6"/>
        <v>16</v>
      </c>
      <c r="BB6" s="985">
        <f t="shared" si="6"/>
        <v>19</v>
      </c>
      <c r="BC6" s="985">
        <f t="shared" si="6"/>
        <v>13</v>
      </c>
      <c r="BD6" s="985">
        <f>VLOOKUP($AK6,$C:$AI,MATCH(BD$3,$C$2:$AI$2,0),FALSE)+VLOOKUP($AK6,$C:$AI,MATCH(BD$3,$C$2:$AI$2,0)+1,FALSE)</f>
        <v>22</v>
      </c>
      <c r="BE6" s="388">
        <f t="shared" si="2"/>
        <v>18.181818181818183</v>
      </c>
    </row>
    <row r="7" spans="1:57" ht="16.899999999999999" customHeight="1">
      <c r="A7" s="401" t="s">
        <v>8073</v>
      </c>
      <c r="B7" s="402" t="s">
        <v>8067</v>
      </c>
      <c r="C7" s="402" t="str">
        <f t="shared" si="3"/>
        <v>応用力学（旧A2）投稿数</v>
      </c>
      <c r="D7" s="402"/>
      <c r="E7" s="411">
        <v>13</v>
      </c>
      <c r="F7" s="412"/>
      <c r="G7" s="411">
        <v>12</v>
      </c>
      <c r="H7" s="412">
        <v>2</v>
      </c>
      <c r="I7" s="411">
        <v>6</v>
      </c>
      <c r="J7" s="412">
        <v>2</v>
      </c>
      <c r="K7" s="411">
        <v>4</v>
      </c>
      <c r="L7" s="412">
        <v>3</v>
      </c>
      <c r="M7" s="411">
        <v>10</v>
      </c>
      <c r="N7" s="412">
        <v>2</v>
      </c>
      <c r="O7" s="411">
        <v>9</v>
      </c>
      <c r="P7" s="412">
        <v>3</v>
      </c>
      <c r="Q7" s="411">
        <v>9</v>
      </c>
      <c r="R7" s="412">
        <v>0</v>
      </c>
      <c r="S7" s="411">
        <v>10</v>
      </c>
      <c r="T7" s="412">
        <v>0</v>
      </c>
      <c r="U7" s="411">
        <v>7</v>
      </c>
      <c r="V7" s="412">
        <v>1</v>
      </c>
      <c r="W7" s="411">
        <v>11</v>
      </c>
      <c r="X7" s="412">
        <v>1</v>
      </c>
      <c r="Y7" s="411">
        <v>6</v>
      </c>
      <c r="Z7" s="412">
        <v>1</v>
      </c>
      <c r="AA7" s="411">
        <v>5</v>
      </c>
      <c r="AB7" s="412">
        <v>1</v>
      </c>
      <c r="AC7" s="411">
        <v>8</v>
      </c>
      <c r="AD7" s="412">
        <v>3</v>
      </c>
      <c r="AE7" s="411">
        <v>2</v>
      </c>
      <c r="AF7" s="412">
        <v>0</v>
      </c>
      <c r="AG7" s="1157"/>
      <c r="AH7" s="1158"/>
      <c r="AK7" s="388" t="str">
        <f t="shared" si="4"/>
        <v>海岸工学（旧B2）掲載数</v>
      </c>
      <c r="AL7" s="394" t="s">
        <v>8074</v>
      </c>
      <c r="AM7" s="428">
        <f t="shared" si="5"/>
        <v>7</v>
      </c>
      <c r="AN7" s="429">
        <f t="shared" si="0"/>
        <v>6</v>
      </c>
      <c r="AP7" s="985" t="s">
        <v>8074</v>
      </c>
      <c r="AQ7" s="985">
        <f t="shared" si="6"/>
        <v>8</v>
      </c>
      <c r="AR7" s="985">
        <f t="shared" si="6"/>
        <v>6</v>
      </c>
      <c r="AS7" s="985">
        <f t="shared" si="6"/>
        <v>8</v>
      </c>
      <c r="AT7" s="985">
        <f t="shared" si="6"/>
        <v>8</v>
      </c>
      <c r="AU7" s="985">
        <f t="shared" si="6"/>
        <v>8</v>
      </c>
      <c r="AV7" s="985">
        <f t="shared" si="6"/>
        <v>9</v>
      </c>
      <c r="AW7" s="985">
        <f t="shared" si="6"/>
        <v>4</v>
      </c>
      <c r="AX7" s="985">
        <f t="shared" si="6"/>
        <v>3</v>
      </c>
      <c r="AY7" s="985">
        <f t="shared" si="6"/>
        <v>4</v>
      </c>
      <c r="AZ7" s="985">
        <f t="shared" si="6"/>
        <v>5</v>
      </c>
      <c r="BA7" s="985">
        <f t="shared" si="6"/>
        <v>7</v>
      </c>
      <c r="BB7" s="985">
        <f t="shared" si="6"/>
        <v>6</v>
      </c>
      <c r="BC7" s="985">
        <f t="shared" si="6"/>
        <v>3</v>
      </c>
      <c r="BD7" s="985">
        <f>VLOOKUP($AK7,$C:$AI,MATCH(BD$3,$C$2:$AI$2,0),FALSE)+VLOOKUP($AK7,$C:$AI,MATCH(BD$3,$C$2:$AI$2,0)+1,FALSE)</f>
        <v>13</v>
      </c>
      <c r="BE7" s="388">
        <f t="shared" si="2"/>
        <v>18.181818181818183</v>
      </c>
    </row>
    <row r="8" spans="1:57" ht="16.899999999999999" customHeight="1">
      <c r="A8" s="397" t="s">
        <v>8073</v>
      </c>
      <c r="B8" s="398" t="s">
        <v>8069</v>
      </c>
      <c r="C8" s="398" t="str">
        <f t="shared" si="3"/>
        <v>応用力学（旧A2）掲載数</v>
      </c>
      <c r="D8" s="398"/>
      <c r="E8" s="413">
        <v>12</v>
      </c>
      <c r="F8" s="414"/>
      <c r="G8" s="413">
        <v>8</v>
      </c>
      <c r="H8" s="422">
        <v>0</v>
      </c>
      <c r="I8" s="413">
        <v>4</v>
      </c>
      <c r="J8" s="414">
        <v>1</v>
      </c>
      <c r="K8" s="413">
        <v>2</v>
      </c>
      <c r="L8" s="414">
        <v>1</v>
      </c>
      <c r="M8" s="413">
        <v>3</v>
      </c>
      <c r="N8" s="414">
        <v>1</v>
      </c>
      <c r="O8" s="413">
        <v>6</v>
      </c>
      <c r="P8" s="414">
        <v>1</v>
      </c>
      <c r="Q8" s="413">
        <v>4</v>
      </c>
      <c r="R8" s="414">
        <v>0</v>
      </c>
      <c r="S8" s="413">
        <v>9</v>
      </c>
      <c r="T8" s="414">
        <v>2</v>
      </c>
      <c r="U8" s="413">
        <v>7</v>
      </c>
      <c r="V8" s="414">
        <v>0</v>
      </c>
      <c r="W8" s="413">
        <v>7</v>
      </c>
      <c r="X8" s="414">
        <v>0</v>
      </c>
      <c r="Y8" s="413">
        <v>6</v>
      </c>
      <c r="Z8" s="414">
        <v>1</v>
      </c>
      <c r="AA8" s="413">
        <v>3</v>
      </c>
      <c r="AB8" s="414">
        <v>1</v>
      </c>
      <c r="AC8" s="413">
        <v>4</v>
      </c>
      <c r="AD8" s="414">
        <v>1</v>
      </c>
      <c r="AE8" s="413">
        <v>0</v>
      </c>
      <c r="AF8" s="414">
        <v>2</v>
      </c>
      <c r="AG8" s="1159"/>
      <c r="AH8" s="1160"/>
      <c r="AK8" s="388" t="str">
        <f t="shared" si="4"/>
        <v>海洋開発（旧B3）掲載数</v>
      </c>
      <c r="AL8" s="394" t="s">
        <v>8075</v>
      </c>
      <c r="AM8" s="428">
        <f t="shared" si="5"/>
        <v>6</v>
      </c>
      <c r="AN8" s="429">
        <f t="shared" si="0"/>
        <v>0</v>
      </c>
      <c r="AP8" s="985" t="s">
        <v>8075</v>
      </c>
      <c r="AQ8" s="985">
        <f t="shared" si="6"/>
        <v>1</v>
      </c>
      <c r="AR8" s="985">
        <f t="shared" si="6"/>
        <v>2</v>
      </c>
      <c r="AS8" s="985">
        <f t="shared" si="6"/>
        <v>4</v>
      </c>
      <c r="AT8" s="985">
        <f t="shared" si="6"/>
        <v>5</v>
      </c>
      <c r="AU8" s="985">
        <f t="shared" si="6"/>
        <v>2</v>
      </c>
      <c r="AV8" s="985">
        <f t="shared" si="6"/>
        <v>1</v>
      </c>
      <c r="AW8" s="985">
        <f t="shared" si="6"/>
        <v>6</v>
      </c>
      <c r="AX8" s="985">
        <f t="shared" si="6"/>
        <v>2</v>
      </c>
      <c r="AY8" s="985">
        <f t="shared" si="6"/>
        <v>3</v>
      </c>
      <c r="AZ8" s="985">
        <f t="shared" si="6"/>
        <v>7</v>
      </c>
      <c r="BA8" s="985">
        <f t="shared" si="6"/>
        <v>2</v>
      </c>
      <c r="BB8" s="985">
        <f t="shared" si="6"/>
        <v>1</v>
      </c>
      <c r="BC8" s="985">
        <f t="shared" ref="BC8:BD25" si="7">VLOOKUP($AK8,$C:$AI,MATCH(BC$3,$C$2:$AI$2,0),FALSE)+VLOOKUP($AK8,$C:$AI,MATCH(BC$3,$C$2:$AI$2,0)+1,FALSE)</f>
        <v>2</v>
      </c>
      <c r="BD8" s="985">
        <f t="shared" si="7"/>
        <v>6</v>
      </c>
      <c r="BE8" s="388">
        <f t="shared" si="2"/>
        <v>18.181818181818183</v>
      </c>
    </row>
    <row r="9" spans="1:57" ht="16.899999999999999" customHeight="1">
      <c r="A9" s="399" t="s">
        <v>8073</v>
      </c>
      <c r="B9" s="400" t="s">
        <v>8071</v>
      </c>
      <c r="C9" s="400" t="str">
        <f t="shared" si="3"/>
        <v>応用力学（旧A2）返却数</v>
      </c>
      <c r="D9" s="400"/>
      <c r="E9" s="415">
        <v>7</v>
      </c>
      <c r="F9" s="416"/>
      <c r="G9" s="415">
        <v>4</v>
      </c>
      <c r="H9" s="416">
        <v>1</v>
      </c>
      <c r="I9" s="415">
        <v>5</v>
      </c>
      <c r="J9" s="416">
        <v>2</v>
      </c>
      <c r="K9" s="415">
        <v>1</v>
      </c>
      <c r="L9" s="416">
        <v>1</v>
      </c>
      <c r="M9" s="415">
        <v>3</v>
      </c>
      <c r="N9" s="416">
        <v>0</v>
      </c>
      <c r="O9" s="415">
        <v>3</v>
      </c>
      <c r="P9" s="416">
        <v>1</v>
      </c>
      <c r="Q9" s="415">
        <v>1</v>
      </c>
      <c r="R9" s="416">
        <v>0</v>
      </c>
      <c r="S9" s="415">
        <v>1</v>
      </c>
      <c r="T9" s="416">
        <v>0</v>
      </c>
      <c r="U9" s="415">
        <v>3</v>
      </c>
      <c r="V9" s="416">
        <v>1</v>
      </c>
      <c r="W9" s="415">
        <v>2</v>
      </c>
      <c r="X9" s="416">
        <v>0</v>
      </c>
      <c r="Y9" s="415">
        <v>4</v>
      </c>
      <c r="Z9" s="416">
        <v>1</v>
      </c>
      <c r="AA9" s="415">
        <v>2</v>
      </c>
      <c r="AB9" s="416">
        <v>0</v>
      </c>
      <c r="AC9" s="415">
        <v>4</v>
      </c>
      <c r="AD9" s="416">
        <v>0</v>
      </c>
      <c r="AE9" s="415">
        <v>1</v>
      </c>
      <c r="AF9" s="416">
        <v>0</v>
      </c>
      <c r="AG9" s="1161"/>
      <c r="AH9" s="1162"/>
      <c r="AK9" s="388" t="str">
        <f t="shared" si="4"/>
        <v>地圏工学（旧C）掲載数</v>
      </c>
      <c r="AL9" s="394" t="s">
        <v>8076</v>
      </c>
      <c r="AM9" s="428">
        <f t="shared" si="5"/>
        <v>16</v>
      </c>
      <c r="AN9" s="429">
        <f t="shared" si="0"/>
        <v>0</v>
      </c>
      <c r="AP9" s="985" t="s">
        <v>8076</v>
      </c>
      <c r="AQ9" s="985">
        <f t="shared" si="6"/>
        <v>45</v>
      </c>
      <c r="AR9" s="985">
        <f t="shared" si="6"/>
        <v>57</v>
      </c>
      <c r="AS9" s="985">
        <f t="shared" si="6"/>
        <v>42</v>
      </c>
      <c r="AT9" s="985">
        <f t="shared" si="6"/>
        <v>37</v>
      </c>
      <c r="AU9" s="985">
        <f t="shared" si="6"/>
        <v>38</v>
      </c>
      <c r="AV9" s="985">
        <f t="shared" si="6"/>
        <v>36</v>
      </c>
      <c r="AW9" s="985">
        <f t="shared" si="6"/>
        <v>38</v>
      </c>
      <c r="AX9" s="985">
        <f t="shared" si="6"/>
        <v>40</v>
      </c>
      <c r="AY9" s="985">
        <f t="shared" si="6"/>
        <v>32</v>
      </c>
      <c r="AZ9" s="985">
        <f t="shared" si="6"/>
        <v>37</v>
      </c>
      <c r="BA9" s="985">
        <f t="shared" si="6"/>
        <v>34</v>
      </c>
      <c r="BB9" s="985">
        <f t="shared" si="6"/>
        <v>27</v>
      </c>
      <c r="BC9" s="985">
        <f t="shared" si="7"/>
        <v>22</v>
      </c>
      <c r="BD9" s="985">
        <f t="shared" si="7"/>
        <v>16</v>
      </c>
      <c r="BE9" s="388">
        <f t="shared" si="2"/>
        <v>18.181818181818183</v>
      </c>
    </row>
    <row r="10" spans="1:57" ht="16.899999999999999" customHeight="1">
      <c r="A10" s="401" t="s">
        <v>8077</v>
      </c>
      <c r="B10" s="402" t="s">
        <v>8067</v>
      </c>
      <c r="C10" s="402" t="str">
        <f t="shared" si="3"/>
        <v>水工学（旧B1）投稿数</v>
      </c>
      <c r="D10" s="402"/>
      <c r="E10" s="411">
        <v>22</v>
      </c>
      <c r="F10" s="412"/>
      <c r="G10" s="411">
        <v>16</v>
      </c>
      <c r="H10" s="412">
        <v>7</v>
      </c>
      <c r="I10" s="411">
        <v>16</v>
      </c>
      <c r="J10" s="412">
        <v>7</v>
      </c>
      <c r="K10" s="411">
        <v>19</v>
      </c>
      <c r="L10" s="412">
        <v>7</v>
      </c>
      <c r="M10" s="411">
        <v>23</v>
      </c>
      <c r="N10" s="412">
        <v>8</v>
      </c>
      <c r="O10" s="411">
        <v>13</v>
      </c>
      <c r="P10" s="412">
        <v>4</v>
      </c>
      <c r="Q10" s="411">
        <v>21</v>
      </c>
      <c r="R10" s="412">
        <v>6</v>
      </c>
      <c r="S10" s="411">
        <v>21</v>
      </c>
      <c r="T10" s="412">
        <v>9</v>
      </c>
      <c r="U10" s="411">
        <v>19</v>
      </c>
      <c r="V10" s="412">
        <v>9</v>
      </c>
      <c r="W10" s="411">
        <v>26</v>
      </c>
      <c r="X10" s="412">
        <v>9</v>
      </c>
      <c r="Y10" s="411">
        <v>12</v>
      </c>
      <c r="Z10" s="412">
        <v>6</v>
      </c>
      <c r="AA10" s="411">
        <v>13</v>
      </c>
      <c r="AB10" s="412">
        <v>25</v>
      </c>
      <c r="AC10" s="411">
        <v>14</v>
      </c>
      <c r="AD10" s="412">
        <v>9</v>
      </c>
      <c r="AE10" s="411">
        <v>17</v>
      </c>
      <c r="AF10" s="412">
        <v>14</v>
      </c>
      <c r="AG10" s="1157"/>
      <c r="AH10" s="1158"/>
      <c r="AK10" s="388" t="str">
        <f t="shared" si="4"/>
        <v>トンネル工学（旧F1）掲載数</v>
      </c>
      <c r="AL10" s="394" t="s">
        <v>8078</v>
      </c>
      <c r="AM10" s="428">
        <f t="shared" si="5"/>
        <v>3</v>
      </c>
      <c r="AN10" s="429">
        <f t="shared" si="0"/>
        <v>1</v>
      </c>
      <c r="AP10" s="985" t="s">
        <v>8078</v>
      </c>
      <c r="AQ10" s="985">
        <f t="shared" si="6"/>
        <v>9</v>
      </c>
      <c r="AR10" s="985">
        <f t="shared" si="6"/>
        <v>5</v>
      </c>
      <c r="AS10" s="985">
        <f t="shared" si="6"/>
        <v>10</v>
      </c>
      <c r="AT10" s="985">
        <f t="shared" si="6"/>
        <v>7</v>
      </c>
      <c r="AU10" s="985">
        <f t="shared" si="6"/>
        <v>9</v>
      </c>
      <c r="AV10" s="985">
        <f t="shared" si="6"/>
        <v>7</v>
      </c>
      <c r="AW10" s="985">
        <f t="shared" si="6"/>
        <v>7</v>
      </c>
      <c r="AX10" s="985">
        <f t="shared" si="6"/>
        <v>6</v>
      </c>
      <c r="AY10" s="985">
        <f t="shared" si="6"/>
        <v>10</v>
      </c>
      <c r="AZ10" s="985">
        <f t="shared" si="6"/>
        <v>9</v>
      </c>
      <c r="BA10" s="985">
        <f t="shared" si="6"/>
        <v>7</v>
      </c>
      <c r="BB10" s="985">
        <f t="shared" si="6"/>
        <v>12</v>
      </c>
      <c r="BC10" s="985">
        <f t="shared" si="7"/>
        <v>3</v>
      </c>
      <c r="BD10" s="985">
        <f t="shared" si="7"/>
        <v>4</v>
      </c>
      <c r="BE10" s="388">
        <f t="shared" si="2"/>
        <v>18.181818181818183</v>
      </c>
    </row>
    <row r="11" spans="1:57" ht="16.899999999999999" customHeight="1">
      <c r="A11" s="397" t="s">
        <v>8077</v>
      </c>
      <c r="B11" s="398" t="s">
        <v>8069</v>
      </c>
      <c r="C11" s="398" t="str">
        <f t="shared" si="3"/>
        <v>水工学（旧B1）掲載数</v>
      </c>
      <c r="D11" s="398"/>
      <c r="E11" s="413">
        <v>14</v>
      </c>
      <c r="F11" s="414"/>
      <c r="G11" s="413">
        <v>12</v>
      </c>
      <c r="H11" s="422">
        <v>0</v>
      </c>
      <c r="I11" s="413">
        <v>12</v>
      </c>
      <c r="J11" s="414">
        <v>7</v>
      </c>
      <c r="K11" s="413">
        <v>10</v>
      </c>
      <c r="L11" s="414">
        <v>5</v>
      </c>
      <c r="M11" s="413">
        <v>7</v>
      </c>
      <c r="N11" s="414">
        <v>6</v>
      </c>
      <c r="O11" s="413">
        <v>9</v>
      </c>
      <c r="P11" s="414">
        <v>6</v>
      </c>
      <c r="Q11" s="413">
        <v>8</v>
      </c>
      <c r="R11" s="414">
        <v>2</v>
      </c>
      <c r="S11" s="413">
        <v>8</v>
      </c>
      <c r="T11" s="414">
        <v>2</v>
      </c>
      <c r="U11" s="413">
        <v>10</v>
      </c>
      <c r="V11" s="414">
        <v>6</v>
      </c>
      <c r="W11" s="413">
        <v>12</v>
      </c>
      <c r="X11" s="414">
        <v>12</v>
      </c>
      <c r="Y11" s="413">
        <v>12</v>
      </c>
      <c r="Z11" s="414">
        <v>4</v>
      </c>
      <c r="AA11" s="413">
        <v>5</v>
      </c>
      <c r="AB11" s="414">
        <v>14</v>
      </c>
      <c r="AC11" s="413">
        <v>7</v>
      </c>
      <c r="AD11" s="414">
        <v>6</v>
      </c>
      <c r="AE11" s="413">
        <v>12</v>
      </c>
      <c r="AF11" s="414">
        <v>10</v>
      </c>
      <c r="AG11" s="1159"/>
      <c r="AH11" s="1160"/>
      <c r="AK11" s="388" t="str">
        <f t="shared" si="4"/>
        <v>地下空間（旧F2）掲載数</v>
      </c>
      <c r="AL11" s="394" t="s">
        <v>8079</v>
      </c>
      <c r="AM11" s="428">
        <f t="shared" si="5"/>
        <v>1</v>
      </c>
      <c r="AN11" s="429">
        <f t="shared" si="0"/>
        <v>0</v>
      </c>
      <c r="AP11" s="985" t="s">
        <v>8079</v>
      </c>
      <c r="AQ11" s="985">
        <f t="shared" si="6"/>
        <v>4</v>
      </c>
      <c r="AR11" s="985">
        <f t="shared" si="6"/>
        <v>1</v>
      </c>
      <c r="AS11" s="985">
        <f t="shared" si="6"/>
        <v>1</v>
      </c>
      <c r="AT11" s="985">
        <f t="shared" si="6"/>
        <v>2</v>
      </c>
      <c r="AU11" s="985">
        <f t="shared" si="6"/>
        <v>4</v>
      </c>
      <c r="AV11" s="985">
        <f t="shared" si="6"/>
        <v>1</v>
      </c>
      <c r="AW11" s="985">
        <f t="shared" si="6"/>
        <v>4</v>
      </c>
      <c r="AX11" s="985">
        <f t="shared" si="6"/>
        <v>1</v>
      </c>
      <c r="AY11" s="985">
        <f t="shared" si="6"/>
        <v>3</v>
      </c>
      <c r="AZ11" s="985">
        <f t="shared" si="6"/>
        <v>2</v>
      </c>
      <c r="BA11" s="985">
        <f t="shared" si="6"/>
        <v>6</v>
      </c>
      <c r="BB11" s="985">
        <f t="shared" si="6"/>
        <v>5</v>
      </c>
      <c r="BC11" s="985">
        <f t="shared" si="7"/>
        <v>2</v>
      </c>
      <c r="BD11" s="985">
        <f t="shared" si="7"/>
        <v>1</v>
      </c>
      <c r="BE11" s="388">
        <f t="shared" si="2"/>
        <v>18.181818181818183</v>
      </c>
    </row>
    <row r="12" spans="1:57" ht="16.899999999999999" customHeight="1">
      <c r="A12" s="399" t="s">
        <v>8077</v>
      </c>
      <c r="B12" s="400" t="s">
        <v>8071</v>
      </c>
      <c r="C12" s="400" t="str">
        <f t="shared" si="3"/>
        <v>水工学（旧B1）返却数</v>
      </c>
      <c r="D12" s="400"/>
      <c r="E12" s="415">
        <v>7</v>
      </c>
      <c r="F12" s="416"/>
      <c r="G12" s="415">
        <v>5</v>
      </c>
      <c r="H12" s="416">
        <v>1</v>
      </c>
      <c r="I12" s="415">
        <v>8</v>
      </c>
      <c r="J12" s="416">
        <v>3</v>
      </c>
      <c r="K12" s="415">
        <v>9</v>
      </c>
      <c r="L12" s="416">
        <v>1</v>
      </c>
      <c r="M12" s="415">
        <v>14</v>
      </c>
      <c r="N12" s="416">
        <v>2</v>
      </c>
      <c r="O12" s="415">
        <v>8</v>
      </c>
      <c r="P12" s="416">
        <v>0</v>
      </c>
      <c r="Q12" s="415">
        <v>9</v>
      </c>
      <c r="R12" s="416">
        <v>3</v>
      </c>
      <c r="S12" s="415">
        <v>8</v>
      </c>
      <c r="T12" s="416">
        <v>1</v>
      </c>
      <c r="U12" s="415">
        <v>3</v>
      </c>
      <c r="V12" s="416">
        <v>2</v>
      </c>
      <c r="W12" s="415">
        <v>13</v>
      </c>
      <c r="X12" s="416">
        <v>2</v>
      </c>
      <c r="Y12" s="415">
        <v>3</v>
      </c>
      <c r="Z12" s="416">
        <v>2</v>
      </c>
      <c r="AA12" s="415">
        <v>3</v>
      </c>
      <c r="AB12" s="416">
        <v>7</v>
      </c>
      <c r="AC12" s="415">
        <v>2</v>
      </c>
      <c r="AD12" s="416">
        <v>0</v>
      </c>
      <c r="AE12" s="415">
        <v>3</v>
      </c>
      <c r="AF12" s="416">
        <v>3</v>
      </c>
      <c r="AG12" s="1161"/>
      <c r="AH12" s="1162"/>
      <c r="AK12" s="388" t="str">
        <f t="shared" si="4"/>
        <v>土木計画学（方法と技術）（旧D3）掲載数</v>
      </c>
      <c r="AL12" s="394" t="s">
        <v>8080</v>
      </c>
      <c r="AM12" s="428">
        <f t="shared" si="5"/>
        <v>13</v>
      </c>
      <c r="AN12" s="429">
        <f t="shared" si="0"/>
        <v>1</v>
      </c>
      <c r="AP12" s="985" t="s">
        <v>8080</v>
      </c>
      <c r="AQ12" s="985">
        <f t="shared" si="6"/>
        <v>38</v>
      </c>
      <c r="AR12" s="985">
        <f t="shared" si="6"/>
        <v>31</v>
      </c>
      <c r="AS12" s="985">
        <f t="shared" si="6"/>
        <v>29</v>
      </c>
      <c r="AT12" s="985">
        <f t="shared" si="6"/>
        <v>18</v>
      </c>
      <c r="AU12" s="985">
        <f t="shared" si="6"/>
        <v>15</v>
      </c>
      <c r="AV12" s="985">
        <f t="shared" si="6"/>
        <v>28</v>
      </c>
      <c r="AW12" s="985">
        <f t="shared" si="6"/>
        <v>19</v>
      </c>
      <c r="AX12" s="985">
        <f t="shared" si="6"/>
        <v>30</v>
      </c>
      <c r="AY12" s="985">
        <f t="shared" si="6"/>
        <v>26</v>
      </c>
      <c r="AZ12" s="985">
        <f t="shared" si="6"/>
        <v>26</v>
      </c>
      <c r="BA12" s="985">
        <f t="shared" si="6"/>
        <v>35</v>
      </c>
      <c r="BB12" s="985">
        <f t="shared" si="6"/>
        <v>16</v>
      </c>
      <c r="BC12" s="985">
        <f t="shared" si="7"/>
        <v>15</v>
      </c>
      <c r="BD12" s="985">
        <f t="shared" si="7"/>
        <v>14</v>
      </c>
      <c r="BE12" s="388">
        <f t="shared" si="2"/>
        <v>18.181818181818183</v>
      </c>
    </row>
    <row r="13" spans="1:57" ht="16.899999999999999" customHeight="1">
      <c r="A13" s="401" t="s">
        <v>8081</v>
      </c>
      <c r="B13" s="402" t="s">
        <v>8067</v>
      </c>
      <c r="C13" s="402" t="str">
        <f t="shared" si="3"/>
        <v>海岸工学（旧B2）投稿数</v>
      </c>
      <c r="D13" s="402"/>
      <c r="E13" s="411">
        <v>8</v>
      </c>
      <c r="F13" s="412"/>
      <c r="G13" s="411">
        <v>7</v>
      </c>
      <c r="H13" s="412">
        <v>3</v>
      </c>
      <c r="I13" s="411">
        <v>8</v>
      </c>
      <c r="J13" s="412">
        <v>2</v>
      </c>
      <c r="K13" s="411">
        <v>10</v>
      </c>
      <c r="L13" s="412">
        <v>2</v>
      </c>
      <c r="M13" s="411">
        <v>9</v>
      </c>
      <c r="N13" s="412">
        <v>0</v>
      </c>
      <c r="O13" s="411">
        <v>9</v>
      </c>
      <c r="P13" s="412">
        <v>2</v>
      </c>
      <c r="Q13" s="411">
        <v>6</v>
      </c>
      <c r="R13" s="412">
        <v>0</v>
      </c>
      <c r="S13" s="411">
        <v>4</v>
      </c>
      <c r="T13" s="412">
        <v>1</v>
      </c>
      <c r="U13" s="411">
        <v>6</v>
      </c>
      <c r="V13" s="412">
        <v>2</v>
      </c>
      <c r="W13" s="411">
        <v>9</v>
      </c>
      <c r="X13" s="412">
        <v>2</v>
      </c>
      <c r="Y13" s="411">
        <v>7</v>
      </c>
      <c r="Z13" s="412">
        <v>1</v>
      </c>
      <c r="AA13" s="411">
        <v>5</v>
      </c>
      <c r="AB13" s="412">
        <v>7</v>
      </c>
      <c r="AC13" s="411">
        <v>7</v>
      </c>
      <c r="AD13" s="412">
        <v>5</v>
      </c>
      <c r="AE13" s="411">
        <v>3</v>
      </c>
      <c r="AF13" s="412">
        <v>1</v>
      </c>
      <c r="AG13" s="1157"/>
      <c r="AH13" s="1158"/>
      <c r="AK13" s="388" t="str">
        <f t="shared" si="4"/>
        <v>土木計画学（政策と実践）掲載数</v>
      </c>
      <c r="AL13" s="394" t="s">
        <v>8082</v>
      </c>
      <c r="AM13" s="428">
        <f t="shared" si="5"/>
        <v>34</v>
      </c>
      <c r="AN13" s="429">
        <f t="shared" si="0"/>
        <v>0</v>
      </c>
      <c r="AP13" s="985" t="s">
        <v>8082</v>
      </c>
      <c r="AQ13" s="985">
        <f t="shared" si="6"/>
        <v>0</v>
      </c>
      <c r="AR13" s="985">
        <f t="shared" si="6"/>
        <v>0</v>
      </c>
      <c r="AS13" s="985">
        <f t="shared" si="6"/>
        <v>0</v>
      </c>
      <c r="AT13" s="985">
        <f t="shared" si="6"/>
        <v>0</v>
      </c>
      <c r="AU13" s="985">
        <f t="shared" si="6"/>
        <v>0</v>
      </c>
      <c r="AV13" s="985">
        <f t="shared" si="6"/>
        <v>0</v>
      </c>
      <c r="AW13" s="985">
        <f t="shared" si="6"/>
        <v>0</v>
      </c>
      <c r="AX13" s="985">
        <f t="shared" si="6"/>
        <v>0</v>
      </c>
      <c r="AY13" s="985">
        <f t="shared" si="6"/>
        <v>0</v>
      </c>
      <c r="AZ13" s="985">
        <f t="shared" si="6"/>
        <v>0</v>
      </c>
      <c r="BA13" s="985">
        <f t="shared" si="6"/>
        <v>0</v>
      </c>
      <c r="BB13" s="985">
        <f t="shared" si="6"/>
        <v>0</v>
      </c>
      <c r="BC13" s="985">
        <f t="shared" si="7"/>
        <v>52</v>
      </c>
      <c r="BD13" s="985">
        <f t="shared" si="7"/>
        <v>34</v>
      </c>
      <c r="BE13" s="388">
        <f t="shared" si="2"/>
        <v>18.181818181818183</v>
      </c>
    </row>
    <row r="14" spans="1:57" ht="16.899999999999999" customHeight="1">
      <c r="A14" s="397" t="s">
        <v>8083</v>
      </c>
      <c r="B14" s="398" t="s">
        <v>8069</v>
      </c>
      <c r="C14" s="398" t="str">
        <f t="shared" si="3"/>
        <v>海岸工学（旧B2）掲載数</v>
      </c>
      <c r="D14" s="398"/>
      <c r="E14" s="413">
        <v>8</v>
      </c>
      <c r="F14" s="414"/>
      <c r="G14" s="413">
        <v>6</v>
      </c>
      <c r="H14" s="422">
        <v>0</v>
      </c>
      <c r="I14" s="413">
        <v>6</v>
      </c>
      <c r="J14" s="414">
        <v>2</v>
      </c>
      <c r="K14" s="413">
        <v>6</v>
      </c>
      <c r="L14" s="414">
        <v>2</v>
      </c>
      <c r="M14" s="413">
        <v>8</v>
      </c>
      <c r="N14" s="414">
        <v>0</v>
      </c>
      <c r="O14" s="413">
        <v>9</v>
      </c>
      <c r="P14" s="414">
        <v>0</v>
      </c>
      <c r="Q14" s="413">
        <v>3</v>
      </c>
      <c r="R14" s="414">
        <v>1</v>
      </c>
      <c r="S14" s="413">
        <v>3</v>
      </c>
      <c r="T14" s="414">
        <v>0</v>
      </c>
      <c r="U14" s="413">
        <v>2</v>
      </c>
      <c r="V14" s="414">
        <v>2</v>
      </c>
      <c r="W14" s="413">
        <v>4</v>
      </c>
      <c r="X14" s="414">
        <v>1</v>
      </c>
      <c r="Y14" s="413">
        <v>6</v>
      </c>
      <c r="Z14" s="414">
        <v>1</v>
      </c>
      <c r="AA14" s="413">
        <v>3</v>
      </c>
      <c r="AB14" s="414">
        <v>3</v>
      </c>
      <c r="AC14" s="413">
        <v>1</v>
      </c>
      <c r="AD14" s="414">
        <v>2</v>
      </c>
      <c r="AE14" s="413">
        <v>7</v>
      </c>
      <c r="AF14" s="414">
        <v>6</v>
      </c>
      <c r="AG14" s="1159"/>
      <c r="AH14" s="1160"/>
      <c r="AK14" s="388" t="str">
        <f t="shared" si="4"/>
        <v>土木史（旧D2）掲載数</v>
      </c>
      <c r="AL14" s="394" t="s">
        <v>8084</v>
      </c>
      <c r="AM14" s="428">
        <f t="shared" si="5"/>
        <v>6</v>
      </c>
      <c r="AN14" s="429">
        <f t="shared" si="0"/>
        <v>0</v>
      </c>
      <c r="AP14" s="985" t="s">
        <v>8084</v>
      </c>
      <c r="AQ14" s="985">
        <f t="shared" si="6"/>
        <v>5</v>
      </c>
      <c r="AR14" s="985">
        <f t="shared" si="6"/>
        <v>10</v>
      </c>
      <c r="AS14" s="985">
        <f t="shared" si="6"/>
        <v>10</v>
      </c>
      <c r="AT14" s="985">
        <f t="shared" si="6"/>
        <v>8</v>
      </c>
      <c r="AU14" s="985">
        <f t="shared" si="6"/>
        <v>5</v>
      </c>
      <c r="AV14" s="985">
        <f t="shared" si="6"/>
        <v>9</v>
      </c>
      <c r="AW14" s="985">
        <f t="shared" si="6"/>
        <v>5</v>
      </c>
      <c r="AX14" s="985">
        <f t="shared" si="6"/>
        <v>5</v>
      </c>
      <c r="AY14" s="985">
        <f t="shared" si="6"/>
        <v>7</v>
      </c>
      <c r="AZ14" s="985">
        <f t="shared" si="6"/>
        <v>10</v>
      </c>
      <c r="BA14" s="985">
        <f t="shared" si="6"/>
        <v>11</v>
      </c>
      <c r="BB14" s="985">
        <f t="shared" si="6"/>
        <v>9</v>
      </c>
      <c r="BC14" s="985">
        <f t="shared" si="7"/>
        <v>3</v>
      </c>
      <c r="BD14" s="985">
        <f t="shared" si="7"/>
        <v>6</v>
      </c>
      <c r="BE14" s="388">
        <f t="shared" si="2"/>
        <v>18.181818181818183</v>
      </c>
    </row>
    <row r="15" spans="1:57" ht="16.899999999999999" customHeight="1">
      <c r="A15" s="399" t="s">
        <v>8083</v>
      </c>
      <c r="B15" s="400" t="s">
        <v>8071</v>
      </c>
      <c r="C15" s="400" t="str">
        <f t="shared" si="3"/>
        <v>海岸工学（旧B2）返却数</v>
      </c>
      <c r="D15" s="400"/>
      <c r="E15" s="415">
        <v>1</v>
      </c>
      <c r="F15" s="416"/>
      <c r="G15" s="415">
        <v>2</v>
      </c>
      <c r="H15" s="416">
        <v>0</v>
      </c>
      <c r="I15" s="415">
        <v>2</v>
      </c>
      <c r="J15" s="416">
        <v>1</v>
      </c>
      <c r="K15" s="415">
        <v>3</v>
      </c>
      <c r="L15" s="416">
        <v>1</v>
      </c>
      <c r="M15" s="415">
        <v>2</v>
      </c>
      <c r="N15" s="416">
        <v>0</v>
      </c>
      <c r="O15" s="415">
        <v>2</v>
      </c>
      <c r="P15" s="416">
        <v>0</v>
      </c>
      <c r="Q15" s="415">
        <v>2</v>
      </c>
      <c r="R15" s="416">
        <v>0</v>
      </c>
      <c r="S15" s="415">
        <v>2</v>
      </c>
      <c r="T15" s="416">
        <v>0</v>
      </c>
      <c r="U15" s="415">
        <v>1</v>
      </c>
      <c r="V15" s="416">
        <v>1</v>
      </c>
      <c r="W15" s="415">
        <v>2</v>
      </c>
      <c r="X15" s="416">
        <v>0</v>
      </c>
      <c r="Y15" s="415">
        <v>2</v>
      </c>
      <c r="Z15" s="416">
        <v>0</v>
      </c>
      <c r="AA15" s="415">
        <v>1</v>
      </c>
      <c r="AB15" s="416">
        <v>3</v>
      </c>
      <c r="AC15" s="415">
        <v>0</v>
      </c>
      <c r="AD15" s="416">
        <v>0</v>
      </c>
      <c r="AE15" s="415">
        <v>1</v>
      </c>
      <c r="AF15" s="416">
        <v>0</v>
      </c>
      <c r="AG15" s="1161"/>
      <c r="AH15" s="1162"/>
      <c r="AK15" s="388" t="str">
        <f t="shared" si="4"/>
        <v>景観・デザイン（旧D1）掲載数</v>
      </c>
      <c r="AL15" s="394" t="s">
        <v>8085</v>
      </c>
      <c r="AM15" s="428">
        <f t="shared" si="5"/>
        <v>6</v>
      </c>
      <c r="AN15" s="429">
        <f t="shared" si="0"/>
        <v>0</v>
      </c>
      <c r="AP15" s="985" t="s">
        <v>8085</v>
      </c>
      <c r="AQ15" s="985">
        <f t="shared" si="6"/>
        <v>1</v>
      </c>
      <c r="AR15" s="985">
        <f t="shared" si="6"/>
        <v>6</v>
      </c>
      <c r="AS15" s="985">
        <f t="shared" si="6"/>
        <v>10</v>
      </c>
      <c r="AT15" s="985">
        <f t="shared" si="6"/>
        <v>2</v>
      </c>
      <c r="AU15" s="985">
        <f t="shared" si="6"/>
        <v>11</v>
      </c>
      <c r="AV15" s="985">
        <f t="shared" si="6"/>
        <v>5</v>
      </c>
      <c r="AW15" s="985">
        <f t="shared" si="6"/>
        <v>5</v>
      </c>
      <c r="AX15" s="985">
        <f t="shared" si="6"/>
        <v>8</v>
      </c>
      <c r="AY15" s="985">
        <f t="shared" si="6"/>
        <v>3</v>
      </c>
      <c r="AZ15" s="985">
        <f t="shared" si="6"/>
        <v>10</v>
      </c>
      <c r="BA15" s="985">
        <f t="shared" si="6"/>
        <v>8</v>
      </c>
      <c r="BB15" s="985">
        <f t="shared" si="6"/>
        <v>6</v>
      </c>
      <c r="BC15" s="985">
        <f t="shared" si="7"/>
        <v>6</v>
      </c>
      <c r="BD15" s="985">
        <f t="shared" si="7"/>
        <v>6</v>
      </c>
      <c r="BE15" s="388">
        <f t="shared" si="2"/>
        <v>18.181818181818183</v>
      </c>
    </row>
    <row r="16" spans="1:57" ht="16.899999999999999" customHeight="1">
      <c r="A16" s="401" t="s">
        <v>8086</v>
      </c>
      <c r="B16" s="402" t="s">
        <v>8067</v>
      </c>
      <c r="C16" s="402" t="str">
        <f t="shared" si="3"/>
        <v>海洋開発（旧B3）投稿数</v>
      </c>
      <c r="D16" s="402"/>
      <c r="E16" s="411">
        <v>3</v>
      </c>
      <c r="F16" s="412"/>
      <c r="G16" s="411">
        <v>4</v>
      </c>
      <c r="H16" s="412">
        <v>1</v>
      </c>
      <c r="I16" s="411">
        <v>3</v>
      </c>
      <c r="J16" s="412">
        <v>0</v>
      </c>
      <c r="K16" s="411">
        <v>2</v>
      </c>
      <c r="L16" s="412">
        <v>2</v>
      </c>
      <c r="M16" s="411">
        <v>2</v>
      </c>
      <c r="N16" s="412">
        <v>0</v>
      </c>
      <c r="O16" s="411">
        <v>5</v>
      </c>
      <c r="P16" s="412">
        <v>0</v>
      </c>
      <c r="Q16" s="411">
        <v>6</v>
      </c>
      <c r="R16" s="412">
        <v>0</v>
      </c>
      <c r="S16" s="411">
        <v>3</v>
      </c>
      <c r="T16" s="412">
        <v>0</v>
      </c>
      <c r="U16" s="411">
        <v>4</v>
      </c>
      <c r="V16" s="412">
        <v>2</v>
      </c>
      <c r="W16" s="411">
        <v>4</v>
      </c>
      <c r="X16" s="412">
        <v>5</v>
      </c>
      <c r="Y16" s="411">
        <v>2</v>
      </c>
      <c r="Z16" s="412">
        <v>0</v>
      </c>
      <c r="AA16" s="411">
        <v>3</v>
      </c>
      <c r="AB16" s="412">
        <v>0</v>
      </c>
      <c r="AC16" s="411">
        <v>4</v>
      </c>
      <c r="AD16" s="412">
        <v>1</v>
      </c>
      <c r="AE16" s="411">
        <v>3</v>
      </c>
      <c r="AF16" s="412">
        <v>1</v>
      </c>
      <c r="AG16" s="1157"/>
      <c r="AH16" s="1158"/>
      <c r="AK16" s="388" t="str">
        <f t="shared" si="4"/>
        <v>コンクリート工学（旧E2）掲載数</v>
      </c>
      <c r="AL16" s="394" t="s">
        <v>8087</v>
      </c>
      <c r="AM16" s="428">
        <f t="shared" si="5"/>
        <v>11</v>
      </c>
      <c r="AN16" s="429">
        <f t="shared" si="0"/>
        <v>0</v>
      </c>
      <c r="AP16" s="985" t="s">
        <v>8087</v>
      </c>
      <c r="AQ16" s="985">
        <f t="shared" si="6"/>
        <v>47</v>
      </c>
      <c r="AR16" s="985">
        <f t="shared" si="6"/>
        <v>33</v>
      </c>
      <c r="AS16" s="985">
        <f t="shared" si="6"/>
        <v>36</v>
      </c>
      <c r="AT16" s="985">
        <f t="shared" si="6"/>
        <v>34</v>
      </c>
      <c r="AU16" s="985">
        <f t="shared" si="6"/>
        <v>30</v>
      </c>
      <c r="AV16" s="985">
        <f t="shared" si="6"/>
        <v>31</v>
      </c>
      <c r="AW16" s="985">
        <f t="shared" si="6"/>
        <v>28</v>
      </c>
      <c r="AX16" s="985">
        <f t="shared" si="6"/>
        <v>22</v>
      </c>
      <c r="AY16" s="985">
        <f t="shared" si="6"/>
        <v>22</v>
      </c>
      <c r="AZ16" s="985">
        <f t="shared" si="6"/>
        <v>31</v>
      </c>
      <c r="BA16" s="985">
        <f t="shared" si="6"/>
        <v>19</v>
      </c>
      <c r="BB16" s="985">
        <f t="shared" si="6"/>
        <v>19</v>
      </c>
      <c r="BC16" s="985">
        <f t="shared" si="7"/>
        <v>19</v>
      </c>
      <c r="BD16" s="985">
        <f t="shared" si="7"/>
        <v>11</v>
      </c>
      <c r="BE16" s="388">
        <f t="shared" si="2"/>
        <v>18.181818181818183</v>
      </c>
    </row>
    <row r="17" spans="1:57" ht="16.899999999999999" customHeight="1">
      <c r="A17" s="397" t="s">
        <v>8086</v>
      </c>
      <c r="B17" s="398" t="s">
        <v>8069</v>
      </c>
      <c r="C17" s="398" t="str">
        <f t="shared" si="3"/>
        <v>海洋開発（旧B3）掲載数</v>
      </c>
      <c r="D17" s="398"/>
      <c r="E17" s="413">
        <v>1</v>
      </c>
      <c r="F17" s="414"/>
      <c r="G17" s="413">
        <v>2</v>
      </c>
      <c r="H17" s="422">
        <v>0</v>
      </c>
      <c r="I17" s="413">
        <v>3</v>
      </c>
      <c r="J17" s="414">
        <v>1</v>
      </c>
      <c r="K17" s="413">
        <v>5</v>
      </c>
      <c r="L17" s="414">
        <v>0</v>
      </c>
      <c r="M17" s="413">
        <v>1</v>
      </c>
      <c r="N17" s="414">
        <v>1</v>
      </c>
      <c r="O17" s="413">
        <v>1</v>
      </c>
      <c r="P17" s="414">
        <v>0</v>
      </c>
      <c r="Q17" s="413">
        <v>6</v>
      </c>
      <c r="R17" s="414">
        <v>0</v>
      </c>
      <c r="S17" s="413">
        <v>2</v>
      </c>
      <c r="T17" s="414">
        <v>0</v>
      </c>
      <c r="U17" s="413">
        <v>3</v>
      </c>
      <c r="V17" s="414">
        <v>0</v>
      </c>
      <c r="W17" s="413">
        <v>5</v>
      </c>
      <c r="X17" s="414">
        <v>2</v>
      </c>
      <c r="Y17" s="413">
        <v>1</v>
      </c>
      <c r="Z17" s="414">
        <v>1</v>
      </c>
      <c r="AA17" s="413">
        <v>1</v>
      </c>
      <c r="AB17" s="414">
        <v>0</v>
      </c>
      <c r="AC17" s="413">
        <v>2</v>
      </c>
      <c r="AD17" s="414">
        <v>0</v>
      </c>
      <c r="AE17" s="413">
        <v>6</v>
      </c>
      <c r="AF17" s="414">
        <v>0</v>
      </c>
      <c r="AG17" s="1159"/>
      <c r="AH17" s="1160"/>
      <c r="AK17" s="388" t="str">
        <f t="shared" si="4"/>
        <v>舗装工学（旧E1）掲載数</v>
      </c>
      <c r="AL17" s="394" t="s">
        <v>8088</v>
      </c>
      <c r="AM17" s="428">
        <f t="shared" si="5"/>
        <v>2</v>
      </c>
      <c r="AN17" s="429">
        <f t="shared" si="0"/>
        <v>0</v>
      </c>
      <c r="AP17" s="985" t="s">
        <v>8088</v>
      </c>
      <c r="AQ17" s="985">
        <f t="shared" si="6"/>
        <v>11</v>
      </c>
      <c r="AR17" s="985">
        <f t="shared" si="6"/>
        <v>6</v>
      </c>
      <c r="AS17" s="985">
        <f t="shared" si="6"/>
        <v>4</v>
      </c>
      <c r="AT17" s="985">
        <f t="shared" si="6"/>
        <v>5</v>
      </c>
      <c r="AU17" s="985">
        <f t="shared" si="6"/>
        <v>9</v>
      </c>
      <c r="AV17" s="985">
        <f t="shared" si="6"/>
        <v>6</v>
      </c>
      <c r="AW17" s="985">
        <f t="shared" si="6"/>
        <v>2</v>
      </c>
      <c r="AX17" s="985">
        <f t="shared" si="6"/>
        <v>7</v>
      </c>
      <c r="AY17" s="985">
        <f t="shared" si="6"/>
        <v>6</v>
      </c>
      <c r="AZ17" s="985">
        <f t="shared" si="6"/>
        <v>6</v>
      </c>
      <c r="BA17" s="985">
        <f t="shared" si="6"/>
        <v>6</v>
      </c>
      <c r="BB17" s="985">
        <f t="shared" si="6"/>
        <v>7</v>
      </c>
      <c r="BC17" s="985">
        <f t="shared" si="7"/>
        <v>6</v>
      </c>
      <c r="BD17" s="985">
        <f t="shared" si="7"/>
        <v>2</v>
      </c>
      <c r="BE17" s="388">
        <f t="shared" si="2"/>
        <v>18.181818181818183</v>
      </c>
    </row>
    <row r="18" spans="1:57" ht="16.899999999999999" customHeight="1">
      <c r="A18" s="399" t="s">
        <v>8086</v>
      </c>
      <c r="B18" s="400" t="s">
        <v>8071</v>
      </c>
      <c r="C18" s="400" t="str">
        <f t="shared" si="3"/>
        <v>海洋開発（旧B3）返却数</v>
      </c>
      <c r="D18" s="400"/>
      <c r="E18" s="415">
        <v>0</v>
      </c>
      <c r="F18" s="416"/>
      <c r="G18" s="415">
        <v>1</v>
      </c>
      <c r="H18" s="416">
        <v>0</v>
      </c>
      <c r="I18" s="415">
        <v>0</v>
      </c>
      <c r="J18" s="416">
        <v>0</v>
      </c>
      <c r="K18" s="415">
        <v>0</v>
      </c>
      <c r="L18" s="416">
        <v>0</v>
      </c>
      <c r="M18" s="415">
        <v>0</v>
      </c>
      <c r="N18" s="416">
        <v>1</v>
      </c>
      <c r="O18" s="415">
        <v>0</v>
      </c>
      <c r="P18" s="416">
        <v>0</v>
      </c>
      <c r="Q18" s="415">
        <v>0</v>
      </c>
      <c r="R18" s="416">
        <v>0</v>
      </c>
      <c r="S18" s="415">
        <v>0</v>
      </c>
      <c r="T18" s="416">
        <v>0</v>
      </c>
      <c r="U18" s="415">
        <v>0</v>
      </c>
      <c r="V18" s="416">
        <v>1</v>
      </c>
      <c r="W18" s="415">
        <v>2</v>
      </c>
      <c r="X18" s="416">
        <v>3</v>
      </c>
      <c r="Y18" s="415">
        <v>0</v>
      </c>
      <c r="Z18" s="416">
        <v>0</v>
      </c>
      <c r="AA18" s="415">
        <v>0</v>
      </c>
      <c r="AB18" s="416">
        <v>0</v>
      </c>
      <c r="AC18" s="415">
        <v>1</v>
      </c>
      <c r="AD18" s="416">
        <v>0</v>
      </c>
      <c r="AE18" s="415">
        <v>0</v>
      </c>
      <c r="AF18" s="416">
        <v>0</v>
      </c>
      <c r="AG18" s="1161"/>
      <c r="AH18" s="1162"/>
      <c r="AK18" s="388" t="str">
        <f t="shared" si="4"/>
        <v>木材工学掲載数</v>
      </c>
      <c r="AL18" s="394" t="s">
        <v>8089</v>
      </c>
      <c r="AM18" s="428">
        <f t="shared" si="5"/>
        <v>0</v>
      </c>
      <c r="AN18" s="429">
        <f t="shared" si="0"/>
        <v>1</v>
      </c>
      <c r="AP18" s="985" t="s">
        <v>8089</v>
      </c>
      <c r="AQ18" s="985">
        <f t="shared" si="6"/>
        <v>0</v>
      </c>
      <c r="AR18" s="985">
        <f t="shared" si="6"/>
        <v>0</v>
      </c>
      <c r="AS18" s="985">
        <f t="shared" si="6"/>
        <v>0</v>
      </c>
      <c r="AT18" s="985">
        <f t="shared" si="6"/>
        <v>0</v>
      </c>
      <c r="AU18" s="985">
        <f t="shared" si="6"/>
        <v>0</v>
      </c>
      <c r="AV18" s="985">
        <f t="shared" si="6"/>
        <v>0</v>
      </c>
      <c r="AW18" s="985">
        <f t="shared" si="6"/>
        <v>0</v>
      </c>
      <c r="AX18" s="985">
        <f t="shared" si="6"/>
        <v>0</v>
      </c>
      <c r="AY18" s="985">
        <f t="shared" si="6"/>
        <v>0</v>
      </c>
      <c r="AZ18" s="985">
        <f t="shared" si="6"/>
        <v>0</v>
      </c>
      <c r="BA18" s="985">
        <f t="shared" si="6"/>
        <v>0</v>
      </c>
      <c r="BB18" s="985">
        <f t="shared" si="6"/>
        <v>0</v>
      </c>
      <c r="BC18" s="985">
        <f t="shared" si="7"/>
        <v>2</v>
      </c>
      <c r="BD18" s="985">
        <f t="shared" si="7"/>
        <v>1</v>
      </c>
      <c r="BE18" s="388">
        <f t="shared" si="2"/>
        <v>18.181818181818183</v>
      </c>
    </row>
    <row r="19" spans="1:57" ht="16.899999999999999" customHeight="1">
      <c r="A19" s="401" t="s">
        <v>8090</v>
      </c>
      <c r="B19" s="402" t="s">
        <v>8067</v>
      </c>
      <c r="C19" s="402" t="str">
        <f t="shared" si="3"/>
        <v>地圏工学（旧C）投稿数</v>
      </c>
      <c r="D19" s="402"/>
      <c r="E19" s="411">
        <v>68</v>
      </c>
      <c r="F19" s="412"/>
      <c r="G19" s="411">
        <v>65</v>
      </c>
      <c r="H19" s="412">
        <v>3</v>
      </c>
      <c r="I19" s="411">
        <v>47</v>
      </c>
      <c r="J19" s="412">
        <v>4</v>
      </c>
      <c r="K19" s="411">
        <v>40</v>
      </c>
      <c r="L19" s="412">
        <v>6</v>
      </c>
      <c r="M19" s="411">
        <v>58</v>
      </c>
      <c r="N19" s="412">
        <v>4</v>
      </c>
      <c r="O19" s="411">
        <v>61</v>
      </c>
      <c r="P19" s="412">
        <v>5</v>
      </c>
      <c r="Q19" s="411">
        <v>51</v>
      </c>
      <c r="R19" s="412">
        <v>1</v>
      </c>
      <c r="S19" s="411">
        <v>61</v>
      </c>
      <c r="T19" s="412">
        <v>2</v>
      </c>
      <c r="U19" s="411">
        <v>44</v>
      </c>
      <c r="V19" s="412">
        <v>2</v>
      </c>
      <c r="W19" s="411">
        <v>45</v>
      </c>
      <c r="X19" s="412">
        <v>3</v>
      </c>
      <c r="Y19" s="411">
        <v>45</v>
      </c>
      <c r="Z19" s="412">
        <v>4</v>
      </c>
      <c r="AA19" s="411">
        <v>44</v>
      </c>
      <c r="AB19" s="412">
        <v>4</v>
      </c>
      <c r="AC19" s="411">
        <v>33</v>
      </c>
      <c r="AD19" s="412">
        <v>1</v>
      </c>
      <c r="AE19" s="411">
        <v>29</v>
      </c>
      <c r="AF19" s="412">
        <v>0</v>
      </c>
      <c r="AG19" s="1157"/>
      <c r="AH19" s="1158"/>
      <c r="AK19" s="388" t="str">
        <f t="shared" si="4"/>
        <v>土木情報学（旧F3）掲載数</v>
      </c>
      <c r="AL19" s="394" t="s">
        <v>8091</v>
      </c>
      <c r="AM19" s="428">
        <f t="shared" si="5"/>
        <v>9</v>
      </c>
      <c r="AN19" s="429">
        <f t="shared" si="0"/>
        <v>0</v>
      </c>
      <c r="AP19" s="985" t="s">
        <v>8091</v>
      </c>
      <c r="AQ19" s="985">
        <f t="shared" si="6"/>
        <v>2</v>
      </c>
      <c r="AR19" s="985">
        <f t="shared" si="6"/>
        <v>6</v>
      </c>
      <c r="AS19" s="985">
        <f t="shared" si="6"/>
        <v>7</v>
      </c>
      <c r="AT19" s="985">
        <f t="shared" si="6"/>
        <v>6</v>
      </c>
      <c r="AU19" s="985">
        <f t="shared" si="6"/>
        <v>4</v>
      </c>
      <c r="AV19" s="985">
        <f t="shared" si="6"/>
        <v>5</v>
      </c>
      <c r="AW19" s="985">
        <f t="shared" si="6"/>
        <v>4</v>
      </c>
      <c r="AX19" s="985">
        <f t="shared" si="6"/>
        <v>8</v>
      </c>
      <c r="AY19" s="985">
        <f t="shared" si="6"/>
        <v>5</v>
      </c>
      <c r="AZ19" s="985">
        <f t="shared" si="6"/>
        <v>7</v>
      </c>
      <c r="BA19" s="985">
        <f t="shared" si="6"/>
        <v>7</v>
      </c>
      <c r="BB19" s="985">
        <f t="shared" si="6"/>
        <v>4</v>
      </c>
      <c r="BC19" s="985">
        <f t="shared" si="7"/>
        <v>8</v>
      </c>
      <c r="BD19" s="985">
        <f t="shared" si="7"/>
        <v>9</v>
      </c>
      <c r="BE19" s="388">
        <f t="shared" si="2"/>
        <v>18.181818181818183</v>
      </c>
    </row>
    <row r="20" spans="1:57" ht="16.899999999999999" customHeight="1">
      <c r="A20" s="397" t="s">
        <v>8090</v>
      </c>
      <c r="B20" s="398" t="s">
        <v>8069</v>
      </c>
      <c r="C20" s="398" t="str">
        <f t="shared" si="3"/>
        <v>地圏工学（旧C）掲載数</v>
      </c>
      <c r="D20" s="398"/>
      <c r="E20" s="413">
        <v>45</v>
      </c>
      <c r="F20" s="414"/>
      <c r="G20" s="413">
        <v>57</v>
      </c>
      <c r="H20" s="422">
        <v>0</v>
      </c>
      <c r="I20" s="413">
        <v>39</v>
      </c>
      <c r="J20" s="414">
        <v>3</v>
      </c>
      <c r="K20" s="413">
        <v>34</v>
      </c>
      <c r="L20" s="414">
        <v>3</v>
      </c>
      <c r="M20" s="413">
        <v>35</v>
      </c>
      <c r="N20" s="414">
        <v>3</v>
      </c>
      <c r="O20" s="413">
        <v>33</v>
      </c>
      <c r="P20" s="414">
        <v>3</v>
      </c>
      <c r="Q20" s="413">
        <v>37</v>
      </c>
      <c r="R20" s="414">
        <v>1</v>
      </c>
      <c r="S20" s="413">
        <v>38</v>
      </c>
      <c r="T20" s="414">
        <v>2</v>
      </c>
      <c r="U20" s="413">
        <v>32</v>
      </c>
      <c r="V20" s="414">
        <v>0</v>
      </c>
      <c r="W20" s="413">
        <v>36</v>
      </c>
      <c r="X20" s="414">
        <v>1</v>
      </c>
      <c r="Y20" s="413">
        <v>31</v>
      </c>
      <c r="Z20" s="414">
        <v>3</v>
      </c>
      <c r="AA20" s="413">
        <v>26</v>
      </c>
      <c r="AB20" s="414">
        <v>1</v>
      </c>
      <c r="AC20" s="413">
        <v>22</v>
      </c>
      <c r="AD20" s="414">
        <v>0</v>
      </c>
      <c r="AE20" s="413">
        <v>16</v>
      </c>
      <c r="AF20" s="414">
        <v>0</v>
      </c>
      <c r="AG20" s="1159"/>
      <c r="AH20" s="1160"/>
      <c r="AK20" s="388" t="str">
        <f t="shared" si="4"/>
        <v>建設マネジメント（旧F4）掲載数</v>
      </c>
      <c r="AL20" s="394" t="s">
        <v>8092</v>
      </c>
      <c r="AM20" s="428">
        <f t="shared" si="5"/>
        <v>8</v>
      </c>
      <c r="AN20" s="429">
        <f t="shared" si="0"/>
        <v>0</v>
      </c>
      <c r="AP20" s="985" t="s">
        <v>8092</v>
      </c>
      <c r="AQ20" s="985">
        <f t="shared" si="6"/>
        <v>8</v>
      </c>
      <c r="AR20" s="985">
        <f t="shared" si="6"/>
        <v>16</v>
      </c>
      <c r="AS20" s="985">
        <f t="shared" si="6"/>
        <v>15</v>
      </c>
      <c r="AT20" s="985">
        <f t="shared" si="6"/>
        <v>11</v>
      </c>
      <c r="AU20" s="985">
        <f t="shared" si="6"/>
        <v>13</v>
      </c>
      <c r="AV20" s="985">
        <f t="shared" si="6"/>
        <v>7</v>
      </c>
      <c r="AW20" s="985">
        <f t="shared" si="6"/>
        <v>6</v>
      </c>
      <c r="AX20" s="985">
        <f t="shared" si="6"/>
        <v>2</v>
      </c>
      <c r="AY20" s="985">
        <f t="shared" si="6"/>
        <v>7</v>
      </c>
      <c r="AZ20" s="985">
        <f t="shared" si="6"/>
        <v>8</v>
      </c>
      <c r="BA20" s="985">
        <f t="shared" si="6"/>
        <v>17</v>
      </c>
      <c r="BB20" s="985">
        <f t="shared" si="6"/>
        <v>12</v>
      </c>
      <c r="BC20" s="985">
        <f t="shared" si="7"/>
        <v>9</v>
      </c>
      <c r="BD20" s="985">
        <f t="shared" si="7"/>
        <v>8</v>
      </c>
      <c r="BE20" s="388">
        <f t="shared" si="2"/>
        <v>18.181818181818183</v>
      </c>
    </row>
    <row r="21" spans="1:57" ht="16.899999999999999" customHeight="1">
      <c r="A21" s="399" t="s">
        <v>8090</v>
      </c>
      <c r="B21" s="400" t="s">
        <v>8071</v>
      </c>
      <c r="C21" s="400" t="str">
        <f t="shared" si="3"/>
        <v>地圏工学（旧C）返却数</v>
      </c>
      <c r="D21" s="400"/>
      <c r="E21" s="415">
        <v>14</v>
      </c>
      <c r="F21" s="416"/>
      <c r="G21" s="415">
        <v>21</v>
      </c>
      <c r="H21" s="416">
        <v>1</v>
      </c>
      <c r="I21" s="415">
        <v>16</v>
      </c>
      <c r="J21" s="416">
        <v>1</v>
      </c>
      <c r="K21" s="415">
        <v>12</v>
      </c>
      <c r="L21" s="416">
        <v>2</v>
      </c>
      <c r="M21" s="415">
        <v>20</v>
      </c>
      <c r="N21" s="416">
        <v>1</v>
      </c>
      <c r="O21" s="415">
        <v>20</v>
      </c>
      <c r="P21" s="416">
        <v>3</v>
      </c>
      <c r="Q21" s="415">
        <v>16</v>
      </c>
      <c r="R21" s="416">
        <v>0</v>
      </c>
      <c r="S21" s="415">
        <v>12</v>
      </c>
      <c r="T21" s="416">
        <v>1</v>
      </c>
      <c r="U21" s="415">
        <v>6</v>
      </c>
      <c r="V21" s="416">
        <v>1</v>
      </c>
      <c r="W21" s="415">
        <v>9</v>
      </c>
      <c r="X21" s="416">
        <v>0</v>
      </c>
      <c r="Y21" s="415">
        <v>13</v>
      </c>
      <c r="Z21" s="416">
        <v>0</v>
      </c>
      <c r="AA21" s="415">
        <v>15</v>
      </c>
      <c r="AB21" s="416">
        <v>3</v>
      </c>
      <c r="AC21" s="415">
        <v>14</v>
      </c>
      <c r="AD21" s="416">
        <v>1</v>
      </c>
      <c r="AE21" s="415">
        <v>11</v>
      </c>
      <c r="AF21" s="416">
        <v>0</v>
      </c>
      <c r="AG21" s="1161"/>
      <c r="AH21" s="1162"/>
      <c r="AK21" s="388" t="str">
        <f t="shared" si="4"/>
        <v>土木技術者実践（旧F5）掲載数</v>
      </c>
      <c r="AL21" s="394" t="s">
        <v>8093</v>
      </c>
      <c r="AM21" s="428">
        <f t="shared" si="5"/>
        <v>4</v>
      </c>
      <c r="AN21" s="429">
        <f t="shared" si="0"/>
        <v>1</v>
      </c>
      <c r="AP21" s="985" t="s">
        <v>8093</v>
      </c>
      <c r="AQ21" s="985">
        <f t="shared" si="6"/>
        <v>13</v>
      </c>
      <c r="AR21" s="985">
        <f t="shared" si="6"/>
        <v>6</v>
      </c>
      <c r="AS21" s="985">
        <f t="shared" si="6"/>
        <v>4</v>
      </c>
      <c r="AT21" s="985">
        <f t="shared" si="6"/>
        <v>5</v>
      </c>
      <c r="AU21" s="985">
        <f t="shared" si="6"/>
        <v>5</v>
      </c>
      <c r="AV21" s="985">
        <f t="shared" si="6"/>
        <v>5</v>
      </c>
      <c r="AW21" s="985">
        <f t="shared" si="6"/>
        <v>1</v>
      </c>
      <c r="AX21" s="985">
        <f t="shared" si="6"/>
        <v>2</v>
      </c>
      <c r="AY21" s="985">
        <f t="shared" si="6"/>
        <v>3</v>
      </c>
      <c r="AZ21" s="985">
        <f t="shared" si="6"/>
        <v>10</v>
      </c>
      <c r="BA21" s="985">
        <f t="shared" si="6"/>
        <v>11</v>
      </c>
      <c r="BB21" s="985">
        <f t="shared" si="6"/>
        <v>9</v>
      </c>
      <c r="BC21" s="985">
        <f t="shared" si="7"/>
        <v>6</v>
      </c>
      <c r="BD21" s="985">
        <f t="shared" si="7"/>
        <v>5</v>
      </c>
      <c r="BE21" s="388">
        <f t="shared" si="2"/>
        <v>18.181818181818183</v>
      </c>
    </row>
    <row r="22" spans="1:57" ht="16.899999999999999" customHeight="1">
      <c r="A22" s="401" t="s">
        <v>8094</v>
      </c>
      <c r="B22" s="402" t="s">
        <v>8067</v>
      </c>
      <c r="C22" s="402" t="str">
        <f t="shared" si="3"/>
        <v>トンネル工学（旧F1）投稿数</v>
      </c>
      <c r="D22" s="402"/>
      <c r="E22" s="411">
        <v>16</v>
      </c>
      <c r="F22" s="412"/>
      <c r="G22" s="411">
        <v>13</v>
      </c>
      <c r="H22" s="412">
        <v>1</v>
      </c>
      <c r="I22" s="411">
        <v>9</v>
      </c>
      <c r="J22" s="412">
        <v>1</v>
      </c>
      <c r="K22" s="411">
        <v>9</v>
      </c>
      <c r="L22" s="412">
        <v>1</v>
      </c>
      <c r="M22" s="411">
        <v>11</v>
      </c>
      <c r="N22" s="412">
        <v>0</v>
      </c>
      <c r="O22" s="411">
        <v>10</v>
      </c>
      <c r="P22" s="412">
        <v>0</v>
      </c>
      <c r="Q22" s="411">
        <v>11</v>
      </c>
      <c r="R22" s="412">
        <v>0</v>
      </c>
      <c r="S22" s="411">
        <v>10</v>
      </c>
      <c r="T22" s="412">
        <v>0</v>
      </c>
      <c r="U22" s="411">
        <v>9</v>
      </c>
      <c r="V22" s="412">
        <v>0</v>
      </c>
      <c r="W22" s="411">
        <v>15</v>
      </c>
      <c r="X22" s="412">
        <v>1</v>
      </c>
      <c r="Y22" s="411">
        <v>12</v>
      </c>
      <c r="Z22" s="412">
        <v>2</v>
      </c>
      <c r="AA22" s="411">
        <v>3</v>
      </c>
      <c r="AB22" s="412">
        <v>2</v>
      </c>
      <c r="AC22" s="411">
        <v>2</v>
      </c>
      <c r="AD22" s="412">
        <v>1</v>
      </c>
      <c r="AE22" s="411">
        <v>11</v>
      </c>
      <c r="AF22" s="412">
        <v>1</v>
      </c>
      <c r="AG22" s="1157"/>
      <c r="AH22" s="1158"/>
      <c r="AK22" s="388" t="str">
        <f>AL22&amp;$AK$2</f>
        <v>安全問題（旧F6）掲載数</v>
      </c>
      <c r="AL22" s="394" t="s">
        <v>8095</v>
      </c>
      <c r="AM22" s="428">
        <f t="shared" si="5"/>
        <v>1</v>
      </c>
      <c r="AN22" s="429">
        <f t="shared" si="0"/>
        <v>0</v>
      </c>
      <c r="AP22" s="985" t="s">
        <v>8095</v>
      </c>
      <c r="AQ22" s="985">
        <f t="shared" si="6"/>
        <v>4</v>
      </c>
      <c r="AR22" s="985">
        <f t="shared" si="6"/>
        <v>3</v>
      </c>
      <c r="AS22" s="985">
        <f t="shared" si="6"/>
        <v>8</v>
      </c>
      <c r="AT22" s="985">
        <f t="shared" si="6"/>
        <v>3</v>
      </c>
      <c r="AU22" s="985">
        <f t="shared" si="6"/>
        <v>7</v>
      </c>
      <c r="AV22" s="985">
        <f t="shared" si="6"/>
        <v>2</v>
      </c>
      <c r="AW22" s="985">
        <f t="shared" si="6"/>
        <v>8</v>
      </c>
      <c r="AX22" s="985">
        <f t="shared" si="6"/>
        <v>2</v>
      </c>
      <c r="AY22" s="985">
        <f t="shared" si="6"/>
        <v>5</v>
      </c>
      <c r="AZ22" s="985">
        <f t="shared" si="6"/>
        <v>4</v>
      </c>
      <c r="BA22" s="985">
        <f t="shared" si="6"/>
        <v>4</v>
      </c>
      <c r="BB22" s="985">
        <f t="shared" si="6"/>
        <v>2</v>
      </c>
      <c r="BC22" s="985">
        <f t="shared" si="7"/>
        <v>4</v>
      </c>
      <c r="BD22" s="985">
        <f t="shared" si="7"/>
        <v>1</v>
      </c>
      <c r="BE22" s="388">
        <f t="shared" si="2"/>
        <v>18.181818181818183</v>
      </c>
    </row>
    <row r="23" spans="1:57" ht="16.899999999999999" customHeight="1">
      <c r="A23" s="397" t="s">
        <v>8094</v>
      </c>
      <c r="B23" s="398" t="s">
        <v>8069</v>
      </c>
      <c r="C23" s="398" t="str">
        <f t="shared" si="3"/>
        <v>トンネル工学（旧F1）掲載数</v>
      </c>
      <c r="D23" s="398"/>
      <c r="E23" s="413">
        <v>9</v>
      </c>
      <c r="F23" s="414"/>
      <c r="G23" s="413">
        <v>5</v>
      </c>
      <c r="H23" s="422">
        <v>0</v>
      </c>
      <c r="I23" s="413">
        <v>9</v>
      </c>
      <c r="J23" s="414">
        <v>1</v>
      </c>
      <c r="K23" s="413">
        <v>7</v>
      </c>
      <c r="L23" s="414">
        <v>0</v>
      </c>
      <c r="M23" s="413">
        <v>9</v>
      </c>
      <c r="N23" s="414">
        <v>0</v>
      </c>
      <c r="O23" s="413">
        <v>7</v>
      </c>
      <c r="P23" s="414">
        <v>0</v>
      </c>
      <c r="Q23" s="413">
        <v>7</v>
      </c>
      <c r="R23" s="414">
        <v>0</v>
      </c>
      <c r="S23" s="413">
        <v>6</v>
      </c>
      <c r="T23" s="414">
        <v>0</v>
      </c>
      <c r="U23" s="413">
        <v>10</v>
      </c>
      <c r="V23" s="414">
        <v>0</v>
      </c>
      <c r="W23" s="413">
        <v>9</v>
      </c>
      <c r="X23" s="414">
        <v>0</v>
      </c>
      <c r="Y23" s="413">
        <v>7</v>
      </c>
      <c r="Z23" s="414">
        <v>0</v>
      </c>
      <c r="AA23" s="413">
        <v>10</v>
      </c>
      <c r="AB23" s="414">
        <v>2</v>
      </c>
      <c r="AC23" s="413">
        <v>1</v>
      </c>
      <c r="AD23" s="414">
        <v>2</v>
      </c>
      <c r="AE23" s="413">
        <v>3</v>
      </c>
      <c r="AF23" s="414">
        <v>1</v>
      </c>
      <c r="AG23" s="1159"/>
      <c r="AH23" s="1160"/>
      <c r="AK23" s="388" t="str">
        <f t="shared" si="4"/>
        <v>環境・資源（旧G）掲載数</v>
      </c>
      <c r="AL23" s="394" t="s">
        <v>8096</v>
      </c>
      <c r="AM23" s="428">
        <f t="shared" si="5"/>
        <v>9</v>
      </c>
      <c r="AN23" s="429">
        <f t="shared" si="0"/>
        <v>1</v>
      </c>
      <c r="AP23" s="985" t="s">
        <v>8096</v>
      </c>
      <c r="AQ23" s="985">
        <f t="shared" si="6"/>
        <v>23</v>
      </c>
      <c r="AR23" s="985">
        <f t="shared" si="6"/>
        <v>22</v>
      </c>
      <c r="AS23" s="985">
        <f t="shared" si="6"/>
        <v>19</v>
      </c>
      <c r="AT23" s="985">
        <f t="shared" si="6"/>
        <v>13</v>
      </c>
      <c r="AU23" s="985">
        <f t="shared" si="6"/>
        <v>15</v>
      </c>
      <c r="AV23" s="985">
        <f t="shared" si="6"/>
        <v>6</v>
      </c>
      <c r="AW23" s="985">
        <f t="shared" si="6"/>
        <v>16</v>
      </c>
      <c r="AX23" s="985">
        <f t="shared" si="6"/>
        <v>20</v>
      </c>
      <c r="AY23" s="985">
        <f t="shared" si="6"/>
        <v>13</v>
      </c>
      <c r="AZ23" s="985">
        <f t="shared" si="6"/>
        <v>13</v>
      </c>
      <c r="BA23" s="985">
        <f t="shared" si="6"/>
        <v>15</v>
      </c>
      <c r="BB23" s="985">
        <f t="shared" si="6"/>
        <v>14</v>
      </c>
      <c r="BC23" s="985">
        <f t="shared" si="7"/>
        <v>11</v>
      </c>
      <c r="BD23" s="985">
        <f t="shared" si="7"/>
        <v>10</v>
      </c>
      <c r="BE23" s="388">
        <f t="shared" si="2"/>
        <v>18.181818181818183</v>
      </c>
    </row>
    <row r="24" spans="1:57" ht="16.899999999999999" customHeight="1">
      <c r="A24" s="399" t="s">
        <v>8094</v>
      </c>
      <c r="B24" s="400" t="s">
        <v>8071</v>
      </c>
      <c r="C24" s="400" t="str">
        <f t="shared" si="3"/>
        <v>トンネル工学（旧F1）返却数</v>
      </c>
      <c r="D24" s="400"/>
      <c r="E24" s="415">
        <v>4</v>
      </c>
      <c r="F24" s="416"/>
      <c r="G24" s="415">
        <v>5</v>
      </c>
      <c r="H24" s="416">
        <v>0</v>
      </c>
      <c r="I24" s="415">
        <v>1</v>
      </c>
      <c r="J24" s="416">
        <v>0</v>
      </c>
      <c r="K24" s="415">
        <v>6</v>
      </c>
      <c r="L24" s="416">
        <v>1</v>
      </c>
      <c r="M24" s="415">
        <v>2</v>
      </c>
      <c r="N24" s="416">
        <v>1</v>
      </c>
      <c r="O24" s="415">
        <v>3</v>
      </c>
      <c r="P24" s="416">
        <v>0</v>
      </c>
      <c r="Q24" s="415">
        <v>3</v>
      </c>
      <c r="R24" s="416">
        <v>0</v>
      </c>
      <c r="S24" s="415">
        <v>0</v>
      </c>
      <c r="T24" s="416">
        <v>0</v>
      </c>
      <c r="U24" s="415">
        <v>2</v>
      </c>
      <c r="V24" s="416">
        <v>0</v>
      </c>
      <c r="W24" s="415">
        <v>5</v>
      </c>
      <c r="X24" s="416">
        <v>1</v>
      </c>
      <c r="Y24" s="415">
        <v>3</v>
      </c>
      <c r="Z24" s="416">
        <v>0</v>
      </c>
      <c r="AA24" s="415">
        <v>0</v>
      </c>
      <c r="AB24" s="416">
        <v>0</v>
      </c>
      <c r="AC24" s="415">
        <v>1</v>
      </c>
      <c r="AD24" s="416">
        <v>0</v>
      </c>
      <c r="AE24" s="415">
        <v>6</v>
      </c>
      <c r="AF24" s="416">
        <v>0</v>
      </c>
      <c r="AG24" s="1161"/>
      <c r="AH24" s="1162"/>
      <c r="AK24" s="388" t="str">
        <f t="shared" si="4"/>
        <v>教育・人材（旧H）掲載数</v>
      </c>
      <c r="AL24" s="394" t="s">
        <v>8097</v>
      </c>
      <c r="AM24" s="428">
        <f t="shared" si="5"/>
        <v>0</v>
      </c>
      <c r="AN24" s="429">
        <f t="shared" si="0"/>
        <v>0</v>
      </c>
      <c r="AP24" s="985" t="s">
        <v>8097</v>
      </c>
      <c r="AQ24" s="985">
        <f t="shared" si="6"/>
        <v>6</v>
      </c>
      <c r="AR24" s="985">
        <f t="shared" si="6"/>
        <v>3</v>
      </c>
      <c r="AS24" s="985">
        <f t="shared" si="6"/>
        <v>3</v>
      </c>
      <c r="AT24" s="985">
        <f t="shared" si="6"/>
        <v>6</v>
      </c>
      <c r="AU24" s="985">
        <f t="shared" si="6"/>
        <v>10</v>
      </c>
      <c r="AV24" s="985">
        <f t="shared" si="6"/>
        <v>4</v>
      </c>
      <c r="AW24" s="985">
        <f t="shared" si="6"/>
        <v>9</v>
      </c>
      <c r="AX24" s="985">
        <f t="shared" si="6"/>
        <v>4</v>
      </c>
      <c r="AY24" s="985">
        <f t="shared" si="6"/>
        <v>7</v>
      </c>
      <c r="AZ24" s="985">
        <f t="shared" si="6"/>
        <v>5</v>
      </c>
      <c r="BA24" s="985">
        <f t="shared" si="6"/>
        <v>4</v>
      </c>
      <c r="BB24" s="985">
        <f t="shared" si="6"/>
        <v>6</v>
      </c>
      <c r="BC24" s="985">
        <f t="shared" si="7"/>
        <v>2</v>
      </c>
      <c r="BD24" s="985">
        <f t="shared" si="7"/>
        <v>0</v>
      </c>
      <c r="BE24" s="388">
        <f t="shared" si="2"/>
        <v>18.181818181818183</v>
      </c>
    </row>
    <row r="25" spans="1:57" ht="16.899999999999999" customHeight="1">
      <c r="A25" s="401" t="s">
        <v>8098</v>
      </c>
      <c r="B25" s="402" t="s">
        <v>8067</v>
      </c>
      <c r="C25" s="402" t="str">
        <f t="shared" si="3"/>
        <v>地下空間（旧F2）投稿数</v>
      </c>
      <c r="D25" s="402"/>
      <c r="E25" s="411">
        <v>1</v>
      </c>
      <c r="F25" s="412"/>
      <c r="G25" s="411">
        <v>1</v>
      </c>
      <c r="H25" s="412">
        <v>0</v>
      </c>
      <c r="I25" s="411">
        <v>2</v>
      </c>
      <c r="J25" s="412">
        <v>0</v>
      </c>
      <c r="K25" s="411">
        <v>3</v>
      </c>
      <c r="L25" s="412">
        <v>0</v>
      </c>
      <c r="M25" s="411">
        <v>3</v>
      </c>
      <c r="N25" s="412">
        <v>0</v>
      </c>
      <c r="O25" s="411">
        <v>6</v>
      </c>
      <c r="P25" s="412">
        <v>1</v>
      </c>
      <c r="Q25" s="411">
        <v>0</v>
      </c>
      <c r="R25" s="412">
        <v>0</v>
      </c>
      <c r="S25" s="411">
        <v>3</v>
      </c>
      <c r="T25" s="412">
        <v>0</v>
      </c>
      <c r="U25" s="411">
        <v>2</v>
      </c>
      <c r="V25" s="412">
        <v>0</v>
      </c>
      <c r="W25" s="411">
        <v>6</v>
      </c>
      <c r="X25" s="412">
        <v>0</v>
      </c>
      <c r="Y25" s="411">
        <v>10</v>
      </c>
      <c r="Z25" s="412">
        <v>0</v>
      </c>
      <c r="AA25" s="411">
        <v>3</v>
      </c>
      <c r="AB25" s="412">
        <v>0</v>
      </c>
      <c r="AC25" s="411">
        <v>4</v>
      </c>
      <c r="AD25" s="412">
        <v>0</v>
      </c>
      <c r="AE25" s="411">
        <v>7</v>
      </c>
      <c r="AF25" s="412">
        <v>1</v>
      </c>
      <c r="AG25" s="1157"/>
      <c r="AH25" s="1158"/>
      <c r="AK25" s="388" t="str">
        <f>AL25&amp;$AK$2</f>
        <v>特別企画掲載数</v>
      </c>
      <c r="AL25" s="394" t="s">
        <v>8099</v>
      </c>
      <c r="AM25" s="428">
        <f t="shared" si="5"/>
        <v>0</v>
      </c>
      <c r="AN25" s="429">
        <f t="shared" si="0"/>
        <v>0</v>
      </c>
      <c r="AP25" s="986" t="s">
        <v>8099</v>
      </c>
      <c r="AQ25" s="986">
        <f t="shared" si="6"/>
        <v>0</v>
      </c>
      <c r="AR25" s="986">
        <f t="shared" si="6"/>
        <v>0</v>
      </c>
      <c r="AS25" s="986">
        <f t="shared" si="6"/>
        <v>0</v>
      </c>
      <c r="AT25" s="986">
        <f t="shared" si="6"/>
        <v>0</v>
      </c>
      <c r="AU25" s="986">
        <f t="shared" si="6"/>
        <v>0</v>
      </c>
      <c r="AV25" s="986">
        <f t="shared" si="6"/>
        <v>0</v>
      </c>
      <c r="AW25" s="986">
        <f t="shared" si="6"/>
        <v>24</v>
      </c>
      <c r="AX25" s="986">
        <f t="shared" si="6"/>
        <v>0</v>
      </c>
      <c r="AY25" s="986">
        <f t="shared" si="6"/>
        <v>20</v>
      </c>
      <c r="AZ25" s="986">
        <f t="shared" si="6"/>
        <v>28</v>
      </c>
      <c r="BA25" s="986">
        <f t="shared" si="6"/>
        <v>24</v>
      </c>
      <c r="BB25" s="986">
        <f t="shared" si="6"/>
        <v>91</v>
      </c>
      <c r="BC25" s="986">
        <f t="shared" si="7"/>
        <v>0</v>
      </c>
      <c r="BD25" s="986">
        <f t="shared" si="7"/>
        <v>0</v>
      </c>
      <c r="BE25" s="388">
        <f t="shared" si="2"/>
        <v>18.181818181818183</v>
      </c>
    </row>
    <row r="26" spans="1:57" ht="16.899999999999999" customHeight="1">
      <c r="A26" s="397" t="s">
        <v>8098</v>
      </c>
      <c r="B26" s="398" t="s">
        <v>8069</v>
      </c>
      <c r="C26" s="398" t="str">
        <f t="shared" si="3"/>
        <v>地下空間（旧F2）掲載数</v>
      </c>
      <c r="D26" s="398"/>
      <c r="E26" s="413">
        <v>4</v>
      </c>
      <c r="F26" s="414"/>
      <c r="G26" s="413">
        <v>1</v>
      </c>
      <c r="H26" s="422">
        <v>0</v>
      </c>
      <c r="I26" s="413">
        <v>1</v>
      </c>
      <c r="J26" s="414">
        <v>0</v>
      </c>
      <c r="K26" s="413">
        <v>2</v>
      </c>
      <c r="L26" s="414">
        <v>0</v>
      </c>
      <c r="M26" s="413">
        <v>4</v>
      </c>
      <c r="N26" s="414">
        <v>0</v>
      </c>
      <c r="O26" s="413">
        <v>1</v>
      </c>
      <c r="P26" s="414">
        <v>0</v>
      </c>
      <c r="Q26" s="413">
        <v>3</v>
      </c>
      <c r="R26" s="414">
        <v>1</v>
      </c>
      <c r="S26" s="413">
        <v>1</v>
      </c>
      <c r="T26" s="414">
        <v>0</v>
      </c>
      <c r="U26" s="413">
        <v>3</v>
      </c>
      <c r="V26" s="414">
        <v>0</v>
      </c>
      <c r="W26" s="413">
        <v>2</v>
      </c>
      <c r="X26" s="414">
        <v>0</v>
      </c>
      <c r="Y26" s="413">
        <v>6</v>
      </c>
      <c r="Z26" s="414">
        <v>0</v>
      </c>
      <c r="AA26" s="413">
        <v>5</v>
      </c>
      <c r="AB26" s="414">
        <v>0</v>
      </c>
      <c r="AC26" s="413">
        <v>2</v>
      </c>
      <c r="AD26" s="414">
        <v>0</v>
      </c>
      <c r="AE26" s="413">
        <v>1</v>
      </c>
      <c r="AF26" s="414">
        <v>0</v>
      </c>
      <c r="AG26" s="1159"/>
      <c r="AH26" s="1160"/>
      <c r="AK26" s="388" t="str">
        <f>AL26&amp;$AK$2</f>
        <v>Total掲載数</v>
      </c>
      <c r="AL26" s="394" t="s">
        <v>8100</v>
      </c>
      <c r="AM26" s="428">
        <f>SUM(AM4:AM25)</f>
        <v>166</v>
      </c>
      <c r="AN26" s="429">
        <f>SUM(AN4:AN25)</f>
        <v>25</v>
      </c>
      <c r="AP26" s="394" t="s">
        <v>8100</v>
      </c>
      <c r="AQ26" s="394">
        <f>SUM(AQ4:AQ25)</f>
        <v>305</v>
      </c>
      <c r="AR26" s="394">
        <f t="shared" ref="AR26:BB26" si="8">SUM(AR4:AR25)</f>
        <v>290</v>
      </c>
      <c r="AS26" s="394">
        <f t="shared" si="8"/>
        <v>289</v>
      </c>
      <c r="AT26" s="394">
        <f t="shared" si="8"/>
        <v>230</v>
      </c>
      <c r="AU26" s="394">
        <f t="shared" si="8"/>
        <v>243</v>
      </c>
      <c r="AV26" s="394">
        <f t="shared" si="8"/>
        <v>220</v>
      </c>
      <c r="AW26" s="394">
        <f t="shared" si="8"/>
        <v>245</v>
      </c>
      <c r="AX26" s="394">
        <f t="shared" si="8"/>
        <v>224</v>
      </c>
      <c r="AY26" s="394">
        <f t="shared" si="8"/>
        <v>232</v>
      </c>
      <c r="AZ26" s="394">
        <f t="shared" si="8"/>
        <v>299</v>
      </c>
      <c r="BA26" s="394">
        <f t="shared" si="8"/>
        <v>279</v>
      </c>
      <c r="BB26" s="394">
        <f t="shared" si="8"/>
        <v>311</v>
      </c>
      <c r="BC26" s="394">
        <f t="shared" ref="BC26:BD26" si="9">SUM(BC4:BC25)</f>
        <v>224</v>
      </c>
      <c r="BD26" s="394">
        <f t="shared" si="9"/>
        <v>191</v>
      </c>
    </row>
    <row r="27" spans="1:57" ht="16.899999999999999" customHeight="1">
      <c r="A27" s="399" t="s">
        <v>8098</v>
      </c>
      <c r="B27" s="400" t="s">
        <v>8071</v>
      </c>
      <c r="C27" s="400" t="str">
        <f t="shared" si="3"/>
        <v>地下空間（旧F2）返却数</v>
      </c>
      <c r="D27" s="400"/>
      <c r="E27" s="415">
        <v>0</v>
      </c>
      <c r="F27" s="416"/>
      <c r="G27" s="415">
        <v>0</v>
      </c>
      <c r="H27" s="416">
        <v>0</v>
      </c>
      <c r="I27" s="415">
        <v>0</v>
      </c>
      <c r="J27" s="416">
        <v>0</v>
      </c>
      <c r="K27" s="415">
        <v>1</v>
      </c>
      <c r="L27" s="416">
        <v>0</v>
      </c>
      <c r="M27" s="415">
        <v>1</v>
      </c>
      <c r="N27" s="416">
        <v>0</v>
      </c>
      <c r="O27" s="415">
        <v>1</v>
      </c>
      <c r="P27" s="416">
        <v>0</v>
      </c>
      <c r="Q27" s="415">
        <v>0</v>
      </c>
      <c r="R27" s="416">
        <v>0</v>
      </c>
      <c r="S27" s="415">
        <v>0</v>
      </c>
      <c r="T27" s="416">
        <v>0</v>
      </c>
      <c r="U27" s="415">
        <v>0</v>
      </c>
      <c r="V27" s="416">
        <v>0</v>
      </c>
      <c r="W27" s="415">
        <v>1</v>
      </c>
      <c r="X27" s="416">
        <v>0</v>
      </c>
      <c r="Y27" s="415">
        <v>2</v>
      </c>
      <c r="Z27" s="416">
        <v>0</v>
      </c>
      <c r="AA27" s="415">
        <v>2</v>
      </c>
      <c r="AB27" s="416">
        <v>0</v>
      </c>
      <c r="AC27" s="415">
        <v>2</v>
      </c>
      <c r="AD27" s="416">
        <v>0</v>
      </c>
      <c r="AE27" s="415">
        <v>2</v>
      </c>
      <c r="AF27" s="416">
        <v>1</v>
      </c>
      <c r="AG27" s="1161"/>
      <c r="AH27" s="1162"/>
    </row>
    <row r="28" spans="1:57" ht="16.899999999999999" customHeight="1">
      <c r="A28" s="401" t="s">
        <v>8101</v>
      </c>
      <c r="B28" s="402" t="s">
        <v>8067</v>
      </c>
      <c r="C28" s="402" t="str">
        <f t="shared" si="3"/>
        <v>土木計画学（方法と技術）（旧D3）投稿数</v>
      </c>
      <c r="D28" s="402"/>
      <c r="E28" s="411">
        <v>53</v>
      </c>
      <c r="F28" s="412"/>
      <c r="G28" s="411">
        <v>37</v>
      </c>
      <c r="H28" s="412">
        <v>0</v>
      </c>
      <c r="I28" s="411">
        <v>40</v>
      </c>
      <c r="J28" s="412">
        <v>6</v>
      </c>
      <c r="K28" s="411">
        <v>31</v>
      </c>
      <c r="L28" s="412">
        <v>0</v>
      </c>
      <c r="M28" s="411">
        <v>36</v>
      </c>
      <c r="N28" s="412">
        <v>5</v>
      </c>
      <c r="O28" s="411">
        <v>43</v>
      </c>
      <c r="P28" s="412">
        <v>6</v>
      </c>
      <c r="Q28" s="411">
        <v>42</v>
      </c>
      <c r="R28" s="412">
        <v>2</v>
      </c>
      <c r="S28" s="411">
        <v>47</v>
      </c>
      <c r="T28" s="412">
        <v>4</v>
      </c>
      <c r="U28" s="411">
        <v>48</v>
      </c>
      <c r="V28" s="412">
        <v>2</v>
      </c>
      <c r="W28" s="411">
        <v>48</v>
      </c>
      <c r="X28" s="412">
        <v>4</v>
      </c>
      <c r="Y28" s="411">
        <v>42</v>
      </c>
      <c r="Z28" s="412">
        <v>2</v>
      </c>
      <c r="AA28" s="411">
        <v>24</v>
      </c>
      <c r="AB28" s="412">
        <v>0</v>
      </c>
      <c r="AC28" s="411">
        <v>23</v>
      </c>
      <c r="AD28" s="412">
        <v>3</v>
      </c>
      <c r="AE28" s="411">
        <v>26</v>
      </c>
      <c r="AF28" s="412">
        <v>1</v>
      </c>
      <c r="AG28" s="1157"/>
      <c r="AH28" s="1158"/>
      <c r="AL28" s="388" t="s">
        <v>8102</v>
      </c>
    </row>
    <row r="29" spans="1:57" ht="16.899999999999999" customHeight="1">
      <c r="A29" s="397" t="s">
        <v>8101</v>
      </c>
      <c r="B29" s="398" t="s">
        <v>8069</v>
      </c>
      <c r="C29" s="398" t="str">
        <f t="shared" si="3"/>
        <v>土木計画学（方法と技術）（旧D3）掲載数</v>
      </c>
      <c r="D29" s="398"/>
      <c r="E29" s="413">
        <v>38</v>
      </c>
      <c r="F29" s="414"/>
      <c r="G29" s="413">
        <v>31</v>
      </c>
      <c r="H29" s="422">
        <v>0</v>
      </c>
      <c r="I29" s="413">
        <v>23</v>
      </c>
      <c r="J29" s="414">
        <v>6</v>
      </c>
      <c r="K29" s="413">
        <v>18</v>
      </c>
      <c r="L29" s="414">
        <v>0</v>
      </c>
      <c r="M29" s="413">
        <v>14</v>
      </c>
      <c r="N29" s="414">
        <v>1</v>
      </c>
      <c r="O29" s="413">
        <v>26</v>
      </c>
      <c r="P29" s="414">
        <v>2</v>
      </c>
      <c r="Q29" s="413">
        <v>19</v>
      </c>
      <c r="R29" s="414">
        <v>0</v>
      </c>
      <c r="S29" s="413">
        <v>30</v>
      </c>
      <c r="T29" s="414">
        <v>0</v>
      </c>
      <c r="U29" s="413">
        <v>23</v>
      </c>
      <c r="V29" s="414">
        <v>3</v>
      </c>
      <c r="W29" s="413">
        <v>26</v>
      </c>
      <c r="X29" s="414">
        <v>0</v>
      </c>
      <c r="Y29" s="413">
        <v>35</v>
      </c>
      <c r="Z29" s="414">
        <v>0</v>
      </c>
      <c r="AA29" s="413">
        <v>16</v>
      </c>
      <c r="AB29" s="414">
        <v>0</v>
      </c>
      <c r="AC29" s="413">
        <v>13</v>
      </c>
      <c r="AD29" s="414">
        <v>2</v>
      </c>
      <c r="AE29" s="413">
        <v>13</v>
      </c>
      <c r="AF29" s="414">
        <v>1</v>
      </c>
      <c r="AG29" s="1159"/>
      <c r="AH29" s="1160"/>
      <c r="AL29" s="388" t="s">
        <v>8103</v>
      </c>
    </row>
    <row r="30" spans="1:57" ht="16.899999999999999" customHeight="1">
      <c r="A30" s="399" t="s">
        <v>8101</v>
      </c>
      <c r="B30" s="400" t="s">
        <v>8071</v>
      </c>
      <c r="C30" s="400" t="str">
        <f t="shared" si="3"/>
        <v>土木計画学（方法と技術）（旧D3）返却数</v>
      </c>
      <c r="D30" s="400"/>
      <c r="E30" s="415">
        <v>27</v>
      </c>
      <c r="F30" s="416"/>
      <c r="G30" s="415">
        <v>11</v>
      </c>
      <c r="H30" s="416">
        <v>0</v>
      </c>
      <c r="I30" s="415">
        <v>23</v>
      </c>
      <c r="J30" s="416">
        <v>0</v>
      </c>
      <c r="K30" s="415">
        <v>16</v>
      </c>
      <c r="L30" s="416">
        <v>0</v>
      </c>
      <c r="M30" s="415">
        <v>12</v>
      </c>
      <c r="N30" s="416">
        <v>1</v>
      </c>
      <c r="O30" s="415">
        <v>20</v>
      </c>
      <c r="P30" s="416">
        <v>4</v>
      </c>
      <c r="Q30" s="415">
        <v>14</v>
      </c>
      <c r="R30" s="416">
        <v>0</v>
      </c>
      <c r="S30" s="415">
        <v>15</v>
      </c>
      <c r="T30" s="416">
        <v>2</v>
      </c>
      <c r="U30" s="415">
        <v>18</v>
      </c>
      <c r="V30" s="416">
        <v>0</v>
      </c>
      <c r="W30" s="415">
        <v>16</v>
      </c>
      <c r="X30" s="416">
        <v>3</v>
      </c>
      <c r="Y30" s="415">
        <v>13</v>
      </c>
      <c r="Z30" s="416">
        <v>0</v>
      </c>
      <c r="AA30" s="415">
        <v>8</v>
      </c>
      <c r="AB30" s="416">
        <v>0</v>
      </c>
      <c r="AC30" s="415">
        <v>6</v>
      </c>
      <c r="AD30" s="416">
        <v>0</v>
      </c>
      <c r="AE30" s="415">
        <v>6</v>
      </c>
      <c r="AF30" s="416">
        <v>0</v>
      </c>
      <c r="AG30" s="1161"/>
      <c r="AH30" s="1162"/>
    </row>
    <row r="31" spans="1:57" ht="16.899999999999999" customHeight="1">
      <c r="A31" s="401" t="s">
        <v>8104</v>
      </c>
      <c r="B31" s="402" t="s">
        <v>8067</v>
      </c>
      <c r="C31" s="830" t="str">
        <f t="shared" si="3"/>
        <v>土木計画学（政策と実践）投稿数</v>
      </c>
      <c r="D31" s="830"/>
      <c r="E31" s="831"/>
      <c r="F31" s="832"/>
      <c r="G31" s="831"/>
      <c r="H31" s="832"/>
      <c r="I31" s="831"/>
      <c r="J31" s="832"/>
      <c r="K31" s="831"/>
      <c r="L31" s="832"/>
      <c r="M31" s="831"/>
      <c r="N31" s="832"/>
      <c r="O31" s="831"/>
      <c r="P31" s="832"/>
      <c r="Q31" s="831"/>
      <c r="R31" s="832"/>
      <c r="S31" s="831"/>
      <c r="T31" s="832"/>
      <c r="U31" s="831"/>
      <c r="V31" s="832"/>
      <c r="W31" s="831"/>
      <c r="X31" s="832"/>
      <c r="Y31" s="831"/>
      <c r="Z31" s="832"/>
      <c r="AA31" s="831">
        <v>111</v>
      </c>
      <c r="AB31" s="832">
        <v>1</v>
      </c>
      <c r="AC31" s="831">
        <v>33</v>
      </c>
      <c r="AD31" s="832">
        <v>2</v>
      </c>
      <c r="AE31" s="831">
        <v>41</v>
      </c>
      <c r="AF31" s="832">
        <v>3</v>
      </c>
      <c r="AG31" s="1163"/>
      <c r="AH31" s="1164"/>
      <c r="AL31" s="388" t="s">
        <v>8105</v>
      </c>
      <c r="AM31" s="388" t="s">
        <v>8106</v>
      </c>
    </row>
    <row r="32" spans="1:57" ht="16.899999999999999" customHeight="1">
      <c r="A32" s="397" t="s">
        <v>8104</v>
      </c>
      <c r="B32" s="398" t="s">
        <v>8069</v>
      </c>
      <c r="C32" s="830" t="str">
        <f t="shared" si="3"/>
        <v>土木計画学（政策と実践）掲載数</v>
      </c>
      <c r="D32" s="830"/>
      <c r="E32" s="831"/>
      <c r="F32" s="832"/>
      <c r="G32" s="831"/>
      <c r="H32" s="832"/>
      <c r="I32" s="831"/>
      <c r="J32" s="832"/>
      <c r="K32" s="831"/>
      <c r="L32" s="832"/>
      <c r="M32" s="831"/>
      <c r="N32" s="832"/>
      <c r="O32" s="831"/>
      <c r="P32" s="832"/>
      <c r="Q32" s="831"/>
      <c r="R32" s="832"/>
      <c r="S32" s="831"/>
      <c r="T32" s="832"/>
      <c r="U32" s="831"/>
      <c r="V32" s="832"/>
      <c r="W32" s="831"/>
      <c r="X32" s="832"/>
      <c r="Y32" s="831"/>
      <c r="Z32" s="832"/>
      <c r="AA32" s="831">
        <v>0</v>
      </c>
      <c r="AB32" s="832">
        <v>0</v>
      </c>
      <c r="AC32" s="831">
        <v>52</v>
      </c>
      <c r="AD32" s="832">
        <v>0</v>
      </c>
      <c r="AE32" s="831">
        <v>34</v>
      </c>
      <c r="AF32" s="832">
        <v>0</v>
      </c>
      <c r="AG32" s="1163"/>
      <c r="AH32" s="1164"/>
      <c r="AL32" s="388" t="s">
        <v>8107</v>
      </c>
      <c r="AM32" s="388" t="s">
        <v>8108</v>
      </c>
    </row>
    <row r="33" spans="1:39" ht="16.899999999999999" customHeight="1">
      <c r="A33" s="399" t="s">
        <v>8104</v>
      </c>
      <c r="B33" s="400" t="s">
        <v>8071</v>
      </c>
      <c r="C33" s="830" t="str">
        <f t="shared" si="3"/>
        <v>土木計画学（政策と実践）返却数</v>
      </c>
      <c r="D33" s="830"/>
      <c r="E33" s="831"/>
      <c r="F33" s="832"/>
      <c r="G33" s="831"/>
      <c r="H33" s="832"/>
      <c r="I33" s="831"/>
      <c r="J33" s="832"/>
      <c r="K33" s="831"/>
      <c r="L33" s="832"/>
      <c r="M33" s="831"/>
      <c r="N33" s="832"/>
      <c r="O33" s="831"/>
      <c r="P33" s="832"/>
      <c r="Q33" s="831"/>
      <c r="R33" s="832"/>
      <c r="S33" s="831"/>
      <c r="T33" s="832"/>
      <c r="U33" s="831"/>
      <c r="V33" s="832"/>
      <c r="W33" s="831"/>
      <c r="X33" s="832"/>
      <c r="Y33" s="831"/>
      <c r="Z33" s="832"/>
      <c r="AA33" s="831">
        <v>23</v>
      </c>
      <c r="AB33" s="832">
        <v>0</v>
      </c>
      <c r="AC33" s="831">
        <v>4</v>
      </c>
      <c r="AD33" s="832">
        <v>1</v>
      </c>
      <c r="AE33" s="831">
        <v>7</v>
      </c>
      <c r="AF33" s="832">
        <v>1</v>
      </c>
      <c r="AG33" s="1163"/>
      <c r="AH33" s="1164"/>
      <c r="AL33" s="388" t="s">
        <v>8109</v>
      </c>
      <c r="AM33" s="388" t="s">
        <v>8110</v>
      </c>
    </row>
    <row r="34" spans="1:39" ht="16.899999999999999" customHeight="1">
      <c r="A34" s="401" t="s">
        <v>8111</v>
      </c>
      <c r="B34" s="402" t="s">
        <v>8067</v>
      </c>
      <c r="C34" s="402" t="str">
        <f t="shared" si="3"/>
        <v>土木史（旧D2）投稿数</v>
      </c>
      <c r="D34" s="402"/>
      <c r="E34" s="411">
        <v>6</v>
      </c>
      <c r="F34" s="412"/>
      <c r="G34" s="411">
        <v>18</v>
      </c>
      <c r="H34" s="412">
        <v>2</v>
      </c>
      <c r="I34" s="411">
        <v>10</v>
      </c>
      <c r="J34" s="412">
        <v>0</v>
      </c>
      <c r="K34" s="411">
        <v>14</v>
      </c>
      <c r="L34" s="412">
        <v>0</v>
      </c>
      <c r="M34" s="411">
        <v>16</v>
      </c>
      <c r="N34" s="412">
        <v>0</v>
      </c>
      <c r="O34" s="411">
        <v>5</v>
      </c>
      <c r="P34" s="412">
        <v>0</v>
      </c>
      <c r="Q34" s="411">
        <v>8</v>
      </c>
      <c r="R34" s="412">
        <v>1</v>
      </c>
      <c r="S34" s="411">
        <v>9</v>
      </c>
      <c r="T34" s="412">
        <v>1</v>
      </c>
      <c r="U34" s="411">
        <v>10</v>
      </c>
      <c r="V34" s="412">
        <v>0</v>
      </c>
      <c r="W34" s="411">
        <v>13</v>
      </c>
      <c r="X34" s="412">
        <v>1</v>
      </c>
      <c r="Y34" s="411">
        <v>14</v>
      </c>
      <c r="Z34" s="412">
        <v>1</v>
      </c>
      <c r="AA34" s="411">
        <v>5</v>
      </c>
      <c r="AB34" s="412">
        <v>0</v>
      </c>
      <c r="AC34" s="411">
        <v>10</v>
      </c>
      <c r="AD34" s="412">
        <v>1</v>
      </c>
      <c r="AE34" s="411">
        <v>10</v>
      </c>
      <c r="AF34" s="412">
        <v>2</v>
      </c>
      <c r="AG34" s="1157"/>
      <c r="AH34" s="1158"/>
      <c r="AM34" s="388" t="s">
        <v>8112</v>
      </c>
    </row>
    <row r="35" spans="1:39" ht="16.899999999999999" customHeight="1">
      <c r="A35" s="397" t="s">
        <v>8111</v>
      </c>
      <c r="B35" s="398" t="s">
        <v>8069</v>
      </c>
      <c r="C35" s="398" t="str">
        <f t="shared" si="3"/>
        <v>土木史（旧D2）掲載数</v>
      </c>
      <c r="D35" s="398"/>
      <c r="E35" s="413">
        <v>5</v>
      </c>
      <c r="F35" s="414"/>
      <c r="G35" s="413">
        <v>10</v>
      </c>
      <c r="H35" s="422">
        <v>0</v>
      </c>
      <c r="I35" s="413">
        <v>9</v>
      </c>
      <c r="J35" s="414">
        <v>1</v>
      </c>
      <c r="K35" s="413">
        <v>7</v>
      </c>
      <c r="L35" s="414">
        <v>1</v>
      </c>
      <c r="M35" s="413">
        <v>5</v>
      </c>
      <c r="N35" s="414">
        <v>0</v>
      </c>
      <c r="O35" s="413">
        <v>9</v>
      </c>
      <c r="P35" s="414">
        <v>0</v>
      </c>
      <c r="Q35" s="413">
        <v>5</v>
      </c>
      <c r="R35" s="414">
        <v>0</v>
      </c>
      <c r="S35" s="413">
        <v>5</v>
      </c>
      <c r="T35" s="414">
        <v>0</v>
      </c>
      <c r="U35" s="413">
        <v>6</v>
      </c>
      <c r="V35" s="414">
        <v>1</v>
      </c>
      <c r="W35" s="413">
        <v>10</v>
      </c>
      <c r="X35" s="414">
        <v>0</v>
      </c>
      <c r="Y35" s="413">
        <v>10</v>
      </c>
      <c r="Z35" s="414">
        <v>1</v>
      </c>
      <c r="AA35" s="413">
        <v>9</v>
      </c>
      <c r="AB35" s="414">
        <v>0</v>
      </c>
      <c r="AC35" s="413">
        <v>3</v>
      </c>
      <c r="AD35" s="414">
        <v>0</v>
      </c>
      <c r="AE35" s="413">
        <v>6</v>
      </c>
      <c r="AF35" s="414">
        <v>0</v>
      </c>
      <c r="AG35" s="1159"/>
      <c r="AH35" s="1160"/>
    </row>
    <row r="36" spans="1:39" ht="16.899999999999999" customHeight="1">
      <c r="A36" s="399" t="s">
        <v>8111</v>
      </c>
      <c r="B36" s="400" t="s">
        <v>8071</v>
      </c>
      <c r="C36" s="400" t="str">
        <f t="shared" si="3"/>
        <v>土木史（旧D2）返却数</v>
      </c>
      <c r="D36" s="400"/>
      <c r="E36" s="415">
        <v>3</v>
      </c>
      <c r="F36" s="416"/>
      <c r="G36" s="415">
        <v>7</v>
      </c>
      <c r="H36" s="416">
        <v>0</v>
      </c>
      <c r="I36" s="415">
        <v>4</v>
      </c>
      <c r="J36" s="416">
        <v>0</v>
      </c>
      <c r="K36" s="415">
        <v>5</v>
      </c>
      <c r="L36" s="416">
        <v>0</v>
      </c>
      <c r="M36" s="415">
        <v>2</v>
      </c>
      <c r="N36" s="416">
        <v>0</v>
      </c>
      <c r="O36" s="415">
        <v>4</v>
      </c>
      <c r="P36" s="416">
        <v>0</v>
      </c>
      <c r="Q36" s="415">
        <v>1</v>
      </c>
      <c r="R36" s="416">
        <v>0</v>
      </c>
      <c r="S36" s="415">
        <v>2</v>
      </c>
      <c r="T36" s="416">
        <v>0</v>
      </c>
      <c r="U36" s="415">
        <v>3</v>
      </c>
      <c r="V36" s="416">
        <v>0</v>
      </c>
      <c r="W36" s="415">
        <v>1</v>
      </c>
      <c r="X36" s="416">
        <v>0</v>
      </c>
      <c r="Y36" s="415">
        <v>3</v>
      </c>
      <c r="Z36" s="416">
        <v>1</v>
      </c>
      <c r="AA36" s="415">
        <v>1</v>
      </c>
      <c r="AB36" s="416">
        <v>0</v>
      </c>
      <c r="AC36" s="415">
        <v>4</v>
      </c>
      <c r="AD36" s="416">
        <v>0</v>
      </c>
      <c r="AE36" s="415">
        <v>3</v>
      </c>
      <c r="AF36" s="416">
        <v>1</v>
      </c>
      <c r="AG36" s="1161"/>
      <c r="AH36" s="1162"/>
    </row>
    <row r="37" spans="1:39" ht="16.899999999999999" customHeight="1">
      <c r="A37" s="401" t="s">
        <v>8113</v>
      </c>
      <c r="B37" s="402" t="s">
        <v>8067</v>
      </c>
      <c r="C37" s="402" t="str">
        <f t="shared" si="3"/>
        <v>景観・デザイン（旧D1）投稿数</v>
      </c>
      <c r="D37" s="402"/>
      <c r="E37" s="411">
        <v>12</v>
      </c>
      <c r="F37" s="412"/>
      <c r="G37" s="411">
        <v>7</v>
      </c>
      <c r="H37" s="412">
        <v>2</v>
      </c>
      <c r="I37" s="411">
        <v>6</v>
      </c>
      <c r="J37" s="412">
        <v>1</v>
      </c>
      <c r="K37" s="411">
        <v>17</v>
      </c>
      <c r="L37" s="412">
        <v>0</v>
      </c>
      <c r="M37" s="411">
        <v>10</v>
      </c>
      <c r="N37" s="412">
        <v>2</v>
      </c>
      <c r="O37" s="411">
        <v>6</v>
      </c>
      <c r="P37" s="412">
        <v>2</v>
      </c>
      <c r="Q37" s="411">
        <v>4</v>
      </c>
      <c r="R37" s="412">
        <v>0</v>
      </c>
      <c r="S37" s="411">
        <v>8</v>
      </c>
      <c r="T37" s="412">
        <v>1</v>
      </c>
      <c r="U37" s="411">
        <v>11</v>
      </c>
      <c r="V37" s="412">
        <v>2</v>
      </c>
      <c r="W37" s="411">
        <v>13</v>
      </c>
      <c r="X37" s="412">
        <v>1</v>
      </c>
      <c r="Y37" s="411">
        <v>17</v>
      </c>
      <c r="Z37" s="412">
        <v>0</v>
      </c>
      <c r="AA37" s="411">
        <v>9</v>
      </c>
      <c r="AB37" s="412">
        <v>0</v>
      </c>
      <c r="AC37" s="411">
        <v>11</v>
      </c>
      <c r="AD37" s="412">
        <v>0</v>
      </c>
      <c r="AE37" s="411">
        <v>10</v>
      </c>
      <c r="AF37" s="412">
        <v>0</v>
      </c>
      <c r="AG37" s="1157"/>
      <c r="AH37" s="1158"/>
    </row>
    <row r="38" spans="1:39" ht="16.899999999999999" customHeight="1">
      <c r="A38" s="397" t="s">
        <v>8113</v>
      </c>
      <c r="B38" s="398" t="s">
        <v>8069</v>
      </c>
      <c r="C38" s="398" t="str">
        <f t="shared" si="3"/>
        <v>景観・デザイン（旧D1）掲載数</v>
      </c>
      <c r="D38" s="398"/>
      <c r="E38" s="413">
        <v>1</v>
      </c>
      <c r="F38" s="414"/>
      <c r="G38" s="413">
        <v>6</v>
      </c>
      <c r="H38" s="422">
        <v>0</v>
      </c>
      <c r="I38" s="413">
        <v>8</v>
      </c>
      <c r="J38" s="414">
        <v>2</v>
      </c>
      <c r="K38" s="413">
        <v>1</v>
      </c>
      <c r="L38" s="414">
        <v>1</v>
      </c>
      <c r="M38" s="413">
        <v>11</v>
      </c>
      <c r="N38" s="414">
        <v>0</v>
      </c>
      <c r="O38" s="413">
        <v>4</v>
      </c>
      <c r="P38" s="414">
        <v>1</v>
      </c>
      <c r="Q38" s="413">
        <v>4</v>
      </c>
      <c r="R38" s="414">
        <v>1</v>
      </c>
      <c r="S38" s="413">
        <v>8</v>
      </c>
      <c r="T38" s="414">
        <v>0</v>
      </c>
      <c r="U38" s="413">
        <v>3</v>
      </c>
      <c r="V38" s="414">
        <v>0</v>
      </c>
      <c r="W38" s="413">
        <v>10</v>
      </c>
      <c r="X38" s="414">
        <v>0</v>
      </c>
      <c r="Y38" s="413">
        <v>8</v>
      </c>
      <c r="Z38" s="414">
        <v>0</v>
      </c>
      <c r="AA38" s="413">
        <v>6</v>
      </c>
      <c r="AB38" s="414">
        <v>0</v>
      </c>
      <c r="AC38" s="413">
        <v>6</v>
      </c>
      <c r="AD38" s="414">
        <v>0</v>
      </c>
      <c r="AE38" s="413">
        <v>6</v>
      </c>
      <c r="AF38" s="414">
        <v>0</v>
      </c>
      <c r="AG38" s="1159"/>
      <c r="AH38" s="1160"/>
    </row>
    <row r="39" spans="1:39" ht="16.899999999999999" customHeight="1">
      <c r="A39" s="399" t="s">
        <v>8113</v>
      </c>
      <c r="B39" s="400" t="s">
        <v>8071</v>
      </c>
      <c r="C39" s="400" t="str">
        <f t="shared" si="3"/>
        <v>景観・デザイン（旧D1）返却数</v>
      </c>
      <c r="D39" s="400"/>
      <c r="E39" s="415">
        <v>7</v>
      </c>
      <c r="F39" s="416"/>
      <c r="G39" s="415">
        <v>2</v>
      </c>
      <c r="H39" s="416">
        <v>0</v>
      </c>
      <c r="I39" s="415">
        <v>3</v>
      </c>
      <c r="J39" s="416">
        <v>0</v>
      </c>
      <c r="K39" s="415">
        <v>3</v>
      </c>
      <c r="L39" s="416">
        <v>0</v>
      </c>
      <c r="M39" s="415">
        <v>2</v>
      </c>
      <c r="N39" s="416">
        <v>0</v>
      </c>
      <c r="O39" s="415">
        <v>5</v>
      </c>
      <c r="P39" s="416">
        <v>1</v>
      </c>
      <c r="Q39" s="415">
        <v>0</v>
      </c>
      <c r="R39" s="416">
        <v>0</v>
      </c>
      <c r="S39" s="424">
        <v>1</v>
      </c>
      <c r="T39" s="425">
        <v>1</v>
      </c>
      <c r="U39" s="424">
        <v>1</v>
      </c>
      <c r="V39" s="425">
        <v>0</v>
      </c>
      <c r="W39" s="424">
        <v>4</v>
      </c>
      <c r="X39" s="425">
        <v>1</v>
      </c>
      <c r="Y39" s="424">
        <v>6</v>
      </c>
      <c r="Z39" s="425">
        <v>0</v>
      </c>
      <c r="AA39" s="424">
        <v>4</v>
      </c>
      <c r="AB39" s="425">
        <v>0</v>
      </c>
      <c r="AC39" s="424">
        <v>1</v>
      </c>
      <c r="AD39" s="425">
        <v>0</v>
      </c>
      <c r="AE39" s="424">
        <v>3</v>
      </c>
      <c r="AF39" s="425">
        <v>0</v>
      </c>
      <c r="AG39" s="1165"/>
      <c r="AH39" s="1166"/>
    </row>
    <row r="40" spans="1:39" ht="16.899999999999999" customHeight="1">
      <c r="A40" s="401" t="s">
        <v>8114</v>
      </c>
      <c r="B40" s="402" t="s">
        <v>8067</v>
      </c>
      <c r="C40" s="402" t="str">
        <f>A40&amp;B40</f>
        <v>コンクリート工学（旧E2）投稿数</v>
      </c>
      <c r="D40" s="402"/>
      <c r="E40" s="411">
        <v>50</v>
      </c>
      <c r="F40" s="412"/>
      <c r="G40" s="411">
        <v>52</v>
      </c>
      <c r="H40" s="412">
        <v>3</v>
      </c>
      <c r="I40" s="411">
        <v>37</v>
      </c>
      <c r="J40" s="412">
        <v>11</v>
      </c>
      <c r="K40" s="411">
        <v>43</v>
      </c>
      <c r="L40" s="412">
        <v>6</v>
      </c>
      <c r="M40" s="411">
        <v>46</v>
      </c>
      <c r="N40" s="412">
        <v>6</v>
      </c>
      <c r="O40" s="411">
        <v>37</v>
      </c>
      <c r="P40" s="412">
        <v>4</v>
      </c>
      <c r="Q40" s="411">
        <v>30</v>
      </c>
      <c r="R40" s="412">
        <v>1</v>
      </c>
      <c r="S40" s="411">
        <v>35</v>
      </c>
      <c r="T40" s="412">
        <v>1</v>
      </c>
      <c r="U40" s="411">
        <v>36</v>
      </c>
      <c r="V40" s="412">
        <v>0</v>
      </c>
      <c r="W40" s="411">
        <v>34</v>
      </c>
      <c r="X40" s="412">
        <v>2</v>
      </c>
      <c r="Y40" s="411">
        <v>33</v>
      </c>
      <c r="Z40" s="412">
        <v>6</v>
      </c>
      <c r="AA40" s="411">
        <v>24</v>
      </c>
      <c r="AB40" s="412">
        <v>4</v>
      </c>
      <c r="AC40" s="411">
        <v>20</v>
      </c>
      <c r="AD40" s="412">
        <v>3</v>
      </c>
      <c r="AE40" s="411">
        <v>24</v>
      </c>
      <c r="AF40" s="412">
        <v>1</v>
      </c>
      <c r="AG40" s="1157"/>
      <c r="AH40" s="1158"/>
    </row>
    <row r="41" spans="1:39" ht="16.899999999999999" customHeight="1">
      <c r="A41" s="397" t="s">
        <v>8114</v>
      </c>
      <c r="B41" s="398" t="s">
        <v>8069</v>
      </c>
      <c r="C41" s="398" t="str">
        <f>A41&amp;B41</f>
        <v>コンクリート工学（旧E2）掲載数</v>
      </c>
      <c r="D41" s="398"/>
      <c r="E41" s="413">
        <v>47</v>
      </c>
      <c r="F41" s="414"/>
      <c r="G41" s="413">
        <v>33</v>
      </c>
      <c r="H41" s="422">
        <v>0</v>
      </c>
      <c r="I41" s="413">
        <v>32</v>
      </c>
      <c r="J41" s="414">
        <v>4</v>
      </c>
      <c r="K41" s="413">
        <v>30</v>
      </c>
      <c r="L41" s="414">
        <v>4</v>
      </c>
      <c r="M41" s="413">
        <v>28</v>
      </c>
      <c r="N41" s="414">
        <v>2</v>
      </c>
      <c r="O41" s="413">
        <v>29</v>
      </c>
      <c r="P41" s="414">
        <v>2</v>
      </c>
      <c r="Q41" s="413">
        <v>25</v>
      </c>
      <c r="R41" s="414">
        <v>3</v>
      </c>
      <c r="S41" s="413">
        <v>22</v>
      </c>
      <c r="T41" s="414">
        <v>0</v>
      </c>
      <c r="U41" s="413">
        <v>22</v>
      </c>
      <c r="V41" s="414">
        <v>0</v>
      </c>
      <c r="W41" s="413">
        <v>31</v>
      </c>
      <c r="X41" s="414">
        <v>0</v>
      </c>
      <c r="Y41" s="413">
        <v>19</v>
      </c>
      <c r="Z41" s="414">
        <v>0</v>
      </c>
      <c r="AA41" s="413">
        <v>18</v>
      </c>
      <c r="AB41" s="414">
        <v>1</v>
      </c>
      <c r="AC41" s="413">
        <v>18</v>
      </c>
      <c r="AD41" s="414">
        <v>1</v>
      </c>
      <c r="AE41" s="413">
        <v>11</v>
      </c>
      <c r="AF41" s="414">
        <v>0</v>
      </c>
      <c r="AG41" s="1159"/>
      <c r="AH41" s="1160"/>
    </row>
    <row r="42" spans="1:39" ht="16.899999999999999" customHeight="1">
      <c r="A42" s="399" t="s">
        <v>8114</v>
      </c>
      <c r="B42" s="400" t="s">
        <v>8071</v>
      </c>
      <c r="C42" s="400" t="str">
        <f>A42&amp;B42</f>
        <v>コンクリート工学（旧E2）返却数</v>
      </c>
      <c r="D42" s="400"/>
      <c r="E42" s="415">
        <v>14</v>
      </c>
      <c r="F42" s="416"/>
      <c r="G42" s="415">
        <v>13</v>
      </c>
      <c r="H42" s="416">
        <v>0</v>
      </c>
      <c r="I42" s="415">
        <v>9</v>
      </c>
      <c r="J42" s="416">
        <v>6</v>
      </c>
      <c r="K42" s="415">
        <v>9</v>
      </c>
      <c r="L42" s="416">
        <v>3</v>
      </c>
      <c r="M42" s="415">
        <v>12</v>
      </c>
      <c r="N42" s="416">
        <v>3</v>
      </c>
      <c r="O42" s="415">
        <v>15</v>
      </c>
      <c r="P42" s="416">
        <v>3</v>
      </c>
      <c r="Q42" s="415">
        <v>10</v>
      </c>
      <c r="R42" s="416">
        <v>1</v>
      </c>
      <c r="S42" s="415">
        <v>11</v>
      </c>
      <c r="T42" s="416">
        <v>0</v>
      </c>
      <c r="U42" s="415">
        <v>8</v>
      </c>
      <c r="V42" s="416">
        <v>0</v>
      </c>
      <c r="W42" s="415">
        <v>12</v>
      </c>
      <c r="X42" s="416">
        <v>2</v>
      </c>
      <c r="Y42" s="415">
        <v>9</v>
      </c>
      <c r="Z42" s="416">
        <v>4</v>
      </c>
      <c r="AA42" s="415">
        <v>3</v>
      </c>
      <c r="AB42" s="416">
        <v>3</v>
      </c>
      <c r="AC42" s="415">
        <v>0</v>
      </c>
      <c r="AD42" s="416">
        <v>2</v>
      </c>
      <c r="AE42" s="415">
        <v>8</v>
      </c>
      <c r="AF42" s="416">
        <v>1</v>
      </c>
      <c r="AG42" s="1161"/>
      <c r="AH42" s="1162"/>
    </row>
    <row r="43" spans="1:39" ht="16.899999999999999" customHeight="1">
      <c r="A43" s="401" t="s">
        <v>8115</v>
      </c>
      <c r="B43" s="402" t="s">
        <v>8067</v>
      </c>
      <c r="C43" s="402" t="str">
        <f t="shared" si="3"/>
        <v>舗装工学（旧E1）投稿数</v>
      </c>
      <c r="D43" s="402"/>
      <c r="E43" s="411">
        <v>7</v>
      </c>
      <c r="F43" s="412"/>
      <c r="G43" s="411">
        <v>3</v>
      </c>
      <c r="H43" s="412">
        <v>1</v>
      </c>
      <c r="I43" s="411">
        <v>3</v>
      </c>
      <c r="J43" s="412">
        <v>3</v>
      </c>
      <c r="K43" s="411">
        <v>6</v>
      </c>
      <c r="L43" s="412">
        <v>4</v>
      </c>
      <c r="M43" s="411">
        <v>8</v>
      </c>
      <c r="N43" s="412">
        <v>1</v>
      </c>
      <c r="O43" s="411">
        <v>4</v>
      </c>
      <c r="P43" s="412">
        <v>1</v>
      </c>
      <c r="Q43" s="411">
        <v>4</v>
      </c>
      <c r="R43" s="412">
        <v>1</v>
      </c>
      <c r="S43" s="411">
        <v>8</v>
      </c>
      <c r="T43" s="412">
        <v>2</v>
      </c>
      <c r="U43" s="411">
        <v>11</v>
      </c>
      <c r="V43" s="412">
        <v>2</v>
      </c>
      <c r="W43" s="411">
        <v>9</v>
      </c>
      <c r="X43" s="412">
        <v>2</v>
      </c>
      <c r="Y43" s="411">
        <v>13</v>
      </c>
      <c r="Z43" s="412">
        <v>2</v>
      </c>
      <c r="AA43" s="411">
        <v>5</v>
      </c>
      <c r="AB43" s="412">
        <v>1</v>
      </c>
      <c r="AC43" s="411">
        <v>5</v>
      </c>
      <c r="AD43" s="412">
        <v>0</v>
      </c>
      <c r="AE43" s="411">
        <v>6</v>
      </c>
      <c r="AF43" s="412">
        <v>3</v>
      </c>
      <c r="AG43" s="1157"/>
      <c r="AH43" s="1158"/>
    </row>
    <row r="44" spans="1:39" ht="16.899999999999999" customHeight="1">
      <c r="A44" s="397" t="s">
        <v>8115</v>
      </c>
      <c r="B44" s="398" t="s">
        <v>8069</v>
      </c>
      <c r="C44" s="398" t="str">
        <f t="shared" si="3"/>
        <v>舗装工学（旧E1）掲載数</v>
      </c>
      <c r="D44" s="398"/>
      <c r="E44" s="413">
        <v>11</v>
      </c>
      <c r="F44" s="414"/>
      <c r="G44" s="413">
        <v>6</v>
      </c>
      <c r="H44" s="422">
        <v>0</v>
      </c>
      <c r="I44" s="413">
        <v>3</v>
      </c>
      <c r="J44" s="414">
        <v>1</v>
      </c>
      <c r="K44" s="413">
        <v>2</v>
      </c>
      <c r="L44" s="414">
        <v>3</v>
      </c>
      <c r="M44" s="413">
        <v>7</v>
      </c>
      <c r="N44" s="414">
        <v>2</v>
      </c>
      <c r="O44" s="413">
        <v>6</v>
      </c>
      <c r="P44" s="414">
        <v>0</v>
      </c>
      <c r="Q44" s="413">
        <v>2</v>
      </c>
      <c r="R44" s="414">
        <v>0</v>
      </c>
      <c r="S44" s="413">
        <v>5</v>
      </c>
      <c r="T44" s="414">
        <v>2</v>
      </c>
      <c r="U44" s="413">
        <v>6</v>
      </c>
      <c r="V44" s="414">
        <v>0</v>
      </c>
      <c r="W44" s="413">
        <v>6</v>
      </c>
      <c r="X44" s="414">
        <v>0</v>
      </c>
      <c r="Y44" s="413">
        <v>5</v>
      </c>
      <c r="Z44" s="414">
        <v>1</v>
      </c>
      <c r="AA44" s="413">
        <v>6</v>
      </c>
      <c r="AB44" s="414">
        <v>1</v>
      </c>
      <c r="AC44" s="413">
        <v>5</v>
      </c>
      <c r="AD44" s="414">
        <v>1</v>
      </c>
      <c r="AE44" s="413">
        <v>2</v>
      </c>
      <c r="AF44" s="414">
        <v>0</v>
      </c>
      <c r="AG44" s="1159"/>
      <c r="AH44" s="1160"/>
    </row>
    <row r="45" spans="1:39" ht="16.899999999999999" customHeight="1">
      <c r="A45" s="399" t="s">
        <v>8115</v>
      </c>
      <c r="B45" s="400" t="s">
        <v>8071</v>
      </c>
      <c r="C45" s="400" t="str">
        <f t="shared" si="3"/>
        <v>舗装工学（旧E1）返却数</v>
      </c>
      <c r="D45" s="400"/>
      <c r="E45" s="415">
        <v>0</v>
      </c>
      <c r="F45" s="416"/>
      <c r="G45" s="415">
        <v>0</v>
      </c>
      <c r="H45" s="416">
        <v>0</v>
      </c>
      <c r="I45" s="415">
        <v>2</v>
      </c>
      <c r="J45" s="416">
        <v>2</v>
      </c>
      <c r="K45" s="415">
        <v>1</v>
      </c>
      <c r="L45" s="416">
        <v>0</v>
      </c>
      <c r="M45" s="415">
        <v>0</v>
      </c>
      <c r="N45" s="416">
        <v>1</v>
      </c>
      <c r="O45" s="415">
        <v>2</v>
      </c>
      <c r="P45" s="416">
        <v>1</v>
      </c>
      <c r="Q45" s="415">
        <v>1</v>
      </c>
      <c r="R45" s="416">
        <v>0</v>
      </c>
      <c r="S45" s="424">
        <v>3</v>
      </c>
      <c r="T45" s="425">
        <v>1</v>
      </c>
      <c r="U45" s="424">
        <v>3</v>
      </c>
      <c r="V45" s="425">
        <v>1</v>
      </c>
      <c r="W45" s="424">
        <v>4</v>
      </c>
      <c r="X45" s="425">
        <v>1</v>
      </c>
      <c r="Y45" s="424">
        <v>3</v>
      </c>
      <c r="Z45" s="425">
        <v>1</v>
      </c>
      <c r="AA45" s="424">
        <v>2</v>
      </c>
      <c r="AB45" s="425">
        <v>0</v>
      </c>
      <c r="AC45" s="424">
        <v>2</v>
      </c>
      <c r="AD45" s="425">
        <v>0</v>
      </c>
      <c r="AE45" s="424">
        <v>2</v>
      </c>
      <c r="AF45" s="425">
        <v>2</v>
      </c>
      <c r="AG45" s="1165"/>
      <c r="AH45" s="1166"/>
    </row>
    <row r="46" spans="1:39" ht="16.899999999999999" customHeight="1">
      <c r="A46" s="401" t="s">
        <v>8116</v>
      </c>
      <c r="B46" s="402" t="s">
        <v>8067</v>
      </c>
      <c r="C46" s="830" t="str">
        <f t="shared" si="3"/>
        <v>木材工学投稿数</v>
      </c>
      <c r="D46" s="830"/>
      <c r="E46" s="831"/>
      <c r="F46" s="832"/>
      <c r="G46" s="831"/>
      <c r="H46" s="832"/>
      <c r="I46" s="831"/>
      <c r="J46" s="832"/>
      <c r="K46" s="831"/>
      <c r="L46" s="832"/>
      <c r="M46" s="831"/>
      <c r="N46" s="832"/>
      <c r="O46" s="831"/>
      <c r="P46" s="832"/>
      <c r="Q46" s="831"/>
      <c r="R46" s="832"/>
      <c r="S46" s="831"/>
      <c r="T46" s="832"/>
      <c r="U46" s="831"/>
      <c r="V46" s="832"/>
      <c r="W46" s="831"/>
      <c r="X46" s="832"/>
      <c r="Y46" s="831"/>
      <c r="Z46" s="832"/>
      <c r="AA46" s="831">
        <v>1</v>
      </c>
      <c r="AB46" s="832">
        <v>1</v>
      </c>
      <c r="AC46" s="831">
        <v>1</v>
      </c>
      <c r="AD46" s="832">
        <v>1</v>
      </c>
      <c r="AE46" s="831">
        <v>2</v>
      </c>
      <c r="AF46" s="832">
        <v>1</v>
      </c>
      <c r="AG46" s="1163"/>
      <c r="AH46" s="1164"/>
    </row>
    <row r="47" spans="1:39" ht="16.899999999999999" customHeight="1">
      <c r="A47" s="397" t="s">
        <v>8116</v>
      </c>
      <c r="B47" s="398" t="s">
        <v>8069</v>
      </c>
      <c r="C47" s="830" t="str">
        <f t="shared" si="3"/>
        <v>木材工学掲載数</v>
      </c>
      <c r="D47" s="830"/>
      <c r="E47" s="831"/>
      <c r="F47" s="832"/>
      <c r="G47" s="831"/>
      <c r="H47" s="832"/>
      <c r="I47" s="831"/>
      <c r="J47" s="832"/>
      <c r="K47" s="831"/>
      <c r="L47" s="832"/>
      <c r="M47" s="831"/>
      <c r="N47" s="832"/>
      <c r="O47" s="831"/>
      <c r="P47" s="832"/>
      <c r="Q47" s="831"/>
      <c r="R47" s="832"/>
      <c r="S47" s="831"/>
      <c r="T47" s="832"/>
      <c r="U47" s="831"/>
      <c r="V47" s="832"/>
      <c r="W47" s="831"/>
      <c r="X47" s="832"/>
      <c r="Y47" s="831"/>
      <c r="Z47" s="832"/>
      <c r="AA47" s="831"/>
      <c r="AB47" s="832"/>
      <c r="AC47" s="831">
        <v>1</v>
      </c>
      <c r="AD47" s="832">
        <v>1</v>
      </c>
      <c r="AE47" s="831">
        <v>0</v>
      </c>
      <c r="AF47" s="832">
        <v>1</v>
      </c>
      <c r="AG47" s="1163"/>
      <c r="AH47" s="1164"/>
    </row>
    <row r="48" spans="1:39" ht="16.899999999999999" customHeight="1">
      <c r="A48" s="399" t="s">
        <v>8116</v>
      </c>
      <c r="B48" s="400" t="s">
        <v>8071</v>
      </c>
      <c r="C48" s="830" t="str">
        <f t="shared" si="3"/>
        <v>木材工学返却数</v>
      </c>
      <c r="D48" s="830"/>
      <c r="E48" s="831"/>
      <c r="F48" s="832"/>
      <c r="G48" s="831"/>
      <c r="H48" s="832"/>
      <c r="I48" s="831"/>
      <c r="J48" s="832"/>
      <c r="K48" s="831"/>
      <c r="L48" s="832"/>
      <c r="M48" s="831"/>
      <c r="N48" s="832"/>
      <c r="O48" s="831"/>
      <c r="P48" s="832"/>
      <c r="Q48" s="831"/>
      <c r="R48" s="832"/>
      <c r="S48" s="831"/>
      <c r="T48" s="832"/>
      <c r="U48" s="831"/>
      <c r="V48" s="832"/>
      <c r="W48" s="831"/>
      <c r="X48" s="832"/>
      <c r="Y48" s="831"/>
      <c r="Z48" s="832"/>
      <c r="AA48" s="831">
        <v>0</v>
      </c>
      <c r="AB48" s="832">
        <v>0</v>
      </c>
      <c r="AC48" s="831">
        <v>1</v>
      </c>
      <c r="AD48" s="832">
        <v>0</v>
      </c>
      <c r="AE48" s="831">
        <v>0</v>
      </c>
      <c r="AF48" s="832">
        <v>1</v>
      </c>
      <c r="AG48" s="1163"/>
      <c r="AH48" s="1164"/>
    </row>
    <row r="49" spans="1:34" ht="16.899999999999999" customHeight="1">
      <c r="A49" s="401" t="s">
        <v>8117</v>
      </c>
      <c r="B49" s="402" t="s">
        <v>8067</v>
      </c>
      <c r="C49" s="402" t="str">
        <f t="shared" si="3"/>
        <v>土木情報学（旧F3）投稿数</v>
      </c>
      <c r="D49" s="402"/>
      <c r="E49" s="411">
        <v>12</v>
      </c>
      <c r="F49" s="412"/>
      <c r="G49" s="411">
        <v>9</v>
      </c>
      <c r="H49" s="412">
        <v>1</v>
      </c>
      <c r="I49" s="411">
        <v>10</v>
      </c>
      <c r="J49" s="412">
        <v>2</v>
      </c>
      <c r="K49" s="411">
        <v>10</v>
      </c>
      <c r="L49" s="412">
        <v>0</v>
      </c>
      <c r="M49" s="411">
        <v>11</v>
      </c>
      <c r="N49" s="412">
        <v>0</v>
      </c>
      <c r="O49" s="411">
        <v>12</v>
      </c>
      <c r="P49" s="412">
        <v>0</v>
      </c>
      <c r="Q49" s="411">
        <v>13</v>
      </c>
      <c r="R49" s="412">
        <v>1</v>
      </c>
      <c r="S49" s="411">
        <v>12</v>
      </c>
      <c r="T49" s="412">
        <v>1</v>
      </c>
      <c r="U49" s="411">
        <v>14</v>
      </c>
      <c r="V49" s="412">
        <v>0</v>
      </c>
      <c r="W49" s="411">
        <v>10</v>
      </c>
      <c r="X49" s="412">
        <v>0</v>
      </c>
      <c r="Y49" s="411">
        <v>8</v>
      </c>
      <c r="Z49" s="412">
        <v>3</v>
      </c>
      <c r="AA49" s="411">
        <v>10</v>
      </c>
      <c r="AB49" s="412">
        <v>3</v>
      </c>
      <c r="AC49" s="411">
        <v>21</v>
      </c>
      <c r="AD49" s="412">
        <v>0</v>
      </c>
      <c r="AE49" s="411">
        <v>13</v>
      </c>
      <c r="AF49" s="412">
        <v>1</v>
      </c>
      <c r="AG49" s="1157"/>
      <c r="AH49" s="1158"/>
    </row>
    <row r="50" spans="1:34" ht="16.899999999999999" customHeight="1">
      <c r="A50" s="397" t="s">
        <v>8117</v>
      </c>
      <c r="B50" s="398" t="s">
        <v>8069</v>
      </c>
      <c r="C50" s="398" t="str">
        <f t="shared" si="3"/>
        <v>土木情報学（旧F3）掲載数</v>
      </c>
      <c r="D50" s="398"/>
      <c r="E50" s="413">
        <v>2</v>
      </c>
      <c r="F50" s="414"/>
      <c r="G50" s="413">
        <v>6</v>
      </c>
      <c r="H50" s="422">
        <v>0</v>
      </c>
      <c r="I50" s="413">
        <v>6</v>
      </c>
      <c r="J50" s="414">
        <v>1</v>
      </c>
      <c r="K50" s="413">
        <v>6</v>
      </c>
      <c r="L50" s="414">
        <v>0</v>
      </c>
      <c r="M50" s="413">
        <v>4</v>
      </c>
      <c r="N50" s="414">
        <v>0</v>
      </c>
      <c r="O50" s="413">
        <v>5</v>
      </c>
      <c r="P50" s="414">
        <v>0</v>
      </c>
      <c r="Q50" s="413">
        <v>4</v>
      </c>
      <c r="R50" s="414">
        <v>0</v>
      </c>
      <c r="S50" s="413">
        <v>7</v>
      </c>
      <c r="T50" s="414">
        <v>1</v>
      </c>
      <c r="U50" s="413">
        <v>5</v>
      </c>
      <c r="V50" s="414">
        <v>0</v>
      </c>
      <c r="W50" s="413">
        <v>7</v>
      </c>
      <c r="X50" s="414">
        <v>0</v>
      </c>
      <c r="Y50" s="413">
        <v>7</v>
      </c>
      <c r="Z50" s="414">
        <v>0</v>
      </c>
      <c r="AA50" s="413">
        <v>4</v>
      </c>
      <c r="AB50" s="414">
        <v>0</v>
      </c>
      <c r="AC50" s="413">
        <v>7</v>
      </c>
      <c r="AD50" s="414">
        <v>1</v>
      </c>
      <c r="AE50" s="413">
        <v>9</v>
      </c>
      <c r="AF50" s="414">
        <v>0</v>
      </c>
      <c r="AG50" s="1159"/>
      <c r="AH50" s="1160"/>
    </row>
    <row r="51" spans="1:34" ht="16.899999999999999" customHeight="1">
      <c r="A51" s="399" t="s">
        <v>8117</v>
      </c>
      <c r="B51" s="400" t="s">
        <v>8071</v>
      </c>
      <c r="C51" s="400" t="str">
        <f t="shared" si="3"/>
        <v>土木情報学（旧F3）返却数</v>
      </c>
      <c r="D51" s="400"/>
      <c r="E51" s="415">
        <v>6</v>
      </c>
      <c r="F51" s="416"/>
      <c r="G51" s="415">
        <v>2</v>
      </c>
      <c r="H51" s="416">
        <v>0</v>
      </c>
      <c r="I51" s="415">
        <v>4</v>
      </c>
      <c r="J51" s="416">
        <v>1</v>
      </c>
      <c r="K51" s="415">
        <v>4</v>
      </c>
      <c r="L51" s="416">
        <v>1</v>
      </c>
      <c r="M51" s="415">
        <v>6</v>
      </c>
      <c r="N51" s="416">
        <v>0</v>
      </c>
      <c r="O51" s="415">
        <v>7</v>
      </c>
      <c r="P51" s="416">
        <v>0</v>
      </c>
      <c r="Q51" s="415">
        <v>5</v>
      </c>
      <c r="R51" s="416">
        <v>0</v>
      </c>
      <c r="S51" s="415">
        <v>3</v>
      </c>
      <c r="T51" s="416">
        <v>1</v>
      </c>
      <c r="U51" s="415">
        <v>4</v>
      </c>
      <c r="V51" s="416">
        <v>0</v>
      </c>
      <c r="W51" s="415">
        <v>6</v>
      </c>
      <c r="X51" s="416">
        <v>0</v>
      </c>
      <c r="Y51" s="415">
        <v>2</v>
      </c>
      <c r="Z51" s="416">
        <v>3</v>
      </c>
      <c r="AA51" s="415">
        <v>3</v>
      </c>
      <c r="AB51" s="416">
        <v>2</v>
      </c>
      <c r="AC51" s="415">
        <v>5</v>
      </c>
      <c r="AD51" s="416">
        <v>0</v>
      </c>
      <c r="AE51" s="415">
        <v>6</v>
      </c>
      <c r="AF51" s="416">
        <v>0</v>
      </c>
      <c r="AG51" s="1161"/>
      <c r="AH51" s="1162"/>
    </row>
    <row r="52" spans="1:34" ht="16.899999999999999" customHeight="1">
      <c r="A52" s="401" t="s">
        <v>8118</v>
      </c>
      <c r="B52" s="402" t="s">
        <v>8067</v>
      </c>
      <c r="C52" s="402" t="str">
        <f t="shared" si="3"/>
        <v>建設マネジメント（旧F4）投稿数</v>
      </c>
      <c r="D52" s="402"/>
      <c r="E52" s="411">
        <v>24</v>
      </c>
      <c r="F52" s="412"/>
      <c r="G52" s="411">
        <v>23</v>
      </c>
      <c r="H52" s="412">
        <v>1</v>
      </c>
      <c r="I52" s="411">
        <v>18</v>
      </c>
      <c r="J52" s="412">
        <v>2</v>
      </c>
      <c r="K52" s="411">
        <v>21</v>
      </c>
      <c r="L52" s="412">
        <v>1</v>
      </c>
      <c r="M52" s="411">
        <v>11</v>
      </c>
      <c r="N52" s="412">
        <v>2</v>
      </c>
      <c r="O52" s="411">
        <v>9</v>
      </c>
      <c r="P52" s="412">
        <v>1</v>
      </c>
      <c r="Q52" s="411">
        <v>16</v>
      </c>
      <c r="R52" s="412">
        <v>3</v>
      </c>
      <c r="S52" s="411">
        <v>11</v>
      </c>
      <c r="T52" s="412">
        <v>2</v>
      </c>
      <c r="U52" s="411">
        <v>8</v>
      </c>
      <c r="V52" s="412">
        <v>0</v>
      </c>
      <c r="W52" s="411">
        <v>31</v>
      </c>
      <c r="X52" s="412">
        <v>3</v>
      </c>
      <c r="Y52" s="411">
        <v>19</v>
      </c>
      <c r="Z52" s="412">
        <v>2</v>
      </c>
      <c r="AA52" s="411">
        <v>16</v>
      </c>
      <c r="AB52" s="412">
        <v>0</v>
      </c>
      <c r="AC52" s="411">
        <v>8</v>
      </c>
      <c r="AD52" s="412">
        <v>1</v>
      </c>
      <c r="AE52" s="411">
        <v>10</v>
      </c>
      <c r="AF52" s="412">
        <v>2</v>
      </c>
      <c r="AG52" s="1157"/>
      <c r="AH52" s="1158"/>
    </row>
    <row r="53" spans="1:34" ht="16.899999999999999" customHeight="1">
      <c r="A53" s="397" t="s">
        <v>8118</v>
      </c>
      <c r="B53" s="398" t="s">
        <v>8069</v>
      </c>
      <c r="C53" s="398" t="str">
        <f t="shared" si="3"/>
        <v>建設マネジメント（旧F4）掲載数</v>
      </c>
      <c r="D53" s="398"/>
      <c r="E53" s="413">
        <v>8</v>
      </c>
      <c r="F53" s="414"/>
      <c r="G53" s="413">
        <v>16</v>
      </c>
      <c r="H53" s="422">
        <v>0</v>
      </c>
      <c r="I53" s="413">
        <v>14</v>
      </c>
      <c r="J53" s="414">
        <v>1</v>
      </c>
      <c r="K53" s="413">
        <v>10</v>
      </c>
      <c r="L53" s="414">
        <v>1</v>
      </c>
      <c r="M53" s="413">
        <v>13</v>
      </c>
      <c r="N53" s="414">
        <v>0</v>
      </c>
      <c r="O53" s="413">
        <v>7</v>
      </c>
      <c r="P53" s="414">
        <v>0</v>
      </c>
      <c r="Q53" s="413">
        <v>5</v>
      </c>
      <c r="R53" s="414">
        <v>1</v>
      </c>
      <c r="S53" s="413">
        <v>2</v>
      </c>
      <c r="T53" s="414">
        <v>0</v>
      </c>
      <c r="U53" s="413">
        <v>5</v>
      </c>
      <c r="V53" s="414">
        <v>2</v>
      </c>
      <c r="W53" s="413">
        <v>7</v>
      </c>
      <c r="X53" s="414">
        <v>1</v>
      </c>
      <c r="Y53" s="413">
        <v>17</v>
      </c>
      <c r="Z53" s="414">
        <v>0</v>
      </c>
      <c r="AA53" s="413">
        <v>12</v>
      </c>
      <c r="AB53" s="414">
        <v>0</v>
      </c>
      <c r="AC53" s="413">
        <v>9</v>
      </c>
      <c r="AD53" s="414">
        <v>0</v>
      </c>
      <c r="AE53" s="413">
        <v>8</v>
      </c>
      <c r="AF53" s="414">
        <v>0</v>
      </c>
      <c r="AG53" s="1159"/>
      <c r="AH53" s="1160"/>
    </row>
    <row r="54" spans="1:34" ht="16.899999999999999" customHeight="1">
      <c r="A54" s="399" t="s">
        <v>8118</v>
      </c>
      <c r="B54" s="400" t="s">
        <v>8071</v>
      </c>
      <c r="C54" s="400" t="str">
        <f t="shared" si="3"/>
        <v>建設マネジメント（旧F4）返却数</v>
      </c>
      <c r="D54" s="400"/>
      <c r="E54" s="415">
        <v>8</v>
      </c>
      <c r="F54" s="416"/>
      <c r="G54" s="415">
        <v>5</v>
      </c>
      <c r="H54" s="416">
        <v>0</v>
      </c>
      <c r="I54" s="415">
        <v>8</v>
      </c>
      <c r="J54" s="416">
        <v>0</v>
      </c>
      <c r="K54" s="415">
        <v>11</v>
      </c>
      <c r="L54" s="416">
        <v>1</v>
      </c>
      <c r="M54" s="415">
        <v>2</v>
      </c>
      <c r="N54" s="416">
        <v>3</v>
      </c>
      <c r="O54" s="415">
        <v>4</v>
      </c>
      <c r="P54" s="416">
        <v>0</v>
      </c>
      <c r="Q54" s="415">
        <v>9</v>
      </c>
      <c r="R54" s="416">
        <v>0</v>
      </c>
      <c r="S54" s="415">
        <v>4</v>
      </c>
      <c r="T54" s="416">
        <v>0</v>
      </c>
      <c r="U54" s="415">
        <v>3</v>
      </c>
      <c r="V54" s="416">
        <v>0</v>
      </c>
      <c r="W54" s="415">
        <v>9</v>
      </c>
      <c r="X54" s="416">
        <v>1</v>
      </c>
      <c r="Y54" s="415">
        <v>4</v>
      </c>
      <c r="Z54" s="416">
        <v>2</v>
      </c>
      <c r="AA54" s="415">
        <v>3</v>
      </c>
      <c r="AB54" s="416">
        <v>0</v>
      </c>
      <c r="AC54" s="415">
        <v>2</v>
      </c>
      <c r="AD54" s="416">
        <v>1</v>
      </c>
      <c r="AE54" s="415">
        <v>1</v>
      </c>
      <c r="AF54" s="416">
        <v>2</v>
      </c>
      <c r="AG54" s="1161"/>
      <c r="AH54" s="1162"/>
    </row>
    <row r="55" spans="1:34" ht="16.899999999999999" customHeight="1">
      <c r="A55" s="401" t="s">
        <v>8119</v>
      </c>
      <c r="B55" s="402" t="s">
        <v>8067</v>
      </c>
      <c r="C55" s="402" t="str">
        <f t="shared" si="3"/>
        <v>土木技術者実践（旧F5）投稿数</v>
      </c>
      <c r="D55" s="402"/>
      <c r="E55" s="411">
        <v>11</v>
      </c>
      <c r="F55" s="412"/>
      <c r="G55" s="411">
        <v>3</v>
      </c>
      <c r="H55" s="412">
        <v>0</v>
      </c>
      <c r="I55" s="411">
        <v>8</v>
      </c>
      <c r="J55" s="412">
        <v>2</v>
      </c>
      <c r="K55" s="411">
        <v>7</v>
      </c>
      <c r="L55" s="412">
        <v>1</v>
      </c>
      <c r="M55" s="411">
        <v>4</v>
      </c>
      <c r="N55" s="412">
        <v>0</v>
      </c>
      <c r="O55" s="411">
        <v>3</v>
      </c>
      <c r="P55" s="412">
        <v>0</v>
      </c>
      <c r="Q55" s="411">
        <v>4</v>
      </c>
      <c r="R55" s="412">
        <v>0</v>
      </c>
      <c r="S55" s="411">
        <v>6</v>
      </c>
      <c r="T55" s="412">
        <v>0</v>
      </c>
      <c r="U55" s="411">
        <v>6</v>
      </c>
      <c r="V55" s="412">
        <v>2</v>
      </c>
      <c r="W55" s="411">
        <v>14</v>
      </c>
      <c r="X55" s="412">
        <v>1</v>
      </c>
      <c r="Y55" s="411">
        <v>15</v>
      </c>
      <c r="Z55" s="412">
        <v>0</v>
      </c>
      <c r="AA55" s="411">
        <v>8</v>
      </c>
      <c r="AB55" s="412">
        <v>2</v>
      </c>
      <c r="AC55" s="411">
        <v>5</v>
      </c>
      <c r="AD55" s="412">
        <v>1</v>
      </c>
      <c r="AE55" s="411">
        <v>9</v>
      </c>
      <c r="AF55" s="412">
        <v>1</v>
      </c>
      <c r="AG55" s="1157"/>
      <c r="AH55" s="1158"/>
    </row>
    <row r="56" spans="1:34" ht="16.899999999999999" customHeight="1">
      <c r="A56" s="397" t="s">
        <v>8119</v>
      </c>
      <c r="B56" s="398" t="s">
        <v>8069</v>
      </c>
      <c r="C56" s="398" t="str">
        <f t="shared" si="3"/>
        <v>土木技術者実践（旧F5）掲載数</v>
      </c>
      <c r="D56" s="398"/>
      <c r="E56" s="413">
        <v>13</v>
      </c>
      <c r="F56" s="414"/>
      <c r="G56" s="413">
        <v>6</v>
      </c>
      <c r="H56" s="422">
        <v>0</v>
      </c>
      <c r="I56" s="413">
        <v>3</v>
      </c>
      <c r="J56" s="414">
        <v>1</v>
      </c>
      <c r="K56" s="413">
        <v>5</v>
      </c>
      <c r="L56" s="414">
        <v>0</v>
      </c>
      <c r="M56" s="413">
        <v>4</v>
      </c>
      <c r="N56" s="414">
        <v>1</v>
      </c>
      <c r="O56" s="413">
        <v>5</v>
      </c>
      <c r="P56" s="414">
        <v>0</v>
      </c>
      <c r="Q56" s="413">
        <v>1</v>
      </c>
      <c r="R56" s="414">
        <v>0</v>
      </c>
      <c r="S56" s="413">
        <v>2</v>
      </c>
      <c r="T56" s="414">
        <v>0</v>
      </c>
      <c r="U56" s="413">
        <v>3</v>
      </c>
      <c r="V56" s="414">
        <v>0</v>
      </c>
      <c r="W56" s="413">
        <v>10</v>
      </c>
      <c r="X56" s="414">
        <v>0</v>
      </c>
      <c r="Y56" s="413">
        <v>10</v>
      </c>
      <c r="Z56" s="414">
        <v>1</v>
      </c>
      <c r="AA56" s="413">
        <v>9</v>
      </c>
      <c r="AB56" s="414">
        <v>0</v>
      </c>
      <c r="AC56" s="413">
        <v>6</v>
      </c>
      <c r="AD56" s="414">
        <v>0</v>
      </c>
      <c r="AE56" s="413">
        <v>4</v>
      </c>
      <c r="AF56" s="414">
        <v>1</v>
      </c>
      <c r="AG56" s="1159"/>
      <c r="AH56" s="1160"/>
    </row>
    <row r="57" spans="1:34" ht="16.899999999999999" customHeight="1">
      <c r="A57" s="399" t="s">
        <v>8119</v>
      </c>
      <c r="B57" s="400" t="s">
        <v>8071</v>
      </c>
      <c r="C57" s="400" t="str">
        <f t="shared" si="3"/>
        <v>土木技術者実践（旧F5）返却数</v>
      </c>
      <c r="D57" s="400"/>
      <c r="E57" s="415">
        <v>3</v>
      </c>
      <c r="F57" s="416"/>
      <c r="G57" s="415">
        <v>0</v>
      </c>
      <c r="H57" s="416">
        <v>0</v>
      </c>
      <c r="I57" s="415">
        <v>1</v>
      </c>
      <c r="J57" s="416">
        <v>1</v>
      </c>
      <c r="K57" s="415">
        <v>3</v>
      </c>
      <c r="L57" s="416">
        <v>0</v>
      </c>
      <c r="M57" s="415">
        <v>0</v>
      </c>
      <c r="N57" s="416">
        <v>0</v>
      </c>
      <c r="O57" s="415">
        <v>0</v>
      </c>
      <c r="P57" s="416">
        <v>0</v>
      </c>
      <c r="Q57" s="415">
        <v>1</v>
      </c>
      <c r="R57" s="416">
        <v>0</v>
      </c>
      <c r="S57" s="415">
        <v>0</v>
      </c>
      <c r="T57" s="416">
        <v>0</v>
      </c>
      <c r="U57" s="415">
        <v>0</v>
      </c>
      <c r="V57" s="416">
        <v>1</v>
      </c>
      <c r="W57" s="415">
        <v>2</v>
      </c>
      <c r="X57" s="416">
        <v>0</v>
      </c>
      <c r="Y57" s="415">
        <v>2</v>
      </c>
      <c r="Z57" s="416">
        <v>0</v>
      </c>
      <c r="AA57" s="415">
        <v>2</v>
      </c>
      <c r="AB57" s="416">
        <v>2</v>
      </c>
      <c r="AC57" s="415">
        <v>2</v>
      </c>
      <c r="AD57" s="416">
        <v>0</v>
      </c>
      <c r="AE57" s="415">
        <v>3</v>
      </c>
      <c r="AF57" s="416">
        <v>1</v>
      </c>
      <c r="AG57" s="1161"/>
      <c r="AH57" s="1162"/>
    </row>
    <row r="58" spans="1:34" ht="16.899999999999999" customHeight="1">
      <c r="A58" s="401" t="s">
        <v>8120</v>
      </c>
      <c r="B58" s="402" t="s">
        <v>8067</v>
      </c>
      <c r="C58" s="402" t="str">
        <f t="shared" si="3"/>
        <v>安全問題（旧F6）投稿数</v>
      </c>
      <c r="D58" s="402"/>
      <c r="E58" s="411">
        <v>5</v>
      </c>
      <c r="F58" s="412"/>
      <c r="G58" s="411">
        <v>7</v>
      </c>
      <c r="H58" s="412">
        <v>2</v>
      </c>
      <c r="I58" s="411">
        <v>6</v>
      </c>
      <c r="J58" s="412">
        <v>2</v>
      </c>
      <c r="K58" s="411">
        <v>7</v>
      </c>
      <c r="L58" s="412">
        <v>2</v>
      </c>
      <c r="M58" s="411">
        <v>9</v>
      </c>
      <c r="N58" s="412">
        <v>0</v>
      </c>
      <c r="O58" s="411">
        <v>8</v>
      </c>
      <c r="P58" s="412">
        <v>1</v>
      </c>
      <c r="Q58" s="411">
        <v>9</v>
      </c>
      <c r="R58" s="412">
        <v>0</v>
      </c>
      <c r="S58" s="411">
        <v>11</v>
      </c>
      <c r="T58" s="412">
        <v>0</v>
      </c>
      <c r="U58" s="411">
        <v>7</v>
      </c>
      <c r="V58" s="412">
        <v>0</v>
      </c>
      <c r="W58" s="411">
        <v>10</v>
      </c>
      <c r="X58" s="412">
        <v>0</v>
      </c>
      <c r="Y58" s="411">
        <v>5</v>
      </c>
      <c r="Z58" s="412">
        <v>1</v>
      </c>
      <c r="AA58" s="411">
        <v>8</v>
      </c>
      <c r="AB58" s="412">
        <v>0</v>
      </c>
      <c r="AC58" s="411">
        <v>4</v>
      </c>
      <c r="AD58" s="412">
        <v>0</v>
      </c>
      <c r="AE58" s="411">
        <v>5</v>
      </c>
      <c r="AF58" s="412">
        <v>1</v>
      </c>
      <c r="AG58" s="1157"/>
      <c r="AH58" s="1158"/>
    </row>
    <row r="59" spans="1:34" ht="16.899999999999999" customHeight="1">
      <c r="A59" s="397" t="s">
        <v>8120</v>
      </c>
      <c r="B59" s="398" t="s">
        <v>8069</v>
      </c>
      <c r="C59" s="398" t="str">
        <f t="shared" si="3"/>
        <v>安全問題（旧F6）掲載数</v>
      </c>
      <c r="D59" s="398"/>
      <c r="E59" s="413">
        <v>4</v>
      </c>
      <c r="F59" s="414"/>
      <c r="G59" s="413">
        <v>3</v>
      </c>
      <c r="H59" s="422">
        <v>0</v>
      </c>
      <c r="I59" s="413">
        <v>5</v>
      </c>
      <c r="J59" s="414">
        <v>3</v>
      </c>
      <c r="K59" s="413">
        <v>3</v>
      </c>
      <c r="L59" s="414">
        <v>0</v>
      </c>
      <c r="M59" s="413">
        <v>6</v>
      </c>
      <c r="N59" s="414">
        <v>1</v>
      </c>
      <c r="O59" s="413">
        <v>2</v>
      </c>
      <c r="P59" s="414">
        <v>0</v>
      </c>
      <c r="Q59" s="413">
        <v>8</v>
      </c>
      <c r="R59" s="414">
        <v>0</v>
      </c>
      <c r="S59" s="413">
        <v>2</v>
      </c>
      <c r="T59" s="414">
        <v>0</v>
      </c>
      <c r="U59" s="413">
        <v>5</v>
      </c>
      <c r="V59" s="414">
        <v>0</v>
      </c>
      <c r="W59" s="413">
        <v>4</v>
      </c>
      <c r="X59" s="414">
        <v>0</v>
      </c>
      <c r="Y59" s="413">
        <v>4</v>
      </c>
      <c r="Z59" s="414">
        <v>0</v>
      </c>
      <c r="AA59" s="413">
        <v>2</v>
      </c>
      <c r="AB59" s="414">
        <v>0</v>
      </c>
      <c r="AC59" s="413">
        <v>4</v>
      </c>
      <c r="AD59" s="414">
        <v>0</v>
      </c>
      <c r="AE59" s="413">
        <v>1</v>
      </c>
      <c r="AF59" s="414">
        <v>0</v>
      </c>
      <c r="AG59" s="1159"/>
      <c r="AH59" s="1160"/>
    </row>
    <row r="60" spans="1:34" ht="16.899999999999999" customHeight="1">
      <c r="A60" s="399" t="s">
        <v>8120</v>
      </c>
      <c r="B60" s="400" t="s">
        <v>8071</v>
      </c>
      <c r="C60" s="400" t="str">
        <f t="shared" si="3"/>
        <v>安全問題（旧F6）返却数</v>
      </c>
      <c r="D60" s="400"/>
      <c r="E60" s="415">
        <v>1</v>
      </c>
      <c r="F60" s="416"/>
      <c r="G60" s="415">
        <v>1</v>
      </c>
      <c r="H60" s="416">
        <v>1</v>
      </c>
      <c r="I60" s="415">
        <v>2</v>
      </c>
      <c r="J60" s="416">
        <v>0</v>
      </c>
      <c r="K60" s="415">
        <v>4</v>
      </c>
      <c r="L60" s="416">
        <v>0</v>
      </c>
      <c r="M60" s="415">
        <v>1</v>
      </c>
      <c r="N60" s="416">
        <v>1</v>
      </c>
      <c r="O60" s="415">
        <v>4</v>
      </c>
      <c r="P60" s="416">
        <v>1</v>
      </c>
      <c r="Q60" s="415">
        <v>3</v>
      </c>
      <c r="R60" s="416">
        <v>0</v>
      </c>
      <c r="S60" s="415">
        <v>4</v>
      </c>
      <c r="T60" s="416">
        <v>0</v>
      </c>
      <c r="U60" s="415">
        <v>0</v>
      </c>
      <c r="V60" s="416">
        <v>0</v>
      </c>
      <c r="W60" s="415">
        <v>4</v>
      </c>
      <c r="X60" s="416">
        <v>0</v>
      </c>
      <c r="Y60" s="415">
        <v>3</v>
      </c>
      <c r="Z60" s="416">
        <v>1</v>
      </c>
      <c r="AA60" s="415">
        <v>4</v>
      </c>
      <c r="AB60" s="416">
        <v>0</v>
      </c>
      <c r="AC60" s="415">
        <v>3</v>
      </c>
      <c r="AD60" s="416">
        <v>0</v>
      </c>
      <c r="AE60" s="415">
        <v>3</v>
      </c>
      <c r="AF60" s="416">
        <v>1</v>
      </c>
      <c r="AG60" s="1161"/>
      <c r="AH60" s="1162"/>
    </row>
    <row r="61" spans="1:34" ht="16.899999999999999" customHeight="1">
      <c r="A61" s="401" t="s">
        <v>8121</v>
      </c>
      <c r="B61" s="402" t="s">
        <v>8067</v>
      </c>
      <c r="C61" s="402" t="str">
        <f t="shared" si="3"/>
        <v>環境・資源（旧G）投稿数</v>
      </c>
      <c r="D61" s="402"/>
      <c r="E61" s="411">
        <v>33</v>
      </c>
      <c r="F61" s="412"/>
      <c r="G61" s="411">
        <v>42</v>
      </c>
      <c r="H61" s="412">
        <v>10</v>
      </c>
      <c r="I61" s="411">
        <v>13</v>
      </c>
      <c r="J61" s="412">
        <v>9</v>
      </c>
      <c r="K61" s="411">
        <v>23</v>
      </c>
      <c r="L61" s="412">
        <v>3</v>
      </c>
      <c r="M61" s="411">
        <v>21</v>
      </c>
      <c r="N61" s="412">
        <v>0</v>
      </c>
      <c r="O61" s="411">
        <v>26</v>
      </c>
      <c r="P61" s="412">
        <v>5</v>
      </c>
      <c r="Q61" s="411">
        <v>23</v>
      </c>
      <c r="R61" s="412">
        <v>4</v>
      </c>
      <c r="S61" s="411">
        <v>20</v>
      </c>
      <c r="T61" s="412">
        <v>8</v>
      </c>
      <c r="U61" s="411">
        <v>10</v>
      </c>
      <c r="V61" s="412">
        <v>5</v>
      </c>
      <c r="W61" s="411">
        <v>29</v>
      </c>
      <c r="X61" s="412">
        <v>5</v>
      </c>
      <c r="Y61" s="411">
        <v>20</v>
      </c>
      <c r="Z61" s="412">
        <v>7</v>
      </c>
      <c r="AA61" s="411">
        <v>14</v>
      </c>
      <c r="AB61" s="412">
        <v>4</v>
      </c>
      <c r="AC61" s="411">
        <v>13</v>
      </c>
      <c r="AD61" s="412">
        <v>1</v>
      </c>
      <c r="AE61" s="411">
        <v>13</v>
      </c>
      <c r="AF61" s="412">
        <v>3</v>
      </c>
      <c r="AG61" s="1157"/>
      <c r="AH61" s="1158"/>
    </row>
    <row r="62" spans="1:34" ht="16.899999999999999" customHeight="1">
      <c r="A62" s="397" t="s">
        <v>8121</v>
      </c>
      <c r="B62" s="398" t="s">
        <v>8069</v>
      </c>
      <c r="C62" s="398" t="str">
        <f t="shared" si="3"/>
        <v>環境・資源（旧G）掲載数</v>
      </c>
      <c r="D62" s="398"/>
      <c r="E62" s="413">
        <v>23</v>
      </c>
      <c r="F62" s="414"/>
      <c r="G62" s="413">
        <v>22</v>
      </c>
      <c r="H62" s="422">
        <v>0</v>
      </c>
      <c r="I62" s="413">
        <v>18</v>
      </c>
      <c r="J62" s="414">
        <v>1</v>
      </c>
      <c r="K62" s="413">
        <v>10</v>
      </c>
      <c r="L62" s="414">
        <v>3</v>
      </c>
      <c r="M62" s="413">
        <v>14</v>
      </c>
      <c r="N62" s="414">
        <v>1</v>
      </c>
      <c r="O62" s="413">
        <v>6</v>
      </c>
      <c r="P62" s="414">
        <v>0</v>
      </c>
      <c r="Q62" s="413">
        <v>15</v>
      </c>
      <c r="R62" s="414">
        <v>1</v>
      </c>
      <c r="S62" s="413">
        <v>18</v>
      </c>
      <c r="T62" s="414">
        <v>2</v>
      </c>
      <c r="U62" s="413">
        <v>11</v>
      </c>
      <c r="V62" s="414">
        <v>2</v>
      </c>
      <c r="W62" s="413">
        <v>10</v>
      </c>
      <c r="X62" s="414">
        <v>3</v>
      </c>
      <c r="Y62" s="413">
        <v>12</v>
      </c>
      <c r="Z62" s="414">
        <v>3</v>
      </c>
      <c r="AA62" s="413">
        <v>13</v>
      </c>
      <c r="AB62" s="414">
        <v>1</v>
      </c>
      <c r="AC62" s="413">
        <v>11</v>
      </c>
      <c r="AD62" s="414">
        <v>0</v>
      </c>
      <c r="AE62" s="413">
        <v>9</v>
      </c>
      <c r="AF62" s="414">
        <v>1</v>
      </c>
      <c r="AG62" s="1159"/>
      <c r="AH62" s="1160"/>
    </row>
    <row r="63" spans="1:34" ht="16.899999999999999" customHeight="1">
      <c r="A63" s="399" t="s">
        <v>8121</v>
      </c>
      <c r="B63" s="400" t="s">
        <v>8071</v>
      </c>
      <c r="C63" s="400" t="str">
        <f t="shared" si="3"/>
        <v>環境・資源（旧G）返却数</v>
      </c>
      <c r="D63" s="400"/>
      <c r="E63" s="415">
        <v>11</v>
      </c>
      <c r="F63" s="416"/>
      <c r="G63" s="415">
        <v>16</v>
      </c>
      <c r="H63" s="416">
        <v>6</v>
      </c>
      <c r="I63" s="415">
        <v>11</v>
      </c>
      <c r="J63" s="416">
        <v>5</v>
      </c>
      <c r="K63" s="415">
        <v>9</v>
      </c>
      <c r="L63" s="416">
        <v>6</v>
      </c>
      <c r="M63" s="415">
        <v>8</v>
      </c>
      <c r="N63" s="416">
        <v>0</v>
      </c>
      <c r="O63" s="415">
        <v>6</v>
      </c>
      <c r="P63" s="416">
        <v>4</v>
      </c>
      <c r="Q63" s="415">
        <v>6</v>
      </c>
      <c r="R63" s="416">
        <v>4</v>
      </c>
      <c r="S63" s="415">
        <v>7</v>
      </c>
      <c r="T63" s="416">
        <v>4</v>
      </c>
      <c r="U63" s="415">
        <v>4</v>
      </c>
      <c r="V63" s="416">
        <v>1</v>
      </c>
      <c r="W63" s="415">
        <v>12</v>
      </c>
      <c r="X63" s="416">
        <v>2</v>
      </c>
      <c r="Y63" s="415">
        <v>5</v>
      </c>
      <c r="Z63" s="416">
        <v>4</v>
      </c>
      <c r="AA63" s="415">
        <v>2</v>
      </c>
      <c r="AB63" s="416">
        <v>4</v>
      </c>
      <c r="AC63" s="415">
        <v>1</v>
      </c>
      <c r="AD63" s="416">
        <v>1</v>
      </c>
      <c r="AE63" s="415">
        <v>4</v>
      </c>
      <c r="AF63" s="416">
        <v>1</v>
      </c>
      <c r="AG63" s="1161"/>
      <c r="AH63" s="1162"/>
    </row>
    <row r="64" spans="1:34" ht="16.899999999999999" customHeight="1">
      <c r="A64" s="401" t="s">
        <v>8122</v>
      </c>
      <c r="B64" s="402" t="s">
        <v>8067</v>
      </c>
      <c r="C64" s="402" t="str">
        <f t="shared" si="3"/>
        <v>教育・人材（旧H）投稿数</v>
      </c>
      <c r="D64" s="402"/>
      <c r="E64" s="411">
        <v>7</v>
      </c>
      <c r="F64" s="412"/>
      <c r="G64" s="411">
        <v>4</v>
      </c>
      <c r="H64" s="423"/>
      <c r="I64" s="411">
        <v>7</v>
      </c>
      <c r="J64" s="423"/>
      <c r="K64" s="411">
        <v>12</v>
      </c>
      <c r="L64" s="423"/>
      <c r="M64" s="411">
        <v>11</v>
      </c>
      <c r="N64" s="423"/>
      <c r="O64" s="411">
        <v>10</v>
      </c>
      <c r="P64" s="423"/>
      <c r="Q64" s="411">
        <v>11</v>
      </c>
      <c r="R64" s="423"/>
      <c r="S64" s="411">
        <v>10</v>
      </c>
      <c r="T64" s="423"/>
      <c r="U64" s="411">
        <v>8</v>
      </c>
      <c r="V64" s="412"/>
      <c r="W64" s="411">
        <v>6</v>
      </c>
      <c r="X64" s="412"/>
      <c r="Y64" s="411">
        <v>11</v>
      </c>
      <c r="Z64" s="412"/>
      <c r="AA64" s="411">
        <v>3</v>
      </c>
      <c r="AB64" s="412">
        <v>0</v>
      </c>
      <c r="AC64" s="411">
        <v>4</v>
      </c>
      <c r="AD64" s="412">
        <v>0</v>
      </c>
      <c r="AE64" s="411">
        <v>4</v>
      </c>
      <c r="AF64" s="412">
        <v>1</v>
      </c>
      <c r="AG64" s="1157"/>
      <c r="AH64" s="1158"/>
    </row>
    <row r="65" spans="1:34" ht="16.899999999999999" customHeight="1">
      <c r="A65" s="397" t="s">
        <v>8122</v>
      </c>
      <c r="B65" s="398" t="s">
        <v>8069</v>
      </c>
      <c r="C65" s="398" t="str">
        <f t="shared" si="3"/>
        <v>教育・人材（旧H）掲載数</v>
      </c>
      <c r="D65" s="398"/>
      <c r="E65" s="413">
        <v>6</v>
      </c>
      <c r="F65" s="414"/>
      <c r="G65" s="413">
        <v>3</v>
      </c>
      <c r="H65" s="422"/>
      <c r="I65" s="413">
        <v>3</v>
      </c>
      <c r="J65" s="422"/>
      <c r="K65" s="413">
        <v>6</v>
      </c>
      <c r="L65" s="422"/>
      <c r="M65" s="413">
        <v>10</v>
      </c>
      <c r="N65" s="422"/>
      <c r="O65" s="413">
        <v>4</v>
      </c>
      <c r="P65" s="422"/>
      <c r="Q65" s="413">
        <v>9</v>
      </c>
      <c r="R65" s="422"/>
      <c r="S65" s="413">
        <v>4</v>
      </c>
      <c r="T65" s="422"/>
      <c r="U65" s="413">
        <v>7</v>
      </c>
      <c r="V65" s="414"/>
      <c r="W65" s="413">
        <v>5</v>
      </c>
      <c r="X65" s="414"/>
      <c r="Y65" s="413">
        <v>4</v>
      </c>
      <c r="Z65" s="414"/>
      <c r="AA65" s="413">
        <v>6</v>
      </c>
      <c r="AB65" s="414">
        <v>0</v>
      </c>
      <c r="AC65" s="413">
        <v>2</v>
      </c>
      <c r="AD65" s="414">
        <v>0</v>
      </c>
      <c r="AE65" s="413">
        <v>0</v>
      </c>
      <c r="AF65" s="414">
        <v>0</v>
      </c>
      <c r="AG65" s="1159"/>
      <c r="AH65" s="1160"/>
    </row>
    <row r="66" spans="1:34" ht="16.899999999999999" customHeight="1">
      <c r="A66" s="399" t="s">
        <v>8122</v>
      </c>
      <c r="B66" s="400" t="s">
        <v>8071</v>
      </c>
      <c r="C66" s="400" t="str">
        <f t="shared" si="3"/>
        <v>教育・人材（旧H）返却数</v>
      </c>
      <c r="D66" s="400"/>
      <c r="E66" s="415">
        <v>0</v>
      </c>
      <c r="F66" s="416"/>
      <c r="G66" s="415">
        <v>1</v>
      </c>
      <c r="H66" s="833"/>
      <c r="I66" s="415">
        <v>0</v>
      </c>
      <c r="J66" s="833"/>
      <c r="K66" s="415">
        <v>2</v>
      </c>
      <c r="L66" s="833"/>
      <c r="M66" s="415">
        <v>5</v>
      </c>
      <c r="N66" s="833"/>
      <c r="O66" s="415">
        <v>3</v>
      </c>
      <c r="P66" s="833"/>
      <c r="Q66" s="415">
        <v>3</v>
      </c>
      <c r="R66" s="833"/>
      <c r="S66" s="415">
        <v>2</v>
      </c>
      <c r="T66" s="833"/>
      <c r="U66" s="415">
        <v>1</v>
      </c>
      <c r="V66" s="416"/>
      <c r="W66" s="415">
        <v>2</v>
      </c>
      <c r="X66" s="416"/>
      <c r="Y66" s="415">
        <v>4</v>
      </c>
      <c r="Z66" s="416"/>
      <c r="AA66" s="415">
        <v>1</v>
      </c>
      <c r="AB66" s="416">
        <v>0</v>
      </c>
      <c r="AC66" s="415">
        <v>2</v>
      </c>
      <c r="AD66" s="416">
        <v>0</v>
      </c>
      <c r="AE66" s="415">
        <v>1</v>
      </c>
      <c r="AF66" s="416">
        <v>1</v>
      </c>
      <c r="AG66" s="1161"/>
      <c r="AH66" s="1162"/>
    </row>
    <row r="67" spans="1:34" ht="16.899999999999999" customHeight="1">
      <c r="A67" s="401" t="s">
        <v>8123</v>
      </c>
      <c r="B67" s="404" t="s">
        <v>8067</v>
      </c>
      <c r="C67" s="404" t="str">
        <f t="shared" si="3"/>
        <v>特別企画投稿数</v>
      </c>
      <c r="D67" s="404"/>
      <c r="E67" s="419"/>
      <c r="F67" s="420"/>
      <c r="G67" s="419"/>
      <c r="H67" s="420"/>
      <c r="I67" s="419"/>
      <c r="J67" s="420"/>
      <c r="K67" s="419"/>
      <c r="L67" s="420"/>
      <c r="M67" s="419"/>
      <c r="N67" s="420"/>
      <c r="O67" s="419"/>
      <c r="P67" s="420">
        <v>28</v>
      </c>
      <c r="Q67" s="419"/>
      <c r="R67" s="412"/>
      <c r="S67" s="419"/>
      <c r="T67" s="412"/>
      <c r="U67" s="419">
        <v>39</v>
      </c>
      <c r="V67" s="412"/>
      <c r="W67" s="419">
        <v>36</v>
      </c>
      <c r="X67" s="420">
        <v>14</v>
      </c>
      <c r="Y67" s="419">
        <v>127</v>
      </c>
      <c r="Z67" s="420">
        <v>20</v>
      </c>
      <c r="AA67" s="419">
        <v>0</v>
      </c>
      <c r="AB67" s="420">
        <v>5</v>
      </c>
      <c r="AC67" s="419"/>
      <c r="AD67" s="420"/>
      <c r="AE67" s="419">
        <v>0</v>
      </c>
      <c r="AF67" s="420">
        <v>0</v>
      </c>
      <c r="AG67" s="1167"/>
      <c r="AH67" s="1168"/>
    </row>
    <row r="68" spans="1:34" ht="16.899999999999999" customHeight="1">
      <c r="A68" s="397" t="s">
        <v>8123</v>
      </c>
      <c r="B68" s="398" t="s">
        <v>8069</v>
      </c>
      <c r="C68" s="398" t="str">
        <f t="shared" si="3"/>
        <v>特別企画掲載数</v>
      </c>
      <c r="D68" s="398"/>
      <c r="E68" s="413"/>
      <c r="F68" s="414"/>
      <c r="G68" s="413"/>
      <c r="H68" s="414"/>
      <c r="I68" s="413"/>
      <c r="J68" s="414"/>
      <c r="K68" s="413"/>
      <c r="L68" s="414"/>
      <c r="M68" s="413"/>
      <c r="N68" s="414"/>
      <c r="O68" s="413"/>
      <c r="P68" s="414"/>
      <c r="Q68" s="413"/>
      <c r="R68" s="414">
        <v>24</v>
      </c>
      <c r="S68" s="413"/>
      <c r="T68" s="414"/>
      <c r="U68" s="413">
        <v>20</v>
      </c>
      <c r="V68" s="414"/>
      <c r="W68" s="413">
        <v>28</v>
      </c>
      <c r="X68" s="414">
        <v>0</v>
      </c>
      <c r="Y68" s="413">
        <v>12</v>
      </c>
      <c r="Z68" s="414">
        <v>12</v>
      </c>
      <c r="AA68" s="413">
        <v>69</v>
      </c>
      <c r="AB68" s="414">
        <v>22</v>
      </c>
      <c r="AC68" s="413"/>
      <c r="AD68" s="414"/>
      <c r="AE68" s="413">
        <v>0</v>
      </c>
      <c r="AF68" s="414">
        <v>0</v>
      </c>
      <c r="AG68" s="1159"/>
      <c r="AH68" s="1160"/>
    </row>
    <row r="69" spans="1:34" ht="16.899999999999999" customHeight="1" thickBot="1">
      <c r="A69" s="405" t="s">
        <v>8123</v>
      </c>
      <c r="B69" s="406" t="s">
        <v>8071</v>
      </c>
      <c r="C69" s="406" t="str">
        <f t="shared" si="3"/>
        <v>特別企画返却数</v>
      </c>
      <c r="D69" s="406"/>
      <c r="E69" s="417"/>
      <c r="F69" s="418"/>
      <c r="G69" s="417"/>
      <c r="H69" s="418"/>
      <c r="I69" s="417"/>
      <c r="J69" s="418"/>
      <c r="K69" s="417"/>
      <c r="L69" s="418"/>
      <c r="M69" s="417"/>
      <c r="N69" s="418"/>
      <c r="O69" s="417"/>
      <c r="P69" s="418">
        <v>4</v>
      </c>
      <c r="Q69" s="417"/>
      <c r="R69" s="418"/>
      <c r="S69" s="417"/>
      <c r="T69" s="418"/>
      <c r="U69" s="417">
        <v>9</v>
      </c>
      <c r="V69" s="418"/>
      <c r="W69" s="417">
        <v>8</v>
      </c>
      <c r="X69" s="418">
        <v>0</v>
      </c>
      <c r="Y69" s="417">
        <v>43</v>
      </c>
      <c r="Z69" s="418">
        <v>2</v>
      </c>
      <c r="AA69" s="417">
        <v>0</v>
      </c>
      <c r="AB69" s="418">
        <v>0</v>
      </c>
      <c r="AC69" s="417"/>
      <c r="AD69" s="418"/>
      <c r="AE69" s="417">
        <v>0</v>
      </c>
      <c r="AF69" s="418">
        <v>0</v>
      </c>
      <c r="AG69" s="1169"/>
      <c r="AH69" s="1170"/>
    </row>
    <row r="70" spans="1:34" ht="16.899999999999999" customHeight="1" thickTop="1">
      <c r="A70" s="403" t="s">
        <v>8124</v>
      </c>
      <c r="B70" s="404" t="s">
        <v>8067</v>
      </c>
      <c r="C70" s="404" t="str">
        <f t="shared" si="3"/>
        <v>Total投稿数</v>
      </c>
      <c r="D70" s="404"/>
      <c r="E70" s="419">
        <f t="shared" ref="E70:T72" si="10">SUMIF($B$4:$B$69,$B70,E$4:E$69)</f>
        <v>429</v>
      </c>
      <c r="F70" s="420">
        <f t="shared" si="10"/>
        <v>0</v>
      </c>
      <c r="G70" s="419">
        <f t="shared" si="10"/>
        <v>390</v>
      </c>
      <c r="H70" s="420">
        <f t="shared" si="10"/>
        <v>46</v>
      </c>
      <c r="I70" s="419">
        <f t="shared" si="10"/>
        <v>309</v>
      </c>
      <c r="J70" s="420">
        <f t="shared" si="10"/>
        <v>82</v>
      </c>
      <c r="K70" s="419">
        <f t="shared" si="10"/>
        <v>332</v>
      </c>
      <c r="L70" s="420">
        <f t="shared" si="10"/>
        <v>54</v>
      </c>
      <c r="M70" s="419">
        <f t="shared" si="10"/>
        <v>371</v>
      </c>
      <c r="N70" s="420">
        <f t="shared" si="10"/>
        <v>35</v>
      </c>
      <c r="O70" s="419">
        <f t="shared" si="10"/>
        <v>338</v>
      </c>
      <c r="P70" s="420">
        <f t="shared" si="10"/>
        <v>72</v>
      </c>
      <c r="Q70" s="419">
        <f t="shared" si="10"/>
        <v>330</v>
      </c>
      <c r="R70" s="420">
        <f t="shared" si="10"/>
        <v>24</v>
      </c>
      <c r="S70" s="419">
        <f t="shared" si="10"/>
        <v>343</v>
      </c>
      <c r="T70" s="420">
        <f t="shared" si="10"/>
        <v>42</v>
      </c>
      <c r="U70" s="419">
        <f t="shared" ref="U70:AH72" si="11">SUMIF($B$4:$B$69,$B70,U$4:U$69)</f>
        <v>354</v>
      </c>
      <c r="V70" s="420">
        <f t="shared" si="11"/>
        <v>34</v>
      </c>
      <c r="W70" s="419">
        <f t="shared" si="11"/>
        <v>428</v>
      </c>
      <c r="X70" s="420">
        <f t="shared" si="11"/>
        <v>63</v>
      </c>
      <c r="Y70" s="419">
        <f t="shared" si="11"/>
        <v>489</v>
      </c>
      <c r="Z70" s="420">
        <f t="shared" si="11"/>
        <v>64</v>
      </c>
      <c r="AA70" s="419">
        <f t="shared" si="11"/>
        <v>365</v>
      </c>
      <c r="AB70" s="420">
        <f t="shared" si="11"/>
        <v>64</v>
      </c>
      <c r="AC70" s="419">
        <f t="shared" si="11"/>
        <v>266</v>
      </c>
      <c r="AD70" s="420">
        <f t="shared" si="11"/>
        <v>39</v>
      </c>
      <c r="AE70" s="419">
        <f t="shared" si="11"/>
        <v>269</v>
      </c>
      <c r="AF70" s="420">
        <f t="shared" si="11"/>
        <v>41</v>
      </c>
      <c r="AG70" s="419">
        <f t="shared" si="11"/>
        <v>0</v>
      </c>
      <c r="AH70" s="420">
        <f t="shared" si="11"/>
        <v>0</v>
      </c>
    </row>
    <row r="71" spans="1:34" ht="16.899999999999999" customHeight="1">
      <c r="A71" s="397" t="s">
        <v>8124</v>
      </c>
      <c r="B71" s="398" t="s">
        <v>8069</v>
      </c>
      <c r="C71" s="398" t="str">
        <f t="shared" si="3"/>
        <v>Total掲載数</v>
      </c>
      <c r="D71" s="398"/>
      <c r="E71" s="413">
        <f t="shared" si="10"/>
        <v>305</v>
      </c>
      <c r="F71" s="414">
        <f t="shared" si="10"/>
        <v>0</v>
      </c>
      <c r="G71" s="413">
        <f t="shared" si="10"/>
        <v>290</v>
      </c>
      <c r="H71" s="414">
        <f t="shared" si="10"/>
        <v>0</v>
      </c>
      <c r="I71" s="413">
        <f t="shared" si="10"/>
        <v>242</v>
      </c>
      <c r="J71" s="414">
        <f t="shared" si="10"/>
        <v>47</v>
      </c>
      <c r="K71" s="413">
        <f t="shared" si="10"/>
        <v>202</v>
      </c>
      <c r="L71" s="414">
        <f t="shared" si="10"/>
        <v>28</v>
      </c>
      <c r="M71" s="413">
        <f t="shared" si="10"/>
        <v>217</v>
      </c>
      <c r="N71" s="414">
        <f t="shared" si="10"/>
        <v>26</v>
      </c>
      <c r="O71" s="413">
        <f t="shared" si="10"/>
        <v>202</v>
      </c>
      <c r="P71" s="414">
        <f t="shared" si="10"/>
        <v>18</v>
      </c>
      <c r="Q71" s="413">
        <f t="shared" si="10"/>
        <v>209</v>
      </c>
      <c r="R71" s="414">
        <f t="shared" si="10"/>
        <v>36</v>
      </c>
      <c r="S71" s="413">
        <f t="shared" si="10"/>
        <v>211</v>
      </c>
      <c r="T71" s="414">
        <f t="shared" si="10"/>
        <v>13</v>
      </c>
      <c r="U71" s="413">
        <f t="shared" si="11"/>
        <v>212</v>
      </c>
      <c r="V71" s="414">
        <f t="shared" si="11"/>
        <v>20</v>
      </c>
      <c r="W71" s="413">
        <f t="shared" si="11"/>
        <v>272</v>
      </c>
      <c r="X71" s="414">
        <f t="shared" si="11"/>
        <v>27</v>
      </c>
      <c r="Y71" s="413">
        <f t="shared" si="11"/>
        <v>251</v>
      </c>
      <c r="Z71" s="414">
        <f t="shared" si="11"/>
        <v>28</v>
      </c>
      <c r="AA71" s="413">
        <f t="shared" si="11"/>
        <v>261</v>
      </c>
      <c r="AB71" s="414">
        <f t="shared" si="11"/>
        <v>50</v>
      </c>
      <c r="AC71" s="413">
        <f t="shared" si="11"/>
        <v>206</v>
      </c>
      <c r="AD71" s="414">
        <f t="shared" si="11"/>
        <v>18</v>
      </c>
      <c r="AE71" s="413">
        <f t="shared" si="11"/>
        <v>166</v>
      </c>
      <c r="AF71" s="414">
        <f t="shared" si="11"/>
        <v>25</v>
      </c>
      <c r="AG71" s="413">
        <f t="shared" si="11"/>
        <v>0</v>
      </c>
      <c r="AH71" s="414">
        <f t="shared" si="11"/>
        <v>0</v>
      </c>
    </row>
    <row r="72" spans="1:34" ht="16.899999999999999" customHeight="1">
      <c r="A72" s="399" t="s">
        <v>8124</v>
      </c>
      <c r="B72" s="400" t="s">
        <v>8071</v>
      </c>
      <c r="C72" s="400" t="str">
        <f t="shared" si="3"/>
        <v>Total返却数</v>
      </c>
      <c r="D72" s="400"/>
      <c r="E72" s="415">
        <f t="shared" si="10"/>
        <v>144</v>
      </c>
      <c r="F72" s="416">
        <f t="shared" si="10"/>
        <v>0</v>
      </c>
      <c r="G72" s="415">
        <f t="shared" si="10"/>
        <v>115</v>
      </c>
      <c r="H72" s="416">
        <f t="shared" si="10"/>
        <v>12</v>
      </c>
      <c r="I72" s="415">
        <f t="shared" si="10"/>
        <v>121</v>
      </c>
      <c r="J72" s="416">
        <f t="shared" si="10"/>
        <v>37</v>
      </c>
      <c r="K72" s="415">
        <f t="shared" si="10"/>
        <v>116</v>
      </c>
      <c r="L72" s="416">
        <f t="shared" si="10"/>
        <v>24</v>
      </c>
      <c r="M72" s="415">
        <f t="shared" si="10"/>
        <v>118</v>
      </c>
      <c r="N72" s="416">
        <f t="shared" si="10"/>
        <v>20</v>
      </c>
      <c r="O72" s="415">
        <f t="shared" si="10"/>
        <v>126</v>
      </c>
      <c r="P72" s="416">
        <f t="shared" si="10"/>
        <v>29</v>
      </c>
      <c r="Q72" s="415">
        <f t="shared" si="10"/>
        <v>103</v>
      </c>
      <c r="R72" s="416">
        <f t="shared" si="10"/>
        <v>10</v>
      </c>
      <c r="S72" s="415">
        <f t="shared" si="10"/>
        <v>95</v>
      </c>
      <c r="T72" s="416">
        <f t="shared" si="10"/>
        <v>13</v>
      </c>
      <c r="U72" s="415">
        <f t="shared" si="11"/>
        <v>86</v>
      </c>
      <c r="V72" s="416">
        <f t="shared" si="11"/>
        <v>12</v>
      </c>
      <c r="W72" s="415">
        <f t="shared" si="11"/>
        <v>131</v>
      </c>
      <c r="X72" s="416">
        <f t="shared" si="11"/>
        <v>21</v>
      </c>
      <c r="Y72" s="415">
        <f t="shared" si="11"/>
        <v>146</v>
      </c>
      <c r="Z72" s="416">
        <f t="shared" si="11"/>
        <v>25</v>
      </c>
      <c r="AA72" s="415">
        <f t="shared" si="11"/>
        <v>99</v>
      </c>
      <c r="AB72" s="416">
        <f t="shared" si="11"/>
        <v>26</v>
      </c>
      <c r="AC72" s="415">
        <f t="shared" si="11"/>
        <v>68</v>
      </c>
      <c r="AD72" s="416">
        <f t="shared" si="11"/>
        <v>9</v>
      </c>
      <c r="AE72" s="415">
        <f t="shared" si="11"/>
        <v>77</v>
      </c>
      <c r="AF72" s="416">
        <f t="shared" si="11"/>
        <v>16</v>
      </c>
      <c r="AG72" s="415">
        <f t="shared" si="11"/>
        <v>0</v>
      </c>
      <c r="AH72" s="416">
        <f t="shared" si="11"/>
        <v>0</v>
      </c>
    </row>
    <row r="73" spans="1:34">
      <c r="A73" s="388"/>
    </row>
    <row r="74" spans="1:34">
      <c r="A74" s="391"/>
      <c r="B74" s="392" t="s">
        <v>8125</v>
      </c>
      <c r="C74" s="392" t="s">
        <v>8125</v>
      </c>
      <c r="D74" s="392"/>
      <c r="E74" s="390"/>
      <c r="F74" s="390"/>
      <c r="G74" s="390"/>
      <c r="H74" s="390"/>
      <c r="I74" s="390"/>
      <c r="J74" s="390"/>
      <c r="K74" s="390"/>
      <c r="L74" s="390"/>
      <c r="M74" s="390"/>
      <c r="N74" s="390"/>
      <c r="O74" s="390"/>
      <c r="P74" s="390"/>
    </row>
    <row r="75" spans="1:34">
      <c r="A75" s="388"/>
      <c r="B75" s="392" t="s">
        <v>8126</v>
      </c>
      <c r="C75" s="392" t="s">
        <v>8126</v>
      </c>
      <c r="D75" s="392"/>
    </row>
    <row r="76" spans="1:34">
      <c r="B76" s="149" t="s">
        <v>8127</v>
      </c>
      <c r="C76" s="149" t="s">
        <v>8127</v>
      </c>
      <c r="D76" s="149"/>
    </row>
    <row r="77" spans="1:34">
      <c r="B77" s="149" t="s">
        <v>8128</v>
      </c>
      <c r="C77" s="149" t="s">
        <v>8128</v>
      </c>
      <c r="D77" s="149"/>
    </row>
    <row r="78" spans="1:34">
      <c r="B78" s="834" t="s">
        <v>8129</v>
      </c>
    </row>
  </sheetData>
  <sheetProtection algorithmName="SHA-512" hashValue="uPJJxXKA1CINYqFpPWNgXbTTbRC/HOOPXcHCzL1qhrscj6QqNh/PTI5/sBnsdHw1ivW4oDOUSUVmKFctpkfmFw==" saltValue="zzoimqEJks1Wzi9l8IUYqg==" spinCount="100000" sheet="1" objects="1" scenarios="1"/>
  <phoneticPr fontId="6"/>
  <dataValidations count="1">
    <dataValidation type="list" allowBlank="1" showInputMessage="1" showErrorMessage="1" sqref="AK2" xr:uid="{ABCCCE56-94B0-44D2-837B-B22D6DCFC8A5}">
      <formula1>"投稿数,掲載数,返却数"</formula1>
    </dataValidation>
  </dataValidations>
  <hyperlinks>
    <hyperlink ref="A1" location="INDEX!A1" display="INDEXに戻る" xr:uid="{550583B9-2F3E-4800-9990-F72703E277D4}"/>
    <hyperlink ref="AL29" r:id="rId1" xr:uid="{2C5680B5-5910-4940-9174-71D08BE38264}"/>
    <hyperlink ref="AK1" location="INDEX!A1" display="INDEXに戻る" xr:uid="{89DCB48C-D3A3-4596-B3C5-134F48FEE167}"/>
    <hyperlink ref="BD1" location="INDEX!A1" display="INDEXに戻る" xr:uid="{ADBA2F79-CDB8-4294-8223-2DA9C8F5B6B0}"/>
  </hyperlinks>
  <pageMargins left="0.78740157480314965" right="0.78740157480314965" top="0.98425196850393704" bottom="0.98425196850393704" header="0.51181102362204722" footer="0.51181102362204722"/>
  <pageSetup paperSize="9" scale="38" orientation="landscape" verticalDpi="0" r:id="rId2"/>
  <headerFooter alignWithMargins="0">
    <oddHeader>&amp;C&amp;14土木学会論文集 投稿数・掲載数・返却数　（2011-2013）</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CC623-29F6-4ADF-A763-ECDEEBED302C}">
  <sheetPr>
    <tabColor theme="2" tint="-0.749992370372631"/>
    <pageSetUpPr fitToPage="1"/>
  </sheetPr>
  <dimension ref="A1:F50"/>
  <sheetViews>
    <sheetView showGridLines="0" zoomScaleNormal="120" workbookViewId="0">
      <pane xSplit="2" ySplit="2" topLeftCell="C3" activePane="bottomRight" state="frozen"/>
      <selection activeCell="F1" sqref="F1"/>
      <selection pane="topRight" activeCell="H1" sqref="H1"/>
      <selection pane="bottomLeft" activeCell="F3" sqref="F3"/>
      <selection pane="bottomRight" activeCell="F46" sqref="F46"/>
    </sheetView>
  </sheetViews>
  <sheetFormatPr defaultColWidth="9" defaultRowHeight="15" outlineLevelCol="1"/>
  <cols>
    <col min="1" max="1" width="15.875" style="107" customWidth="1" outlineLevel="1" collapsed="1"/>
    <col min="2" max="2" width="31.75" style="107" customWidth="1" outlineLevel="1"/>
    <col min="3" max="3" width="39.75" style="107" customWidth="1" outlineLevel="1"/>
    <col min="4" max="4" width="23.125" style="107" bestFit="1" customWidth="1"/>
    <col min="5" max="5" width="20.375" style="247" customWidth="1"/>
    <col min="6" max="6" width="96.375" style="107" bestFit="1" customWidth="1"/>
    <col min="7" max="7" width="4.625" style="107" customWidth="1"/>
    <col min="8" max="16384" width="9" style="107"/>
  </cols>
  <sheetData>
    <row r="1" spans="1:6" ht="22.9" customHeight="1">
      <c r="A1" s="1010" t="s">
        <v>12844</v>
      </c>
      <c r="E1" s="1011" t="s">
        <v>10845</v>
      </c>
      <c r="F1" s="1010"/>
    </row>
    <row r="2" spans="1:6" ht="18" customHeight="1">
      <c r="A2" s="1012" t="s">
        <v>0</v>
      </c>
      <c r="B2" s="1012" t="s">
        <v>10846</v>
      </c>
      <c r="C2" s="1012" t="s">
        <v>10847</v>
      </c>
      <c r="D2" s="1012" t="s">
        <v>10848</v>
      </c>
      <c r="E2" s="1013" t="s">
        <v>10849</v>
      </c>
      <c r="F2" s="1012" t="s">
        <v>10850</v>
      </c>
    </row>
    <row r="3" spans="1:6" ht="18" customHeight="1">
      <c r="A3" s="1205" t="s">
        <v>10851</v>
      </c>
      <c r="B3" s="249" t="s">
        <v>10852</v>
      </c>
      <c r="C3" s="249" t="s">
        <v>10853</v>
      </c>
      <c r="D3" s="249" t="s">
        <v>10854</v>
      </c>
      <c r="E3" s="1037" t="s">
        <v>105</v>
      </c>
      <c r="F3" s="249" t="s">
        <v>10855</v>
      </c>
    </row>
    <row r="4" spans="1:6" ht="18" customHeight="1">
      <c r="A4" s="1205" t="s">
        <v>10851</v>
      </c>
      <c r="B4" s="249" t="s">
        <v>12284</v>
      </c>
      <c r="C4" s="249" t="s">
        <v>12287</v>
      </c>
      <c r="D4" s="249" t="s">
        <v>10854</v>
      </c>
      <c r="E4" s="1141" t="s">
        <v>12280</v>
      </c>
      <c r="F4" s="249" t="s">
        <v>12854</v>
      </c>
    </row>
    <row r="5" spans="1:6" ht="18" customHeight="1">
      <c r="A5" s="1205" t="s">
        <v>10851</v>
      </c>
      <c r="B5" s="249" t="s">
        <v>12286</v>
      </c>
      <c r="C5" s="249" t="s">
        <v>12288</v>
      </c>
      <c r="D5" s="249" t="s">
        <v>10854</v>
      </c>
      <c r="E5" s="1037" t="s">
        <v>10824</v>
      </c>
      <c r="F5" s="249" t="s">
        <v>10855</v>
      </c>
    </row>
    <row r="6" spans="1:6" ht="18" customHeight="1">
      <c r="A6" s="1205" t="s">
        <v>10851</v>
      </c>
      <c r="B6" s="249" t="s">
        <v>12285</v>
      </c>
      <c r="C6" s="249" t="s">
        <v>12285</v>
      </c>
      <c r="D6" s="249" t="s">
        <v>10854</v>
      </c>
      <c r="E6" s="1038" t="s">
        <v>11557</v>
      </c>
      <c r="F6" s="249" t="s">
        <v>12854</v>
      </c>
    </row>
    <row r="7" spans="1:6" ht="18" customHeight="1">
      <c r="A7" s="249" t="s">
        <v>10856</v>
      </c>
      <c r="B7" s="249" t="s">
        <v>10857</v>
      </c>
      <c r="C7" s="249" t="s">
        <v>10858</v>
      </c>
      <c r="D7" s="249" t="s">
        <v>10859</v>
      </c>
      <c r="E7" s="1038" t="s">
        <v>102</v>
      </c>
      <c r="F7" s="249" t="s">
        <v>10860</v>
      </c>
    </row>
    <row r="8" spans="1:6" ht="18" customHeight="1">
      <c r="A8" s="249" t="s">
        <v>10856</v>
      </c>
      <c r="B8" s="249" t="s">
        <v>10861</v>
      </c>
      <c r="C8" s="249" t="s">
        <v>10862</v>
      </c>
      <c r="D8" s="249" t="s">
        <v>10859</v>
      </c>
      <c r="E8" s="1038" t="s">
        <v>100</v>
      </c>
      <c r="F8" s="249" t="s">
        <v>10860</v>
      </c>
    </row>
    <row r="9" spans="1:6" ht="18" customHeight="1">
      <c r="A9" s="249" t="s">
        <v>10856</v>
      </c>
      <c r="B9" s="249" t="s">
        <v>10863</v>
      </c>
      <c r="C9" s="249" t="s">
        <v>10864</v>
      </c>
      <c r="D9" s="249" t="s">
        <v>10859</v>
      </c>
      <c r="E9" s="1038" t="s">
        <v>90</v>
      </c>
      <c r="F9" s="249" t="s">
        <v>10865</v>
      </c>
    </row>
    <row r="10" spans="1:6" ht="18" customHeight="1">
      <c r="A10" s="249" t="s">
        <v>10856</v>
      </c>
      <c r="B10" s="249" t="s">
        <v>10866</v>
      </c>
      <c r="C10" s="249" t="s">
        <v>10867</v>
      </c>
      <c r="D10" s="249" t="s">
        <v>10859</v>
      </c>
      <c r="E10" s="1038" t="s">
        <v>113</v>
      </c>
      <c r="F10" s="249" t="s">
        <v>10865</v>
      </c>
    </row>
    <row r="11" spans="1:6" ht="18" customHeight="1">
      <c r="A11" s="1203" t="s">
        <v>10868</v>
      </c>
      <c r="B11" s="249" t="s">
        <v>10869</v>
      </c>
      <c r="C11" s="249" t="s">
        <v>10870</v>
      </c>
      <c r="D11" s="249" t="s">
        <v>23</v>
      </c>
      <c r="E11" s="1038" t="s">
        <v>21</v>
      </c>
      <c r="F11" s="249" t="s">
        <v>10871</v>
      </c>
    </row>
    <row r="12" spans="1:6" ht="18" customHeight="1">
      <c r="A12" s="1203" t="s">
        <v>10868</v>
      </c>
      <c r="B12" s="249" t="s">
        <v>10872</v>
      </c>
      <c r="C12" s="249" t="s">
        <v>10873</v>
      </c>
      <c r="D12" s="249" t="s">
        <v>23</v>
      </c>
      <c r="E12" s="1038" t="s">
        <v>95</v>
      </c>
      <c r="F12" s="249" t="s">
        <v>10871</v>
      </c>
    </row>
    <row r="13" spans="1:6" ht="18" customHeight="1">
      <c r="A13" s="249" t="s">
        <v>10874</v>
      </c>
      <c r="B13" s="249" t="s">
        <v>10875</v>
      </c>
      <c r="C13" s="249" t="s">
        <v>10876</v>
      </c>
      <c r="D13" s="249" t="s">
        <v>10877</v>
      </c>
      <c r="E13" s="1038" t="s">
        <v>76</v>
      </c>
      <c r="F13" s="249" t="s">
        <v>12845</v>
      </c>
    </row>
    <row r="14" spans="1:6" ht="18" customHeight="1">
      <c r="A14" s="249" t="s">
        <v>10874</v>
      </c>
      <c r="B14" s="249" t="s">
        <v>10878</v>
      </c>
      <c r="C14" s="249" t="s">
        <v>10876</v>
      </c>
      <c r="D14" s="249" t="s">
        <v>10877</v>
      </c>
      <c r="E14" s="1038" t="s">
        <v>81</v>
      </c>
      <c r="F14" s="249" t="s">
        <v>12845</v>
      </c>
    </row>
    <row r="15" spans="1:6" ht="18" customHeight="1">
      <c r="A15" s="249" t="s">
        <v>10879</v>
      </c>
      <c r="B15" s="249" t="s">
        <v>10885</v>
      </c>
      <c r="C15" s="249" t="s">
        <v>10886</v>
      </c>
      <c r="D15" s="249" t="s">
        <v>10877</v>
      </c>
      <c r="E15" s="1038" t="s">
        <v>46</v>
      </c>
      <c r="F15" s="249" t="s">
        <v>12846</v>
      </c>
    </row>
    <row r="16" spans="1:6" ht="18" customHeight="1">
      <c r="A16" s="249" t="s">
        <v>10879</v>
      </c>
      <c r="B16" s="249" t="s">
        <v>10880</v>
      </c>
      <c r="C16" s="249" t="s">
        <v>10881</v>
      </c>
      <c r="D16" s="249" t="s">
        <v>10877</v>
      </c>
      <c r="E16" s="1038" t="s">
        <v>52</v>
      </c>
      <c r="F16" s="249" t="s">
        <v>12848</v>
      </c>
    </row>
    <row r="17" spans="1:6" ht="18" customHeight="1">
      <c r="A17" s="249" t="s">
        <v>10879</v>
      </c>
      <c r="B17" s="249" t="s">
        <v>10882</v>
      </c>
      <c r="C17" s="249" t="s">
        <v>10883</v>
      </c>
      <c r="D17" s="249" t="s">
        <v>10877</v>
      </c>
      <c r="E17" s="1038" t="s">
        <v>55</v>
      </c>
      <c r="F17" s="249" t="s">
        <v>12849</v>
      </c>
    </row>
    <row r="18" spans="1:6" ht="18" customHeight="1">
      <c r="A18" s="249" t="s">
        <v>10879</v>
      </c>
      <c r="B18" s="249" t="s">
        <v>10884</v>
      </c>
      <c r="C18" s="249" t="s">
        <v>10884</v>
      </c>
      <c r="D18" s="249" t="s">
        <v>10877</v>
      </c>
      <c r="E18" s="1038" t="s">
        <v>60</v>
      </c>
      <c r="F18" s="249" t="s">
        <v>12847</v>
      </c>
    </row>
    <row r="19" spans="1:6" ht="18" customHeight="1">
      <c r="A19" s="249" t="s">
        <v>10879</v>
      </c>
      <c r="B19" s="249" t="s">
        <v>10891</v>
      </c>
      <c r="C19" s="249" t="s">
        <v>10892</v>
      </c>
      <c r="D19" s="249" t="s">
        <v>10877</v>
      </c>
      <c r="E19" s="1038" t="s">
        <v>57</v>
      </c>
      <c r="F19" s="249" t="s">
        <v>12846</v>
      </c>
    </row>
    <row r="20" spans="1:6" ht="18" customHeight="1">
      <c r="A20" s="249" t="s">
        <v>10879</v>
      </c>
      <c r="B20" s="249" t="s">
        <v>10887</v>
      </c>
      <c r="C20" s="249" t="s">
        <v>10888</v>
      </c>
      <c r="D20" s="249" t="s">
        <v>10877</v>
      </c>
      <c r="E20" s="1038" t="s">
        <v>61</v>
      </c>
      <c r="F20" s="249" t="s">
        <v>10889</v>
      </c>
    </row>
    <row r="21" spans="1:6" ht="18" customHeight="1">
      <c r="A21" s="1203" t="s">
        <v>10890</v>
      </c>
      <c r="B21" s="249" t="s">
        <v>10893</v>
      </c>
      <c r="C21" s="249"/>
      <c r="D21" s="249" t="s">
        <v>10894</v>
      </c>
      <c r="E21" s="1038" t="s">
        <v>64</v>
      </c>
      <c r="F21" s="249" t="s">
        <v>10860</v>
      </c>
    </row>
    <row r="22" spans="1:6" ht="18" customHeight="1">
      <c r="A22" s="1203" t="s">
        <v>10890</v>
      </c>
      <c r="B22" s="249" t="s">
        <v>10895</v>
      </c>
      <c r="C22" s="249"/>
      <c r="D22" s="249" t="s">
        <v>10894</v>
      </c>
      <c r="E22" s="1038" t="s">
        <v>64</v>
      </c>
      <c r="F22" s="249" t="s">
        <v>10860</v>
      </c>
    </row>
    <row r="23" spans="1:6" ht="18" customHeight="1">
      <c r="A23" s="1203" t="s">
        <v>10890</v>
      </c>
      <c r="B23" s="249" t="s">
        <v>10897</v>
      </c>
      <c r="C23" s="249" t="s">
        <v>10898</v>
      </c>
      <c r="D23" s="249" t="s">
        <v>10894</v>
      </c>
      <c r="E23" s="1038" t="s">
        <v>64</v>
      </c>
      <c r="F23" s="249" t="s">
        <v>10860</v>
      </c>
    </row>
    <row r="24" spans="1:6" ht="18" customHeight="1">
      <c r="A24" s="1203" t="s">
        <v>10890</v>
      </c>
      <c r="B24" s="249" t="s">
        <v>10896</v>
      </c>
      <c r="C24" s="249"/>
      <c r="D24" s="249" t="s">
        <v>10894</v>
      </c>
      <c r="E24" s="1038" t="s">
        <v>68</v>
      </c>
      <c r="F24" s="249" t="s">
        <v>12850</v>
      </c>
    </row>
    <row r="25" spans="1:6" ht="18" customHeight="1">
      <c r="A25" s="1203" t="s">
        <v>10899</v>
      </c>
      <c r="B25" s="249" t="s">
        <v>10900</v>
      </c>
      <c r="C25" s="249"/>
      <c r="D25" s="249" t="s">
        <v>73</v>
      </c>
      <c r="E25" s="1038" t="s">
        <v>71</v>
      </c>
      <c r="F25" s="249" t="s">
        <v>10860</v>
      </c>
    </row>
    <row r="26" spans="1:6" ht="18" customHeight="1">
      <c r="A26" s="1203" t="s">
        <v>10899</v>
      </c>
      <c r="B26" s="249" t="s">
        <v>10901</v>
      </c>
      <c r="C26" s="249" t="s">
        <v>10902</v>
      </c>
      <c r="D26" s="249" t="s">
        <v>73</v>
      </c>
      <c r="E26" s="1038" t="s">
        <v>98</v>
      </c>
      <c r="F26" s="249" t="s">
        <v>12973</v>
      </c>
    </row>
    <row r="27" spans="1:6" ht="18" customHeight="1">
      <c r="A27" s="1205" t="s">
        <v>10903</v>
      </c>
      <c r="B27" s="249" t="s">
        <v>10904</v>
      </c>
      <c r="C27" s="249" t="s">
        <v>10905</v>
      </c>
      <c r="D27" s="249" t="s">
        <v>10854</v>
      </c>
      <c r="E27" s="1038" t="s">
        <v>116</v>
      </c>
      <c r="F27" s="249"/>
    </row>
    <row r="28" spans="1:6" ht="18" customHeight="1">
      <c r="A28" s="1205" t="s">
        <v>10906</v>
      </c>
      <c r="B28" s="249" t="s">
        <v>10907</v>
      </c>
      <c r="C28" s="249"/>
      <c r="D28" s="249"/>
      <c r="E28" s="1038" t="s">
        <v>11556</v>
      </c>
      <c r="F28" s="249" t="s">
        <v>10908</v>
      </c>
    </row>
    <row r="29" spans="1:6" ht="18" customHeight="1">
      <c r="A29" s="1203" t="s">
        <v>10906</v>
      </c>
      <c r="B29" s="249" t="s">
        <v>10909</v>
      </c>
      <c r="C29" s="249" t="s">
        <v>10910</v>
      </c>
      <c r="D29" s="249" t="s">
        <v>37</v>
      </c>
      <c r="E29" s="1038" t="s">
        <v>36</v>
      </c>
      <c r="F29" s="249" t="s">
        <v>12851</v>
      </c>
    </row>
    <row r="30" spans="1:6" ht="18" customHeight="1">
      <c r="A30" s="1203" t="s">
        <v>10906</v>
      </c>
      <c r="B30" s="249" t="s">
        <v>10911</v>
      </c>
      <c r="C30" s="249" t="s">
        <v>10912</v>
      </c>
      <c r="D30" s="249" t="s">
        <v>37</v>
      </c>
      <c r="E30" s="1038" t="s">
        <v>40</v>
      </c>
      <c r="F30" s="249" t="s">
        <v>12851</v>
      </c>
    </row>
    <row r="31" spans="1:6" ht="18" customHeight="1">
      <c r="A31" s="1203" t="s">
        <v>10906</v>
      </c>
      <c r="B31" s="249" t="s">
        <v>10913</v>
      </c>
      <c r="C31" s="249"/>
      <c r="D31" s="249" t="s">
        <v>12972</v>
      </c>
      <c r="E31" s="1038" t="s">
        <v>110</v>
      </c>
      <c r="F31" s="249" t="s">
        <v>12852</v>
      </c>
    </row>
    <row r="32" spans="1:6" ht="18" customHeight="1">
      <c r="A32" s="1203" t="s">
        <v>10906</v>
      </c>
      <c r="B32" s="249" t="s">
        <v>10914</v>
      </c>
      <c r="C32" s="249" t="s">
        <v>10915</v>
      </c>
      <c r="D32" s="249" t="s">
        <v>37</v>
      </c>
      <c r="E32" s="1038" t="s">
        <v>43</v>
      </c>
      <c r="F32" s="249" t="s">
        <v>12853</v>
      </c>
    </row>
    <row r="33" spans="1:6" ht="18" customHeight="1">
      <c r="A33" s="249" t="s">
        <v>10916</v>
      </c>
      <c r="B33" s="249" t="s">
        <v>10917</v>
      </c>
      <c r="C33" s="249" t="s">
        <v>10918</v>
      </c>
      <c r="D33" s="249"/>
      <c r="E33" s="268"/>
      <c r="F33" s="249" t="s">
        <v>10920</v>
      </c>
    </row>
    <row r="34" spans="1:6" ht="18" customHeight="1">
      <c r="A34" s="249" t="s">
        <v>10916</v>
      </c>
      <c r="B34" s="249" t="s">
        <v>10921</v>
      </c>
      <c r="C34" s="249" t="s">
        <v>10922</v>
      </c>
      <c r="D34" s="249" t="s">
        <v>10919</v>
      </c>
      <c r="E34" s="1038" t="s">
        <v>26</v>
      </c>
      <c r="F34" s="249" t="s">
        <v>12846</v>
      </c>
    </row>
    <row r="35" spans="1:6" ht="18" customHeight="1">
      <c r="A35" s="249" t="s">
        <v>10916</v>
      </c>
      <c r="B35" s="249" t="s">
        <v>10923</v>
      </c>
      <c r="C35" s="249" t="s">
        <v>10924</v>
      </c>
      <c r="D35" s="249" t="s">
        <v>10919</v>
      </c>
      <c r="E35" s="1038" t="s">
        <v>32</v>
      </c>
      <c r="F35" s="249" t="s">
        <v>12846</v>
      </c>
    </row>
    <row r="36" spans="1:6" ht="18" customHeight="1">
      <c r="A36" s="249" t="s">
        <v>10916</v>
      </c>
      <c r="B36" s="249" t="s">
        <v>10925</v>
      </c>
      <c r="C36" s="249"/>
      <c r="D36" s="249" t="s">
        <v>10919</v>
      </c>
      <c r="E36" s="1038" t="s">
        <v>34</v>
      </c>
      <c r="F36" s="249" t="s">
        <v>12846</v>
      </c>
    </row>
    <row r="37" spans="1:6" ht="18" customHeight="1">
      <c r="A37" s="1203" t="s">
        <v>10926</v>
      </c>
      <c r="B37" s="249" t="s">
        <v>10927</v>
      </c>
      <c r="C37" s="249" t="s">
        <v>10928</v>
      </c>
      <c r="D37" s="249" t="s">
        <v>10854</v>
      </c>
      <c r="E37" s="1038" t="s">
        <v>10</v>
      </c>
      <c r="F37" s="249" t="s">
        <v>12846</v>
      </c>
    </row>
    <row r="38" spans="1:6" ht="18" customHeight="1">
      <c r="A38" s="1203" t="s">
        <v>10926</v>
      </c>
      <c r="B38" s="249" t="s">
        <v>10929</v>
      </c>
      <c r="C38" s="249" t="s">
        <v>10930</v>
      </c>
      <c r="D38" s="249" t="s">
        <v>10854</v>
      </c>
      <c r="E38" s="1038" t="s">
        <v>15</v>
      </c>
      <c r="F38" s="249" t="s">
        <v>12846</v>
      </c>
    </row>
    <row r="39" spans="1:6" ht="18" customHeight="1">
      <c r="A39" s="1203" t="s">
        <v>10926</v>
      </c>
      <c r="B39" s="249" t="s">
        <v>10931</v>
      </c>
      <c r="C39" s="249" t="s">
        <v>10932</v>
      </c>
      <c r="D39" s="249" t="s">
        <v>10854</v>
      </c>
      <c r="E39" s="1038" t="s">
        <v>18</v>
      </c>
      <c r="F39" s="249" t="s">
        <v>12846</v>
      </c>
    </row>
    <row r="40" spans="1:6" ht="18" customHeight="1">
      <c r="A40" s="1203" t="s">
        <v>10926</v>
      </c>
      <c r="B40" s="249" t="s">
        <v>12289</v>
      </c>
      <c r="C40" s="249" t="s">
        <v>12290</v>
      </c>
      <c r="D40" s="249" t="s">
        <v>10854</v>
      </c>
      <c r="E40" s="1039" t="s">
        <v>10843</v>
      </c>
      <c r="F40" s="249" t="s">
        <v>12846</v>
      </c>
    </row>
    <row r="41" spans="1:6" ht="18" customHeight="1">
      <c r="A41" s="1203" t="s">
        <v>85</v>
      </c>
      <c r="B41" s="249" t="s">
        <v>10933</v>
      </c>
      <c r="C41" s="249" t="s">
        <v>10934</v>
      </c>
      <c r="D41" s="249" t="s">
        <v>85</v>
      </c>
      <c r="E41" s="1038" t="s">
        <v>84</v>
      </c>
      <c r="F41" s="249" t="s">
        <v>11564</v>
      </c>
    </row>
    <row r="42" spans="1:6" ht="18" customHeight="1">
      <c r="A42" s="1203" t="s">
        <v>85</v>
      </c>
      <c r="B42" s="249" t="s">
        <v>10935</v>
      </c>
      <c r="C42" s="249" t="s">
        <v>10934</v>
      </c>
      <c r="D42" s="249" t="s">
        <v>85</v>
      </c>
      <c r="E42" s="1038" t="s">
        <v>84</v>
      </c>
      <c r="F42" s="249" t="s">
        <v>11564</v>
      </c>
    </row>
    <row r="43" spans="1:6" ht="18" customHeight="1">
      <c r="A43" s="1203" t="s">
        <v>85</v>
      </c>
      <c r="B43" s="249" t="s">
        <v>10936</v>
      </c>
      <c r="C43" s="249" t="s">
        <v>10934</v>
      </c>
      <c r="D43" s="249" t="s">
        <v>85</v>
      </c>
      <c r="E43" s="1038" t="s">
        <v>84</v>
      </c>
      <c r="F43" s="249" t="s">
        <v>11564</v>
      </c>
    </row>
    <row r="44" spans="1:6" ht="18" customHeight="1">
      <c r="A44" s="1203" t="s">
        <v>85</v>
      </c>
      <c r="B44" s="249" t="s">
        <v>10937</v>
      </c>
      <c r="C44" s="249"/>
      <c r="D44" s="249" t="s">
        <v>85</v>
      </c>
      <c r="E44" s="1038" t="s">
        <v>88</v>
      </c>
      <c r="F44" s="249" t="s">
        <v>11564</v>
      </c>
    </row>
    <row r="45" spans="1:6" ht="18" customHeight="1">
      <c r="A45" s="1203" t="s">
        <v>85</v>
      </c>
      <c r="B45" s="249" t="s">
        <v>10938</v>
      </c>
      <c r="C45" s="249"/>
      <c r="D45" s="249" t="s">
        <v>85</v>
      </c>
      <c r="E45" s="1038" t="s">
        <v>88</v>
      </c>
      <c r="F45" s="249" t="s">
        <v>11564</v>
      </c>
    </row>
    <row r="46" spans="1:6" ht="18" customHeight="1">
      <c r="A46" s="1203" t="s">
        <v>85</v>
      </c>
      <c r="B46" s="249" t="s">
        <v>10939</v>
      </c>
      <c r="C46" s="249"/>
      <c r="D46" s="249" t="s">
        <v>85</v>
      </c>
      <c r="E46" s="1038" t="s">
        <v>88</v>
      </c>
      <c r="F46" s="249" t="s">
        <v>11564</v>
      </c>
    </row>
    <row r="50" spans="3:3">
      <c r="C50" s="107" t="s">
        <v>13378</v>
      </c>
    </row>
  </sheetData>
  <autoFilter ref="A2:F46" xr:uid="{00000000-0009-0000-0000-000001000000}"/>
  <phoneticPr fontId="6"/>
  <conditionalFormatting sqref="A3:F46">
    <cfRule type="expression" dxfId="62" priority="32">
      <formula>(#REF!=#REF!)</formula>
    </cfRule>
  </conditionalFormatting>
  <hyperlinks>
    <hyperlink ref="E3" location="論説・オピニオン一覧!A1" display="論説・オピニオン一覧" xr:uid="{C6CA9A4B-E962-4BE6-9A20-FE6E4C406AB4}"/>
    <hyperlink ref="E5" location="会長特別!A1" display="会長特別" xr:uid="{F670FF91-3D6A-49C7-ACCD-05E0616A92F2}"/>
    <hyperlink ref="E6" location="土木学会誌特集!A1" display="土木学会誌特集" xr:uid="{15793C78-D672-4BAD-8719-A5F2ECD6F001}"/>
    <hyperlink ref="E7" location="記者発表!A1" display="記者発表" xr:uid="{B03AF85E-3C36-4EB7-A62C-772D71D18449}"/>
    <hyperlink ref="E8" location="メディア掲載!A1" display="メディア掲載" xr:uid="{47F09529-9992-43F3-957E-2852AE5D1C45}"/>
    <hyperlink ref="E9" location="土木コレクション!A1" display="土木コレクション" xr:uid="{D1CA7863-B01E-4FFE-B9BF-E86C271F0252}"/>
    <hyperlink ref="E10" location="facebook!A1" display="facebook" xr:uid="{7F3362A6-CAF6-47C4-8557-620ED2F9308E}"/>
    <hyperlink ref="E11" location="海外会員数!A1" display="海外会員数" xr:uid="{F622BF1B-708C-418B-9EA3-57360585B23B}"/>
    <hyperlink ref="E12" location="国際ジョイントセミナー!A1" display="国際ジョイントセミナー" xr:uid="{3B28F480-0E26-4209-B72A-9030D2B733E0}"/>
    <hyperlink ref="E13" location="国内災害調査団実績!A1" display="国内災害調査団実績" xr:uid="{1F9F9105-D173-4C47-9E40-486FC4202851}"/>
    <hyperlink ref="E14" location="海外災害調査団実績!A1" display="海外災害調査団実績" xr:uid="{B67FFBA8-53E0-4ADA-A4B5-464F3163FE7D}"/>
    <hyperlink ref="E16" location="調査研究行事数!A1" display="調査研究行事数" xr:uid="{0616F69C-93BD-4C63-9067-366DA964F2E9}"/>
    <hyperlink ref="E17" location="調査研究定期行事!A1" display="調査研究定期行事" xr:uid="{DC8CE16B-151A-48E9-8DE1-0BADEC0B801C}"/>
    <hyperlink ref="E18" location="論文集特集号!A1" display="論文集特集号" xr:uid="{C6A95BED-6765-4544-8DD1-E2FFC5923440}"/>
    <hyperlink ref="E15" location="調査研究委員会活動!A1" display="調査研究委員会活動" xr:uid="{EFC01E4F-6B3E-414E-B75C-A40C775B03FB}"/>
    <hyperlink ref="E20" location="重点研究課題!A1" display="重点研究課題" xr:uid="{80B84169-CF3A-4700-A734-34CF2F05A653}"/>
    <hyperlink ref="E19" location="論文集通常号!A1" display="論文集通常号" xr:uid="{930CB8AD-E175-4A41-AB56-1D9C6ADB72E0}"/>
    <hyperlink ref="E21" location="刊行物販売!A1" display="刊行物販売" xr:uid="{4C5678E7-0CFC-47CE-ACAD-CAABCD2C6B3C}"/>
    <hyperlink ref="E24" location="図書売上ベスト10!A1" display="図書売上ベスト10" xr:uid="{0D0829E7-B781-4328-8032-FA964957F195}"/>
    <hyperlink ref="E25" location="図書館利用者!A1" display="図書館利用者" xr:uid="{7DCE1AB0-4C35-48E7-B631-16BF6D9F742F}"/>
    <hyperlink ref="E26" location="イブニングシアター!A1" display="イブニングシアター" xr:uid="{8E531D7C-A5B6-4198-980D-3CF647A9A4E9}"/>
    <hyperlink ref="E27" location="教育企画行事!A1" display="教育企画行事" xr:uid="{91F44BDE-93AB-4CE1-9D37-A1E906FFDAB2}"/>
    <hyperlink ref="E29" location="全国大会!A1" display="全国大会" xr:uid="{7151B039-B79D-452C-A001-698690968DDD}"/>
    <hyperlink ref="E31" location="HPアクセス!A1" display="HPアクセス" xr:uid="{649AF914-C352-4AC6-9252-1DC70E77498F}"/>
    <hyperlink ref="E30" location="学会賞!A1" display="学会賞" xr:uid="{7F1E1797-3CA5-4F44-B674-F92F4D0E8290}"/>
    <hyperlink ref="E32" location="選奨土木遺産!A1" display="選奨土木遺産" xr:uid="{2D8D34C9-4C13-4FCF-A38F-FD83C91AF992}"/>
    <hyperlink ref="E34" location="収入!A1" display="収入" xr:uid="{7749CD90-2148-49D0-9430-1D9506E577DE}"/>
    <hyperlink ref="E35" location="支出!A1" display="支出" xr:uid="{41C2E25D-F28E-427E-B7C7-604423007BAD}"/>
    <hyperlink ref="E36" location="会費収入使途!A1" display="会費収入使途" xr:uid="{98A3B08A-C708-462E-ABBC-3157A6C1DBE6}"/>
    <hyperlink ref="E37" location="会員数!A1" display="会員数" xr:uid="{B166598E-4C55-4E6D-AE71-7F97D4FA9E7C}"/>
    <hyperlink ref="E38" location="年齢別会員数!A1" display="年齢別会員数" xr:uid="{353D1319-EF3A-40FF-96E1-D25868EA2B85}"/>
    <hyperlink ref="E39" location="業種別会員数!A1" display="業種別会員数" xr:uid="{8EC40717-8ED7-4373-8BF0-C8D9D6C24B1B}"/>
    <hyperlink ref="E41" location="土木技術者資格!A1" display="土木技術者資格" xr:uid="{B6C4A7FC-5106-49BB-8384-FD571C1CD236}"/>
    <hyperlink ref="E42:E43" location="土木技術者資格!A1" display="土木技術者資格" xr:uid="{D48213E7-F8F9-4026-94E7-C336D4D2490D}"/>
    <hyperlink ref="E44:E46" location="CPDプログラム!A1" display="CPDプログラム" xr:uid="{8E10D4A4-0B7B-40D7-9D1C-600DEC211B33}"/>
    <hyperlink ref="E28" location="組織図!A1" display="組織図" xr:uid="{D01C29F4-2A88-42AD-BA55-8EC353AF8725}"/>
    <hyperlink ref="E22" location="刊行物販売!A1" display="刊行物販売" xr:uid="{FFB037C8-BE02-4CED-8A17-751BA7329214}"/>
    <hyperlink ref="E23" location="刊行物販売!A1" display="刊行物販売" xr:uid="{B3B5A1FF-0390-4B88-8B22-B674CB8A58A3}"/>
    <hyperlink ref="E4" location="会長講演・挨拶!A1" display="会長講演・挨拶" xr:uid="{92CDDD49-2006-4606-AE12-61BF6176B70A}"/>
    <hyperlink ref="E40" location="支部別会員数!A1" display="支部別会員数" xr:uid="{2819777F-1235-4166-8393-1F319B7A52C6}"/>
  </hyperlinks>
  <printOptions horizontalCentered="1"/>
  <pageMargins left="0.23622047244094491" right="0.23622047244094491" top="0.74803149606299213" bottom="0.74803149606299213" header="0.31496062992125984" footer="0.31496062992125984"/>
  <pageSetup paperSize="9" scale="64" fitToHeight="0" orientation="landscape" r:id="rId1"/>
  <headerFooter>
    <oddHeader>&amp;L&amp;"ＭＳ Ｐゴシック,標準"&amp;14土木学会見える化データ&amp;"UD Digi Kyokasho NK-B,標準"2024&amp;"ＭＳ Ｐゴシック,標準"（&amp;"UD Digi Kyokasho NK-B,標準"2024&amp;"ＭＳ Ｐゴシック,標準"年度中のデータ）　収集指標・提出状況&amp;R&amp;"UD Digi Kyokasho NK-B,標準"&amp;14 2025/10/30時点
&amp;"ＭＳ Ｐゴシック,標準"会員・企画課</oddHeader>
    <oddFooter>&amp;R&amp;"UD Digi Kyokasho NK-B,標準"&amp;P/&amp;N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J860"/>
  <sheetViews>
    <sheetView showGridLines="0" workbookViewId="0">
      <pane xSplit="3" ySplit="3" topLeftCell="I4" activePane="bottomRight" state="frozen"/>
      <selection activeCell="F4" sqref="F4"/>
      <selection pane="topRight" activeCell="F4" sqref="F4"/>
      <selection pane="bottomLeft" activeCell="F4" sqref="F4"/>
      <selection pane="bottomRight" activeCell="I4" sqref="I4"/>
    </sheetView>
  </sheetViews>
  <sheetFormatPr defaultColWidth="9" defaultRowHeight="15" outlineLevelCol="1"/>
  <cols>
    <col min="1" max="1" width="8.625" style="742" hidden="1" customWidth="1"/>
    <col min="2" max="2" width="8.625" style="247" hidden="1" customWidth="1"/>
    <col min="3" max="3" width="27.625" style="518" hidden="1" customWidth="1"/>
    <col min="4" max="4" width="75.625" style="518" hidden="1" customWidth="1"/>
    <col min="5" max="6" width="6.625" style="518" hidden="1" customWidth="1"/>
    <col min="7" max="7" width="6.625" style="107" hidden="1" customWidth="1"/>
    <col min="8" max="8" width="46.375" style="518" hidden="1" customWidth="1"/>
    <col min="9" max="9" width="2.625" style="107" customWidth="1"/>
    <col min="10" max="10" width="6.75" style="107" bestFit="1" customWidth="1"/>
    <col min="11" max="11" width="5.5" style="107" bestFit="1" customWidth="1"/>
    <col min="12" max="14" width="9" style="107"/>
    <col min="15" max="15" width="7.375" style="107" bestFit="1" customWidth="1"/>
    <col min="16" max="16" width="2.625" style="107" customWidth="1"/>
    <col min="17" max="18" width="9" style="107" hidden="1" customWidth="1" outlineLevel="1"/>
    <col min="19" max="19" width="9" style="107" collapsed="1"/>
    <col min="20" max="20" width="9" style="107"/>
    <col min="21" max="21" width="2.625" style="107" customWidth="1"/>
    <col min="22" max="23" width="9" style="107" hidden="1" customWidth="1" outlineLevel="1"/>
    <col min="24" max="24" width="9" style="107" collapsed="1"/>
    <col min="25" max="25" width="9" style="107"/>
    <col min="26" max="26" width="2.625" style="107" customWidth="1"/>
    <col min="27" max="28" width="9" style="107" hidden="1" customWidth="1" outlineLevel="1"/>
    <col min="29" max="29" width="9" style="107" collapsed="1"/>
    <col min="30" max="30" width="9" style="107"/>
    <col min="31" max="31" width="2.625" style="107" customWidth="1"/>
    <col min="32" max="33" width="9" style="107" hidden="1" customWidth="1" outlineLevel="1"/>
    <col min="34" max="34" width="9" style="107" collapsed="1"/>
    <col min="35" max="35" width="9" style="107"/>
    <col min="36" max="36" width="2.625" style="107" customWidth="1"/>
    <col min="37" max="38" width="9" style="107" hidden="1" customWidth="1" outlineLevel="1"/>
    <col min="39" max="39" width="9" style="107" collapsed="1"/>
    <col min="40" max="40" width="9" style="107"/>
    <col min="41" max="41" width="2.625" style="107" customWidth="1"/>
    <col min="42" max="43" width="9" style="107" hidden="1" customWidth="1" outlineLevel="1"/>
    <col min="44" max="44" width="9" style="107" collapsed="1"/>
    <col min="45" max="45" width="9" style="107"/>
    <col min="46" max="46" width="2.625" style="107" customWidth="1"/>
    <col min="47" max="48" width="9" style="107" hidden="1" customWidth="1" outlineLevel="1"/>
    <col min="49" max="49" width="9" style="107" collapsed="1"/>
    <col min="50" max="50" width="9" style="107"/>
    <col min="51" max="51" width="2.625" style="107" customWidth="1"/>
    <col min="52" max="53" width="9" style="107" hidden="1" customWidth="1" outlineLevel="1"/>
    <col min="54" max="54" width="9" style="107" collapsed="1"/>
    <col min="55" max="55" width="9" style="107"/>
    <col min="56" max="56" width="2.625" style="107" customWidth="1"/>
    <col min="57" max="58" width="9" style="107" hidden="1" customWidth="1" outlineLevel="1"/>
    <col min="59" max="59" width="9" style="107" collapsed="1"/>
    <col min="60" max="60" width="9" style="107"/>
    <col min="61" max="61" width="2.625" style="107" customWidth="1"/>
    <col min="62" max="63" width="9" style="107" hidden="1" customWidth="1" outlineLevel="1"/>
    <col min="64" max="64" width="9" style="107" collapsed="1"/>
    <col min="65" max="65" width="9" style="107"/>
    <col min="66" max="66" width="2.625" style="107" customWidth="1"/>
    <col min="67" max="68" width="9" style="107" hidden="1" customWidth="1" outlineLevel="1"/>
    <col min="69" max="69" width="9" style="107" collapsed="1"/>
    <col min="70" max="70" width="9" style="107"/>
    <col min="71" max="71" width="2.625" style="107" customWidth="1"/>
    <col min="72" max="73" width="9" style="107" hidden="1" customWidth="1" outlineLevel="1"/>
    <col min="74" max="74" width="9" style="107" collapsed="1"/>
    <col min="75" max="75" width="9" style="107"/>
    <col min="76" max="76" width="2.625" style="107" customWidth="1"/>
    <col min="77" max="78" width="9" style="107" hidden="1" customWidth="1" outlineLevel="1"/>
    <col min="79" max="79" width="9" style="107" collapsed="1"/>
    <col min="80" max="80" width="9" style="107"/>
    <col min="81" max="81" width="2.625" style="107" customWidth="1"/>
    <col min="82" max="83" width="9" style="107" hidden="1" customWidth="1" outlineLevel="1"/>
    <col min="84" max="84" width="9" style="107" collapsed="1"/>
    <col min="85" max="85" width="9" style="107"/>
    <col min="86" max="86" width="2.625" style="107" customWidth="1"/>
    <col min="87" max="88" width="9" style="107" hidden="1" customWidth="1" outlineLevel="1"/>
    <col min="89" max="89" width="9" style="107" collapsed="1"/>
    <col min="90" max="90" width="9" style="107"/>
    <col min="91" max="91" width="2.625" style="107" customWidth="1"/>
    <col min="92" max="93" width="9" style="107" hidden="1" customWidth="1" outlineLevel="1"/>
    <col min="94" max="94" width="9" style="107" collapsed="1"/>
    <col min="95" max="95" width="9" style="107"/>
    <col min="96" max="96" width="2.625" style="107" customWidth="1"/>
    <col min="97" max="98" width="9" style="107" hidden="1" customWidth="1" outlineLevel="1"/>
    <col min="99" max="99" width="9" style="107" collapsed="1"/>
    <col min="100" max="100" width="9" style="107"/>
    <col min="101" max="101" width="2.625" style="107" customWidth="1"/>
    <col min="102" max="103" width="9" style="107" hidden="1" customWidth="1" outlineLevel="1"/>
    <col min="104" max="104" width="9" style="107" collapsed="1"/>
    <col min="105" max="105" width="9" style="107"/>
    <col min="106" max="106" width="2.625" style="107" customWidth="1"/>
    <col min="107" max="108" width="9" style="107" hidden="1" customWidth="1" outlineLevel="1"/>
    <col min="109" max="109" width="9" style="107" collapsed="1"/>
    <col min="110" max="110" width="9" style="107"/>
    <col min="111" max="111" width="2.625" style="107" customWidth="1"/>
    <col min="112" max="113" width="9" style="107" hidden="1" customWidth="1" outlineLevel="1"/>
    <col min="114" max="114" width="9" style="107" collapsed="1"/>
    <col min="115" max="115" width="9" style="107"/>
    <col min="116" max="116" width="2.625" style="107" customWidth="1"/>
    <col min="117" max="118" width="9" style="107" hidden="1" customWidth="1" outlineLevel="1"/>
    <col min="119" max="119" width="9" style="107" collapsed="1"/>
    <col min="120" max="120" width="9" style="107"/>
    <col min="121" max="121" width="2.625" style="107" customWidth="1"/>
    <col min="122" max="123" width="9" style="107" hidden="1" customWidth="1" outlineLevel="1"/>
    <col min="124" max="124" width="9" style="107" collapsed="1"/>
    <col min="125" max="125" width="9" style="107"/>
    <col min="126" max="126" width="2.625" style="107" customWidth="1"/>
    <col min="127" max="128" width="9" style="107" hidden="1" customWidth="1" outlineLevel="1"/>
    <col min="129" max="129" width="9" style="107" collapsed="1"/>
    <col min="130" max="130" width="9" style="107"/>
    <col min="131" max="131" width="2.625" style="107" customWidth="1"/>
    <col min="132" max="133" width="9" style="107" hidden="1" customWidth="1" outlineLevel="1"/>
    <col min="134" max="134" width="9" style="107" collapsed="1"/>
    <col min="135" max="135" width="9" style="107"/>
    <col min="136" max="136" width="2.625" style="107" customWidth="1"/>
    <col min="137" max="138" width="9" style="107" hidden="1" customWidth="1" outlineLevel="1"/>
    <col min="139" max="139" width="9" style="107" collapsed="1"/>
    <col min="140" max="16384" width="9" style="107"/>
  </cols>
  <sheetData>
    <row r="1" spans="1:140">
      <c r="A1" s="550" t="s">
        <v>119</v>
      </c>
      <c r="C1" s="107"/>
      <c r="D1" s="107"/>
      <c r="E1" s="107"/>
      <c r="F1" s="107"/>
      <c r="H1" s="107"/>
    </row>
    <row r="2" spans="1:140">
      <c r="A2" s="230" t="s">
        <v>1189</v>
      </c>
      <c r="B2" s="231"/>
      <c r="C2" s="232"/>
      <c r="D2" s="232"/>
      <c r="E2" s="233" t="s">
        <v>8130</v>
      </c>
      <c r="F2" s="234"/>
      <c r="G2" s="235"/>
      <c r="H2" s="232"/>
      <c r="J2" s="271" t="s">
        <v>276</v>
      </c>
      <c r="K2" s="272"/>
      <c r="L2" s="273" t="s">
        <v>8131</v>
      </c>
      <c r="M2" s="274"/>
      <c r="N2" s="274"/>
      <c r="O2" s="1003" t="s">
        <v>8132</v>
      </c>
      <c r="P2" s="39"/>
      <c r="Q2" s="268" t="s">
        <v>1203</v>
      </c>
      <c r="R2" s="268" t="s">
        <v>1203</v>
      </c>
      <c r="S2" s="268" t="s">
        <v>1203</v>
      </c>
      <c r="T2" s="268" t="s">
        <v>1203</v>
      </c>
      <c r="U2" s="39"/>
      <c r="V2" s="268" t="s">
        <v>1204</v>
      </c>
      <c r="W2" s="268" t="s">
        <v>1204</v>
      </c>
      <c r="X2" s="268" t="s">
        <v>1204</v>
      </c>
      <c r="Y2" s="268" t="s">
        <v>1204</v>
      </c>
      <c r="Z2" s="39"/>
      <c r="AA2" s="268" t="s">
        <v>1206</v>
      </c>
      <c r="AB2" s="268" t="s">
        <v>1206</v>
      </c>
      <c r="AC2" s="268" t="s">
        <v>1206</v>
      </c>
      <c r="AD2" s="268" t="s">
        <v>1206</v>
      </c>
      <c r="AF2" s="268" t="s">
        <v>1225</v>
      </c>
      <c r="AG2" s="268" t="s">
        <v>1225</v>
      </c>
      <c r="AH2" s="268" t="s">
        <v>1225</v>
      </c>
      <c r="AI2" s="268" t="s">
        <v>1225</v>
      </c>
      <c r="AK2" s="268" t="s">
        <v>8133</v>
      </c>
      <c r="AL2" s="268" t="s">
        <v>8133</v>
      </c>
      <c r="AM2" s="268" t="s">
        <v>8133</v>
      </c>
      <c r="AN2" s="268" t="s">
        <v>8133</v>
      </c>
      <c r="AP2" s="268" t="s">
        <v>8134</v>
      </c>
      <c r="AQ2" s="268" t="s">
        <v>8134</v>
      </c>
      <c r="AR2" s="268" t="s">
        <v>8134</v>
      </c>
      <c r="AS2" s="268" t="s">
        <v>8134</v>
      </c>
      <c r="AU2" s="268" t="s">
        <v>8135</v>
      </c>
      <c r="AV2" s="268" t="s">
        <v>8135</v>
      </c>
      <c r="AW2" s="268" t="s">
        <v>8135</v>
      </c>
      <c r="AX2" s="268" t="s">
        <v>8135</v>
      </c>
      <c r="AZ2" s="268" t="s">
        <v>8136</v>
      </c>
      <c r="BA2" s="268" t="s">
        <v>8136</v>
      </c>
      <c r="BB2" s="268" t="s">
        <v>8136</v>
      </c>
      <c r="BC2" s="268" t="s">
        <v>8136</v>
      </c>
      <c r="BE2" s="268" t="s">
        <v>8137</v>
      </c>
      <c r="BF2" s="268" t="s">
        <v>8137</v>
      </c>
      <c r="BG2" s="268" t="s">
        <v>8137</v>
      </c>
      <c r="BH2" s="268" t="s">
        <v>8137</v>
      </c>
      <c r="BJ2" s="268" t="s">
        <v>8138</v>
      </c>
      <c r="BK2" s="268" t="s">
        <v>8138</v>
      </c>
      <c r="BL2" s="268" t="s">
        <v>8138</v>
      </c>
      <c r="BM2" s="268" t="s">
        <v>8138</v>
      </c>
      <c r="BO2" s="268" t="s">
        <v>8139</v>
      </c>
      <c r="BP2" s="268" t="s">
        <v>8139</v>
      </c>
      <c r="BQ2" s="268" t="s">
        <v>8139</v>
      </c>
      <c r="BR2" s="268" t="s">
        <v>8139</v>
      </c>
      <c r="BT2" s="268" t="s">
        <v>8140</v>
      </c>
      <c r="BU2" s="268" t="s">
        <v>8140</v>
      </c>
      <c r="BV2" s="268" t="s">
        <v>8140</v>
      </c>
      <c r="BW2" s="268" t="s">
        <v>8140</v>
      </c>
      <c r="BY2" s="268" t="s">
        <v>8141</v>
      </c>
      <c r="BZ2" s="268" t="s">
        <v>8141</v>
      </c>
      <c r="CA2" s="268" t="s">
        <v>8141</v>
      </c>
      <c r="CB2" s="268" t="s">
        <v>8141</v>
      </c>
      <c r="CD2" s="268" t="s">
        <v>8142</v>
      </c>
      <c r="CE2" s="268" t="s">
        <v>8142</v>
      </c>
      <c r="CF2" s="268" t="s">
        <v>8142</v>
      </c>
      <c r="CG2" s="268" t="s">
        <v>8142</v>
      </c>
      <c r="CI2" s="268" t="s">
        <v>8143</v>
      </c>
      <c r="CJ2" s="268" t="s">
        <v>8143</v>
      </c>
      <c r="CK2" s="268" t="s">
        <v>8143</v>
      </c>
      <c r="CL2" s="268" t="s">
        <v>8143</v>
      </c>
      <c r="CN2" s="268" t="s">
        <v>8144</v>
      </c>
      <c r="CO2" s="268" t="s">
        <v>8144</v>
      </c>
      <c r="CP2" s="268" t="s">
        <v>8144</v>
      </c>
      <c r="CQ2" s="268" t="s">
        <v>8144</v>
      </c>
      <c r="CS2" s="268" t="s">
        <v>8145</v>
      </c>
      <c r="CT2" s="268" t="s">
        <v>8145</v>
      </c>
      <c r="CU2" s="268" t="s">
        <v>8145</v>
      </c>
      <c r="CV2" s="268" t="s">
        <v>8145</v>
      </c>
      <c r="CX2" s="268" t="s">
        <v>8146</v>
      </c>
      <c r="CY2" s="268" t="s">
        <v>8146</v>
      </c>
      <c r="CZ2" s="268" t="s">
        <v>8146</v>
      </c>
      <c r="DA2" s="268" t="s">
        <v>8146</v>
      </c>
      <c r="DC2" s="268" t="s">
        <v>8147</v>
      </c>
      <c r="DD2" s="268" t="s">
        <v>8147</v>
      </c>
      <c r="DE2" s="268" t="s">
        <v>8147</v>
      </c>
      <c r="DF2" s="268" t="s">
        <v>8147</v>
      </c>
      <c r="DH2" s="268" t="s">
        <v>8148</v>
      </c>
      <c r="DI2" s="268" t="s">
        <v>8148</v>
      </c>
      <c r="DJ2" s="268" t="s">
        <v>8148</v>
      </c>
      <c r="DK2" s="268" t="s">
        <v>8148</v>
      </c>
      <c r="DM2" s="268" t="s">
        <v>8149</v>
      </c>
      <c r="DN2" s="268" t="s">
        <v>8149</v>
      </c>
      <c r="DO2" s="268" t="s">
        <v>8149</v>
      </c>
      <c r="DP2" s="268" t="s">
        <v>8149</v>
      </c>
      <c r="DR2" s="268" t="s">
        <v>8150</v>
      </c>
      <c r="DS2" s="268" t="s">
        <v>8150</v>
      </c>
      <c r="DT2" s="268" t="s">
        <v>8150</v>
      </c>
      <c r="DU2" s="268" t="s">
        <v>8150</v>
      </c>
      <c r="DW2" s="268" t="s">
        <v>8151</v>
      </c>
      <c r="DX2" s="268" t="s">
        <v>8151</v>
      </c>
      <c r="DY2" s="268" t="s">
        <v>8151</v>
      </c>
      <c r="DZ2" s="268" t="s">
        <v>8151</v>
      </c>
      <c r="EB2" s="268" t="s">
        <v>8152</v>
      </c>
      <c r="EC2" s="268" t="s">
        <v>8152</v>
      </c>
      <c r="ED2" s="268" t="s">
        <v>8152</v>
      </c>
      <c r="EE2" s="268" t="s">
        <v>8152</v>
      </c>
      <c r="EG2" s="268" t="s">
        <v>8153</v>
      </c>
      <c r="EH2" s="268" t="s">
        <v>8153</v>
      </c>
      <c r="EI2" s="268" t="s">
        <v>8153</v>
      </c>
      <c r="EJ2" s="268" t="s">
        <v>8153</v>
      </c>
    </row>
    <row r="3" spans="1:140">
      <c r="A3" s="236" t="s">
        <v>1250</v>
      </c>
      <c r="B3" s="743" t="s">
        <v>1251</v>
      </c>
      <c r="C3" s="237" t="s">
        <v>8154</v>
      </c>
      <c r="D3" s="237" t="s">
        <v>8155</v>
      </c>
      <c r="E3" s="238" t="s">
        <v>8156</v>
      </c>
      <c r="F3" s="239" t="s">
        <v>8157</v>
      </c>
      <c r="G3" s="240" t="s">
        <v>8158</v>
      </c>
      <c r="H3" s="237" t="s">
        <v>8159</v>
      </c>
      <c r="J3" s="269" t="s">
        <v>262</v>
      </c>
      <c r="K3" s="270" t="s">
        <v>263</v>
      </c>
      <c r="L3" s="269" t="s">
        <v>8160</v>
      </c>
      <c r="M3" s="270" t="s">
        <v>8161</v>
      </c>
      <c r="N3" s="998" t="s">
        <v>8162</v>
      </c>
      <c r="O3" s="1004" t="s">
        <v>8163</v>
      </c>
      <c r="P3" s="39"/>
      <c r="Q3" s="998" t="s">
        <v>8160</v>
      </c>
      <c r="R3" s="998" t="s">
        <v>8161</v>
      </c>
      <c r="S3" s="998" t="s">
        <v>8164</v>
      </c>
      <c r="T3" s="998" t="s">
        <v>8165</v>
      </c>
      <c r="U3" s="39"/>
      <c r="V3" s="998" t="s">
        <v>8160</v>
      </c>
      <c r="W3" s="998" t="s">
        <v>8161</v>
      </c>
      <c r="X3" s="998" t="s">
        <v>8164</v>
      </c>
      <c r="Y3" s="998" t="s">
        <v>8165</v>
      </c>
      <c r="Z3" s="39"/>
      <c r="AA3" s="998" t="s">
        <v>8160</v>
      </c>
      <c r="AB3" s="998" t="s">
        <v>8161</v>
      </c>
      <c r="AC3" s="998" t="s">
        <v>8164</v>
      </c>
      <c r="AD3" s="998" t="s">
        <v>8165</v>
      </c>
      <c r="AF3" s="998" t="s">
        <v>8160</v>
      </c>
      <c r="AG3" s="998" t="s">
        <v>8161</v>
      </c>
      <c r="AH3" s="998" t="s">
        <v>8164</v>
      </c>
      <c r="AI3" s="998" t="s">
        <v>8165</v>
      </c>
      <c r="AK3" s="998" t="s">
        <v>8160</v>
      </c>
      <c r="AL3" s="998" t="s">
        <v>8161</v>
      </c>
      <c r="AM3" s="998" t="s">
        <v>8164</v>
      </c>
      <c r="AN3" s="998" t="s">
        <v>8165</v>
      </c>
      <c r="AP3" s="998" t="s">
        <v>8160</v>
      </c>
      <c r="AQ3" s="998" t="s">
        <v>8161</v>
      </c>
      <c r="AR3" s="998" t="s">
        <v>8164</v>
      </c>
      <c r="AS3" s="998" t="s">
        <v>8165</v>
      </c>
      <c r="AU3" s="998" t="s">
        <v>8160</v>
      </c>
      <c r="AV3" s="998" t="s">
        <v>8161</v>
      </c>
      <c r="AW3" s="998" t="s">
        <v>8164</v>
      </c>
      <c r="AX3" s="998" t="s">
        <v>8165</v>
      </c>
      <c r="AZ3" s="998" t="s">
        <v>8160</v>
      </c>
      <c r="BA3" s="998" t="s">
        <v>8161</v>
      </c>
      <c r="BB3" s="998" t="s">
        <v>8164</v>
      </c>
      <c r="BC3" s="998" t="s">
        <v>8165</v>
      </c>
      <c r="BE3" s="998" t="s">
        <v>8160</v>
      </c>
      <c r="BF3" s="998" t="s">
        <v>8161</v>
      </c>
      <c r="BG3" s="998" t="s">
        <v>8164</v>
      </c>
      <c r="BH3" s="998" t="s">
        <v>8165</v>
      </c>
      <c r="BJ3" s="998" t="s">
        <v>8160</v>
      </c>
      <c r="BK3" s="998" t="s">
        <v>8161</v>
      </c>
      <c r="BL3" s="998" t="s">
        <v>8164</v>
      </c>
      <c r="BM3" s="998" t="s">
        <v>8165</v>
      </c>
      <c r="BO3" s="998" t="s">
        <v>8160</v>
      </c>
      <c r="BP3" s="998" t="s">
        <v>8161</v>
      </c>
      <c r="BQ3" s="998" t="s">
        <v>8164</v>
      </c>
      <c r="BR3" s="998" t="s">
        <v>8165</v>
      </c>
      <c r="BT3" s="998" t="s">
        <v>8160</v>
      </c>
      <c r="BU3" s="998" t="s">
        <v>8161</v>
      </c>
      <c r="BV3" s="998" t="s">
        <v>8164</v>
      </c>
      <c r="BW3" s="998" t="s">
        <v>8165</v>
      </c>
      <c r="BY3" s="998" t="s">
        <v>8160</v>
      </c>
      <c r="BZ3" s="998" t="s">
        <v>8161</v>
      </c>
      <c r="CA3" s="998" t="s">
        <v>8164</v>
      </c>
      <c r="CB3" s="998" t="s">
        <v>8165</v>
      </c>
      <c r="CD3" s="998" t="s">
        <v>8160</v>
      </c>
      <c r="CE3" s="998" t="s">
        <v>8161</v>
      </c>
      <c r="CF3" s="998" t="s">
        <v>8164</v>
      </c>
      <c r="CG3" s="998" t="s">
        <v>8165</v>
      </c>
      <c r="CI3" s="998" t="s">
        <v>8160</v>
      </c>
      <c r="CJ3" s="998" t="s">
        <v>8161</v>
      </c>
      <c r="CK3" s="998" t="s">
        <v>8164</v>
      </c>
      <c r="CL3" s="998" t="s">
        <v>8165</v>
      </c>
      <c r="CN3" s="998" t="s">
        <v>8160</v>
      </c>
      <c r="CO3" s="998" t="s">
        <v>8161</v>
      </c>
      <c r="CP3" s="998" t="s">
        <v>8164</v>
      </c>
      <c r="CQ3" s="998" t="s">
        <v>8165</v>
      </c>
      <c r="CS3" s="998" t="s">
        <v>8160</v>
      </c>
      <c r="CT3" s="998" t="s">
        <v>8161</v>
      </c>
      <c r="CU3" s="998" t="s">
        <v>8164</v>
      </c>
      <c r="CV3" s="998" t="s">
        <v>8165</v>
      </c>
      <c r="CX3" s="998" t="s">
        <v>8160</v>
      </c>
      <c r="CY3" s="998" t="s">
        <v>8161</v>
      </c>
      <c r="CZ3" s="998" t="s">
        <v>8164</v>
      </c>
      <c r="DA3" s="998" t="s">
        <v>8165</v>
      </c>
      <c r="DC3" s="998" t="s">
        <v>8160</v>
      </c>
      <c r="DD3" s="998" t="s">
        <v>8161</v>
      </c>
      <c r="DE3" s="998" t="s">
        <v>8164</v>
      </c>
      <c r="DF3" s="998" t="s">
        <v>8165</v>
      </c>
      <c r="DH3" s="998" t="s">
        <v>8160</v>
      </c>
      <c r="DI3" s="998" t="s">
        <v>8161</v>
      </c>
      <c r="DJ3" s="998" t="s">
        <v>8164</v>
      </c>
      <c r="DK3" s="998" t="s">
        <v>8165</v>
      </c>
      <c r="DM3" s="998" t="s">
        <v>8160</v>
      </c>
      <c r="DN3" s="998" t="s">
        <v>8161</v>
      </c>
      <c r="DO3" s="998" t="s">
        <v>8164</v>
      </c>
      <c r="DP3" s="998" t="s">
        <v>8165</v>
      </c>
      <c r="DR3" s="998" t="s">
        <v>8160</v>
      </c>
      <c r="DS3" s="998" t="s">
        <v>8161</v>
      </c>
      <c r="DT3" s="998" t="s">
        <v>8164</v>
      </c>
      <c r="DU3" s="998" t="s">
        <v>8165</v>
      </c>
      <c r="DW3" s="998" t="s">
        <v>8160</v>
      </c>
      <c r="DX3" s="998" t="s">
        <v>8161</v>
      </c>
      <c r="DY3" s="998" t="s">
        <v>8164</v>
      </c>
      <c r="DZ3" s="998" t="s">
        <v>8165</v>
      </c>
      <c r="EB3" s="998" t="s">
        <v>8160</v>
      </c>
      <c r="EC3" s="998" t="s">
        <v>8161</v>
      </c>
      <c r="ED3" s="998" t="s">
        <v>8164</v>
      </c>
      <c r="EE3" s="998" t="s">
        <v>8165</v>
      </c>
      <c r="EG3" s="998" t="s">
        <v>8160</v>
      </c>
      <c r="EH3" s="998" t="s">
        <v>8161</v>
      </c>
      <c r="EI3" s="998" t="s">
        <v>8164</v>
      </c>
      <c r="EJ3" s="998" t="s">
        <v>8165</v>
      </c>
    </row>
    <row r="4" spans="1:140" ht="18" customHeight="1">
      <c r="A4" s="241">
        <v>1989</v>
      </c>
      <c r="B4" s="744" t="str">
        <f>TEXT(DATE(A4,4,1),"ge")</f>
        <v>H1</v>
      </c>
      <c r="C4" s="242" t="s">
        <v>1202</v>
      </c>
      <c r="D4" s="243" t="s">
        <v>8166</v>
      </c>
      <c r="E4" s="244">
        <v>117</v>
      </c>
      <c r="F4" s="245">
        <v>1</v>
      </c>
      <c r="G4" s="246">
        <f t="shared" ref="G4:G67" si="0">SUM(E4:F4)</f>
        <v>118</v>
      </c>
      <c r="H4" s="243" t="s">
        <v>8167</v>
      </c>
      <c r="J4" s="256">
        <v>1989</v>
      </c>
      <c r="K4" s="257" t="s">
        <v>8168</v>
      </c>
      <c r="L4" s="262">
        <f t="shared" ref="L4:L39" si="1">SUMIFS($E:$E,$B:$B,$K4)</f>
        <v>918</v>
      </c>
      <c r="M4" s="263">
        <f t="shared" ref="M4:M39" si="2">SUMIFS($F:$F,$B:$B,$K4)</f>
        <v>35</v>
      </c>
      <c r="N4" s="252">
        <f>SUM(L4:M4)</f>
        <v>953</v>
      </c>
      <c r="O4" s="252">
        <f t="shared" ref="O4:O39" si="3">COUNTIFS($B:$B,$K4)</f>
        <v>13</v>
      </c>
      <c r="P4" s="248"/>
      <c r="Q4" s="251">
        <f t="shared" ref="Q4:Q39" si="4">SUMIFS($E:$E,$B:$B,$K4,$C:$C,Q$2)</f>
        <v>136</v>
      </c>
      <c r="R4" s="251">
        <f t="shared" ref="R4:R39" si="5">SUMIFS($F:$F,$B:$B,$K4,$C:$C,R$2)</f>
        <v>0</v>
      </c>
      <c r="S4" s="252">
        <f>SUM(Q4:R4)</f>
        <v>136</v>
      </c>
      <c r="T4" s="252">
        <f t="shared" ref="T4:T39" si="6">COUNTIFS($B:$B,$K4,$C:$C,T$2)</f>
        <v>1</v>
      </c>
      <c r="U4" s="248"/>
      <c r="V4" s="251">
        <f t="shared" ref="V4:V39" si="7">SUMIFS($E:$E,$B:$B,$K4,$C:$C,V$2)</f>
        <v>0</v>
      </c>
      <c r="W4" s="251">
        <f t="shared" ref="W4:W39" si="8">SUMIFS($F:$F,$B:$B,$K4,$C:$C,W$2)</f>
        <v>0</v>
      </c>
      <c r="X4" s="252">
        <f>SUM(V4:W4)</f>
        <v>0</v>
      </c>
      <c r="Y4" s="252">
        <f t="shared" ref="Y4:Y39" si="9">COUNTIFS($B:$B,$K4,$C:$C,Y$2)</f>
        <v>0</v>
      </c>
      <c r="Z4" s="248"/>
      <c r="AA4" s="251">
        <f t="shared" ref="AA4:AA39" si="10">SUMIFS($E:$E,$B:$B,$K4,$C:$C,AA$2)</f>
        <v>150</v>
      </c>
      <c r="AB4" s="251">
        <f t="shared" ref="AB4:AB39" si="11">SUMIFS($F:$F,$B:$B,$K4,$C:$C,AB$2)</f>
        <v>5</v>
      </c>
      <c r="AC4" s="252">
        <f>SUM(AA4:AB4)</f>
        <v>155</v>
      </c>
      <c r="AD4" s="252">
        <f t="shared" ref="AD4:AD39" si="12">COUNTIFS($B:$B,$K4,$C:$C,AD$2)</f>
        <v>1</v>
      </c>
      <c r="AF4" s="251">
        <f t="shared" ref="AF4:AF39" si="13">SUMIFS($E:$E,$B:$B,$K4,$C:$C,AF$2)</f>
        <v>0</v>
      </c>
      <c r="AG4" s="251">
        <f t="shared" ref="AG4:AG39" si="14">SUMIFS($F:$F,$B:$B,$K4,$C:$C,AG$2)</f>
        <v>0</v>
      </c>
      <c r="AH4" s="252">
        <f>SUM(AF4:AG4)</f>
        <v>0</v>
      </c>
      <c r="AI4" s="252">
        <f t="shared" ref="AI4:AI39" si="15">COUNTIFS($B:$B,$K4,$C:$C,AI$2)</f>
        <v>0</v>
      </c>
      <c r="AK4" s="251">
        <f t="shared" ref="AK4:AK39" si="16">SUMIFS($E:$E,$B:$B,$K4,$C:$C,AK$2)</f>
        <v>0</v>
      </c>
      <c r="AL4" s="251">
        <f t="shared" ref="AL4:AL39" si="17">SUMIFS($F:$F,$B:$B,$K4,$C:$C,AL$2)</f>
        <v>0</v>
      </c>
      <c r="AM4" s="252">
        <f>SUM(AK4:AL4)</f>
        <v>0</v>
      </c>
      <c r="AN4" s="252">
        <f t="shared" ref="AN4:AN39" si="18">COUNTIFS($B:$B,$K4,$C:$C,AN$2)</f>
        <v>0</v>
      </c>
      <c r="AP4" s="251">
        <f t="shared" ref="AP4:AP39" si="19">SUMIFS($E:$E,$B:$B,$K4,$C:$C,AP$2)</f>
        <v>0</v>
      </c>
      <c r="AQ4" s="251">
        <f t="shared" ref="AQ4:AQ39" si="20">SUMIFS($F:$F,$B:$B,$K4,$C:$C,AQ$2)</f>
        <v>0</v>
      </c>
      <c r="AR4" s="252">
        <f>SUM(AP4:AQ4)</f>
        <v>0</v>
      </c>
      <c r="AS4" s="252">
        <f t="shared" ref="AS4:AS39" si="21">COUNTIFS($B:$B,$K4,$C:$C,AS$2)</f>
        <v>0</v>
      </c>
      <c r="AU4" s="251">
        <f t="shared" ref="AU4:AU39" si="22">SUMIFS($E:$E,$B:$B,$K4,$C:$C,AU$2)</f>
        <v>117</v>
      </c>
      <c r="AV4" s="251">
        <f t="shared" ref="AV4:AV39" si="23">SUMIFS($F:$F,$B:$B,$K4,$C:$C,AV$2)</f>
        <v>13</v>
      </c>
      <c r="AW4" s="252">
        <f>SUM(AU4:AV4)</f>
        <v>130</v>
      </c>
      <c r="AX4" s="252">
        <f t="shared" ref="AX4:AX39" si="24">COUNTIFS($B:$B,$K4,$C:$C,AX$2)</f>
        <v>2</v>
      </c>
      <c r="AZ4" s="251">
        <f t="shared" ref="AZ4:AZ39" si="25">SUMIFS($E:$E,$B:$B,$K4,$C:$C,AZ$2)</f>
        <v>178</v>
      </c>
      <c r="BA4" s="251">
        <f t="shared" ref="BA4:BA39" si="26">SUMIFS($F:$F,$B:$B,$K4,$C:$C,BA$2)</f>
        <v>17</v>
      </c>
      <c r="BB4" s="252">
        <f>SUM(AZ4:BA4)</f>
        <v>195</v>
      </c>
      <c r="BC4" s="252">
        <f t="shared" ref="BC4:BC39" si="27">COUNTIFS($B:$B,$K4,$C:$C,BC$2)</f>
        <v>2</v>
      </c>
      <c r="BE4" s="251">
        <f t="shared" ref="BE4:BE39" si="28">SUMIFS($E:$E,$B:$B,$K4,$C:$C,BE$2)</f>
        <v>53</v>
      </c>
      <c r="BF4" s="251">
        <f t="shared" ref="BF4:BF39" si="29">SUMIFS($F:$F,$B:$B,$K4,$C:$C,BF$2)</f>
        <v>0</v>
      </c>
      <c r="BG4" s="252">
        <f>SUM(BE4:BF4)</f>
        <v>53</v>
      </c>
      <c r="BH4" s="252">
        <f t="shared" ref="BH4:BH39" si="30">COUNTIFS($B:$B,$K4,$C:$C,BH$2)</f>
        <v>1</v>
      </c>
      <c r="BJ4" s="251">
        <f t="shared" ref="BJ4:BJ39" si="31">SUMIFS($E:$E,$B:$B,$K4,$C:$C,BJ$2)</f>
        <v>0</v>
      </c>
      <c r="BK4" s="251">
        <f t="shared" ref="BK4:BK39" si="32">SUMIFS($F:$F,$B:$B,$K4,$C:$C,BK$2)</f>
        <v>0</v>
      </c>
      <c r="BL4" s="252">
        <f>SUM(BJ4:BK4)</f>
        <v>0</v>
      </c>
      <c r="BM4" s="252">
        <f t="shared" ref="BM4:BM39" si="33">COUNTIFS($B:$B,$K4,$C:$C,BM$2)</f>
        <v>0</v>
      </c>
      <c r="BO4" s="251">
        <f t="shared" ref="BO4:BO39" si="34">SUMIFS($E:$E,$B:$B,$K4,$C:$C,BO$2)</f>
        <v>105</v>
      </c>
      <c r="BP4" s="251">
        <f t="shared" ref="BP4:BP39" si="35">SUMIFS($F:$F,$B:$B,$K4,$C:$C,BP$2)</f>
        <v>0</v>
      </c>
      <c r="BQ4" s="252">
        <f>SUM(BO4:BP4)</f>
        <v>105</v>
      </c>
      <c r="BR4" s="252">
        <f t="shared" ref="BR4:BR39" si="36">COUNTIFS($B:$B,$K4,$C:$C,BR$2)</f>
        <v>1</v>
      </c>
      <c r="BT4" s="251">
        <f t="shared" ref="BT4:BT39" si="37">SUMIFS($E:$E,$B:$B,$K4,$C:$C,BT$2)</f>
        <v>33</v>
      </c>
      <c r="BU4" s="251">
        <f t="shared" ref="BU4:BU39" si="38">SUMIFS($F:$F,$B:$B,$K4,$C:$C,BU$2)</f>
        <v>0</v>
      </c>
      <c r="BV4" s="252">
        <f>SUM(BT4:BU4)</f>
        <v>33</v>
      </c>
      <c r="BW4" s="252">
        <f t="shared" ref="BW4:BW39" si="39">COUNTIFS($B:$B,$K4,$C:$C,BW$2)</f>
        <v>1</v>
      </c>
      <c r="BY4" s="251">
        <f t="shared" ref="BY4:BY39" si="40">SUMIFS($E:$E,$B:$B,$K4,$C:$C,BY$2)</f>
        <v>31</v>
      </c>
      <c r="BZ4" s="251">
        <f t="shared" ref="BZ4:BZ39" si="41">SUMIFS($F:$F,$B:$B,$K4,$C:$C,BZ$2)</f>
        <v>0</v>
      </c>
      <c r="CA4" s="252">
        <f>SUM(BY4:BZ4)</f>
        <v>31</v>
      </c>
      <c r="CB4" s="252">
        <f t="shared" ref="CB4:CB39" si="42">COUNTIFS($B:$B,$K4,$C:$C,CB$2)</f>
        <v>1</v>
      </c>
      <c r="CD4" s="251">
        <f t="shared" ref="CD4:CD39" si="43">SUMIFS($E:$E,$B:$B,$K4,$C:$C,CD$2)</f>
        <v>0</v>
      </c>
      <c r="CE4" s="251">
        <f t="shared" ref="CE4:CE39" si="44">SUMIFS($F:$F,$B:$B,$K4,$C:$C,CE$2)</f>
        <v>0</v>
      </c>
      <c r="CF4" s="252">
        <f>SUM(CD4:CE4)</f>
        <v>0</v>
      </c>
      <c r="CG4" s="252">
        <f t="shared" ref="CG4:CG39" si="45">COUNTIFS($B:$B,$K4,$C:$C,CG$2)</f>
        <v>0</v>
      </c>
      <c r="CI4" s="251">
        <f t="shared" ref="CI4:CI39" si="46">SUMIFS($E:$E,$B:$B,$K4,$C:$C,CI$2)</f>
        <v>0</v>
      </c>
      <c r="CJ4" s="251">
        <f t="shared" ref="CJ4:CJ39" si="47">SUMIFS($F:$F,$B:$B,$K4,$C:$C,CJ$2)</f>
        <v>0</v>
      </c>
      <c r="CK4" s="252">
        <f>SUM(CI4:CJ4)</f>
        <v>0</v>
      </c>
      <c r="CL4" s="252">
        <f t="shared" ref="CL4:CL39" si="48">COUNTIFS($B:$B,$K4,$C:$C,CL$2)</f>
        <v>0</v>
      </c>
      <c r="CN4" s="251">
        <f t="shared" ref="CN4:CN39" si="49">SUMIFS($E:$E,$B:$B,$K4,$C:$C,CN$2)</f>
        <v>0</v>
      </c>
      <c r="CO4" s="251">
        <f t="shared" ref="CO4:CO39" si="50">SUMIFS($F:$F,$B:$B,$K4,$C:$C,CO$2)</f>
        <v>0</v>
      </c>
      <c r="CP4" s="252">
        <f>SUM(CN4:CO4)</f>
        <v>0</v>
      </c>
      <c r="CQ4" s="252">
        <f t="shared" ref="CQ4:CQ39" si="51">COUNTIFS($B:$B,$K4,$C:$C,CQ$2)</f>
        <v>0</v>
      </c>
      <c r="CS4" s="251">
        <f t="shared" ref="CS4:CS39" si="52">SUMIFS($E:$E,$B:$B,$K4,$C:$C,CS$2)</f>
        <v>0</v>
      </c>
      <c r="CT4" s="251">
        <f t="shared" ref="CT4:CT39" si="53">SUMIFS($F:$F,$B:$B,$K4,$C:$C,CT$2)</f>
        <v>0</v>
      </c>
      <c r="CU4" s="252">
        <f>SUM(CS4:CT4)</f>
        <v>0</v>
      </c>
      <c r="CV4" s="252">
        <f t="shared" ref="CV4:CV39" si="54">COUNTIFS($B:$B,$K4,$C:$C,CV$2)</f>
        <v>0</v>
      </c>
      <c r="CX4" s="251">
        <f t="shared" ref="CX4:CX39" si="55">SUMIFS($E:$E,$B:$B,$K4,$C:$C,CX$2)</f>
        <v>0</v>
      </c>
      <c r="CY4" s="251">
        <f t="shared" ref="CY4:CY39" si="56">SUMIFS($F:$F,$B:$B,$K4,$C:$C,CY$2)</f>
        <v>0</v>
      </c>
      <c r="CZ4" s="252">
        <f>SUM(CX4:CY4)</f>
        <v>0</v>
      </c>
      <c r="DA4" s="252">
        <f t="shared" ref="DA4:DA39" si="57">COUNTIFS($B:$B,$K4,$C:$C,DA$2)</f>
        <v>0</v>
      </c>
      <c r="DC4" s="251">
        <f t="shared" ref="DC4:DC39" si="58">SUMIFS($E:$E,$B:$B,$K4,$C:$C,DC$2)</f>
        <v>0</v>
      </c>
      <c r="DD4" s="251">
        <f t="shared" ref="DD4:DD39" si="59">SUMIFS($F:$F,$B:$B,$K4,$C:$C,DD$2)</f>
        <v>0</v>
      </c>
      <c r="DE4" s="252">
        <f>SUM(DC4:DD4)</f>
        <v>0</v>
      </c>
      <c r="DF4" s="252">
        <f t="shared" ref="DF4:DF39" si="60">COUNTIFS($B:$B,$K4,$C:$C,DF$2)</f>
        <v>0</v>
      </c>
      <c r="DH4" s="251">
        <f t="shared" ref="DH4:DH39" si="61">SUMIFS($E:$E,$B:$B,$K4,$C:$C,DH$2)</f>
        <v>0</v>
      </c>
      <c r="DI4" s="251">
        <f t="shared" ref="DI4:DI39" si="62">SUMIFS($F:$F,$B:$B,$K4,$C:$C,DI$2)</f>
        <v>0</v>
      </c>
      <c r="DJ4" s="252">
        <f>SUM(DH4:DI4)</f>
        <v>0</v>
      </c>
      <c r="DK4" s="252">
        <f t="shared" ref="DK4:DK39" si="63">COUNTIFS($B:$B,$K4,$C:$C,DK$2)</f>
        <v>0</v>
      </c>
      <c r="DM4" s="251">
        <f t="shared" ref="DM4:DM39" si="64">SUMIFS($E:$E,$B:$B,$K4,$C:$C,DM$2)</f>
        <v>22</v>
      </c>
      <c r="DN4" s="251">
        <f t="shared" ref="DN4:DN39" si="65">SUMIFS($F:$F,$B:$B,$K4,$C:$C,DN$2)</f>
        <v>0</v>
      </c>
      <c r="DO4" s="252">
        <f>SUM(DM4:DN4)</f>
        <v>22</v>
      </c>
      <c r="DP4" s="252">
        <f t="shared" ref="DP4:DP39" si="66">COUNTIFS($B:$B,$K4,$C:$C,DP$2)</f>
        <v>1</v>
      </c>
      <c r="DR4" s="251">
        <f t="shared" ref="DR4:DR39" si="67">SUMIFS($E:$E,$B:$B,$K4,$C:$C,DR$2)</f>
        <v>31</v>
      </c>
      <c r="DS4" s="251">
        <f t="shared" ref="DS4:DS39" si="68">SUMIFS($F:$F,$B:$B,$K4,$C:$C,DS$2)</f>
        <v>0</v>
      </c>
      <c r="DT4" s="252">
        <f>SUM(DR4:DS4)</f>
        <v>31</v>
      </c>
      <c r="DU4" s="252">
        <f t="shared" ref="DU4:DU39" si="69">COUNTIFS($B:$B,$K4,$C:$C,DU$2)</f>
        <v>1</v>
      </c>
      <c r="DW4" s="251">
        <f t="shared" ref="DW4:DW39" si="70">SUMIFS($E:$E,$B:$B,$K4,$C:$C,DW$2)</f>
        <v>0</v>
      </c>
      <c r="DX4" s="251">
        <f t="shared" ref="DX4:DX39" si="71">SUMIFS($F:$F,$B:$B,$K4,$C:$C,DX$2)</f>
        <v>0</v>
      </c>
      <c r="DY4" s="252">
        <f>SUM(DW4:DX4)</f>
        <v>0</v>
      </c>
      <c r="DZ4" s="252">
        <f t="shared" ref="DZ4:DZ39" si="72">COUNTIFS($B:$B,$K4,$C:$C,DZ$2)</f>
        <v>0</v>
      </c>
      <c r="EB4" s="251">
        <f t="shared" ref="EB4:EB39" si="73">SUMIFS($E:$E,$B:$B,$K4,$C:$C,EB$2)</f>
        <v>0</v>
      </c>
      <c r="EC4" s="251">
        <f t="shared" ref="EC4:EC39" si="74">SUMIFS($F:$F,$B:$B,$K4,$C:$C,EC$2)</f>
        <v>0</v>
      </c>
      <c r="ED4" s="252">
        <f>SUM(EB4:EC4)</f>
        <v>0</v>
      </c>
      <c r="EE4" s="252">
        <f t="shared" ref="EE4:EE39" si="75">COUNTIFS($B:$B,$K4,$C:$C,EE$2)</f>
        <v>0</v>
      </c>
      <c r="EG4" s="251">
        <f t="shared" ref="EG4:EG39" si="76">SUMIFS($E:$E,$B:$B,$K4,$C:$C,EG$2)</f>
        <v>62</v>
      </c>
      <c r="EH4" s="251">
        <f t="shared" ref="EH4:EH39" si="77">SUMIFS($F:$F,$B:$B,$K4,$C:$C,EH$2)</f>
        <v>0</v>
      </c>
      <c r="EI4" s="252">
        <f>SUM(EG4:EH4)</f>
        <v>62</v>
      </c>
      <c r="EJ4" s="252">
        <f t="shared" ref="EJ4:EJ39" si="78">COUNTIFS($B:$B,$K4,$C:$C,EJ$2)</f>
        <v>1</v>
      </c>
    </row>
    <row r="5" spans="1:140" ht="18" customHeight="1">
      <c r="A5" s="241">
        <v>1989</v>
      </c>
      <c r="B5" s="744" t="str">
        <f>TEXT(DATE(A5,4,1),"ge")</f>
        <v>H1</v>
      </c>
      <c r="C5" s="242" t="s">
        <v>1202</v>
      </c>
      <c r="D5" s="243" t="s">
        <v>8169</v>
      </c>
      <c r="E5" s="244">
        <v>0</v>
      </c>
      <c r="F5" s="245">
        <v>12</v>
      </c>
      <c r="G5" s="246">
        <f t="shared" si="0"/>
        <v>12</v>
      </c>
      <c r="H5" s="243" t="s">
        <v>8170</v>
      </c>
      <c r="J5" s="258">
        <v>1990</v>
      </c>
      <c r="K5" s="259" t="s">
        <v>8171</v>
      </c>
      <c r="L5" s="264">
        <f t="shared" si="1"/>
        <v>726</v>
      </c>
      <c r="M5" s="265">
        <f t="shared" si="2"/>
        <v>37</v>
      </c>
      <c r="N5" s="254">
        <f t="shared" ref="N5:N40" si="79">SUM(L5:M5)</f>
        <v>763</v>
      </c>
      <c r="O5" s="254">
        <f t="shared" si="3"/>
        <v>12</v>
      </c>
      <c r="P5" s="248"/>
      <c r="Q5" s="253">
        <f t="shared" si="4"/>
        <v>186</v>
      </c>
      <c r="R5" s="253">
        <f t="shared" si="5"/>
        <v>0</v>
      </c>
      <c r="S5" s="254">
        <f t="shared" ref="S5:S40" si="80">SUM(Q5:R5)</f>
        <v>186</v>
      </c>
      <c r="T5" s="254">
        <f t="shared" si="6"/>
        <v>2</v>
      </c>
      <c r="U5" s="248"/>
      <c r="V5" s="253">
        <f t="shared" si="7"/>
        <v>0</v>
      </c>
      <c r="W5" s="253">
        <f t="shared" si="8"/>
        <v>0</v>
      </c>
      <c r="X5" s="254">
        <f t="shared" ref="X5:X40" si="81">SUM(V5:W5)</f>
        <v>0</v>
      </c>
      <c r="Y5" s="254">
        <f t="shared" si="9"/>
        <v>0</v>
      </c>
      <c r="Z5" s="248"/>
      <c r="AA5" s="253">
        <f t="shared" si="10"/>
        <v>0</v>
      </c>
      <c r="AB5" s="253">
        <f t="shared" si="11"/>
        <v>0</v>
      </c>
      <c r="AC5" s="254">
        <f t="shared" ref="AC5:AC40" si="82">SUM(AA5:AB5)</f>
        <v>0</v>
      </c>
      <c r="AD5" s="254">
        <f t="shared" si="12"/>
        <v>0</v>
      </c>
      <c r="AF5" s="253">
        <f t="shared" si="13"/>
        <v>0</v>
      </c>
      <c r="AG5" s="253">
        <f t="shared" si="14"/>
        <v>0</v>
      </c>
      <c r="AH5" s="254">
        <f t="shared" ref="AH5:AH40" si="83">SUM(AF5:AG5)</f>
        <v>0</v>
      </c>
      <c r="AI5" s="254">
        <f t="shared" si="15"/>
        <v>0</v>
      </c>
      <c r="AK5" s="253">
        <f t="shared" si="16"/>
        <v>0</v>
      </c>
      <c r="AL5" s="253">
        <f t="shared" si="17"/>
        <v>0</v>
      </c>
      <c r="AM5" s="254">
        <f t="shared" ref="AM5:AM40" si="84">SUM(AK5:AL5)</f>
        <v>0</v>
      </c>
      <c r="AN5" s="254">
        <f t="shared" si="18"/>
        <v>0</v>
      </c>
      <c r="AP5" s="253">
        <f t="shared" si="19"/>
        <v>0</v>
      </c>
      <c r="AQ5" s="253">
        <f t="shared" si="20"/>
        <v>0</v>
      </c>
      <c r="AR5" s="254">
        <f t="shared" ref="AR5:AR40" si="85">SUM(AP5:AQ5)</f>
        <v>0</v>
      </c>
      <c r="AS5" s="254">
        <f t="shared" si="21"/>
        <v>0</v>
      </c>
      <c r="AU5" s="253">
        <f t="shared" si="22"/>
        <v>111</v>
      </c>
      <c r="AV5" s="253">
        <f t="shared" si="23"/>
        <v>19</v>
      </c>
      <c r="AW5" s="254">
        <f t="shared" ref="AW5:AW40" si="86">SUM(AU5:AV5)</f>
        <v>130</v>
      </c>
      <c r="AX5" s="254">
        <f t="shared" si="24"/>
        <v>2</v>
      </c>
      <c r="AZ5" s="253">
        <f t="shared" si="25"/>
        <v>179</v>
      </c>
      <c r="BA5" s="253">
        <f t="shared" si="26"/>
        <v>16</v>
      </c>
      <c r="BB5" s="254">
        <f t="shared" ref="BB5:BB40" si="87">SUM(AZ5:BA5)</f>
        <v>195</v>
      </c>
      <c r="BC5" s="254">
        <f t="shared" si="27"/>
        <v>2</v>
      </c>
      <c r="BE5" s="253">
        <f t="shared" si="28"/>
        <v>62</v>
      </c>
      <c r="BF5" s="253">
        <f t="shared" si="29"/>
        <v>1</v>
      </c>
      <c r="BG5" s="254">
        <f t="shared" ref="BG5:BG40" si="88">SUM(BE5:BF5)</f>
        <v>63</v>
      </c>
      <c r="BH5" s="254">
        <f t="shared" si="30"/>
        <v>1</v>
      </c>
      <c r="BJ5" s="253">
        <f t="shared" si="31"/>
        <v>0</v>
      </c>
      <c r="BK5" s="253">
        <f t="shared" si="32"/>
        <v>0</v>
      </c>
      <c r="BL5" s="254">
        <f t="shared" ref="BL5:BL40" si="89">SUM(BJ5:BK5)</f>
        <v>0</v>
      </c>
      <c r="BM5" s="254">
        <f t="shared" si="33"/>
        <v>0</v>
      </c>
      <c r="BO5" s="253">
        <f t="shared" si="34"/>
        <v>74</v>
      </c>
      <c r="BP5" s="253">
        <f t="shared" si="35"/>
        <v>0</v>
      </c>
      <c r="BQ5" s="254">
        <f t="shared" ref="BQ5:BQ40" si="90">SUM(BO5:BP5)</f>
        <v>74</v>
      </c>
      <c r="BR5" s="254">
        <f t="shared" si="36"/>
        <v>1</v>
      </c>
      <c r="BT5" s="253">
        <f t="shared" si="37"/>
        <v>35</v>
      </c>
      <c r="BU5" s="253">
        <f t="shared" si="38"/>
        <v>1</v>
      </c>
      <c r="BV5" s="254">
        <f t="shared" ref="BV5:BV40" si="91">SUM(BT5:BU5)</f>
        <v>36</v>
      </c>
      <c r="BW5" s="254">
        <f t="shared" si="39"/>
        <v>1</v>
      </c>
      <c r="BY5" s="253">
        <f t="shared" si="40"/>
        <v>35</v>
      </c>
      <c r="BZ5" s="253">
        <f t="shared" si="41"/>
        <v>0</v>
      </c>
      <c r="CA5" s="254">
        <f t="shared" ref="CA5:CA40" si="92">SUM(BY5:BZ5)</f>
        <v>35</v>
      </c>
      <c r="CB5" s="254">
        <f t="shared" si="42"/>
        <v>1</v>
      </c>
      <c r="CD5" s="253">
        <f t="shared" si="43"/>
        <v>0</v>
      </c>
      <c r="CE5" s="253">
        <f t="shared" si="44"/>
        <v>0</v>
      </c>
      <c r="CF5" s="254">
        <f t="shared" ref="CF5:CF40" si="93">SUM(CD5:CE5)</f>
        <v>0</v>
      </c>
      <c r="CG5" s="254">
        <f t="shared" si="45"/>
        <v>0</v>
      </c>
      <c r="CI5" s="253">
        <f t="shared" si="46"/>
        <v>0</v>
      </c>
      <c r="CJ5" s="253">
        <f t="shared" si="47"/>
        <v>0</v>
      </c>
      <c r="CK5" s="254">
        <f t="shared" ref="CK5:CK40" si="94">SUM(CI5:CJ5)</f>
        <v>0</v>
      </c>
      <c r="CL5" s="254">
        <f t="shared" si="48"/>
        <v>0</v>
      </c>
      <c r="CN5" s="253">
        <f t="shared" si="49"/>
        <v>0</v>
      </c>
      <c r="CO5" s="253">
        <f t="shared" si="50"/>
        <v>0</v>
      </c>
      <c r="CP5" s="254">
        <f t="shared" ref="CP5:CP40" si="95">SUM(CN5:CO5)</f>
        <v>0</v>
      </c>
      <c r="CQ5" s="254">
        <f t="shared" si="51"/>
        <v>0</v>
      </c>
      <c r="CS5" s="253">
        <f t="shared" si="52"/>
        <v>0</v>
      </c>
      <c r="CT5" s="253">
        <f t="shared" si="53"/>
        <v>0</v>
      </c>
      <c r="CU5" s="254">
        <f t="shared" ref="CU5:CU40" si="96">SUM(CS5:CT5)</f>
        <v>0</v>
      </c>
      <c r="CV5" s="254">
        <f t="shared" si="54"/>
        <v>0</v>
      </c>
      <c r="CX5" s="253">
        <f t="shared" si="55"/>
        <v>0</v>
      </c>
      <c r="CY5" s="253">
        <f t="shared" si="56"/>
        <v>0</v>
      </c>
      <c r="CZ5" s="254">
        <f t="shared" ref="CZ5:CZ40" si="97">SUM(CX5:CY5)</f>
        <v>0</v>
      </c>
      <c r="DA5" s="254">
        <f t="shared" si="57"/>
        <v>0</v>
      </c>
      <c r="DC5" s="253">
        <f t="shared" si="58"/>
        <v>0</v>
      </c>
      <c r="DD5" s="253">
        <f t="shared" si="59"/>
        <v>0</v>
      </c>
      <c r="DE5" s="254">
        <f t="shared" ref="DE5:DE40" si="98">SUM(DC5:DD5)</f>
        <v>0</v>
      </c>
      <c r="DF5" s="254">
        <f t="shared" si="60"/>
        <v>0</v>
      </c>
      <c r="DH5" s="253">
        <f t="shared" si="61"/>
        <v>0</v>
      </c>
      <c r="DI5" s="253">
        <f t="shared" si="62"/>
        <v>0</v>
      </c>
      <c r="DJ5" s="254">
        <f t="shared" ref="DJ5:DJ40" si="99">SUM(DH5:DI5)</f>
        <v>0</v>
      </c>
      <c r="DK5" s="254">
        <f t="shared" si="63"/>
        <v>0</v>
      </c>
      <c r="DM5" s="253">
        <f t="shared" si="64"/>
        <v>12</v>
      </c>
      <c r="DN5" s="253">
        <f t="shared" si="65"/>
        <v>0</v>
      </c>
      <c r="DO5" s="254">
        <f t="shared" ref="DO5:DO40" si="100">SUM(DM5:DN5)</f>
        <v>12</v>
      </c>
      <c r="DP5" s="254">
        <f t="shared" si="66"/>
        <v>1</v>
      </c>
      <c r="DR5" s="253">
        <f t="shared" si="67"/>
        <v>32</v>
      </c>
      <c r="DS5" s="253">
        <f t="shared" si="68"/>
        <v>0</v>
      </c>
      <c r="DT5" s="254">
        <f t="shared" ref="DT5:DT40" si="101">SUM(DR5:DS5)</f>
        <v>32</v>
      </c>
      <c r="DU5" s="254">
        <f t="shared" si="69"/>
        <v>1</v>
      </c>
      <c r="DW5" s="253">
        <f t="shared" si="70"/>
        <v>0</v>
      </c>
      <c r="DX5" s="253">
        <f t="shared" si="71"/>
        <v>0</v>
      </c>
      <c r="DY5" s="254">
        <f t="shared" ref="DY5:DY40" si="102">SUM(DW5:DX5)</f>
        <v>0</v>
      </c>
      <c r="DZ5" s="254">
        <f t="shared" si="72"/>
        <v>0</v>
      </c>
      <c r="EB5" s="253">
        <f t="shared" si="73"/>
        <v>0</v>
      </c>
      <c r="EC5" s="253">
        <f t="shared" si="74"/>
        <v>0</v>
      </c>
      <c r="ED5" s="254">
        <f t="shared" ref="ED5:ED40" si="103">SUM(EB5:EC5)</f>
        <v>0</v>
      </c>
      <c r="EE5" s="254">
        <f t="shared" si="75"/>
        <v>0</v>
      </c>
      <c r="EG5" s="253">
        <f t="shared" si="76"/>
        <v>0</v>
      </c>
      <c r="EH5" s="253">
        <f t="shared" si="77"/>
        <v>0</v>
      </c>
      <c r="EI5" s="254">
        <f t="shared" ref="EI5:EI40" si="104">SUM(EG5:EH5)</f>
        <v>0</v>
      </c>
      <c r="EJ5" s="254">
        <f t="shared" si="78"/>
        <v>0</v>
      </c>
    </row>
    <row r="6" spans="1:140" ht="18" customHeight="1">
      <c r="A6" s="241">
        <v>1989</v>
      </c>
      <c r="B6" s="744" t="str">
        <f>TEXT(DATE(A6,4,1),"ge")</f>
        <v>H1</v>
      </c>
      <c r="C6" s="242" t="s">
        <v>1203</v>
      </c>
      <c r="D6" s="243" t="s">
        <v>8172</v>
      </c>
      <c r="E6" s="244">
        <v>136</v>
      </c>
      <c r="F6" s="245">
        <v>0</v>
      </c>
      <c r="G6" s="246">
        <f t="shared" si="0"/>
        <v>136</v>
      </c>
      <c r="H6" s="243" t="s">
        <v>8173</v>
      </c>
      <c r="J6" s="258">
        <v>1991</v>
      </c>
      <c r="K6" s="259" t="s">
        <v>8174</v>
      </c>
      <c r="L6" s="264">
        <f t="shared" si="1"/>
        <v>978</v>
      </c>
      <c r="M6" s="265">
        <f t="shared" si="2"/>
        <v>50</v>
      </c>
      <c r="N6" s="254">
        <f t="shared" si="79"/>
        <v>1028</v>
      </c>
      <c r="O6" s="254">
        <f t="shared" si="3"/>
        <v>13</v>
      </c>
      <c r="P6" s="248"/>
      <c r="Q6" s="253">
        <f t="shared" si="4"/>
        <v>152</v>
      </c>
      <c r="R6" s="253">
        <f t="shared" si="5"/>
        <v>0</v>
      </c>
      <c r="S6" s="254">
        <f t="shared" si="80"/>
        <v>152</v>
      </c>
      <c r="T6" s="254">
        <f t="shared" si="6"/>
        <v>1</v>
      </c>
      <c r="U6" s="248"/>
      <c r="V6" s="253">
        <f t="shared" si="7"/>
        <v>0</v>
      </c>
      <c r="W6" s="253">
        <f t="shared" si="8"/>
        <v>0</v>
      </c>
      <c r="X6" s="254">
        <f t="shared" si="81"/>
        <v>0</v>
      </c>
      <c r="Y6" s="254">
        <f t="shared" si="9"/>
        <v>0</v>
      </c>
      <c r="Z6" s="248"/>
      <c r="AA6" s="253">
        <f t="shared" si="10"/>
        <v>170</v>
      </c>
      <c r="AB6" s="253">
        <f t="shared" si="11"/>
        <v>4</v>
      </c>
      <c r="AC6" s="254">
        <f t="shared" si="82"/>
        <v>174</v>
      </c>
      <c r="AD6" s="254">
        <f t="shared" si="12"/>
        <v>1</v>
      </c>
      <c r="AF6" s="253">
        <f t="shared" si="13"/>
        <v>0</v>
      </c>
      <c r="AG6" s="253">
        <f t="shared" si="14"/>
        <v>0</v>
      </c>
      <c r="AH6" s="254">
        <f t="shared" si="83"/>
        <v>0</v>
      </c>
      <c r="AI6" s="254">
        <f t="shared" si="15"/>
        <v>0</v>
      </c>
      <c r="AK6" s="253">
        <f t="shared" si="16"/>
        <v>0</v>
      </c>
      <c r="AL6" s="253">
        <f t="shared" si="17"/>
        <v>0</v>
      </c>
      <c r="AM6" s="254">
        <f t="shared" si="84"/>
        <v>0</v>
      </c>
      <c r="AN6" s="254">
        <f t="shared" si="18"/>
        <v>0</v>
      </c>
      <c r="AP6" s="253">
        <f t="shared" si="19"/>
        <v>0</v>
      </c>
      <c r="AQ6" s="253">
        <f t="shared" si="20"/>
        <v>0</v>
      </c>
      <c r="AR6" s="254">
        <f t="shared" si="85"/>
        <v>0</v>
      </c>
      <c r="AS6" s="254">
        <f t="shared" si="21"/>
        <v>0</v>
      </c>
      <c r="AU6" s="253">
        <f t="shared" si="22"/>
        <v>109</v>
      </c>
      <c r="AV6" s="253">
        <f t="shared" si="23"/>
        <v>26</v>
      </c>
      <c r="AW6" s="254">
        <f t="shared" si="86"/>
        <v>135</v>
      </c>
      <c r="AX6" s="254">
        <f t="shared" si="24"/>
        <v>2</v>
      </c>
      <c r="AZ6" s="253">
        <f t="shared" si="25"/>
        <v>199</v>
      </c>
      <c r="BA6" s="253">
        <f t="shared" si="26"/>
        <v>17</v>
      </c>
      <c r="BB6" s="254">
        <f t="shared" si="87"/>
        <v>216</v>
      </c>
      <c r="BC6" s="254">
        <f t="shared" si="27"/>
        <v>2</v>
      </c>
      <c r="BE6" s="253">
        <f t="shared" si="28"/>
        <v>69</v>
      </c>
      <c r="BF6" s="253">
        <f t="shared" si="29"/>
        <v>0</v>
      </c>
      <c r="BG6" s="254">
        <f t="shared" si="88"/>
        <v>69</v>
      </c>
      <c r="BH6" s="254">
        <f t="shared" si="30"/>
        <v>1</v>
      </c>
      <c r="BJ6" s="253">
        <f t="shared" si="31"/>
        <v>57</v>
      </c>
      <c r="BK6" s="253">
        <f t="shared" si="32"/>
        <v>0</v>
      </c>
      <c r="BL6" s="254">
        <f t="shared" si="89"/>
        <v>57</v>
      </c>
      <c r="BM6" s="254">
        <f t="shared" si="33"/>
        <v>1</v>
      </c>
      <c r="BO6" s="253">
        <f t="shared" si="34"/>
        <v>105</v>
      </c>
      <c r="BP6" s="253">
        <f t="shared" si="35"/>
        <v>0</v>
      </c>
      <c r="BQ6" s="254">
        <f t="shared" si="90"/>
        <v>105</v>
      </c>
      <c r="BR6" s="254">
        <f t="shared" si="36"/>
        <v>1</v>
      </c>
      <c r="BT6" s="253">
        <f t="shared" si="37"/>
        <v>32</v>
      </c>
      <c r="BU6" s="253">
        <f t="shared" si="38"/>
        <v>1</v>
      </c>
      <c r="BV6" s="254">
        <f t="shared" si="91"/>
        <v>33</v>
      </c>
      <c r="BW6" s="254">
        <f t="shared" si="39"/>
        <v>1</v>
      </c>
      <c r="BY6" s="253">
        <f t="shared" si="40"/>
        <v>35</v>
      </c>
      <c r="BZ6" s="253">
        <f t="shared" si="41"/>
        <v>0</v>
      </c>
      <c r="CA6" s="254">
        <f t="shared" si="92"/>
        <v>35</v>
      </c>
      <c r="CB6" s="254">
        <f t="shared" si="42"/>
        <v>1</v>
      </c>
      <c r="CD6" s="253">
        <f t="shared" si="43"/>
        <v>0</v>
      </c>
      <c r="CE6" s="253">
        <f t="shared" si="44"/>
        <v>0</v>
      </c>
      <c r="CF6" s="254">
        <f t="shared" si="93"/>
        <v>0</v>
      </c>
      <c r="CG6" s="254">
        <f t="shared" si="45"/>
        <v>0</v>
      </c>
      <c r="CI6" s="253">
        <f t="shared" si="46"/>
        <v>0</v>
      </c>
      <c r="CJ6" s="253">
        <f t="shared" si="47"/>
        <v>0</v>
      </c>
      <c r="CK6" s="254">
        <f t="shared" si="94"/>
        <v>0</v>
      </c>
      <c r="CL6" s="254">
        <f t="shared" si="48"/>
        <v>0</v>
      </c>
      <c r="CN6" s="253">
        <f t="shared" si="49"/>
        <v>0</v>
      </c>
      <c r="CO6" s="253">
        <f t="shared" si="50"/>
        <v>0</v>
      </c>
      <c r="CP6" s="254">
        <f t="shared" si="95"/>
        <v>0</v>
      </c>
      <c r="CQ6" s="254">
        <f t="shared" si="51"/>
        <v>0</v>
      </c>
      <c r="CS6" s="253">
        <f t="shared" si="52"/>
        <v>0</v>
      </c>
      <c r="CT6" s="253">
        <f t="shared" si="53"/>
        <v>0</v>
      </c>
      <c r="CU6" s="254">
        <f t="shared" si="96"/>
        <v>0</v>
      </c>
      <c r="CV6" s="254">
        <f t="shared" si="54"/>
        <v>0</v>
      </c>
      <c r="CX6" s="253">
        <f t="shared" si="55"/>
        <v>0</v>
      </c>
      <c r="CY6" s="253">
        <f t="shared" si="56"/>
        <v>0</v>
      </c>
      <c r="CZ6" s="254">
        <f t="shared" si="97"/>
        <v>0</v>
      </c>
      <c r="DA6" s="254">
        <f t="shared" si="57"/>
        <v>0</v>
      </c>
      <c r="DC6" s="253">
        <f t="shared" si="58"/>
        <v>0</v>
      </c>
      <c r="DD6" s="253">
        <f t="shared" si="59"/>
        <v>0</v>
      </c>
      <c r="DE6" s="254">
        <f t="shared" si="98"/>
        <v>0</v>
      </c>
      <c r="DF6" s="254">
        <f t="shared" si="60"/>
        <v>0</v>
      </c>
      <c r="DH6" s="253">
        <f t="shared" si="61"/>
        <v>0</v>
      </c>
      <c r="DI6" s="253">
        <f t="shared" si="62"/>
        <v>0</v>
      </c>
      <c r="DJ6" s="254">
        <f t="shared" si="99"/>
        <v>0</v>
      </c>
      <c r="DK6" s="254">
        <f t="shared" si="63"/>
        <v>0</v>
      </c>
      <c r="DM6" s="253">
        <f t="shared" si="64"/>
        <v>19</v>
      </c>
      <c r="DN6" s="253">
        <f t="shared" si="65"/>
        <v>0</v>
      </c>
      <c r="DO6" s="254">
        <f t="shared" si="100"/>
        <v>19</v>
      </c>
      <c r="DP6" s="254">
        <f t="shared" si="66"/>
        <v>1</v>
      </c>
      <c r="DR6" s="253">
        <f t="shared" si="67"/>
        <v>31</v>
      </c>
      <c r="DS6" s="253">
        <f t="shared" si="68"/>
        <v>2</v>
      </c>
      <c r="DT6" s="254">
        <f t="shared" si="101"/>
        <v>33</v>
      </c>
      <c r="DU6" s="254">
        <f t="shared" si="69"/>
        <v>1</v>
      </c>
      <c r="DW6" s="253">
        <f t="shared" si="70"/>
        <v>0</v>
      </c>
      <c r="DX6" s="253">
        <f t="shared" si="71"/>
        <v>0</v>
      </c>
      <c r="DY6" s="254">
        <f t="shared" si="102"/>
        <v>0</v>
      </c>
      <c r="DZ6" s="254">
        <f t="shared" si="72"/>
        <v>0</v>
      </c>
      <c r="EB6" s="253">
        <f t="shared" si="73"/>
        <v>0</v>
      </c>
      <c r="EC6" s="253">
        <f t="shared" si="74"/>
        <v>0</v>
      </c>
      <c r="ED6" s="254">
        <f t="shared" si="103"/>
        <v>0</v>
      </c>
      <c r="EE6" s="254">
        <f t="shared" si="75"/>
        <v>0</v>
      </c>
      <c r="EG6" s="253">
        <f t="shared" si="76"/>
        <v>0</v>
      </c>
      <c r="EH6" s="253">
        <f t="shared" si="77"/>
        <v>0</v>
      </c>
      <c r="EI6" s="254">
        <f t="shared" si="104"/>
        <v>0</v>
      </c>
      <c r="EJ6" s="254">
        <f t="shared" si="78"/>
        <v>0</v>
      </c>
    </row>
    <row r="7" spans="1:140" ht="18" customHeight="1">
      <c r="A7" s="241">
        <v>1989</v>
      </c>
      <c r="B7" s="744" t="str">
        <f t="shared" ref="B7:B16" si="105">TEXT(DATE(A7,4,1),"ge")</f>
        <v>H1</v>
      </c>
      <c r="C7" s="242" t="s">
        <v>8175</v>
      </c>
      <c r="D7" s="243" t="s">
        <v>8176</v>
      </c>
      <c r="E7" s="244">
        <v>178</v>
      </c>
      <c r="F7" s="245">
        <v>0</v>
      </c>
      <c r="G7" s="246">
        <f t="shared" si="0"/>
        <v>178</v>
      </c>
      <c r="H7" s="243" t="s">
        <v>8177</v>
      </c>
      <c r="J7" s="258">
        <v>1992</v>
      </c>
      <c r="K7" s="259" t="s">
        <v>8178</v>
      </c>
      <c r="L7" s="264">
        <f t="shared" si="1"/>
        <v>943</v>
      </c>
      <c r="M7" s="265">
        <f t="shared" si="2"/>
        <v>44</v>
      </c>
      <c r="N7" s="254">
        <f t="shared" si="79"/>
        <v>987</v>
      </c>
      <c r="O7" s="254">
        <f t="shared" si="3"/>
        <v>13</v>
      </c>
      <c r="P7" s="248"/>
      <c r="Q7" s="253">
        <f t="shared" si="4"/>
        <v>149</v>
      </c>
      <c r="R7" s="253">
        <f t="shared" si="5"/>
        <v>2</v>
      </c>
      <c r="S7" s="254">
        <f t="shared" si="80"/>
        <v>151</v>
      </c>
      <c r="T7" s="254">
        <f t="shared" si="6"/>
        <v>1</v>
      </c>
      <c r="U7" s="248"/>
      <c r="V7" s="253">
        <f t="shared" si="7"/>
        <v>0</v>
      </c>
      <c r="W7" s="253">
        <f t="shared" si="8"/>
        <v>0</v>
      </c>
      <c r="X7" s="254">
        <f t="shared" si="81"/>
        <v>0</v>
      </c>
      <c r="Y7" s="254">
        <f t="shared" si="9"/>
        <v>0</v>
      </c>
      <c r="Z7" s="248"/>
      <c r="AA7" s="253">
        <f t="shared" si="10"/>
        <v>0</v>
      </c>
      <c r="AB7" s="253">
        <f t="shared" si="11"/>
        <v>0</v>
      </c>
      <c r="AC7" s="254">
        <f t="shared" si="82"/>
        <v>0</v>
      </c>
      <c r="AD7" s="254">
        <f t="shared" si="12"/>
        <v>0</v>
      </c>
      <c r="AF7" s="253">
        <f t="shared" si="13"/>
        <v>0</v>
      </c>
      <c r="AG7" s="253">
        <f t="shared" si="14"/>
        <v>0</v>
      </c>
      <c r="AH7" s="254">
        <f t="shared" si="83"/>
        <v>0</v>
      </c>
      <c r="AI7" s="254">
        <f t="shared" si="15"/>
        <v>0</v>
      </c>
      <c r="AK7" s="253">
        <f t="shared" si="16"/>
        <v>0</v>
      </c>
      <c r="AL7" s="253">
        <f t="shared" si="17"/>
        <v>0</v>
      </c>
      <c r="AM7" s="254">
        <f t="shared" si="84"/>
        <v>0</v>
      </c>
      <c r="AN7" s="254">
        <f t="shared" si="18"/>
        <v>0</v>
      </c>
      <c r="AP7" s="253">
        <f t="shared" si="19"/>
        <v>0</v>
      </c>
      <c r="AQ7" s="253">
        <f t="shared" si="20"/>
        <v>0</v>
      </c>
      <c r="AR7" s="254">
        <f t="shared" si="85"/>
        <v>0</v>
      </c>
      <c r="AS7" s="254">
        <f t="shared" si="21"/>
        <v>0</v>
      </c>
      <c r="AU7" s="253">
        <f t="shared" si="22"/>
        <v>130</v>
      </c>
      <c r="AV7" s="253">
        <f t="shared" si="23"/>
        <v>25</v>
      </c>
      <c r="AW7" s="254">
        <f t="shared" si="86"/>
        <v>155</v>
      </c>
      <c r="AX7" s="254">
        <f t="shared" si="24"/>
        <v>2</v>
      </c>
      <c r="AZ7" s="253">
        <f t="shared" si="25"/>
        <v>219</v>
      </c>
      <c r="BA7" s="253">
        <f t="shared" si="26"/>
        <v>15</v>
      </c>
      <c r="BB7" s="254">
        <f t="shared" si="87"/>
        <v>234</v>
      </c>
      <c r="BC7" s="254">
        <f t="shared" si="27"/>
        <v>2</v>
      </c>
      <c r="BE7" s="253">
        <f t="shared" si="28"/>
        <v>83</v>
      </c>
      <c r="BF7" s="253">
        <f t="shared" si="29"/>
        <v>0</v>
      </c>
      <c r="BG7" s="254">
        <f t="shared" si="88"/>
        <v>83</v>
      </c>
      <c r="BH7" s="254">
        <f t="shared" si="30"/>
        <v>1</v>
      </c>
      <c r="BJ7" s="253">
        <f t="shared" si="31"/>
        <v>37</v>
      </c>
      <c r="BK7" s="253">
        <f t="shared" si="32"/>
        <v>0</v>
      </c>
      <c r="BL7" s="254">
        <f t="shared" si="89"/>
        <v>37</v>
      </c>
      <c r="BM7" s="254">
        <f t="shared" si="33"/>
        <v>1</v>
      </c>
      <c r="BO7" s="253">
        <f t="shared" si="34"/>
        <v>124</v>
      </c>
      <c r="BP7" s="253">
        <f t="shared" si="35"/>
        <v>0</v>
      </c>
      <c r="BQ7" s="254">
        <f t="shared" si="90"/>
        <v>124</v>
      </c>
      <c r="BR7" s="254">
        <f t="shared" si="36"/>
        <v>1</v>
      </c>
      <c r="BT7" s="253">
        <f t="shared" si="37"/>
        <v>34</v>
      </c>
      <c r="BU7" s="253">
        <f t="shared" si="38"/>
        <v>1</v>
      </c>
      <c r="BV7" s="254">
        <f t="shared" si="91"/>
        <v>35</v>
      </c>
      <c r="BW7" s="254">
        <f t="shared" si="39"/>
        <v>1</v>
      </c>
      <c r="BY7" s="253">
        <f t="shared" si="40"/>
        <v>42</v>
      </c>
      <c r="BZ7" s="253">
        <f t="shared" si="41"/>
        <v>0</v>
      </c>
      <c r="CA7" s="254">
        <f t="shared" si="92"/>
        <v>42</v>
      </c>
      <c r="CB7" s="254">
        <f t="shared" si="42"/>
        <v>1</v>
      </c>
      <c r="CD7" s="253">
        <f t="shared" si="43"/>
        <v>0</v>
      </c>
      <c r="CE7" s="253">
        <f t="shared" si="44"/>
        <v>0</v>
      </c>
      <c r="CF7" s="254">
        <f t="shared" si="93"/>
        <v>0</v>
      </c>
      <c r="CG7" s="254">
        <f t="shared" si="45"/>
        <v>0</v>
      </c>
      <c r="CI7" s="253">
        <f t="shared" si="46"/>
        <v>0</v>
      </c>
      <c r="CJ7" s="253">
        <f t="shared" si="47"/>
        <v>0</v>
      </c>
      <c r="CK7" s="254">
        <f t="shared" si="94"/>
        <v>0</v>
      </c>
      <c r="CL7" s="254">
        <f t="shared" si="48"/>
        <v>0</v>
      </c>
      <c r="CN7" s="253">
        <f t="shared" si="49"/>
        <v>22</v>
      </c>
      <c r="CO7" s="253">
        <f t="shared" si="50"/>
        <v>0</v>
      </c>
      <c r="CP7" s="254">
        <f t="shared" si="95"/>
        <v>22</v>
      </c>
      <c r="CQ7" s="254">
        <f t="shared" si="51"/>
        <v>1</v>
      </c>
      <c r="CS7" s="253">
        <f t="shared" si="52"/>
        <v>0</v>
      </c>
      <c r="CT7" s="253">
        <f t="shared" si="53"/>
        <v>0</v>
      </c>
      <c r="CU7" s="254">
        <f t="shared" si="96"/>
        <v>0</v>
      </c>
      <c r="CV7" s="254">
        <f t="shared" si="54"/>
        <v>0</v>
      </c>
      <c r="CX7" s="253">
        <f t="shared" si="55"/>
        <v>0</v>
      </c>
      <c r="CY7" s="253">
        <f t="shared" si="56"/>
        <v>0</v>
      </c>
      <c r="CZ7" s="254">
        <f t="shared" si="97"/>
        <v>0</v>
      </c>
      <c r="DA7" s="254">
        <f t="shared" si="57"/>
        <v>0</v>
      </c>
      <c r="DC7" s="253">
        <f t="shared" si="58"/>
        <v>0</v>
      </c>
      <c r="DD7" s="253">
        <f t="shared" si="59"/>
        <v>0</v>
      </c>
      <c r="DE7" s="254">
        <f t="shared" si="98"/>
        <v>0</v>
      </c>
      <c r="DF7" s="254">
        <f t="shared" si="60"/>
        <v>0</v>
      </c>
      <c r="DH7" s="253">
        <f t="shared" si="61"/>
        <v>0</v>
      </c>
      <c r="DI7" s="253">
        <f t="shared" si="62"/>
        <v>0</v>
      </c>
      <c r="DJ7" s="254">
        <f t="shared" si="99"/>
        <v>0</v>
      </c>
      <c r="DK7" s="254">
        <f t="shared" si="63"/>
        <v>0</v>
      </c>
      <c r="DM7" s="253">
        <f t="shared" si="64"/>
        <v>46</v>
      </c>
      <c r="DN7" s="253">
        <f t="shared" si="65"/>
        <v>0</v>
      </c>
      <c r="DO7" s="254">
        <f t="shared" si="100"/>
        <v>46</v>
      </c>
      <c r="DP7" s="254">
        <f t="shared" si="66"/>
        <v>1</v>
      </c>
      <c r="DR7" s="253">
        <f t="shared" si="67"/>
        <v>57</v>
      </c>
      <c r="DS7" s="253">
        <f t="shared" si="68"/>
        <v>1</v>
      </c>
      <c r="DT7" s="254">
        <f t="shared" si="101"/>
        <v>58</v>
      </c>
      <c r="DU7" s="254">
        <f t="shared" si="69"/>
        <v>1</v>
      </c>
      <c r="DW7" s="253">
        <f t="shared" si="70"/>
        <v>0</v>
      </c>
      <c r="DX7" s="253">
        <f t="shared" si="71"/>
        <v>0</v>
      </c>
      <c r="DY7" s="254">
        <f t="shared" si="102"/>
        <v>0</v>
      </c>
      <c r="DZ7" s="254">
        <f t="shared" si="72"/>
        <v>0</v>
      </c>
      <c r="EB7" s="253">
        <f t="shared" si="73"/>
        <v>0</v>
      </c>
      <c r="EC7" s="253">
        <f t="shared" si="74"/>
        <v>0</v>
      </c>
      <c r="ED7" s="254">
        <f t="shared" si="103"/>
        <v>0</v>
      </c>
      <c r="EE7" s="254">
        <f t="shared" si="75"/>
        <v>0</v>
      </c>
      <c r="EG7" s="253">
        <f t="shared" si="76"/>
        <v>0</v>
      </c>
      <c r="EH7" s="253">
        <f t="shared" si="77"/>
        <v>0</v>
      </c>
      <c r="EI7" s="254">
        <f t="shared" si="104"/>
        <v>0</v>
      </c>
      <c r="EJ7" s="254">
        <f t="shared" si="78"/>
        <v>0</v>
      </c>
    </row>
    <row r="8" spans="1:140" ht="18" customHeight="1">
      <c r="A8" s="241">
        <v>1989</v>
      </c>
      <c r="B8" s="744" t="str">
        <f t="shared" si="105"/>
        <v>H1</v>
      </c>
      <c r="C8" s="242" t="s">
        <v>8175</v>
      </c>
      <c r="D8" s="243" t="s">
        <v>8179</v>
      </c>
      <c r="E8" s="244">
        <v>0</v>
      </c>
      <c r="F8" s="245">
        <v>17</v>
      </c>
      <c r="G8" s="246">
        <f t="shared" si="0"/>
        <v>17</v>
      </c>
      <c r="H8" s="243" t="s">
        <v>8180</v>
      </c>
      <c r="J8" s="258">
        <v>1993</v>
      </c>
      <c r="K8" s="259" t="s">
        <v>8181</v>
      </c>
      <c r="L8" s="264">
        <f t="shared" si="1"/>
        <v>1141</v>
      </c>
      <c r="M8" s="265">
        <f t="shared" si="2"/>
        <v>58</v>
      </c>
      <c r="N8" s="254">
        <f t="shared" si="79"/>
        <v>1199</v>
      </c>
      <c r="O8" s="254">
        <f t="shared" si="3"/>
        <v>16</v>
      </c>
      <c r="P8" s="248"/>
      <c r="Q8" s="253">
        <f t="shared" si="4"/>
        <v>190</v>
      </c>
      <c r="R8" s="253">
        <f t="shared" si="5"/>
        <v>8</v>
      </c>
      <c r="S8" s="254">
        <f t="shared" si="80"/>
        <v>198</v>
      </c>
      <c r="T8" s="254">
        <f t="shared" si="6"/>
        <v>2</v>
      </c>
      <c r="U8" s="248"/>
      <c r="V8" s="253">
        <f t="shared" si="7"/>
        <v>0</v>
      </c>
      <c r="W8" s="253">
        <f t="shared" si="8"/>
        <v>0</v>
      </c>
      <c r="X8" s="254">
        <f t="shared" si="81"/>
        <v>0</v>
      </c>
      <c r="Y8" s="254">
        <f t="shared" si="9"/>
        <v>0</v>
      </c>
      <c r="Z8" s="248"/>
      <c r="AA8" s="253">
        <f t="shared" si="10"/>
        <v>218</v>
      </c>
      <c r="AB8" s="253">
        <f t="shared" si="11"/>
        <v>5</v>
      </c>
      <c r="AC8" s="254">
        <f t="shared" si="82"/>
        <v>223</v>
      </c>
      <c r="AD8" s="254">
        <f t="shared" si="12"/>
        <v>1</v>
      </c>
      <c r="AF8" s="253">
        <f t="shared" si="13"/>
        <v>0</v>
      </c>
      <c r="AG8" s="253">
        <f t="shared" si="14"/>
        <v>0</v>
      </c>
      <c r="AH8" s="254">
        <f t="shared" si="83"/>
        <v>0</v>
      </c>
      <c r="AI8" s="254">
        <f t="shared" si="15"/>
        <v>0</v>
      </c>
      <c r="AK8" s="253">
        <f t="shared" si="16"/>
        <v>0</v>
      </c>
      <c r="AL8" s="253">
        <f t="shared" si="17"/>
        <v>0</v>
      </c>
      <c r="AM8" s="254">
        <f t="shared" si="84"/>
        <v>0</v>
      </c>
      <c r="AN8" s="254">
        <f t="shared" si="18"/>
        <v>0</v>
      </c>
      <c r="AP8" s="253">
        <f t="shared" si="19"/>
        <v>0</v>
      </c>
      <c r="AQ8" s="253">
        <f t="shared" si="20"/>
        <v>0</v>
      </c>
      <c r="AR8" s="254">
        <f t="shared" si="85"/>
        <v>0</v>
      </c>
      <c r="AS8" s="254">
        <f t="shared" si="21"/>
        <v>0</v>
      </c>
      <c r="AU8" s="253">
        <f t="shared" si="22"/>
        <v>131</v>
      </c>
      <c r="AV8" s="253">
        <f t="shared" si="23"/>
        <v>24</v>
      </c>
      <c r="AW8" s="254">
        <f t="shared" si="86"/>
        <v>155</v>
      </c>
      <c r="AX8" s="254">
        <f t="shared" si="24"/>
        <v>2</v>
      </c>
      <c r="AZ8" s="253">
        <f t="shared" si="25"/>
        <v>236</v>
      </c>
      <c r="BA8" s="253">
        <f t="shared" si="26"/>
        <v>13</v>
      </c>
      <c r="BB8" s="254">
        <f t="shared" si="87"/>
        <v>249</v>
      </c>
      <c r="BC8" s="254">
        <f t="shared" si="27"/>
        <v>2</v>
      </c>
      <c r="BE8" s="253">
        <f t="shared" si="28"/>
        <v>71</v>
      </c>
      <c r="BF8" s="253">
        <f t="shared" si="29"/>
        <v>0</v>
      </c>
      <c r="BG8" s="254">
        <f t="shared" si="88"/>
        <v>71</v>
      </c>
      <c r="BH8" s="254">
        <f t="shared" si="30"/>
        <v>1</v>
      </c>
      <c r="BJ8" s="253">
        <f t="shared" si="31"/>
        <v>48</v>
      </c>
      <c r="BK8" s="253">
        <f t="shared" si="32"/>
        <v>0</v>
      </c>
      <c r="BL8" s="254">
        <f t="shared" si="89"/>
        <v>48</v>
      </c>
      <c r="BM8" s="254">
        <f t="shared" si="33"/>
        <v>1</v>
      </c>
      <c r="BO8" s="253">
        <f t="shared" si="34"/>
        <v>0</v>
      </c>
      <c r="BP8" s="253">
        <f t="shared" si="35"/>
        <v>0</v>
      </c>
      <c r="BQ8" s="254">
        <f t="shared" si="90"/>
        <v>0</v>
      </c>
      <c r="BR8" s="254">
        <f t="shared" si="36"/>
        <v>0</v>
      </c>
      <c r="BT8" s="253">
        <f t="shared" si="37"/>
        <v>39</v>
      </c>
      <c r="BU8" s="253">
        <f t="shared" si="38"/>
        <v>1</v>
      </c>
      <c r="BV8" s="254">
        <f t="shared" si="91"/>
        <v>40</v>
      </c>
      <c r="BW8" s="254">
        <f t="shared" si="39"/>
        <v>1</v>
      </c>
      <c r="BY8" s="253">
        <f t="shared" si="40"/>
        <v>50</v>
      </c>
      <c r="BZ8" s="253">
        <f t="shared" si="41"/>
        <v>0</v>
      </c>
      <c r="CA8" s="254">
        <f t="shared" si="92"/>
        <v>50</v>
      </c>
      <c r="CB8" s="254">
        <f t="shared" si="42"/>
        <v>1</v>
      </c>
      <c r="CD8" s="253">
        <f t="shared" si="43"/>
        <v>0</v>
      </c>
      <c r="CE8" s="253">
        <f t="shared" si="44"/>
        <v>0</v>
      </c>
      <c r="CF8" s="254">
        <f t="shared" si="93"/>
        <v>0</v>
      </c>
      <c r="CG8" s="254">
        <f t="shared" si="45"/>
        <v>0</v>
      </c>
      <c r="CI8" s="253">
        <f t="shared" si="46"/>
        <v>0</v>
      </c>
      <c r="CJ8" s="253">
        <f t="shared" si="47"/>
        <v>0</v>
      </c>
      <c r="CK8" s="254">
        <f t="shared" si="94"/>
        <v>0</v>
      </c>
      <c r="CL8" s="254">
        <f t="shared" si="48"/>
        <v>0</v>
      </c>
      <c r="CN8" s="253">
        <f t="shared" si="49"/>
        <v>13</v>
      </c>
      <c r="CO8" s="253">
        <f t="shared" si="50"/>
        <v>0</v>
      </c>
      <c r="CP8" s="254">
        <f t="shared" si="95"/>
        <v>13</v>
      </c>
      <c r="CQ8" s="254">
        <f t="shared" si="51"/>
        <v>1</v>
      </c>
      <c r="CS8" s="253">
        <f t="shared" si="52"/>
        <v>0</v>
      </c>
      <c r="CT8" s="253">
        <f t="shared" si="53"/>
        <v>0</v>
      </c>
      <c r="CU8" s="254">
        <f t="shared" si="96"/>
        <v>0</v>
      </c>
      <c r="CV8" s="254">
        <f t="shared" si="54"/>
        <v>0</v>
      </c>
      <c r="CX8" s="253">
        <f t="shared" si="55"/>
        <v>14</v>
      </c>
      <c r="CY8" s="253">
        <f t="shared" si="56"/>
        <v>0</v>
      </c>
      <c r="CZ8" s="254">
        <f t="shared" si="97"/>
        <v>14</v>
      </c>
      <c r="DA8" s="254">
        <f t="shared" si="57"/>
        <v>1</v>
      </c>
      <c r="DC8" s="253">
        <f t="shared" si="58"/>
        <v>0</v>
      </c>
      <c r="DD8" s="253">
        <f t="shared" si="59"/>
        <v>0</v>
      </c>
      <c r="DE8" s="254">
        <f t="shared" si="98"/>
        <v>0</v>
      </c>
      <c r="DF8" s="254">
        <f t="shared" si="60"/>
        <v>0</v>
      </c>
      <c r="DH8" s="253">
        <f t="shared" si="61"/>
        <v>0</v>
      </c>
      <c r="DI8" s="253">
        <f t="shared" si="62"/>
        <v>0</v>
      </c>
      <c r="DJ8" s="254">
        <f t="shared" si="99"/>
        <v>0</v>
      </c>
      <c r="DK8" s="254">
        <f t="shared" si="63"/>
        <v>0</v>
      </c>
      <c r="DM8" s="253">
        <f t="shared" si="64"/>
        <v>36</v>
      </c>
      <c r="DN8" s="253">
        <f t="shared" si="65"/>
        <v>3</v>
      </c>
      <c r="DO8" s="254">
        <f t="shared" si="100"/>
        <v>39</v>
      </c>
      <c r="DP8" s="254">
        <f t="shared" si="66"/>
        <v>1</v>
      </c>
      <c r="DR8" s="253">
        <f t="shared" si="67"/>
        <v>59</v>
      </c>
      <c r="DS8" s="253">
        <f t="shared" si="68"/>
        <v>4</v>
      </c>
      <c r="DT8" s="254">
        <f t="shared" si="101"/>
        <v>63</v>
      </c>
      <c r="DU8" s="254">
        <f t="shared" si="69"/>
        <v>1</v>
      </c>
      <c r="DW8" s="253">
        <f t="shared" si="70"/>
        <v>36</v>
      </c>
      <c r="DX8" s="253">
        <f t="shared" si="71"/>
        <v>0</v>
      </c>
      <c r="DY8" s="254">
        <f t="shared" si="102"/>
        <v>36</v>
      </c>
      <c r="DZ8" s="254">
        <f t="shared" si="72"/>
        <v>1</v>
      </c>
      <c r="EB8" s="253">
        <f t="shared" si="73"/>
        <v>0</v>
      </c>
      <c r="EC8" s="253">
        <f t="shared" si="74"/>
        <v>0</v>
      </c>
      <c r="ED8" s="254">
        <f t="shared" si="103"/>
        <v>0</v>
      </c>
      <c r="EE8" s="254">
        <f t="shared" si="75"/>
        <v>0</v>
      </c>
      <c r="EG8" s="253">
        <f t="shared" si="76"/>
        <v>0</v>
      </c>
      <c r="EH8" s="253">
        <f t="shared" si="77"/>
        <v>0</v>
      </c>
      <c r="EI8" s="254">
        <f t="shared" si="104"/>
        <v>0</v>
      </c>
      <c r="EJ8" s="254">
        <f t="shared" si="78"/>
        <v>0</v>
      </c>
    </row>
    <row r="9" spans="1:140" ht="18" customHeight="1">
      <c r="A9" s="241">
        <v>1989</v>
      </c>
      <c r="B9" s="744" t="str">
        <f t="shared" si="105"/>
        <v>H1</v>
      </c>
      <c r="C9" s="242" t="s">
        <v>1206</v>
      </c>
      <c r="D9" s="243" t="s">
        <v>8182</v>
      </c>
      <c r="E9" s="244">
        <v>150</v>
      </c>
      <c r="F9" s="245">
        <v>5</v>
      </c>
      <c r="G9" s="246">
        <f t="shared" si="0"/>
        <v>155</v>
      </c>
      <c r="H9" s="243" t="s">
        <v>8183</v>
      </c>
      <c r="J9" s="258">
        <v>1994</v>
      </c>
      <c r="K9" s="259" t="s">
        <v>8184</v>
      </c>
      <c r="L9" s="264">
        <f t="shared" si="1"/>
        <v>951</v>
      </c>
      <c r="M9" s="265">
        <f t="shared" si="2"/>
        <v>59</v>
      </c>
      <c r="N9" s="254">
        <f t="shared" si="79"/>
        <v>1010</v>
      </c>
      <c r="O9" s="254">
        <f t="shared" si="3"/>
        <v>14</v>
      </c>
      <c r="P9" s="248"/>
      <c r="Q9" s="253">
        <f t="shared" si="4"/>
        <v>144</v>
      </c>
      <c r="R9" s="253">
        <f t="shared" si="5"/>
        <v>5</v>
      </c>
      <c r="S9" s="254">
        <f t="shared" si="80"/>
        <v>149</v>
      </c>
      <c r="T9" s="254">
        <f t="shared" si="6"/>
        <v>1</v>
      </c>
      <c r="U9" s="248"/>
      <c r="V9" s="253">
        <f t="shared" si="7"/>
        <v>0</v>
      </c>
      <c r="W9" s="253">
        <f t="shared" si="8"/>
        <v>0</v>
      </c>
      <c r="X9" s="254">
        <f t="shared" si="81"/>
        <v>0</v>
      </c>
      <c r="Y9" s="254">
        <f t="shared" si="9"/>
        <v>0</v>
      </c>
      <c r="Z9" s="248"/>
      <c r="AA9" s="253">
        <f t="shared" si="10"/>
        <v>0</v>
      </c>
      <c r="AB9" s="253">
        <f t="shared" si="11"/>
        <v>0</v>
      </c>
      <c r="AC9" s="254">
        <f t="shared" si="82"/>
        <v>0</v>
      </c>
      <c r="AD9" s="254">
        <f t="shared" si="12"/>
        <v>0</v>
      </c>
      <c r="AF9" s="253">
        <f t="shared" si="13"/>
        <v>0</v>
      </c>
      <c r="AG9" s="253">
        <f t="shared" si="14"/>
        <v>0</v>
      </c>
      <c r="AH9" s="254">
        <f t="shared" si="83"/>
        <v>0</v>
      </c>
      <c r="AI9" s="254">
        <f t="shared" si="15"/>
        <v>0</v>
      </c>
      <c r="AK9" s="253">
        <f t="shared" si="16"/>
        <v>0</v>
      </c>
      <c r="AL9" s="253">
        <f t="shared" si="17"/>
        <v>0</v>
      </c>
      <c r="AM9" s="254">
        <f t="shared" si="84"/>
        <v>0</v>
      </c>
      <c r="AN9" s="254">
        <f t="shared" si="18"/>
        <v>0</v>
      </c>
      <c r="AP9" s="253">
        <f t="shared" si="19"/>
        <v>0</v>
      </c>
      <c r="AQ9" s="253">
        <f t="shared" si="20"/>
        <v>0</v>
      </c>
      <c r="AR9" s="254">
        <f t="shared" si="85"/>
        <v>0</v>
      </c>
      <c r="AS9" s="254">
        <f t="shared" si="21"/>
        <v>0</v>
      </c>
      <c r="AU9" s="253">
        <f t="shared" si="22"/>
        <v>133</v>
      </c>
      <c r="AV9" s="253">
        <f t="shared" si="23"/>
        <v>31</v>
      </c>
      <c r="AW9" s="254">
        <f t="shared" si="86"/>
        <v>164</v>
      </c>
      <c r="AX9" s="254">
        <f t="shared" si="24"/>
        <v>2</v>
      </c>
      <c r="AZ9" s="253">
        <f t="shared" si="25"/>
        <v>240</v>
      </c>
      <c r="BA9" s="253">
        <f t="shared" si="26"/>
        <v>12</v>
      </c>
      <c r="BB9" s="254">
        <f t="shared" si="87"/>
        <v>252</v>
      </c>
      <c r="BC9" s="254">
        <f t="shared" si="27"/>
        <v>2</v>
      </c>
      <c r="BE9" s="253">
        <f t="shared" si="28"/>
        <v>66</v>
      </c>
      <c r="BF9" s="253">
        <f t="shared" si="29"/>
        <v>0</v>
      </c>
      <c r="BG9" s="254">
        <f t="shared" si="88"/>
        <v>66</v>
      </c>
      <c r="BH9" s="254">
        <f t="shared" si="30"/>
        <v>1</v>
      </c>
      <c r="BJ9" s="253">
        <f t="shared" si="31"/>
        <v>69</v>
      </c>
      <c r="BK9" s="253">
        <f t="shared" si="32"/>
        <v>0</v>
      </c>
      <c r="BL9" s="254">
        <f t="shared" si="89"/>
        <v>69</v>
      </c>
      <c r="BM9" s="254">
        <f t="shared" si="33"/>
        <v>1</v>
      </c>
      <c r="BO9" s="253">
        <f t="shared" si="34"/>
        <v>114</v>
      </c>
      <c r="BP9" s="253">
        <f t="shared" si="35"/>
        <v>0</v>
      </c>
      <c r="BQ9" s="254">
        <f t="shared" si="90"/>
        <v>114</v>
      </c>
      <c r="BR9" s="254">
        <f t="shared" si="36"/>
        <v>1</v>
      </c>
      <c r="BT9" s="253">
        <f t="shared" si="37"/>
        <v>0</v>
      </c>
      <c r="BU9" s="253">
        <f t="shared" si="38"/>
        <v>0</v>
      </c>
      <c r="BV9" s="254">
        <f t="shared" si="91"/>
        <v>0</v>
      </c>
      <c r="BW9" s="254">
        <f t="shared" si="39"/>
        <v>0</v>
      </c>
      <c r="BY9" s="253">
        <f t="shared" si="40"/>
        <v>31</v>
      </c>
      <c r="BZ9" s="253">
        <f t="shared" si="41"/>
        <v>0</v>
      </c>
      <c r="CA9" s="254">
        <f t="shared" si="92"/>
        <v>31</v>
      </c>
      <c r="CB9" s="254">
        <f t="shared" si="42"/>
        <v>1</v>
      </c>
      <c r="CD9" s="253">
        <f t="shared" si="43"/>
        <v>0</v>
      </c>
      <c r="CE9" s="253">
        <f t="shared" si="44"/>
        <v>0</v>
      </c>
      <c r="CF9" s="254">
        <f t="shared" si="93"/>
        <v>0</v>
      </c>
      <c r="CG9" s="254">
        <f t="shared" si="45"/>
        <v>0</v>
      </c>
      <c r="CI9" s="253">
        <f t="shared" si="46"/>
        <v>0</v>
      </c>
      <c r="CJ9" s="253">
        <f t="shared" si="47"/>
        <v>0</v>
      </c>
      <c r="CK9" s="254">
        <f t="shared" si="94"/>
        <v>0</v>
      </c>
      <c r="CL9" s="254">
        <f t="shared" si="48"/>
        <v>0</v>
      </c>
      <c r="CN9" s="253">
        <f t="shared" si="49"/>
        <v>14</v>
      </c>
      <c r="CO9" s="253">
        <f t="shared" si="50"/>
        <v>0</v>
      </c>
      <c r="CP9" s="254">
        <f t="shared" si="95"/>
        <v>14</v>
      </c>
      <c r="CQ9" s="254">
        <f t="shared" si="51"/>
        <v>1</v>
      </c>
      <c r="CS9" s="253">
        <f t="shared" si="52"/>
        <v>0</v>
      </c>
      <c r="CT9" s="253">
        <f t="shared" si="53"/>
        <v>0</v>
      </c>
      <c r="CU9" s="254">
        <f t="shared" si="96"/>
        <v>0</v>
      </c>
      <c r="CV9" s="254">
        <f t="shared" si="54"/>
        <v>0</v>
      </c>
      <c r="CX9" s="253">
        <f t="shared" si="55"/>
        <v>14</v>
      </c>
      <c r="CY9" s="253">
        <f t="shared" si="56"/>
        <v>0</v>
      </c>
      <c r="CZ9" s="254">
        <f t="shared" si="97"/>
        <v>14</v>
      </c>
      <c r="DA9" s="254">
        <f t="shared" si="57"/>
        <v>1</v>
      </c>
      <c r="DC9" s="253">
        <f t="shared" si="58"/>
        <v>0</v>
      </c>
      <c r="DD9" s="253">
        <f t="shared" si="59"/>
        <v>0</v>
      </c>
      <c r="DE9" s="254">
        <f t="shared" si="98"/>
        <v>0</v>
      </c>
      <c r="DF9" s="254">
        <f t="shared" si="60"/>
        <v>0</v>
      </c>
      <c r="DH9" s="253">
        <f t="shared" si="61"/>
        <v>0</v>
      </c>
      <c r="DI9" s="253">
        <f t="shared" si="62"/>
        <v>0</v>
      </c>
      <c r="DJ9" s="254">
        <f t="shared" si="99"/>
        <v>0</v>
      </c>
      <c r="DK9" s="254">
        <f t="shared" si="63"/>
        <v>0</v>
      </c>
      <c r="DM9" s="253">
        <f t="shared" si="64"/>
        <v>35</v>
      </c>
      <c r="DN9" s="253">
        <f t="shared" si="65"/>
        <v>3</v>
      </c>
      <c r="DO9" s="254">
        <f t="shared" si="100"/>
        <v>38</v>
      </c>
      <c r="DP9" s="254">
        <f t="shared" si="66"/>
        <v>1</v>
      </c>
      <c r="DR9" s="253">
        <f t="shared" si="67"/>
        <v>55</v>
      </c>
      <c r="DS9" s="253">
        <f t="shared" si="68"/>
        <v>8</v>
      </c>
      <c r="DT9" s="254">
        <f t="shared" si="101"/>
        <v>63</v>
      </c>
      <c r="DU9" s="254">
        <f t="shared" si="69"/>
        <v>1</v>
      </c>
      <c r="DW9" s="253">
        <f t="shared" si="70"/>
        <v>36</v>
      </c>
      <c r="DX9" s="253">
        <f t="shared" si="71"/>
        <v>0</v>
      </c>
      <c r="DY9" s="254">
        <f t="shared" si="102"/>
        <v>36</v>
      </c>
      <c r="DZ9" s="254">
        <f t="shared" si="72"/>
        <v>1</v>
      </c>
      <c r="EB9" s="253">
        <f t="shared" si="73"/>
        <v>0</v>
      </c>
      <c r="EC9" s="253">
        <f t="shared" si="74"/>
        <v>0</v>
      </c>
      <c r="ED9" s="254">
        <f t="shared" si="103"/>
        <v>0</v>
      </c>
      <c r="EE9" s="254">
        <f t="shared" si="75"/>
        <v>0</v>
      </c>
      <c r="EG9" s="253">
        <f t="shared" si="76"/>
        <v>0</v>
      </c>
      <c r="EH9" s="253">
        <f t="shared" si="77"/>
        <v>0</v>
      </c>
      <c r="EI9" s="254">
        <f t="shared" si="104"/>
        <v>0</v>
      </c>
      <c r="EJ9" s="254">
        <f t="shared" si="78"/>
        <v>0</v>
      </c>
    </row>
    <row r="10" spans="1:140" ht="18" customHeight="1">
      <c r="A10" s="241">
        <v>1989</v>
      </c>
      <c r="B10" s="744" t="str">
        <f t="shared" si="105"/>
        <v>H1</v>
      </c>
      <c r="C10" s="242" t="s">
        <v>1209</v>
      </c>
      <c r="D10" s="243" t="s">
        <v>8185</v>
      </c>
      <c r="E10" s="244">
        <v>22</v>
      </c>
      <c r="F10" s="245">
        <v>0</v>
      </c>
      <c r="G10" s="246">
        <f t="shared" si="0"/>
        <v>22</v>
      </c>
      <c r="H10" s="243" t="s">
        <v>8186</v>
      </c>
      <c r="J10" s="258">
        <v>1995</v>
      </c>
      <c r="K10" s="259" t="s">
        <v>8187</v>
      </c>
      <c r="L10" s="264">
        <f t="shared" si="1"/>
        <v>1466</v>
      </c>
      <c r="M10" s="265">
        <f t="shared" si="2"/>
        <v>81</v>
      </c>
      <c r="N10" s="254">
        <f t="shared" si="79"/>
        <v>1547</v>
      </c>
      <c r="O10" s="254">
        <f t="shared" si="3"/>
        <v>20</v>
      </c>
      <c r="P10" s="248"/>
      <c r="Q10" s="253">
        <f t="shared" si="4"/>
        <v>144</v>
      </c>
      <c r="R10" s="253">
        <f t="shared" si="5"/>
        <v>8</v>
      </c>
      <c r="S10" s="254">
        <f t="shared" si="80"/>
        <v>152</v>
      </c>
      <c r="T10" s="254">
        <f t="shared" si="6"/>
        <v>1</v>
      </c>
      <c r="U10" s="248"/>
      <c r="V10" s="253">
        <f t="shared" si="7"/>
        <v>0</v>
      </c>
      <c r="W10" s="253">
        <f t="shared" si="8"/>
        <v>0</v>
      </c>
      <c r="X10" s="254">
        <f t="shared" si="81"/>
        <v>0</v>
      </c>
      <c r="Y10" s="254">
        <f t="shared" si="9"/>
        <v>0</v>
      </c>
      <c r="Z10" s="248"/>
      <c r="AA10" s="253">
        <f t="shared" si="10"/>
        <v>201</v>
      </c>
      <c r="AB10" s="253">
        <f t="shared" si="11"/>
        <v>5</v>
      </c>
      <c r="AC10" s="254">
        <f t="shared" si="82"/>
        <v>206</v>
      </c>
      <c r="AD10" s="254">
        <f t="shared" si="12"/>
        <v>1</v>
      </c>
      <c r="AF10" s="253">
        <f t="shared" si="13"/>
        <v>0</v>
      </c>
      <c r="AG10" s="253">
        <f t="shared" si="14"/>
        <v>0</v>
      </c>
      <c r="AH10" s="254">
        <f t="shared" si="83"/>
        <v>0</v>
      </c>
      <c r="AI10" s="254">
        <f t="shared" si="15"/>
        <v>0</v>
      </c>
      <c r="AK10" s="253">
        <f t="shared" si="16"/>
        <v>0</v>
      </c>
      <c r="AL10" s="253">
        <f t="shared" si="17"/>
        <v>0</v>
      </c>
      <c r="AM10" s="254">
        <f t="shared" si="84"/>
        <v>0</v>
      </c>
      <c r="AN10" s="254">
        <f t="shared" si="18"/>
        <v>0</v>
      </c>
      <c r="AP10" s="253">
        <f t="shared" si="19"/>
        <v>0</v>
      </c>
      <c r="AQ10" s="253">
        <f t="shared" si="20"/>
        <v>0</v>
      </c>
      <c r="AR10" s="254">
        <f t="shared" si="85"/>
        <v>0</v>
      </c>
      <c r="AS10" s="254">
        <f t="shared" si="21"/>
        <v>0</v>
      </c>
      <c r="AU10" s="253">
        <f t="shared" si="22"/>
        <v>206</v>
      </c>
      <c r="AV10" s="253">
        <f t="shared" si="23"/>
        <v>31</v>
      </c>
      <c r="AW10" s="254">
        <f t="shared" si="86"/>
        <v>237</v>
      </c>
      <c r="AX10" s="254">
        <f t="shared" si="24"/>
        <v>3</v>
      </c>
      <c r="AZ10" s="253">
        <f t="shared" si="25"/>
        <v>257</v>
      </c>
      <c r="BA10" s="253">
        <f t="shared" si="26"/>
        <v>13</v>
      </c>
      <c r="BB10" s="254">
        <f t="shared" si="87"/>
        <v>270</v>
      </c>
      <c r="BC10" s="254">
        <f t="shared" si="27"/>
        <v>2</v>
      </c>
      <c r="BE10" s="253">
        <f t="shared" si="28"/>
        <v>68</v>
      </c>
      <c r="BF10" s="253">
        <f t="shared" si="29"/>
        <v>0</v>
      </c>
      <c r="BG10" s="254">
        <f t="shared" si="88"/>
        <v>68</v>
      </c>
      <c r="BH10" s="254">
        <f t="shared" si="30"/>
        <v>1</v>
      </c>
      <c r="BJ10" s="253">
        <f t="shared" si="31"/>
        <v>69</v>
      </c>
      <c r="BK10" s="253">
        <f t="shared" si="32"/>
        <v>0</v>
      </c>
      <c r="BL10" s="254">
        <f t="shared" si="89"/>
        <v>69</v>
      </c>
      <c r="BM10" s="254">
        <f t="shared" si="33"/>
        <v>1</v>
      </c>
      <c r="BO10" s="253">
        <f t="shared" si="34"/>
        <v>82</v>
      </c>
      <c r="BP10" s="253">
        <f t="shared" si="35"/>
        <v>0</v>
      </c>
      <c r="BQ10" s="254">
        <f t="shared" si="90"/>
        <v>82</v>
      </c>
      <c r="BR10" s="254">
        <f t="shared" si="36"/>
        <v>1</v>
      </c>
      <c r="BT10" s="253">
        <f t="shared" si="37"/>
        <v>86</v>
      </c>
      <c r="BU10" s="253">
        <f t="shared" si="38"/>
        <v>4</v>
      </c>
      <c r="BV10" s="254">
        <f t="shared" si="91"/>
        <v>90</v>
      </c>
      <c r="BW10" s="254">
        <f t="shared" si="39"/>
        <v>1</v>
      </c>
      <c r="BY10" s="253">
        <f t="shared" si="40"/>
        <v>61</v>
      </c>
      <c r="BZ10" s="253">
        <f t="shared" si="41"/>
        <v>0</v>
      </c>
      <c r="CA10" s="254">
        <f t="shared" si="92"/>
        <v>61</v>
      </c>
      <c r="CB10" s="254">
        <f t="shared" si="42"/>
        <v>1</v>
      </c>
      <c r="CD10" s="253">
        <f t="shared" si="43"/>
        <v>0</v>
      </c>
      <c r="CE10" s="253">
        <f t="shared" si="44"/>
        <v>0</v>
      </c>
      <c r="CF10" s="254">
        <f t="shared" si="93"/>
        <v>0</v>
      </c>
      <c r="CG10" s="254">
        <f t="shared" si="45"/>
        <v>0</v>
      </c>
      <c r="CI10" s="253">
        <f t="shared" si="46"/>
        <v>0</v>
      </c>
      <c r="CJ10" s="253">
        <f t="shared" si="47"/>
        <v>0</v>
      </c>
      <c r="CK10" s="254">
        <f t="shared" si="94"/>
        <v>0</v>
      </c>
      <c r="CL10" s="254">
        <f t="shared" si="48"/>
        <v>0</v>
      </c>
      <c r="CN10" s="253">
        <f t="shared" si="49"/>
        <v>13</v>
      </c>
      <c r="CO10" s="253">
        <f t="shared" si="50"/>
        <v>0</v>
      </c>
      <c r="CP10" s="254">
        <f t="shared" si="95"/>
        <v>13</v>
      </c>
      <c r="CQ10" s="254">
        <f t="shared" si="51"/>
        <v>1</v>
      </c>
      <c r="CS10" s="253">
        <f t="shared" si="52"/>
        <v>0</v>
      </c>
      <c r="CT10" s="253">
        <f t="shared" si="53"/>
        <v>0</v>
      </c>
      <c r="CU10" s="254">
        <f t="shared" si="96"/>
        <v>0</v>
      </c>
      <c r="CV10" s="254">
        <f t="shared" si="54"/>
        <v>0</v>
      </c>
      <c r="CX10" s="253">
        <f t="shared" si="55"/>
        <v>22</v>
      </c>
      <c r="CY10" s="253">
        <f t="shared" si="56"/>
        <v>0</v>
      </c>
      <c r="CZ10" s="254">
        <f t="shared" si="97"/>
        <v>22</v>
      </c>
      <c r="DA10" s="254">
        <f t="shared" si="57"/>
        <v>1</v>
      </c>
      <c r="DC10" s="253">
        <f t="shared" si="58"/>
        <v>0</v>
      </c>
      <c r="DD10" s="253">
        <f t="shared" si="59"/>
        <v>0</v>
      </c>
      <c r="DE10" s="254">
        <f t="shared" si="98"/>
        <v>0</v>
      </c>
      <c r="DF10" s="254">
        <f t="shared" si="60"/>
        <v>0</v>
      </c>
      <c r="DH10" s="253">
        <f t="shared" si="61"/>
        <v>28</v>
      </c>
      <c r="DI10" s="253">
        <f t="shared" si="62"/>
        <v>0</v>
      </c>
      <c r="DJ10" s="254">
        <f t="shared" si="99"/>
        <v>28</v>
      </c>
      <c r="DK10" s="254">
        <f t="shared" si="63"/>
        <v>1</v>
      </c>
      <c r="DM10" s="253">
        <f t="shared" si="64"/>
        <v>44</v>
      </c>
      <c r="DN10" s="253">
        <f t="shared" si="65"/>
        <v>3</v>
      </c>
      <c r="DO10" s="254">
        <f t="shared" si="100"/>
        <v>47</v>
      </c>
      <c r="DP10" s="254">
        <f t="shared" si="66"/>
        <v>1</v>
      </c>
      <c r="DR10" s="253">
        <f t="shared" si="67"/>
        <v>96</v>
      </c>
      <c r="DS10" s="253">
        <f t="shared" si="68"/>
        <v>8</v>
      </c>
      <c r="DT10" s="254">
        <f t="shared" si="101"/>
        <v>104</v>
      </c>
      <c r="DU10" s="254">
        <f t="shared" si="69"/>
        <v>1</v>
      </c>
      <c r="DW10" s="253">
        <f t="shared" si="70"/>
        <v>42</v>
      </c>
      <c r="DX10" s="253">
        <f t="shared" si="71"/>
        <v>9</v>
      </c>
      <c r="DY10" s="254">
        <f t="shared" si="102"/>
        <v>51</v>
      </c>
      <c r="DZ10" s="254">
        <f t="shared" si="72"/>
        <v>2</v>
      </c>
      <c r="EB10" s="253">
        <f t="shared" si="73"/>
        <v>0</v>
      </c>
      <c r="EC10" s="253">
        <f t="shared" si="74"/>
        <v>0</v>
      </c>
      <c r="ED10" s="254">
        <f t="shared" si="103"/>
        <v>0</v>
      </c>
      <c r="EE10" s="254">
        <f t="shared" si="75"/>
        <v>0</v>
      </c>
      <c r="EG10" s="253">
        <f t="shared" si="76"/>
        <v>47</v>
      </c>
      <c r="EH10" s="253">
        <f t="shared" si="77"/>
        <v>0</v>
      </c>
      <c r="EI10" s="254">
        <f t="shared" si="104"/>
        <v>47</v>
      </c>
      <c r="EJ10" s="254">
        <f t="shared" si="78"/>
        <v>1</v>
      </c>
    </row>
    <row r="11" spans="1:140" ht="18" customHeight="1">
      <c r="A11" s="241">
        <v>1989</v>
      </c>
      <c r="B11" s="744" t="str">
        <f t="shared" si="105"/>
        <v>H1</v>
      </c>
      <c r="C11" s="242" t="s">
        <v>1210</v>
      </c>
      <c r="D11" s="243" t="s">
        <v>8188</v>
      </c>
      <c r="E11" s="244">
        <v>31</v>
      </c>
      <c r="F11" s="245">
        <v>0</v>
      </c>
      <c r="G11" s="246">
        <f t="shared" si="0"/>
        <v>31</v>
      </c>
      <c r="H11" s="243" t="s">
        <v>8189</v>
      </c>
      <c r="J11" s="258">
        <v>1996</v>
      </c>
      <c r="K11" s="259" t="s">
        <v>8190</v>
      </c>
      <c r="L11" s="264">
        <f t="shared" si="1"/>
        <v>1371</v>
      </c>
      <c r="M11" s="265">
        <f t="shared" si="2"/>
        <v>80</v>
      </c>
      <c r="N11" s="254">
        <f t="shared" si="79"/>
        <v>1451</v>
      </c>
      <c r="O11" s="254">
        <f t="shared" si="3"/>
        <v>21</v>
      </c>
      <c r="P11" s="248"/>
      <c r="Q11" s="253">
        <f t="shared" si="4"/>
        <v>229</v>
      </c>
      <c r="R11" s="253">
        <f t="shared" si="5"/>
        <v>8</v>
      </c>
      <c r="S11" s="254">
        <f t="shared" si="80"/>
        <v>237</v>
      </c>
      <c r="T11" s="254">
        <f t="shared" si="6"/>
        <v>3</v>
      </c>
      <c r="U11" s="248"/>
      <c r="V11" s="253">
        <f t="shared" si="7"/>
        <v>0</v>
      </c>
      <c r="W11" s="253">
        <f t="shared" si="8"/>
        <v>0</v>
      </c>
      <c r="X11" s="254">
        <f t="shared" si="81"/>
        <v>0</v>
      </c>
      <c r="Y11" s="254">
        <f t="shared" si="9"/>
        <v>0</v>
      </c>
      <c r="Z11" s="248"/>
      <c r="AA11" s="253">
        <f t="shared" si="10"/>
        <v>0</v>
      </c>
      <c r="AB11" s="253">
        <f t="shared" si="11"/>
        <v>0</v>
      </c>
      <c r="AC11" s="254">
        <f t="shared" si="82"/>
        <v>0</v>
      </c>
      <c r="AD11" s="254">
        <f t="shared" si="12"/>
        <v>0</v>
      </c>
      <c r="AF11" s="253">
        <f t="shared" si="13"/>
        <v>0</v>
      </c>
      <c r="AG11" s="253">
        <f t="shared" si="14"/>
        <v>0</v>
      </c>
      <c r="AH11" s="254">
        <f t="shared" si="83"/>
        <v>0</v>
      </c>
      <c r="AI11" s="254">
        <f t="shared" si="15"/>
        <v>0</v>
      </c>
      <c r="AK11" s="253">
        <f t="shared" si="16"/>
        <v>0</v>
      </c>
      <c r="AL11" s="253">
        <f t="shared" si="17"/>
        <v>0</v>
      </c>
      <c r="AM11" s="254">
        <f t="shared" si="84"/>
        <v>0</v>
      </c>
      <c r="AN11" s="254">
        <f t="shared" si="18"/>
        <v>0</v>
      </c>
      <c r="AP11" s="253">
        <f t="shared" si="19"/>
        <v>0</v>
      </c>
      <c r="AQ11" s="253">
        <f t="shared" si="20"/>
        <v>0</v>
      </c>
      <c r="AR11" s="254">
        <f t="shared" si="85"/>
        <v>0</v>
      </c>
      <c r="AS11" s="254">
        <f t="shared" si="21"/>
        <v>0</v>
      </c>
      <c r="AU11" s="253">
        <f t="shared" si="22"/>
        <v>203</v>
      </c>
      <c r="AV11" s="253">
        <f t="shared" si="23"/>
        <v>35</v>
      </c>
      <c r="AW11" s="254">
        <f t="shared" si="86"/>
        <v>238</v>
      </c>
      <c r="AX11" s="254">
        <f t="shared" si="24"/>
        <v>3</v>
      </c>
      <c r="AZ11" s="253">
        <f t="shared" si="25"/>
        <v>263</v>
      </c>
      <c r="BA11" s="253">
        <f t="shared" si="26"/>
        <v>11</v>
      </c>
      <c r="BB11" s="254">
        <f t="shared" si="87"/>
        <v>274</v>
      </c>
      <c r="BC11" s="254">
        <f t="shared" si="27"/>
        <v>2</v>
      </c>
      <c r="BE11" s="253">
        <f t="shared" si="28"/>
        <v>88</v>
      </c>
      <c r="BF11" s="253">
        <f t="shared" si="29"/>
        <v>0</v>
      </c>
      <c r="BG11" s="254">
        <f t="shared" si="88"/>
        <v>88</v>
      </c>
      <c r="BH11" s="254">
        <f t="shared" si="30"/>
        <v>1</v>
      </c>
      <c r="BJ11" s="253">
        <f t="shared" si="31"/>
        <v>68</v>
      </c>
      <c r="BK11" s="253">
        <f t="shared" si="32"/>
        <v>0</v>
      </c>
      <c r="BL11" s="254">
        <f t="shared" si="89"/>
        <v>68</v>
      </c>
      <c r="BM11" s="254">
        <f t="shared" si="33"/>
        <v>1</v>
      </c>
      <c r="BO11" s="253">
        <f t="shared" si="34"/>
        <v>78</v>
      </c>
      <c r="BP11" s="253">
        <f t="shared" si="35"/>
        <v>0</v>
      </c>
      <c r="BQ11" s="254">
        <f t="shared" si="90"/>
        <v>78</v>
      </c>
      <c r="BR11" s="254">
        <f t="shared" si="36"/>
        <v>1</v>
      </c>
      <c r="BT11" s="253">
        <f t="shared" si="37"/>
        <v>105</v>
      </c>
      <c r="BU11" s="253">
        <f t="shared" si="38"/>
        <v>4</v>
      </c>
      <c r="BV11" s="254">
        <f t="shared" si="91"/>
        <v>109</v>
      </c>
      <c r="BW11" s="254">
        <f t="shared" si="39"/>
        <v>1</v>
      </c>
      <c r="BY11" s="253">
        <f t="shared" si="40"/>
        <v>71</v>
      </c>
      <c r="BZ11" s="253">
        <f t="shared" si="41"/>
        <v>1</v>
      </c>
      <c r="CA11" s="254">
        <f t="shared" si="92"/>
        <v>72</v>
      </c>
      <c r="CB11" s="254">
        <f t="shared" si="42"/>
        <v>1</v>
      </c>
      <c r="CD11" s="253">
        <f t="shared" si="43"/>
        <v>0</v>
      </c>
      <c r="CE11" s="253">
        <f t="shared" si="44"/>
        <v>0</v>
      </c>
      <c r="CF11" s="254">
        <f t="shared" si="93"/>
        <v>0</v>
      </c>
      <c r="CG11" s="254">
        <f t="shared" si="45"/>
        <v>0</v>
      </c>
      <c r="CI11" s="253">
        <f t="shared" si="46"/>
        <v>0</v>
      </c>
      <c r="CJ11" s="253">
        <f t="shared" si="47"/>
        <v>0</v>
      </c>
      <c r="CK11" s="254">
        <f t="shared" si="94"/>
        <v>0</v>
      </c>
      <c r="CL11" s="254">
        <f t="shared" si="48"/>
        <v>0</v>
      </c>
      <c r="CN11" s="253">
        <f t="shared" si="49"/>
        <v>25</v>
      </c>
      <c r="CO11" s="253">
        <f t="shared" si="50"/>
        <v>0</v>
      </c>
      <c r="CP11" s="254">
        <f t="shared" si="95"/>
        <v>25</v>
      </c>
      <c r="CQ11" s="254">
        <f t="shared" si="51"/>
        <v>1</v>
      </c>
      <c r="CS11" s="253">
        <f t="shared" si="52"/>
        <v>0</v>
      </c>
      <c r="CT11" s="253">
        <f t="shared" si="53"/>
        <v>0</v>
      </c>
      <c r="CU11" s="254">
        <f t="shared" si="96"/>
        <v>0</v>
      </c>
      <c r="CV11" s="254">
        <f t="shared" si="54"/>
        <v>0</v>
      </c>
      <c r="CX11" s="253">
        <f t="shared" si="55"/>
        <v>15</v>
      </c>
      <c r="CY11" s="253">
        <f t="shared" si="56"/>
        <v>0</v>
      </c>
      <c r="CZ11" s="254">
        <f t="shared" si="97"/>
        <v>15</v>
      </c>
      <c r="DA11" s="254">
        <f t="shared" si="57"/>
        <v>1</v>
      </c>
      <c r="DC11" s="253">
        <f t="shared" si="58"/>
        <v>0</v>
      </c>
      <c r="DD11" s="253">
        <f t="shared" si="59"/>
        <v>0</v>
      </c>
      <c r="DE11" s="254">
        <f t="shared" si="98"/>
        <v>0</v>
      </c>
      <c r="DF11" s="254">
        <f t="shared" si="60"/>
        <v>0</v>
      </c>
      <c r="DH11" s="253">
        <f t="shared" si="61"/>
        <v>25</v>
      </c>
      <c r="DI11" s="253">
        <f t="shared" si="62"/>
        <v>0</v>
      </c>
      <c r="DJ11" s="254">
        <f t="shared" si="99"/>
        <v>25</v>
      </c>
      <c r="DK11" s="254">
        <f t="shared" si="63"/>
        <v>1</v>
      </c>
      <c r="DM11" s="253">
        <f t="shared" si="64"/>
        <v>39</v>
      </c>
      <c r="DN11" s="253">
        <f t="shared" si="65"/>
        <v>2</v>
      </c>
      <c r="DO11" s="254">
        <f t="shared" si="100"/>
        <v>41</v>
      </c>
      <c r="DP11" s="254">
        <f t="shared" si="66"/>
        <v>1</v>
      </c>
      <c r="DR11" s="253">
        <f t="shared" si="67"/>
        <v>94</v>
      </c>
      <c r="DS11" s="253">
        <f t="shared" si="68"/>
        <v>4</v>
      </c>
      <c r="DT11" s="254">
        <f t="shared" si="101"/>
        <v>98</v>
      </c>
      <c r="DU11" s="254">
        <f t="shared" si="69"/>
        <v>1</v>
      </c>
      <c r="DW11" s="253">
        <f t="shared" si="70"/>
        <v>32</v>
      </c>
      <c r="DX11" s="253">
        <f t="shared" si="71"/>
        <v>13</v>
      </c>
      <c r="DY11" s="254">
        <f t="shared" si="102"/>
        <v>45</v>
      </c>
      <c r="DZ11" s="254">
        <f t="shared" si="72"/>
        <v>2</v>
      </c>
      <c r="EB11" s="253">
        <f t="shared" si="73"/>
        <v>36</v>
      </c>
      <c r="EC11" s="253">
        <f t="shared" si="74"/>
        <v>2</v>
      </c>
      <c r="ED11" s="254">
        <f t="shared" si="103"/>
        <v>38</v>
      </c>
      <c r="EE11" s="254">
        <f t="shared" si="75"/>
        <v>1</v>
      </c>
      <c r="EG11" s="253">
        <f t="shared" si="76"/>
        <v>0</v>
      </c>
      <c r="EH11" s="253">
        <f t="shared" si="77"/>
        <v>0</v>
      </c>
      <c r="EI11" s="254">
        <f t="shared" si="104"/>
        <v>0</v>
      </c>
      <c r="EJ11" s="254">
        <f t="shared" si="78"/>
        <v>0</v>
      </c>
    </row>
    <row r="12" spans="1:140" ht="18" customHeight="1">
      <c r="A12" s="241">
        <v>1989</v>
      </c>
      <c r="B12" s="744" t="str">
        <f t="shared" si="105"/>
        <v>H1</v>
      </c>
      <c r="C12" s="242" t="s">
        <v>1211</v>
      </c>
      <c r="D12" s="243" t="s">
        <v>8191</v>
      </c>
      <c r="E12" s="244">
        <v>105</v>
      </c>
      <c r="F12" s="245">
        <v>0</v>
      </c>
      <c r="G12" s="246">
        <f t="shared" si="0"/>
        <v>105</v>
      </c>
      <c r="H12" s="243" t="s">
        <v>8192</v>
      </c>
      <c r="J12" s="258">
        <v>1997</v>
      </c>
      <c r="K12" s="259" t="s">
        <v>8193</v>
      </c>
      <c r="L12" s="264">
        <f t="shared" si="1"/>
        <v>1703</v>
      </c>
      <c r="M12" s="265">
        <f t="shared" si="2"/>
        <v>62</v>
      </c>
      <c r="N12" s="254">
        <f t="shared" si="79"/>
        <v>1765</v>
      </c>
      <c r="O12" s="254">
        <f t="shared" si="3"/>
        <v>19</v>
      </c>
      <c r="P12" s="248"/>
      <c r="Q12" s="253">
        <f t="shared" si="4"/>
        <v>209</v>
      </c>
      <c r="R12" s="253">
        <f t="shared" si="5"/>
        <v>0</v>
      </c>
      <c r="S12" s="254">
        <f t="shared" si="80"/>
        <v>209</v>
      </c>
      <c r="T12" s="254">
        <f t="shared" si="6"/>
        <v>2</v>
      </c>
      <c r="U12" s="248"/>
      <c r="V12" s="253">
        <f t="shared" si="7"/>
        <v>0</v>
      </c>
      <c r="W12" s="253">
        <f t="shared" si="8"/>
        <v>0</v>
      </c>
      <c r="X12" s="254">
        <f t="shared" si="81"/>
        <v>0</v>
      </c>
      <c r="Y12" s="254">
        <f t="shared" si="9"/>
        <v>0</v>
      </c>
      <c r="Z12" s="248"/>
      <c r="AA12" s="253">
        <f t="shared" si="10"/>
        <v>328</v>
      </c>
      <c r="AB12" s="253">
        <f t="shared" si="11"/>
        <v>12</v>
      </c>
      <c r="AC12" s="254">
        <f t="shared" si="82"/>
        <v>340</v>
      </c>
      <c r="AD12" s="254">
        <f t="shared" si="12"/>
        <v>1</v>
      </c>
      <c r="AF12" s="253">
        <f t="shared" si="13"/>
        <v>0</v>
      </c>
      <c r="AG12" s="253">
        <f t="shared" si="14"/>
        <v>0</v>
      </c>
      <c r="AH12" s="254">
        <f t="shared" si="83"/>
        <v>0</v>
      </c>
      <c r="AI12" s="254">
        <f t="shared" si="15"/>
        <v>0</v>
      </c>
      <c r="AK12" s="253">
        <f t="shared" si="16"/>
        <v>0</v>
      </c>
      <c r="AL12" s="253">
        <f t="shared" si="17"/>
        <v>0</v>
      </c>
      <c r="AM12" s="254">
        <f t="shared" si="84"/>
        <v>0</v>
      </c>
      <c r="AN12" s="254">
        <f t="shared" si="18"/>
        <v>0</v>
      </c>
      <c r="AP12" s="253">
        <f t="shared" si="19"/>
        <v>0</v>
      </c>
      <c r="AQ12" s="253">
        <f t="shared" si="20"/>
        <v>0</v>
      </c>
      <c r="AR12" s="254">
        <f t="shared" si="85"/>
        <v>0</v>
      </c>
      <c r="AS12" s="254">
        <f t="shared" si="21"/>
        <v>0</v>
      </c>
      <c r="AU12" s="253">
        <f t="shared" si="22"/>
        <v>221</v>
      </c>
      <c r="AV12" s="253">
        <f t="shared" si="23"/>
        <v>24</v>
      </c>
      <c r="AW12" s="254">
        <f t="shared" si="86"/>
        <v>245</v>
      </c>
      <c r="AX12" s="254">
        <f t="shared" si="24"/>
        <v>3</v>
      </c>
      <c r="AZ12" s="253">
        <f t="shared" si="25"/>
        <v>260</v>
      </c>
      <c r="BA12" s="253">
        <f t="shared" si="26"/>
        <v>0</v>
      </c>
      <c r="BB12" s="254">
        <f t="shared" si="87"/>
        <v>260</v>
      </c>
      <c r="BC12" s="254">
        <f t="shared" si="27"/>
        <v>1</v>
      </c>
      <c r="BE12" s="253">
        <f t="shared" si="28"/>
        <v>158</v>
      </c>
      <c r="BF12" s="253">
        <f t="shared" si="29"/>
        <v>0</v>
      </c>
      <c r="BG12" s="254">
        <f t="shared" si="88"/>
        <v>158</v>
      </c>
      <c r="BH12" s="254">
        <f t="shared" si="30"/>
        <v>1</v>
      </c>
      <c r="BJ12" s="253">
        <f t="shared" si="31"/>
        <v>75</v>
      </c>
      <c r="BK12" s="253">
        <f t="shared" si="32"/>
        <v>0</v>
      </c>
      <c r="BL12" s="254">
        <f t="shared" si="89"/>
        <v>75</v>
      </c>
      <c r="BM12" s="254">
        <f t="shared" si="33"/>
        <v>1</v>
      </c>
      <c r="BO12" s="253">
        <f t="shared" si="34"/>
        <v>0</v>
      </c>
      <c r="BP12" s="253">
        <f t="shared" si="35"/>
        <v>0</v>
      </c>
      <c r="BQ12" s="254">
        <f t="shared" si="90"/>
        <v>0</v>
      </c>
      <c r="BR12" s="254">
        <f t="shared" si="36"/>
        <v>0</v>
      </c>
      <c r="BT12" s="253">
        <f t="shared" si="37"/>
        <v>102</v>
      </c>
      <c r="BU12" s="253">
        <f t="shared" si="38"/>
        <v>6</v>
      </c>
      <c r="BV12" s="254">
        <f t="shared" si="91"/>
        <v>108</v>
      </c>
      <c r="BW12" s="254">
        <f t="shared" si="39"/>
        <v>1</v>
      </c>
      <c r="BY12" s="253">
        <f t="shared" si="40"/>
        <v>67</v>
      </c>
      <c r="BZ12" s="253">
        <f t="shared" si="41"/>
        <v>1</v>
      </c>
      <c r="CA12" s="254">
        <f t="shared" si="92"/>
        <v>68</v>
      </c>
      <c r="CB12" s="254">
        <f t="shared" si="42"/>
        <v>1</v>
      </c>
      <c r="CD12" s="253">
        <f t="shared" si="43"/>
        <v>0</v>
      </c>
      <c r="CE12" s="253">
        <f t="shared" si="44"/>
        <v>0</v>
      </c>
      <c r="CF12" s="254">
        <f t="shared" si="93"/>
        <v>0</v>
      </c>
      <c r="CG12" s="254">
        <f t="shared" si="45"/>
        <v>0</v>
      </c>
      <c r="CI12" s="253">
        <f t="shared" si="46"/>
        <v>0</v>
      </c>
      <c r="CJ12" s="253">
        <f t="shared" si="47"/>
        <v>0</v>
      </c>
      <c r="CK12" s="254">
        <f t="shared" si="94"/>
        <v>0</v>
      </c>
      <c r="CL12" s="254">
        <f t="shared" si="48"/>
        <v>0</v>
      </c>
      <c r="CN12" s="253">
        <f t="shared" si="49"/>
        <v>24</v>
      </c>
      <c r="CO12" s="253">
        <f t="shared" si="50"/>
        <v>1</v>
      </c>
      <c r="CP12" s="254">
        <f t="shared" si="95"/>
        <v>25</v>
      </c>
      <c r="CQ12" s="254">
        <f t="shared" si="51"/>
        <v>1</v>
      </c>
      <c r="CS12" s="253">
        <f t="shared" si="52"/>
        <v>0</v>
      </c>
      <c r="CT12" s="253">
        <f t="shared" si="53"/>
        <v>0</v>
      </c>
      <c r="CU12" s="254">
        <f t="shared" si="96"/>
        <v>0</v>
      </c>
      <c r="CV12" s="254">
        <f t="shared" si="54"/>
        <v>0</v>
      </c>
      <c r="CX12" s="253">
        <f t="shared" si="55"/>
        <v>18</v>
      </c>
      <c r="CY12" s="253">
        <f t="shared" si="56"/>
        <v>3</v>
      </c>
      <c r="CZ12" s="254">
        <f t="shared" si="97"/>
        <v>21</v>
      </c>
      <c r="DA12" s="254">
        <f t="shared" si="57"/>
        <v>1</v>
      </c>
      <c r="DC12" s="253">
        <f t="shared" si="58"/>
        <v>0</v>
      </c>
      <c r="DD12" s="253">
        <f t="shared" si="59"/>
        <v>0</v>
      </c>
      <c r="DE12" s="254">
        <f t="shared" si="98"/>
        <v>0</v>
      </c>
      <c r="DF12" s="254">
        <f t="shared" si="60"/>
        <v>0</v>
      </c>
      <c r="DH12" s="253">
        <f t="shared" si="61"/>
        <v>43</v>
      </c>
      <c r="DI12" s="253">
        <f t="shared" si="62"/>
        <v>0</v>
      </c>
      <c r="DJ12" s="254">
        <f t="shared" si="99"/>
        <v>43</v>
      </c>
      <c r="DK12" s="254">
        <f t="shared" si="63"/>
        <v>1</v>
      </c>
      <c r="DM12" s="253">
        <f t="shared" si="64"/>
        <v>43</v>
      </c>
      <c r="DN12" s="253">
        <f t="shared" si="65"/>
        <v>0</v>
      </c>
      <c r="DO12" s="254">
        <f t="shared" si="100"/>
        <v>43</v>
      </c>
      <c r="DP12" s="254">
        <f t="shared" si="66"/>
        <v>1</v>
      </c>
      <c r="DR12" s="253">
        <f t="shared" si="67"/>
        <v>85</v>
      </c>
      <c r="DS12" s="253">
        <f t="shared" si="68"/>
        <v>1</v>
      </c>
      <c r="DT12" s="254">
        <f t="shared" si="101"/>
        <v>86</v>
      </c>
      <c r="DU12" s="254">
        <f t="shared" si="69"/>
        <v>1</v>
      </c>
      <c r="DW12" s="253">
        <f t="shared" si="70"/>
        <v>38</v>
      </c>
      <c r="DX12" s="253">
        <f t="shared" si="71"/>
        <v>14</v>
      </c>
      <c r="DY12" s="254">
        <f t="shared" si="102"/>
        <v>52</v>
      </c>
      <c r="DZ12" s="254">
        <f t="shared" si="72"/>
        <v>2</v>
      </c>
      <c r="EB12" s="253">
        <f t="shared" si="73"/>
        <v>32</v>
      </c>
      <c r="EC12" s="253">
        <f t="shared" si="74"/>
        <v>0</v>
      </c>
      <c r="ED12" s="254">
        <f t="shared" si="103"/>
        <v>32</v>
      </c>
      <c r="EE12" s="254">
        <f t="shared" si="75"/>
        <v>1</v>
      </c>
      <c r="EG12" s="253">
        <f t="shared" si="76"/>
        <v>0</v>
      </c>
      <c r="EH12" s="253">
        <f t="shared" si="77"/>
        <v>0</v>
      </c>
      <c r="EI12" s="254">
        <f t="shared" si="104"/>
        <v>0</v>
      </c>
      <c r="EJ12" s="254">
        <f t="shared" si="78"/>
        <v>0</v>
      </c>
    </row>
    <row r="13" spans="1:140" ht="18" customHeight="1">
      <c r="A13" s="241">
        <v>1989</v>
      </c>
      <c r="B13" s="744" t="str">
        <f t="shared" si="105"/>
        <v>H1</v>
      </c>
      <c r="C13" s="242" t="s">
        <v>1212</v>
      </c>
      <c r="D13" s="243" t="s">
        <v>8194</v>
      </c>
      <c r="E13" s="244">
        <v>53</v>
      </c>
      <c r="F13" s="245">
        <v>0</v>
      </c>
      <c r="G13" s="246">
        <f t="shared" si="0"/>
        <v>53</v>
      </c>
      <c r="H13" s="243" t="s">
        <v>8195</v>
      </c>
      <c r="J13" s="258">
        <v>1998</v>
      </c>
      <c r="K13" s="259" t="s">
        <v>8196</v>
      </c>
      <c r="L13" s="264">
        <f t="shared" si="1"/>
        <v>1526</v>
      </c>
      <c r="M13" s="265">
        <f t="shared" si="2"/>
        <v>84</v>
      </c>
      <c r="N13" s="254">
        <f t="shared" si="79"/>
        <v>1610</v>
      </c>
      <c r="O13" s="254">
        <f t="shared" si="3"/>
        <v>23</v>
      </c>
      <c r="P13" s="248"/>
      <c r="Q13" s="253">
        <f t="shared" si="4"/>
        <v>230</v>
      </c>
      <c r="R13" s="253">
        <f t="shared" si="5"/>
        <v>1</v>
      </c>
      <c r="S13" s="254">
        <f t="shared" si="80"/>
        <v>231</v>
      </c>
      <c r="T13" s="254">
        <f t="shared" si="6"/>
        <v>2</v>
      </c>
      <c r="U13" s="248"/>
      <c r="V13" s="253">
        <f t="shared" si="7"/>
        <v>63</v>
      </c>
      <c r="W13" s="253">
        <f t="shared" si="8"/>
        <v>0</v>
      </c>
      <c r="X13" s="254">
        <f t="shared" si="81"/>
        <v>63</v>
      </c>
      <c r="Y13" s="254">
        <f t="shared" si="9"/>
        <v>2</v>
      </c>
      <c r="Z13" s="248"/>
      <c r="AA13" s="253">
        <f t="shared" si="10"/>
        <v>0</v>
      </c>
      <c r="AB13" s="253">
        <f t="shared" si="11"/>
        <v>0</v>
      </c>
      <c r="AC13" s="254">
        <f t="shared" si="82"/>
        <v>0</v>
      </c>
      <c r="AD13" s="254">
        <f t="shared" si="12"/>
        <v>0</v>
      </c>
      <c r="AF13" s="253">
        <f t="shared" si="13"/>
        <v>77</v>
      </c>
      <c r="AG13" s="253">
        <f t="shared" si="14"/>
        <v>5</v>
      </c>
      <c r="AH13" s="254">
        <f t="shared" si="83"/>
        <v>82</v>
      </c>
      <c r="AI13" s="254">
        <f t="shared" si="15"/>
        <v>1</v>
      </c>
      <c r="AK13" s="253">
        <f t="shared" si="16"/>
        <v>0</v>
      </c>
      <c r="AL13" s="253">
        <f t="shared" si="17"/>
        <v>0</v>
      </c>
      <c r="AM13" s="254">
        <f t="shared" si="84"/>
        <v>0</v>
      </c>
      <c r="AN13" s="254">
        <f t="shared" si="18"/>
        <v>0</v>
      </c>
      <c r="AP13" s="253">
        <f t="shared" si="19"/>
        <v>0</v>
      </c>
      <c r="AQ13" s="253">
        <f t="shared" si="20"/>
        <v>0</v>
      </c>
      <c r="AR13" s="254">
        <f t="shared" si="85"/>
        <v>0</v>
      </c>
      <c r="AS13" s="254">
        <f t="shared" si="21"/>
        <v>0</v>
      </c>
      <c r="AU13" s="253">
        <f t="shared" si="22"/>
        <v>229</v>
      </c>
      <c r="AV13" s="253">
        <f t="shared" si="23"/>
        <v>36</v>
      </c>
      <c r="AW13" s="254">
        <f t="shared" si="86"/>
        <v>265</v>
      </c>
      <c r="AX13" s="254">
        <f t="shared" si="24"/>
        <v>3</v>
      </c>
      <c r="AZ13" s="253">
        <f t="shared" si="25"/>
        <v>257</v>
      </c>
      <c r="BA13" s="253">
        <f t="shared" si="26"/>
        <v>20</v>
      </c>
      <c r="BB13" s="254">
        <f t="shared" si="87"/>
        <v>277</v>
      </c>
      <c r="BC13" s="254">
        <f t="shared" si="27"/>
        <v>2</v>
      </c>
      <c r="BE13" s="253">
        <f t="shared" si="28"/>
        <v>92</v>
      </c>
      <c r="BF13" s="253">
        <f t="shared" si="29"/>
        <v>0</v>
      </c>
      <c r="BG13" s="254">
        <f t="shared" si="88"/>
        <v>92</v>
      </c>
      <c r="BH13" s="254">
        <f t="shared" si="30"/>
        <v>1</v>
      </c>
      <c r="BJ13" s="253">
        <f t="shared" si="31"/>
        <v>71</v>
      </c>
      <c r="BK13" s="253">
        <f t="shared" si="32"/>
        <v>0</v>
      </c>
      <c r="BL13" s="254">
        <f t="shared" si="89"/>
        <v>71</v>
      </c>
      <c r="BM13" s="254">
        <f t="shared" si="33"/>
        <v>1</v>
      </c>
      <c r="BO13" s="253">
        <f t="shared" si="34"/>
        <v>47</v>
      </c>
      <c r="BP13" s="253">
        <f t="shared" si="35"/>
        <v>0</v>
      </c>
      <c r="BQ13" s="254">
        <f t="shared" si="90"/>
        <v>47</v>
      </c>
      <c r="BR13" s="254">
        <f t="shared" si="36"/>
        <v>1</v>
      </c>
      <c r="BT13" s="253">
        <f t="shared" si="37"/>
        <v>94</v>
      </c>
      <c r="BU13" s="253">
        <f t="shared" si="38"/>
        <v>1</v>
      </c>
      <c r="BV13" s="254">
        <f t="shared" si="91"/>
        <v>95</v>
      </c>
      <c r="BW13" s="254">
        <f t="shared" si="39"/>
        <v>1</v>
      </c>
      <c r="BY13" s="253">
        <f t="shared" si="40"/>
        <v>63</v>
      </c>
      <c r="BZ13" s="253">
        <f t="shared" si="41"/>
        <v>1</v>
      </c>
      <c r="CA13" s="254">
        <f t="shared" si="92"/>
        <v>64</v>
      </c>
      <c r="CB13" s="254">
        <f t="shared" si="42"/>
        <v>1</v>
      </c>
      <c r="CD13" s="253">
        <f t="shared" si="43"/>
        <v>0</v>
      </c>
      <c r="CE13" s="253">
        <f t="shared" si="44"/>
        <v>0</v>
      </c>
      <c r="CF13" s="254">
        <f t="shared" si="93"/>
        <v>0</v>
      </c>
      <c r="CG13" s="254">
        <f t="shared" si="45"/>
        <v>0</v>
      </c>
      <c r="CI13" s="253">
        <f t="shared" si="46"/>
        <v>0</v>
      </c>
      <c r="CJ13" s="253">
        <f t="shared" si="47"/>
        <v>0</v>
      </c>
      <c r="CK13" s="254">
        <f t="shared" si="94"/>
        <v>0</v>
      </c>
      <c r="CL13" s="254">
        <f t="shared" si="48"/>
        <v>0</v>
      </c>
      <c r="CN13" s="253">
        <f t="shared" si="49"/>
        <v>21</v>
      </c>
      <c r="CO13" s="253">
        <f t="shared" si="50"/>
        <v>1</v>
      </c>
      <c r="CP13" s="254">
        <f t="shared" si="95"/>
        <v>22</v>
      </c>
      <c r="CQ13" s="254">
        <f t="shared" si="51"/>
        <v>1</v>
      </c>
      <c r="CS13" s="253">
        <f t="shared" si="52"/>
        <v>0</v>
      </c>
      <c r="CT13" s="253">
        <f t="shared" si="53"/>
        <v>0</v>
      </c>
      <c r="CU13" s="254">
        <f t="shared" si="96"/>
        <v>0</v>
      </c>
      <c r="CV13" s="254">
        <f t="shared" si="54"/>
        <v>0</v>
      </c>
      <c r="CX13" s="253">
        <f t="shared" si="55"/>
        <v>26</v>
      </c>
      <c r="CY13" s="253">
        <f t="shared" si="56"/>
        <v>4</v>
      </c>
      <c r="CZ13" s="254">
        <f t="shared" si="97"/>
        <v>30</v>
      </c>
      <c r="DA13" s="254">
        <f t="shared" si="57"/>
        <v>1</v>
      </c>
      <c r="DC13" s="253">
        <f t="shared" si="58"/>
        <v>0</v>
      </c>
      <c r="DD13" s="253">
        <f t="shared" si="59"/>
        <v>0</v>
      </c>
      <c r="DE13" s="254">
        <f t="shared" si="98"/>
        <v>0</v>
      </c>
      <c r="DF13" s="254">
        <f t="shared" si="60"/>
        <v>0</v>
      </c>
      <c r="DH13" s="253">
        <f t="shared" si="61"/>
        <v>37</v>
      </c>
      <c r="DI13" s="253">
        <f t="shared" si="62"/>
        <v>0</v>
      </c>
      <c r="DJ13" s="254">
        <f t="shared" si="99"/>
        <v>37</v>
      </c>
      <c r="DK13" s="254">
        <f t="shared" si="63"/>
        <v>1</v>
      </c>
      <c r="DM13" s="253">
        <f t="shared" si="64"/>
        <v>52</v>
      </c>
      <c r="DN13" s="253">
        <f t="shared" si="65"/>
        <v>0</v>
      </c>
      <c r="DO13" s="254">
        <f t="shared" si="100"/>
        <v>52</v>
      </c>
      <c r="DP13" s="254">
        <f t="shared" si="66"/>
        <v>1</v>
      </c>
      <c r="DR13" s="253">
        <f t="shared" si="67"/>
        <v>94</v>
      </c>
      <c r="DS13" s="253">
        <f t="shared" si="68"/>
        <v>1</v>
      </c>
      <c r="DT13" s="254">
        <f t="shared" si="101"/>
        <v>95</v>
      </c>
      <c r="DU13" s="254">
        <f t="shared" si="69"/>
        <v>1</v>
      </c>
      <c r="DW13" s="253">
        <f t="shared" si="70"/>
        <v>42</v>
      </c>
      <c r="DX13" s="253">
        <f t="shared" si="71"/>
        <v>14</v>
      </c>
      <c r="DY13" s="254">
        <f t="shared" si="102"/>
        <v>56</v>
      </c>
      <c r="DZ13" s="254">
        <f t="shared" si="72"/>
        <v>2</v>
      </c>
      <c r="EB13" s="253">
        <f t="shared" si="73"/>
        <v>31</v>
      </c>
      <c r="EC13" s="253">
        <f t="shared" si="74"/>
        <v>0</v>
      </c>
      <c r="ED13" s="254">
        <f t="shared" si="103"/>
        <v>31</v>
      </c>
      <c r="EE13" s="254">
        <f t="shared" si="75"/>
        <v>1</v>
      </c>
      <c r="EG13" s="253">
        <f t="shared" si="76"/>
        <v>0</v>
      </c>
      <c r="EH13" s="253">
        <f t="shared" si="77"/>
        <v>0</v>
      </c>
      <c r="EI13" s="254">
        <f t="shared" si="104"/>
        <v>0</v>
      </c>
      <c r="EJ13" s="254">
        <f t="shared" si="78"/>
        <v>0</v>
      </c>
    </row>
    <row r="14" spans="1:140" ht="18" customHeight="1">
      <c r="A14" s="241">
        <v>1989</v>
      </c>
      <c r="B14" s="744" t="str">
        <f t="shared" si="105"/>
        <v>H1</v>
      </c>
      <c r="C14" s="242" t="s">
        <v>8140</v>
      </c>
      <c r="D14" s="243" t="s">
        <v>8197</v>
      </c>
      <c r="E14" s="244">
        <v>33</v>
      </c>
      <c r="F14" s="245">
        <v>0</v>
      </c>
      <c r="G14" s="246">
        <f t="shared" si="0"/>
        <v>33</v>
      </c>
      <c r="H14" s="243" t="s">
        <v>8198</v>
      </c>
      <c r="J14" s="258">
        <v>1999</v>
      </c>
      <c r="K14" s="259" t="s">
        <v>8199</v>
      </c>
      <c r="L14" s="264">
        <f t="shared" si="1"/>
        <v>1868</v>
      </c>
      <c r="M14" s="265">
        <f t="shared" si="2"/>
        <v>103</v>
      </c>
      <c r="N14" s="254">
        <f t="shared" si="79"/>
        <v>1971</v>
      </c>
      <c r="O14" s="254">
        <f t="shared" si="3"/>
        <v>24</v>
      </c>
      <c r="P14" s="248"/>
      <c r="Q14" s="253">
        <f t="shared" si="4"/>
        <v>215</v>
      </c>
      <c r="R14" s="253">
        <f t="shared" si="5"/>
        <v>0</v>
      </c>
      <c r="S14" s="254">
        <f t="shared" si="80"/>
        <v>215</v>
      </c>
      <c r="T14" s="254">
        <f t="shared" si="6"/>
        <v>2</v>
      </c>
      <c r="U14" s="248"/>
      <c r="V14" s="253">
        <f t="shared" si="7"/>
        <v>7</v>
      </c>
      <c r="W14" s="253">
        <f t="shared" si="8"/>
        <v>0</v>
      </c>
      <c r="X14" s="254">
        <f t="shared" si="81"/>
        <v>7</v>
      </c>
      <c r="Y14" s="254">
        <f t="shared" si="9"/>
        <v>1</v>
      </c>
      <c r="Z14" s="248"/>
      <c r="AA14" s="253">
        <f t="shared" si="10"/>
        <v>274</v>
      </c>
      <c r="AB14" s="253">
        <f t="shared" si="11"/>
        <v>11</v>
      </c>
      <c r="AC14" s="254">
        <f t="shared" si="82"/>
        <v>285</v>
      </c>
      <c r="AD14" s="254">
        <f t="shared" si="12"/>
        <v>1</v>
      </c>
      <c r="AF14" s="253">
        <f t="shared" si="13"/>
        <v>79</v>
      </c>
      <c r="AG14" s="253">
        <f t="shared" si="14"/>
        <v>0</v>
      </c>
      <c r="AH14" s="254">
        <f t="shared" si="83"/>
        <v>79</v>
      </c>
      <c r="AI14" s="254">
        <f t="shared" si="15"/>
        <v>1</v>
      </c>
      <c r="AK14" s="253">
        <f t="shared" si="16"/>
        <v>0</v>
      </c>
      <c r="AL14" s="253">
        <f t="shared" si="17"/>
        <v>0</v>
      </c>
      <c r="AM14" s="254">
        <f t="shared" si="84"/>
        <v>0</v>
      </c>
      <c r="AN14" s="254">
        <f t="shared" si="18"/>
        <v>0</v>
      </c>
      <c r="AP14" s="253">
        <f t="shared" si="19"/>
        <v>0</v>
      </c>
      <c r="AQ14" s="253">
        <f t="shared" si="20"/>
        <v>0</v>
      </c>
      <c r="AR14" s="254">
        <f t="shared" si="85"/>
        <v>0</v>
      </c>
      <c r="AS14" s="254">
        <f t="shared" si="21"/>
        <v>0</v>
      </c>
      <c r="AU14" s="253">
        <f t="shared" si="22"/>
        <v>225</v>
      </c>
      <c r="AV14" s="253">
        <f t="shared" si="23"/>
        <v>54</v>
      </c>
      <c r="AW14" s="254">
        <f t="shared" si="86"/>
        <v>279</v>
      </c>
      <c r="AX14" s="254">
        <f t="shared" si="24"/>
        <v>3</v>
      </c>
      <c r="AZ14" s="253">
        <f t="shared" si="25"/>
        <v>271</v>
      </c>
      <c r="BA14" s="253">
        <f t="shared" si="26"/>
        <v>18</v>
      </c>
      <c r="BB14" s="254">
        <f t="shared" si="87"/>
        <v>289</v>
      </c>
      <c r="BC14" s="254">
        <f t="shared" si="27"/>
        <v>2</v>
      </c>
      <c r="BE14" s="253">
        <f t="shared" si="28"/>
        <v>130</v>
      </c>
      <c r="BF14" s="253">
        <f t="shared" si="29"/>
        <v>0</v>
      </c>
      <c r="BG14" s="254">
        <f t="shared" si="88"/>
        <v>130</v>
      </c>
      <c r="BH14" s="254">
        <f t="shared" si="30"/>
        <v>1</v>
      </c>
      <c r="BJ14" s="253">
        <f t="shared" si="31"/>
        <v>60</v>
      </c>
      <c r="BK14" s="253">
        <f t="shared" si="32"/>
        <v>0</v>
      </c>
      <c r="BL14" s="254">
        <f t="shared" si="89"/>
        <v>60</v>
      </c>
      <c r="BM14" s="254">
        <f t="shared" si="33"/>
        <v>1</v>
      </c>
      <c r="BO14" s="253">
        <f t="shared" si="34"/>
        <v>74</v>
      </c>
      <c r="BP14" s="253">
        <f t="shared" si="35"/>
        <v>0</v>
      </c>
      <c r="BQ14" s="254">
        <f t="shared" si="90"/>
        <v>74</v>
      </c>
      <c r="BR14" s="254">
        <f t="shared" si="36"/>
        <v>1</v>
      </c>
      <c r="BT14" s="253">
        <f t="shared" si="37"/>
        <v>120</v>
      </c>
      <c r="BU14" s="253">
        <f t="shared" si="38"/>
        <v>4</v>
      </c>
      <c r="BV14" s="254">
        <f t="shared" si="91"/>
        <v>124</v>
      </c>
      <c r="BW14" s="254">
        <f t="shared" si="39"/>
        <v>1</v>
      </c>
      <c r="BY14" s="253">
        <f t="shared" si="40"/>
        <v>51</v>
      </c>
      <c r="BZ14" s="253">
        <f t="shared" si="41"/>
        <v>1</v>
      </c>
      <c r="CA14" s="254">
        <f t="shared" si="92"/>
        <v>52</v>
      </c>
      <c r="CB14" s="254">
        <f t="shared" si="42"/>
        <v>1</v>
      </c>
      <c r="CD14" s="253">
        <f t="shared" si="43"/>
        <v>0</v>
      </c>
      <c r="CE14" s="253">
        <f t="shared" si="44"/>
        <v>0</v>
      </c>
      <c r="CF14" s="254">
        <f t="shared" si="93"/>
        <v>0</v>
      </c>
      <c r="CG14" s="254">
        <f t="shared" si="45"/>
        <v>0</v>
      </c>
      <c r="CI14" s="253">
        <f t="shared" si="46"/>
        <v>0</v>
      </c>
      <c r="CJ14" s="253">
        <f t="shared" si="47"/>
        <v>0</v>
      </c>
      <c r="CK14" s="254">
        <f t="shared" si="94"/>
        <v>0</v>
      </c>
      <c r="CL14" s="254">
        <f t="shared" si="48"/>
        <v>0</v>
      </c>
      <c r="CN14" s="253">
        <f t="shared" si="49"/>
        <v>29</v>
      </c>
      <c r="CO14" s="253">
        <f t="shared" si="50"/>
        <v>1</v>
      </c>
      <c r="CP14" s="254">
        <f t="shared" si="95"/>
        <v>30</v>
      </c>
      <c r="CQ14" s="254">
        <f t="shared" si="51"/>
        <v>1</v>
      </c>
      <c r="CS14" s="253">
        <f t="shared" si="52"/>
        <v>0</v>
      </c>
      <c r="CT14" s="253">
        <f t="shared" si="53"/>
        <v>0</v>
      </c>
      <c r="CU14" s="254">
        <f t="shared" si="96"/>
        <v>0</v>
      </c>
      <c r="CV14" s="254">
        <f t="shared" si="54"/>
        <v>0</v>
      </c>
      <c r="CX14" s="253">
        <f t="shared" si="55"/>
        <v>18</v>
      </c>
      <c r="CY14" s="253">
        <f t="shared" si="56"/>
        <v>1</v>
      </c>
      <c r="CZ14" s="254">
        <f t="shared" si="97"/>
        <v>19</v>
      </c>
      <c r="DA14" s="254">
        <f t="shared" si="57"/>
        <v>1</v>
      </c>
      <c r="DC14" s="253">
        <f t="shared" si="58"/>
        <v>0</v>
      </c>
      <c r="DD14" s="253">
        <f t="shared" si="59"/>
        <v>0</v>
      </c>
      <c r="DE14" s="254">
        <f t="shared" si="98"/>
        <v>0</v>
      </c>
      <c r="DF14" s="254">
        <f t="shared" si="60"/>
        <v>0</v>
      </c>
      <c r="DH14" s="253">
        <f t="shared" si="61"/>
        <v>35</v>
      </c>
      <c r="DI14" s="253">
        <f t="shared" si="62"/>
        <v>0</v>
      </c>
      <c r="DJ14" s="254">
        <f t="shared" si="99"/>
        <v>35</v>
      </c>
      <c r="DK14" s="254">
        <f t="shared" si="63"/>
        <v>1</v>
      </c>
      <c r="DM14" s="253">
        <f t="shared" si="64"/>
        <v>51</v>
      </c>
      <c r="DN14" s="253">
        <f t="shared" si="65"/>
        <v>0</v>
      </c>
      <c r="DO14" s="254">
        <f t="shared" si="100"/>
        <v>51</v>
      </c>
      <c r="DP14" s="254">
        <f t="shared" si="66"/>
        <v>1</v>
      </c>
      <c r="DR14" s="253">
        <f t="shared" si="67"/>
        <v>101</v>
      </c>
      <c r="DS14" s="253">
        <f t="shared" si="68"/>
        <v>1</v>
      </c>
      <c r="DT14" s="254">
        <f t="shared" si="101"/>
        <v>102</v>
      </c>
      <c r="DU14" s="254">
        <f t="shared" si="69"/>
        <v>1</v>
      </c>
      <c r="DW14" s="253">
        <f t="shared" si="70"/>
        <v>46</v>
      </c>
      <c r="DX14" s="253">
        <f t="shared" si="71"/>
        <v>12</v>
      </c>
      <c r="DY14" s="254">
        <f t="shared" si="102"/>
        <v>58</v>
      </c>
      <c r="DZ14" s="254">
        <f t="shared" si="72"/>
        <v>2</v>
      </c>
      <c r="EB14" s="253">
        <f t="shared" si="73"/>
        <v>29</v>
      </c>
      <c r="EC14" s="253">
        <f t="shared" si="74"/>
        <v>0</v>
      </c>
      <c r="ED14" s="254">
        <f t="shared" si="103"/>
        <v>29</v>
      </c>
      <c r="EE14" s="254">
        <f t="shared" si="75"/>
        <v>1</v>
      </c>
      <c r="EG14" s="253">
        <f t="shared" si="76"/>
        <v>53</v>
      </c>
      <c r="EH14" s="253">
        <f t="shared" si="77"/>
        <v>0</v>
      </c>
      <c r="EI14" s="254">
        <f t="shared" si="104"/>
        <v>53</v>
      </c>
      <c r="EJ14" s="254">
        <f t="shared" si="78"/>
        <v>1</v>
      </c>
    </row>
    <row r="15" spans="1:140" ht="18" customHeight="1">
      <c r="A15" s="241">
        <v>1989</v>
      </c>
      <c r="B15" s="744" t="str">
        <f t="shared" si="105"/>
        <v>H1</v>
      </c>
      <c r="C15" s="242" t="s">
        <v>8200</v>
      </c>
      <c r="D15" s="243" t="s">
        <v>8201</v>
      </c>
      <c r="E15" s="244">
        <v>31</v>
      </c>
      <c r="F15" s="245">
        <v>0</v>
      </c>
      <c r="G15" s="246">
        <f t="shared" si="0"/>
        <v>31</v>
      </c>
      <c r="H15" s="243" t="s">
        <v>8202</v>
      </c>
      <c r="J15" s="258">
        <v>2000</v>
      </c>
      <c r="K15" s="259" t="s">
        <v>8203</v>
      </c>
      <c r="L15" s="264">
        <f t="shared" si="1"/>
        <v>1568</v>
      </c>
      <c r="M15" s="265">
        <f t="shared" si="2"/>
        <v>93</v>
      </c>
      <c r="N15" s="254">
        <f t="shared" si="79"/>
        <v>1661</v>
      </c>
      <c r="O15" s="254">
        <f t="shared" si="3"/>
        <v>24</v>
      </c>
      <c r="P15" s="248"/>
      <c r="Q15" s="253">
        <f t="shared" si="4"/>
        <v>252</v>
      </c>
      <c r="R15" s="253">
        <f t="shared" si="5"/>
        <v>0</v>
      </c>
      <c r="S15" s="254">
        <f t="shared" si="80"/>
        <v>252</v>
      </c>
      <c r="T15" s="254">
        <f t="shared" si="6"/>
        <v>3</v>
      </c>
      <c r="U15" s="248"/>
      <c r="V15" s="253">
        <f t="shared" si="7"/>
        <v>62</v>
      </c>
      <c r="W15" s="253">
        <f t="shared" si="8"/>
        <v>0</v>
      </c>
      <c r="X15" s="254">
        <f t="shared" si="81"/>
        <v>62</v>
      </c>
      <c r="Y15" s="254">
        <f t="shared" si="9"/>
        <v>2</v>
      </c>
      <c r="Z15" s="248"/>
      <c r="AA15" s="253">
        <f t="shared" si="10"/>
        <v>0</v>
      </c>
      <c r="AB15" s="253">
        <f t="shared" si="11"/>
        <v>0</v>
      </c>
      <c r="AC15" s="254">
        <f t="shared" si="82"/>
        <v>0</v>
      </c>
      <c r="AD15" s="254">
        <f t="shared" si="12"/>
        <v>0</v>
      </c>
      <c r="AF15" s="253">
        <f t="shared" si="13"/>
        <v>84</v>
      </c>
      <c r="AG15" s="253">
        <f t="shared" si="14"/>
        <v>6</v>
      </c>
      <c r="AH15" s="254">
        <f t="shared" si="83"/>
        <v>90</v>
      </c>
      <c r="AI15" s="254">
        <f t="shared" si="15"/>
        <v>1</v>
      </c>
      <c r="AK15" s="253">
        <f t="shared" si="16"/>
        <v>0</v>
      </c>
      <c r="AL15" s="253">
        <f t="shared" si="17"/>
        <v>0</v>
      </c>
      <c r="AM15" s="254">
        <f t="shared" si="84"/>
        <v>0</v>
      </c>
      <c r="AN15" s="254">
        <f t="shared" si="18"/>
        <v>0</v>
      </c>
      <c r="AP15" s="253">
        <f t="shared" si="19"/>
        <v>0</v>
      </c>
      <c r="AQ15" s="253">
        <f t="shared" si="20"/>
        <v>0</v>
      </c>
      <c r="AR15" s="254">
        <f t="shared" si="85"/>
        <v>0</v>
      </c>
      <c r="AS15" s="254">
        <f t="shared" si="21"/>
        <v>0</v>
      </c>
      <c r="AU15" s="253">
        <f t="shared" si="22"/>
        <v>265</v>
      </c>
      <c r="AV15" s="253">
        <f t="shared" si="23"/>
        <v>49</v>
      </c>
      <c r="AW15" s="254">
        <f t="shared" si="86"/>
        <v>314</v>
      </c>
      <c r="AX15" s="254">
        <f t="shared" si="24"/>
        <v>3</v>
      </c>
      <c r="AZ15" s="253">
        <f t="shared" si="25"/>
        <v>276</v>
      </c>
      <c r="BA15" s="253">
        <f t="shared" si="26"/>
        <v>20</v>
      </c>
      <c r="BB15" s="254">
        <f t="shared" si="87"/>
        <v>296</v>
      </c>
      <c r="BC15" s="254">
        <f t="shared" si="27"/>
        <v>2</v>
      </c>
      <c r="BE15" s="253">
        <f t="shared" si="28"/>
        <v>107</v>
      </c>
      <c r="BF15" s="253">
        <f t="shared" si="29"/>
        <v>0</v>
      </c>
      <c r="BG15" s="254">
        <f t="shared" si="88"/>
        <v>107</v>
      </c>
      <c r="BH15" s="254">
        <f t="shared" si="30"/>
        <v>1</v>
      </c>
      <c r="BJ15" s="253">
        <f t="shared" si="31"/>
        <v>56</v>
      </c>
      <c r="BK15" s="253">
        <f t="shared" si="32"/>
        <v>0</v>
      </c>
      <c r="BL15" s="254">
        <f t="shared" si="89"/>
        <v>56</v>
      </c>
      <c r="BM15" s="254">
        <f t="shared" si="33"/>
        <v>1</v>
      </c>
      <c r="BO15" s="253">
        <f t="shared" si="34"/>
        <v>66</v>
      </c>
      <c r="BP15" s="253">
        <f t="shared" si="35"/>
        <v>0</v>
      </c>
      <c r="BQ15" s="254">
        <f t="shared" si="90"/>
        <v>66</v>
      </c>
      <c r="BR15" s="254">
        <f t="shared" si="36"/>
        <v>1</v>
      </c>
      <c r="BT15" s="253">
        <f t="shared" si="37"/>
        <v>117</v>
      </c>
      <c r="BU15" s="253">
        <f t="shared" si="38"/>
        <v>5</v>
      </c>
      <c r="BV15" s="254">
        <f t="shared" si="91"/>
        <v>122</v>
      </c>
      <c r="BW15" s="254">
        <f t="shared" si="39"/>
        <v>1</v>
      </c>
      <c r="BY15" s="253">
        <f t="shared" si="40"/>
        <v>45</v>
      </c>
      <c r="BZ15" s="253">
        <f t="shared" si="41"/>
        <v>1</v>
      </c>
      <c r="CA15" s="254">
        <f t="shared" si="92"/>
        <v>46</v>
      </c>
      <c r="CB15" s="254">
        <f t="shared" si="42"/>
        <v>1</v>
      </c>
      <c r="CD15" s="253">
        <f t="shared" si="43"/>
        <v>0</v>
      </c>
      <c r="CE15" s="253">
        <f t="shared" si="44"/>
        <v>0</v>
      </c>
      <c r="CF15" s="254">
        <f t="shared" si="93"/>
        <v>0</v>
      </c>
      <c r="CG15" s="254">
        <f t="shared" si="45"/>
        <v>0</v>
      </c>
      <c r="CI15" s="253">
        <f t="shared" si="46"/>
        <v>0</v>
      </c>
      <c r="CJ15" s="253">
        <f t="shared" si="47"/>
        <v>0</v>
      </c>
      <c r="CK15" s="254">
        <f t="shared" si="94"/>
        <v>0</v>
      </c>
      <c r="CL15" s="254">
        <f t="shared" si="48"/>
        <v>0</v>
      </c>
      <c r="CN15" s="253">
        <f t="shared" si="49"/>
        <v>13</v>
      </c>
      <c r="CO15" s="253">
        <f t="shared" si="50"/>
        <v>0</v>
      </c>
      <c r="CP15" s="254">
        <f t="shared" si="95"/>
        <v>13</v>
      </c>
      <c r="CQ15" s="254">
        <f t="shared" si="51"/>
        <v>1</v>
      </c>
      <c r="CS15" s="253">
        <f t="shared" si="52"/>
        <v>0</v>
      </c>
      <c r="CT15" s="253">
        <f t="shared" si="53"/>
        <v>0</v>
      </c>
      <c r="CU15" s="254">
        <f t="shared" si="96"/>
        <v>0</v>
      </c>
      <c r="CV15" s="254">
        <f t="shared" si="54"/>
        <v>0</v>
      </c>
      <c r="CX15" s="253">
        <f t="shared" si="55"/>
        <v>25</v>
      </c>
      <c r="CY15" s="253">
        <f t="shared" si="56"/>
        <v>2</v>
      </c>
      <c r="CZ15" s="254">
        <f t="shared" si="97"/>
        <v>27</v>
      </c>
      <c r="DA15" s="254">
        <f t="shared" si="57"/>
        <v>1</v>
      </c>
      <c r="DC15" s="253">
        <f t="shared" si="58"/>
        <v>0</v>
      </c>
      <c r="DD15" s="253">
        <f t="shared" si="59"/>
        <v>0</v>
      </c>
      <c r="DE15" s="254">
        <f t="shared" si="98"/>
        <v>0</v>
      </c>
      <c r="DF15" s="254">
        <f t="shared" si="60"/>
        <v>0</v>
      </c>
      <c r="DH15" s="253">
        <f t="shared" si="61"/>
        <v>33</v>
      </c>
      <c r="DI15" s="253">
        <f t="shared" si="62"/>
        <v>0</v>
      </c>
      <c r="DJ15" s="254">
        <f t="shared" si="99"/>
        <v>33</v>
      </c>
      <c r="DK15" s="254">
        <f t="shared" si="63"/>
        <v>1</v>
      </c>
      <c r="DM15" s="253">
        <f t="shared" si="64"/>
        <v>49</v>
      </c>
      <c r="DN15" s="253">
        <f t="shared" si="65"/>
        <v>0</v>
      </c>
      <c r="DO15" s="254">
        <f t="shared" si="100"/>
        <v>49</v>
      </c>
      <c r="DP15" s="254">
        <f t="shared" si="66"/>
        <v>1</v>
      </c>
      <c r="DR15" s="253">
        <f t="shared" si="67"/>
        <v>56</v>
      </c>
      <c r="DS15" s="253">
        <f t="shared" si="68"/>
        <v>0</v>
      </c>
      <c r="DT15" s="254">
        <f t="shared" si="101"/>
        <v>56</v>
      </c>
      <c r="DU15" s="254">
        <f t="shared" si="69"/>
        <v>1</v>
      </c>
      <c r="DW15" s="253">
        <f t="shared" si="70"/>
        <v>44</v>
      </c>
      <c r="DX15" s="253">
        <f t="shared" si="71"/>
        <v>9</v>
      </c>
      <c r="DY15" s="254">
        <f t="shared" si="102"/>
        <v>53</v>
      </c>
      <c r="DZ15" s="254">
        <f t="shared" si="72"/>
        <v>2</v>
      </c>
      <c r="EB15" s="253">
        <f t="shared" si="73"/>
        <v>18</v>
      </c>
      <c r="EC15" s="253">
        <f t="shared" si="74"/>
        <v>1</v>
      </c>
      <c r="ED15" s="254">
        <f t="shared" si="103"/>
        <v>19</v>
      </c>
      <c r="EE15" s="254">
        <f t="shared" si="75"/>
        <v>1</v>
      </c>
      <c r="EG15" s="253">
        <f t="shared" si="76"/>
        <v>0</v>
      </c>
      <c r="EH15" s="253">
        <f t="shared" si="77"/>
        <v>0</v>
      </c>
      <c r="EI15" s="254">
        <f t="shared" si="104"/>
        <v>0</v>
      </c>
      <c r="EJ15" s="254">
        <f t="shared" si="78"/>
        <v>0</v>
      </c>
    </row>
    <row r="16" spans="1:140" ht="18" customHeight="1">
      <c r="A16" s="241">
        <v>1989</v>
      </c>
      <c r="B16" s="744" t="str">
        <f t="shared" si="105"/>
        <v>H1</v>
      </c>
      <c r="C16" s="242" t="s">
        <v>8204</v>
      </c>
      <c r="D16" s="243" t="s">
        <v>8205</v>
      </c>
      <c r="E16" s="244">
        <v>62</v>
      </c>
      <c r="F16" s="245">
        <v>0</v>
      </c>
      <c r="G16" s="246">
        <f t="shared" si="0"/>
        <v>62</v>
      </c>
      <c r="H16" s="243" t="s">
        <v>8206</v>
      </c>
      <c r="J16" s="258">
        <v>2001</v>
      </c>
      <c r="K16" s="259" t="s">
        <v>8207</v>
      </c>
      <c r="L16" s="264">
        <f t="shared" si="1"/>
        <v>1759</v>
      </c>
      <c r="M16" s="265">
        <f t="shared" si="2"/>
        <v>99</v>
      </c>
      <c r="N16" s="254">
        <f t="shared" si="79"/>
        <v>1858</v>
      </c>
      <c r="O16" s="254">
        <f t="shared" si="3"/>
        <v>22</v>
      </c>
      <c r="P16" s="248"/>
      <c r="Q16" s="253">
        <f t="shared" si="4"/>
        <v>177</v>
      </c>
      <c r="R16" s="253">
        <f t="shared" si="5"/>
        <v>0</v>
      </c>
      <c r="S16" s="254">
        <f t="shared" si="80"/>
        <v>177</v>
      </c>
      <c r="T16" s="254">
        <f t="shared" si="6"/>
        <v>2</v>
      </c>
      <c r="U16" s="248"/>
      <c r="V16" s="253">
        <f t="shared" si="7"/>
        <v>22</v>
      </c>
      <c r="W16" s="253">
        <f t="shared" si="8"/>
        <v>0</v>
      </c>
      <c r="X16" s="254">
        <f t="shared" si="81"/>
        <v>22</v>
      </c>
      <c r="Y16" s="254">
        <f t="shared" si="9"/>
        <v>2</v>
      </c>
      <c r="Z16" s="248"/>
      <c r="AA16" s="253">
        <f t="shared" si="10"/>
        <v>363</v>
      </c>
      <c r="AB16" s="253">
        <f t="shared" si="11"/>
        <v>9</v>
      </c>
      <c r="AC16" s="254">
        <f t="shared" si="82"/>
        <v>372</v>
      </c>
      <c r="AD16" s="254">
        <f t="shared" si="12"/>
        <v>1</v>
      </c>
      <c r="AF16" s="253">
        <f t="shared" si="13"/>
        <v>66</v>
      </c>
      <c r="AG16" s="253">
        <f t="shared" si="14"/>
        <v>9</v>
      </c>
      <c r="AH16" s="254">
        <f t="shared" si="83"/>
        <v>75</v>
      </c>
      <c r="AI16" s="254">
        <f t="shared" si="15"/>
        <v>1</v>
      </c>
      <c r="AK16" s="253">
        <f t="shared" si="16"/>
        <v>0</v>
      </c>
      <c r="AL16" s="253">
        <f t="shared" si="17"/>
        <v>0</v>
      </c>
      <c r="AM16" s="254">
        <f t="shared" si="84"/>
        <v>0</v>
      </c>
      <c r="AN16" s="254">
        <f t="shared" si="18"/>
        <v>0</v>
      </c>
      <c r="AP16" s="253">
        <f t="shared" si="19"/>
        <v>0</v>
      </c>
      <c r="AQ16" s="253">
        <f t="shared" si="20"/>
        <v>0</v>
      </c>
      <c r="AR16" s="254">
        <f t="shared" si="85"/>
        <v>0</v>
      </c>
      <c r="AS16" s="254">
        <f t="shared" si="21"/>
        <v>0</v>
      </c>
      <c r="AU16" s="253">
        <f t="shared" si="22"/>
        <v>279</v>
      </c>
      <c r="AV16" s="253">
        <f t="shared" si="23"/>
        <v>45</v>
      </c>
      <c r="AW16" s="254">
        <f t="shared" si="86"/>
        <v>324</v>
      </c>
      <c r="AX16" s="254">
        <f t="shared" si="24"/>
        <v>3</v>
      </c>
      <c r="AZ16" s="253">
        <f t="shared" si="25"/>
        <v>294</v>
      </c>
      <c r="BA16" s="253">
        <f t="shared" si="26"/>
        <v>17</v>
      </c>
      <c r="BB16" s="254">
        <f t="shared" si="87"/>
        <v>311</v>
      </c>
      <c r="BC16" s="254">
        <f t="shared" si="27"/>
        <v>2</v>
      </c>
      <c r="BE16" s="253">
        <f t="shared" si="28"/>
        <v>116</v>
      </c>
      <c r="BF16" s="253">
        <f t="shared" si="29"/>
        <v>0</v>
      </c>
      <c r="BG16" s="254">
        <f t="shared" si="88"/>
        <v>116</v>
      </c>
      <c r="BH16" s="254">
        <f t="shared" si="30"/>
        <v>1</v>
      </c>
      <c r="BJ16" s="253">
        <f t="shared" si="31"/>
        <v>60</v>
      </c>
      <c r="BK16" s="253">
        <f t="shared" si="32"/>
        <v>0</v>
      </c>
      <c r="BL16" s="254">
        <f t="shared" si="89"/>
        <v>60</v>
      </c>
      <c r="BM16" s="254">
        <f t="shared" si="33"/>
        <v>1</v>
      </c>
      <c r="BO16" s="253">
        <f t="shared" si="34"/>
        <v>0</v>
      </c>
      <c r="BP16" s="253">
        <f t="shared" si="35"/>
        <v>0</v>
      </c>
      <c r="BQ16" s="254">
        <f t="shared" si="90"/>
        <v>0</v>
      </c>
      <c r="BR16" s="254">
        <f t="shared" si="36"/>
        <v>0</v>
      </c>
      <c r="BT16" s="253">
        <f t="shared" si="37"/>
        <v>109</v>
      </c>
      <c r="BU16" s="253">
        <f t="shared" si="38"/>
        <v>4</v>
      </c>
      <c r="BV16" s="254">
        <f t="shared" si="91"/>
        <v>113</v>
      </c>
      <c r="BW16" s="254">
        <f t="shared" si="39"/>
        <v>1</v>
      </c>
      <c r="BY16" s="253">
        <f t="shared" si="40"/>
        <v>41</v>
      </c>
      <c r="BZ16" s="253">
        <f t="shared" si="41"/>
        <v>2</v>
      </c>
      <c r="CA16" s="254">
        <f t="shared" si="92"/>
        <v>43</v>
      </c>
      <c r="CB16" s="254">
        <f t="shared" si="42"/>
        <v>1</v>
      </c>
      <c r="CD16" s="253">
        <f t="shared" si="43"/>
        <v>0</v>
      </c>
      <c r="CE16" s="253">
        <f t="shared" si="44"/>
        <v>0</v>
      </c>
      <c r="CF16" s="254">
        <f t="shared" si="93"/>
        <v>0</v>
      </c>
      <c r="CG16" s="254">
        <f t="shared" si="45"/>
        <v>0</v>
      </c>
      <c r="CI16" s="253">
        <f t="shared" si="46"/>
        <v>0</v>
      </c>
      <c r="CJ16" s="253">
        <f t="shared" si="47"/>
        <v>0</v>
      </c>
      <c r="CK16" s="254">
        <f t="shared" si="94"/>
        <v>0</v>
      </c>
      <c r="CL16" s="254">
        <f t="shared" si="48"/>
        <v>0</v>
      </c>
      <c r="CN16" s="253">
        <f t="shared" si="49"/>
        <v>25</v>
      </c>
      <c r="CO16" s="253">
        <f t="shared" si="50"/>
        <v>0</v>
      </c>
      <c r="CP16" s="254">
        <f t="shared" si="95"/>
        <v>25</v>
      </c>
      <c r="CQ16" s="254">
        <f t="shared" si="51"/>
        <v>1</v>
      </c>
      <c r="CS16" s="253">
        <f t="shared" si="52"/>
        <v>0</v>
      </c>
      <c r="CT16" s="253">
        <f t="shared" si="53"/>
        <v>0</v>
      </c>
      <c r="CU16" s="254">
        <f t="shared" si="96"/>
        <v>0</v>
      </c>
      <c r="CV16" s="254">
        <f t="shared" si="54"/>
        <v>0</v>
      </c>
      <c r="CX16" s="253">
        <f t="shared" si="55"/>
        <v>0</v>
      </c>
      <c r="CY16" s="253">
        <f t="shared" si="56"/>
        <v>0</v>
      </c>
      <c r="CZ16" s="254">
        <f t="shared" si="97"/>
        <v>0</v>
      </c>
      <c r="DA16" s="254">
        <f t="shared" si="57"/>
        <v>0</v>
      </c>
      <c r="DC16" s="253">
        <f t="shared" si="58"/>
        <v>0</v>
      </c>
      <c r="DD16" s="253">
        <f t="shared" si="59"/>
        <v>0</v>
      </c>
      <c r="DE16" s="254">
        <f t="shared" si="98"/>
        <v>0</v>
      </c>
      <c r="DF16" s="254">
        <f t="shared" si="60"/>
        <v>0</v>
      </c>
      <c r="DH16" s="253">
        <f t="shared" si="61"/>
        <v>52</v>
      </c>
      <c r="DI16" s="253">
        <f t="shared" si="62"/>
        <v>0</v>
      </c>
      <c r="DJ16" s="254">
        <f t="shared" si="99"/>
        <v>52</v>
      </c>
      <c r="DK16" s="254">
        <f t="shared" si="63"/>
        <v>1</v>
      </c>
      <c r="DM16" s="253">
        <f t="shared" si="64"/>
        <v>36</v>
      </c>
      <c r="DN16" s="253">
        <f t="shared" si="65"/>
        <v>0</v>
      </c>
      <c r="DO16" s="254">
        <f t="shared" si="100"/>
        <v>36</v>
      </c>
      <c r="DP16" s="254">
        <f t="shared" si="66"/>
        <v>1</v>
      </c>
      <c r="DR16" s="253">
        <f t="shared" si="67"/>
        <v>45</v>
      </c>
      <c r="DS16" s="253">
        <f t="shared" si="68"/>
        <v>0</v>
      </c>
      <c r="DT16" s="254">
        <f t="shared" si="101"/>
        <v>45</v>
      </c>
      <c r="DU16" s="254">
        <f t="shared" si="69"/>
        <v>1</v>
      </c>
      <c r="DW16" s="253">
        <f t="shared" si="70"/>
        <v>47</v>
      </c>
      <c r="DX16" s="253">
        <f t="shared" si="71"/>
        <v>12</v>
      </c>
      <c r="DY16" s="254">
        <f t="shared" si="102"/>
        <v>59</v>
      </c>
      <c r="DZ16" s="254">
        <f t="shared" si="72"/>
        <v>2</v>
      </c>
      <c r="EB16" s="253">
        <f t="shared" si="73"/>
        <v>27</v>
      </c>
      <c r="EC16" s="253">
        <f t="shared" si="74"/>
        <v>1</v>
      </c>
      <c r="ED16" s="254">
        <f t="shared" si="103"/>
        <v>28</v>
      </c>
      <c r="EE16" s="254">
        <f t="shared" si="75"/>
        <v>1</v>
      </c>
      <c r="EG16" s="253">
        <f t="shared" si="76"/>
        <v>0</v>
      </c>
      <c r="EH16" s="253">
        <f t="shared" si="77"/>
        <v>0</v>
      </c>
      <c r="EI16" s="254">
        <f t="shared" si="104"/>
        <v>0</v>
      </c>
      <c r="EJ16" s="254">
        <f t="shared" si="78"/>
        <v>0</v>
      </c>
    </row>
    <row r="17" spans="1:140" ht="18" customHeight="1">
      <c r="A17" s="241">
        <v>1990</v>
      </c>
      <c r="B17" s="744" t="str">
        <f t="shared" ref="B17:B80" si="106">TEXT(DATE(A17,4,1),"ge")</f>
        <v>H2</v>
      </c>
      <c r="C17" s="242" t="s">
        <v>1202</v>
      </c>
      <c r="D17" s="243" t="s">
        <v>8166</v>
      </c>
      <c r="E17" s="244">
        <v>111</v>
      </c>
      <c r="F17" s="245">
        <v>4</v>
      </c>
      <c r="G17" s="246">
        <f t="shared" si="0"/>
        <v>115</v>
      </c>
      <c r="H17" s="243" t="s">
        <v>8208</v>
      </c>
      <c r="J17" s="258">
        <v>2002</v>
      </c>
      <c r="K17" s="259" t="s">
        <v>8209</v>
      </c>
      <c r="L17" s="264">
        <f t="shared" si="1"/>
        <v>1676</v>
      </c>
      <c r="M17" s="265">
        <f t="shared" si="2"/>
        <v>98</v>
      </c>
      <c r="N17" s="254">
        <f t="shared" si="79"/>
        <v>1774</v>
      </c>
      <c r="O17" s="254">
        <f t="shared" si="3"/>
        <v>24</v>
      </c>
      <c r="P17" s="248"/>
      <c r="Q17" s="253">
        <f t="shared" si="4"/>
        <v>204</v>
      </c>
      <c r="R17" s="253">
        <f t="shared" si="5"/>
        <v>0</v>
      </c>
      <c r="S17" s="254">
        <f t="shared" si="80"/>
        <v>204</v>
      </c>
      <c r="T17" s="254">
        <f t="shared" si="6"/>
        <v>3</v>
      </c>
      <c r="U17" s="248"/>
      <c r="V17" s="253">
        <f t="shared" si="7"/>
        <v>6</v>
      </c>
      <c r="W17" s="253">
        <f t="shared" si="8"/>
        <v>0</v>
      </c>
      <c r="X17" s="254">
        <f t="shared" si="81"/>
        <v>6</v>
      </c>
      <c r="Y17" s="254">
        <f t="shared" si="9"/>
        <v>1</v>
      </c>
      <c r="Z17" s="248"/>
      <c r="AA17" s="253">
        <f t="shared" si="10"/>
        <v>0</v>
      </c>
      <c r="AB17" s="253">
        <f t="shared" si="11"/>
        <v>0</v>
      </c>
      <c r="AC17" s="254">
        <f t="shared" si="82"/>
        <v>0</v>
      </c>
      <c r="AD17" s="254">
        <f t="shared" si="12"/>
        <v>0</v>
      </c>
      <c r="AF17" s="253">
        <f t="shared" si="13"/>
        <v>95</v>
      </c>
      <c r="AG17" s="253">
        <f t="shared" si="14"/>
        <v>8</v>
      </c>
      <c r="AH17" s="254">
        <f t="shared" si="83"/>
        <v>103</v>
      </c>
      <c r="AI17" s="254">
        <f t="shared" si="15"/>
        <v>1</v>
      </c>
      <c r="AK17" s="253">
        <f t="shared" si="16"/>
        <v>0</v>
      </c>
      <c r="AL17" s="253">
        <f t="shared" si="17"/>
        <v>0</v>
      </c>
      <c r="AM17" s="254">
        <f t="shared" si="84"/>
        <v>0</v>
      </c>
      <c r="AN17" s="254">
        <f t="shared" si="18"/>
        <v>0</v>
      </c>
      <c r="AP17" s="253">
        <f t="shared" si="19"/>
        <v>0</v>
      </c>
      <c r="AQ17" s="253">
        <f t="shared" si="20"/>
        <v>0</v>
      </c>
      <c r="AR17" s="254">
        <f t="shared" si="85"/>
        <v>0</v>
      </c>
      <c r="AS17" s="254">
        <f t="shared" si="21"/>
        <v>0</v>
      </c>
      <c r="AU17" s="253">
        <f t="shared" si="22"/>
        <v>300</v>
      </c>
      <c r="AV17" s="253">
        <f t="shared" si="23"/>
        <v>53</v>
      </c>
      <c r="AW17" s="254">
        <f t="shared" si="86"/>
        <v>353</v>
      </c>
      <c r="AX17" s="254">
        <f t="shared" si="24"/>
        <v>3</v>
      </c>
      <c r="AZ17" s="253">
        <f t="shared" si="25"/>
        <v>308</v>
      </c>
      <c r="BA17" s="253">
        <f t="shared" si="26"/>
        <v>19</v>
      </c>
      <c r="BB17" s="254">
        <f t="shared" si="87"/>
        <v>327</v>
      </c>
      <c r="BC17" s="254">
        <f t="shared" si="27"/>
        <v>2</v>
      </c>
      <c r="BE17" s="253">
        <f t="shared" si="28"/>
        <v>137</v>
      </c>
      <c r="BF17" s="253">
        <f t="shared" si="29"/>
        <v>0</v>
      </c>
      <c r="BG17" s="254">
        <f t="shared" si="88"/>
        <v>137</v>
      </c>
      <c r="BH17" s="254">
        <f t="shared" si="30"/>
        <v>1</v>
      </c>
      <c r="BJ17" s="253">
        <f t="shared" si="31"/>
        <v>98</v>
      </c>
      <c r="BK17" s="253">
        <f t="shared" si="32"/>
        <v>0</v>
      </c>
      <c r="BL17" s="254">
        <f t="shared" si="89"/>
        <v>98</v>
      </c>
      <c r="BM17" s="254">
        <f t="shared" si="33"/>
        <v>1</v>
      </c>
      <c r="BO17" s="253">
        <f t="shared" si="34"/>
        <v>64</v>
      </c>
      <c r="BP17" s="253">
        <f t="shared" si="35"/>
        <v>0</v>
      </c>
      <c r="BQ17" s="254">
        <f t="shared" si="90"/>
        <v>64</v>
      </c>
      <c r="BR17" s="254">
        <f t="shared" si="36"/>
        <v>1</v>
      </c>
      <c r="BT17" s="253">
        <f t="shared" si="37"/>
        <v>102</v>
      </c>
      <c r="BU17" s="253">
        <f t="shared" si="38"/>
        <v>2</v>
      </c>
      <c r="BV17" s="254">
        <f t="shared" si="91"/>
        <v>104</v>
      </c>
      <c r="BW17" s="254">
        <f t="shared" si="39"/>
        <v>1</v>
      </c>
      <c r="BY17" s="253">
        <f t="shared" si="40"/>
        <v>44</v>
      </c>
      <c r="BZ17" s="253">
        <f t="shared" si="41"/>
        <v>0</v>
      </c>
      <c r="CA17" s="254">
        <f t="shared" si="92"/>
        <v>44</v>
      </c>
      <c r="CB17" s="254">
        <f t="shared" si="42"/>
        <v>1</v>
      </c>
      <c r="CD17" s="253">
        <f t="shared" si="43"/>
        <v>0</v>
      </c>
      <c r="CE17" s="253">
        <f t="shared" si="44"/>
        <v>0</v>
      </c>
      <c r="CF17" s="254">
        <f t="shared" si="93"/>
        <v>0</v>
      </c>
      <c r="CG17" s="254">
        <f t="shared" si="45"/>
        <v>0</v>
      </c>
      <c r="CI17" s="253">
        <f t="shared" si="46"/>
        <v>0</v>
      </c>
      <c r="CJ17" s="253">
        <f t="shared" si="47"/>
        <v>0</v>
      </c>
      <c r="CK17" s="254">
        <f t="shared" si="94"/>
        <v>0</v>
      </c>
      <c r="CL17" s="254">
        <f t="shared" si="48"/>
        <v>0</v>
      </c>
      <c r="CN17" s="253">
        <f t="shared" si="49"/>
        <v>12</v>
      </c>
      <c r="CO17" s="253">
        <f t="shared" si="50"/>
        <v>0</v>
      </c>
      <c r="CP17" s="254">
        <f t="shared" si="95"/>
        <v>12</v>
      </c>
      <c r="CQ17" s="254">
        <f t="shared" si="51"/>
        <v>1</v>
      </c>
      <c r="CS17" s="253">
        <f t="shared" si="52"/>
        <v>65</v>
      </c>
      <c r="CT17" s="253">
        <f t="shared" si="53"/>
        <v>0</v>
      </c>
      <c r="CU17" s="254">
        <f t="shared" si="96"/>
        <v>65</v>
      </c>
      <c r="CV17" s="254">
        <f t="shared" si="54"/>
        <v>1</v>
      </c>
      <c r="CX17" s="253">
        <f t="shared" si="55"/>
        <v>24</v>
      </c>
      <c r="CY17" s="253">
        <f t="shared" si="56"/>
        <v>1</v>
      </c>
      <c r="CZ17" s="254">
        <f t="shared" si="97"/>
        <v>25</v>
      </c>
      <c r="DA17" s="254">
        <f t="shared" si="57"/>
        <v>1</v>
      </c>
      <c r="DC17" s="253">
        <f t="shared" si="58"/>
        <v>0</v>
      </c>
      <c r="DD17" s="253">
        <f t="shared" si="59"/>
        <v>0</v>
      </c>
      <c r="DE17" s="254">
        <f t="shared" si="98"/>
        <v>0</v>
      </c>
      <c r="DF17" s="254">
        <f t="shared" si="60"/>
        <v>0</v>
      </c>
      <c r="DH17" s="253">
        <f t="shared" si="61"/>
        <v>35</v>
      </c>
      <c r="DI17" s="253">
        <f t="shared" si="62"/>
        <v>0</v>
      </c>
      <c r="DJ17" s="254">
        <f t="shared" si="99"/>
        <v>35</v>
      </c>
      <c r="DK17" s="254">
        <f t="shared" si="63"/>
        <v>1</v>
      </c>
      <c r="DM17" s="253">
        <f t="shared" si="64"/>
        <v>55</v>
      </c>
      <c r="DN17" s="253">
        <f t="shared" si="65"/>
        <v>0</v>
      </c>
      <c r="DO17" s="254">
        <f t="shared" si="100"/>
        <v>55</v>
      </c>
      <c r="DP17" s="254">
        <f t="shared" si="66"/>
        <v>1</v>
      </c>
      <c r="DR17" s="253">
        <f t="shared" si="67"/>
        <v>51</v>
      </c>
      <c r="DS17" s="253">
        <f t="shared" si="68"/>
        <v>1</v>
      </c>
      <c r="DT17" s="254">
        <f t="shared" si="101"/>
        <v>52</v>
      </c>
      <c r="DU17" s="254">
        <f t="shared" si="69"/>
        <v>1</v>
      </c>
      <c r="DW17" s="253">
        <f t="shared" si="70"/>
        <v>45</v>
      </c>
      <c r="DX17" s="253">
        <f t="shared" si="71"/>
        <v>13</v>
      </c>
      <c r="DY17" s="254">
        <f t="shared" si="102"/>
        <v>58</v>
      </c>
      <c r="DZ17" s="254">
        <f t="shared" si="72"/>
        <v>2</v>
      </c>
      <c r="EB17" s="253">
        <f t="shared" si="73"/>
        <v>31</v>
      </c>
      <c r="EC17" s="253">
        <f t="shared" si="74"/>
        <v>1</v>
      </c>
      <c r="ED17" s="254">
        <f t="shared" si="103"/>
        <v>32</v>
      </c>
      <c r="EE17" s="254">
        <f t="shared" si="75"/>
        <v>1</v>
      </c>
      <c r="EG17" s="253">
        <f t="shared" si="76"/>
        <v>0</v>
      </c>
      <c r="EH17" s="253">
        <f t="shared" si="77"/>
        <v>0</v>
      </c>
      <c r="EI17" s="254">
        <f t="shared" si="104"/>
        <v>0</v>
      </c>
      <c r="EJ17" s="254">
        <f t="shared" si="78"/>
        <v>0</v>
      </c>
    </row>
    <row r="18" spans="1:140" ht="18" customHeight="1">
      <c r="A18" s="241">
        <v>1990</v>
      </c>
      <c r="B18" s="744" t="str">
        <f t="shared" si="106"/>
        <v>H2</v>
      </c>
      <c r="C18" s="242" t="s">
        <v>1202</v>
      </c>
      <c r="D18" s="243" t="s">
        <v>8210</v>
      </c>
      <c r="E18" s="244">
        <v>0</v>
      </c>
      <c r="F18" s="245">
        <v>15</v>
      </c>
      <c r="G18" s="246">
        <f t="shared" si="0"/>
        <v>15</v>
      </c>
      <c r="H18" s="243" t="s">
        <v>8211</v>
      </c>
      <c r="J18" s="258">
        <v>2003</v>
      </c>
      <c r="K18" s="259" t="s">
        <v>8212</v>
      </c>
      <c r="L18" s="264">
        <f t="shared" si="1"/>
        <v>2080</v>
      </c>
      <c r="M18" s="265">
        <f t="shared" si="2"/>
        <v>140</v>
      </c>
      <c r="N18" s="254">
        <f t="shared" si="79"/>
        <v>2220</v>
      </c>
      <c r="O18" s="254">
        <f t="shared" si="3"/>
        <v>26</v>
      </c>
      <c r="P18" s="248"/>
      <c r="Q18" s="253">
        <f t="shared" si="4"/>
        <v>163</v>
      </c>
      <c r="R18" s="253">
        <f t="shared" si="5"/>
        <v>8</v>
      </c>
      <c r="S18" s="254">
        <f t="shared" si="80"/>
        <v>171</v>
      </c>
      <c r="T18" s="254">
        <f t="shared" si="6"/>
        <v>2</v>
      </c>
      <c r="U18" s="248"/>
      <c r="V18" s="253">
        <f t="shared" si="7"/>
        <v>79</v>
      </c>
      <c r="W18" s="253">
        <f t="shared" si="8"/>
        <v>1</v>
      </c>
      <c r="X18" s="254">
        <f t="shared" si="81"/>
        <v>80</v>
      </c>
      <c r="Y18" s="254">
        <f t="shared" si="9"/>
        <v>3</v>
      </c>
      <c r="Z18" s="248"/>
      <c r="AA18" s="253">
        <f t="shared" si="10"/>
        <v>260</v>
      </c>
      <c r="AB18" s="253">
        <f t="shared" si="11"/>
        <v>16</v>
      </c>
      <c r="AC18" s="254">
        <f t="shared" si="82"/>
        <v>276</v>
      </c>
      <c r="AD18" s="254">
        <f t="shared" si="12"/>
        <v>1</v>
      </c>
      <c r="AF18" s="253">
        <f t="shared" si="13"/>
        <v>121</v>
      </c>
      <c r="AG18" s="253">
        <f t="shared" si="14"/>
        <v>14</v>
      </c>
      <c r="AH18" s="254">
        <f t="shared" si="83"/>
        <v>135</v>
      </c>
      <c r="AI18" s="254">
        <f t="shared" si="15"/>
        <v>1</v>
      </c>
      <c r="AK18" s="253">
        <f t="shared" si="16"/>
        <v>0</v>
      </c>
      <c r="AL18" s="253">
        <f t="shared" si="17"/>
        <v>0</v>
      </c>
      <c r="AM18" s="254">
        <f t="shared" si="84"/>
        <v>0</v>
      </c>
      <c r="AN18" s="254">
        <f t="shared" si="18"/>
        <v>0</v>
      </c>
      <c r="AP18" s="253">
        <f t="shared" si="19"/>
        <v>0</v>
      </c>
      <c r="AQ18" s="253">
        <f t="shared" si="20"/>
        <v>0</v>
      </c>
      <c r="AR18" s="254">
        <f t="shared" si="85"/>
        <v>0</v>
      </c>
      <c r="AS18" s="254">
        <f t="shared" si="21"/>
        <v>0</v>
      </c>
      <c r="AU18" s="253">
        <f t="shared" si="22"/>
        <v>333</v>
      </c>
      <c r="AV18" s="253">
        <f t="shared" si="23"/>
        <v>47</v>
      </c>
      <c r="AW18" s="254">
        <f t="shared" si="86"/>
        <v>380</v>
      </c>
      <c r="AX18" s="254">
        <f t="shared" si="24"/>
        <v>3</v>
      </c>
      <c r="AZ18" s="253">
        <f t="shared" si="25"/>
        <v>286</v>
      </c>
      <c r="BA18" s="253">
        <f t="shared" si="26"/>
        <v>29</v>
      </c>
      <c r="BB18" s="254">
        <f t="shared" si="87"/>
        <v>315</v>
      </c>
      <c r="BC18" s="254">
        <f t="shared" si="27"/>
        <v>2</v>
      </c>
      <c r="BE18" s="253">
        <f t="shared" si="28"/>
        <v>156</v>
      </c>
      <c r="BF18" s="253">
        <f t="shared" si="29"/>
        <v>0</v>
      </c>
      <c r="BG18" s="254">
        <f t="shared" si="88"/>
        <v>156</v>
      </c>
      <c r="BH18" s="254">
        <f t="shared" si="30"/>
        <v>1</v>
      </c>
      <c r="BJ18" s="253">
        <f t="shared" si="31"/>
        <v>83</v>
      </c>
      <c r="BK18" s="253">
        <f t="shared" si="32"/>
        <v>2</v>
      </c>
      <c r="BL18" s="254">
        <f t="shared" si="89"/>
        <v>85</v>
      </c>
      <c r="BM18" s="254">
        <f t="shared" si="33"/>
        <v>1</v>
      </c>
      <c r="BO18" s="253">
        <f t="shared" si="34"/>
        <v>79</v>
      </c>
      <c r="BP18" s="253">
        <f t="shared" si="35"/>
        <v>0</v>
      </c>
      <c r="BQ18" s="254">
        <f t="shared" si="90"/>
        <v>79</v>
      </c>
      <c r="BR18" s="254">
        <f t="shared" si="36"/>
        <v>1</v>
      </c>
      <c r="BT18" s="253">
        <f t="shared" si="37"/>
        <v>120</v>
      </c>
      <c r="BU18" s="253">
        <f t="shared" si="38"/>
        <v>1</v>
      </c>
      <c r="BV18" s="254">
        <f t="shared" si="91"/>
        <v>121</v>
      </c>
      <c r="BW18" s="254">
        <f t="shared" si="39"/>
        <v>1</v>
      </c>
      <c r="BY18" s="253">
        <f t="shared" si="40"/>
        <v>0</v>
      </c>
      <c r="BZ18" s="253">
        <f t="shared" si="41"/>
        <v>0</v>
      </c>
      <c r="CA18" s="254">
        <f t="shared" si="92"/>
        <v>0</v>
      </c>
      <c r="CB18" s="254">
        <f t="shared" si="42"/>
        <v>0</v>
      </c>
      <c r="CD18" s="253">
        <f t="shared" si="43"/>
        <v>0</v>
      </c>
      <c r="CE18" s="253">
        <f t="shared" si="44"/>
        <v>0</v>
      </c>
      <c r="CF18" s="254">
        <f t="shared" si="93"/>
        <v>0</v>
      </c>
      <c r="CG18" s="254">
        <f t="shared" si="45"/>
        <v>0</v>
      </c>
      <c r="CI18" s="253">
        <f t="shared" si="46"/>
        <v>0</v>
      </c>
      <c r="CJ18" s="253">
        <f t="shared" si="47"/>
        <v>0</v>
      </c>
      <c r="CK18" s="254">
        <f t="shared" si="94"/>
        <v>0</v>
      </c>
      <c r="CL18" s="254">
        <f t="shared" si="48"/>
        <v>0</v>
      </c>
      <c r="CN18" s="253">
        <f t="shared" si="49"/>
        <v>31</v>
      </c>
      <c r="CO18" s="253">
        <f t="shared" si="50"/>
        <v>0</v>
      </c>
      <c r="CP18" s="254">
        <f t="shared" si="95"/>
        <v>31</v>
      </c>
      <c r="CQ18" s="254">
        <f t="shared" si="51"/>
        <v>1</v>
      </c>
      <c r="CS18" s="253">
        <f t="shared" si="52"/>
        <v>64</v>
      </c>
      <c r="CT18" s="253">
        <f t="shared" si="53"/>
        <v>0</v>
      </c>
      <c r="CU18" s="254">
        <f t="shared" si="96"/>
        <v>64</v>
      </c>
      <c r="CV18" s="254">
        <f t="shared" si="54"/>
        <v>1</v>
      </c>
      <c r="CX18" s="253">
        <f t="shared" si="55"/>
        <v>39</v>
      </c>
      <c r="CY18" s="253">
        <f t="shared" si="56"/>
        <v>1</v>
      </c>
      <c r="CZ18" s="254">
        <f t="shared" si="97"/>
        <v>40</v>
      </c>
      <c r="DA18" s="254">
        <f t="shared" si="57"/>
        <v>1</v>
      </c>
      <c r="DC18" s="253">
        <f t="shared" si="58"/>
        <v>0</v>
      </c>
      <c r="DD18" s="253">
        <f t="shared" si="59"/>
        <v>0</v>
      </c>
      <c r="DE18" s="254">
        <f t="shared" si="98"/>
        <v>0</v>
      </c>
      <c r="DF18" s="254">
        <f t="shared" si="60"/>
        <v>0</v>
      </c>
      <c r="DH18" s="253">
        <f t="shared" si="61"/>
        <v>29</v>
      </c>
      <c r="DI18" s="253">
        <f t="shared" si="62"/>
        <v>0</v>
      </c>
      <c r="DJ18" s="254">
        <f t="shared" si="99"/>
        <v>29</v>
      </c>
      <c r="DK18" s="254">
        <f t="shared" si="63"/>
        <v>1</v>
      </c>
      <c r="DM18" s="253">
        <f t="shared" si="64"/>
        <v>78</v>
      </c>
      <c r="DN18" s="253">
        <f t="shared" si="65"/>
        <v>0</v>
      </c>
      <c r="DO18" s="254">
        <f t="shared" si="100"/>
        <v>78</v>
      </c>
      <c r="DP18" s="254">
        <f t="shared" si="66"/>
        <v>1</v>
      </c>
      <c r="DR18" s="253">
        <f t="shared" si="67"/>
        <v>45</v>
      </c>
      <c r="DS18" s="253">
        <f t="shared" si="68"/>
        <v>5</v>
      </c>
      <c r="DT18" s="254">
        <f t="shared" si="101"/>
        <v>50</v>
      </c>
      <c r="DU18" s="254">
        <f t="shared" si="69"/>
        <v>1</v>
      </c>
      <c r="DW18" s="253">
        <f t="shared" si="70"/>
        <v>36</v>
      </c>
      <c r="DX18" s="253">
        <f t="shared" si="71"/>
        <v>12</v>
      </c>
      <c r="DY18" s="254">
        <f t="shared" si="102"/>
        <v>48</v>
      </c>
      <c r="DZ18" s="254">
        <f t="shared" si="72"/>
        <v>2</v>
      </c>
      <c r="EB18" s="253">
        <f t="shared" si="73"/>
        <v>25</v>
      </c>
      <c r="EC18" s="253">
        <f t="shared" si="74"/>
        <v>2</v>
      </c>
      <c r="ED18" s="254">
        <f t="shared" si="103"/>
        <v>27</v>
      </c>
      <c r="EE18" s="254">
        <f t="shared" si="75"/>
        <v>1</v>
      </c>
      <c r="EG18" s="253">
        <f t="shared" si="76"/>
        <v>53</v>
      </c>
      <c r="EH18" s="253">
        <f t="shared" si="77"/>
        <v>2</v>
      </c>
      <c r="EI18" s="254">
        <f t="shared" si="104"/>
        <v>55</v>
      </c>
      <c r="EJ18" s="254">
        <f t="shared" si="78"/>
        <v>1</v>
      </c>
    </row>
    <row r="19" spans="1:140" ht="18" customHeight="1">
      <c r="A19" s="241">
        <v>1990</v>
      </c>
      <c r="B19" s="744" t="str">
        <f t="shared" si="106"/>
        <v>H2</v>
      </c>
      <c r="C19" s="242" t="s">
        <v>1203</v>
      </c>
      <c r="D19" s="243" t="s">
        <v>8172</v>
      </c>
      <c r="E19" s="244">
        <v>154</v>
      </c>
      <c r="F19" s="245">
        <v>0</v>
      </c>
      <c r="G19" s="246">
        <f t="shared" si="0"/>
        <v>154</v>
      </c>
      <c r="H19" s="243" t="s">
        <v>8213</v>
      </c>
      <c r="J19" s="258">
        <v>2004</v>
      </c>
      <c r="K19" s="259" t="s">
        <v>8214</v>
      </c>
      <c r="L19" s="264">
        <f t="shared" si="1"/>
        <v>2012</v>
      </c>
      <c r="M19" s="265">
        <f t="shared" si="2"/>
        <v>145</v>
      </c>
      <c r="N19" s="254">
        <f t="shared" si="79"/>
        <v>2157</v>
      </c>
      <c r="O19" s="254">
        <f t="shared" si="3"/>
        <v>26</v>
      </c>
      <c r="P19" s="248"/>
      <c r="Q19" s="253">
        <f t="shared" si="4"/>
        <v>236</v>
      </c>
      <c r="R19" s="253">
        <f t="shared" si="5"/>
        <v>0</v>
      </c>
      <c r="S19" s="254">
        <f t="shared" si="80"/>
        <v>236</v>
      </c>
      <c r="T19" s="254">
        <f t="shared" si="6"/>
        <v>3</v>
      </c>
      <c r="U19" s="248"/>
      <c r="V19" s="253">
        <f t="shared" si="7"/>
        <v>75</v>
      </c>
      <c r="W19" s="253">
        <f t="shared" si="8"/>
        <v>0</v>
      </c>
      <c r="X19" s="254">
        <f t="shared" si="81"/>
        <v>75</v>
      </c>
      <c r="Y19" s="254">
        <f t="shared" si="9"/>
        <v>3</v>
      </c>
      <c r="Z19" s="248"/>
      <c r="AA19" s="253">
        <f t="shared" si="10"/>
        <v>0</v>
      </c>
      <c r="AB19" s="253">
        <f t="shared" si="11"/>
        <v>0</v>
      </c>
      <c r="AC19" s="254">
        <f t="shared" si="82"/>
        <v>0</v>
      </c>
      <c r="AD19" s="254">
        <f t="shared" si="12"/>
        <v>0</v>
      </c>
      <c r="AF19" s="253">
        <f t="shared" si="13"/>
        <v>240</v>
      </c>
      <c r="AG19" s="253">
        <f t="shared" si="14"/>
        <v>48</v>
      </c>
      <c r="AH19" s="254">
        <f t="shared" si="83"/>
        <v>288</v>
      </c>
      <c r="AI19" s="254">
        <f t="shared" si="15"/>
        <v>1</v>
      </c>
      <c r="AK19" s="253">
        <f t="shared" si="16"/>
        <v>0</v>
      </c>
      <c r="AL19" s="253">
        <f t="shared" si="17"/>
        <v>0</v>
      </c>
      <c r="AM19" s="254">
        <f t="shared" si="84"/>
        <v>0</v>
      </c>
      <c r="AN19" s="254">
        <f t="shared" si="18"/>
        <v>0</v>
      </c>
      <c r="AP19" s="253">
        <f t="shared" si="19"/>
        <v>0</v>
      </c>
      <c r="AQ19" s="253">
        <f t="shared" si="20"/>
        <v>0</v>
      </c>
      <c r="AR19" s="254">
        <f t="shared" si="85"/>
        <v>0</v>
      </c>
      <c r="AS19" s="254">
        <f t="shared" si="21"/>
        <v>0</v>
      </c>
      <c r="AU19" s="253">
        <f t="shared" si="22"/>
        <v>339</v>
      </c>
      <c r="AV19" s="253">
        <f t="shared" si="23"/>
        <v>40</v>
      </c>
      <c r="AW19" s="254">
        <f t="shared" si="86"/>
        <v>379</v>
      </c>
      <c r="AX19" s="254">
        <f t="shared" si="24"/>
        <v>3</v>
      </c>
      <c r="AZ19" s="253">
        <f t="shared" si="25"/>
        <v>290</v>
      </c>
      <c r="BA19" s="253">
        <f t="shared" si="26"/>
        <v>18</v>
      </c>
      <c r="BB19" s="254">
        <f t="shared" si="87"/>
        <v>308</v>
      </c>
      <c r="BC19" s="254">
        <f t="shared" si="27"/>
        <v>2</v>
      </c>
      <c r="BE19" s="253">
        <f t="shared" si="28"/>
        <v>219</v>
      </c>
      <c r="BF19" s="253">
        <f t="shared" si="29"/>
        <v>4</v>
      </c>
      <c r="BG19" s="254">
        <f t="shared" si="88"/>
        <v>223</v>
      </c>
      <c r="BH19" s="254">
        <f t="shared" si="30"/>
        <v>1</v>
      </c>
      <c r="BJ19" s="253">
        <f t="shared" si="31"/>
        <v>20</v>
      </c>
      <c r="BK19" s="253">
        <f t="shared" si="32"/>
        <v>0</v>
      </c>
      <c r="BL19" s="254">
        <f t="shared" si="89"/>
        <v>20</v>
      </c>
      <c r="BM19" s="254">
        <f t="shared" si="33"/>
        <v>1</v>
      </c>
      <c r="BO19" s="253">
        <f t="shared" si="34"/>
        <v>83</v>
      </c>
      <c r="BP19" s="253">
        <f t="shared" si="35"/>
        <v>2</v>
      </c>
      <c r="BQ19" s="254">
        <f t="shared" si="90"/>
        <v>85</v>
      </c>
      <c r="BR19" s="254">
        <f t="shared" si="36"/>
        <v>1</v>
      </c>
      <c r="BT19" s="253">
        <f t="shared" si="37"/>
        <v>123</v>
      </c>
      <c r="BU19" s="253">
        <f t="shared" si="38"/>
        <v>4</v>
      </c>
      <c r="BV19" s="254">
        <f t="shared" si="91"/>
        <v>127</v>
      </c>
      <c r="BW19" s="254">
        <f t="shared" si="39"/>
        <v>1</v>
      </c>
      <c r="BY19" s="253">
        <f t="shared" si="40"/>
        <v>17</v>
      </c>
      <c r="BZ19" s="253">
        <f t="shared" si="41"/>
        <v>0</v>
      </c>
      <c r="CA19" s="254">
        <f t="shared" si="92"/>
        <v>17</v>
      </c>
      <c r="CB19" s="254">
        <f t="shared" si="42"/>
        <v>1</v>
      </c>
      <c r="CD19" s="253">
        <f t="shared" si="43"/>
        <v>0</v>
      </c>
      <c r="CE19" s="253">
        <f t="shared" si="44"/>
        <v>0</v>
      </c>
      <c r="CF19" s="254">
        <f t="shared" si="93"/>
        <v>0</v>
      </c>
      <c r="CG19" s="254">
        <f t="shared" si="45"/>
        <v>0</v>
      </c>
      <c r="CI19" s="253">
        <f t="shared" si="46"/>
        <v>0</v>
      </c>
      <c r="CJ19" s="253">
        <f t="shared" si="47"/>
        <v>0</v>
      </c>
      <c r="CK19" s="254">
        <f t="shared" si="94"/>
        <v>0</v>
      </c>
      <c r="CL19" s="254">
        <f t="shared" si="48"/>
        <v>0</v>
      </c>
      <c r="CN19" s="253">
        <f t="shared" si="49"/>
        <v>32</v>
      </c>
      <c r="CO19" s="253">
        <f t="shared" si="50"/>
        <v>1</v>
      </c>
      <c r="CP19" s="254">
        <f t="shared" si="95"/>
        <v>33</v>
      </c>
      <c r="CQ19" s="254">
        <f t="shared" si="51"/>
        <v>1</v>
      </c>
      <c r="CS19" s="253">
        <f t="shared" si="52"/>
        <v>63</v>
      </c>
      <c r="CT19" s="253">
        <f t="shared" si="53"/>
        <v>0</v>
      </c>
      <c r="CU19" s="254">
        <f t="shared" si="96"/>
        <v>63</v>
      </c>
      <c r="CV19" s="254">
        <f t="shared" si="54"/>
        <v>1</v>
      </c>
      <c r="CX19" s="253">
        <f t="shared" si="55"/>
        <v>39</v>
      </c>
      <c r="CY19" s="253">
        <f t="shared" si="56"/>
        <v>3</v>
      </c>
      <c r="CZ19" s="254">
        <f t="shared" si="97"/>
        <v>42</v>
      </c>
      <c r="DA19" s="254">
        <f t="shared" si="57"/>
        <v>1</v>
      </c>
      <c r="DC19" s="253">
        <f t="shared" si="58"/>
        <v>0</v>
      </c>
      <c r="DD19" s="253">
        <f t="shared" si="59"/>
        <v>0</v>
      </c>
      <c r="DE19" s="254">
        <f t="shared" si="98"/>
        <v>0</v>
      </c>
      <c r="DF19" s="254">
        <f t="shared" si="60"/>
        <v>0</v>
      </c>
      <c r="DH19" s="253">
        <f t="shared" si="61"/>
        <v>31</v>
      </c>
      <c r="DI19" s="253">
        <f t="shared" si="62"/>
        <v>0</v>
      </c>
      <c r="DJ19" s="254">
        <f t="shared" si="99"/>
        <v>31</v>
      </c>
      <c r="DK19" s="254">
        <f t="shared" si="63"/>
        <v>1</v>
      </c>
      <c r="DM19" s="253">
        <f t="shared" si="64"/>
        <v>75</v>
      </c>
      <c r="DN19" s="253">
        <f t="shared" si="65"/>
        <v>0</v>
      </c>
      <c r="DO19" s="254">
        <f t="shared" si="100"/>
        <v>75</v>
      </c>
      <c r="DP19" s="254">
        <f t="shared" si="66"/>
        <v>1</v>
      </c>
      <c r="DR19" s="253">
        <f t="shared" si="67"/>
        <v>47</v>
      </c>
      <c r="DS19" s="253">
        <f t="shared" si="68"/>
        <v>1</v>
      </c>
      <c r="DT19" s="254">
        <f t="shared" si="101"/>
        <v>48</v>
      </c>
      <c r="DU19" s="254">
        <f t="shared" si="69"/>
        <v>1</v>
      </c>
      <c r="DW19" s="253">
        <f t="shared" si="70"/>
        <v>51</v>
      </c>
      <c r="DX19" s="253">
        <f t="shared" si="71"/>
        <v>24</v>
      </c>
      <c r="DY19" s="254">
        <f t="shared" si="102"/>
        <v>75</v>
      </c>
      <c r="DZ19" s="254">
        <f t="shared" si="72"/>
        <v>2</v>
      </c>
      <c r="EB19" s="253">
        <f t="shared" si="73"/>
        <v>32</v>
      </c>
      <c r="EC19" s="253">
        <f t="shared" si="74"/>
        <v>0</v>
      </c>
      <c r="ED19" s="254">
        <f t="shared" si="103"/>
        <v>32</v>
      </c>
      <c r="EE19" s="254">
        <f t="shared" si="75"/>
        <v>1</v>
      </c>
      <c r="EG19" s="253">
        <f t="shared" si="76"/>
        <v>0</v>
      </c>
      <c r="EH19" s="253">
        <f t="shared" si="77"/>
        <v>0</v>
      </c>
      <c r="EI19" s="254">
        <f t="shared" si="104"/>
        <v>0</v>
      </c>
      <c r="EJ19" s="254">
        <f t="shared" si="78"/>
        <v>0</v>
      </c>
    </row>
    <row r="20" spans="1:140" ht="18" customHeight="1">
      <c r="A20" s="241">
        <v>1990</v>
      </c>
      <c r="B20" s="744" t="str">
        <f t="shared" si="106"/>
        <v>H2</v>
      </c>
      <c r="C20" s="242" t="s">
        <v>1203</v>
      </c>
      <c r="D20" s="243" t="s">
        <v>8215</v>
      </c>
      <c r="E20" s="244">
        <v>32</v>
      </c>
      <c r="F20" s="245">
        <v>0</v>
      </c>
      <c r="G20" s="246">
        <f t="shared" si="0"/>
        <v>32</v>
      </c>
      <c r="H20" s="243" t="s">
        <v>8216</v>
      </c>
      <c r="J20" s="258">
        <v>2005</v>
      </c>
      <c r="K20" s="259" t="s">
        <v>8217</v>
      </c>
      <c r="L20" s="264">
        <f t="shared" si="1"/>
        <v>1796</v>
      </c>
      <c r="M20" s="265">
        <f t="shared" si="2"/>
        <v>110</v>
      </c>
      <c r="N20" s="254">
        <f t="shared" si="79"/>
        <v>1906</v>
      </c>
      <c r="O20" s="254">
        <f t="shared" si="3"/>
        <v>26</v>
      </c>
      <c r="P20" s="248"/>
      <c r="Q20" s="253">
        <f t="shared" si="4"/>
        <v>142</v>
      </c>
      <c r="R20" s="253">
        <f t="shared" si="5"/>
        <v>9</v>
      </c>
      <c r="S20" s="254">
        <f t="shared" si="80"/>
        <v>151</v>
      </c>
      <c r="T20" s="254">
        <f t="shared" si="6"/>
        <v>2</v>
      </c>
      <c r="U20" s="248"/>
      <c r="V20" s="253">
        <f t="shared" si="7"/>
        <v>25</v>
      </c>
      <c r="W20" s="253">
        <f t="shared" si="8"/>
        <v>0</v>
      </c>
      <c r="X20" s="254">
        <f t="shared" si="81"/>
        <v>25</v>
      </c>
      <c r="Y20" s="254">
        <f t="shared" si="9"/>
        <v>2</v>
      </c>
      <c r="Z20" s="248"/>
      <c r="AA20" s="253">
        <f t="shared" si="10"/>
        <v>88</v>
      </c>
      <c r="AB20" s="253">
        <f t="shared" si="11"/>
        <v>11</v>
      </c>
      <c r="AC20" s="254">
        <f t="shared" si="82"/>
        <v>99</v>
      </c>
      <c r="AD20" s="254">
        <f t="shared" si="12"/>
        <v>1</v>
      </c>
      <c r="AF20" s="253">
        <f t="shared" si="13"/>
        <v>99</v>
      </c>
      <c r="AG20" s="253">
        <f t="shared" si="14"/>
        <v>14</v>
      </c>
      <c r="AH20" s="254">
        <f t="shared" si="83"/>
        <v>113</v>
      </c>
      <c r="AI20" s="254">
        <f t="shared" si="15"/>
        <v>1</v>
      </c>
      <c r="AK20" s="253">
        <f t="shared" si="16"/>
        <v>56</v>
      </c>
      <c r="AL20" s="253">
        <f t="shared" si="17"/>
        <v>0</v>
      </c>
      <c r="AM20" s="254">
        <f t="shared" si="84"/>
        <v>56</v>
      </c>
      <c r="AN20" s="254">
        <f t="shared" si="18"/>
        <v>1</v>
      </c>
      <c r="AP20" s="253">
        <f t="shared" si="19"/>
        <v>0</v>
      </c>
      <c r="AQ20" s="253">
        <f t="shared" si="20"/>
        <v>0</v>
      </c>
      <c r="AR20" s="254">
        <f t="shared" si="85"/>
        <v>0</v>
      </c>
      <c r="AS20" s="254">
        <f t="shared" si="21"/>
        <v>0</v>
      </c>
      <c r="AU20" s="253">
        <f t="shared" si="22"/>
        <v>325</v>
      </c>
      <c r="AV20" s="253">
        <f t="shared" si="23"/>
        <v>46</v>
      </c>
      <c r="AW20" s="254">
        <f t="shared" si="86"/>
        <v>371</v>
      </c>
      <c r="AX20" s="254">
        <f t="shared" si="24"/>
        <v>3</v>
      </c>
      <c r="AZ20" s="253">
        <f t="shared" si="25"/>
        <v>291</v>
      </c>
      <c r="BA20" s="253">
        <f t="shared" si="26"/>
        <v>12</v>
      </c>
      <c r="BB20" s="254">
        <f t="shared" si="87"/>
        <v>303</v>
      </c>
      <c r="BC20" s="254">
        <f t="shared" si="27"/>
        <v>2</v>
      </c>
      <c r="BE20" s="253">
        <f t="shared" si="28"/>
        <v>192</v>
      </c>
      <c r="BF20" s="253">
        <f t="shared" si="29"/>
        <v>1</v>
      </c>
      <c r="BG20" s="254">
        <f t="shared" si="88"/>
        <v>193</v>
      </c>
      <c r="BH20" s="254">
        <f t="shared" si="30"/>
        <v>1</v>
      </c>
      <c r="BJ20" s="253">
        <f t="shared" si="31"/>
        <v>22</v>
      </c>
      <c r="BK20" s="253">
        <f t="shared" si="32"/>
        <v>1</v>
      </c>
      <c r="BL20" s="254">
        <f t="shared" si="89"/>
        <v>23</v>
      </c>
      <c r="BM20" s="254">
        <f t="shared" si="33"/>
        <v>1</v>
      </c>
      <c r="BO20" s="253">
        <f t="shared" si="34"/>
        <v>72</v>
      </c>
      <c r="BP20" s="253">
        <f t="shared" si="35"/>
        <v>1</v>
      </c>
      <c r="BQ20" s="254">
        <f t="shared" si="90"/>
        <v>73</v>
      </c>
      <c r="BR20" s="254">
        <f t="shared" si="36"/>
        <v>1</v>
      </c>
      <c r="BT20" s="253">
        <f t="shared" si="37"/>
        <v>109</v>
      </c>
      <c r="BU20" s="253">
        <f t="shared" si="38"/>
        <v>2</v>
      </c>
      <c r="BV20" s="254">
        <f t="shared" si="91"/>
        <v>111</v>
      </c>
      <c r="BW20" s="254">
        <f t="shared" si="39"/>
        <v>1</v>
      </c>
      <c r="BY20" s="253">
        <f t="shared" si="40"/>
        <v>18</v>
      </c>
      <c r="BZ20" s="253">
        <f t="shared" si="41"/>
        <v>0</v>
      </c>
      <c r="CA20" s="254">
        <f t="shared" si="92"/>
        <v>18</v>
      </c>
      <c r="CB20" s="254">
        <f t="shared" si="42"/>
        <v>1</v>
      </c>
      <c r="CD20" s="253">
        <f t="shared" si="43"/>
        <v>0</v>
      </c>
      <c r="CE20" s="253">
        <f t="shared" si="44"/>
        <v>0</v>
      </c>
      <c r="CF20" s="254">
        <f t="shared" si="93"/>
        <v>0</v>
      </c>
      <c r="CG20" s="254">
        <f t="shared" si="45"/>
        <v>0</v>
      </c>
      <c r="CI20" s="253">
        <f t="shared" si="46"/>
        <v>0</v>
      </c>
      <c r="CJ20" s="253">
        <f t="shared" si="47"/>
        <v>0</v>
      </c>
      <c r="CK20" s="254">
        <f t="shared" si="94"/>
        <v>0</v>
      </c>
      <c r="CL20" s="254">
        <f t="shared" si="48"/>
        <v>0</v>
      </c>
      <c r="CN20" s="253">
        <f t="shared" si="49"/>
        <v>26</v>
      </c>
      <c r="CO20" s="253">
        <f t="shared" si="50"/>
        <v>1</v>
      </c>
      <c r="CP20" s="254">
        <f t="shared" si="95"/>
        <v>27</v>
      </c>
      <c r="CQ20" s="254">
        <f t="shared" si="51"/>
        <v>1</v>
      </c>
      <c r="CS20" s="253">
        <f t="shared" si="52"/>
        <v>54</v>
      </c>
      <c r="CT20" s="253">
        <f t="shared" si="53"/>
        <v>0</v>
      </c>
      <c r="CU20" s="254">
        <f t="shared" si="96"/>
        <v>54</v>
      </c>
      <c r="CV20" s="254">
        <f t="shared" si="54"/>
        <v>1</v>
      </c>
      <c r="CX20" s="253">
        <f t="shared" si="55"/>
        <v>35</v>
      </c>
      <c r="CY20" s="253">
        <f t="shared" si="56"/>
        <v>3</v>
      </c>
      <c r="CZ20" s="254">
        <f t="shared" si="97"/>
        <v>38</v>
      </c>
      <c r="DA20" s="254">
        <f t="shared" si="57"/>
        <v>1</v>
      </c>
      <c r="DC20" s="253">
        <f t="shared" si="58"/>
        <v>0</v>
      </c>
      <c r="DD20" s="253">
        <f t="shared" si="59"/>
        <v>0</v>
      </c>
      <c r="DE20" s="254">
        <f t="shared" si="98"/>
        <v>0</v>
      </c>
      <c r="DF20" s="254">
        <f t="shared" si="60"/>
        <v>0</v>
      </c>
      <c r="DH20" s="253">
        <f t="shared" si="61"/>
        <v>32</v>
      </c>
      <c r="DI20" s="253">
        <f t="shared" si="62"/>
        <v>0</v>
      </c>
      <c r="DJ20" s="254">
        <f t="shared" si="99"/>
        <v>32</v>
      </c>
      <c r="DK20" s="254">
        <f t="shared" si="63"/>
        <v>1</v>
      </c>
      <c r="DM20" s="253">
        <f t="shared" si="64"/>
        <v>66</v>
      </c>
      <c r="DN20" s="253">
        <f t="shared" si="65"/>
        <v>1</v>
      </c>
      <c r="DO20" s="254">
        <f t="shared" si="100"/>
        <v>67</v>
      </c>
      <c r="DP20" s="254">
        <f t="shared" si="66"/>
        <v>1</v>
      </c>
      <c r="DR20" s="253">
        <f t="shared" si="67"/>
        <v>54</v>
      </c>
      <c r="DS20" s="253">
        <f t="shared" si="68"/>
        <v>3</v>
      </c>
      <c r="DT20" s="254">
        <f t="shared" si="101"/>
        <v>57</v>
      </c>
      <c r="DU20" s="254">
        <f t="shared" si="69"/>
        <v>1</v>
      </c>
      <c r="DW20" s="253">
        <f t="shared" si="70"/>
        <v>55</v>
      </c>
      <c r="DX20" s="253">
        <f t="shared" si="71"/>
        <v>5</v>
      </c>
      <c r="DY20" s="254">
        <f t="shared" si="102"/>
        <v>60</v>
      </c>
      <c r="DZ20" s="254">
        <f t="shared" si="72"/>
        <v>2</v>
      </c>
      <c r="EB20" s="253">
        <f t="shared" si="73"/>
        <v>35</v>
      </c>
      <c r="EC20" s="253">
        <f t="shared" si="74"/>
        <v>0</v>
      </c>
      <c r="ED20" s="254">
        <f t="shared" si="103"/>
        <v>35</v>
      </c>
      <c r="EE20" s="254">
        <f t="shared" si="75"/>
        <v>1</v>
      </c>
      <c r="EG20" s="253">
        <f t="shared" si="76"/>
        <v>0</v>
      </c>
      <c r="EH20" s="253">
        <f t="shared" si="77"/>
        <v>0</v>
      </c>
      <c r="EI20" s="254">
        <f t="shared" si="104"/>
        <v>0</v>
      </c>
      <c r="EJ20" s="254">
        <f t="shared" si="78"/>
        <v>0</v>
      </c>
    </row>
    <row r="21" spans="1:140" ht="18" customHeight="1">
      <c r="A21" s="241">
        <v>1990</v>
      </c>
      <c r="B21" s="744" t="str">
        <f t="shared" si="106"/>
        <v>H2</v>
      </c>
      <c r="C21" s="242" t="s">
        <v>8136</v>
      </c>
      <c r="D21" s="243" t="s">
        <v>8218</v>
      </c>
      <c r="E21" s="244">
        <v>179</v>
      </c>
      <c r="F21" s="245">
        <v>0</v>
      </c>
      <c r="G21" s="246">
        <f t="shared" si="0"/>
        <v>179</v>
      </c>
      <c r="H21" s="243" t="s">
        <v>8213</v>
      </c>
      <c r="J21" s="258">
        <v>2006</v>
      </c>
      <c r="K21" s="259" t="s">
        <v>8219</v>
      </c>
      <c r="L21" s="264">
        <f t="shared" si="1"/>
        <v>1837</v>
      </c>
      <c r="M21" s="265">
        <f t="shared" si="2"/>
        <v>140</v>
      </c>
      <c r="N21" s="254">
        <f t="shared" si="79"/>
        <v>1977</v>
      </c>
      <c r="O21" s="254">
        <f t="shared" si="3"/>
        <v>29</v>
      </c>
      <c r="P21" s="248"/>
      <c r="Q21" s="253">
        <f t="shared" si="4"/>
        <v>168</v>
      </c>
      <c r="R21" s="253">
        <f t="shared" si="5"/>
        <v>9</v>
      </c>
      <c r="S21" s="254">
        <f t="shared" si="80"/>
        <v>177</v>
      </c>
      <c r="T21" s="254">
        <f t="shared" si="6"/>
        <v>3</v>
      </c>
      <c r="U21" s="248"/>
      <c r="V21" s="253">
        <f t="shared" si="7"/>
        <v>77</v>
      </c>
      <c r="W21" s="253">
        <f t="shared" si="8"/>
        <v>1</v>
      </c>
      <c r="X21" s="254">
        <f t="shared" si="81"/>
        <v>78</v>
      </c>
      <c r="Y21" s="254">
        <f t="shared" si="9"/>
        <v>3</v>
      </c>
      <c r="Z21" s="248"/>
      <c r="AA21" s="253">
        <f t="shared" si="10"/>
        <v>110</v>
      </c>
      <c r="AB21" s="253">
        <f t="shared" si="11"/>
        <v>4</v>
      </c>
      <c r="AC21" s="254">
        <f t="shared" si="82"/>
        <v>114</v>
      </c>
      <c r="AD21" s="254">
        <f t="shared" si="12"/>
        <v>1</v>
      </c>
      <c r="AF21" s="253">
        <f t="shared" si="13"/>
        <v>103</v>
      </c>
      <c r="AG21" s="253">
        <f t="shared" si="14"/>
        <v>21</v>
      </c>
      <c r="AH21" s="254">
        <f t="shared" si="83"/>
        <v>124</v>
      </c>
      <c r="AI21" s="254">
        <f t="shared" si="15"/>
        <v>1</v>
      </c>
      <c r="AK21" s="253">
        <f t="shared" si="16"/>
        <v>0</v>
      </c>
      <c r="AL21" s="253">
        <f t="shared" si="17"/>
        <v>0</v>
      </c>
      <c r="AM21" s="254">
        <f t="shared" si="84"/>
        <v>0</v>
      </c>
      <c r="AN21" s="254">
        <f t="shared" si="18"/>
        <v>0</v>
      </c>
      <c r="AP21" s="253">
        <f t="shared" si="19"/>
        <v>0</v>
      </c>
      <c r="AQ21" s="253">
        <f t="shared" si="20"/>
        <v>0</v>
      </c>
      <c r="AR21" s="254">
        <f t="shared" si="85"/>
        <v>0</v>
      </c>
      <c r="AS21" s="254">
        <f t="shared" si="21"/>
        <v>0</v>
      </c>
      <c r="AU21" s="253">
        <f t="shared" si="22"/>
        <v>309</v>
      </c>
      <c r="AV21" s="253">
        <f t="shared" si="23"/>
        <v>53</v>
      </c>
      <c r="AW21" s="254">
        <f t="shared" si="86"/>
        <v>362</v>
      </c>
      <c r="AX21" s="254">
        <f t="shared" si="24"/>
        <v>3</v>
      </c>
      <c r="AZ21" s="253">
        <f t="shared" si="25"/>
        <v>288</v>
      </c>
      <c r="BA21" s="253">
        <f t="shared" si="26"/>
        <v>19</v>
      </c>
      <c r="BB21" s="254">
        <f t="shared" si="87"/>
        <v>307</v>
      </c>
      <c r="BC21" s="254">
        <f t="shared" si="27"/>
        <v>2</v>
      </c>
      <c r="BE21" s="253">
        <f t="shared" si="28"/>
        <v>165</v>
      </c>
      <c r="BF21" s="253">
        <f t="shared" si="29"/>
        <v>1</v>
      </c>
      <c r="BG21" s="254">
        <f t="shared" si="88"/>
        <v>166</v>
      </c>
      <c r="BH21" s="254">
        <f t="shared" si="30"/>
        <v>1</v>
      </c>
      <c r="BJ21" s="253">
        <f t="shared" si="31"/>
        <v>15</v>
      </c>
      <c r="BK21" s="253">
        <f t="shared" si="32"/>
        <v>1</v>
      </c>
      <c r="BL21" s="254">
        <f t="shared" si="89"/>
        <v>16</v>
      </c>
      <c r="BM21" s="254">
        <f t="shared" si="33"/>
        <v>1</v>
      </c>
      <c r="BO21" s="253">
        <f t="shared" si="34"/>
        <v>72</v>
      </c>
      <c r="BP21" s="253">
        <f t="shared" si="35"/>
        <v>1</v>
      </c>
      <c r="BQ21" s="254">
        <f t="shared" si="90"/>
        <v>73</v>
      </c>
      <c r="BR21" s="254">
        <f t="shared" si="36"/>
        <v>1</v>
      </c>
      <c r="BT21" s="253">
        <f t="shared" si="37"/>
        <v>113</v>
      </c>
      <c r="BU21" s="253">
        <f t="shared" si="38"/>
        <v>10</v>
      </c>
      <c r="BV21" s="254">
        <f t="shared" si="91"/>
        <v>123</v>
      </c>
      <c r="BW21" s="254">
        <f t="shared" si="39"/>
        <v>1</v>
      </c>
      <c r="BY21" s="253">
        <f t="shared" si="40"/>
        <v>14</v>
      </c>
      <c r="BZ21" s="253">
        <f t="shared" si="41"/>
        <v>0</v>
      </c>
      <c r="CA21" s="254">
        <f t="shared" si="92"/>
        <v>14</v>
      </c>
      <c r="CB21" s="254">
        <f t="shared" si="42"/>
        <v>1</v>
      </c>
      <c r="CD21" s="253">
        <f t="shared" si="43"/>
        <v>20</v>
      </c>
      <c r="CE21" s="253">
        <f t="shared" si="44"/>
        <v>2</v>
      </c>
      <c r="CF21" s="254">
        <f t="shared" si="93"/>
        <v>22</v>
      </c>
      <c r="CG21" s="254">
        <f t="shared" si="45"/>
        <v>1</v>
      </c>
      <c r="CI21" s="253">
        <f t="shared" si="46"/>
        <v>0</v>
      </c>
      <c r="CJ21" s="253">
        <f t="shared" si="47"/>
        <v>0</v>
      </c>
      <c r="CK21" s="254">
        <f t="shared" si="94"/>
        <v>0</v>
      </c>
      <c r="CL21" s="254">
        <f t="shared" si="48"/>
        <v>0</v>
      </c>
      <c r="CN21" s="253">
        <f t="shared" si="49"/>
        <v>30</v>
      </c>
      <c r="CO21" s="253">
        <f t="shared" si="50"/>
        <v>0</v>
      </c>
      <c r="CP21" s="254">
        <f t="shared" si="95"/>
        <v>30</v>
      </c>
      <c r="CQ21" s="254">
        <f t="shared" si="51"/>
        <v>1</v>
      </c>
      <c r="CS21" s="253">
        <f t="shared" si="52"/>
        <v>61</v>
      </c>
      <c r="CT21" s="253">
        <f t="shared" si="53"/>
        <v>0</v>
      </c>
      <c r="CU21" s="254">
        <f t="shared" si="96"/>
        <v>61</v>
      </c>
      <c r="CV21" s="254">
        <f t="shared" si="54"/>
        <v>1</v>
      </c>
      <c r="CX21" s="253">
        <f t="shared" si="55"/>
        <v>30</v>
      </c>
      <c r="CY21" s="253">
        <f t="shared" si="56"/>
        <v>4</v>
      </c>
      <c r="CZ21" s="254">
        <f t="shared" si="97"/>
        <v>34</v>
      </c>
      <c r="DA21" s="254">
        <f t="shared" si="57"/>
        <v>1</v>
      </c>
      <c r="DC21" s="253">
        <f t="shared" si="58"/>
        <v>14</v>
      </c>
      <c r="DD21" s="253">
        <f t="shared" si="59"/>
        <v>0</v>
      </c>
      <c r="DE21" s="254">
        <f t="shared" si="98"/>
        <v>14</v>
      </c>
      <c r="DF21" s="254">
        <f t="shared" si="60"/>
        <v>1</v>
      </c>
      <c r="DH21" s="253">
        <f t="shared" si="61"/>
        <v>42</v>
      </c>
      <c r="DI21" s="253">
        <f t="shared" si="62"/>
        <v>0</v>
      </c>
      <c r="DJ21" s="254">
        <f t="shared" si="99"/>
        <v>42</v>
      </c>
      <c r="DK21" s="254">
        <f t="shared" si="63"/>
        <v>1</v>
      </c>
      <c r="DM21" s="253">
        <f t="shared" si="64"/>
        <v>80</v>
      </c>
      <c r="DN21" s="253">
        <f t="shared" si="65"/>
        <v>0</v>
      </c>
      <c r="DO21" s="254">
        <f t="shared" si="100"/>
        <v>80</v>
      </c>
      <c r="DP21" s="254">
        <f t="shared" si="66"/>
        <v>1</v>
      </c>
      <c r="DR21" s="253">
        <f t="shared" si="67"/>
        <v>67</v>
      </c>
      <c r="DS21" s="253">
        <f t="shared" si="68"/>
        <v>1</v>
      </c>
      <c r="DT21" s="254">
        <f t="shared" si="101"/>
        <v>68</v>
      </c>
      <c r="DU21" s="254">
        <f t="shared" si="69"/>
        <v>1</v>
      </c>
      <c r="DW21" s="253">
        <f t="shared" si="70"/>
        <v>38</v>
      </c>
      <c r="DX21" s="253">
        <f t="shared" si="71"/>
        <v>12</v>
      </c>
      <c r="DY21" s="254">
        <f t="shared" si="102"/>
        <v>50</v>
      </c>
      <c r="DZ21" s="254">
        <f t="shared" si="72"/>
        <v>2</v>
      </c>
      <c r="EB21" s="253">
        <f t="shared" si="73"/>
        <v>21</v>
      </c>
      <c r="EC21" s="253">
        <f t="shared" si="74"/>
        <v>1</v>
      </c>
      <c r="ED21" s="254">
        <f t="shared" si="103"/>
        <v>22</v>
      </c>
      <c r="EE21" s="254">
        <f t="shared" si="75"/>
        <v>1</v>
      </c>
      <c r="EG21" s="253">
        <f t="shared" si="76"/>
        <v>0</v>
      </c>
      <c r="EH21" s="253">
        <f t="shared" si="77"/>
        <v>0</v>
      </c>
      <c r="EI21" s="254">
        <f t="shared" si="104"/>
        <v>0</v>
      </c>
      <c r="EJ21" s="254">
        <f t="shared" si="78"/>
        <v>0</v>
      </c>
    </row>
    <row r="22" spans="1:140" ht="18" customHeight="1">
      <c r="A22" s="241">
        <v>1990</v>
      </c>
      <c r="B22" s="744" t="str">
        <f t="shared" si="106"/>
        <v>H2</v>
      </c>
      <c r="C22" s="242" t="s">
        <v>8136</v>
      </c>
      <c r="D22" s="243" t="s">
        <v>8220</v>
      </c>
      <c r="E22" s="244">
        <v>0</v>
      </c>
      <c r="F22" s="245">
        <v>16</v>
      </c>
      <c r="G22" s="246">
        <f t="shared" si="0"/>
        <v>16</v>
      </c>
      <c r="H22" s="243" t="s">
        <v>8221</v>
      </c>
      <c r="J22" s="258">
        <v>2007</v>
      </c>
      <c r="K22" s="259" t="s">
        <v>8222</v>
      </c>
      <c r="L22" s="264">
        <f t="shared" si="1"/>
        <v>1844</v>
      </c>
      <c r="M22" s="265">
        <f t="shared" si="2"/>
        <v>142</v>
      </c>
      <c r="N22" s="254">
        <f t="shared" si="79"/>
        <v>1986</v>
      </c>
      <c r="O22" s="254">
        <f t="shared" si="3"/>
        <v>28</v>
      </c>
      <c r="P22" s="248"/>
      <c r="Q22" s="253">
        <f t="shared" si="4"/>
        <v>143</v>
      </c>
      <c r="R22" s="253">
        <f t="shared" si="5"/>
        <v>11</v>
      </c>
      <c r="S22" s="254">
        <f t="shared" si="80"/>
        <v>154</v>
      </c>
      <c r="T22" s="254">
        <f t="shared" si="6"/>
        <v>2</v>
      </c>
      <c r="U22" s="248"/>
      <c r="V22" s="253">
        <f t="shared" si="7"/>
        <v>24</v>
      </c>
      <c r="W22" s="253">
        <f t="shared" si="8"/>
        <v>1</v>
      </c>
      <c r="X22" s="254">
        <f t="shared" si="81"/>
        <v>25</v>
      </c>
      <c r="Y22" s="254">
        <f t="shared" si="9"/>
        <v>2</v>
      </c>
      <c r="Z22" s="248"/>
      <c r="AA22" s="253">
        <f t="shared" si="10"/>
        <v>116</v>
      </c>
      <c r="AB22" s="253">
        <f t="shared" si="11"/>
        <v>4</v>
      </c>
      <c r="AC22" s="254">
        <f t="shared" si="82"/>
        <v>120</v>
      </c>
      <c r="AD22" s="254">
        <f t="shared" si="12"/>
        <v>1</v>
      </c>
      <c r="AF22" s="253">
        <f t="shared" si="13"/>
        <v>100</v>
      </c>
      <c r="AG22" s="253">
        <f t="shared" si="14"/>
        <v>16</v>
      </c>
      <c r="AH22" s="254">
        <f t="shared" si="83"/>
        <v>116</v>
      </c>
      <c r="AI22" s="254">
        <f t="shared" si="15"/>
        <v>1</v>
      </c>
      <c r="AK22" s="253">
        <f t="shared" si="16"/>
        <v>63</v>
      </c>
      <c r="AL22" s="253">
        <f t="shared" si="17"/>
        <v>5</v>
      </c>
      <c r="AM22" s="254">
        <f t="shared" si="84"/>
        <v>68</v>
      </c>
      <c r="AN22" s="254">
        <f t="shared" si="18"/>
        <v>1</v>
      </c>
      <c r="AP22" s="253">
        <f t="shared" si="19"/>
        <v>0</v>
      </c>
      <c r="AQ22" s="253">
        <f t="shared" si="20"/>
        <v>0</v>
      </c>
      <c r="AR22" s="254">
        <f t="shared" si="85"/>
        <v>0</v>
      </c>
      <c r="AS22" s="254">
        <f t="shared" si="21"/>
        <v>0</v>
      </c>
      <c r="AU22" s="253">
        <f t="shared" si="22"/>
        <v>289</v>
      </c>
      <c r="AV22" s="253">
        <f t="shared" si="23"/>
        <v>54</v>
      </c>
      <c r="AW22" s="254">
        <f t="shared" si="86"/>
        <v>343</v>
      </c>
      <c r="AX22" s="254">
        <f t="shared" si="24"/>
        <v>3</v>
      </c>
      <c r="AZ22" s="253">
        <f t="shared" si="25"/>
        <v>294</v>
      </c>
      <c r="BA22" s="253">
        <f t="shared" si="26"/>
        <v>21</v>
      </c>
      <c r="BB22" s="254">
        <f t="shared" si="87"/>
        <v>315</v>
      </c>
      <c r="BC22" s="254">
        <f t="shared" si="27"/>
        <v>2</v>
      </c>
      <c r="BE22" s="253">
        <f t="shared" si="28"/>
        <v>207</v>
      </c>
      <c r="BF22" s="253">
        <f t="shared" si="29"/>
        <v>2</v>
      </c>
      <c r="BG22" s="254">
        <f t="shared" si="88"/>
        <v>209</v>
      </c>
      <c r="BH22" s="254">
        <f t="shared" si="30"/>
        <v>1</v>
      </c>
      <c r="BJ22" s="253">
        <f t="shared" si="31"/>
        <v>11</v>
      </c>
      <c r="BK22" s="253">
        <f t="shared" si="32"/>
        <v>0</v>
      </c>
      <c r="BL22" s="254">
        <f t="shared" si="89"/>
        <v>11</v>
      </c>
      <c r="BM22" s="254">
        <f t="shared" si="33"/>
        <v>1</v>
      </c>
      <c r="BO22" s="253">
        <f t="shared" si="34"/>
        <v>85</v>
      </c>
      <c r="BP22" s="253">
        <f t="shared" si="35"/>
        <v>1</v>
      </c>
      <c r="BQ22" s="254">
        <f t="shared" si="90"/>
        <v>86</v>
      </c>
      <c r="BR22" s="254">
        <f t="shared" si="36"/>
        <v>1</v>
      </c>
      <c r="BT22" s="253">
        <f t="shared" si="37"/>
        <v>101</v>
      </c>
      <c r="BU22" s="253">
        <f t="shared" si="38"/>
        <v>4</v>
      </c>
      <c r="BV22" s="254">
        <f t="shared" si="91"/>
        <v>105</v>
      </c>
      <c r="BW22" s="254">
        <f t="shared" si="39"/>
        <v>1</v>
      </c>
      <c r="BY22" s="253">
        <f t="shared" si="40"/>
        <v>10</v>
      </c>
      <c r="BZ22" s="253">
        <f t="shared" si="41"/>
        <v>0</v>
      </c>
      <c r="CA22" s="254">
        <f t="shared" si="92"/>
        <v>10</v>
      </c>
      <c r="CB22" s="254">
        <f t="shared" si="42"/>
        <v>1</v>
      </c>
      <c r="CD22" s="253">
        <f t="shared" si="43"/>
        <v>16</v>
      </c>
      <c r="CE22" s="253">
        <f t="shared" si="44"/>
        <v>2</v>
      </c>
      <c r="CF22" s="254">
        <f t="shared" si="93"/>
        <v>18</v>
      </c>
      <c r="CG22" s="254">
        <f t="shared" si="45"/>
        <v>1</v>
      </c>
      <c r="CI22" s="253">
        <f t="shared" si="46"/>
        <v>0</v>
      </c>
      <c r="CJ22" s="253">
        <f t="shared" si="47"/>
        <v>0</v>
      </c>
      <c r="CK22" s="254">
        <f t="shared" si="94"/>
        <v>0</v>
      </c>
      <c r="CL22" s="254">
        <f t="shared" si="48"/>
        <v>0</v>
      </c>
      <c r="CN22" s="253">
        <f t="shared" si="49"/>
        <v>32</v>
      </c>
      <c r="CO22" s="253">
        <f t="shared" si="50"/>
        <v>0</v>
      </c>
      <c r="CP22" s="254">
        <f t="shared" si="95"/>
        <v>32</v>
      </c>
      <c r="CQ22" s="254">
        <f t="shared" si="51"/>
        <v>1</v>
      </c>
      <c r="CS22" s="253">
        <f t="shared" si="52"/>
        <v>48</v>
      </c>
      <c r="CT22" s="253">
        <f t="shared" si="53"/>
        <v>0</v>
      </c>
      <c r="CU22" s="254">
        <f t="shared" si="96"/>
        <v>48</v>
      </c>
      <c r="CV22" s="254">
        <f t="shared" si="54"/>
        <v>1</v>
      </c>
      <c r="CX22" s="253">
        <f t="shared" si="55"/>
        <v>31</v>
      </c>
      <c r="CY22" s="253">
        <f t="shared" si="56"/>
        <v>1</v>
      </c>
      <c r="CZ22" s="254">
        <f t="shared" si="97"/>
        <v>32</v>
      </c>
      <c r="DA22" s="254">
        <f t="shared" si="57"/>
        <v>1</v>
      </c>
      <c r="DC22" s="253">
        <f t="shared" si="58"/>
        <v>29</v>
      </c>
      <c r="DD22" s="253">
        <f t="shared" si="59"/>
        <v>0</v>
      </c>
      <c r="DE22" s="254">
        <f t="shared" si="98"/>
        <v>29</v>
      </c>
      <c r="DF22" s="254">
        <f t="shared" si="60"/>
        <v>1</v>
      </c>
      <c r="DH22" s="253">
        <f t="shared" si="61"/>
        <v>41</v>
      </c>
      <c r="DI22" s="253">
        <f t="shared" si="62"/>
        <v>0</v>
      </c>
      <c r="DJ22" s="254">
        <f t="shared" si="99"/>
        <v>41</v>
      </c>
      <c r="DK22" s="254">
        <f t="shared" si="63"/>
        <v>1</v>
      </c>
      <c r="DM22" s="253">
        <f t="shared" si="64"/>
        <v>79</v>
      </c>
      <c r="DN22" s="253">
        <f t="shared" si="65"/>
        <v>4</v>
      </c>
      <c r="DO22" s="254">
        <f t="shared" si="100"/>
        <v>83</v>
      </c>
      <c r="DP22" s="254">
        <f t="shared" si="66"/>
        <v>1</v>
      </c>
      <c r="DR22" s="253">
        <f t="shared" si="67"/>
        <v>55</v>
      </c>
      <c r="DS22" s="253">
        <f t="shared" si="68"/>
        <v>3</v>
      </c>
      <c r="DT22" s="254">
        <f t="shared" si="101"/>
        <v>58</v>
      </c>
      <c r="DU22" s="254">
        <f t="shared" si="69"/>
        <v>1</v>
      </c>
      <c r="DW22" s="253">
        <f t="shared" si="70"/>
        <v>42</v>
      </c>
      <c r="DX22" s="253">
        <f t="shared" si="71"/>
        <v>13</v>
      </c>
      <c r="DY22" s="254">
        <f t="shared" si="102"/>
        <v>55</v>
      </c>
      <c r="DZ22" s="254">
        <f t="shared" si="72"/>
        <v>2</v>
      </c>
      <c r="EB22" s="253">
        <f t="shared" si="73"/>
        <v>28</v>
      </c>
      <c r="EC22" s="253">
        <f t="shared" si="74"/>
        <v>0</v>
      </c>
      <c r="ED22" s="254">
        <f t="shared" si="103"/>
        <v>28</v>
      </c>
      <c r="EE22" s="254">
        <f t="shared" si="75"/>
        <v>1</v>
      </c>
      <c r="EG22" s="253">
        <f t="shared" si="76"/>
        <v>0</v>
      </c>
      <c r="EH22" s="253">
        <f t="shared" si="77"/>
        <v>0</v>
      </c>
      <c r="EI22" s="254">
        <f t="shared" si="104"/>
        <v>0</v>
      </c>
      <c r="EJ22" s="254">
        <f t="shared" si="78"/>
        <v>0</v>
      </c>
    </row>
    <row r="23" spans="1:140" ht="18" customHeight="1">
      <c r="A23" s="241">
        <v>1990</v>
      </c>
      <c r="B23" s="744" t="str">
        <f t="shared" si="106"/>
        <v>H2</v>
      </c>
      <c r="C23" s="242" t="s">
        <v>1209</v>
      </c>
      <c r="D23" s="243" t="s">
        <v>8223</v>
      </c>
      <c r="E23" s="244">
        <v>12</v>
      </c>
      <c r="F23" s="245">
        <v>0</v>
      </c>
      <c r="G23" s="246">
        <f t="shared" si="0"/>
        <v>12</v>
      </c>
      <c r="H23" s="243" t="s">
        <v>8224</v>
      </c>
      <c r="J23" s="258">
        <v>2008</v>
      </c>
      <c r="K23" s="259" t="s">
        <v>8225</v>
      </c>
      <c r="L23" s="264">
        <f t="shared" si="1"/>
        <v>1747</v>
      </c>
      <c r="M23" s="265">
        <f t="shared" si="2"/>
        <v>123</v>
      </c>
      <c r="N23" s="254">
        <f t="shared" si="79"/>
        <v>1870</v>
      </c>
      <c r="O23" s="254">
        <f t="shared" si="3"/>
        <v>28</v>
      </c>
      <c r="P23" s="248"/>
      <c r="Q23" s="253">
        <f t="shared" si="4"/>
        <v>172</v>
      </c>
      <c r="R23" s="253">
        <f t="shared" si="5"/>
        <v>12</v>
      </c>
      <c r="S23" s="254">
        <f t="shared" si="80"/>
        <v>184</v>
      </c>
      <c r="T23" s="254">
        <f t="shared" si="6"/>
        <v>3</v>
      </c>
      <c r="U23" s="248"/>
      <c r="V23" s="253">
        <f t="shared" si="7"/>
        <v>70</v>
      </c>
      <c r="W23" s="253">
        <f t="shared" si="8"/>
        <v>0</v>
      </c>
      <c r="X23" s="254">
        <f t="shared" si="81"/>
        <v>70</v>
      </c>
      <c r="Y23" s="254">
        <f t="shared" si="9"/>
        <v>3</v>
      </c>
      <c r="Z23" s="248"/>
      <c r="AA23" s="253">
        <f t="shared" si="10"/>
        <v>0</v>
      </c>
      <c r="AB23" s="253">
        <f t="shared" si="11"/>
        <v>0</v>
      </c>
      <c r="AC23" s="254">
        <f t="shared" si="82"/>
        <v>0</v>
      </c>
      <c r="AD23" s="254">
        <f t="shared" si="12"/>
        <v>0</v>
      </c>
      <c r="AF23" s="253">
        <f t="shared" si="13"/>
        <v>100</v>
      </c>
      <c r="AG23" s="253">
        <f t="shared" si="14"/>
        <v>16</v>
      </c>
      <c r="AH23" s="254">
        <f t="shared" si="83"/>
        <v>116</v>
      </c>
      <c r="AI23" s="254">
        <f t="shared" si="15"/>
        <v>1</v>
      </c>
      <c r="AK23" s="253">
        <f t="shared" si="16"/>
        <v>0</v>
      </c>
      <c r="AL23" s="253">
        <f t="shared" si="17"/>
        <v>0</v>
      </c>
      <c r="AM23" s="254">
        <f t="shared" si="84"/>
        <v>0</v>
      </c>
      <c r="AN23" s="254">
        <f t="shared" si="18"/>
        <v>0</v>
      </c>
      <c r="AP23" s="253">
        <f t="shared" si="19"/>
        <v>0</v>
      </c>
      <c r="AQ23" s="253">
        <f t="shared" si="20"/>
        <v>0</v>
      </c>
      <c r="AR23" s="254">
        <f t="shared" si="85"/>
        <v>0</v>
      </c>
      <c r="AS23" s="254">
        <f t="shared" si="21"/>
        <v>0</v>
      </c>
      <c r="AU23" s="253">
        <f t="shared" si="22"/>
        <v>307</v>
      </c>
      <c r="AV23" s="253">
        <f t="shared" si="23"/>
        <v>47</v>
      </c>
      <c r="AW23" s="254">
        <f t="shared" si="86"/>
        <v>354</v>
      </c>
      <c r="AX23" s="254">
        <f t="shared" si="24"/>
        <v>3</v>
      </c>
      <c r="AZ23" s="253">
        <f t="shared" si="25"/>
        <v>294</v>
      </c>
      <c r="BA23" s="253">
        <f t="shared" si="26"/>
        <v>19</v>
      </c>
      <c r="BB23" s="254">
        <f t="shared" si="87"/>
        <v>313</v>
      </c>
      <c r="BC23" s="254">
        <f t="shared" si="27"/>
        <v>2</v>
      </c>
      <c r="BE23" s="253">
        <f t="shared" si="28"/>
        <v>215</v>
      </c>
      <c r="BF23" s="253">
        <f t="shared" si="29"/>
        <v>2</v>
      </c>
      <c r="BG23" s="254">
        <f t="shared" si="88"/>
        <v>217</v>
      </c>
      <c r="BH23" s="254">
        <f t="shared" si="30"/>
        <v>1</v>
      </c>
      <c r="BJ23" s="253">
        <f t="shared" si="31"/>
        <v>9</v>
      </c>
      <c r="BK23" s="253">
        <f t="shared" si="32"/>
        <v>0</v>
      </c>
      <c r="BL23" s="254">
        <f t="shared" si="89"/>
        <v>9</v>
      </c>
      <c r="BM23" s="254">
        <f t="shared" si="33"/>
        <v>1</v>
      </c>
      <c r="BO23" s="253">
        <f t="shared" si="34"/>
        <v>66</v>
      </c>
      <c r="BP23" s="253">
        <f t="shared" si="35"/>
        <v>3</v>
      </c>
      <c r="BQ23" s="254">
        <f t="shared" si="90"/>
        <v>69</v>
      </c>
      <c r="BR23" s="254">
        <f t="shared" si="36"/>
        <v>1</v>
      </c>
      <c r="BT23" s="253">
        <f t="shared" si="37"/>
        <v>116</v>
      </c>
      <c r="BU23" s="253">
        <f t="shared" si="38"/>
        <v>3</v>
      </c>
      <c r="BV23" s="254">
        <f t="shared" si="91"/>
        <v>119</v>
      </c>
      <c r="BW23" s="254">
        <f t="shared" si="39"/>
        <v>1</v>
      </c>
      <c r="BY23" s="253">
        <f t="shared" si="40"/>
        <v>9</v>
      </c>
      <c r="BZ23" s="253">
        <f t="shared" si="41"/>
        <v>0</v>
      </c>
      <c r="CA23" s="254">
        <f t="shared" si="92"/>
        <v>9</v>
      </c>
      <c r="CB23" s="254">
        <f t="shared" si="42"/>
        <v>1</v>
      </c>
      <c r="CD23" s="253">
        <f t="shared" si="43"/>
        <v>17</v>
      </c>
      <c r="CE23" s="253">
        <f t="shared" si="44"/>
        <v>1</v>
      </c>
      <c r="CF23" s="254">
        <f t="shared" si="93"/>
        <v>18</v>
      </c>
      <c r="CG23" s="254">
        <f t="shared" si="45"/>
        <v>1</v>
      </c>
      <c r="CI23" s="253">
        <f t="shared" si="46"/>
        <v>0</v>
      </c>
      <c r="CJ23" s="253">
        <f t="shared" si="47"/>
        <v>0</v>
      </c>
      <c r="CK23" s="254">
        <f t="shared" si="94"/>
        <v>0</v>
      </c>
      <c r="CL23" s="254">
        <f t="shared" si="48"/>
        <v>0</v>
      </c>
      <c r="CN23" s="253">
        <f t="shared" si="49"/>
        <v>50</v>
      </c>
      <c r="CO23" s="253">
        <f t="shared" si="50"/>
        <v>0</v>
      </c>
      <c r="CP23" s="254">
        <f t="shared" si="95"/>
        <v>50</v>
      </c>
      <c r="CQ23" s="254">
        <f t="shared" si="51"/>
        <v>1</v>
      </c>
      <c r="CS23" s="253">
        <f t="shared" si="52"/>
        <v>46</v>
      </c>
      <c r="CT23" s="253">
        <f t="shared" si="53"/>
        <v>0</v>
      </c>
      <c r="CU23" s="254">
        <f t="shared" si="96"/>
        <v>46</v>
      </c>
      <c r="CV23" s="254">
        <f t="shared" si="54"/>
        <v>1</v>
      </c>
      <c r="CX23" s="253">
        <f t="shared" si="55"/>
        <v>38</v>
      </c>
      <c r="CY23" s="253">
        <f t="shared" si="56"/>
        <v>4</v>
      </c>
      <c r="CZ23" s="254">
        <f t="shared" si="97"/>
        <v>42</v>
      </c>
      <c r="DA23" s="254">
        <f t="shared" si="57"/>
        <v>1</v>
      </c>
      <c r="DC23" s="253">
        <f t="shared" si="58"/>
        <v>37</v>
      </c>
      <c r="DD23" s="253">
        <f t="shared" si="59"/>
        <v>0</v>
      </c>
      <c r="DE23" s="254">
        <f t="shared" si="98"/>
        <v>37</v>
      </c>
      <c r="DF23" s="254">
        <f t="shared" si="60"/>
        <v>1</v>
      </c>
      <c r="DH23" s="253">
        <f t="shared" si="61"/>
        <v>36</v>
      </c>
      <c r="DI23" s="253">
        <f t="shared" si="62"/>
        <v>0</v>
      </c>
      <c r="DJ23" s="254">
        <f t="shared" si="99"/>
        <v>36</v>
      </c>
      <c r="DK23" s="254">
        <f t="shared" si="63"/>
        <v>1</v>
      </c>
      <c r="DM23" s="253">
        <f t="shared" si="64"/>
        <v>68</v>
      </c>
      <c r="DN23" s="253">
        <f t="shared" si="65"/>
        <v>7</v>
      </c>
      <c r="DO23" s="254">
        <f t="shared" si="100"/>
        <v>75</v>
      </c>
      <c r="DP23" s="254">
        <f t="shared" si="66"/>
        <v>1</v>
      </c>
      <c r="DR23" s="253">
        <f t="shared" si="67"/>
        <v>56</v>
      </c>
      <c r="DS23" s="253">
        <f t="shared" si="68"/>
        <v>0</v>
      </c>
      <c r="DT23" s="254">
        <f t="shared" si="101"/>
        <v>56</v>
      </c>
      <c r="DU23" s="254">
        <f t="shared" si="69"/>
        <v>1</v>
      </c>
      <c r="DW23" s="253">
        <f t="shared" si="70"/>
        <v>19</v>
      </c>
      <c r="DX23" s="253">
        <f t="shared" si="71"/>
        <v>9</v>
      </c>
      <c r="DY23" s="254">
        <f t="shared" si="102"/>
        <v>28</v>
      </c>
      <c r="DZ23" s="254">
        <f t="shared" si="72"/>
        <v>2</v>
      </c>
      <c r="EB23" s="253">
        <f t="shared" si="73"/>
        <v>22</v>
      </c>
      <c r="EC23" s="253">
        <f t="shared" si="74"/>
        <v>0</v>
      </c>
      <c r="ED23" s="254">
        <f t="shared" si="103"/>
        <v>22</v>
      </c>
      <c r="EE23" s="254">
        <f t="shared" si="75"/>
        <v>1</v>
      </c>
      <c r="EG23" s="253">
        <f t="shared" si="76"/>
        <v>0</v>
      </c>
      <c r="EH23" s="253">
        <f t="shared" si="77"/>
        <v>0</v>
      </c>
      <c r="EI23" s="254">
        <f t="shared" si="104"/>
        <v>0</v>
      </c>
      <c r="EJ23" s="254">
        <f t="shared" si="78"/>
        <v>0</v>
      </c>
    </row>
    <row r="24" spans="1:140" ht="18" customHeight="1">
      <c r="A24" s="241">
        <v>1990</v>
      </c>
      <c r="B24" s="744" t="str">
        <f t="shared" si="106"/>
        <v>H2</v>
      </c>
      <c r="C24" s="242" t="s">
        <v>1210</v>
      </c>
      <c r="D24" s="243" t="s">
        <v>8226</v>
      </c>
      <c r="E24" s="244">
        <v>32</v>
      </c>
      <c r="F24" s="245">
        <v>0</v>
      </c>
      <c r="G24" s="246">
        <f t="shared" si="0"/>
        <v>32</v>
      </c>
      <c r="H24" s="243" t="s">
        <v>8227</v>
      </c>
      <c r="J24" s="258">
        <v>2009</v>
      </c>
      <c r="K24" s="259" t="s">
        <v>8228</v>
      </c>
      <c r="L24" s="264">
        <f t="shared" si="1"/>
        <v>1878</v>
      </c>
      <c r="M24" s="265">
        <f t="shared" si="2"/>
        <v>120</v>
      </c>
      <c r="N24" s="254">
        <f t="shared" si="79"/>
        <v>1998</v>
      </c>
      <c r="O24" s="254">
        <f t="shared" si="3"/>
        <v>27</v>
      </c>
      <c r="P24" s="248"/>
      <c r="Q24" s="253">
        <f t="shared" si="4"/>
        <v>169</v>
      </c>
      <c r="R24" s="253">
        <f t="shared" si="5"/>
        <v>8</v>
      </c>
      <c r="S24" s="254">
        <f t="shared" si="80"/>
        <v>177</v>
      </c>
      <c r="T24" s="254">
        <f t="shared" si="6"/>
        <v>2</v>
      </c>
      <c r="U24" s="248"/>
      <c r="V24" s="253">
        <f t="shared" si="7"/>
        <v>29</v>
      </c>
      <c r="W24" s="253">
        <f t="shared" si="8"/>
        <v>0</v>
      </c>
      <c r="X24" s="254">
        <f t="shared" si="81"/>
        <v>29</v>
      </c>
      <c r="Y24" s="254">
        <f t="shared" si="9"/>
        <v>2</v>
      </c>
      <c r="Z24" s="248"/>
      <c r="AA24" s="253">
        <f t="shared" si="10"/>
        <v>138</v>
      </c>
      <c r="AB24" s="253">
        <f t="shared" si="11"/>
        <v>4</v>
      </c>
      <c r="AC24" s="254">
        <f t="shared" si="82"/>
        <v>142</v>
      </c>
      <c r="AD24" s="254">
        <f t="shared" si="12"/>
        <v>1</v>
      </c>
      <c r="AF24" s="253">
        <f t="shared" si="13"/>
        <v>99</v>
      </c>
      <c r="AG24" s="253">
        <f t="shared" si="14"/>
        <v>13</v>
      </c>
      <c r="AH24" s="254">
        <f t="shared" si="83"/>
        <v>112</v>
      </c>
      <c r="AI24" s="254">
        <f t="shared" si="15"/>
        <v>1</v>
      </c>
      <c r="AK24" s="253">
        <f t="shared" si="16"/>
        <v>0</v>
      </c>
      <c r="AL24" s="253">
        <f t="shared" si="17"/>
        <v>0</v>
      </c>
      <c r="AM24" s="254">
        <f t="shared" si="84"/>
        <v>0</v>
      </c>
      <c r="AN24" s="254">
        <f t="shared" si="18"/>
        <v>0</v>
      </c>
      <c r="AP24" s="253">
        <f t="shared" si="19"/>
        <v>0</v>
      </c>
      <c r="AQ24" s="253">
        <f t="shared" si="20"/>
        <v>0</v>
      </c>
      <c r="AR24" s="254">
        <f t="shared" si="85"/>
        <v>0</v>
      </c>
      <c r="AS24" s="254">
        <f t="shared" si="21"/>
        <v>0</v>
      </c>
      <c r="AU24" s="253">
        <f t="shared" si="22"/>
        <v>329</v>
      </c>
      <c r="AV24" s="253">
        <f t="shared" si="23"/>
        <v>51</v>
      </c>
      <c r="AW24" s="254">
        <f t="shared" si="86"/>
        <v>380</v>
      </c>
      <c r="AX24" s="254">
        <f t="shared" si="24"/>
        <v>3</v>
      </c>
      <c r="AZ24" s="253">
        <f t="shared" si="25"/>
        <v>295</v>
      </c>
      <c r="BA24" s="253">
        <f t="shared" si="26"/>
        <v>18</v>
      </c>
      <c r="BB24" s="254">
        <f t="shared" si="87"/>
        <v>313</v>
      </c>
      <c r="BC24" s="254">
        <f t="shared" si="27"/>
        <v>2</v>
      </c>
      <c r="BE24" s="253">
        <f t="shared" si="28"/>
        <v>231</v>
      </c>
      <c r="BF24" s="253">
        <f t="shared" si="29"/>
        <v>1</v>
      </c>
      <c r="BG24" s="254">
        <f t="shared" si="88"/>
        <v>232</v>
      </c>
      <c r="BH24" s="254">
        <f t="shared" si="30"/>
        <v>1</v>
      </c>
      <c r="BJ24" s="253">
        <f t="shared" si="31"/>
        <v>10</v>
      </c>
      <c r="BK24" s="253">
        <f t="shared" si="32"/>
        <v>0</v>
      </c>
      <c r="BL24" s="254">
        <f t="shared" si="89"/>
        <v>10</v>
      </c>
      <c r="BM24" s="254">
        <f t="shared" si="33"/>
        <v>1</v>
      </c>
      <c r="BO24" s="253">
        <f t="shared" si="34"/>
        <v>77</v>
      </c>
      <c r="BP24" s="253">
        <f t="shared" si="35"/>
        <v>2</v>
      </c>
      <c r="BQ24" s="254">
        <f t="shared" si="90"/>
        <v>79</v>
      </c>
      <c r="BR24" s="254">
        <f t="shared" si="36"/>
        <v>1</v>
      </c>
      <c r="BT24" s="253">
        <f t="shared" si="37"/>
        <v>102</v>
      </c>
      <c r="BU24" s="253">
        <f t="shared" si="38"/>
        <v>8</v>
      </c>
      <c r="BV24" s="254">
        <f t="shared" si="91"/>
        <v>110</v>
      </c>
      <c r="BW24" s="254">
        <f t="shared" si="39"/>
        <v>1</v>
      </c>
      <c r="BY24" s="253">
        <f t="shared" si="40"/>
        <v>16</v>
      </c>
      <c r="BZ24" s="253">
        <f t="shared" si="41"/>
        <v>0</v>
      </c>
      <c r="CA24" s="254">
        <f t="shared" si="92"/>
        <v>16</v>
      </c>
      <c r="CB24" s="254">
        <f t="shared" si="42"/>
        <v>1</v>
      </c>
      <c r="CD24" s="253">
        <f t="shared" si="43"/>
        <v>21</v>
      </c>
      <c r="CE24" s="253">
        <f t="shared" si="44"/>
        <v>1</v>
      </c>
      <c r="CF24" s="254">
        <f t="shared" si="93"/>
        <v>22</v>
      </c>
      <c r="CG24" s="254">
        <f t="shared" si="45"/>
        <v>1</v>
      </c>
      <c r="CI24" s="253">
        <f t="shared" si="46"/>
        <v>0</v>
      </c>
      <c r="CJ24" s="253">
        <f t="shared" si="47"/>
        <v>0</v>
      </c>
      <c r="CK24" s="254">
        <f t="shared" si="94"/>
        <v>0</v>
      </c>
      <c r="CL24" s="254">
        <f t="shared" si="48"/>
        <v>0</v>
      </c>
      <c r="CN24" s="253">
        <f t="shared" si="49"/>
        <v>33</v>
      </c>
      <c r="CO24" s="253">
        <f t="shared" si="50"/>
        <v>0</v>
      </c>
      <c r="CP24" s="254">
        <f t="shared" si="95"/>
        <v>33</v>
      </c>
      <c r="CQ24" s="254">
        <f t="shared" si="51"/>
        <v>1</v>
      </c>
      <c r="CS24" s="253">
        <f t="shared" si="52"/>
        <v>44</v>
      </c>
      <c r="CT24" s="253">
        <f t="shared" si="53"/>
        <v>0</v>
      </c>
      <c r="CU24" s="254">
        <f t="shared" si="96"/>
        <v>44</v>
      </c>
      <c r="CV24" s="254">
        <f t="shared" si="54"/>
        <v>1</v>
      </c>
      <c r="CX24" s="253">
        <f t="shared" si="55"/>
        <v>33</v>
      </c>
      <c r="CY24" s="253">
        <f t="shared" si="56"/>
        <v>1</v>
      </c>
      <c r="CZ24" s="254">
        <f t="shared" si="97"/>
        <v>34</v>
      </c>
      <c r="DA24" s="254">
        <f t="shared" si="57"/>
        <v>1</v>
      </c>
      <c r="DC24" s="253">
        <f t="shared" si="58"/>
        <v>32</v>
      </c>
      <c r="DD24" s="253">
        <f t="shared" si="59"/>
        <v>0</v>
      </c>
      <c r="DE24" s="254">
        <f t="shared" si="98"/>
        <v>32</v>
      </c>
      <c r="DF24" s="254">
        <f t="shared" si="60"/>
        <v>1</v>
      </c>
      <c r="DH24" s="253">
        <f t="shared" si="61"/>
        <v>33</v>
      </c>
      <c r="DI24" s="253">
        <f t="shared" si="62"/>
        <v>0</v>
      </c>
      <c r="DJ24" s="254">
        <f t="shared" si="99"/>
        <v>33</v>
      </c>
      <c r="DK24" s="254">
        <f t="shared" si="63"/>
        <v>1</v>
      </c>
      <c r="DM24" s="253">
        <f t="shared" si="64"/>
        <v>82</v>
      </c>
      <c r="DN24" s="253">
        <f t="shared" si="65"/>
        <v>2</v>
      </c>
      <c r="DO24" s="254">
        <f t="shared" si="100"/>
        <v>84</v>
      </c>
      <c r="DP24" s="254">
        <f t="shared" si="66"/>
        <v>1</v>
      </c>
      <c r="DR24" s="253">
        <f t="shared" si="67"/>
        <v>53</v>
      </c>
      <c r="DS24" s="253">
        <f t="shared" si="68"/>
        <v>2</v>
      </c>
      <c r="DT24" s="254">
        <f t="shared" si="101"/>
        <v>55</v>
      </c>
      <c r="DU24" s="254">
        <f t="shared" si="69"/>
        <v>1</v>
      </c>
      <c r="DW24" s="253">
        <f t="shared" si="70"/>
        <v>22</v>
      </c>
      <c r="DX24" s="253">
        <f t="shared" si="71"/>
        <v>9</v>
      </c>
      <c r="DY24" s="254">
        <f t="shared" si="102"/>
        <v>31</v>
      </c>
      <c r="DZ24" s="254">
        <f t="shared" si="72"/>
        <v>2</v>
      </c>
      <c r="EB24" s="253">
        <f t="shared" si="73"/>
        <v>30</v>
      </c>
      <c r="EC24" s="253">
        <f t="shared" si="74"/>
        <v>0</v>
      </c>
      <c r="ED24" s="254">
        <f t="shared" si="103"/>
        <v>30</v>
      </c>
      <c r="EE24" s="254">
        <f t="shared" si="75"/>
        <v>1</v>
      </c>
      <c r="EG24" s="253">
        <f t="shared" si="76"/>
        <v>0</v>
      </c>
      <c r="EH24" s="253">
        <f t="shared" si="77"/>
        <v>0</v>
      </c>
      <c r="EI24" s="254">
        <f t="shared" si="104"/>
        <v>0</v>
      </c>
      <c r="EJ24" s="254">
        <f t="shared" si="78"/>
        <v>0</v>
      </c>
    </row>
    <row r="25" spans="1:140" ht="18" customHeight="1">
      <c r="A25" s="241">
        <v>1990</v>
      </c>
      <c r="B25" s="744" t="str">
        <f t="shared" si="106"/>
        <v>H2</v>
      </c>
      <c r="C25" s="242" t="s">
        <v>1211</v>
      </c>
      <c r="D25" s="243" t="s">
        <v>8191</v>
      </c>
      <c r="E25" s="244">
        <v>74</v>
      </c>
      <c r="F25" s="245">
        <v>0</v>
      </c>
      <c r="G25" s="246">
        <f t="shared" si="0"/>
        <v>74</v>
      </c>
      <c r="H25" s="243" t="s">
        <v>8229</v>
      </c>
      <c r="J25" s="258">
        <v>2010</v>
      </c>
      <c r="K25" s="259" t="s">
        <v>8230</v>
      </c>
      <c r="L25" s="264">
        <f t="shared" si="1"/>
        <v>1786</v>
      </c>
      <c r="M25" s="265">
        <f t="shared" si="2"/>
        <v>127</v>
      </c>
      <c r="N25" s="254">
        <f t="shared" si="79"/>
        <v>1913</v>
      </c>
      <c r="O25" s="254">
        <f t="shared" si="3"/>
        <v>28</v>
      </c>
      <c r="P25" s="248"/>
      <c r="Q25" s="253">
        <f t="shared" si="4"/>
        <v>196</v>
      </c>
      <c r="R25" s="253">
        <f t="shared" si="5"/>
        <v>8</v>
      </c>
      <c r="S25" s="254">
        <f t="shared" si="80"/>
        <v>204</v>
      </c>
      <c r="T25" s="254">
        <f t="shared" si="6"/>
        <v>3</v>
      </c>
      <c r="U25" s="248"/>
      <c r="V25" s="253">
        <f t="shared" si="7"/>
        <v>30</v>
      </c>
      <c r="W25" s="253">
        <f t="shared" si="8"/>
        <v>0</v>
      </c>
      <c r="X25" s="254">
        <f t="shared" si="81"/>
        <v>30</v>
      </c>
      <c r="Y25" s="254">
        <f t="shared" si="9"/>
        <v>2</v>
      </c>
      <c r="Z25" s="248"/>
      <c r="AA25" s="253">
        <f t="shared" si="10"/>
        <v>41</v>
      </c>
      <c r="AB25" s="253">
        <f t="shared" si="11"/>
        <v>0</v>
      </c>
      <c r="AC25" s="254">
        <f t="shared" si="82"/>
        <v>41</v>
      </c>
      <c r="AD25" s="254">
        <f t="shared" si="12"/>
        <v>1</v>
      </c>
      <c r="AF25" s="253">
        <f t="shared" si="13"/>
        <v>96</v>
      </c>
      <c r="AG25" s="253">
        <f t="shared" si="14"/>
        <v>17</v>
      </c>
      <c r="AH25" s="254">
        <f t="shared" si="83"/>
        <v>113</v>
      </c>
      <c r="AI25" s="254">
        <f t="shared" si="15"/>
        <v>1</v>
      </c>
      <c r="AK25" s="253">
        <f t="shared" si="16"/>
        <v>0</v>
      </c>
      <c r="AL25" s="253">
        <f t="shared" si="17"/>
        <v>0</v>
      </c>
      <c r="AM25" s="254">
        <f t="shared" si="84"/>
        <v>0</v>
      </c>
      <c r="AN25" s="254">
        <f t="shared" si="18"/>
        <v>0</v>
      </c>
      <c r="AP25" s="253">
        <f t="shared" si="19"/>
        <v>0</v>
      </c>
      <c r="AQ25" s="253">
        <f t="shared" si="20"/>
        <v>0</v>
      </c>
      <c r="AR25" s="254">
        <f t="shared" si="85"/>
        <v>0</v>
      </c>
      <c r="AS25" s="254">
        <f t="shared" si="21"/>
        <v>0</v>
      </c>
      <c r="AU25" s="253">
        <f t="shared" si="22"/>
        <v>335</v>
      </c>
      <c r="AV25" s="253">
        <f t="shared" si="23"/>
        <v>56</v>
      </c>
      <c r="AW25" s="254">
        <f t="shared" si="86"/>
        <v>391</v>
      </c>
      <c r="AX25" s="254">
        <f t="shared" si="24"/>
        <v>3</v>
      </c>
      <c r="AZ25" s="253">
        <f t="shared" si="25"/>
        <v>291</v>
      </c>
      <c r="BA25" s="253">
        <f t="shared" si="26"/>
        <v>15</v>
      </c>
      <c r="BB25" s="254">
        <f t="shared" si="87"/>
        <v>306</v>
      </c>
      <c r="BC25" s="254">
        <f t="shared" si="27"/>
        <v>2</v>
      </c>
      <c r="BE25" s="253">
        <f t="shared" si="28"/>
        <v>210</v>
      </c>
      <c r="BF25" s="253">
        <f t="shared" si="29"/>
        <v>7</v>
      </c>
      <c r="BG25" s="254">
        <f t="shared" si="88"/>
        <v>217</v>
      </c>
      <c r="BH25" s="254">
        <f t="shared" si="30"/>
        <v>1</v>
      </c>
      <c r="BJ25" s="253">
        <f t="shared" si="31"/>
        <v>15</v>
      </c>
      <c r="BK25" s="253">
        <f t="shared" si="32"/>
        <v>0</v>
      </c>
      <c r="BL25" s="254">
        <f t="shared" si="89"/>
        <v>15</v>
      </c>
      <c r="BM25" s="254">
        <f t="shared" si="33"/>
        <v>1</v>
      </c>
      <c r="BO25" s="253">
        <f t="shared" si="34"/>
        <v>74</v>
      </c>
      <c r="BP25" s="253">
        <f t="shared" si="35"/>
        <v>3</v>
      </c>
      <c r="BQ25" s="254">
        <f t="shared" si="90"/>
        <v>77</v>
      </c>
      <c r="BR25" s="254">
        <f t="shared" si="36"/>
        <v>1</v>
      </c>
      <c r="BT25" s="253">
        <f t="shared" si="37"/>
        <v>114</v>
      </c>
      <c r="BU25" s="253">
        <f t="shared" si="38"/>
        <v>4</v>
      </c>
      <c r="BV25" s="254">
        <f t="shared" si="91"/>
        <v>118</v>
      </c>
      <c r="BW25" s="254">
        <f t="shared" si="39"/>
        <v>1</v>
      </c>
      <c r="BY25" s="253">
        <f t="shared" si="40"/>
        <v>10</v>
      </c>
      <c r="BZ25" s="253">
        <f t="shared" si="41"/>
        <v>0</v>
      </c>
      <c r="CA25" s="254">
        <f t="shared" si="92"/>
        <v>10</v>
      </c>
      <c r="CB25" s="254">
        <f t="shared" si="42"/>
        <v>1</v>
      </c>
      <c r="CD25" s="253">
        <f t="shared" si="43"/>
        <v>13</v>
      </c>
      <c r="CE25" s="253">
        <f t="shared" si="44"/>
        <v>0</v>
      </c>
      <c r="CF25" s="254">
        <f t="shared" si="93"/>
        <v>13</v>
      </c>
      <c r="CG25" s="254">
        <f t="shared" si="45"/>
        <v>1</v>
      </c>
      <c r="CI25" s="253">
        <f t="shared" si="46"/>
        <v>0</v>
      </c>
      <c r="CJ25" s="253">
        <f t="shared" si="47"/>
        <v>0</v>
      </c>
      <c r="CK25" s="254">
        <f t="shared" si="94"/>
        <v>0</v>
      </c>
      <c r="CL25" s="254">
        <f t="shared" si="48"/>
        <v>0</v>
      </c>
      <c r="CN25" s="253">
        <f t="shared" si="49"/>
        <v>36</v>
      </c>
      <c r="CO25" s="253">
        <f t="shared" si="50"/>
        <v>1</v>
      </c>
      <c r="CP25" s="254">
        <f t="shared" si="95"/>
        <v>37</v>
      </c>
      <c r="CQ25" s="254">
        <f t="shared" si="51"/>
        <v>1</v>
      </c>
      <c r="CS25" s="253">
        <f t="shared" si="52"/>
        <v>40</v>
      </c>
      <c r="CT25" s="253">
        <f t="shared" si="53"/>
        <v>0</v>
      </c>
      <c r="CU25" s="254">
        <f t="shared" si="96"/>
        <v>40</v>
      </c>
      <c r="CV25" s="254">
        <f t="shared" si="54"/>
        <v>1</v>
      </c>
      <c r="CX25" s="253">
        <f t="shared" si="55"/>
        <v>33</v>
      </c>
      <c r="CY25" s="253">
        <f t="shared" si="56"/>
        <v>1</v>
      </c>
      <c r="CZ25" s="254">
        <f t="shared" si="97"/>
        <v>34</v>
      </c>
      <c r="DA25" s="254">
        <f t="shared" si="57"/>
        <v>1</v>
      </c>
      <c r="DC25" s="253">
        <f t="shared" si="58"/>
        <v>37</v>
      </c>
      <c r="DD25" s="253">
        <f t="shared" si="59"/>
        <v>2</v>
      </c>
      <c r="DE25" s="254">
        <f t="shared" si="98"/>
        <v>39</v>
      </c>
      <c r="DF25" s="254">
        <f t="shared" si="60"/>
        <v>1</v>
      </c>
      <c r="DH25" s="253">
        <f t="shared" si="61"/>
        <v>36</v>
      </c>
      <c r="DI25" s="253">
        <f t="shared" si="62"/>
        <v>0</v>
      </c>
      <c r="DJ25" s="254">
        <f t="shared" si="99"/>
        <v>36</v>
      </c>
      <c r="DK25" s="254">
        <f t="shared" si="63"/>
        <v>1</v>
      </c>
      <c r="DM25" s="253">
        <f t="shared" si="64"/>
        <v>85</v>
      </c>
      <c r="DN25" s="253">
        <f t="shared" si="65"/>
        <v>2</v>
      </c>
      <c r="DO25" s="254">
        <f t="shared" si="100"/>
        <v>87</v>
      </c>
      <c r="DP25" s="254">
        <f t="shared" si="66"/>
        <v>1</v>
      </c>
      <c r="DR25" s="253">
        <f t="shared" si="67"/>
        <v>46</v>
      </c>
      <c r="DS25" s="253">
        <f t="shared" si="68"/>
        <v>2</v>
      </c>
      <c r="DT25" s="254">
        <f t="shared" si="101"/>
        <v>48</v>
      </c>
      <c r="DU25" s="254">
        <f t="shared" si="69"/>
        <v>1</v>
      </c>
      <c r="DW25" s="253">
        <f t="shared" si="70"/>
        <v>19</v>
      </c>
      <c r="DX25" s="253">
        <f t="shared" si="71"/>
        <v>8</v>
      </c>
      <c r="DY25" s="254">
        <f t="shared" si="102"/>
        <v>27</v>
      </c>
      <c r="DZ25" s="254">
        <f t="shared" si="72"/>
        <v>2</v>
      </c>
      <c r="EB25" s="253">
        <f t="shared" si="73"/>
        <v>29</v>
      </c>
      <c r="EC25" s="253">
        <f t="shared" si="74"/>
        <v>1</v>
      </c>
      <c r="ED25" s="254">
        <f t="shared" si="103"/>
        <v>30</v>
      </c>
      <c r="EE25" s="254">
        <f t="shared" si="75"/>
        <v>1</v>
      </c>
      <c r="EG25" s="253">
        <f t="shared" si="76"/>
        <v>0</v>
      </c>
      <c r="EH25" s="253">
        <f t="shared" si="77"/>
        <v>0</v>
      </c>
      <c r="EI25" s="254">
        <f t="shared" si="104"/>
        <v>0</v>
      </c>
      <c r="EJ25" s="254">
        <f t="shared" si="78"/>
        <v>0</v>
      </c>
    </row>
    <row r="26" spans="1:140" ht="18" customHeight="1">
      <c r="A26" s="241">
        <v>1990</v>
      </c>
      <c r="B26" s="744" t="str">
        <f t="shared" si="106"/>
        <v>H2</v>
      </c>
      <c r="C26" s="242" t="s">
        <v>1212</v>
      </c>
      <c r="D26" s="243" t="s">
        <v>8194</v>
      </c>
      <c r="E26" s="244">
        <v>62</v>
      </c>
      <c r="F26" s="245">
        <v>1</v>
      </c>
      <c r="G26" s="246">
        <f t="shared" si="0"/>
        <v>63</v>
      </c>
      <c r="H26" s="243" t="s">
        <v>8231</v>
      </c>
      <c r="J26" s="258">
        <v>2011</v>
      </c>
      <c r="K26" s="259" t="s">
        <v>8232</v>
      </c>
      <c r="L26" s="264">
        <f t="shared" si="1"/>
        <v>1887</v>
      </c>
      <c r="M26" s="265">
        <f t="shared" si="2"/>
        <v>134</v>
      </c>
      <c r="N26" s="254">
        <f t="shared" si="79"/>
        <v>2021</v>
      </c>
      <c r="O26" s="254">
        <f t="shared" si="3"/>
        <v>27</v>
      </c>
      <c r="P26" s="248"/>
      <c r="Q26" s="253">
        <f t="shared" si="4"/>
        <v>143</v>
      </c>
      <c r="R26" s="253">
        <f t="shared" si="5"/>
        <v>11</v>
      </c>
      <c r="S26" s="254">
        <f t="shared" si="80"/>
        <v>154</v>
      </c>
      <c r="T26" s="254">
        <f t="shared" si="6"/>
        <v>2</v>
      </c>
      <c r="U26" s="248"/>
      <c r="V26" s="253">
        <f t="shared" si="7"/>
        <v>4</v>
      </c>
      <c r="W26" s="253">
        <f t="shared" si="8"/>
        <v>0</v>
      </c>
      <c r="X26" s="254">
        <f t="shared" si="81"/>
        <v>4</v>
      </c>
      <c r="Y26" s="254">
        <f t="shared" si="9"/>
        <v>1</v>
      </c>
      <c r="Z26" s="248"/>
      <c r="AA26" s="253">
        <f t="shared" si="10"/>
        <v>121</v>
      </c>
      <c r="AB26" s="253">
        <f t="shared" si="11"/>
        <v>8</v>
      </c>
      <c r="AC26" s="254">
        <f t="shared" si="82"/>
        <v>129</v>
      </c>
      <c r="AD26" s="254">
        <f t="shared" si="12"/>
        <v>1</v>
      </c>
      <c r="AF26" s="253">
        <f t="shared" si="13"/>
        <v>87</v>
      </c>
      <c r="AG26" s="253">
        <f t="shared" si="14"/>
        <v>11</v>
      </c>
      <c r="AH26" s="254">
        <f t="shared" si="83"/>
        <v>98</v>
      </c>
      <c r="AI26" s="254">
        <f t="shared" si="15"/>
        <v>1</v>
      </c>
      <c r="AK26" s="253">
        <f t="shared" si="16"/>
        <v>46</v>
      </c>
      <c r="AL26" s="253">
        <f t="shared" si="17"/>
        <v>6</v>
      </c>
      <c r="AM26" s="254">
        <f t="shared" si="84"/>
        <v>52</v>
      </c>
      <c r="AN26" s="254">
        <f t="shared" si="18"/>
        <v>1</v>
      </c>
      <c r="AP26" s="253">
        <f t="shared" si="19"/>
        <v>0</v>
      </c>
      <c r="AQ26" s="253">
        <f t="shared" si="20"/>
        <v>0</v>
      </c>
      <c r="AR26" s="254">
        <f t="shared" si="85"/>
        <v>0</v>
      </c>
      <c r="AS26" s="254">
        <f t="shared" si="21"/>
        <v>0</v>
      </c>
      <c r="AU26" s="253">
        <f t="shared" si="22"/>
        <v>343</v>
      </c>
      <c r="AV26" s="253">
        <f t="shared" si="23"/>
        <v>63</v>
      </c>
      <c r="AW26" s="254">
        <f t="shared" si="86"/>
        <v>406</v>
      </c>
      <c r="AX26" s="254">
        <f t="shared" si="24"/>
        <v>3</v>
      </c>
      <c r="AZ26" s="253">
        <f t="shared" si="25"/>
        <v>279</v>
      </c>
      <c r="BA26" s="253">
        <f t="shared" si="26"/>
        <v>12</v>
      </c>
      <c r="BB26" s="254">
        <f t="shared" si="87"/>
        <v>291</v>
      </c>
      <c r="BC26" s="254">
        <f t="shared" si="27"/>
        <v>2</v>
      </c>
      <c r="BE26" s="253">
        <f t="shared" si="28"/>
        <v>201</v>
      </c>
      <c r="BF26" s="253">
        <f t="shared" si="29"/>
        <v>8</v>
      </c>
      <c r="BG26" s="254">
        <f t="shared" si="88"/>
        <v>209</v>
      </c>
      <c r="BH26" s="254">
        <f t="shared" si="30"/>
        <v>1</v>
      </c>
      <c r="BJ26" s="253">
        <f t="shared" si="31"/>
        <v>12</v>
      </c>
      <c r="BK26" s="253">
        <f t="shared" si="32"/>
        <v>0</v>
      </c>
      <c r="BL26" s="254">
        <f t="shared" si="89"/>
        <v>12</v>
      </c>
      <c r="BM26" s="254">
        <f t="shared" si="33"/>
        <v>1</v>
      </c>
      <c r="BO26" s="253">
        <f t="shared" si="34"/>
        <v>57</v>
      </c>
      <c r="BP26" s="253">
        <f t="shared" si="35"/>
        <v>3</v>
      </c>
      <c r="BQ26" s="254">
        <f t="shared" si="90"/>
        <v>60</v>
      </c>
      <c r="BR26" s="254">
        <f t="shared" si="36"/>
        <v>1</v>
      </c>
      <c r="BT26" s="253">
        <f t="shared" si="37"/>
        <v>128</v>
      </c>
      <c r="BU26" s="253">
        <f t="shared" si="38"/>
        <v>2</v>
      </c>
      <c r="BV26" s="254">
        <f t="shared" si="91"/>
        <v>130</v>
      </c>
      <c r="BW26" s="254">
        <f t="shared" si="39"/>
        <v>1</v>
      </c>
      <c r="BY26" s="253">
        <f t="shared" si="40"/>
        <v>46</v>
      </c>
      <c r="BZ26" s="253">
        <f t="shared" si="41"/>
        <v>0</v>
      </c>
      <c r="CA26" s="254">
        <f t="shared" si="92"/>
        <v>46</v>
      </c>
      <c r="CB26" s="254">
        <f t="shared" si="42"/>
        <v>1</v>
      </c>
      <c r="CD26" s="253">
        <f t="shared" si="43"/>
        <v>64</v>
      </c>
      <c r="CE26" s="253">
        <f t="shared" si="44"/>
        <v>0</v>
      </c>
      <c r="CF26" s="254">
        <f t="shared" si="93"/>
        <v>64</v>
      </c>
      <c r="CG26" s="254">
        <f t="shared" si="45"/>
        <v>1</v>
      </c>
      <c r="CI26" s="253">
        <f t="shared" si="46"/>
        <v>0</v>
      </c>
      <c r="CJ26" s="253">
        <f t="shared" si="47"/>
        <v>0</v>
      </c>
      <c r="CK26" s="254">
        <f t="shared" si="94"/>
        <v>0</v>
      </c>
      <c r="CL26" s="254">
        <f t="shared" si="48"/>
        <v>0</v>
      </c>
      <c r="CN26" s="253">
        <f t="shared" si="49"/>
        <v>25</v>
      </c>
      <c r="CO26" s="253">
        <f t="shared" si="50"/>
        <v>0</v>
      </c>
      <c r="CP26" s="254">
        <f t="shared" si="95"/>
        <v>25</v>
      </c>
      <c r="CQ26" s="254">
        <f t="shared" si="51"/>
        <v>1</v>
      </c>
      <c r="CS26" s="253">
        <f t="shared" si="52"/>
        <v>40</v>
      </c>
      <c r="CT26" s="253">
        <f t="shared" si="53"/>
        <v>0</v>
      </c>
      <c r="CU26" s="254">
        <f t="shared" si="96"/>
        <v>40</v>
      </c>
      <c r="CV26" s="254">
        <f t="shared" si="54"/>
        <v>1</v>
      </c>
      <c r="CX26" s="253">
        <f t="shared" si="55"/>
        <v>34</v>
      </c>
      <c r="CY26" s="253">
        <f t="shared" si="56"/>
        <v>0</v>
      </c>
      <c r="CZ26" s="254">
        <f t="shared" si="97"/>
        <v>34</v>
      </c>
      <c r="DA26" s="254">
        <f t="shared" si="57"/>
        <v>1</v>
      </c>
      <c r="DC26" s="253">
        <f t="shared" si="58"/>
        <v>31</v>
      </c>
      <c r="DD26" s="253">
        <f t="shared" si="59"/>
        <v>0</v>
      </c>
      <c r="DE26" s="254">
        <f t="shared" si="98"/>
        <v>31</v>
      </c>
      <c r="DF26" s="254">
        <f t="shared" si="60"/>
        <v>1</v>
      </c>
      <c r="DH26" s="253">
        <f t="shared" si="61"/>
        <v>33</v>
      </c>
      <c r="DI26" s="253">
        <f t="shared" si="62"/>
        <v>0</v>
      </c>
      <c r="DJ26" s="254">
        <f t="shared" si="99"/>
        <v>33</v>
      </c>
      <c r="DK26" s="254">
        <f t="shared" si="63"/>
        <v>1</v>
      </c>
      <c r="DM26" s="253">
        <f t="shared" si="64"/>
        <v>84</v>
      </c>
      <c r="DN26" s="253">
        <f t="shared" si="65"/>
        <v>5</v>
      </c>
      <c r="DO26" s="254">
        <f t="shared" si="100"/>
        <v>89</v>
      </c>
      <c r="DP26" s="254">
        <f t="shared" si="66"/>
        <v>1</v>
      </c>
      <c r="DR26" s="253">
        <f t="shared" si="67"/>
        <v>52</v>
      </c>
      <c r="DS26" s="253">
        <f t="shared" si="68"/>
        <v>1</v>
      </c>
      <c r="DT26" s="254">
        <f t="shared" si="101"/>
        <v>53</v>
      </c>
      <c r="DU26" s="254">
        <f t="shared" si="69"/>
        <v>1</v>
      </c>
      <c r="DW26" s="253">
        <f t="shared" si="70"/>
        <v>33</v>
      </c>
      <c r="DX26" s="253">
        <f t="shared" si="71"/>
        <v>4</v>
      </c>
      <c r="DY26" s="254">
        <f t="shared" si="102"/>
        <v>37</v>
      </c>
      <c r="DZ26" s="254">
        <f t="shared" si="72"/>
        <v>2</v>
      </c>
      <c r="EB26" s="253">
        <f t="shared" si="73"/>
        <v>24</v>
      </c>
      <c r="EC26" s="253">
        <f t="shared" si="74"/>
        <v>0</v>
      </c>
      <c r="ED26" s="254">
        <f t="shared" si="103"/>
        <v>24</v>
      </c>
      <c r="EE26" s="254">
        <f t="shared" si="75"/>
        <v>1</v>
      </c>
      <c r="EG26" s="253">
        <f t="shared" si="76"/>
        <v>0</v>
      </c>
      <c r="EH26" s="253">
        <f t="shared" si="77"/>
        <v>0</v>
      </c>
      <c r="EI26" s="254">
        <f t="shared" si="104"/>
        <v>0</v>
      </c>
      <c r="EJ26" s="254">
        <f t="shared" si="78"/>
        <v>0</v>
      </c>
    </row>
    <row r="27" spans="1:140" ht="18" customHeight="1">
      <c r="A27" s="241">
        <v>1990</v>
      </c>
      <c r="B27" s="744" t="str">
        <f t="shared" si="106"/>
        <v>H2</v>
      </c>
      <c r="C27" s="242" t="s">
        <v>1220</v>
      </c>
      <c r="D27" s="243" t="s">
        <v>8197</v>
      </c>
      <c r="E27" s="244">
        <v>35</v>
      </c>
      <c r="F27" s="245">
        <v>1</v>
      </c>
      <c r="G27" s="246">
        <f t="shared" si="0"/>
        <v>36</v>
      </c>
      <c r="H27" s="243" t="s">
        <v>8211</v>
      </c>
      <c r="J27" s="258">
        <v>2012</v>
      </c>
      <c r="K27" s="259" t="s">
        <v>8233</v>
      </c>
      <c r="L27" s="264">
        <f t="shared" si="1"/>
        <v>1842</v>
      </c>
      <c r="M27" s="265">
        <f t="shared" si="2"/>
        <v>127</v>
      </c>
      <c r="N27" s="254">
        <f t="shared" si="79"/>
        <v>1969</v>
      </c>
      <c r="O27" s="254">
        <f t="shared" si="3"/>
        <v>27</v>
      </c>
      <c r="P27" s="248"/>
      <c r="Q27" s="253">
        <f t="shared" si="4"/>
        <v>132</v>
      </c>
      <c r="R27" s="253">
        <f t="shared" si="5"/>
        <v>6</v>
      </c>
      <c r="S27" s="254">
        <f t="shared" si="80"/>
        <v>138</v>
      </c>
      <c r="T27" s="254">
        <f t="shared" si="6"/>
        <v>2</v>
      </c>
      <c r="U27" s="248"/>
      <c r="V27" s="253">
        <f t="shared" si="7"/>
        <v>50</v>
      </c>
      <c r="W27" s="253">
        <f t="shared" si="8"/>
        <v>0</v>
      </c>
      <c r="X27" s="254">
        <f t="shared" si="81"/>
        <v>50</v>
      </c>
      <c r="Y27" s="254">
        <f t="shared" si="9"/>
        <v>2</v>
      </c>
      <c r="Z27" s="248"/>
      <c r="AA27" s="253">
        <f t="shared" si="10"/>
        <v>95</v>
      </c>
      <c r="AB27" s="253">
        <f t="shared" si="11"/>
        <v>8</v>
      </c>
      <c r="AC27" s="254">
        <f t="shared" si="82"/>
        <v>103</v>
      </c>
      <c r="AD27" s="254">
        <f t="shared" si="12"/>
        <v>1</v>
      </c>
      <c r="AF27" s="253">
        <f t="shared" si="13"/>
        <v>78</v>
      </c>
      <c r="AG27" s="253">
        <f t="shared" si="14"/>
        <v>5</v>
      </c>
      <c r="AH27" s="254">
        <f t="shared" si="83"/>
        <v>83</v>
      </c>
      <c r="AI27" s="254">
        <f t="shared" si="15"/>
        <v>1</v>
      </c>
      <c r="AK27" s="253">
        <f t="shared" si="16"/>
        <v>0</v>
      </c>
      <c r="AL27" s="253">
        <f t="shared" si="17"/>
        <v>0</v>
      </c>
      <c r="AM27" s="254">
        <f t="shared" si="84"/>
        <v>0</v>
      </c>
      <c r="AN27" s="254">
        <f t="shared" si="18"/>
        <v>0</v>
      </c>
      <c r="AP27" s="253">
        <f t="shared" si="19"/>
        <v>18</v>
      </c>
      <c r="AQ27" s="253">
        <f t="shared" si="20"/>
        <v>1</v>
      </c>
      <c r="AR27" s="254">
        <f t="shared" si="85"/>
        <v>19</v>
      </c>
      <c r="AS27" s="254">
        <f t="shared" si="21"/>
        <v>2</v>
      </c>
      <c r="AU27" s="253">
        <f t="shared" si="22"/>
        <v>354</v>
      </c>
      <c r="AV27" s="253">
        <f t="shared" si="23"/>
        <v>60</v>
      </c>
      <c r="AW27" s="254">
        <f t="shared" si="86"/>
        <v>414</v>
      </c>
      <c r="AX27" s="254">
        <f t="shared" si="24"/>
        <v>3</v>
      </c>
      <c r="AZ27" s="253">
        <f t="shared" si="25"/>
        <v>299</v>
      </c>
      <c r="BA27" s="253">
        <f t="shared" si="26"/>
        <v>27</v>
      </c>
      <c r="BB27" s="254">
        <f t="shared" si="87"/>
        <v>326</v>
      </c>
      <c r="BC27" s="254">
        <f t="shared" si="27"/>
        <v>2</v>
      </c>
      <c r="BE27" s="253">
        <f t="shared" si="28"/>
        <v>214</v>
      </c>
      <c r="BF27" s="253">
        <f t="shared" si="29"/>
        <v>3</v>
      </c>
      <c r="BG27" s="254">
        <f t="shared" si="88"/>
        <v>217</v>
      </c>
      <c r="BH27" s="254">
        <f t="shared" si="30"/>
        <v>1</v>
      </c>
      <c r="BJ27" s="253">
        <f t="shared" si="31"/>
        <v>14</v>
      </c>
      <c r="BK27" s="253">
        <f t="shared" si="32"/>
        <v>0</v>
      </c>
      <c r="BL27" s="254">
        <f t="shared" si="89"/>
        <v>14</v>
      </c>
      <c r="BM27" s="254">
        <f t="shared" si="33"/>
        <v>1</v>
      </c>
      <c r="BO27" s="253">
        <f t="shared" si="34"/>
        <v>0</v>
      </c>
      <c r="BP27" s="253">
        <f t="shared" si="35"/>
        <v>0</v>
      </c>
      <c r="BQ27" s="254">
        <f t="shared" si="90"/>
        <v>0</v>
      </c>
      <c r="BR27" s="254">
        <f t="shared" si="36"/>
        <v>0</v>
      </c>
      <c r="BT27" s="253">
        <f t="shared" si="37"/>
        <v>129</v>
      </c>
      <c r="BU27" s="253">
        <f t="shared" si="38"/>
        <v>5</v>
      </c>
      <c r="BV27" s="254">
        <f t="shared" si="91"/>
        <v>134</v>
      </c>
      <c r="BW27" s="254">
        <f t="shared" si="39"/>
        <v>1</v>
      </c>
      <c r="BY27" s="253">
        <f t="shared" si="40"/>
        <v>53</v>
      </c>
      <c r="BZ27" s="253">
        <f t="shared" si="41"/>
        <v>0</v>
      </c>
      <c r="CA27" s="254">
        <f t="shared" si="92"/>
        <v>53</v>
      </c>
      <c r="CB27" s="254">
        <f t="shared" si="42"/>
        <v>1</v>
      </c>
      <c r="CD27" s="253">
        <f t="shared" si="43"/>
        <v>61</v>
      </c>
      <c r="CE27" s="253">
        <f t="shared" si="44"/>
        <v>0</v>
      </c>
      <c r="CF27" s="254">
        <f t="shared" si="93"/>
        <v>61</v>
      </c>
      <c r="CG27" s="254">
        <f t="shared" si="45"/>
        <v>1</v>
      </c>
      <c r="CI27" s="253">
        <f t="shared" si="46"/>
        <v>27</v>
      </c>
      <c r="CJ27" s="253">
        <f t="shared" si="47"/>
        <v>0</v>
      </c>
      <c r="CK27" s="254">
        <f t="shared" si="94"/>
        <v>27</v>
      </c>
      <c r="CL27" s="254">
        <f t="shared" si="48"/>
        <v>1</v>
      </c>
      <c r="CN27" s="253">
        <f t="shared" si="49"/>
        <v>0</v>
      </c>
      <c r="CO27" s="253">
        <f t="shared" si="50"/>
        <v>0</v>
      </c>
      <c r="CP27" s="254">
        <f t="shared" si="95"/>
        <v>0</v>
      </c>
      <c r="CQ27" s="254">
        <f t="shared" si="51"/>
        <v>0</v>
      </c>
      <c r="CS27" s="253">
        <f t="shared" si="52"/>
        <v>42</v>
      </c>
      <c r="CT27" s="253">
        <f t="shared" si="53"/>
        <v>0</v>
      </c>
      <c r="CU27" s="254">
        <f t="shared" si="96"/>
        <v>42</v>
      </c>
      <c r="CV27" s="254">
        <f t="shared" si="54"/>
        <v>1</v>
      </c>
      <c r="CX27" s="253">
        <f t="shared" si="55"/>
        <v>24</v>
      </c>
      <c r="CY27" s="253">
        <f t="shared" si="56"/>
        <v>0</v>
      </c>
      <c r="CZ27" s="254">
        <f t="shared" si="97"/>
        <v>24</v>
      </c>
      <c r="DA27" s="254">
        <f t="shared" si="57"/>
        <v>1</v>
      </c>
      <c r="DC27" s="253">
        <f t="shared" si="58"/>
        <v>28</v>
      </c>
      <c r="DD27" s="253">
        <f t="shared" si="59"/>
        <v>0</v>
      </c>
      <c r="DE27" s="254">
        <f t="shared" si="98"/>
        <v>28</v>
      </c>
      <c r="DF27" s="254">
        <f t="shared" si="60"/>
        <v>1</v>
      </c>
      <c r="DH27" s="253">
        <f t="shared" si="61"/>
        <v>38</v>
      </c>
      <c r="DI27" s="253">
        <f t="shared" si="62"/>
        <v>0</v>
      </c>
      <c r="DJ27" s="254">
        <f t="shared" si="99"/>
        <v>38</v>
      </c>
      <c r="DK27" s="254">
        <f t="shared" si="63"/>
        <v>1</v>
      </c>
      <c r="DM27" s="253">
        <f t="shared" si="64"/>
        <v>79</v>
      </c>
      <c r="DN27" s="253">
        <f t="shared" si="65"/>
        <v>7</v>
      </c>
      <c r="DO27" s="254">
        <f t="shared" si="100"/>
        <v>86</v>
      </c>
      <c r="DP27" s="254">
        <f t="shared" si="66"/>
        <v>1</v>
      </c>
      <c r="DR27" s="253">
        <f t="shared" si="67"/>
        <v>51</v>
      </c>
      <c r="DS27" s="253">
        <f t="shared" si="68"/>
        <v>4</v>
      </c>
      <c r="DT27" s="254">
        <f t="shared" si="101"/>
        <v>55</v>
      </c>
      <c r="DU27" s="254">
        <f t="shared" si="69"/>
        <v>1</v>
      </c>
      <c r="DW27" s="253">
        <f t="shared" si="70"/>
        <v>36</v>
      </c>
      <c r="DX27" s="253">
        <f t="shared" si="71"/>
        <v>1</v>
      </c>
      <c r="DY27" s="254">
        <f t="shared" si="102"/>
        <v>37</v>
      </c>
      <c r="DZ27" s="254">
        <f t="shared" si="72"/>
        <v>1</v>
      </c>
      <c r="EB27" s="253">
        <f t="shared" si="73"/>
        <v>20</v>
      </c>
      <c r="EC27" s="253">
        <f t="shared" si="74"/>
        <v>0</v>
      </c>
      <c r="ED27" s="254">
        <f t="shared" si="103"/>
        <v>20</v>
      </c>
      <c r="EE27" s="254">
        <f t="shared" si="75"/>
        <v>1</v>
      </c>
      <c r="EG27" s="253">
        <f t="shared" si="76"/>
        <v>0</v>
      </c>
      <c r="EH27" s="253">
        <f t="shared" si="77"/>
        <v>0</v>
      </c>
      <c r="EI27" s="254">
        <f t="shared" si="104"/>
        <v>0</v>
      </c>
      <c r="EJ27" s="254">
        <f t="shared" si="78"/>
        <v>0</v>
      </c>
    </row>
    <row r="28" spans="1:140" ht="18" customHeight="1">
      <c r="A28" s="241">
        <v>1990</v>
      </c>
      <c r="B28" s="744" t="str">
        <f t="shared" si="106"/>
        <v>H2</v>
      </c>
      <c r="C28" s="242" t="s">
        <v>1221</v>
      </c>
      <c r="D28" s="243" t="s">
        <v>1221</v>
      </c>
      <c r="E28" s="244">
        <v>35</v>
      </c>
      <c r="F28" s="245">
        <v>0</v>
      </c>
      <c r="G28" s="246">
        <f t="shared" si="0"/>
        <v>35</v>
      </c>
      <c r="H28" s="243" t="s">
        <v>8234</v>
      </c>
      <c r="J28" s="258">
        <v>2013</v>
      </c>
      <c r="K28" s="259" t="s">
        <v>8235</v>
      </c>
      <c r="L28" s="264">
        <f t="shared" si="1"/>
        <v>1803</v>
      </c>
      <c r="M28" s="265">
        <f t="shared" si="2"/>
        <v>103</v>
      </c>
      <c r="N28" s="254">
        <f t="shared" si="79"/>
        <v>1906</v>
      </c>
      <c r="O28" s="254">
        <f t="shared" si="3"/>
        <v>27</v>
      </c>
      <c r="P28" s="248"/>
      <c r="Q28" s="253">
        <f t="shared" si="4"/>
        <v>137</v>
      </c>
      <c r="R28" s="253">
        <f t="shared" si="5"/>
        <v>8</v>
      </c>
      <c r="S28" s="254">
        <f t="shared" si="80"/>
        <v>145</v>
      </c>
      <c r="T28" s="254">
        <f t="shared" si="6"/>
        <v>2</v>
      </c>
      <c r="U28" s="248"/>
      <c r="V28" s="253">
        <f t="shared" si="7"/>
        <v>7</v>
      </c>
      <c r="W28" s="253">
        <f t="shared" si="8"/>
        <v>0</v>
      </c>
      <c r="X28" s="254">
        <f t="shared" si="81"/>
        <v>7</v>
      </c>
      <c r="Y28" s="254">
        <f t="shared" si="9"/>
        <v>1</v>
      </c>
      <c r="Z28" s="248"/>
      <c r="AA28" s="253">
        <f t="shared" si="10"/>
        <v>99</v>
      </c>
      <c r="AB28" s="253">
        <f t="shared" si="11"/>
        <v>2</v>
      </c>
      <c r="AC28" s="254">
        <f t="shared" si="82"/>
        <v>101</v>
      </c>
      <c r="AD28" s="254">
        <f t="shared" si="12"/>
        <v>1</v>
      </c>
      <c r="AF28" s="253">
        <f t="shared" si="13"/>
        <v>76</v>
      </c>
      <c r="AG28" s="253">
        <f t="shared" si="14"/>
        <v>7</v>
      </c>
      <c r="AH28" s="254">
        <f t="shared" si="83"/>
        <v>83</v>
      </c>
      <c r="AI28" s="254">
        <f t="shared" si="15"/>
        <v>1</v>
      </c>
      <c r="AK28" s="253">
        <f t="shared" si="16"/>
        <v>67</v>
      </c>
      <c r="AL28" s="253">
        <f t="shared" si="17"/>
        <v>0</v>
      </c>
      <c r="AM28" s="254">
        <f t="shared" si="84"/>
        <v>67</v>
      </c>
      <c r="AN28" s="254">
        <f t="shared" si="18"/>
        <v>1</v>
      </c>
      <c r="AP28" s="253">
        <f t="shared" si="19"/>
        <v>16</v>
      </c>
      <c r="AQ28" s="253">
        <f t="shared" si="20"/>
        <v>0</v>
      </c>
      <c r="AR28" s="254">
        <f t="shared" si="85"/>
        <v>16</v>
      </c>
      <c r="AS28" s="254">
        <f t="shared" si="21"/>
        <v>2</v>
      </c>
      <c r="AU28" s="253">
        <f t="shared" si="22"/>
        <v>327</v>
      </c>
      <c r="AV28" s="253">
        <f t="shared" si="23"/>
        <v>44</v>
      </c>
      <c r="AW28" s="254">
        <f t="shared" si="86"/>
        <v>371</v>
      </c>
      <c r="AX28" s="254">
        <f t="shared" si="24"/>
        <v>2</v>
      </c>
      <c r="AZ28" s="253">
        <f t="shared" si="25"/>
        <v>297</v>
      </c>
      <c r="BA28" s="253">
        <f t="shared" si="26"/>
        <v>18</v>
      </c>
      <c r="BB28" s="254">
        <f t="shared" si="87"/>
        <v>315</v>
      </c>
      <c r="BC28" s="254">
        <f t="shared" si="27"/>
        <v>2</v>
      </c>
      <c r="BE28" s="253">
        <f t="shared" si="28"/>
        <v>211</v>
      </c>
      <c r="BF28" s="253">
        <f t="shared" si="29"/>
        <v>3</v>
      </c>
      <c r="BG28" s="254">
        <f t="shared" si="88"/>
        <v>214</v>
      </c>
      <c r="BH28" s="254">
        <f t="shared" si="30"/>
        <v>1</v>
      </c>
      <c r="BJ28" s="253">
        <f t="shared" si="31"/>
        <v>6</v>
      </c>
      <c r="BK28" s="253">
        <f t="shared" si="32"/>
        <v>0</v>
      </c>
      <c r="BL28" s="254">
        <f t="shared" si="89"/>
        <v>6</v>
      </c>
      <c r="BM28" s="254">
        <f t="shared" si="33"/>
        <v>1</v>
      </c>
      <c r="BO28" s="253">
        <f t="shared" si="34"/>
        <v>57</v>
      </c>
      <c r="BP28" s="253">
        <f t="shared" si="35"/>
        <v>3</v>
      </c>
      <c r="BQ28" s="254">
        <f t="shared" si="90"/>
        <v>60</v>
      </c>
      <c r="BR28" s="254">
        <f t="shared" si="36"/>
        <v>1</v>
      </c>
      <c r="BT28" s="253">
        <f t="shared" si="37"/>
        <v>83</v>
      </c>
      <c r="BU28" s="253">
        <f t="shared" si="38"/>
        <v>1</v>
      </c>
      <c r="BV28" s="254">
        <f t="shared" si="91"/>
        <v>84</v>
      </c>
      <c r="BW28" s="254">
        <f t="shared" si="39"/>
        <v>1</v>
      </c>
      <c r="BY28" s="253">
        <f t="shared" si="40"/>
        <v>51</v>
      </c>
      <c r="BZ28" s="253">
        <f t="shared" si="41"/>
        <v>0</v>
      </c>
      <c r="CA28" s="254">
        <f t="shared" si="92"/>
        <v>51</v>
      </c>
      <c r="CB28" s="254">
        <f t="shared" si="42"/>
        <v>1</v>
      </c>
      <c r="CD28" s="253">
        <f t="shared" si="43"/>
        <v>73</v>
      </c>
      <c r="CE28" s="253">
        <f t="shared" si="44"/>
        <v>1</v>
      </c>
      <c r="CF28" s="254">
        <f t="shared" si="93"/>
        <v>74</v>
      </c>
      <c r="CG28" s="254">
        <f t="shared" si="45"/>
        <v>1</v>
      </c>
      <c r="CI28" s="253">
        <f t="shared" si="46"/>
        <v>20</v>
      </c>
      <c r="CJ28" s="253">
        <f t="shared" si="47"/>
        <v>1</v>
      </c>
      <c r="CK28" s="254">
        <f t="shared" si="94"/>
        <v>21</v>
      </c>
      <c r="CL28" s="254">
        <f t="shared" si="48"/>
        <v>1</v>
      </c>
      <c r="CN28" s="253">
        <f t="shared" si="49"/>
        <v>0</v>
      </c>
      <c r="CO28" s="253">
        <f t="shared" si="50"/>
        <v>0</v>
      </c>
      <c r="CP28" s="254">
        <f t="shared" si="95"/>
        <v>0</v>
      </c>
      <c r="CQ28" s="254">
        <f t="shared" si="51"/>
        <v>0</v>
      </c>
      <c r="CS28" s="253">
        <f t="shared" si="52"/>
        <v>46</v>
      </c>
      <c r="CT28" s="253">
        <f t="shared" si="53"/>
        <v>0</v>
      </c>
      <c r="CU28" s="254">
        <f t="shared" si="96"/>
        <v>46</v>
      </c>
      <c r="CV28" s="254">
        <f t="shared" si="54"/>
        <v>1</v>
      </c>
      <c r="CX28" s="253">
        <f t="shared" si="55"/>
        <v>32</v>
      </c>
      <c r="CY28" s="253">
        <f t="shared" si="56"/>
        <v>0</v>
      </c>
      <c r="CZ28" s="254">
        <f t="shared" si="97"/>
        <v>32</v>
      </c>
      <c r="DA28" s="254">
        <f t="shared" si="57"/>
        <v>1</v>
      </c>
      <c r="DC28" s="253">
        <f t="shared" si="58"/>
        <v>27</v>
      </c>
      <c r="DD28" s="253">
        <f t="shared" si="59"/>
        <v>0</v>
      </c>
      <c r="DE28" s="254">
        <f t="shared" si="98"/>
        <v>27</v>
      </c>
      <c r="DF28" s="254">
        <f t="shared" si="60"/>
        <v>1</v>
      </c>
      <c r="DH28" s="253">
        <f t="shared" si="61"/>
        <v>32</v>
      </c>
      <c r="DI28" s="253">
        <f t="shared" si="62"/>
        <v>0</v>
      </c>
      <c r="DJ28" s="254">
        <f t="shared" si="99"/>
        <v>32</v>
      </c>
      <c r="DK28" s="254">
        <f t="shared" si="63"/>
        <v>1</v>
      </c>
      <c r="DM28" s="253">
        <f t="shared" si="64"/>
        <v>68</v>
      </c>
      <c r="DN28" s="253">
        <f t="shared" si="65"/>
        <v>10</v>
      </c>
      <c r="DO28" s="254">
        <f t="shared" si="100"/>
        <v>78</v>
      </c>
      <c r="DP28" s="254">
        <f t="shared" si="66"/>
        <v>1</v>
      </c>
      <c r="DR28" s="253">
        <f t="shared" si="67"/>
        <v>41</v>
      </c>
      <c r="DS28" s="253">
        <f t="shared" si="68"/>
        <v>3</v>
      </c>
      <c r="DT28" s="254">
        <f t="shared" si="101"/>
        <v>44</v>
      </c>
      <c r="DU28" s="254">
        <f t="shared" si="69"/>
        <v>1</v>
      </c>
      <c r="DW28" s="253">
        <f t="shared" si="70"/>
        <v>30</v>
      </c>
      <c r="DX28" s="253">
        <f t="shared" si="71"/>
        <v>2</v>
      </c>
      <c r="DY28" s="254">
        <f t="shared" si="102"/>
        <v>32</v>
      </c>
      <c r="DZ28" s="254">
        <f t="shared" si="72"/>
        <v>1</v>
      </c>
      <c r="EB28" s="253">
        <f t="shared" si="73"/>
        <v>0</v>
      </c>
      <c r="EC28" s="253">
        <f t="shared" si="74"/>
        <v>0</v>
      </c>
      <c r="ED28" s="254">
        <f t="shared" si="103"/>
        <v>0</v>
      </c>
      <c r="EE28" s="254">
        <f t="shared" si="75"/>
        <v>1</v>
      </c>
      <c r="EG28" s="253">
        <f t="shared" si="76"/>
        <v>0</v>
      </c>
      <c r="EH28" s="253">
        <f t="shared" si="77"/>
        <v>0</v>
      </c>
      <c r="EI28" s="254">
        <f t="shared" si="104"/>
        <v>0</v>
      </c>
      <c r="EJ28" s="254">
        <f t="shared" si="78"/>
        <v>0</v>
      </c>
    </row>
    <row r="29" spans="1:140" ht="18" customHeight="1">
      <c r="A29" s="241">
        <v>1991</v>
      </c>
      <c r="B29" s="744" t="str">
        <f t="shared" si="106"/>
        <v>H3</v>
      </c>
      <c r="C29" s="242" t="s">
        <v>1202</v>
      </c>
      <c r="D29" s="243" t="s">
        <v>8166</v>
      </c>
      <c r="E29" s="244">
        <v>109</v>
      </c>
      <c r="F29" s="245">
        <v>10</v>
      </c>
      <c r="G29" s="246">
        <f t="shared" si="0"/>
        <v>119</v>
      </c>
      <c r="H29" s="243" t="s">
        <v>8236</v>
      </c>
      <c r="J29" s="258">
        <v>2014</v>
      </c>
      <c r="K29" s="259" t="s">
        <v>8237</v>
      </c>
      <c r="L29" s="264">
        <f t="shared" si="1"/>
        <v>2059</v>
      </c>
      <c r="M29" s="265">
        <f t="shared" si="2"/>
        <v>127</v>
      </c>
      <c r="N29" s="254">
        <f t="shared" si="79"/>
        <v>2186</v>
      </c>
      <c r="O29" s="254">
        <f t="shared" si="3"/>
        <v>29</v>
      </c>
      <c r="P29" s="248"/>
      <c r="Q29" s="253">
        <f t="shared" si="4"/>
        <v>379</v>
      </c>
      <c r="R29" s="253">
        <f t="shared" si="5"/>
        <v>9</v>
      </c>
      <c r="S29" s="254">
        <f t="shared" si="80"/>
        <v>388</v>
      </c>
      <c r="T29" s="254">
        <f t="shared" si="6"/>
        <v>4</v>
      </c>
      <c r="U29" s="248"/>
      <c r="V29" s="253">
        <f t="shared" si="7"/>
        <v>71</v>
      </c>
      <c r="W29" s="253">
        <f t="shared" si="8"/>
        <v>0</v>
      </c>
      <c r="X29" s="254">
        <f t="shared" si="81"/>
        <v>71</v>
      </c>
      <c r="Y29" s="254">
        <f t="shared" si="9"/>
        <v>2</v>
      </c>
      <c r="Z29" s="248"/>
      <c r="AA29" s="253">
        <f t="shared" si="10"/>
        <v>92</v>
      </c>
      <c r="AB29" s="253">
        <f t="shared" si="11"/>
        <v>4</v>
      </c>
      <c r="AC29" s="254">
        <f t="shared" si="82"/>
        <v>96</v>
      </c>
      <c r="AD29" s="254">
        <f t="shared" si="12"/>
        <v>1</v>
      </c>
      <c r="AF29" s="253">
        <f t="shared" si="13"/>
        <v>86</v>
      </c>
      <c r="AG29" s="253">
        <f t="shared" si="14"/>
        <v>13</v>
      </c>
      <c r="AH29" s="254">
        <f t="shared" si="83"/>
        <v>99</v>
      </c>
      <c r="AI29" s="254">
        <f t="shared" si="15"/>
        <v>1</v>
      </c>
      <c r="AK29" s="253">
        <f t="shared" si="16"/>
        <v>3</v>
      </c>
      <c r="AL29" s="253">
        <f t="shared" si="17"/>
        <v>0</v>
      </c>
      <c r="AM29" s="254">
        <f t="shared" si="84"/>
        <v>3</v>
      </c>
      <c r="AN29" s="254">
        <f t="shared" si="18"/>
        <v>1</v>
      </c>
      <c r="AP29" s="253">
        <f t="shared" si="19"/>
        <v>20</v>
      </c>
      <c r="AQ29" s="253">
        <f t="shared" si="20"/>
        <v>0</v>
      </c>
      <c r="AR29" s="254">
        <f t="shared" si="85"/>
        <v>20</v>
      </c>
      <c r="AS29" s="254">
        <f t="shared" si="21"/>
        <v>1</v>
      </c>
      <c r="AU29" s="253">
        <f t="shared" si="22"/>
        <v>301</v>
      </c>
      <c r="AV29" s="253">
        <f t="shared" si="23"/>
        <v>35</v>
      </c>
      <c r="AW29" s="254">
        <f t="shared" si="86"/>
        <v>336</v>
      </c>
      <c r="AX29" s="254">
        <f t="shared" si="24"/>
        <v>2</v>
      </c>
      <c r="AZ29" s="253">
        <f t="shared" si="25"/>
        <v>283</v>
      </c>
      <c r="BA29" s="253">
        <f t="shared" si="26"/>
        <v>38</v>
      </c>
      <c r="BB29" s="254">
        <f t="shared" si="87"/>
        <v>321</v>
      </c>
      <c r="BC29" s="254">
        <f t="shared" si="27"/>
        <v>2</v>
      </c>
      <c r="BE29" s="253">
        <f t="shared" si="28"/>
        <v>200</v>
      </c>
      <c r="BF29" s="253">
        <f t="shared" si="29"/>
        <v>6</v>
      </c>
      <c r="BG29" s="254">
        <f t="shared" si="88"/>
        <v>206</v>
      </c>
      <c r="BH29" s="254">
        <f t="shared" si="30"/>
        <v>1</v>
      </c>
      <c r="BJ29" s="253">
        <f t="shared" si="31"/>
        <v>7</v>
      </c>
      <c r="BK29" s="253">
        <f t="shared" si="32"/>
        <v>0</v>
      </c>
      <c r="BL29" s="254">
        <f t="shared" si="89"/>
        <v>7</v>
      </c>
      <c r="BM29" s="254">
        <f t="shared" si="33"/>
        <v>1</v>
      </c>
      <c r="BO29" s="253">
        <f t="shared" si="34"/>
        <v>55</v>
      </c>
      <c r="BP29" s="253">
        <f t="shared" si="35"/>
        <v>4</v>
      </c>
      <c r="BQ29" s="254">
        <f t="shared" si="90"/>
        <v>59</v>
      </c>
      <c r="BR29" s="254">
        <f t="shared" si="36"/>
        <v>1</v>
      </c>
      <c r="BT29" s="253">
        <f t="shared" si="37"/>
        <v>107</v>
      </c>
      <c r="BU29" s="253">
        <f t="shared" si="38"/>
        <v>7</v>
      </c>
      <c r="BV29" s="254">
        <f t="shared" si="91"/>
        <v>114</v>
      </c>
      <c r="BW29" s="254">
        <f t="shared" si="39"/>
        <v>1</v>
      </c>
      <c r="BY29" s="253">
        <f t="shared" si="40"/>
        <v>52</v>
      </c>
      <c r="BZ29" s="253">
        <f t="shared" si="41"/>
        <v>0</v>
      </c>
      <c r="CA29" s="254">
        <f t="shared" si="92"/>
        <v>52</v>
      </c>
      <c r="CB29" s="254">
        <f t="shared" si="42"/>
        <v>1</v>
      </c>
      <c r="CD29" s="253">
        <f t="shared" si="43"/>
        <v>83</v>
      </c>
      <c r="CE29" s="253">
        <f t="shared" si="44"/>
        <v>0</v>
      </c>
      <c r="CF29" s="254">
        <f t="shared" si="93"/>
        <v>83</v>
      </c>
      <c r="CG29" s="254">
        <f t="shared" si="45"/>
        <v>1</v>
      </c>
      <c r="CI29" s="253">
        <f t="shared" si="46"/>
        <v>41</v>
      </c>
      <c r="CJ29" s="253">
        <f t="shared" si="47"/>
        <v>1</v>
      </c>
      <c r="CK29" s="254">
        <f t="shared" si="94"/>
        <v>42</v>
      </c>
      <c r="CL29" s="254">
        <f t="shared" si="48"/>
        <v>1</v>
      </c>
      <c r="CN29" s="253">
        <f t="shared" si="49"/>
        <v>0</v>
      </c>
      <c r="CO29" s="253">
        <f t="shared" si="50"/>
        <v>0</v>
      </c>
      <c r="CP29" s="254">
        <f t="shared" si="95"/>
        <v>0</v>
      </c>
      <c r="CQ29" s="254">
        <f t="shared" si="51"/>
        <v>0</v>
      </c>
      <c r="CS29" s="253">
        <f t="shared" si="52"/>
        <v>40</v>
      </c>
      <c r="CT29" s="253">
        <f t="shared" si="53"/>
        <v>0</v>
      </c>
      <c r="CU29" s="254">
        <f t="shared" si="96"/>
        <v>40</v>
      </c>
      <c r="CV29" s="254">
        <f t="shared" si="54"/>
        <v>1</v>
      </c>
      <c r="CX29" s="253">
        <f t="shared" si="55"/>
        <v>20</v>
      </c>
      <c r="CY29" s="253">
        <f t="shared" si="56"/>
        <v>0</v>
      </c>
      <c r="CZ29" s="254">
        <f t="shared" si="97"/>
        <v>20</v>
      </c>
      <c r="DA29" s="254">
        <f t="shared" si="57"/>
        <v>1</v>
      </c>
      <c r="DC29" s="253">
        <f t="shared" si="58"/>
        <v>25</v>
      </c>
      <c r="DD29" s="253">
        <f t="shared" si="59"/>
        <v>0</v>
      </c>
      <c r="DE29" s="254">
        <f t="shared" si="98"/>
        <v>25</v>
      </c>
      <c r="DF29" s="254">
        <f t="shared" si="60"/>
        <v>1</v>
      </c>
      <c r="DH29" s="253">
        <f t="shared" si="61"/>
        <v>31</v>
      </c>
      <c r="DI29" s="253">
        <f t="shared" si="62"/>
        <v>0</v>
      </c>
      <c r="DJ29" s="254">
        <f t="shared" si="99"/>
        <v>31</v>
      </c>
      <c r="DK29" s="254">
        <f t="shared" si="63"/>
        <v>1</v>
      </c>
      <c r="DM29" s="253">
        <f t="shared" si="64"/>
        <v>63</v>
      </c>
      <c r="DN29" s="253">
        <f t="shared" si="65"/>
        <v>6</v>
      </c>
      <c r="DO29" s="254">
        <f t="shared" si="100"/>
        <v>69</v>
      </c>
      <c r="DP29" s="254">
        <f t="shared" si="66"/>
        <v>1</v>
      </c>
      <c r="DR29" s="253">
        <f t="shared" si="67"/>
        <v>40</v>
      </c>
      <c r="DS29" s="253">
        <f t="shared" si="68"/>
        <v>1</v>
      </c>
      <c r="DT29" s="254">
        <f t="shared" si="101"/>
        <v>41</v>
      </c>
      <c r="DU29" s="254">
        <f t="shared" si="69"/>
        <v>1</v>
      </c>
      <c r="DW29" s="253">
        <f t="shared" si="70"/>
        <v>33</v>
      </c>
      <c r="DX29" s="253">
        <f t="shared" si="71"/>
        <v>2</v>
      </c>
      <c r="DY29" s="254">
        <f t="shared" si="102"/>
        <v>35</v>
      </c>
      <c r="DZ29" s="254">
        <f t="shared" si="72"/>
        <v>1</v>
      </c>
      <c r="EB29" s="253">
        <f t="shared" si="73"/>
        <v>27</v>
      </c>
      <c r="EC29" s="253">
        <f t="shared" si="74"/>
        <v>1</v>
      </c>
      <c r="ED29" s="254">
        <f t="shared" si="103"/>
        <v>28</v>
      </c>
      <c r="EE29" s="254">
        <f t="shared" si="75"/>
        <v>1</v>
      </c>
      <c r="EG29" s="253">
        <f t="shared" si="76"/>
        <v>0</v>
      </c>
      <c r="EH29" s="253">
        <f t="shared" si="77"/>
        <v>0</v>
      </c>
      <c r="EI29" s="254">
        <f t="shared" si="104"/>
        <v>0</v>
      </c>
      <c r="EJ29" s="254">
        <f t="shared" si="78"/>
        <v>0</v>
      </c>
    </row>
    <row r="30" spans="1:140" ht="18" customHeight="1">
      <c r="A30" s="241">
        <v>1991</v>
      </c>
      <c r="B30" s="744" t="str">
        <f t="shared" si="106"/>
        <v>H3</v>
      </c>
      <c r="C30" s="242" t="s">
        <v>1202</v>
      </c>
      <c r="D30" s="243" t="s">
        <v>8210</v>
      </c>
      <c r="E30" s="244">
        <v>0</v>
      </c>
      <c r="F30" s="245">
        <v>16</v>
      </c>
      <c r="G30" s="246">
        <f t="shared" si="0"/>
        <v>16</v>
      </c>
      <c r="H30" s="243" t="s">
        <v>8238</v>
      </c>
      <c r="J30" s="258">
        <v>2015</v>
      </c>
      <c r="K30" s="259" t="s">
        <v>8239</v>
      </c>
      <c r="L30" s="264">
        <f t="shared" si="1"/>
        <v>1733</v>
      </c>
      <c r="M30" s="265">
        <f t="shared" si="2"/>
        <v>112</v>
      </c>
      <c r="N30" s="254">
        <f t="shared" si="79"/>
        <v>1845</v>
      </c>
      <c r="O30" s="254">
        <f t="shared" si="3"/>
        <v>26</v>
      </c>
      <c r="P30" s="248"/>
      <c r="Q30" s="253">
        <f t="shared" si="4"/>
        <v>127</v>
      </c>
      <c r="R30" s="253">
        <f t="shared" si="5"/>
        <v>14</v>
      </c>
      <c r="S30" s="254">
        <f t="shared" si="80"/>
        <v>141</v>
      </c>
      <c r="T30" s="254">
        <f t="shared" si="6"/>
        <v>2</v>
      </c>
      <c r="U30" s="248"/>
      <c r="V30" s="253">
        <f t="shared" si="7"/>
        <v>11</v>
      </c>
      <c r="W30" s="253">
        <f t="shared" si="8"/>
        <v>0</v>
      </c>
      <c r="X30" s="254">
        <f t="shared" si="81"/>
        <v>11</v>
      </c>
      <c r="Y30" s="254">
        <f t="shared" si="9"/>
        <v>1</v>
      </c>
      <c r="Z30" s="248"/>
      <c r="AA30" s="253">
        <f t="shared" si="10"/>
        <v>88</v>
      </c>
      <c r="AB30" s="253">
        <f t="shared" si="11"/>
        <v>2</v>
      </c>
      <c r="AC30" s="254">
        <f t="shared" si="82"/>
        <v>90</v>
      </c>
      <c r="AD30" s="254">
        <f t="shared" si="12"/>
        <v>1</v>
      </c>
      <c r="AF30" s="253">
        <f t="shared" si="13"/>
        <v>86</v>
      </c>
      <c r="AG30" s="253">
        <f t="shared" si="14"/>
        <v>0</v>
      </c>
      <c r="AH30" s="254">
        <f t="shared" si="83"/>
        <v>86</v>
      </c>
      <c r="AI30" s="254">
        <f t="shared" si="15"/>
        <v>1</v>
      </c>
      <c r="AK30" s="253">
        <f t="shared" si="16"/>
        <v>6</v>
      </c>
      <c r="AL30" s="253">
        <f t="shared" si="17"/>
        <v>0</v>
      </c>
      <c r="AM30" s="254">
        <f t="shared" si="84"/>
        <v>6</v>
      </c>
      <c r="AN30" s="254">
        <f t="shared" si="18"/>
        <v>1</v>
      </c>
      <c r="AP30" s="253">
        <f t="shared" si="19"/>
        <v>27</v>
      </c>
      <c r="AQ30" s="253">
        <f t="shared" si="20"/>
        <v>0</v>
      </c>
      <c r="AR30" s="254">
        <f t="shared" si="85"/>
        <v>27</v>
      </c>
      <c r="AS30" s="254">
        <f t="shared" si="21"/>
        <v>1</v>
      </c>
      <c r="AU30" s="253">
        <f t="shared" si="22"/>
        <v>289</v>
      </c>
      <c r="AV30" s="253">
        <f t="shared" si="23"/>
        <v>29</v>
      </c>
      <c r="AW30" s="254">
        <f t="shared" si="86"/>
        <v>318</v>
      </c>
      <c r="AX30" s="254">
        <f t="shared" si="24"/>
        <v>2</v>
      </c>
      <c r="AZ30" s="253">
        <f t="shared" si="25"/>
        <v>282</v>
      </c>
      <c r="BA30" s="253">
        <f t="shared" si="26"/>
        <v>44</v>
      </c>
      <c r="BB30" s="254">
        <f t="shared" si="87"/>
        <v>326</v>
      </c>
      <c r="BC30" s="254">
        <f t="shared" si="27"/>
        <v>2</v>
      </c>
      <c r="BE30" s="253">
        <f t="shared" si="28"/>
        <v>194</v>
      </c>
      <c r="BF30" s="253">
        <f t="shared" si="29"/>
        <v>10</v>
      </c>
      <c r="BG30" s="254">
        <f t="shared" si="88"/>
        <v>204</v>
      </c>
      <c r="BH30" s="254">
        <f t="shared" si="30"/>
        <v>1</v>
      </c>
      <c r="BJ30" s="253">
        <f t="shared" si="31"/>
        <v>9</v>
      </c>
      <c r="BK30" s="253">
        <f t="shared" si="32"/>
        <v>1</v>
      </c>
      <c r="BL30" s="254">
        <f t="shared" si="89"/>
        <v>10</v>
      </c>
      <c r="BM30" s="254">
        <f t="shared" si="33"/>
        <v>1</v>
      </c>
      <c r="BO30" s="253">
        <f t="shared" si="34"/>
        <v>71</v>
      </c>
      <c r="BP30" s="253">
        <f t="shared" si="35"/>
        <v>0</v>
      </c>
      <c r="BQ30" s="254">
        <f t="shared" si="90"/>
        <v>71</v>
      </c>
      <c r="BR30" s="254">
        <f t="shared" si="36"/>
        <v>1</v>
      </c>
      <c r="BT30" s="253">
        <f t="shared" si="37"/>
        <v>99</v>
      </c>
      <c r="BU30" s="253">
        <f t="shared" si="38"/>
        <v>2</v>
      </c>
      <c r="BV30" s="254">
        <f t="shared" si="91"/>
        <v>101</v>
      </c>
      <c r="BW30" s="254">
        <f t="shared" si="39"/>
        <v>1</v>
      </c>
      <c r="BY30" s="253">
        <f t="shared" si="40"/>
        <v>41</v>
      </c>
      <c r="BZ30" s="253">
        <f t="shared" si="41"/>
        <v>0</v>
      </c>
      <c r="CA30" s="254">
        <f t="shared" si="92"/>
        <v>41</v>
      </c>
      <c r="CB30" s="254">
        <f t="shared" si="42"/>
        <v>1</v>
      </c>
      <c r="CD30" s="253">
        <f t="shared" si="43"/>
        <v>68</v>
      </c>
      <c r="CE30" s="253">
        <f t="shared" si="44"/>
        <v>0</v>
      </c>
      <c r="CF30" s="254">
        <f t="shared" si="93"/>
        <v>68</v>
      </c>
      <c r="CG30" s="254">
        <f t="shared" si="45"/>
        <v>1</v>
      </c>
      <c r="CI30" s="253">
        <f t="shared" si="46"/>
        <v>35</v>
      </c>
      <c r="CJ30" s="253">
        <f t="shared" si="47"/>
        <v>0</v>
      </c>
      <c r="CK30" s="254">
        <f t="shared" si="94"/>
        <v>35</v>
      </c>
      <c r="CL30" s="254">
        <f t="shared" si="48"/>
        <v>1</v>
      </c>
      <c r="CN30" s="253">
        <f t="shared" si="49"/>
        <v>0</v>
      </c>
      <c r="CO30" s="253">
        <f t="shared" si="50"/>
        <v>0</v>
      </c>
      <c r="CP30" s="254">
        <f t="shared" si="95"/>
        <v>0</v>
      </c>
      <c r="CQ30" s="254">
        <f t="shared" si="51"/>
        <v>0</v>
      </c>
      <c r="CS30" s="253">
        <f t="shared" si="52"/>
        <v>47</v>
      </c>
      <c r="CT30" s="253">
        <f t="shared" si="53"/>
        <v>0</v>
      </c>
      <c r="CU30" s="254">
        <f t="shared" si="96"/>
        <v>47</v>
      </c>
      <c r="CV30" s="254">
        <f t="shared" si="54"/>
        <v>1</v>
      </c>
      <c r="CX30" s="253">
        <f t="shared" si="55"/>
        <v>23</v>
      </c>
      <c r="CY30" s="253">
        <f t="shared" si="56"/>
        <v>1</v>
      </c>
      <c r="CZ30" s="254">
        <f t="shared" si="97"/>
        <v>24</v>
      </c>
      <c r="DA30" s="254">
        <f t="shared" si="57"/>
        <v>1</v>
      </c>
      <c r="DC30" s="253">
        <f t="shared" si="58"/>
        <v>30</v>
      </c>
      <c r="DD30" s="253">
        <f t="shared" si="59"/>
        <v>0</v>
      </c>
      <c r="DE30" s="254">
        <f t="shared" si="98"/>
        <v>30</v>
      </c>
      <c r="DF30" s="254">
        <f t="shared" si="60"/>
        <v>1</v>
      </c>
      <c r="DH30" s="253">
        <f t="shared" si="61"/>
        <v>28</v>
      </c>
      <c r="DI30" s="253">
        <f t="shared" si="62"/>
        <v>0</v>
      </c>
      <c r="DJ30" s="254">
        <f t="shared" si="99"/>
        <v>28</v>
      </c>
      <c r="DK30" s="254">
        <f t="shared" si="63"/>
        <v>1</v>
      </c>
      <c r="DM30" s="253">
        <f t="shared" si="64"/>
        <v>52</v>
      </c>
      <c r="DN30" s="253">
        <f t="shared" si="65"/>
        <v>3</v>
      </c>
      <c r="DO30" s="254">
        <f t="shared" si="100"/>
        <v>55</v>
      </c>
      <c r="DP30" s="254">
        <f t="shared" si="66"/>
        <v>1</v>
      </c>
      <c r="DR30" s="253">
        <f t="shared" si="67"/>
        <v>50</v>
      </c>
      <c r="DS30" s="253">
        <f t="shared" si="68"/>
        <v>1</v>
      </c>
      <c r="DT30" s="254">
        <f t="shared" si="101"/>
        <v>51</v>
      </c>
      <c r="DU30" s="254">
        <f t="shared" si="69"/>
        <v>1</v>
      </c>
      <c r="DW30" s="253">
        <f t="shared" si="70"/>
        <v>42</v>
      </c>
      <c r="DX30" s="253">
        <f t="shared" si="71"/>
        <v>5</v>
      </c>
      <c r="DY30" s="254">
        <f t="shared" si="102"/>
        <v>47</v>
      </c>
      <c r="DZ30" s="254">
        <f t="shared" si="72"/>
        <v>1</v>
      </c>
      <c r="EB30" s="253">
        <f t="shared" si="73"/>
        <v>28</v>
      </c>
      <c r="EC30" s="253">
        <f t="shared" si="74"/>
        <v>0</v>
      </c>
      <c r="ED30" s="254">
        <f t="shared" si="103"/>
        <v>28</v>
      </c>
      <c r="EE30" s="254">
        <f t="shared" si="75"/>
        <v>1</v>
      </c>
      <c r="EG30" s="253">
        <f t="shared" si="76"/>
        <v>0</v>
      </c>
      <c r="EH30" s="253">
        <f t="shared" si="77"/>
        <v>0</v>
      </c>
      <c r="EI30" s="254">
        <f t="shared" si="104"/>
        <v>0</v>
      </c>
      <c r="EJ30" s="254">
        <f t="shared" si="78"/>
        <v>0</v>
      </c>
    </row>
    <row r="31" spans="1:140" ht="18" customHeight="1">
      <c r="A31" s="241">
        <v>1991</v>
      </c>
      <c r="B31" s="744" t="str">
        <f t="shared" si="106"/>
        <v>H3</v>
      </c>
      <c r="C31" s="242" t="s">
        <v>1203</v>
      </c>
      <c r="D31" s="243" t="s">
        <v>8172</v>
      </c>
      <c r="E31" s="244">
        <v>152</v>
      </c>
      <c r="F31" s="245">
        <v>0</v>
      </c>
      <c r="G31" s="246">
        <f t="shared" si="0"/>
        <v>152</v>
      </c>
      <c r="H31" s="243" t="s">
        <v>8240</v>
      </c>
      <c r="J31" s="258">
        <v>2016</v>
      </c>
      <c r="K31" s="259" t="s">
        <v>8241</v>
      </c>
      <c r="L31" s="264">
        <f t="shared" si="1"/>
        <v>1753</v>
      </c>
      <c r="M31" s="265">
        <f t="shared" si="2"/>
        <v>113</v>
      </c>
      <c r="N31" s="254">
        <f t="shared" si="79"/>
        <v>1866</v>
      </c>
      <c r="O31" s="254">
        <f t="shared" si="3"/>
        <v>27</v>
      </c>
      <c r="P31" s="248"/>
      <c r="Q31" s="253">
        <f t="shared" si="4"/>
        <v>153</v>
      </c>
      <c r="R31" s="253">
        <f t="shared" si="5"/>
        <v>10</v>
      </c>
      <c r="S31" s="254">
        <f t="shared" si="80"/>
        <v>163</v>
      </c>
      <c r="T31" s="254">
        <f t="shared" si="6"/>
        <v>2</v>
      </c>
      <c r="U31" s="248"/>
      <c r="V31" s="253">
        <f t="shared" si="7"/>
        <v>44</v>
      </c>
      <c r="W31" s="253">
        <f t="shared" si="8"/>
        <v>1</v>
      </c>
      <c r="X31" s="254">
        <f t="shared" si="81"/>
        <v>45</v>
      </c>
      <c r="Y31" s="254">
        <f t="shared" si="9"/>
        <v>2</v>
      </c>
      <c r="Z31" s="248"/>
      <c r="AA31" s="253">
        <f t="shared" si="10"/>
        <v>94</v>
      </c>
      <c r="AB31" s="253">
        <f t="shared" si="11"/>
        <v>3</v>
      </c>
      <c r="AC31" s="254">
        <f t="shared" si="82"/>
        <v>97</v>
      </c>
      <c r="AD31" s="254">
        <f t="shared" si="12"/>
        <v>1</v>
      </c>
      <c r="AF31" s="253">
        <f t="shared" si="13"/>
        <v>73</v>
      </c>
      <c r="AG31" s="253">
        <f t="shared" si="14"/>
        <v>0</v>
      </c>
      <c r="AH31" s="254">
        <f t="shared" si="83"/>
        <v>73</v>
      </c>
      <c r="AI31" s="254">
        <f t="shared" si="15"/>
        <v>1</v>
      </c>
      <c r="AK31" s="253">
        <f t="shared" si="16"/>
        <v>6</v>
      </c>
      <c r="AL31" s="253">
        <f t="shared" si="17"/>
        <v>0</v>
      </c>
      <c r="AM31" s="254">
        <f t="shared" si="84"/>
        <v>6</v>
      </c>
      <c r="AN31" s="254">
        <f t="shared" si="18"/>
        <v>1</v>
      </c>
      <c r="AP31" s="253">
        <f t="shared" si="19"/>
        <v>27</v>
      </c>
      <c r="AQ31" s="253">
        <f t="shared" si="20"/>
        <v>0</v>
      </c>
      <c r="AR31" s="254">
        <f t="shared" si="85"/>
        <v>27</v>
      </c>
      <c r="AS31" s="254">
        <f t="shared" si="21"/>
        <v>1</v>
      </c>
      <c r="AU31" s="253">
        <f t="shared" si="22"/>
        <v>303</v>
      </c>
      <c r="AV31" s="253">
        <f t="shared" si="23"/>
        <v>29</v>
      </c>
      <c r="AW31" s="254">
        <f t="shared" si="86"/>
        <v>332</v>
      </c>
      <c r="AX31" s="254">
        <f t="shared" si="24"/>
        <v>2</v>
      </c>
      <c r="AZ31" s="253">
        <f t="shared" si="25"/>
        <v>282</v>
      </c>
      <c r="BA31" s="253">
        <f t="shared" si="26"/>
        <v>53</v>
      </c>
      <c r="BB31" s="254">
        <f t="shared" si="87"/>
        <v>335</v>
      </c>
      <c r="BC31" s="254">
        <f t="shared" si="27"/>
        <v>2</v>
      </c>
      <c r="BE31" s="253">
        <f t="shared" si="28"/>
        <v>187</v>
      </c>
      <c r="BF31" s="253">
        <f t="shared" si="29"/>
        <v>4</v>
      </c>
      <c r="BG31" s="254">
        <f t="shared" si="88"/>
        <v>191</v>
      </c>
      <c r="BH31" s="254">
        <f t="shared" si="30"/>
        <v>1</v>
      </c>
      <c r="BJ31" s="253">
        <f t="shared" si="31"/>
        <v>16</v>
      </c>
      <c r="BK31" s="253">
        <f t="shared" si="32"/>
        <v>0</v>
      </c>
      <c r="BL31" s="254">
        <f t="shared" si="89"/>
        <v>16</v>
      </c>
      <c r="BM31" s="254">
        <f t="shared" si="33"/>
        <v>1</v>
      </c>
      <c r="BO31" s="253">
        <f t="shared" si="34"/>
        <v>0</v>
      </c>
      <c r="BP31" s="253">
        <f t="shared" si="35"/>
        <v>0</v>
      </c>
      <c r="BQ31" s="254">
        <f t="shared" si="90"/>
        <v>0</v>
      </c>
      <c r="BR31" s="254">
        <f t="shared" si="36"/>
        <v>1</v>
      </c>
      <c r="BT31" s="253">
        <f t="shared" si="37"/>
        <v>118</v>
      </c>
      <c r="BU31" s="253">
        <f t="shared" si="38"/>
        <v>5</v>
      </c>
      <c r="BV31" s="254">
        <f t="shared" si="91"/>
        <v>123</v>
      </c>
      <c r="BW31" s="254">
        <f t="shared" si="39"/>
        <v>1</v>
      </c>
      <c r="BY31" s="253">
        <f t="shared" si="40"/>
        <v>57</v>
      </c>
      <c r="BZ31" s="253">
        <f t="shared" si="41"/>
        <v>0</v>
      </c>
      <c r="CA31" s="254">
        <f t="shared" si="92"/>
        <v>57</v>
      </c>
      <c r="CB31" s="254">
        <f t="shared" si="42"/>
        <v>1</v>
      </c>
      <c r="CD31" s="253">
        <f t="shared" si="43"/>
        <v>78</v>
      </c>
      <c r="CE31" s="253">
        <f t="shared" si="44"/>
        <v>0</v>
      </c>
      <c r="CF31" s="254">
        <f t="shared" si="93"/>
        <v>78</v>
      </c>
      <c r="CG31" s="254">
        <f t="shared" si="45"/>
        <v>1</v>
      </c>
      <c r="CI31" s="253">
        <f t="shared" si="46"/>
        <v>37</v>
      </c>
      <c r="CJ31" s="253">
        <f t="shared" si="47"/>
        <v>1</v>
      </c>
      <c r="CK31" s="254">
        <f t="shared" si="94"/>
        <v>38</v>
      </c>
      <c r="CL31" s="254">
        <f t="shared" si="48"/>
        <v>1</v>
      </c>
      <c r="CN31" s="253">
        <f t="shared" si="49"/>
        <v>0</v>
      </c>
      <c r="CO31" s="253">
        <f t="shared" si="50"/>
        <v>0</v>
      </c>
      <c r="CP31" s="254">
        <f t="shared" si="95"/>
        <v>0</v>
      </c>
      <c r="CQ31" s="254">
        <f t="shared" si="51"/>
        <v>0</v>
      </c>
      <c r="CS31" s="253">
        <f t="shared" si="52"/>
        <v>41</v>
      </c>
      <c r="CT31" s="253">
        <f t="shared" si="53"/>
        <v>0</v>
      </c>
      <c r="CU31" s="254">
        <f t="shared" si="96"/>
        <v>41</v>
      </c>
      <c r="CV31" s="254">
        <f t="shared" si="54"/>
        <v>1</v>
      </c>
      <c r="CX31" s="253">
        <f t="shared" si="55"/>
        <v>14</v>
      </c>
      <c r="CY31" s="253">
        <f t="shared" si="56"/>
        <v>0</v>
      </c>
      <c r="CZ31" s="254">
        <f t="shared" si="97"/>
        <v>14</v>
      </c>
      <c r="DA31" s="254">
        <f t="shared" si="57"/>
        <v>1</v>
      </c>
      <c r="DC31" s="253">
        <f t="shared" si="58"/>
        <v>30</v>
      </c>
      <c r="DD31" s="253">
        <f t="shared" si="59"/>
        <v>0</v>
      </c>
      <c r="DE31" s="254">
        <f t="shared" si="98"/>
        <v>30</v>
      </c>
      <c r="DF31" s="254">
        <f t="shared" si="60"/>
        <v>1</v>
      </c>
      <c r="DH31" s="253">
        <f t="shared" si="61"/>
        <v>33</v>
      </c>
      <c r="DI31" s="253">
        <f t="shared" si="62"/>
        <v>0</v>
      </c>
      <c r="DJ31" s="254">
        <f t="shared" si="99"/>
        <v>33</v>
      </c>
      <c r="DK31" s="254">
        <f t="shared" si="63"/>
        <v>1</v>
      </c>
      <c r="DM31" s="253">
        <f t="shared" si="64"/>
        <v>62</v>
      </c>
      <c r="DN31" s="253">
        <f t="shared" si="65"/>
        <v>1</v>
      </c>
      <c r="DO31" s="254">
        <f t="shared" si="100"/>
        <v>63</v>
      </c>
      <c r="DP31" s="254">
        <f t="shared" si="66"/>
        <v>1</v>
      </c>
      <c r="DR31" s="253">
        <f t="shared" si="67"/>
        <v>37</v>
      </c>
      <c r="DS31" s="253">
        <f t="shared" si="68"/>
        <v>0</v>
      </c>
      <c r="DT31" s="254">
        <f t="shared" si="101"/>
        <v>37</v>
      </c>
      <c r="DU31" s="254">
        <f t="shared" si="69"/>
        <v>1</v>
      </c>
      <c r="DW31" s="253">
        <f t="shared" si="70"/>
        <v>35</v>
      </c>
      <c r="DX31" s="253">
        <f t="shared" si="71"/>
        <v>6</v>
      </c>
      <c r="DY31" s="254">
        <f t="shared" si="102"/>
        <v>41</v>
      </c>
      <c r="DZ31" s="254">
        <f t="shared" si="72"/>
        <v>1</v>
      </c>
      <c r="EB31" s="253">
        <f t="shared" si="73"/>
        <v>26</v>
      </c>
      <c r="EC31" s="253">
        <f t="shared" si="74"/>
        <v>0</v>
      </c>
      <c r="ED31" s="254">
        <f t="shared" si="103"/>
        <v>26</v>
      </c>
      <c r="EE31" s="254">
        <f t="shared" si="75"/>
        <v>1</v>
      </c>
      <c r="EG31" s="253">
        <f t="shared" si="76"/>
        <v>0</v>
      </c>
      <c r="EH31" s="253">
        <f t="shared" si="77"/>
        <v>0</v>
      </c>
      <c r="EI31" s="254">
        <f t="shared" si="104"/>
        <v>0</v>
      </c>
      <c r="EJ31" s="254">
        <f t="shared" si="78"/>
        <v>0</v>
      </c>
    </row>
    <row r="32" spans="1:140" ht="18" customHeight="1">
      <c r="A32" s="241">
        <v>1991</v>
      </c>
      <c r="B32" s="744" t="str">
        <f t="shared" si="106"/>
        <v>H3</v>
      </c>
      <c r="C32" s="242" t="s">
        <v>8136</v>
      </c>
      <c r="D32" s="243" t="s">
        <v>8218</v>
      </c>
      <c r="E32" s="244">
        <v>199</v>
      </c>
      <c r="F32" s="245">
        <v>0</v>
      </c>
      <c r="G32" s="246">
        <f t="shared" si="0"/>
        <v>199</v>
      </c>
      <c r="H32" s="243" t="s">
        <v>8240</v>
      </c>
      <c r="J32" s="258">
        <v>2017</v>
      </c>
      <c r="K32" s="259" t="s">
        <v>8242</v>
      </c>
      <c r="L32" s="264">
        <f t="shared" si="1"/>
        <v>1794</v>
      </c>
      <c r="M32" s="265">
        <f t="shared" si="2"/>
        <v>97</v>
      </c>
      <c r="N32" s="254">
        <f t="shared" si="79"/>
        <v>1891</v>
      </c>
      <c r="O32" s="254">
        <f t="shared" si="3"/>
        <v>27</v>
      </c>
      <c r="P32" s="248"/>
      <c r="Q32" s="253">
        <f t="shared" si="4"/>
        <v>153</v>
      </c>
      <c r="R32" s="253">
        <f t="shared" si="5"/>
        <v>4</v>
      </c>
      <c r="S32" s="254">
        <f t="shared" si="80"/>
        <v>157</v>
      </c>
      <c r="T32" s="254">
        <f t="shared" si="6"/>
        <v>2</v>
      </c>
      <c r="U32" s="248"/>
      <c r="V32" s="253">
        <f t="shared" si="7"/>
        <v>9</v>
      </c>
      <c r="W32" s="253">
        <f t="shared" si="8"/>
        <v>0</v>
      </c>
      <c r="X32" s="254">
        <f t="shared" si="81"/>
        <v>9</v>
      </c>
      <c r="Y32" s="254">
        <f t="shared" si="9"/>
        <v>2</v>
      </c>
      <c r="Z32" s="248"/>
      <c r="AA32" s="253">
        <f t="shared" si="10"/>
        <v>97</v>
      </c>
      <c r="AB32" s="253">
        <f t="shared" si="11"/>
        <v>4</v>
      </c>
      <c r="AC32" s="254">
        <f t="shared" si="82"/>
        <v>101</v>
      </c>
      <c r="AD32" s="254">
        <f t="shared" si="12"/>
        <v>1</v>
      </c>
      <c r="AF32" s="253">
        <f t="shared" si="13"/>
        <v>81</v>
      </c>
      <c r="AG32" s="253">
        <f t="shared" si="14"/>
        <v>2</v>
      </c>
      <c r="AH32" s="254">
        <f t="shared" si="83"/>
        <v>83</v>
      </c>
      <c r="AI32" s="254">
        <f t="shared" si="15"/>
        <v>1</v>
      </c>
      <c r="AK32" s="253">
        <f t="shared" si="16"/>
        <v>9</v>
      </c>
      <c r="AL32" s="253">
        <f t="shared" si="17"/>
        <v>0</v>
      </c>
      <c r="AM32" s="254">
        <f t="shared" si="84"/>
        <v>9</v>
      </c>
      <c r="AN32" s="254">
        <f t="shared" si="18"/>
        <v>1</v>
      </c>
      <c r="AP32" s="253">
        <f t="shared" si="19"/>
        <v>15</v>
      </c>
      <c r="AQ32" s="253">
        <f t="shared" si="20"/>
        <v>0</v>
      </c>
      <c r="AR32" s="254">
        <f t="shared" si="85"/>
        <v>15</v>
      </c>
      <c r="AS32" s="254">
        <f t="shared" si="21"/>
        <v>1</v>
      </c>
      <c r="AU32" s="253">
        <f t="shared" si="22"/>
        <v>348</v>
      </c>
      <c r="AV32" s="253">
        <f t="shared" si="23"/>
        <v>29</v>
      </c>
      <c r="AW32" s="254">
        <f t="shared" si="86"/>
        <v>377</v>
      </c>
      <c r="AX32" s="254">
        <f t="shared" si="24"/>
        <v>2</v>
      </c>
      <c r="AZ32" s="253">
        <f t="shared" si="25"/>
        <v>276</v>
      </c>
      <c r="BA32" s="253">
        <f t="shared" si="26"/>
        <v>28</v>
      </c>
      <c r="BB32" s="254">
        <f t="shared" si="87"/>
        <v>304</v>
      </c>
      <c r="BC32" s="254">
        <f t="shared" si="27"/>
        <v>2</v>
      </c>
      <c r="BE32" s="253">
        <f t="shared" si="28"/>
        <v>171</v>
      </c>
      <c r="BF32" s="253">
        <f t="shared" si="29"/>
        <v>4</v>
      </c>
      <c r="BG32" s="254">
        <f t="shared" si="88"/>
        <v>175</v>
      </c>
      <c r="BH32" s="254">
        <f t="shared" si="30"/>
        <v>1</v>
      </c>
      <c r="BJ32" s="253">
        <f t="shared" si="31"/>
        <v>8</v>
      </c>
      <c r="BK32" s="253">
        <f t="shared" si="32"/>
        <v>0</v>
      </c>
      <c r="BL32" s="254">
        <f t="shared" si="89"/>
        <v>8</v>
      </c>
      <c r="BM32" s="254">
        <f t="shared" si="33"/>
        <v>1</v>
      </c>
      <c r="BO32" s="253">
        <f t="shared" si="34"/>
        <v>49</v>
      </c>
      <c r="BP32" s="253">
        <f t="shared" si="35"/>
        <v>4</v>
      </c>
      <c r="BQ32" s="254">
        <f t="shared" si="90"/>
        <v>53</v>
      </c>
      <c r="BR32" s="254">
        <f t="shared" si="36"/>
        <v>1</v>
      </c>
      <c r="BT32" s="253">
        <f t="shared" si="37"/>
        <v>110</v>
      </c>
      <c r="BU32" s="253">
        <f t="shared" si="38"/>
        <v>5</v>
      </c>
      <c r="BV32" s="254">
        <f t="shared" si="91"/>
        <v>115</v>
      </c>
      <c r="BW32" s="254">
        <f t="shared" si="39"/>
        <v>1</v>
      </c>
      <c r="BY32" s="253">
        <f t="shared" si="40"/>
        <v>38</v>
      </c>
      <c r="BZ32" s="253">
        <f t="shared" si="41"/>
        <v>2</v>
      </c>
      <c r="CA32" s="254">
        <f t="shared" si="92"/>
        <v>40</v>
      </c>
      <c r="CB32" s="254">
        <f t="shared" si="42"/>
        <v>1</v>
      </c>
      <c r="CD32" s="253">
        <f t="shared" si="43"/>
        <v>101</v>
      </c>
      <c r="CE32" s="253">
        <f t="shared" si="44"/>
        <v>1</v>
      </c>
      <c r="CF32" s="254">
        <f t="shared" si="93"/>
        <v>102</v>
      </c>
      <c r="CG32" s="254">
        <f t="shared" si="45"/>
        <v>1</v>
      </c>
      <c r="CI32" s="253">
        <f t="shared" si="46"/>
        <v>54</v>
      </c>
      <c r="CJ32" s="253">
        <f t="shared" si="47"/>
        <v>0</v>
      </c>
      <c r="CK32" s="254">
        <f t="shared" si="94"/>
        <v>54</v>
      </c>
      <c r="CL32" s="254">
        <f t="shared" si="48"/>
        <v>1</v>
      </c>
      <c r="CN32" s="253">
        <f t="shared" si="49"/>
        <v>0</v>
      </c>
      <c r="CO32" s="253">
        <f t="shared" si="50"/>
        <v>0</v>
      </c>
      <c r="CP32" s="254">
        <f t="shared" si="95"/>
        <v>0</v>
      </c>
      <c r="CQ32" s="254">
        <f t="shared" si="51"/>
        <v>0</v>
      </c>
      <c r="CS32" s="253">
        <f t="shared" si="52"/>
        <v>43</v>
      </c>
      <c r="CT32" s="253">
        <f t="shared" si="53"/>
        <v>0</v>
      </c>
      <c r="CU32" s="254">
        <f t="shared" si="96"/>
        <v>43</v>
      </c>
      <c r="CV32" s="254">
        <f t="shared" si="54"/>
        <v>1</v>
      </c>
      <c r="CX32" s="253">
        <f t="shared" si="55"/>
        <v>16</v>
      </c>
      <c r="CY32" s="253">
        <f t="shared" si="56"/>
        <v>0</v>
      </c>
      <c r="CZ32" s="254">
        <f t="shared" si="97"/>
        <v>16</v>
      </c>
      <c r="DA32" s="254">
        <f t="shared" si="57"/>
        <v>1</v>
      </c>
      <c r="DC32" s="253">
        <f t="shared" si="58"/>
        <v>25</v>
      </c>
      <c r="DD32" s="253">
        <f t="shared" si="59"/>
        <v>0</v>
      </c>
      <c r="DE32" s="254">
        <f t="shared" si="98"/>
        <v>25</v>
      </c>
      <c r="DF32" s="254">
        <f t="shared" si="60"/>
        <v>1</v>
      </c>
      <c r="DH32" s="253">
        <f t="shared" si="61"/>
        <v>29</v>
      </c>
      <c r="DI32" s="253">
        <f t="shared" si="62"/>
        <v>0</v>
      </c>
      <c r="DJ32" s="254">
        <f t="shared" si="99"/>
        <v>29</v>
      </c>
      <c r="DK32" s="254">
        <f t="shared" si="63"/>
        <v>1</v>
      </c>
      <c r="DM32" s="253">
        <f t="shared" si="64"/>
        <v>57</v>
      </c>
      <c r="DN32" s="253">
        <f t="shared" si="65"/>
        <v>3</v>
      </c>
      <c r="DO32" s="254">
        <f t="shared" si="100"/>
        <v>60</v>
      </c>
      <c r="DP32" s="254">
        <f t="shared" si="66"/>
        <v>1</v>
      </c>
      <c r="DR32" s="253">
        <f t="shared" si="67"/>
        <v>39</v>
      </c>
      <c r="DS32" s="253">
        <f t="shared" si="68"/>
        <v>1</v>
      </c>
      <c r="DT32" s="254">
        <f t="shared" si="101"/>
        <v>40</v>
      </c>
      <c r="DU32" s="254">
        <f t="shared" si="69"/>
        <v>1</v>
      </c>
      <c r="DW32" s="253">
        <f t="shared" si="70"/>
        <v>38</v>
      </c>
      <c r="DX32" s="253">
        <f t="shared" si="71"/>
        <v>10</v>
      </c>
      <c r="DY32" s="254">
        <f t="shared" si="102"/>
        <v>48</v>
      </c>
      <c r="DZ32" s="254">
        <f t="shared" si="72"/>
        <v>1</v>
      </c>
      <c r="EB32" s="253">
        <f t="shared" si="73"/>
        <v>28</v>
      </c>
      <c r="EC32" s="253">
        <f t="shared" si="74"/>
        <v>0</v>
      </c>
      <c r="ED32" s="254">
        <f t="shared" si="103"/>
        <v>28</v>
      </c>
      <c r="EE32" s="254">
        <f t="shared" si="75"/>
        <v>1</v>
      </c>
      <c r="EG32" s="253">
        <f t="shared" si="76"/>
        <v>0</v>
      </c>
      <c r="EH32" s="253">
        <f t="shared" si="77"/>
        <v>0</v>
      </c>
      <c r="EI32" s="254">
        <f t="shared" si="104"/>
        <v>0</v>
      </c>
      <c r="EJ32" s="254">
        <f t="shared" si="78"/>
        <v>0</v>
      </c>
    </row>
    <row r="33" spans="1:140" ht="18" customHeight="1">
      <c r="A33" s="241">
        <v>1991</v>
      </c>
      <c r="B33" s="744" t="str">
        <f t="shared" si="106"/>
        <v>H3</v>
      </c>
      <c r="C33" s="242" t="s">
        <v>8136</v>
      </c>
      <c r="D33" s="243" t="s">
        <v>8220</v>
      </c>
      <c r="E33" s="244">
        <v>0</v>
      </c>
      <c r="F33" s="245">
        <v>17</v>
      </c>
      <c r="G33" s="246">
        <f t="shared" si="0"/>
        <v>17</v>
      </c>
      <c r="H33" s="243" t="s">
        <v>8243</v>
      </c>
      <c r="J33" s="258">
        <v>2018</v>
      </c>
      <c r="K33" s="259" t="s">
        <v>8244</v>
      </c>
      <c r="L33" s="264">
        <f t="shared" si="1"/>
        <v>1745</v>
      </c>
      <c r="M33" s="265">
        <f t="shared" si="2"/>
        <v>102</v>
      </c>
      <c r="N33" s="254">
        <f t="shared" si="79"/>
        <v>1847</v>
      </c>
      <c r="O33" s="254">
        <f t="shared" si="3"/>
        <v>27</v>
      </c>
      <c r="P33" s="248"/>
      <c r="Q33" s="253">
        <f t="shared" si="4"/>
        <v>120</v>
      </c>
      <c r="R33" s="253">
        <f t="shared" si="5"/>
        <v>4</v>
      </c>
      <c r="S33" s="254">
        <f t="shared" si="80"/>
        <v>124</v>
      </c>
      <c r="T33" s="254">
        <f t="shared" si="6"/>
        <v>2</v>
      </c>
      <c r="U33" s="248"/>
      <c r="V33" s="253">
        <f t="shared" si="7"/>
        <v>64</v>
      </c>
      <c r="W33" s="253">
        <f t="shared" si="8"/>
        <v>2</v>
      </c>
      <c r="X33" s="254">
        <f t="shared" si="81"/>
        <v>66</v>
      </c>
      <c r="Y33" s="254">
        <f t="shared" si="9"/>
        <v>2</v>
      </c>
      <c r="Z33" s="248"/>
      <c r="AA33" s="253">
        <f t="shared" si="10"/>
        <v>69</v>
      </c>
      <c r="AB33" s="253">
        <f t="shared" si="11"/>
        <v>1</v>
      </c>
      <c r="AC33" s="254">
        <f t="shared" si="82"/>
        <v>70</v>
      </c>
      <c r="AD33" s="254">
        <f t="shared" si="12"/>
        <v>1</v>
      </c>
      <c r="AF33" s="253">
        <f t="shared" si="13"/>
        <v>67</v>
      </c>
      <c r="AG33" s="253">
        <f t="shared" si="14"/>
        <v>4</v>
      </c>
      <c r="AH33" s="254">
        <f t="shared" si="83"/>
        <v>71</v>
      </c>
      <c r="AI33" s="254">
        <f t="shared" si="15"/>
        <v>1</v>
      </c>
      <c r="AK33" s="253">
        <f t="shared" si="16"/>
        <v>6</v>
      </c>
      <c r="AL33" s="253">
        <f t="shared" si="17"/>
        <v>0</v>
      </c>
      <c r="AM33" s="254">
        <f t="shared" si="84"/>
        <v>6</v>
      </c>
      <c r="AN33" s="254">
        <f t="shared" si="18"/>
        <v>1</v>
      </c>
      <c r="AP33" s="253">
        <f t="shared" si="19"/>
        <v>16</v>
      </c>
      <c r="AQ33" s="253">
        <f t="shared" si="20"/>
        <v>0</v>
      </c>
      <c r="AR33" s="254">
        <f t="shared" si="85"/>
        <v>16</v>
      </c>
      <c r="AS33" s="254">
        <f t="shared" si="21"/>
        <v>1</v>
      </c>
      <c r="AU33" s="253">
        <f t="shared" si="22"/>
        <v>344</v>
      </c>
      <c r="AV33" s="253">
        <f t="shared" si="23"/>
        <v>29</v>
      </c>
      <c r="AW33" s="254">
        <f t="shared" si="86"/>
        <v>373</v>
      </c>
      <c r="AX33" s="254">
        <f t="shared" si="24"/>
        <v>2</v>
      </c>
      <c r="AZ33" s="253">
        <f t="shared" si="25"/>
        <v>240</v>
      </c>
      <c r="BA33" s="253">
        <f t="shared" si="26"/>
        <v>45</v>
      </c>
      <c r="BB33" s="254">
        <f t="shared" si="87"/>
        <v>285</v>
      </c>
      <c r="BC33" s="254">
        <f t="shared" si="27"/>
        <v>2</v>
      </c>
      <c r="BE33" s="253">
        <f t="shared" si="28"/>
        <v>170</v>
      </c>
      <c r="BF33" s="253">
        <f t="shared" si="29"/>
        <v>4</v>
      </c>
      <c r="BG33" s="254">
        <f t="shared" si="88"/>
        <v>174</v>
      </c>
      <c r="BH33" s="254">
        <f t="shared" si="30"/>
        <v>1</v>
      </c>
      <c r="BJ33" s="253">
        <f t="shared" si="31"/>
        <v>5</v>
      </c>
      <c r="BK33" s="253">
        <f t="shared" si="32"/>
        <v>0</v>
      </c>
      <c r="BL33" s="254">
        <f t="shared" si="89"/>
        <v>5</v>
      </c>
      <c r="BM33" s="254">
        <f t="shared" si="33"/>
        <v>1</v>
      </c>
      <c r="BO33" s="253">
        <f t="shared" si="34"/>
        <v>53</v>
      </c>
      <c r="BP33" s="253">
        <f t="shared" si="35"/>
        <v>2</v>
      </c>
      <c r="BQ33" s="254">
        <f t="shared" si="90"/>
        <v>55</v>
      </c>
      <c r="BR33" s="254">
        <f t="shared" si="36"/>
        <v>1</v>
      </c>
      <c r="BT33" s="253">
        <f t="shared" si="37"/>
        <v>133</v>
      </c>
      <c r="BU33" s="253">
        <f t="shared" si="38"/>
        <v>1</v>
      </c>
      <c r="BV33" s="254">
        <f t="shared" si="91"/>
        <v>134</v>
      </c>
      <c r="BW33" s="254">
        <f t="shared" si="39"/>
        <v>1</v>
      </c>
      <c r="BY33" s="253">
        <f t="shared" si="40"/>
        <v>59</v>
      </c>
      <c r="BZ33" s="253">
        <f t="shared" si="41"/>
        <v>1</v>
      </c>
      <c r="CA33" s="254">
        <f t="shared" si="92"/>
        <v>60</v>
      </c>
      <c r="CB33" s="254">
        <f t="shared" si="42"/>
        <v>1</v>
      </c>
      <c r="CD33" s="253">
        <f t="shared" si="43"/>
        <v>99</v>
      </c>
      <c r="CE33" s="253">
        <f t="shared" si="44"/>
        <v>0</v>
      </c>
      <c r="CF33" s="254">
        <f t="shared" si="93"/>
        <v>99</v>
      </c>
      <c r="CG33" s="254">
        <f t="shared" si="45"/>
        <v>1</v>
      </c>
      <c r="CI33" s="253">
        <f t="shared" si="46"/>
        <v>36</v>
      </c>
      <c r="CJ33" s="253">
        <f t="shared" si="47"/>
        <v>0</v>
      </c>
      <c r="CK33" s="254">
        <f t="shared" si="94"/>
        <v>36</v>
      </c>
      <c r="CL33" s="254">
        <f t="shared" si="48"/>
        <v>1</v>
      </c>
      <c r="CN33" s="253">
        <f t="shared" si="49"/>
        <v>0</v>
      </c>
      <c r="CO33" s="253">
        <f t="shared" si="50"/>
        <v>0</v>
      </c>
      <c r="CP33" s="254">
        <f t="shared" si="95"/>
        <v>0</v>
      </c>
      <c r="CQ33" s="254">
        <f t="shared" si="51"/>
        <v>0</v>
      </c>
      <c r="CS33" s="253">
        <f t="shared" si="52"/>
        <v>40</v>
      </c>
      <c r="CT33" s="253">
        <f t="shared" si="53"/>
        <v>0</v>
      </c>
      <c r="CU33" s="254">
        <f t="shared" si="96"/>
        <v>40</v>
      </c>
      <c r="CV33" s="254">
        <f t="shared" si="54"/>
        <v>1</v>
      </c>
      <c r="CX33" s="253">
        <f t="shared" si="55"/>
        <v>23</v>
      </c>
      <c r="CY33" s="253">
        <f t="shared" si="56"/>
        <v>0</v>
      </c>
      <c r="CZ33" s="254">
        <f t="shared" si="97"/>
        <v>23</v>
      </c>
      <c r="DA33" s="254">
        <f t="shared" si="57"/>
        <v>1</v>
      </c>
      <c r="DC33" s="253">
        <f t="shared" si="58"/>
        <v>18</v>
      </c>
      <c r="DD33" s="253">
        <f t="shared" si="59"/>
        <v>0</v>
      </c>
      <c r="DE33" s="254">
        <f t="shared" si="98"/>
        <v>18</v>
      </c>
      <c r="DF33" s="254">
        <f t="shared" si="60"/>
        <v>1</v>
      </c>
      <c r="DH33" s="253">
        <f t="shared" si="61"/>
        <v>33</v>
      </c>
      <c r="DI33" s="253">
        <f t="shared" si="62"/>
        <v>0</v>
      </c>
      <c r="DJ33" s="254">
        <f t="shared" si="99"/>
        <v>33</v>
      </c>
      <c r="DK33" s="254">
        <f t="shared" si="63"/>
        <v>1</v>
      </c>
      <c r="DM33" s="253">
        <f t="shared" si="64"/>
        <v>59</v>
      </c>
      <c r="DN33" s="253">
        <f t="shared" si="65"/>
        <v>1</v>
      </c>
      <c r="DO33" s="254">
        <f t="shared" si="100"/>
        <v>60</v>
      </c>
      <c r="DP33" s="254">
        <f t="shared" si="66"/>
        <v>1</v>
      </c>
      <c r="DR33" s="253">
        <f t="shared" si="67"/>
        <v>31</v>
      </c>
      <c r="DS33" s="253">
        <f t="shared" si="68"/>
        <v>1</v>
      </c>
      <c r="DT33" s="254">
        <f t="shared" si="101"/>
        <v>32</v>
      </c>
      <c r="DU33" s="254">
        <f t="shared" si="69"/>
        <v>1</v>
      </c>
      <c r="DW33" s="253">
        <f t="shared" si="70"/>
        <v>43</v>
      </c>
      <c r="DX33" s="253">
        <f t="shared" si="71"/>
        <v>7</v>
      </c>
      <c r="DY33" s="254">
        <f t="shared" si="102"/>
        <v>50</v>
      </c>
      <c r="DZ33" s="254">
        <f t="shared" si="72"/>
        <v>1</v>
      </c>
      <c r="EB33" s="253">
        <f t="shared" si="73"/>
        <v>17</v>
      </c>
      <c r="EC33" s="253">
        <f t="shared" si="74"/>
        <v>0</v>
      </c>
      <c r="ED33" s="254">
        <f t="shared" si="103"/>
        <v>17</v>
      </c>
      <c r="EE33" s="254">
        <f t="shared" si="75"/>
        <v>1</v>
      </c>
      <c r="EG33" s="253">
        <f t="shared" si="76"/>
        <v>0</v>
      </c>
      <c r="EH33" s="253">
        <f t="shared" si="77"/>
        <v>0</v>
      </c>
      <c r="EI33" s="254">
        <f t="shared" si="104"/>
        <v>0</v>
      </c>
      <c r="EJ33" s="254">
        <f t="shared" si="78"/>
        <v>0</v>
      </c>
    </row>
    <row r="34" spans="1:140" ht="18" customHeight="1">
      <c r="A34" s="241">
        <v>1991</v>
      </c>
      <c r="B34" s="744" t="str">
        <f t="shared" si="106"/>
        <v>H3</v>
      </c>
      <c r="C34" s="242" t="s">
        <v>1206</v>
      </c>
      <c r="D34" s="243" t="s">
        <v>8245</v>
      </c>
      <c r="E34" s="244">
        <v>170</v>
      </c>
      <c r="F34" s="245">
        <v>4</v>
      </c>
      <c r="G34" s="246">
        <f t="shared" si="0"/>
        <v>174</v>
      </c>
      <c r="H34" s="243" t="s">
        <v>8246</v>
      </c>
      <c r="J34" s="258">
        <v>2019</v>
      </c>
      <c r="K34" s="259" t="s">
        <v>8247</v>
      </c>
      <c r="L34" s="264">
        <f t="shared" si="1"/>
        <v>1631</v>
      </c>
      <c r="M34" s="265">
        <f t="shared" si="2"/>
        <v>101</v>
      </c>
      <c r="N34" s="254">
        <f t="shared" si="79"/>
        <v>1732</v>
      </c>
      <c r="O34" s="254">
        <f t="shared" si="3"/>
        <v>27</v>
      </c>
      <c r="P34" s="248"/>
      <c r="Q34" s="253">
        <f t="shared" si="4"/>
        <v>130</v>
      </c>
      <c r="R34" s="253">
        <f t="shared" si="5"/>
        <v>5</v>
      </c>
      <c r="S34" s="254">
        <f t="shared" si="80"/>
        <v>135</v>
      </c>
      <c r="T34" s="254">
        <f t="shared" si="6"/>
        <v>2</v>
      </c>
      <c r="U34" s="248"/>
      <c r="V34" s="253">
        <f t="shared" si="7"/>
        <v>9</v>
      </c>
      <c r="W34" s="253">
        <f t="shared" si="8"/>
        <v>0</v>
      </c>
      <c r="X34" s="254">
        <f t="shared" si="81"/>
        <v>9</v>
      </c>
      <c r="Y34" s="254">
        <f t="shared" si="9"/>
        <v>2</v>
      </c>
      <c r="Z34" s="248"/>
      <c r="AA34" s="253">
        <f t="shared" si="10"/>
        <v>70</v>
      </c>
      <c r="AB34" s="253">
        <f t="shared" si="11"/>
        <v>2</v>
      </c>
      <c r="AC34" s="254">
        <f t="shared" si="82"/>
        <v>72</v>
      </c>
      <c r="AD34" s="254">
        <f t="shared" si="12"/>
        <v>1</v>
      </c>
      <c r="AF34" s="253">
        <f t="shared" si="13"/>
        <v>59</v>
      </c>
      <c r="AG34" s="253">
        <f t="shared" si="14"/>
        <v>4</v>
      </c>
      <c r="AH34" s="254">
        <f t="shared" si="83"/>
        <v>63</v>
      </c>
      <c r="AI34" s="254">
        <f t="shared" si="15"/>
        <v>1</v>
      </c>
      <c r="AK34" s="253">
        <f t="shared" si="16"/>
        <v>6</v>
      </c>
      <c r="AL34" s="253">
        <f t="shared" si="17"/>
        <v>0</v>
      </c>
      <c r="AM34" s="254">
        <f t="shared" si="84"/>
        <v>6</v>
      </c>
      <c r="AN34" s="254">
        <f t="shared" si="18"/>
        <v>1</v>
      </c>
      <c r="AP34" s="253">
        <f t="shared" si="19"/>
        <v>18</v>
      </c>
      <c r="AQ34" s="253">
        <f t="shared" si="20"/>
        <v>0</v>
      </c>
      <c r="AR34" s="254">
        <f t="shared" si="85"/>
        <v>18</v>
      </c>
      <c r="AS34" s="254">
        <f t="shared" si="21"/>
        <v>1</v>
      </c>
      <c r="AU34" s="253">
        <f t="shared" si="22"/>
        <v>346</v>
      </c>
      <c r="AV34" s="253">
        <f t="shared" si="23"/>
        <v>30</v>
      </c>
      <c r="AW34" s="254">
        <f t="shared" si="86"/>
        <v>376</v>
      </c>
      <c r="AX34" s="254">
        <f t="shared" si="24"/>
        <v>2</v>
      </c>
      <c r="AZ34" s="253">
        <f t="shared" si="25"/>
        <v>224</v>
      </c>
      <c r="BA34" s="253">
        <f t="shared" si="26"/>
        <v>32</v>
      </c>
      <c r="BB34" s="254">
        <f t="shared" si="87"/>
        <v>256</v>
      </c>
      <c r="BC34" s="254">
        <f t="shared" si="27"/>
        <v>2</v>
      </c>
      <c r="BE34" s="253">
        <f t="shared" si="28"/>
        <v>167</v>
      </c>
      <c r="BF34" s="253">
        <f t="shared" si="29"/>
        <v>7</v>
      </c>
      <c r="BG34" s="254">
        <f t="shared" si="88"/>
        <v>174</v>
      </c>
      <c r="BH34" s="254">
        <f t="shared" si="30"/>
        <v>1</v>
      </c>
      <c r="BJ34" s="253">
        <f t="shared" si="31"/>
        <v>6</v>
      </c>
      <c r="BK34" s="253">
        <f t="shared" si="32"/>
        <v>0</v>
      </c>
      <c r="BL34" s="254">
        <f t="shared" si="89"/>
        <v>6</v>
      </c>
      <c r="BM34" s="254">
        <f t="shared" si="33"/>
        <v>1</v>
      </c>
      <c r="BO34" s="253">
        <f t="shared" si="34"/>
        <v>49</v>
      </c>
      <c r="BP34" s="253">
        <f t="shared" si="35"/>
        <v>6</v>
      </c>
      <c r="BQ34" s="254">
        <f t="shared" si="90"/>
        <v>55</v>
      </c>
      <c r="BR34" s="254">
        <f t="shared" si="36"/>
        <v>1</v>
      </c>
      <c r="BT34" s="253">
        <f t="shared" si="37"/>
        <v>108</v>
      </c>
      <c r="BU34" s="253">
        <f t="shared" si="38"/>
        <v>5</v>
      </c>
      <c r="BV34" s="254">
        <f t="shared" si="91"/>
        <v>113</v>
      </c>
      <c r="BW34" s="254">
        <f t="shared" si="39"/>
        <v>1</v>
      </c>
      <c r="BY34" s="253">
        <f t="shared" si="40"/>
        <v>50</v>
      </c>
      <c r="BZ34" s="253">
        <f t="shared" si="41"/>
        <v>0</v>
      </c>
      <c r="CA34" s="254">
        <f t="shared" si="92"/>
        <v>50</v>
      </c>
      <c r="CB34" s="254">
        <f t="shared" si="42"/>
        <v>1</v>
      </c>
      <c r="CD34" s="253">
        <f t="shared" si="43"/>
        <v>86</v>
      </c>
      <c r="CE34" s="253">
        <f t="shared" si="44"/>
        <v>0</v>
      </c>
      <c r="CF34" s="254">
        <f t="shared" si="93"/>
        <v>86</v>
      </c>
      <c r="CG34" s="254">
        <f t="shared" si="45"/>
        <v>1</v>
      </c>
      <c r="CI34" s="253">
        <f t="shared" si="46"/>
        <v>31</v>
      </c>
      <c r="CJ34" s="253">
        <f t="shared" si="47"/>
        <v>0</v>
      </c>
      <c r="CK34" s="254">
        <f t="shared" si="94"/>
        <v>31</v>
      </c>
      <c r="CL34" s="254">
        <f t="shared" si="48"/>
        <v>1</v>
      </c>
      <c r="CN34" s="253">
        <f t="shared" si="49"/>
        <v>0</v>
      </c>
      <c r="CO34" s="253">
        <f t="shared" si="50"/>
        <v>0</v>
      </c>
      <c r="CP34" s="254">
        <f t="shared" si="95"/>
        <v>0</v>
      </c>
      <c r="CQ34" s="254">
        <f t="shared" si="51"/>
        <v>0</v>
      </c>
      <c r="CS34" s="253">
        <f t="shared" si="52"/>
        <v>43</v>
      </c>
      <c r="CT34" s="253">
        <f t="shared" si="53"/>
        <v>0</v>
      </c>
      <c r="CU34" s="254">
        <f t="shared" si="96"/>
        <v>43</v>
      </c>
      <c r="CV34" s="254">
        <f t="shared" si="54"/>
        <v>1</v>
      </c>
      <c r="CX34" s="253">
        <f t="shared" si="55"/>
        <v>25</v>
      </c>
      <c r="CY34" s="253">
        <f t="shared" si="56"/>
        <v>0</v>
      </c>
      <c r="CZ34" s="254">
        <f t="shared" si="97"/>
        <v>25</v>
      </c>
      <c r="DA34" s="254">
        <f t="shared" si="57"/>
        <v>1</v>
      </c>
      <c r="DC34" s="253">
        <f t="shared" si="58"/>
        <v>32</v>
      </c>
      <c r="DD34" s="253">
        <f t="shared" si="59"/>
        <v>0</v>
      </c>
      <c r="DE34" s="254">
        <f t="shared" si="98"/>
        <v>32</v>
      </c>
      <c r="DF34" s="254">
        <f t="shared" si="60"/>
        <v>1</v>
      </c>
      <c r="DH34" s="253">
        <f t="shared" si="61"/>
        <v>29</v>
      </c>
      <c r="DI34" s="253">
        <f t="shared" si="62"/>
        <v>0</v>
      </c>
      <c r="DJ34" s="254">
        <f t="shared" si="99"/>
        <v>29</v>
      </c>
      <c r="DK34" s="254">
        <f t="shared" si="63"/>
        <v>1</v>
      </c>
      <c r="DM34" s="253">
        <f t="shared" si="64"/>
        <v>49</v>
      </c>
      <c r="DN34" s="253">
        <f t="shared" si="65"/>
        <v>0</v>
      </c>
      <c r="DO34" s="254">
        <f t="shared" si="100"/>
        <v>49</v>
      </c>
      <c r="DP34" s="254">
        <f t="shared" si="66"/>
        <v>1</v>
      </c>
      <c r="DR34" s="253">
        <f t="shared" si="67"/>
        <v>26</v>
      </c>
      <c r="DS34" s="253">
        <f t="shared" si="68"/>
        <v>3</v>
      </c>
      <c r="DT34" s="254">
        <f t="shared" si="101"/>
        <v>29</v>
      </c>
      <c r="DU34" s="254">
        <f t="shared" si="69"/>
        <v>1</v>
      </c>
      <c r="DW34" s="253">
        <f t="shared" si="70"/>
        <v>43</v>
      </c>
      <c r="DX34" s="253">
        <f t="shared" si="71"/>
        <v>7</v>
      </c>
      <c r="DY34" s="254">
        <f t="shared" si="102"/>
        <v>50</v>
      </c>
      <c r="DZ34" s="254">
        <f t="shared" si="72"/>
        <v>1</v>
      </c>
      <c r="EB34" s="253">
        <f t="shared" si="73"/>
        <v>25</v>
      </c>
      <c r="EC34" s="253">
        <f t="shared" si="74"/>
        <v>0</v>
      </c>
      <c r="ED34" s="254">
        <f t="shared" si="103"/>
        <v>25</v>
      </c>
      <c r="EE34" s="254">
        <f t="shared" si="75"/>
        <v>1</v>
      </c>
      <c r="EG34" s="253">
        <f t="shared" si="76"/>
        <v>0</v>
      </c>
      <c r="EH34" s="253">
        <f t="shared" si="77"/>
        <v>0</v>
      </c>
      <c r="EI34" s="254">
        <f t="shared" si="104"/>
        <v>0</v>
      </c>
      <c r="EJ34" s="254">
        <f t="shared" si="78"/>
        <v>0</v>
      </c>
    </row>
    <row r="35" spans="1:140" ht="18" customHeight="1">
      <c r="A35" s="241">
        <v>1991</v>
      </c>
      <c r="B35" s="744" t="str">
        <f t="shared" si="106"/>
        <v>H3</v>
      </c>
      <c r="C35" s="242" t="s">
        <v>1208</v>
      </c>
      <c r="D35" s="243" t="s">
        <v>8248</v>
      </c>
      <c r="E35" s="244">
        <v>57</v>
      </c>
      <c r="F35" s="245">
        <v>0</v>
      </c>
      <c r="G35" s="246">
        <f t="shared" si="0"/>
        <v>57</v>
      </c>
      <c r="H35" s="243" t="s">
        <v>8249</v>
      </c>
      <c r="J35" s="258">
        <v>2020</v>
      </c>
      <c r="K35" s="259" t="s">
        <v>8250</v>
      </c>
      <c r="L35" s="264">
        <f>SUMIFS($E:$E,$B:$B,$K35)</f>
        <v>1620</v>
      </c>
      <c r="M35" s="265">
        <f t="shared" si="2"/>
        <v>113</v>
      </c>
      <c r="N35" s="254">
        <f t="shared" ref="N35:N39" si="107">SUM(L35:M35)</f>
        <v>1733</v>
      </c>
      <c r="O35" s="254">
        <f t="shared" si="3"/>
        <v>27</v>
      </c>
      <c r="P35" s="248"/>
      <c r="Q35" s="253">
        <f t="shared" si="4"/>
        <v>140</v>
      </c>
      <c r="R35" s="253">
        <f t="shared" si="5"/>
        <v>5</v>
      </c>
      <c r="S35" s="254">
        <f t="shared" ref="S35:S39" si="108">SUM(Q35:R35)</f>
        <v>145</v>
      </c>
      <c r="T35" s="254">
        <f t="shared" si="6"/>
        <v>2</v>
      </c>
      <c r="U35" s="248"/>
      <c r="V35" s="253">
        <f t="shared" si="7"/>
        <v>47</v>
      </c>
      <c r="W35" s="253">
        <f t="shared" si="8"/>
        <v>0</v>
      </c>
      <c r="X35" s="254">
        <f t="shared" ref="X35:X39" si="109">SUM(V35:W35)</f>
        <v>47</v>
      </c>
      <c r="Y35" s="254">
        <f t="shared" si="9"/>
        <v>2</v>
      </c>
      <c r="Z35" s="248"/>
      <c r="AA35" s="253">
        <f t="shared" si="10"/>
        <v>62</v>
      </c>
      <c r="AB35" s="253">
        <f t="shared" si="11"/>
        <v>1</v>
      </c>
      <c r="AC35" s="254">
        <f t="shared" ref="AC35:AC39" si="110">SUM(AA35:AB35)</f>
        <v>63</v>
      </c>
      <c r="AD35" s="254">
        <f t="shared" si="12"/>
        <v>1</v>
      </c>
      <c r="AF35" s="253">
        <f t="shared" si="13"/>
        <v>52</v>
      </c>
      <c r="AG35" s="253">
        <f t="shared" si="14"/>
        <v>3</v>
      </c>
      <c r="AH35" s="254">
        <f t="shared" ref="AH35:AH39" si="111">SUM(AF35:AG35)</f>
        <v>55</v>
      </c>
      <c r="AI35" s="254">
        <f t="shared" si="15"/>
        <v>1</v>
      </c>
      <c r="AK35" s="253">
        <f t="shared" si="16"/>
        <v>11</v>
      </c>
      <c r="AL35" s="253">
        <f t="shared" si="17"/>
        <v>0</v>
      </c>
      <c r="AM35" s="254">
        <f t="shared" ref="AM35:AM39" si="112">SUM(AK35:AL35)</f>
        <v>11</v>
      </c>
      <c r="AN35" s="254">
        <f t="shared" si="18"/>
        <v>1</v>
      </c>
      <c r="AP35" s="253">
        <f t="shared" si="19"/>
        <v>26</v>
      </c>
      <c r="AQ35" s="253">
        <f t="shared" si="20"/>
        <v>0</v>
      </c>
      <c r="AR35" s="254">
        <f t="shared" ref="AR35:AR39" si="113">SUM(AP35:AQ35)</f>
        <v>26</v>
      </c>
      <c r="AS35" s="254">
        <f t="shared" si="21"/>
        <v>1</v>
      </c>
      <c r="AU35" s="253">
        <f t="shared" si="22"/>
        <v>338</v>
      </c>
      <c r="AV35" s="253">
        <f t="shared" si="23"/>
        <v>25</v>
      </c>
      <c r="AW35" s="254">
        <f t="shared" ref="AW35:AW39" si="114">SUM(AU35:AV35)</f>
        <v>363</v>
      </c>
      <c r="AX35" s="254">
        <f t="shared" si="24"/>
        <v>2</v>
      </c>
      <c r="AZ35" s="253">
        <f t="shared" si="25"/>
        <v>223</v>
      </c>
      <c r="BA35" s="253">
        <f t="shared" si="26"/>
        <v>56</v>
      </c>
      <c r="BB35" s="254">
        <f t="shared" ref="BB35:BB39" si="115">SUM(AZ35:BA35)</f>
        <v>279</v>
      </c>
      <c r="BC35" s="254">
        <f t="shared" si="27"/>
        <v>2</v>
      </c>
      <c r="BE35" s="253">
        <f t="shared" si="28"/>
        <v>180</v>
      </c>
      <c r="BF35" s="253">
        <f t="shared" si="29"/>
        <v>4</v>
      </c>
      <c r="BG35" s="254">
        <f t="shared" ref="BG35:BG39" si="116">SUM(BE35:BF35)</f>
        <v>184</v>
      </c>
      <c r="BH35" s="254">
        <f t="shared" si="30"/>
        <v>1</v>
      </c>
      <c r="BJ35" s="253">
        <f t="shared" si="31"/>
        <v>9</v>
      </c>
      <c r="BK35" s="253">
        <f t="shared" si="32"/>
        <v>0</v>
      </c>
      <c r="BL35" s="254">
        <f t="shared" ref="BL35:BL39" si="117">SUM(BJ35:BK35)</f>
        <v>9</v>
      </c>
      <c r="BM35" s="254">
        <f t="shared" si="33"/>
        <v>1</v>
      </c>
      <c r="BO35" s="253">
        <f t="shared" si="34"/>
        <v>46</v>
      </c>
      <c r="BP35" s="253">
        <f t="shared" si="35"/>
        <v>6</v>
      </c>
      <c r="BQ35" s="254">
        <f t="shared" ref="BQ35:BQ39" si="118">SUM(BO35:BP35)</f>
        <v>52</v>
      </c>
      <c r="BR35" s="254">
        <f t="shared" si="36"/>
        <v>1</v>
      </c>
      <c r="BT35" s="253">
        <f t="shared" si="37"/>
        <v>70</v>
      </c>
      <c r="BU35" s="253">
        <f t="shared" si="38"/>
        <v>0</v>
      </c>
      <c r="BV35" s="254">
        <f t="shared" ref="BV35:BV39" si="119">SUM(BT35:BU35)</f>
        <v>70</v>
      </c>
      <c r="BW35" s="254">
        <f t="shared" si="39"/>
        <v>1</v>
      </c>
      <c r="BY35" s="253">
        <f t="shared" si="40"/>
        <v>30</v>
      </c>
      <c r="BZ35" s="253">
        <f t="shared" si="41"/>
        <v>0</v>
      </c>
      <c r="CA35" s="254">
        <f t="shared" ref="CA35:CA39" si="120">SUM(BY35:BZ35)</f>
        <v>30</v>
      </c>
      <c r="CB35" s="254">
        <f t="shared" si="42"/>
        <v>1</v>
      </c>
      <c r="CD35" s="253">
        <f t="shared" si="43"/>
        <v>78</v>
      </c>
      <c r="CE35" s="253">
        <f t="shared" si="44"/>
        <v>0</v>
      </c>
      <c r="CF35" s="254">
        <f t="shared" ref="CF35:CF39" si="121">SUM(CD35:CE35)</f>
        <v>78</v>
      </c>
      <c r="CG35" s="254">
        <f t="shared" si="45"/>
        <v>1</v>
      </c>
      <c r="CI35" s="253">
        <f t="shared" si="46"/>
        <v>26</v>
      </c>
      <c r="CJ35" s="253">
        <f t="shared" si="47"/>
        <v>0</v>
      </c>
      <c r="CK35" s="254">
        <f t="shared" ref="CK35:CK39" si="122">SUM(CI35:CJ35)</f>
        <v>26</v>
      </c>
      <c r="CL35" s="254">
        <f t="shared" si="48"/>
        <v>1</v>
      </c>
      <c r="CN35" s="253">
        <f t="shared" si="49"/>
        <v>0</v>
      </c>
      <c r="CO35" s="253">
        <f t="shared" si="50"/>
        <v>0</v>
      </c>
      <c r="CP35" s="254">
        <f t="shared" ref="CP35:CP39" si="123">SUM(CN35:CO35)</f>
        <v>0</v>
      </c>
      <c r="CQ35" s="254">
        <f t="shared" si="51"/>
        <v>0</v>
      </c>
      <c r="CS35" s="253">
        <f t="shared" si="52"/>
        <v>45</v>
      </c>
      <c r="CT35" s="253">
        <f t="shared" si="53"/>
        <v>0</v>
      </c>
      <c r="CU35" s="254">
        <f t="shared" ref="CU35:CU39" si="124">SUM(CS35:CT35)</f>
        <v>45</v>
      </c>
      <c r="CV35" s="254">
        <f t="shared" si="54"/>
        <v>1</v>
      </c>
      <c r="CX35" s="253">
        <f t="shared" si="55"/>
        <v>15</v>
      </c>
      <c r="CY35" s="253">
        <f t="shared" si="56"/>
        <v>0</v>
      </c>
      <c r="CZ35" s="254">
        <f t="shared" ref="CZ35:CZ39" si="125">SUM(CX35:CY35)</f>
        <v>15</v>
      </c>
      <c r="DA35" s="254">
        <f t="shared" si="57"/>
        <v>1</v>
      </c>
      <c r="DC35" s="253">
        <f t="shared" si="58"/>
        <v>24</v>
      </c>
      <c r="DD35" s="253">
        <f t="shared" si="59"/>
        <v>0</v>
      </c>
      <c r="DE35" s="254">
        <f t="shared" ref="DE35:DE39" si="126">SUM(DC35:DD35)</f>
        <v>24</v>
      </c>
      <c r="DF35" s="254">
        <f t="shared" si="60"/>
        <v>1</v>
      </c>
      <c r="DH35" s="253">
        <f t="shared" si="61"/>
        <v>25</v>
      </c>
      <c r="DI35" s="253">
        <f t="shared" si="62"/>
        <v>0</v>
      </c>
      <c r="DJ35" s="254">
        <f t="shared" ref="DJ35:DJ39" si="127">SUM(DH35:DI35)</f>
        <v>25</v>
      </c>
      <c r="DK35" s="254">
        <f t="shared" si="63"/>
        <v>1</v>
      </c>
      <c r="DM35" s="253">
        <f t="shared" si="64"/>
        <v>55</v>
      </c>
      <c r="DN35" s="253">
        <f t="shared" si="65"/>
        <v>6</v>
      </c>
      <c r="DO35" s="254">
        <f t="shared" ref="DO35:DO39" si="128">SUM(DM35:DN35)</f>
        <v>61</v>
      </c>
      <c r="DP35" s="254">
        <f t="shared" si="66"/>
        <v>1</v>
      </c>
      <c r="DR35" s="253">
        <f t="shared" si="67"/>
        <v>36</v>
      </c>
      <c r="DS35" s="253">
        <f t="shared" si="68"/>
        <v>1</v>
      </c>
      <c r="DT35" s="254">
        <f t="shared" ref="DT35:DT39" si="129">SUM(DR35:DS35)</f>
        <v>37</v>
      </c>
      <c r="DU35" s="254">
        <f t="shared" si="69"/>
        <v>1</v>
      </c>
      <c r="DW35" s="253">
        <f t="shared" si="70"/>
        <v>44</v>
      </c>
      <c r="DX35" s="253">
        <f t="shared" si="71"/>
        <v>6</v>
      </c>
      <c r="DY35" s="254">
        <f t="shared" ref="DY35:DY39" si="130">SUM(DW35:DX35)</f>
        <v>50</v>
      </c>
      <c r="DZ35" s="254">
        <f t="shared" si="72"/>
        <v>1</v>
      </c>
      <c r="EB35" s="253">
        <f t="shared" si="73"/>
        <v>38</v>
      </c>
      <c r="EC35" s="253">
        <f t="shared" si="74"/>
        <v>0</v>
      </c>
      <c r="ED35" s="254">
        <f t="shared" ref="ED35:ED39" si="131">SUM(EB35:EC35)</f>
        <v>38</v>
      </c>
      <c r="EE35" s="254">
        <f t="shared" si="75"/>
        <v>1</v>
      </c>
      <c r="EG35" s="253">
        <f t="shared" si="76"/>
        <v>0</v>
      </c>
      <c r="EH35" s="253">
        <f t="shared" si="77"/>
        <v>0</v>
      </c>
      <c r="EI35" s="254">
        <f t="shared" ref="EI35:EI39" si="132">SUM(EG35:EH35)</f>
        <v>0</v>
      </c>
      <c r="EJ35" s="254">
        <f t="shared" si="78"/>
        <v>0</v>
      </c>
    </row>
    <row r="36" spans="1:140" ht="18" customHeight="1">
      <c r="A36" s="241">
        <v>1991</v>
      </c>
      <c r="B36" s="744" t="str">
        <f t="shared" si="106"/>
        <v>H3</v>
      </c>
      <c r="C36" s="242" t="s">
        <v>1209</v>
      </c>
      <c r="D36" s="243" t="s">
        <v>8223</v>
      </c>
      <c r="E36" s="244">
        <v>19</v>
      </c>
      <c r="F36" s="245">
        <v>0</v>
      </c>
      <c r="G36" s="246">
        <f t="shared" si="0"/>
        <v>19</v>
      </c>
      <c r="H36" s="243" t="s">
        <v>8251</v>
      </c>
      <c r="J36" s="258">
        <v>2021</v>
      </c>
      <c r="K36" s="259" t="s">
        <v>8252</v>
      </c>
      <c r="L36" s="264">
        <f t="shared" si="1"/>
        <v>1488</v>
      </c>
      <c r="M36" s="265">
        <f t="shared" si="2"/>
        <v>94</v>
      </c>
      <c r="N36" s="254">
        <f t="shared" si="107"/>
        <v>1582</v>
      </c>
      <c r="O36" s="254">
        <f t="shared" si="3"/>
        <v>27</v>
      </c>
      <c r="P36" s="248"/>
      <c r="Q36" s="253">
        <f t="shared" si="4"/>
        <v>108</v>
      </c>
      <c r="R36" s="253">
        <f t="shared" si="5"/>
        <v>3</v>
      </c>
      <c r="S36" s="254">
        <f t="shared" si="108"/>
        <v>111</v>
      </c>
      <c r="T36" s="254">
        <f t="shared" si="6"/>
        <v>2</v>
      </c>
      <c r="U36" s="248"/>
      <c r="V36" s="253">
        <f t="shared" si="7"/>
        <v>8</v>
      </c>
      <c r="W36" s="253">
        <f t="shared" si="8"/>
        <v>0</v>
      </c>
      <c r="X36" s="254">
        <f t="shared" si="109"/>
        <v>8</v>
      </c>
      <c r="Y36" s="254">
        <f t="shared" si="9"/>
        <v>2</v>
      </c>
      <c r="Z36" s="248"/>
      <c r="AA36" s="253">
        <f t="shared" si="10"/>
        <v>62</v>
      </c>
      <c r="AB36" s="253">
        <f t="shared" si="11"/>
        <v>4</v>
      </c>
      <c r="AC36" s="254">
        <f t="shared" si="110"/>
        <v>66</v>
      </c>
      <c r="AD36" s="254">
        <f t="shared" si="12"/>
        <v>1</v>
      </c>
      <c r="AF36" s="253">
        <f t="shared" si="13"/>
        <v>52</v>
      </c>
      <c r="AG36" s="253">
        <f t="shared" si="14"/>
        <v>3</v>
      </c>
      <c r="AH36" s="254">
        <f t="shared" si="111"/>
        <v>55</v>
      </c>
      <c r="AI36" s="254">
        <f t="shared" si="15"/>
        <v>1</v>
      </c>
      <c r="AK36" s="253">
        <f t="shared" si="16"/>
        <v>5</v>
      </c>
      <c r="AL36" s="253">
        <f t="shared" si="17"/>
        <v>0</v>
      </c>
      <c r="AM36" s="254">
        <f t="shared" si="112"/>
        <v>5</v>
      </c>
      <c r="AN36" s="254">
        <f t="shared" si="18"/>
        <v>1</v>
      </c>
      <c r="AP36" s="253">
        <f t="shared" si="19"/>
        <v>16</v>
      </c>
      <c r="AQ36" s="253">
        <f t="shared" si="20"/>
        <v>0</v>
      </c>
      <c r="AR36" s="254">
        <f t="shared" si="113"/>
        <v>16</v>
      </c>
      <c r="AS36" s="254">
        <f t="shared" si="21"/>
        <v>1</v>
      </c>
      <c r="AU36" s="253">
        <f t="shared" si="22"/>
        <v>350</v>
      </c>
      <c r="AV36" s="253">
        <f t="shared" si="23"/>
        <v>20</v>
      </c>
      <c r="AW36" s="254">
        <f t="shared" si="114"/>
        <v>370</v>
      </c>
      <c r="AX36" s="254">
        <f t="shared" si="24"/>
        <v>2</v>
      </c>
      <c r="AZ36" s="253">
        <f t="shared" si="25"/>
        <v>178</v>
      </c>
      <c r="BA36" s="253">
        <f t="shared" si="26"/>
        <v>45</v>
      </c>
      <c r="BB36" s="254">
        <f t="shared" si="115"/>
        <v>223</v>
      </c>
      <c r="BC36" s="254">
        <f t="shared" si="27"/>
        <v>2</v>
      </c>
      <c r="BE36" s="253">
        <f t="shared" si="28"/>
        <v>157</v>
      </c>
      <c r="BF36" s="253">
        <f t="shared" si="29"/>
        <v>5</v>
      </c>
      <c r="BG36" s="254">
        <f t="shared" si="116"/>
        <v>162</v>
      </c>
      <c r="BH36" s="254">
        <f t="shared" si="30"/>
        <v>1</v>
      </c>
      <c r="BJ36" s="253">
        <f t="shared" si="31"/>
        <v>4</v>
      </c>
      <c r="BK36" s="253">
        <f t="shared" si="32"/>
        <v>0</v>
      </c>
      <c r="BL36" s="254">
        <f t="shared" si="117"/>
        <v>4</v>
      </c>
      <c r="BM36" s="254">
        <f t="shared" si="33"/>
        <v>1</v>
      </c>
      <c r="BO36" s="253">
        <f t="shared" si="34"/>
        <v>76</v>
      </c>
      <c r="BP36" s="253">
        <f t="shared" si="35"/>
        <v>3</v>
      </c>
      <c r="BQ36" s="254">
        <f t="shared" si="118"/>
        <v>79</v>
      </c>
      <c r="BR36" s="254">
        <f t="shared" si="36"/>
        <v>1</v>
      </c>
      <c r="BT36" s="253">
        <f t="shared" si="37"/>
        <v>133</v>
      </c>
      <c r="BU36" s="253">
        <f t="shared" si="38"/>
        <v>3</v>
      </c>
      <c r="BV36" s="254">
        <f t="shared" si="119"/>
        <v>136</v>
      </c>
      <c r="BW36" s="254">
        <f t="shared" si="39"/>
        <v>1</v>
      </c>
      <c r="BY36" s="253">
        <f t="shared" si="40"/>
        <v>35</v>
      </c>
      <c r="BZ36" s="253">
        <f t="shared" si="41"/>
        <v>0</v>
      </c>
      <c r="CA36" s="254">
        <f t="shared" si="120"/>
        <v>35</v>
      </c>
      <c r="CB36" s="254">
        <f t="shared" si="42"/>
        <v>1</v>
      </c>
      <c r="CD36" s="253">
        <f t="shared" si="43"/>
        <v>61</v>
      </c>
      <c r="CE36" s="253">
        <f t="shared" si="44"/>
        <v>0</v>
      </c>
      <c r="CF36" s="254">
        <f t="shared" si="121"/>
        <v>61</v>
      </c>
      <c r="CG36" s="254">
        <f t="shared" si="45"/>
        <v>1</v>
      </c>
      <c r="CI36" s="253">
        <f t="shared" si="46"/>
        <v>26</v>
      </c>
      <c r="CJ36" s="253">
        <f t="shared" si="47"/>
        <v>0</v>
      </c>
      <c r="CK36" s="254">
        <f t="shared" si="122"/>
        <v>26</v>
      </c>
      <c r="CL36" s="254">
        <f t="shared" si="48"/>
        <v>1</v>
      </c>
      <c r="CN36" s="253">
        <f t="shared" si="49"/>
        <v>0</v>
      </c>
      <c r="CO36" s="253">
        <f t="shared" si="50"/>
        <v>0</v>
      </c>
      <c r="CP36" s="254">
        <f t="shared" si="123"/>
        <v>0</v>
      </c>
      <c r="CQ36" s="254">
        <f t="shared" si="51"/>
        <v>0</v>
      </c>
      <c r="CS36" s="253">
        <f t="shared" si="52"/>
        <v>50</v>
      </c>
      <c r="CT36" s="253">
        <f t="shared" si="53"/>
        <v>0</v>
      </c>
      <c r="CU36" s="254">
        <f t="shared" si="124"/>
        <v>50</v>
      </c>
      <c r="CV36" s="254">
        <f t="shared" si="54"/>
        <v>1</v>
      </c>
      <c r="CX36" s="253">
        <f t="shared" si="55"/>
        <v>6</v>
      </c>
      <c r="CY36" s="253">
        <f t="shared" si="56"/>
        <v>0</v>
      </c>
      <c r="CZ36" s="254">
        <f t="shared" si="125"/>
        <v>6</v>
      </c>
      <c r="DA36" s="254">
        <f t="shared" si="57"/>
        <v>1</v>
      </c>
      <c r="DC36" s="253">
        <f t="shared" si="58"/>
        <v>16</v>
      </c>
      <c r="DD36" s="253">
        <f t="shared" si="59"/>
        <v>0</v>
      </c>
      <c r="DE36" s="254">
        <f t="shared" si="126"/>
        <v>16</v>
      </c>
      <c r="DF36" s="254">
        <f t="shared" si="60"/>
        <v>1</v>
      </c>
      <c r="DH36" s="253">
        <f t="shared" si="61"/>
        <v>18</v>
      </c>
      <c r="DI36" s="253">
        <f t="shared" si="62"/>
        <v>1</v>
      </c>
      <c r="DJ36" s="254">
        <f t="shared" si="127"/>
        <v>19</v>
      </c>
      <c r="DK36" s="254">
        <f t="shared" si="63"/>
        <v>1</v>
      </c>
      <c r="DM36" s="253">
        <f t="shared" si="64"/>
        <v>39</v>
      </c>
      <c r="DN36" s="253">
        <f t="shared" si="65"/>
        <v>3</v>
      </c>
      <c r="DO36" s="254">
        <f t="shared" si="128"/>
        <v>42</v>
      </c>
      <c r="DP36" s="254">
        <f t="shared" si="66"/>
        <v>1</v>
      </c>
      <c r="DR36" s="253">
        <f t="shared" si="67"/>
        <v>26</v>
      </c>
      <c r="DS36" s="253">
        <f t="shared" si="68"/>
        <v>0</v>
      </c>
      <c r="DT36" s="254">
        <f t="shared" si="129"/>
        <v>26</v>
      </c>
      <c r="DU36" s="254">
        <f t="shared" si="69"/>
        <v>1</v>
      </c>
      <c r="DW36" s="253">
        <f t="shared" si="70"/>
        <v>36</v>
      </c>
      <c r="DX36" s="253">
        <f t="shared" si="71"/>
        <v>3</v>
      </c>
      <c r="DY36" s="254">
        <f t="shared" si="130"/>
        <v>39</v>
      </c>
      <c r="DZ36" s="254">
        <f t="shared" si="72"/>
        <v>1</v>
      </c>
      <c r="EB36" s="253">
        <f t="shared" si="73"/>
        <v>26</v>
      </c>
      <c r="EC36" s="253">
        <f t="shared" si="74"/>
        <v>1</v>
      </c>
      <c r="ED36" s="254">
        <f t="shared" si="131"/>
        <v>27</v>
      </c>
      <c r="EE36" s="254">
        <f t="shared" si="75"/>
        <v>1</v>
      </c>
      <c r="EG36" s="253">
        <f t="shared" si="76"/>
        <v>0</v>
      </c>
      <c r="EH36" s="253">
        <f t="shared" si="77"/>
        <v>0</v>
      </c>
      <c r="EI36" s="254">
        <f t="shared" si="132"/>
        <v>0</v>
      </c>
      <c r="EJ36" s="254">
        <f t="shared" si="78"/>
        <v>0</v>
      </c>
    </row>
    <row r="37" spans="1:140" ht="18" customHeight="1">
      <c r="A37" s="241">
        <v>1991</v>
      </c>
      <c r="B37" s="744" t="str">
        <f t="shared" si="106"/>
        <v>H3</v>
      </c>
      <c r="C37" s="242" t="s">
        <v>1210</v>
      </c>
      <c r="D37" s="243" t="s">
        <v>8226</v>
      </c>
      <c r="E37" s="244">
        <v>31</v>
      </c>
      <c r="F37" s="245">
        <v>2</v>
      </c>
      <c r="G37" s="246">
        <f t="shared" si="0"/>
        <v>33</v>
      </c>
      <c r="H37" s="243" t="s">
        <v>8253</v>
      </c>
      <c r="J37" s="258">
        <v>2022</v>
      </c>
      <c r="K37" s="259" t="s">
        <v>8254</v>
      </c>
      <c r="L37" s="264">
        <f t="shared" si="1"/>
        <v>1371</v>
      </c>
      <c r="M37" s="265">
        <f t="shared" si="2"/>
        <v>87</v>
      </c>
      <c r="N37" s="254">
        <f t="shared" si="107"/>
        <v>1458</v>
      </c>
      <c r="O37" s="254">
        <f t="shared" si="3"/>
        <v>27</v>
      </c>
      <c r="P37" s="248"/>
      <c r="Q37" s="253">
        <f t="shared" si="4"/>
        <v>126</v>
      </c>
      <c r="R37" s="253">
        <f t="shared" si="5"/>
        <v>3</v>
      </c>
      <c r="S37" s="254">
        <f t="shared" si="108"/>
        <v>129</v>
      </c>
      <c r="T37" s="254">
        <f t="shared" si="6"/>
        <v>2</v>
      </c>
      <c r="U37" s="248"/>
      <c r="V37" s="253">
        <f t="shared" si="7"/>
        <v>58</v>
      </c>
      <c r="W37" s="253">
        <f t="shared" si="8"/>
        <v>0</v>
      </c>
      <c r="X37" s="254">
        <f t="shared" si="109"/>
        <v>58</v>
      </c>
      <c r="Y37" s="254">
        <f t="shared" si="9"/>
        <v>2</v>
      </c>
      <c r="Z37" s="248"/>
      <c r="AA37" s="253">
        <f t="shared" si="10"/>
        <v>43</v>
      </c>
      <c r="AB37" s="253">
        <f t="shared" si="11"/>
        <v>0</v>
      </c>
      <c r="AC37" s="254">
        <f t="shared" si="110"/>
        <v>43</v>
      </c>
      <c r="AD37" s="254">
        <f t="shared" si="12"/>
        <v>1</v>
      </c>
      <c r="AF37" s="253">
        <f t="shared" si="13"/>
        <v>0</v>
      </c>
      <c r="AG37" s="253">
        <f t="shared" si="14"/>
        <v>0</v>
      </c>
      <c r="AH37" s="254">
        <f t="shared" si="111"/>
        <v>0</v>
      </c>
      <c r="AI37" s="254">
        <f t="shared" si="15"/>
        <v>1</v>
      </c>
      <c r="AK37" s="253">
        <f t="shared" si="16"/>
        <v>7</v>
      </c>
      <c r="AL37" s="253">
        <f t="shared" si="17"/>
        <v>0</v>
      </c>
      <c r="AM37" s="254">
        <f t="shared" si="112"/>
        <v>7</v>
      </c>
      <c r="AN37" s="254">
        <f t="shared" si="18"/>
        <v>1</v>
      </c>
      <c r="AP37" s="253">
        <f t="shared" si="19"/>
        <v>13</v>
      </c>
      <c r="AQ37" s="253">
        <f t="shared" si="20"/>
        <v>0</v>
      </c>
      <c r="AR37" s="254">
        <f t="shared" si="113"/>
        <v>13</v>
      </c>
      <c r="AS37" s="254">
        <f t="shared" si="21"/>
        <v>1</v>
      </c>
      <c r="AU37" s="253">
        <f t="shared" si="22"/>
        <v>274</v>
      </c>
      <c r="AV37" s="253">
        <f t="shared" si="23"/>
        <v>20</v>
      </c>
      <c r="AW37" s="254">
        <f t="shared" si="114"/>
        <v>294</v>
      </c>
      <c r="AX37" s="254">
        <f t="shared" si="24"/>
        <v>2</v>
      </c>
      <c r="AZ37" s="253">
        <f t="shared" si="25"/>
        <v>178</v>
      </c>
      <c r="BA37" s="253">
        <f t="shared" si="26"/>
        <v>46</v>
      </c>
      <c r="BB37" s="254">
        <f t="shared" si="115"/>
        <v>224</v>
      </c>
      <c r="BC37" s="254">
        <f t="shared" si="27"/>
        <v>2</v>
      </c>
      <c r="BE37" s="253">
        <f t="shared" si="28"/>
        <v>147</v>
      </c>
      <c r="BF37" s="253">
        <f t="shared" si="29"/>
        <v>5</v>
      </c>
      <c r="BG37" s="254">
        <f t="shared" si="116"/>
        <v>152</v>
      </c>
      <c r="BH37" s="254">
        <f t="shared" si="30"/>
        <v>1</v>
      </c>
      <c r="BJ37" s="253">
        <f t="shared" si="31"/>
        <v>3</v>
      </c>
      <c r="BK37" s="253">
        <f t="shared" si="32"/>
        <v>0</v>
      </c>
      <c r="BL37" s="254">
        <f t="shared" si="117"/>
        <v>3</v>
      </c>
      <c r="BM37" s="254">
        <f t="shared" si="33"/>
        <v>1</v>
      </c>
      <c r="BO37" s="253">
        <f t="shared" si="34"/>
        <v>56</v>
      </c>
      <c r="BP37" s="253">
        <f t="shared" si="35"/>
        <v>6</v>
      </c>
      <c r="BQ37" s="254">
        <f t="shared" si="118"/>
        <v>62</v>
      </c>
      <c r="BR37" s="254">
        <f t="shared" si="36"/>
        <v>1</v>
      </c>
      <c r="BT37" s="253">
        <f t="shared" si="37"/>
        <v>91</v>
      </c>
      <c r="BU37" s="253">
        <f t="shared" si="38"/>
        <v>4</v>
      </c>
      <c r="BV37" s="254">
        <f t="shared" si="119"/>
        <v>95</v>
      </c>
      <c r="BW37" s="254">
        <f t="shared" si="39"/>
        <v>1</v>
      </c>
      <c r="BY37" s="253">
        <f t="shared" si="40"/>
        <v>34</v>
      </c>
      <c r="BZ37" s="253">
        <f t="shared" si="41"/>
        <v>0</v>
      </c>
      <c r="CA37" s="254">
        <f t="shared" si="120"/>
        <v>34</v>
      </c>
      <c r="CB37" s="254">
        <f t="shared" si="42"/>
        <v>1</v>
      </c>
      <c r="CD37" s="253">
        <f t="shared" si="43"/>
        <v>63</v>
      </c>
      <c r="CE37" s="253">
        <f t="shared" si="44"/>
        <v>0</v>
      </c>
      <c r="CF37" s="254">
        <f t="shared" si="121"/>
        <v>63</v>
      </c>
      <c r="CG37" s="254">
        <f t="shared" si="45"/>
        <v>1</v>
      </c>
      <c r="CI37" s="253">
        <f t="shared" si="46"/>
        <v>25</v>
      </c>
      <c r="CJ37" s="253">
        <f t="shared" si="47"/>
        <v>0</v>
      </c>
      <c r="CK37" s="254">
        <f t="shared" si="122"/>
        <v>25</v>
      </c>
      <c r="CL37" s="254">
        <f t="shared" si="48"/>
        <v>1</v>
      </c>
      <c r="CN37" s="253">
        <f t="shared" si="49"/>
        <v>0</v>
      </c>
      <c r="CO37" s="253">
        <f t="shared" si="50"/>
        <v>0</v>
      </c>
      <c r="CP37" s="254">
        <f t="shared" si="123"/>
        <v>0</v>
      </c>
      <c r="CQ37" s="254">
        <f t="shared" si="51"/>
        <v>0</v>
      </c>
      <c r="CS37" s="253">
        <f t="shared" si="52"/>
        <v>48</v>
      </c>
      <c r="CT37" s="253">
        <f t="shared" si="53"/>
        <v>0</v>
      </c>
      <c r="CU37" s="254">
        <f t="shared" si="124"/>
        <v>48</v>
      </c>
      <c r="CV37" s="254">
        <f t="shared" si="54"/>
        <v>1</v>
      </c>
      <c r="CX37" s="253">
        <f t="shared" si="55"/>
        <v>11</v>
      </c>
      <c r="CY37" s="253">
        <f t="shared" si="56"/>
        <v>0</v>
      </c>
      <c r="CZ37" s="254">
        <f t="shared" si="125"/>
        <v>11</v>
      </c>
      <c r="DA37" s="254">
        <f t="shared" si="57"/>
        <v>1</v>
      </c>
      <c r="DC37" s="253">
        <f t="shared" si="58"/>
        <v>15</v>
      </c>
      <c r="DD37" s="253">
        <f t="shared" si="59"/>
        <v>0</v>
      </c>
      <c r="DE37" s="254">
        <f t="shared" si="126"/>
        <v>15</v>
      </c>
      <c r="DF37" s="254">
        <f t="shared" si="60"/>
        <v>1</v>
      </c>
      <c r="DH37" s="253">
        <f t="shared" si="61"/>
        <v>20</v>
      </c>
      <c r="DI37" s="253">
        <f t="shared" si="62"/>
        <v>0</v>
      </c>
      <c r="DJ37" s="254">
        <f t="shared" si="127"/>
        <v>20</v>
      </c>
      <c r="DK37" s="254">
        <f t="shared" si="63"/>
        <v>1</v>
      </c>
      <c r="DM37" s="253">
        <f t="shared" si="64"/>
        <v>48</v>
      </c>
      <c r="DN37" s="253">
        <f t="shared" si="65"/>
        <v>0</v>
      </c>
      <c r="DO37" s="254">
        <f t="shared" si="128"/>
        <v>48</v>
      </c>
      <c r="DP37" s="254">
        <f t="shared" si="66"/>
        <v>1</v>
      </c>
      <c r="DR37" s="253">
        <f t="shared" si="67"/>
        <v>26</v>
      </c>
      <c r="DS37" s="253">
        <f t="shared" si="68"/>
        <v>0</v>
      </c>
      <c r="DT37" s="254">
        <f t="shared" si="129"/>
        <v>26</v>
      </c>
      <c r="DU37" s="254">
        <f t="shared" si="69"/>
        <v>1</v>
      </c>
      <c r="DW37" s="253">
        <f t="shared" si="70"/>
        <v>47</v>
      </c>
      <c r="DX37" s="253">
        <f t="shared" si="71"/>
        <v>3</v>
      </c>
      <c r="DY37" s="254">
        <f t="shared" si="130"/>
        <v>50</v>
      </c>
      <c r="DZ37" s="254">
        <f t="shared" si="72"/>
        <v>1</v>
      </c>
      <c r="EB37" s="253">
        <f t="shared" si="73"/>
        <v>38</v>
      </c>
      <c r="EC37" s="253">
        <f t="shared" si="74"/>
        <v>0</v>
      </c>
      <c r="ED37" s="254">
        <f t="shared" si="131"/>
        <v>38</v>
      </c>
      <c r="EE37" s="254">
        <f t="shared" si="75"/>
        <v>1</v>
      </c>
      <c r="EG37" s="253">
        <f t="shared" si="76"/>
        <v>0</v>
      </c>
      <c r="EH37" s="253">
        <f t="shared" si="77"/>
        <v>0</v>
      </c>
      <c r="EI37" s="254">
        <f t="shared" si="132"/>
        <v>0</v>
      </c>
      <c r="EJ37" s="254">
        <f t="shared" si="78"/>
        <v>0</v>
      </c>
    </row>
    <row r="38" spans="1:140" ht="18" customHeight="1">
      <c r="A38" s="241">
        <v>1991</v>
      </c>
      <c r="B38" s="744" t="str">
        <f t="shared" si="106"/>
        <v>H3</v>
      </c>
      <c r="C38" s="242" t="s">
        <v>1211</v>
      </c>
      <c r="D38" s="243" t="s">
        <v>8191</v>
      </c>
      <c r="E38" s="244">
        <v>105</v>
      </c>
      <c r="F38" s="245">
        <v>0</v>
      </c>
      <c r="G38" s="246">
        <f t="shared" si="0"/>
        <v>105</v>
      </c>
      <c r="H38" s="243" t="s">
        <v>8255</v>
      </c>
      <c r="J38" s="258">
        <v>2023</v>
      </c>
      <c r="K38" s="259" t="s">
        <v>8256</v>
      </c>
      <c r="L38" s="264">
        <f t="shared" si="1"/>
        <v>1195</v>
      </c>
      <c r="M38" s="265">
        <f t="shared" si="2"/>
        <v>69</v>
      </c>
      <c r="N38" s="254">
        <f t="shared" ref="N38" si="133">SUM(L38:M38)</f>
        <v>1264</v>
      </c>
      <c r="O38" s="254">
        <f t="shared" si="3"/>
        <v>27</v>
      </c>
      <c r="P38" s="248"/>
      <c r="Q38" s="253">
        <f t="shared" si="4"/>
        <v>136</v>
      </c>
      <c r="R38" s="253">
        <f t="shared" si="5"/>
        <v>5</v>
      </c>
      <c r="S38" s="254">
        <f t="shared" ref="S38" si="134">SUM(Q38:R38)</f>
        <v>141</v>
      </c>
      <c r="T38" s="254">
        <f t="shared" si="6"/>
        <v>2</v>
      </c>
      <c r="U38" s="248"/>
      <c r="V38" s="253">
        <f t="shared" si="7"/>
        <v>7</v>
      </c>
      <c r="W38" s="253">
        <f t="shared" si="8"/>
        <v>0</v>
      </c>
      <c r="X38" s="254">
        <f t="shared" ref="X38" si="135">SUM(V38:W38)</f>
        <v>7</v>
      </c>
      <c r="Y38" s="254">
        <f t="shared" si="9"/>
        <v>2</v>
      </c>
      <c r="Z38" s="248"/>
      <c r="AA38" s="253">
        <f t="shared" si="10"/>
        <v>43</v>
      </c>
      <c r="AB38" s="253">
        <f t="shared" si="11"/>
        <v>0</v>
      </c>
      <c r="AC38" s="254">
        <f t="shared" ref="AC38" si="136">SUM(AA38:AB38)</f>
        <v>43</v>
      </c>
      <c r="AD38" s="254">
        <f t="shared" si="12"/>
        <v>1</v>
      </c>
      <c r="AF38" s="253">
        <f t="shared" si="13"/>
        <v>54</v>
      </c>
      <c r="AG38" s="253">
        <f t="shared" si="14"/>
        <v>5</v>
      </c>
      <c r="AH38" s="254">
        <f t="shared" ref="AH38" si="137">SUM(AF38:AG38)</f>
        <v>59</v>
      </c>
      <c r="AI38" s="254">
        <f t="shared" si="15"/>
        <v>1</v>
      </c>
      <c r="AK38" s="253">
        <f t="shared" si="16"/>
        <v>8</v>
      </c>
      <c r="AL38" s="253">
        <f t="shared" si="17"/>
        <v>0</v>
      </c>
      <c r="AM38" s="254">
        <f t="shared" ref="AM38" si="138">SUM(AK38:AL38)</f>
        <v>8</v>
      </c>
      <c r="AN38" s="254">
        <f t="shared" si="18"/>
        <v>1</v>
      </c>
      <c r="AP38" s="253">
        <f t="shared" si="19"/>
        <v>7</v>
      </c>
      <c r="AQ38" s="253">
        <f t="shared" si="20"/>
        <v>0</v>
      </c>
      <c r="AR38" s="254">
        <f t="shared" ref="AR38" si="139">SUM(AP38:AQ38)</f>
        <v>7</v>
      </c>
      <c r="AS38" s="254">
        <f t="shared" si="21"/>
        <v>1</v>
      </c>
      <c r="AU38" s="253">
        <f t="shared" si="22"/>
        <v>102</v>
      </c>
      <c r="AV38" s="253">
        <f t="shared" si="23"/>
        <v>0</v>
      </c>
      <c r="AW38" s="254">
        <f t="shared" ref="AW38" si="140">SUM(AU38:AV38)</f>
        <v>102</v>
      </c>
      <c r="AX38" s="254">
        <f t="shared" si="24"/>
        <v>2</v>
      </c>
      <c r="AZ38" s="253">
        <f t="shared" si="25"/>
        <v>152</v>
      </c>
      <c r="BA38" s="253">
        <f t="shared" si="26"/>
        <v>36</v>
      </c>
      <c r="BB38" s="254">
        <f t="shared" ref="BB38" si="141">SUM(AZ38:BA38)</f>
        <v>188</v>
      </c>
      <c r="BC38" s="254">
        <f t="shared" si="27"/>
        <v>2</v>
      </c>
      <c r="BE38" s="253">
        <f t="shared" si="28"/>
        <v>157</v>
      </c>
      <c r="BF38" s="253">
        <f t="shared" si="29"/>
        <v>5</v>
      </c>
      <c r="BG38" s="254">
        <f t="shared" ref="BG38" si="142">SUM(BE38:BF38)</f>
        <v>162</v>
      </c>
      <c r="BH38" s="254">
        <f t="shared" si="30"/>
        <v>1</v>
      </c>
      <c r="BJ38" s="253">
        <f t="shared" si="31"/>
        <v>5</v>
      </c>
      <c r="BK38" s="253">
        <f t="shared" si="32"/>
        <v>0</v>
      </c>
      <c r="BL38" s="254">
        <f t="shared" ref="BL38" si="143">SUM(BJ38:BK38)</f>
        <v>5</v>
      </c>
      <c r="BM38" s="254">
        <f t="shared" si="33"/>
        <v>1</v>
      </c>
      <c r="BO38" s="253">
        <f t="shared" si="34"/>
        <v>50</v>
      </c>
      <c r="BP38" s="253">
        <f t="shared" si="35"/>
        <v>11</v>
      </c>
      <c r="BQ38" s="254">
        <f t="shared" ref="BQ38" si="144">SUM(BO38:BP38)</f>
        <v>61</v>
      </c>
      <c r="BR38" s="254">
        <f t="shared" si="36"/>
        <v>1</v>
      </c>
      <c r="BT38" s="253">
        <f t="shared" si="37"/>
        <v>76</v>
      </c>
      <c r="BU38" s="253">
        <f t="shared" si="38"/>
        <v>0</v>
      </c>
      <c r="BV38" s="254">
        <f t="shared" ref="BV38" si="145">SUM(BT38:BU38)</f>
        <v>76</v>
      </c>
      <c r="BW38" s="254">
        <f t="shared" si="39"/>
        <v>1</v>
      </c>
      <c r="BY38" s="253">
        <f t="shared" si="40"/>
        <v>54</v>
      </c>
      <c r="BZ38" s="253">
        <f t="shared" si="41"/>
        <v>0</v>
      </c>
      <c r="CA38" s="254">
        <f t="shared" ref="CA38" si="146">SUM(BY38:BZ38)</f>
        <v>54</v>
      </c>
      <c r="CB38" s="254">
        <f t="shared" si="42"/>
        <v>1</v>
      </c>
      <c r="CD38" s="253">
        <f t="shared" si="43"/>
        <v>68</v>
      </c>
      <c r="CE38" s="253">
        <f t="shared" si="44"/>
        <v>0</v>
      </c>
      <c r="CF38" s="254">
        <f t="shared" ref="CF38" si="147">SUM(CD38:CE38)</f>
        <v>68</v>
      </c>
      <c r="CG38" s="254">
        <f t="shared" si="45"/>
        <v>1</v>
      </c>
      <c r="CI38" s="253">
        <f t="shared" si="46"/>
        <v>39</v>
      </c>
      <c r="CJ38" s="253">
        <f t="shared" si="47"/>
        <v>0</v>
      </c>
      <c r="CK38" s="254">
        <f t="shared" ref="CK38" si="148">SUM(CI38:CJ38)</f>
        <v>39</v>
      </c>
      <c r="CL38" s="254">
        <f t="shared" si="48"/>
        <v>1</v>
      </c>
      <c r="CN38" s="253">
        <f t="shared" si="49"/>
        <v>0</v>
      </c>
      <c r="CO38" s="253">
        <f t="shared" si="50"/>
        <v>0</v>
      </c>
      <c r="CP38" s="254">
        <f t="shared" ref="CP38" si="149">SUM(CN38:CO38)</f>
        <v>0</v>
      </c>
      <c r="CQ38" s="254">
        <f t="shared" si="51"/>
        <v>0</v>
      </c>
      <c r="CS38" s="253">
        <f t="shared" si="52"/>
        <v>33</v>
      </c>
      <c r="CT38" s="253">
        <f t="shared" si="53"/>
        <v>0</v>
      </c>
      <c r="CU38" s="254">
        <f t="shared" ref="CU38" si="150">SUM(CS38:CT38)</f>
        <v>33</v>
      </c>
      <c r="CV38" s="254">
        <f t="shared" si="54"/>
        <v>1</v>
      </c>
      <c r="CX38" s="253">
        <f t="shared" si="55"/>
        <v>15</v>
      </c>
      <c r="CY38" s="253">
        <f t="shared" si="56"/>
        <v>0</v>
      </c>
      <c r="CZ38" s="254">
        <f t="shared" ref="CZ38" si="151">SUM(CX38:CY38)</f>
        <v>15</v>
      </c>
      <c r="DA38" s="254">
        <f t="shared" si="57"/>
        <v>1</v>
      </c>
      <c r="DC38" s="253">
        <f t="shared" si="58"/>
        <v>18</v>
      </c>
      <c r="DD38" s="253">
        <f t="shared" si="59"/>
        <v>0</v>
      </c>
      <c r="DE38" s="254">
        <f t="shared" ref="DE38" si="152">SUM(DC38:DD38)</f>
        <v>18</v>
      </c>
      <c r="DF38" s="254">
        <f t="shared" si="60"/>
        <v>1</v>
      </c>
      <c r="DH38" s="253">
        <f t="shared" si="61"/>
        <v>19</v>
      </c>
      <c r="DI38" s="253">
        <f t="shared" si="62"/>
        <v>0</v>
      </c>
      <c r="DJ38" s="254">
        <f t="shared" ref="DJ38" si="153">SUM(DH38:DI38)</f>
        <v>19</v>
      </c>
      <c r="DK38" s="254">
        <f t="shared" si="63"/>
        <v>1</v>
      </c>
      <c r="DM38" s="253">
        <f t="shared" si="64"/>
        <v>53</v>
      </c>
      <c r="DN38" s="253">
        <f t="shared" si="65"/>
        <v>2</v>
      </c>
      <c r="DO38" s="254">
        <f t="shared" ref="DO38" si="154">SUM(DM38:DN38)</f>
        <v>55</v>
      </c>
      <c r="DP38" s="254">
        <f t="shared" si="66"/>
        <v>1</v>
      </c>
      <c r="DR38" s="253">
        <f t="shared" si="67"/>
        <v>22</v>
      </c>
      <c r="DS38" s="253">
        <f t="shared" si="68"/>
        <v>1</v>
      </c>
      <c r="DT38" s="254">
        <f t="shared" ref="DT38" si="155">SUM(DR38:DS38)</f>
        <v>23</v>
      </c>
      <c r="DU38" s="254">
        <f t="shared" si="69"/>
        <v>1</v>
      </c>
      <c r="DW38" s="253">
        <f t="shared" si="70"/>
        <v>43</v>
      </c>
      <c r="DX38" s="253">
        <f t="shared" si="71"/>
        <v>3</v>
      </c>
      <c r="DY38" s="254">
        <f t="shared" ref="DY38" si="156">SUM(DW38:DX38)</f>
        <v>46</v>
      </c>
      <c r="DZ38" s="254">
        <f t="shared" si="72"/>
        <v>1</v>
      </c>
      <c r="EB38" s="253">
        <f t="shared" si="73"/>
        <v>34</v>
      </c>
      <c r="EC38" s="253">
        <f t="shared" si="74"/>
        <v>1</v>
      </c>
      <c r="ED38" s="254">
        <f t="shared" ref="ED38" si="157">SUM(EB38:EC38)</f>
        <v>35</v>
      </c>
      <c r="EE38" s="254">
        <f t="shared" si="75"/>
        <v>1</v>
      </c>
      <c r="EG38" s="253">
        <f t="shared" si="76"/>
        <v>0</v>
      </c>
      <c r="EH38" s="253">
        <f t="shared" si="77"/>
        <v>0</v>
      </c>
      <c r="EI38" s="254">
        <f t="shared" ref="EI38" si="158">SUM(EG38:EH38)</f>
        <v>0</v>
      </c>
      <c r="EJ38" s="254">
        <f t="shared" si="78"/>
        <v>0</v>
      </c>
    </row>
    <row r="39" spans="1:140" ht="18" customHeight="1">
      <c r="A39" s="241">
        <v>1991</v>
      </c>
      <c r="B39" s="744" t="str">
        <f t="shared" si="106"/>
        <v>H3</v>
      </c>
      <c r="C39" s="242" t="s">
        <v>1212</v>
      </c>
      <c r="D39" s="243" t="s">
        <v>8194</v>
      </c>
      <c r="E39" s="244">
        <v>69</v>
      </c>
      <c r="F39" s="245">
        <v>0</v>
      </c>
      <c r="G39" s="246">
        <f t="shared" si="0"/>
        <v>69</v>
      </c>
      <c r="H39" s="243" t="s">
        <v>8257</v>
      </c>
      <c r="J39" s="258">
        <v>2024</v>
      </c>
      <c r="K39" s="259" t="s">
        <v>12877</v>
      </c>
      <c r="L39" s="264">
        <f t="shared" si="1"/>
        <v>1464</v>
      </c>
      <c r="M39" s="265">
        <f t="shared" si="2"/>
        <v>102</v>
      </c>
      <c r="N39" s="254">
        <f t="shared" si="107"/>
        <v>1566</v>
      </c>
      <c r="O39" s="254">
        <f t="shared" si="3"/>
        <v>27</v>
      </c>
      <c r="P39" s="248"/>
      <c r="Q39" s="253">
        <f t="shared" si="4"/>
        <v>118</v>
      </c>
      <c r="R39" s="253">
        <f t="shared" si="5"/>
        <v>3</v>
      </c>
      <c r="S39" s="254">
        <f t="shared" si="108"/>
        <v>121</v>
      </c>
      <c r="T39" s="254">
        <f t="shared" si="6"/>
        <v>2</v>
      </c>
      <c r="U39" s="248"/>
      <c r="V39" s="253">
        <f t="shared" si="7"/>
        <v>58</v>
      </c>
      <c r="W39" s="253">
        <f t="shared" si="8"/>
        <v>0</v>
      </c>
      <c r="X39" s="254">
        <f t="shared" si="109"/>
        <v>58</v>
      </c>
      <c r="Y39" s="254">
        <f t="shared" si="9"/>
        <v>2</v>
      </c>
      <c r="Z39" s="248"/>
      <c r="AA39" s="253">
        <f t="shared" si="10"/>
        <v>54</v>
      </c>
      <c r="AB39" s="253">
        <f t="shared" si="11"/>
        <v>4</v>
      </c>
      <c r="AC39" s="254">
        <f t="shared" si="110"/>
        <v>58</v>
      </c>
      <c r="AD39" s="254">
        <f t="shared" si="12"/>
        <v>1</v>
      </c>
      <c r="AF39" s="253">
        <f t="shared" si="13"/>
        <v>45</v>
      </c>
      <c r="AG39" s="253">
        <f t="shared" si="14"/>
        <v>6</v>
      </c>
      <c r="AH39" s="254">
        <f t="shared" si="111"/>
        <v>51</v>
      </c>
      <c r="AI39" s="254">
        <f t="shared" si="15"/>
        <v>1</v>
      </c>
      <c r="AK39" s="253">
        <f t="shared" si="16"/>
        <v>17</v>
      </c>
      <c r="AL39" s="253">
        <f t="shared" si="17"/>
        <v>0</v>
      </c>
      <c r="AM39" s="254">
        <f t="shared" si="112"/>
        <v>17</v>
      </c>
      <c r="AN39" s="254">
        <f t="shared" si="18"/>
        <v>1</v>
      </c>
      <c r="AP39" s="253">
        <f t="shared" si="19"/>
        <v>8</v>
      </c>
      <c r="AQ39" s="253">
        <f t="shared" si="20"/>
        <v>0</v>
      </c>
      <c r="AR39" s="254">
        <f t="shared" si="113"/>
        <v>8</v>
      </c>
      <c r="AS39" s="254">
        <f t="shared" si="21"/>
        <v>1</v>
      </c>
      <c r="AU39" s="253">
        <f t="shared" si="22"/>
        <v>284</v>
      </c>
      <c r="AV39" s="253">
        <f t="shared" si="23"/>
        <v>23</v>
      </c>
      <c r="AW39" s="254">
        <f t="shared" si="114"/>
        <v>307</v>
      </c>
      <c r="AX39" s="254">
        <f t="shared" si="24"/>
        <v>2</v>
      </c>
      <c r="AZ39" s="253">
        <f t="shared" si="25"/>
        <v>170</v>
      </c>
      <c r="BA39" s="253">
        <f t="shared" si="26"/>
        <v>46</v>
      </c>
      <c r="BB39" s="254">
        <f t="shared" si="115"/>
        <v>216</v>
      </c>
      <c r="BC39" s="254">
        <f t="shared" si="27"/>
        <v>2</v>
      </c>
      <c r="BE39" s="253">
        <f t="shared" si="28"/>
        <v>166</v>
      </c>
      <c r="BF39" s="253">
        <f t="shared" si="29"/>
        <v>1</v>
      </c>
      <c r="BG39" s="254">
        <f t="shared" si="116"/>
        <v>167</v>
      </c>
      <c r="BH39" s="254">
        <f t="shared" si="30"/>
        <v>1</v>
      </c>
      <c r="BJ39" s="253">
        <f t="shared" si="31"/>
        <v>4</v>
      </c>
      <c r="BK39" s="253">
        <f t="shared" si="32"/>
        <v>0</v>
      </c>
      <c r="BL39" s="254">
        <f t="shared" si="117"/>
        <v>4</v>
      </c>
      <c r="BM39" s="254">
        <f t="shared" si="33"/>
        <v>1</v>
      </c>
      <c r="BO39" s="253">
        <f t="shared" si="34"/>
        <v>0</v>
      </c>
      <c r="BP39" s="253">
        <f t="shared" si="35"/>
        <v>0</v>
      </c>
      <c r="BQ39" s="254">
        <f t="shared" si="118"/>
        <v>0</v>
      </c>
      <c r="BR39" s="254">
        <f t="shared" si="36"/>
        <v>1</v>
      </c>
      <c r="BT39" s="253">
        <f t="shared" si="37"/>
        <v>137</v>
      </c>
      <c r="BU39" s="253">
        <f t="shared" si="38"/>
        <v>6</v>
      </c>
      <c r="BV39" s="254">
        <f t="shared" si="119"/>
        <v>143</v>
      </c>
      <c r="BW39" s="254">
        <f t="shared" si="39"/>
        <v>1</v>
      </c>
      <c r="BY39" s="253">
        <f t="shared" si="40"/>
        <v>46</v>
      </c>
      <c r="BZ39" s="253">
        <f t="shared" si="41"/>
        <v>0</v>
      </c>
      <c r="CA39" s="254">
        <f t="shared" si="120"/>
        <v>46</v>
      </c>
      <c r="CB39" s="254">
        <f t="shared" si="42"/>
        <v>1</v>
      </c>
      <c r="CD39" s="253">
        <f t="shared" si="43"/>
        <v>81</v>
      </c>
      <c r="CE39" s="253">
        <f t="shared" si="44"/>
        <v>0</v>
      </c>
      <c r="CF39" s="254">
        <f t="shared" si="121"/>
        <v>81</v>
      </c>
      <c r="CG39" s="254">
        <f t="shared" si="45"/>
        <v>1</v>
      </c>
      <c r="CI39" s="253">
        <f t="shared" si="46"/>
        <v>26</v>
      </c>
      <c r="CJ39" s="253">
        <f t="shared" si="47"/>
        <v>0</v>
      </c>
      <c r="CK39" s="254">
        <f t="shared" si="122"/>
        <v>26</v>
      </c>
      <c r="CL39" s="254">
        <f t="shared" si="48"/>
        <v>1</v>
      </c>
      <c r="CN39" s="253">
        <f t="shared" si="49"/>
        <v>0</v>
      </c>
      <c r="CO39" s="253">
        <f t="shared" si="50"/>
        <v>0</v>
      </c>
      <c r="CP39" s="254">
        <f t="shared" si="123"/>
        <v>0</v>
      </c>
      <c r="CQ39" s="254">
        <f t="shared" si="51"/>
        <v>0</v>
      </c>
      <c r="CS39" s="253">
        <f t="shared" si="52"/>
        <v>47</v>
      </c>
      <c r="CT39" s="253">
        <f t="shared" si="53"/>
        <v>0</v>
      </c>
      <c r="CU39" s="254">
        <f t="shared" si="124"/>
        <v>47</v>
      </c>
      <c r="CV39" s="254">
        <f t="shared" si="54"/>
        <v>1</v>
      </c>
      <c r="CX39" s="253">
        <f t="shared" si="55"/>
        <v>13</v>
      </c>
      <c r="CY39" s="253">
        <f t="shared" si="56"/>
        <v>1</v>
      </c>
      <c r="CZ39" s="254">
        <f t="shared" si="125"/>
        <v>14</v>
      </c>
      <c r="DA39" s="254">
        <f t="shared" si="57"/>
        <v>1</v>
      </c>
      <c r="DC39" s="253">
        <f t="shared" si="58"/>
        <v>16</v>
      </c>
      <c r="DD39" s="253">
        <f t="shared" si="59"/>
        <v>0</v>
      </c>
      <c r="DE39" s="254">
        <f t="shared" si="126"/>
        <v>16</v>
      </c>
      <c r="DF39" s="254">
        <f t="shared" si="60"/>
        <v>1</v>
      </c>
      <c r="DH39" s="253">
        <f t="shared" si="61"/>
        <v>19</v>
      </c>
      <c r="DI39" s="253">
        <f t="shared" si="62"/>
        <v>0</v>
      </c>
      <c r="DJ39" s="254">
        <f t="shared" si="127"/>
        <v>19</v>
      </c>
      <c r="DK39" s="254">
        <f t="shared" si="63"/>
        <v>1</v>
      </c>
      <c r="DM39" s="253">
        <f t="shared" si="64"/>
        <v>44</v>
      </c>
      <c r="DN39" s="253">
        <f t="shared" si="65"/>
        <v>2</v>
      </c>
      <c r="DO39" s="254">
        <f t="shared" si="128"/>
        <v>46</v>
      </c>
      <c r="DP39" s="254">
        <f t="shared" si="66"/>
        <v>1</v>
      </c>
      <c r="DR39" s="253">
        <f t="shared" si="67"/>
        <v>28</v>
      </c>
      <c r="DS39" s="253">
        <f t="shared" si="68"/>
        <v>0</v>
      </c>
      <c r="DT39" s="254">
        <f t="shared" si="129"/>
        <v>28</v>
      </c>
      <c r="DU39" s="254">
        <f t="shared" si="69"/>
        <v>1</v>
      </c>
      <c r="DW39" s="253">
        <f t="shared" si="70"/>
        <v>48</v>
      </c>
      <c r="DX39" s="253">
        <f t="shared" si="71"/>
        <v>5</v>
      </c>
      <c r="DY39" s="254">
        <f t="shared" si="130"/>
        <v>53</v>
      </c>
      <c r="DZ39" s="254">
        <f t="shared" si="72"/>
        <v>1</v>
      </c>
      <c r="EB39" s="253">
        <f t="shared" si="73"/>
        <v>35</v>
      </c>
      <c r="EC39" s="253">
        <f t="shared" si="74"/>
        <v>5</v>
      </c>
      <c r="ED39" s="254">
        <f t="shared" si="131"/>
        <v>40</v>
      </c>
      <c r="EE39" s="254">
        <f t="shared" si="75"/>
        <v>1</v>
      </c>
      <c r="EG39" s="253">
        <f t="shared" si="76"/>
        <v>0</v>
      </c>
      <c r="EH39" s="253">
        <f t="shared" si="77"/>
        <v>0</v>
      </c>
      <c r="EI39" s="254">
        <f t="shared" si="132"/>
        <v>0</v>
      </c>
      <c r="EJ39" s="254">
        <f t="shared" si="78"/>
        <v>0</v>
      </c>
    </row>
    <row r="40" spans="1:140" ht="18" customHeight="1">
      <c r="A40" s="241">
        <v>1991</v>
      </c>
      <c r="B40" s="744" t="str">
        <f t="shared" si="106"/>
        <v>H3</v>
      </c>
      <c r="C40" s="242" t="s">
        <v>1220</v>
      </c>
      <c r="D40" s="243" t="s">
        <v>8197</v>
      </c>
      <c r="E40" s="244">
        <v>32</v>
      </c>
      <c r="F40" s="245">
        <v>1</v>
      </c>
      <c r="G40" s="246">
        <f t="shared" si="0"/>
        <v>33</v>
      </c>
      <c r="H40" s="243" t="s">
        <v>8238</v>
      </c>
      <c r="J40" s="260"/>
      <c r="K40" s="261" t="s">
        <v>8258</v>
      </c>
      <c r="L40" s="266">
        <f>SUM(L4:L34)</f>
        <v>49821</v>
      </c>
      <c r="M40" s="267">
        <f>SUM(M4:M34)</f>
        <v>3046</v>
      </c>
      <c r="N40" s="250">
        <f t="shared" si="79"/>
        <v>52867</v>
      </c>
      <c r="O40" s="250"/>
      <c r="P40" s="248"/>
      <c r="Q40" s="250">
        <f>SUM(Q4:Q34)</f>
        <v>5480</v>
      </c>
      <c r="R40" s="250">
        <f>SUM(R4:R34)</f>
        <v>168</v>
      </c>
      <c r="S40" s="250">
        <f t="shared" si="80"/>
        <v>5648</v>
      </c>
      <c r="T40" s="249"/>
      <c r="U40" s="248"/>
      <c r="V40" s="250">
        <f>SUM(V4:V34)</f>
        <v>838</v>
      </c>
      <c r="W40" s="250">
        <f>SUM(W4:W34)</f>
        <v>6</v>
      </c>
      <c r="X40" s="250">
        <f t="shared" si="81"/>
        <v>844</v>
      </c>
      <c r="Y40" s="249"/>
      <c r="Z40" s="248"/>
      <c r="AA40" s="250">
        <f>SUM(AA4:AA34)</f>
        <v>3282</v>
      </c>
      <c r="AB40" s="250">
        <f>SUM(AB4:AB34)</f>
        <v>124</v>
      </c>
      <c r="AC40" s="250">
        <f t="shared" si="82"/>
        <v>3406</v>
      </c>
      <c r="AD40" s="249"/>
      <c r="AF40" s="250">
        <f>SUM(AF4:AF34)</f>
        <v>2052</v>
      </c>
      <c r="AG40" s="250">
        <f>SUM(AG4:AG34)</f>
        <v>233</v>
      </c>
      <c r="AH40" s="250">
        <f t="shared" si="83"/>
        <v>2285</v>
      </c>
      <c r="AI40" s="249"/>
      <c r="AK40" s="250">
        <f>SUM(AK4:AK34)</f>
        <v>268</v>
      </c>
      <c r="AL40" s="250">
        <f>SUM(AL4:AL34)</f>
        <v>11</v>
      </c>
      <c r="AM40" s="250">
        <f t="shared" si="84"/>
        <v>279</v>
      </c>
      <c r="AN40" s="249"/>
      <c r="AP40" s="250">
        <f>SUM(AP4:AP34)</f>
        <v>157</v>
      </c>
      <c r="AQ40" s="250">
        <f>SUM(AQ4:AQ34)</f>
        <v>1</v>
      </c>
      <c r="AR40" s="250">
        <f t="shared" si="85"/>
        <v>158</v>
      </c>
      <c r="AS40" s="249"/>
      <c r="AU40" s="250">
        <f>SUM(AU4:AU34)</f>
        <v>8180</v>
      </c>
      <c r="AV40" s="250">
        <f>SUM(AV4:AV34)</f>
        <v>1207</v>
      </c>
      <c r="AW40" s="250">
        <f t="shared" si="86"/>
        <v>9387</v>
      </c>
      <c r="AX40" s="249"/>
      <c r="AZ40" s="250">
        <f>SUM(AZ4:AZ34)</f>
        <v>8228</v>
      </c>
      <c r="BA40" s="250">
        <f>SUM(BA4:BA34)</f>
        <v>656</v>
      </c>
      <c r="BB40" s="250">
        <f t="shared" si="87"/>
        <v>8884</v>
      </c>
      <c r="BC40" s="249"/>
      <c r="BE40" s="250">
        <f>SUM(BE4:BE34)</f>
        <v>4610</v>
      </c>
      <c r="BF40" s="250">
        <f>SUM(BF4:BF34)</f>
        <v>68</v>
      </c>
      <c r="BG40" s="250">
        <f t="shared" si="88"/>
        <v>4678</v>
      </c>
      <c r="BH40" s="249"/>
      <c r="BJ40" s="250">
        <f>SUM(BJ4:BJ34)</f>
        <v>1036</v>
      </c>
      <c r="BK40" s="250">
        <f>SUM(BK4:BK34)</f>
        <v>5</v>
      </c>
      <c r="BL40" s="250">
        <f t="shared" si="89"/>
        <v>1041</v>
      </c>
      <c r="BM40" s="249"/>
      <c r="BO40" s="250">
        <f>SUM(BO4:BO34)</f>
        <v>1932</v>
      </c>
      <c r="BP40" s="250">
        <f>SUM(BP4:BP34)</f>
        <v>35</v>
      </c>
      <c r="BQ40" s="250">
        <f t="shared" si="90"/>
        <v>1967</v>
      </c>
      <c r="BR40" s="249"/>
      <c r="BT40" s="250">
        <f>SUM(BT4:BT34)</f>
        <v>2921</v>
      </c>
      <c r="BU40" s="250">
        <f>SUM(BU4:BU34)</f>
        <v>103</v>
      </c>
      <c r="BV40" s="250">
        <f t="shared" si="91"/>
        <v>3024</v>
      </c>
      <c r="BW40" s="249"/>
      <c r="BY40" s="250">
        <f>SUM(BY4:BY34)</f>
        <v>1208</v>
      </c>
      <c r="BZ40" s="250">
        <f>SUM(BZ4:BZ34)</f>
        <v>10</v>
      </c>
      <c r="CA40" s="250">
        <f t="shared" si="92"/>
        <v>1218</v>
      </c>
      <c r="CB40" s="249"/>
      <c r="CD40" s="250">
        <f>SUM(CD4:CD34)</f>
        <v>800</v>
      </c>
      <c r="CE40" s="250">
        <f>SUM(CE4:CE34)</f>
        <v>8</v>
      </c>
      <c r="CF40" s="250">
        <f t="shared" si="93"/>
        <v>808</v>
      </c>
      <c r="CG40" s="249"/>
      <c r="CI40" s="250">
        <f>SUM(CI4:CI34)</f>
        <v>281</v>
      </c>
      <c r="CJ40" s="250">
        <f>SUM(CJ4:CJ34)</f>
        <v>3</v>
      </c>
      <c r="CK40" s="250">
        <f t="shared" si="94"/>
        <v>284</v>
      </c>
      <c r="CL40" s="249"/>
      <c r="CN40" s="250">
        <f>SUM(CN4:CN34)</f>
        <v>506</v>
      </c>
      <c r="CO40" s="250">
        <f>SUM(CO4:CO34)</f>
        <v>6</v>
      </c>
      <c r="CP40" s="250">
        <f t="shared" si="95"/>
        <v>512</v>
      </c>
      <c r="CQ40" s="249"/>
      <c r="CS40" s="250">
        <f>SUM(CS4:CS34)</f>
        <v>867</v>
      </c>
      <c r="CT40" s="250">
        <f>SUM(CT4:CT34)</f>
        <v>0</v>
      </c>
      <c r="CU40" s="250">
        <f t="shared" si="96"/>
        <v>867</v>
      </c>
      <c r="CV40" s="249"/>
      <c r="CX40" s="250">
        <f>SUM(CX4:CX34)</f>
        <v>665</v>
      </c>
      <c r="CY40" s="250">
        <f>SUM(CY4:CY34)</f>
        <v>30</v>
      </c>
      <c r="CZ40" s="250">
        <f t="shared" si="97"/>
        <v>695</v>
      </c>
      <c r="DA40" s="249"/>
      <c r="DC40" s="250">
        <f>SUM(DC4:DC34)</f>
        <v>395</v>
      </c>
      <c r="DD40" s="250">
        <f>SUM(DD4:DD34)</f>
        <v>2</v>
      </c>
      <c r="DE40" s="250">
        <f t="shared" si="98"/>
        <v>397</v>
      </c>
      <c r="DF40" s="249"/>
      <c r="DH40" s="250">
        <f>SUM(DH4:DH34)</f>
        <v>854</v>
      </c>
      <c r="DI40" s="250">
        <f>SUM(DI4:DI34)</f>
        <v>0</v>
      </c>
      <c r="DJ40" s="250">
        <f t="shared" si="99"/>
        <v>854</v>
      </c>
      <c r="DK40" s="249"/>
      <c r="DM40" s="250">
        <f>SUM(DM4:DM34)</f>
        <v>1725</v>
      </c>
      <c r="DN40" s="250">
        <f>SUM(DN4:DN34)</f>
        <v>63</v>
      </c>
      <c r="DO40" s="250">
        <f t="shared" si="100"/>
        <v>1788</v>
      </c>
      <c r="DP40" s="249"/>
      <c r="DR40" s="250">
        <f>SUM(DR4:DR34)</f>
        <v>1677</v>
      </c>
      <c r="DS40" s="250">
        <f>SUM(DS4:DS34)</f>
        <v>63</v>
      </c>
      <c r="DT40" s="250">
        <f t="shared" si="101"/>
        <v>1740</v>
      </c>
      <c r="DU40" s="249"/>
      <c r="DW40" s="250">
        <f>SUM(DW4:DW34)</f>
        <v>1023</v>
      </c>
      <c r="DX40" s="250">
        <f>SUM(DX4:DX34)</f>
        <v>232</v>
      </c>
      <c r="DY40" s="250">
        <f t="shared" si="102"/>
        <v>1255</v>
      </c>
      <c r="DZ40" s="249"/>
      <c r="EB40" s="250">
        <f>SUM(EB4:EB34)</f>
        <v>621</v>
      </c>
      <c r="EC40" s="250">
        <f>SUM(EC4:EC34)</f>
        <v>10</v>
      </c>
      <c r="ED40" s="250">
        <f t="shared" si="103"/>
        <v>631</v>
      </c>
      <c r="EE40" s="249"/>
      <c r="EG40" s="250">
        <f>SUM(EG4:EG34)</f>
        <v>215</v>
      </c>
      <c r="EH40" s="250">
        <f>SUM(EH4:EH34)</f>
        <v>2</v>
      </c>
      <c r="EI40" s="250">
        <f t="shared" si="104"/>
        <v>217</v>
      </c>
      <c r="EJ40" s="249"/>
    </row>
    <row r="41" spans="1:140" ht="18" customHeight="1">
      <c r="A41" s="241">
        <v>1991</v>
      </c>
      <c r="B41" s="744" t="str">
        <f t="shared" si="106"/>
        <v>H3</v>
      </c>
      <c r="C41" s="242" t="s">
        <v>1221</v>
      </c>
      <c r="D41" s="243" t="s">
        <v>1221</v>
      </c>
      <c r="E41" s="244">
        <v>35</v>
      </c>
      <c r="F41" s="245">
        <v>0</v>
      </c>
      <c r="G41" s="246">
        <f t="shared" si="0"/>
        <v>35</v>
      </c>
      <c r="H41" s="243" t="s">
        <v>8259</v>
      </c>
    </row>
    <row r="42" spans="1:140" ht="18" customHeight="1">
      <c r="A42" s="241">
        <v>1992</v>
      </c>
      <c r="B42" s="744" t="str">
        <f t="shared" si="106"/>
        <v>H4</v>
      </c>
      <c r="C42" s="242" t="s">
        <v>1202</v>
      </c>
      <c r="D42" s="243" t="s">
        <v>8166</v>
      </c>
      <c r="E42" s="244">
        <v>130</v>
      </c>
      <c r="F42" s="245">
        <v>11</v>
      </c>
      <c r="G42" s="246">
        <f t="shared" si="0"/>
        <v>141</v>
      </c>
      <c r="H42" s="243" t="s">
        <v>8260</v>
      </c>
    </row>
    <row r="43" spans="1:140" ht="18" customHeight="1">
      <c r="A43" s="241">
        <v>1992</v>
      </c>
      <c r="B43" s="744" t="str">
        <f t="shared" si="106"/>
        <v>H4</v>
      </c>
      <c r="C43" s="242" t="s">
        <v>1202</v>
      </c>
      <c r="D43" s="243" t="s">
        <v>8210</v>
      </c>
      <c r="E43" s="244">
        <v>0</v>
      </c>
      <c r="F43" s="245">
        <v>14</v>
      </c>
      <c r="G43" s="246">
        <f t="shared" si="0"/>
        <v>14</v>
      </c>
      <c r="H43" s="243" t="s">
        <v>8261</v>
      </c>
    </row>
    <row r="44" spans="1:140" ht="18" customHeight="1">
      <c r="A44" s="241">
        <v>1992</v>
      </c>
      <c r="B44" s="744" t="str">
        <f t="shared" si="106"/>
        <v>H4</v>
      </c>
      <c r="C44" s="242" t="s">
        <v>1203</v>
      </c>
      <c r="D44" s="243" t="s">
        <v>8172</v>
      </c>
      <c r="E44" s="244">
        <v>149</v>
      </c>
      <c r="F44" s="245">
        <v>2</v>
      </c>
      <c r="G44" s="246">
        <f t="shared" si="0"/>
        <v>151</v>
      </c>
      <c r="H44" s="243" t="s">
        <v>8262</v>
      </c>
    </row>
    <row r="45" spans="1:140" ht="18" customHeight="1">
      <c r="A45" s="241">
        <v>1992</v>
      </c>
      <c r="B45" s="744" t="str">
        <f t="shared" si="106"/>
        <v>H4</v>
      </c>
      <c r="C45" s="242" t="s">
        <v>8136</v>
      </c>
      <c r="D45" s="243" t="s">
        <v>8218</v>
      </c>
      <c r="E45" s="244">
        <v>219</v>
      </c>
      <c r="F45" s="245">
        <v>0</v>
      </c>
      <c r="G45" s="246">
        <f t="shared" si="0"/>
        <v>219</v>
      </c>
      <c r="H45" s="243" t="s">
        <v>8262</v>
      </c>
    </row>
    <row r="46" spans="1:140" ht="18" customHeight="1">
      <c r="A46" s="241">
        <v>1992</v>
      </c>
      <c r="B46" s="744" t="str">
        <f t="shared" si="106"/>
        <v>H4</v>
      </c>
      <c r="C46" s="242" t="s">
        <v>8136</v>
      </c>
      <c r="D46" s="243" t="s">
        <v>8220</v>
      </c>
      <c r="E46" s="244">
        <v>0</v>
      </c>
      <c r="F46" s="245">
        <v>15</v>
      </c>
      <c r="G46" s="246">
        <f t="shared" si="0"/>
        <v>15</v>
      </c>
      <c r="H46" s="243" t="s">
        <v>8263</v>
      </c>
    </row>
    <row r="47" spans="1:140" ht="18" customHeight="1">
      <c r="A47" s="241">
        <v>1992</v>
      </c>
      <c r="B47" s="744" t="str">
        <f t="shared" si="106"/>
        <v>H4</v>
      </c>
      <c r="C47" s="242" t="s">
        <v>1208</v>
      </c>
      <c r="D47" s="243" t="s">
        <v>8248</v>
      </c>
      <c r="E47" s="244">
        <v>37</v>
      </c>
      <c r="F47" s="245">
        <v>0</v>
      </c>
      <c r="G47" s="246">
        <f t="shared" si="0"/>
        <v>37</v>
      </c>
      <c r="H47" s="243" t="s">
        <v>8264</v>
      </c>
    </row>
    <row r="48" spans="1:140" ht="18" customHeight="1">
      <c r="A48" s="241">
        <v>1992</v>
      </c>
      <c r="B48" s="744" t="str">
        <f t="shared" si="106"/>
        <v>H4</v>
      </c>
      <c r="C48" s="242" t="s">
        <v>1209</v>
      </c>
      <c r="D48" s="243" t="s">
        <v>8223</v>
      </c>
      <c r="E48" s="244">
        <v>46</v>
      </c>
      <c r="F48" s="245">
        <v>0</v>
      </c>
      <c r="G48" s="246">
        <f t="shared" si="0"/>
        <v>46</v>
      </c>
      <c r="H48" s="243" t="s">
        <v>8265</v>
      </c>
    </row>
    <row r="49" spans="1:8" ht="18" customHeight="1">
      <c r="A49" s="241">
        <v>1992</v>
      </c>
      <c r="B49" s="744" t="str">
        <f t="shared" si="106"/>
        <v>H4</v>
      </c>
      <c r="C49" s="242" t="s">
        <v>1210</v>
      </c>
      <c r="D49" s="243" t="s">
        <v>8226</v>
      </c>
      <c r="E49" s="244">
        <v>57</v>
      </c>
      <c r="F49" s="245">
        <v>1</v>
      </c>
      <c r="G49" s="246">
        <f t="shared" si="0"/>
        <v>58</v>
      </c>
      <c r="H49" s="243" t="s">
        <v>8266</v>
      </c>
    </row>
    <row r="50" spans="1:8" ht="18" customHeight="1">
      <c r="A50" s="241">
        <v>1992</v>
      </c>
      <c r="B50" s="744" t="str">
        <f t="shared" si="106"/>
        <v>H4</v>
      </c>
      <c r="C50" s="242" t="s">
        <v>1211</v>
      </c>
      <c r="D50" s="243" t="s">
        <v>8191</v>
      </c>
      <c r="E50" s="244">
        <v>124</v>
      </c>
      <c r="F50" s="245">
        <v>0</v>
      </c>
      <c r="G50" s="246">
        <f t="shared" si="0"/>
        <v>124</v>
      </c>
      <c r="H50" s="243" t="s">
        <v>8267</v>
      </c>
    </row>
    <row r="51" spans="1:8" ht="18" customHeight="1">
      <c r="A51" s="241">
        <v>1992</v>
      </c>
      <c r="B51" s="744" t="str">
        <f t="shared" si="106"/>
        <v>H4</v>
      </c>
      <c r="C51" s="242" t="s">
        <v>1212</v>
      </c>
      <c r="D51" s="243" t="s">
        <v>8194</v>
      </c>
      <c r="E51" s="244">
        <v>83</v>
      </c>
      <c r="F51" s="245">
        <v>0</v>
      </c>
      <c r="G51" s="246">
        <f t="shared" si="0"/>
        <v>83</v>
      </c>
      <c r="H51" s="243" t="s">
        <v>8268</v>
      </c>
    </row>
    <row r="52" spans="1:8" ht="18" customHeight="1">
      <c r="A52" s="241">
        <v>1992</v>
      </c>
      <c r="B52" s="744" t="str">
        <f t="shared" si="106"/>
        <v>H4</v>
      </c>
      <c r="C52" s="242" t="s">
        <v>8269</v>
      </c>
      <c r="D52" s="243" t="s">
        <v>8270</v>
      </c>
      <c r="E52" s="244">
        <v>22</v>
      </c>
      <c r="F52" s="245">
        <v>0</v>
      </c>
      <c r="G52" s="246">
        <f t="shared" si="0"/>
        <v>22</v>
      </c>
      <c r="H52" s="243" t="s">
        <v>8249</v>
      </c>
    </row>
    <row r="53" spans="1:8" ht="18" customHeight="1">
      <c r="A53" s="241">
        <v>1992</v>
      </c>
      <c r="B53" s="744" t="str">
        <f t="shared" si="106"/>
        <v>H4</v>
      </c>
      <c r="C53" s="242" t="s">
        <v>1220</v>
      </c>
      <c r="D53" s="243" t="s">
        <v>8197</v>
      </c>
      <c r="E53" s="244">
        <v>34</v>
      </c>
      <c r="F53" s="245">
        <v>1</v>
      </c>
      <c r="G53" s="246">
        <f t="shared" si="0"/>
        <v>35</v>
      </c>
      <c r="H53" s="243" t="s">
        <v>8261</v>
      </c>
    </row>
    <row r="54" spans="1:8" ht="18" customHeight="1">
      <c r="A54" s="241">
        <v>1992</v>
      </c>
      <c r="B54" s="744" t="str">
        <f t="shared" si="106"/>
        <v>H4</v>
      </c>
      <c r="C54" s="242" t="s">
        <v>1221</v>
      </c>
      <c r="D54" s="243" t="s">
        <v>1221</v>
      </c>
      <c r="E54" s="244">
        <v>42</v>
      </c>
      <c r="F54" s="245">
        <v>0</v>
      </c>
      <c r="G54" s="246">
        <f t="shared" si="0"/>
        <v>42</v>
      </c>
      <c r="H54" s="243" t="s">
        <v>8271</v>
      </c>
    </row>
    <row r="55" spans="1:8" ht="18" customHeight="1">
      <c r="A55" s="241">
        <v>1993</v>
      </c>
      <c r="B55" s="744" t="str">
        <f t="shared" si="106"/>
        <v>H5</v>
      </c>
      <c r="C55" s="242" t="s">
        <v>1202</v>
      </c>
      <c r="D55" s="243" t="s">
        <v>8166</v>
      </c>
      <c r="E55" s="244">
        <v>131</v>
      </c>
      <c r="F55" s="245">
        <v>8</v>
      </c>
      <c r="G55" s="246">
        <f t="shared" si="0"/>
        <v>139</v>
      </c>
      <c r="H55" s="243" t="s">
        <v>8240</v>
      </c>
    </row>
    <row r="56" spans="1:8" ht="18" customHeight="1">
      <c r="A56" s="241">
        <v>1993</v>
      </c>
      <c r="B56" s="744" t="str">
        <f t="shared" si="106"/>
        <v>H5</v>
      </c>
      <c r="C56" s="242" t="s">
        <v>1202</v>
      </c>
      <c r="D56" s="243" t="s">
        <v>8210</v>
      </c>
      <c r="E56" s="244">
        <v>0</v>
      </c>
      <c r="F56" s="245">
        <v>16</v>
      </c>
      <c r="G56" s="246">
        <f t="shared" si="0"/>
        <v>16</v>
      </c>
      <c r="H56" s="243" t="s">
        <v>8259</v>
      </c>
    </row>
    <row r="57" spans="1:8" ht="18" customHeight="1">
      <c r="A57" s="241">
        <v>1993</v>
      </c>
      <c r="B57" s="744" t="str">
        <f t="shared" si="106"/>
        <v>H5</v>
      </c>
      <c r="C57" s="242" t="s">
        <v>1203</v>
      </c>
      <c r="D57" s="243" t="s">
        <v>8172</v>
      </c>
      <c r="E57" s="244">
        <v>139</v>
      </c>
      <c r="F57" s="245">
        <v>8</v>
      </c>
      <c r="G57" s="246">
        <f t="shared" si="0"/>
        <v>147</v>
      </c>
      <c r="H57" s="243" t="s">
        <v>8272</v>
      </c>
    </row>
    <row r="58" spans="1:8" ht="18" customHeight="1">
      <c r="A58" s="241">
        <v>1993</v>
      </c>
      <c r="B58" s="744" t="str">
        <f t="shared" si="106"/>
        <v>H5</v>
      </c>
      <c r="C58" s="242" t="s">
        <v>1203</v>
      </c>
      <c r="D58" s="243" t="s">
        <v>8215</v>
      </c>
      <c r="E58" s="244">
        <v>51</v>
      </c>
      <c r="F58" s="245">
        <v>0</v>
      </c>
      <c r="G58" s="246">
        <f t="shared" si="0"/>
        <v>51</v>
      </c>
      <c r="H58" s="243" t="s">
        <v>8264</v>
      </c>
    </row>
    <row r="59" spans="1:8" ht="18" customHeight="1">
      <c r="A59" s="241">
        <v>1993</v>
      </c>
      <c r="B59" s="744" t="str">
        <f t="shared" si="106"/>
        <v>H5</v>
      </c>
      <c r="C59" s="242" t="s">
        <v>8136</v>
      </c>
      <c r="D59" s="243" t="s">
        <v>8218</v>
      </c>
      <c r="E59" s="244">
        <v>236</v>
      </c>
      <c r="F59" s="245">
        <v>0</v>
      </c>
      <c r="G59" s="246">
        <f t="shared" si="0"/>
        <v>236</v>
      </c>
      <c r="H59" s="243" t="s">
        <v>8272</v>
      </c>
    </row>
    <row r="60" spans="1:8" ht="18" customHeight="1">
      <c r="A60" s="241">
        <v>1993</v>
      </c>
      <c r="B60" s="744" t="str">
        <f t="shared" si="106"/>
        <v>H5</v>
      </c>
      <c r="C60" s="242" t="s">
        <v>8136</v>
      </c>
      <c r="D60" s="243" t="s">
        <v>8220</v>
      </c>
      <c r="E60" s="244">
        <v>0</v>
      </c>
      <c r="F60" s="245">
        <v>13</v>
      </c>
      <c r="G60" s="246">
        <f t="shared" si="0"/>
        <v>13</v>
      </c>
      <c r="H60" s="243" t="s">
        <v>8236</v>
      </c>
    </row>
    <row r="61" spans="1:8" ht="18" customHeight="1">
      <c r="A61" s="241">
        <v>1993</v>
      </c>
      <c r="B61" s="744" t="str">
        <f t="shared" si="106"/>
        <v>H5</v>
      </c>
      <c r="C61" s="242" t="s">
        <v>1206</v>
      </c>
      <c r="D61" s="243" t="s">
        <v>8245</v>
      </c>
      <c r="E61" s="244">
        <v>218</v>
      </c>
      <c r="F61" s="245">
        <v>5</v>
      </c>
      <c r="G61" s="246">
        <f t="shared" si="0"/>
        <v>223</v>
      </c>
      <c r="H61" s="243" t="s">
        <v>8273</v>
      </c>
    </row>
    <row r="62" spans="1:8" ht="18" customHeight="1">
      <c r="A62" s="241">
        <v>1993</v>
      </c>
      <c r="B62" s="744" t="str">
        <f t="shared" si="106"/>
        <v>H5</v>
      </c>
      <c r="C62" s="242" t="s">
        <v>1208</v>
      </c>
      <c r="D62" s="243" t="s">
        <v>8248</v>
      </c>
      <c r="E62" s="244">
        <v>48</v>
      </c>
      <c r="F62" s="245">
        <v>0</v>
      </c>
      <c r="G62" s="246">
        <f t="shared" si="0"/>
        <v>48</v>
      </c>
      <c r="H62" s="243" t="s">
        <v>8274</v>
      </c>
    </row>
    <row r="63" spans="1:8" ht="18" customHeight="1">
      <c r="A63" s="241">
        <v>1993</v>
      </c>
      <c r="B63" s="744" t="str">
        <f t="shared" si="106"/>
        <v>H5</v>
      </c>
      <c r="C63" s="242" t="s">
        <v>1209</v>
      </c>
      <c r="D63" s="243" t="s">
        <v>8223</v>
      </c>
      <c r="E63" s="244">
        <v>36</v>
      </c>
      <c r="F63" s="245">
        <v>3</v>
      </c>
      <c r="G63" s="246">
        <f t="shared" si="0"/>
        <v>39</v>
      </c>
      <c r="H63" s="243" t="s">
        <v>8275</v>
      </c>
    </row>
    <row r="64" spans="1:8" ht="18" customHeight="1">
      <c r="A64" s="241">
        <v>1993</v>
      </c>
      <c r="B64" s="744" t="str">
        <f t="shared" si="106"/>
        <v>H5</v>
      </c>
      <c r="C64" s="242" t="s">
        <v>1210</v>
      </c>
      <c r="D64" s="243" t="s">
        <v>8226</v>
      </c>
      <c r="E64" s="244">
        <v>59</v>
      </c>
      <c r="F64" s="245">
        <v>4</v>
      </c>
      <c r="G64" s="246">
        <f t="shared" si="0"/>
        <v>63</v>
      </c>
      <c r="H64" s="243" t="s">
        <v>8246</v>
      </c>
    </row>
    <row r="65" spans="1:8" ht="18" customHeight="1">
      <c r="A65" s="241">
        <v>1993</v>
      </c>
      <c r="B65" s="744" t="str">
        <f t="shared" si="106"/>
        <v>H5</v>
      </c>
      <c r="C65" s="242" t="s">
        <v>1212</v>
      </c>
      <c r="D65" s="243" t="s">
        <v>8194</v>
      </c>
      <c r="E65" s="244">
        <v>71</v>
      </c>
      <c r="F65" s="245">
        <v>0</v>
      </c>
      <c r="G65" s="246">
        <f t="shared" si="0"/>
        <v>71</v>
      </c>
      <c r="H65" s="243" t="s">
        <v>8238</v>
      </c>
    </row>
    <row r="66" spans="1:8" ht="18" customHeight="1">
      <c r="A66" s="241">
        <v>1993</v>
      </c>
      <c r="B66" s="744" t="str">
        <f t="shared" si="106"/>
        <v>H5</v>
      </c>
      <c r="C66" s="242" t="s">
        <v>8269</v>
      </c>
      <c r="D66" s="243" t="s">
        <v>8270</v>
      </c>
      <c r="E66" s="244">
        <v>13</v>
      </c>
      <c r="F66" s="245">
        <v>0</v>
      </c>
      <c r="G66" s="246">
        <f t="shared" si="0"/>
        <v>13</v>
      </c>
      <c r="H66" s="243" t="s">
        <v>8264</v>
      </c>
    </row>
    <row r="67" spans="1:8" ht="18" customHeight="1">
      <c r="A67" s="241">
        <v>1993</v>
      </c>
      <c r="B67" s="744" t="str">
        <f t="shared" si="106"/>
        <v>H5</v>
      </c>
      <c r="C67" s="242" t="s">
        <v>1220</v>
      </c>
      <c r="D67" s="243" t="s">
        <v>8197</v>
      </c>
      <c r="E67" s="244">
        <v>39</v>
      </c>
      <c r="F67" s="245">
        <v>1</v>
      </c>
      <c r="G67" s="246">
        <f t="shared" si="0"/>
        <v>40</v>
      </c>
      <c r="H67" s="243" t="s">
        <v>8259</v>
      </c>
    </row>
    <row r="68" spans="1:8" ht="18" customHeight="1">
      <c r="A68" s="241">
        <v>1993</v>
      </c>
      <c r="B68" s="744" t="str">
        <f t="shared" si="106"/>
        <v>H5</v>
      </c>
      <c r="C68" s="242" t="s">
        <v>1221</v>
      </c>
      <c r="D68" s="243" t="s">
        <v>1221</v>
      </c>
      <c r="E68" s="244">
        <v>50</v>
      </c>
      <c r="F68" s="245">
        <v>0</v>
      </c>
      <c r="G68" s="246">
        <f t="shared" ref="G68:G131" si="159">SUM(E68:F68)</f>
        <v>50</v>
      </c>
      <c r="H68" s="243" t="s">
        <v>8276</v>
      </c>
    </row>
    <row r="69" spans="1:8" ht="18" customHeight="1">
      <c r="A69" s="241">
        <v>1993</v>
      </c>
      <c r="B69" s="744" t="str">
        <f t="shared" si="106"/>
        <v>H5</v>
      </c>
      <c r="C69" s="242" t="s">
        <v>1222</v>
      </c>
      <c r="D69" s="243" t="s">
        <v>8277</v>
      </c>
      <c r="E69" s="244">
        <v>14</v>
      </c>
      <c r="F69" s="245">
        <v>0</v>
      </c>
      <c r="G69" s="246">
        <f t="shared" si="159"/>
        <v>14</v>
      </c>
      <c r="H69" s="243" t="s">
        <v>8249</v>
      </c>
    </row>
    <row r="70" spans="1:8" ht="18" customHeight="1">
      <c r="A70" s="241">
        <v>1993</v>
      </c>
      <c r="B70" s="744" t="str">
        <f t="shared" si="106"/>
        <v>H5</v>
      </c>
      <c r="C70" s="242" t="s">
        <v>8151</v>
      </c>
      <c r="D70" s="243" t="s">
        <v>8278</v>
      </c>
      <c r="E70" s="244">
        <v>36</v>
      </c>
      <c r="F70" s="245">
        <v>0</v>
      </c>
      <c r="G70" s="246">
        <f t="shared" si="159"/>
        <v>36</v>
      </c>
      <c r="H70" s="243" t="s">
        <v>8279</v>
      </c>
    </row>
    <row r="71" spans="1:8" ht="18" customHeight="1">
      <c r="A71" s="241">
        <v>1994</v>
      </c>
      <c r="B71" s="744" t="str">
        <f t="shared" si="106"/>
        <v>H6</v>
      </c>
      <c r="C71" s="242" t="s">
        <v>8135</v>
      </c>
      <c r="D71" s="243" t="s">
        <v>8166</v>
      </c>
      <c r="E71" s="244">
        <v>133</v>
      </c>
      <c r="F71" s="245">
        <v>11</v>
      </c>
      <c r="G71" s="246">
        <f t="shared" si="159"/>
        <v>144</v>
      </c>
      <c r="H71" s="243" t="s">
        <v>8262</v>
      </c>
    </row>
    <row r="72" spans="1:8" ht="18" customHeight="1">
      <c r="A72" s="241">
        <v>1994</v>
      </c>
      <c r="B72" s="744" t="str">
        <f t="shared" si="106"/>
        <v>H6</v>
      </c>
      <c r="C72" s="242" t="s">
        <v>8135</v>
      </c>
      <c r="D72" s="243" t="s">
        <v>8210</v>
      </c>
      <c r="E72" s="244">
        <v>0</v>
      </c>
      <c r="F72" s="245">
        <v>20</v>
      </c>
      <c r="G72" s="246">
        <f t="shared" si="159"/>
        <v>20</v>
      </c>
      <c r="H72" s="243" t="s">
        <v>8271</v>
      </c>
    </row>
    <row r="73" spans="1:8" ht="18" customHeight="1">
      <c r="A73" s="241">
        <v>1994</v>
      </c>
      <c r="B73" s="744" t="str">
        <f t="shared" si="106"/>
        <v>H6</v>
      </c>
      <c r="C73" s="242" t="s">
        <v>8280</v>
      </c>
      <c r="D73" s="243" t="s">
        <v>8172</v>
      </c>
      <c r="E73" s="244">
        <v>144</v>
      </c>
      <c r="F73" s="245">
        <v>5</v>
      </c>
      <c r="G73" s="246">
        <f t="shared" si="159"/>
        <v>149</v>
      </c>
      <c r="H73" s="243" t="s">
        <v>8281</v>
      </c>
    </row>
    <row r="74" spans="1:8" ht="18" customHeight="1">
      <c r="A74" s="241">
        <v>1994</v>
      </c>
      <c r="B74" s="744" t="str">
        <f t="shared" si="106"/>
        <v>H6</v>
      </c>
      <c r="C74" s="242" t="s">
        <v>8136</v>
      </c>
      <c r="D74" s="243" t="s">
        <v>8218</v>
      </c>
      <c r="E74" s="244">
        <v>240</v>
      </c>
      <c r="F74" s="245">
        <v>0</v>
      </c>
      <c r="G74" s="246">
        <f t="shared" si="159"/>
        <v>240</v>
      </c>
      <c r="H74" s="243" t="s">
        <v>8281</v>
      </c>
    </row>
    <row r="75" spans="1:8" ht="18" customHeight="1">
      <c r="A75" s="241">
        <v>1994</v>
      </c>
      <c r="B75" s="744" t="str">
        <f t="shared" si="106"/>
        <v>H6</v>
      </c>
      <c r="C75" s="242" t="s">
        <v>8136</v>
      </c>
      <c r="D75" s="243" t="s">
        <v>8220</v>
      </c>
      <c r="E75" s="244">
        <v>0</v>
      </c>
      <c r="F75" s="245">
        <v>12</v>
      </c>
      <c r="G75" s="246">
        <f t="shared" si="159"/>
        <v>12</v>
      </c>
      <c r="H75" s="243" t="s">
        <v>8260</v>
      </c>
    </row>
    <row r="76" spans="1:8" ht="18" customHeight="1">
      <c r="A76" s="241">
        <v>1994</v>
      </c>
      <c r="B76" s="744" t="str">
        <f t="shared" si="106"/>
        <v>H6</v>
      </c>
      <c r="C76" s="242" t="s">
        <v>8138</v>
      </c>
      <c r="D76" s="243" t="s">
        <v>8248</v>
      </c>
      <c r="E76" s="244">
        <v>69</v>
      </c>
      <c r="F76" s="245">
        <v>0</v>
      </c>
      <c r="G76" s="246">
        <f t="shared" si="159"/>
        <v>69</v>
      </c>
      <c r="H76" s="243" t="s">
        <v>8282</v>
      </c>
    </row>
    <row r="77" spans="1:8" ht="18" customHeight="1">
      <c r="A77" s="241">
        <v>1994</v>
      </c>
      <c r="B77" s="744" t="str">
        <f t="shared" si="106"/>
        <v>H6</v>
      </c>
      <c r="C77" s="242" t="s">
        <v>8149</v>
      </c>
      <c r="D77" s="243" t="s">
        <v>8223</v>
      </c>
      <c r="E77" s="244">
        <v>35</v>
      </c>
      <c r="F77" s="245">
        <v>3</v>
      </c>
      <c r="G77" s="246">
        <f t="shared" si="159"/>
        <v>38</v>
      </c>
      <c r="H77" s="243" t="s">
        <v>8283</v>
      </c>
    </row>
    <row r="78" spans="1:8" ht="18" customHeight="1">
      <c r="A78" s="241">
        <v>1994</v>
      </c>
      <c r="B78" s="744" t="str">
        <f t="shared" si="106"/>
        <v>H6</v>
      </c>
      <c r="C78" s="242" t="s">
        <v>8150</v>
      </c>
      <c r="D78" s="243" t="s">
        <v>8226</v>
      </c>
      <c r="E78" s="244">
        <v>55</v>
      </c>
      <c r="F78" s="245">
        <v>8</v>
      </c>
      <c r="G78" s="246">
        <f t="shared" si="159"/>
        <v>63</v>
      </c>
      <c r="H78" s="243" t="s">
        <v>8273</v>
      </c>
    </row>
    <row r="79" spans="1:8" ht="18" customHeight="1">
      <c r="A79" s="241">
        <v>1994</v>
      </c>
      <c r="B79" s="744" t="str">
        <f t="shared" si="106"/>
        <v>H6</v>
      </c>
      <c r="C79" s="242" t="s">
        <v>8139</v>
      </c>
      <c r="D79" s="243" t="s">
        <v>8191</v>
      </c>
      <c r="E79" s="244">
        <v>114</v>
      </c>
      <c r="F79" s="245">
        <v>0</v>
      </c>
      <c r="G79" s="246">
        <f t="shared" si="159"/>
        <v>114</v>
      </c>
      <c r="H79" s="243" t="s">
        <v>8284</v>
      </c>
    </row>
    <row r="80" spans="1:8" ht="18" customHeight="1">
      <c r="A80" s="241">
        <v>1994</v>
      </c>
      <c r="B80" s="744" t="str">
        <f t="shared" si="106"/>
        <v>H6</v>
      </c>
      <c r="C80" s="242" t="s">
        <v>8137</v>
      </c>
      <c r="D80" s="243" t="s">
        <v>8194</v>
      </c>
      <c r="E80" s="244">
        <v>66</v>
      </c>
      <c r="F80" s="245">
        <v>0</v>
      </c>
      <c r="G80" s="246">
        <f t="shared" si="159"/>
        <v>66</v>
      </c>
      <c r="H80" s="243" t="s">
        <v>8261</v>
      </c>
    </row>
    <row r="81" spans="1:8" ht="18" customHeight="1">
      <c r="A81" s="241">
        <v>1994</v>
      </c>
      <c r="B81" s="744" t="str">
        <f t="shared" ref="B81:B146" si="160">TEXT(DATE(A81,4,1),"ge")</f>
        <v>H6</v>
      </c>
      <c r="C81" s="242" t="s">
        <v>8144</v>
      </c>
      <c r="D81" s="243" t="s">
        <v>8270</v>
      </c>
      <c r="E81" s="244">
        <v>14</v>
      </c>
      <c r="F81" s="245">
        <v>0</v>
      </c>
      <c r="G81" s="246">
        <f t="shared" si="159"/>
        <v>14</v>
      </c>
      <c r="H81" s="243" t="s">
        <v>8274</v>
      </c>
    </row>
    <row r="82" spans="1:8" ht="18" customHeight="1">
      <c r="A82" s="241">
        <v>1994</v>
      </c>
      <c r="B82" s="744" t="str">
        <f t="shared" si="160"/>
        <v>H6</v>
      </c>
      <c r="C82" s="242" t="s">
        <v>8285</v>
      </c>
      <c r="D82" s="243" t="s">
        <v>1221</v>
      </c>
      <c r="E82" s="244">
        <v>31</v>
      </c>
      <c r="F82" s="245">
        <v>0</v>
      </c>
      <c r="G82" s="246">
        <f t="shared" si="159"/>
        <v>31</v>
      </c>
      <c r="H82" s="243" t="s">
        <v>8286</v>
      </c>
    </row>
    <row r="83" spans="1:8" ht="18" customHeight="1">
      <c r="A83" s="241">
        <v>1994</v>
      </c>
      <c r="B83" s="744" t="str">
        <f t="shared" si="160"/>
        <v>H6</v>
      </c>
      <c r="C83" s="242" t="s">
        <v>8146</v>
      </c>
      <c r="D83" s="243" t="s">
        <v>8277</v>
      </c>
      <c r="E83" s="244">
        <v>14</v>
      </c>
      <c r="F83" s="245">
        <v>0</v>
      </c>
      <c r="G83" s="246">
        <f t="shared" si="159"/>
        <v>14</v>
      </c>
      <c r="H83" s="243" t="s">
        <v>8264</v>
      </c>
    </row>
    <row r="84" spans="1:8" ht="18" customHeight="1">
      <c r="A84" s="241">
        <v>1994</v>
      </c>
      <c r="B84" s="744" t="str">
        <f t="shared" si="160"/>
        <v>H6</v>
      </c>
      <c r="C84" s="242" t="s">
        <v>8151</v>
      </c>
      <c r="D84" s="243" t="s">
        <v>8278</v>
      </c>
      <c r="E84" s="244">
        <v>36</v>
      </c>
      <c r="F84" s="245">
        <v>0</v>
      </c>
      <c r="G84" s="246">
        <f t="shared" si="159"/>
        <v>36</v>
      </c>
      <c r="H84" s="243" t="s">
        <v>8287</v>
      </c>
    </row>
    <row r="85" spans="1:8" ht="18" customHeight="1">
      <c r="A85" s="241">
        <v>1995</v>
      </c>
      <c r="B85" s="744" t="str">
        <f t="shared" si="160"/>
        <v>H7</v>
      </c>
      <c r="C85" s="242" t="s">
        <v>8135</v>
      </c>
      <c r="D85" s="243" t="s">
        <v>8166</v>
      </c>
      <c r="E85" s="244">
        <v>173</v>
      </c>
      <c r="F85" s="245">
        <v>15</v>
      </c>
      <c r="G85" s="246">
        <f t="shared" si="159"/>
        <v>188</v>
      </c>
      <c r="H85" s="243" t="s">
        <v>8272</v>
      </c>
    </row>
    <row r="86" spans="1:8" ht="18" customHeight="1">
      <c r="A86" s="241">
        <v>1995</v>
      </c>
      <c r="B86" s="744" t="str">
        <f t="shared" si="160"/>
        <v>H7</v>
      </c>
      <c r="C86" s="242" t="s">
        <v>8135</v>
      </c>
      <c r="D86" s="243" t="s">
        <v>8288</v>
      </c>
      <c r="E86" s="244">
        <v>33</v>
      </c>
      <c r="F86" s="245">
        <v>0</v>
      </c>
      <c r="G86" s="246">
        <f t="shared" si="159"/>
        <v>33</v>
      </c>
      <c r="H86" s="243" t="s">
        <v>8249</v>
      </c>
    </row>
    <row r="87" spans="1:8" ht="18" customHeight="1">
      <c r="A87" s="241">
        <v>1995</v>
      </c>
      <c r="B87" s="744" t="str">
        <f t="shared" si="160"/>
        <v>H7</v>
      </c>
      <c r="C87" s="242" t="s">
        <v>8135</v>
      </c>
      <c r="D87" s="243" t="s">
        <v>8210</v>
      </c>
      <c r="E87" s="244">
        <v>0</v>
      </c>
      <c r="F87" s="245">
        <v>16</v>
      </c>
      <c r="G87" s="246">
        <f t="shared" si="159"/>
        <v>16</v>
      </c>
      <c r="H87" s="243" t="s">
        <v>8276</v>
      </c>
    </row>
    <row r="88" spans="1:8" ht="18" customHeight="1">
      <c r="A88" s="241">
        <v>1995</v>
      </c>
      <c r="B88" s="744" t="str">
        <f t="shared" si="160"/>
        <v>H7</v>
      </c>
      <c r="C88" s="242" t="s">
        <v>8280</v>
      </c>
      <c r="D88" s="243" t="s">
        <v>8172</v>
      </c>
      <c r="E88" s="244">
        <v>144</v>
      </c>
      <c r="F88" s="245">
        <v>8</v>
      </c>
      <c r="G88" s="246">
        <f t="shared" si="159"/>
        <v>152</v>
      </c>
      <c r="H88" s="243" t="s">
        <v>8289</v>
      </c>
    </row>
    <row r="89" spans="1:8" ht="18" customHeight="1">
      <c r="A89" s="241">
        <v>1995</v>
      </c>
      <c r="B89" s="744" t="str">
        <f t="shared" si="160"/>
        <v>H7</v>
      </c>
      <c r="C89" s="242" t="s">
        <v>8136</v>
      </c>
      <c r="D89" s="243" t="s">
        <v>8218</v>
      </c>
      <c r="E89" s="244">
        <v>257</v>
      </c>
      <c r="F89" s="245">
        <v>0</v>
      </c>
      <c r="G89" s="246">
        <f t="shared" si="159"/>
        <v>257</v>
      </c>
      <c r="H89" s="243" t="s">
        <v>8289</v>
      </c>
    </row>
    <row r="90" spans="1:8" ht="18" customHeight="1">
      <c r="A90" s="241">
        <v>1995</v>
      </c>
      <c r="B90" s="744" t="str">
        <f t="shared" si="160"/>
        <v>H7</v>
      </c>
      <c r="C90" s="242" t="s">
        <v>8136</v>
      </c>
      <c r="D90" s="243" t="s">
        <v>8220</v>
      </c>
      <c r="E90" s="244">
        <v>0</v>
      </c>
      <c r="F90" s="245">
        <v>13</v>
      </c>
      <c r="G90" s="246">
        <f t="shared" si="159"/>
        <v>13</v>
      </c>
      <c r="H90" s="243" t="s">
        <v>8240</v>
      </c>
    </row>
    <row r="91" spans="1:8" ht="18" customHeight="1">
      <c r="A91" s="241">
        <v>1995</v>
      </c>
      <c r="B91" s="744" t="str">
        <f t="shared" si="160"/>
        <v>H7</v>
      </c>
      <c r="C91" s="242" t="s">
        <v>8290</v>
      </c>
      <c r="D91" s="243" t="s">
        <v>8245</v>
      </c>
      <c r="E91" s="244">
        <v>201</v>
      </c>
      <c r="F91" s="245">
        <v>5</v>
      </c>
      <c r="G91" s="246">
        <f t="shared" si="159"/>
        <v>206</v>
      </c>
      <c r="H91" s="243" t="s">
        <v>8291</v>
      </c>
    </row>
    <row r="92" spans="1:8" ht="18" customHeight="1">
      <c r="A92" s="241">
        <v>1995</v>
      </c>
      <c r="B92" s="744" t="str">
        <f t="shared" si="160"/>
        <v>H7</v>
      </c>
      <c r="C92" s="242" t="s">
        <v>8138</v>
      </c>
      <c r="D92" s="243" t="s">
        <v>8248</v>
      </c>
      <c r="E92" s="244">
        <v>69</v>
      </c>
      <c r="F92" s="245">
        <v>0</v>
      </c>
      <c r="G92" s="246">
        <f t="shared" si="159"/>
        <v>69</v>
      </c>
      <c r="H92" s="243" t="s">
        <v>8292</v>
      </c>
    </row>
    <row r="93" spans="1:8" ht="18" customHeight="1">
      <c r="A93" s="241">
        <v>1995</v>
      </c>
      <c r="B93" s="744" t="str">
        <f t="shared" si="160"/>
        <v>H7</v>
      </c>
      <c r="C93" s="242" t="s">
        <v>8149</v>
      </c>
      <c r="D93" s="243" t="s">
        <v>8223</v>
      </c>
      <c r="E93" s="244">
        <v>44</v>
      </c>
      <c r="F93" s="245">
        <v>3</v>
      </c>
      <c r="G93" s="246">
        <f t="shared" si="159"/>
        <v>47</v>
      </c>
      <c r="H93" s="243" t="s">
        <v>8293</v>
      </c>
    </row>
    <row r="94" spans="1:8" ht="18" customHeight="1">
      <c r="A94" s="241">
        <v>1995</v>
      </c>
      <c r="B94" s="744" t="str">
        <f t="shared" si="160"/>
        <v>H7</v>
      </c>
      <c r="C94" s="242" t="s">
        <v>8150</v>
      </c>
      <c r="D94" s="243" t="s">
        <v>8226</v>
      </c>
      <c r="E94" s="244">
        <v>96</v>
      </c>
      <c r="F94" s="245">
        <v>8</v>
      </c>
      <c r="G94" s="246">
        <f t="shared" si="159"/>
        <v>104</v>
      </c>
      <c r="H94" s="243" t="s">
        <v>8291</v>
      </c>
    </row>
    <row r="95" spans="1:8" ht="18" customHeight="1">
      <c r="A95" s="241">
        <v>1995</v>
      </c>
      <c r="B95" s="744" t="str">
        <f t="shared" si="160"/>
        <v>H7</v>
      </c>
      <c r="C95" s="242" t="s">
        <v>8139</v>
      </c>
      <c r="D95" s="243" t="s">
        <v>8191</v>
      </c>
      <c r="E95" s="244">
        <v>82</v>
      </c>
      <c r="F95" s="245">
        <v>0</v>
      </c>
      <c r="G95" s="246">
        <f t="shared" si="159"/>
        <v>82</v>
      </c>
      <c r="H95" s="243" t="s">
        <v>8251</v>
      </c>
    </row>
    <row r="96" spans="1:8" ht="18" customHeight="1">
      <c r="A96" s="241">
        <v>1995</v>
      </c>
      <c r="B96" s="744" t="str">
        <f t="shared" si="160"/>
        <v>H7</v>
      </c>
      <c r="C96" s="242" t="s">
        <v>8137</v>
      </c>
      <c r="D96" s="243" t="s">
        <v>8194</v>
      </c>
      <c r="E96" s="244">
        <v>68</v>
      </c>
      <c r="F96" s="245">
        <v>0</v>
      </c>
      <c r="G96" s="246">
        <f t="shared" si="159"/>
        <v>68</v>
      </c>
      <c r="H96" s="243" t="s">
        <v>8259</v>
      </c>
    </row>
    <row r="97" spans="1:8" ht="18" customHeight="1">
      <c r="A97" s="241">
        <v>1995</v>
      </c>
      <c r="B97" s="744" t="str">
        <f t="shared" si="160"/>
        <v>H7</v>
      </c>
      <c r="C97" s="242" t="s">
        <v>8144</v>
      </c>
      <c r="D97" s="243" t="s">
        <v>8270</v>
      </c>
      <c r="E97" s="244">
        <v>13</v>
      </c>
      <c r="F97" s="245">
        <v>0</v>
      </c>
      <c r="G97" s="246">
        <f t="shared" si="159"/>
        <v>13</v>
      </c>
      <c r="H97" s="243" t="s">
        <v>8282</v>
      </c>
    </row>
    <row r="98" spans="1:8" ht="18" customHeight="1">
      <c r="A98" s="241">
        <v>1995</v>
      </c>
      <c r="B98" s="744" t="str">
        <f t="shared" si="160"/>
        <v>H7</v>
      </c>
      <c r="C98" s="242" t="s">
        <v>8140</v>
      </c>
      <c r="D98" s="243" t="s">
        <v>8197</v>
      </c>
      <c r="E98" s="244">
        <v>86</v>
      </c>
      <c r="F98" s="245">
        <v>4</v>
      </c>
      <c r="G98" s="246">
        <f t="shared" si="159"/>
        <v>90</v>
      </c>
      <c r="H98" s="243" t="s">
        <v>8271</v>
      </c>
    </row>
    <row r="99" spans="1:8" ht="18" customHeight="1">
      <c r="A99" s="241">
        <v>1995</v>
      </c>
      <c r="B99" s="744" t="str">
        <f t="shared" si="160"/>
        <v>H7</v>
      </c>
      <c r="C99" s="242" t="s">
        <v>8285</v>
      </c>
      <c r="D99" s="243" t="s">
        <v>1221</v>
      </c>
      <c r="E99" s="244">
        <v>61</v>
      </c>
      <c r="F99" s="245">
        <v>0</v>
      </c>
      <c r="G99" s="246">
        <f t="shared" si="159"/>
        <v>61</v>
      </c>
      <c r="H99" s="243" t="s">
        <v>8294</v>
      </c>
    </row>
    <row r="100" spans="1:8" ht="18" customHeight="1">
      <c r="A100" s="241">
        <v>1995</v>
      </c>
      <c r="B100" s="744" t="str">
        <f t="shared" si="160"/>
        <v>H7</v>
      </c>
      <c r="C100" s="242" t="s">
        <v>8146</v>
      </c>
      <c r="D100" s="243" t="s">
        <v>8277</v>
      </c>
      <c r="E100" s="244">
        <v>22</v>
      </c>
      <c r="F100" s="245">
        <v>0</v>
      </c>
      <c r="G100" s="246">
        <f t="shared" si="159"/>
        <v>22</v>
      </c>
      <c r="H100" s="243" t="s">
        <v>8274</v>
      </c>
    </row>
    <row r="101" spans="1:8" ht="18" customHeight="1">
      <c r="A101" s="241">
        <v>1995</v>
      </c>
      <c r="B101" s="744" t="str">
        <f t="shared" si="160"/>
        <v>H7</v>
      </c>
      <c r="C101" s="242" t="s">
        <v>8148</v>
      </c>
      <c r="D101" s="243" t="s">
        <v>8295</v>
      </c>
      <c r="E101" s="244">
        <v>28</v>
      </c>
      <c r="F101" s="245">
        <v>0</v>
      </c>
      <c r="G101" s="246">
        <f t="shared" si="159"/>
        <v>28</v>
      </c>
      <c r="H101" s="243" t="s">
        <v>8249</v>
      </c>
    </row>
    <row r="102" spans="1:8" ht="18" customHeight="1">
      <c r="A102" s="241">
        <v>1995</v>
      </c>
      <c r="B102" s="744" t="str">
        <f t="shared" si="160"/>
        <v>H7</v>
      </c>
      <c r="C102" s="242" t="s">
        <v>8151</v>
      </c>
      <c r="D102" s="243" t="s">
        <v>8278</v>
      </c>
      <c r="E102" s="244">
        <v>42</v>
      </c>
      <c r="F102" s="245">
        <v>0</v>
      </c>
      <c r="G102" s="246">
        <f t="shared" si="159"/>
        <v>42</v>
      </c>
      <c r="H102" s="243" t="s">
        <v>8296</v>
      </c>
    </row>
    <row r="103" spans="1:8" ht="18" customHeight="1">
      <c r="A103" s="241">
        <v>1995</v>
      </c>
      <c r="B103" s="744" t="str">
        <f t="shared" si="160"/>
        <v>H7</v>
      </c>
      <c r="C103" s="242" t="s">
        <v>8151</v>
      </c>
      <c r="D103" s="243" t="s">
        <v>8297</v>
      </c>
      <c r="E103" s="244">
        <v>0</v>
      </c>
      <c r="F103" s="245">
        <v>9</v>
      </c>
      <c r="G103" s="246">
        <f t="shared" si="159"/>
        <v>9</v>
      </c>
      <c r="H103" s="243" t="s">
        <v>8249</v>
      </c>
    </row>
    <row r="104" spans="1:8" ht="18" customHeight="1">
      <c r="A104" s="241">
        <v>1995</v>
      </c>
      <c r="B104" s="744" t="str">
        <f t="shared" si="160"/>
        <v>H7</v>
      </c>
      <c r="C104" s="242" t="s">
        <v>8153</v>
      </c>
      <c r="D104" s="243" t="s">
        <v>8298</v>
      </c>
      <c r="E104" s="244">
        <v>47</v>
      </c>
      <c r="F104" s="245">
        <v>0</v>
      </c>
      <c r="G104" s="246">
        <f t="shared" si="159"/>
        <v>47</v>
      </c>
      <c r="H104" s="243" t="s">
        <v>8299</v>
      </c>
    </row>
    <row r="105" spans="1:8" ht="18" customHeight="1">
      <c r="A105" s="241">
        <v>1996</v>
      </c>
      <c r="B105" s="744" t="str">
        <f t="shared" si="160"/>
        <v>H8</v>
      </c>
      <c r="C105" s="242" t="s">
        <v>8135</v>
      </c>
      <c r="D105" s="243" t="s">
        <v>8300</v>
      </c>
      <c r="E105" s="244">
        <v>171</v>
      </c>
      <c r="F105" s="245">
        <v>18</v>
      </c>
      <c r="G105" s="246">
        <f t="shared" si="159"/>
        <v>189</v>
      </c>
      <c r="H105" s="243" t="s">
        <v>8281</v>
      </c>
    </row>
    <row r="106" spans="1:8" ht="18" customHeight="1">
      <c r="A106" s="241">
        <v>1996</v>
      </c>
      <c r="B106" s="744" t="str">
        <f t="shared" si="160"/>
        <v>H8</v>
      </c>
      <c r="C106" s="242" t="s">
        <v>8135</v>
      </c>
      <c r="D106" s="243" t="s">
        <v>8288</v>
      </c>
      <c r="E106" s="244">
        <v>32</v>
      </c>
      <c r="F106" s="245">
        <v>0</v>
      </c>
      <c r="G106" s="246">
        <f t="shared" si="159"/>
        <v>32</v>
      </c>
      <c r="H106" s="243" t="s">
        <v>8264</v>
      </c>
    </row>
    <row r="107" spans="1:8" ht="18" customHeight="1">
      <c r="A107" s="241">
        <v>1996</v>
      </c>
      <c r="B107" s="744" t="str">
        <f t="shared" si="160"/>
        <v>H8</v>
      </c>
      <c r="C107" s="242" t="s">
        <v>8135</v>
      </c>
      <c r="D107" s="243" t="s">
        <v>8301</v>
      </c>
      <c r="E107" s="244">
        <v>0</v>
      </c>
      <c r="F107" s="245">
        <v>17</v>
      </c>
      <c r="G107" s="246">
        <f t="shared" si="159"/>
        <v>17</v>
      </c>
      <c r="H107" s="243" t="s">
        <v>8286</v>
      </c>
    </row>
    <row r="108" spans="1:8" ht="18" customHeight="1">
      <c r="A108" s="241">
        <v>1996</v>
      </c>
      <c r="B108" s="744" t="str">
        <f t="shared" si="160"/>
        <v>H8</v>
      </c>
      <c r="C108" s="242" t="s">
        <v>8280</v>
      </c>
      <c r="D108" s="243" t="s">
        <v>8302</v>
      </c>
      <c r="E108" s="244">
        <v>167</v>
      </c>
      <c r="F108" s="245">
        <v>8</v>
      </c>
      <c r="G108" s="246">
        <f t="shared" si="159"/>
        <v>175</v>
      </c>
      <c r="H108" s="243" t="s">
        <v>8303</v>
      </c>
    </row>
    <row r="109" spans="1:8" ht="18" customHeight="1">
      <c r="A109" s="241">
        <v>1996</v>
      </c>
      <c r="B109" s="744" t="str">
        <f t="shared" si="160"/>
        <v>H8</v>
      </c>
      <c r="C109" s="242" t="s">
        <v>8280</v>
      </c>
      <c r="D109" s="243" t="s">
        <v>8215</v>
      </c>
      <c r="E109" s="244">
        <v>58</v>
      </c>
      <c r="F109" s="245">
        <v>0</v>
      </c>
      <c r="G109" s="246">
        <f t="shared" si="159"/>
        <v>58</v>
      </c>
      <c r="H109" s="243" t="s">
        <v>8274</v>
      </c>
    </row>
    <row r="110" spans="1:8" ht="18" customHeight="1">
      <c r="A110" s="241">
        <v>1996</v>
      </c>
      <c r="B110" s="744" t="str">
        <f t="shared" si="160"/>
        <v>H8</v>
      </c>
      <c r="C110" s="242" t="s">
        <v>8280</v>
      </c>
      <c r="D110" s="243" t="s">
        <v>8304</v>
      </c>
      <c r="E110" s="244">
        <v>4</v>
      </c>
      <c r="F110" s="245">
        <v>0</v>
      </c>
      <c r="G110" s="246">
        <f t="shared" si="159"/>
        <v>4</v>
      </c>
      <c r="H110" s="243" t="s">
        <v>8305</v>
      </c>
    </row>
    <row r="111" spans="1:8" ht="18" customHeight="1">
      <c r="A111" s="241">
        <v>1996</v>
      </c>
      <c r="B111" s="744" t="str">
        <f t="shared" si="160"/>
        <v>H8</v>
      </c>
      <c r="C111" s="242" t="s">
        <v>8136</v>
      </c>
      <c r="D111" s="243" t="s">
        <v>8218</v>
      </c>
      <c r="E111" s="244">
        <v>263</v>
      </c>
      <c r="F111" s="245">
        <v>0</v>
      </c>
      <c r="G111" s="246">
        <f t="shared" si="159"/>
        <v>263</v>
      </c>
      <c r="H111" s="243" t="s">
        <v>8303</v>
      </c>
    </row>
    <row r="112" spans="1:8" ht="18" customHeight="1">
      <c r="A112" s="241">
        <v>1996</v>
      </c>
      <c r="B112" s="744" t="str">
        <f t="shared" si="160"/>
        <v>H8</v>
      </c>
      <c r="C112" s="242" t="s">
        <v>8136</v>
      </c>
      <c r="D112" s="243" t="s">
        <v>8306</v>
      </c>
      <c r="E112" s="244">
        <v>0</v>
      </c>
      <c r="F112" s="245">
        <v>11</v>
      </c>
      <c r="G112" s="246">
        <f t="shared" si="159"/>
        <v>11</v>
      </c>
      <c r="H112" s="243" t="s">
        <v>8262</v>
      </c>
    </row>
    <row r="113" spans="1:8" ht="18" customHeight="1">
      <c r="A113" s="241">
        <v>1996</v>
      </c>
      <c r="B113" s="744" t="str">
        <f t="shared" si="160"/>
        <v>H8</v>
      </c>
      <c r="C113" s="242" t="s">
        <v>8138</v>
      </c>
      <c r="D113" s="243" t="s">
        <v>8248</v>
      </c>
      <c r="E113" s="244">
        <v>68</v>
      </c>
      <c r="F113" s="245">
        <v>0</v>
      </c>
      <c r="G113" s="246">
        <f t="shared" si="159"/>
        <v>68</v>
      </c>
      <c r="H113" s="243" t="s">
        <v>8307</v>
      </c>
    </row>
    <row r="114" spans="1:8" ht="18" customHeight="1">
      <c r="A114" s="241">
        <v>1996</v>
      </c>
      <c r="B114" s="744" t="str">
        <f t="shared" si="160"/>
        <v>H8</v>
      </c>
      <c r="C114" s="242" t="s">
        <v>8149</v>
      </c>
      <c r="D114" s="243" t="s">
        <v>8223</v>
      </c>
      <c r="E114" s="244">
        <v>39</v>
      </c>
      <c r="F114" s="245">
        <v>2</v>
      </c>
      <c r="G114" s="246">
        <f t="shared" si="159"/>
        <v>41</v>
      </c>
      <c r="H114" s="243" t="s">
        <v>8308</v>
      </c>
    </row>
    <row r="115" spans="1:8" ht="18" customHeight="1">
      <c r="A115" s="241">
        <v>1996</v>
      </c>
      <c r="B115" s="744" t="str">
        <f t="shared" si="160"/>
        <v>H8</v>
      </c>
      <c r="C115" s="242" t="s">
        <v>8150</v>
      </c>
      <c r="D115" s="243" t="s">
        <v>8309</v>
      </c>
      <c r="E115" s="244">
        <v>94</v>
      </c>
      <c r="F115" s="245">
        <v>4</v>
      </c>
      <c r="G115" s="246">
        <f t="shared" si="159"/>
        <v>98</v>
      </c>
      <c r="H115" s="243" t="s">
        <v>8255</v>
      </c>
    </row>
    <row r="116" spans="1:8" ht="18" customHeight="1">
      <c r="A116" s="241">
        <v>1996</v>
      </c>
      <c r="B116" s="744" t="str">
        <f t="shared" si="160"/>
        <v>H8</v>
      </c>
      <c r="C116" s="242" t="s">
        <v>8139</v>
      </c>
      <c r="D116" s="243" t="s">
        <v>8310</v>
      </c>
      <c r="E116" s="244">
        <v>78</v>
      </c>
      <c r="F116" s="245">
        <v>0</v>
      </c>
      <c r="G116" s="246">
        <f t="shared" si="159"/>
        <v>78</v>
      </c>
      <c r="H116" s="243" t="s">
        <v>8311</v>
      </c>
    </row>
    <row r="117" spans="1:8" ht="18" customHeight="1">
      <c r="A117" s="241">
        <v>1996</v>
      </c>
      <c r="B117" s="744" t="str">
        <f t="shared" si="160"/>
        <v>H8</v>
      </c>
      <c r="C117" s="242" t="s">
        <v>8137</v>
      </c>
      <c r="D117" s="243" t="s">
        <v>8312</v>
      </c>
      <c r="E117" s="244">
        <v>88</v>
      </c>
      <c r="F117" s="245">
        <v>0</v>
      </c>
      <c r="G117" s="246">
        <f t="shared" si="159"/>
        <v>88</v>
      </c>
      <c r="H117" s="243" t="s">
        <v>8271</v>
      </c>
    </row>
    <row r="118" spans="1:8" ht="18" customHeight="1">
      <c r="A118" s="241">
        <v>1996</v>
      </c>
      <c r="B118" s="744" t="str">
        <f t="shared" si="160"/>
        <v>H8</v>
      </c>
      <c r="C118" s="242" t="s">
        <v>8144</v>
      </c>
      <c r="D118" s="243" t="s">
        <v>8313</v>
      </c>
      <c r="E118" s="244">
        <v>25</v>
      </c>
      <c r="F118" s="245">
        <v>0</v>
      </c>
      <c r="G118" s="246">
        <f t="shared" si="159"/>
        <v>25</v>
      </c>
      <c r="H118" s="243" t="s">
        <v>8292</v>
      </c>
    </row>
    <row r="119" spans="1:8" ht="18" customHeight="1">
      <c r="A119" s="241">
        <v>1996</v>
      </c>
      <c r="B119" s="744" t="str">
        <f t="shared" si="160"/>
        <v>H8</v>
      </c>
      <c r="C119" s="242" t="s">
        <v>8140</v>
      </c>
      <c r="D119" s="243" t="s">
        <v>8314</v>
      </c>
      <c r="E119" s="244">
        <v>105</v>
      </c>
      <c r="F119" s="245">
        <v>4</v>
      </c>
      <c r="G119" s="246">
        <f t="shared" si="159"/>
        <v>109</v>
      </c>
      <c r="H119" s="243" t="s">
        <v>8276</v>
      </c>
    </row>
    <row r="120" spans="1:8" ht="18" customHeight="1">
      <c r="A120" s="241">
        <v>1996</v>
      </c>
      <c r="B120" s="744" t="str">
        <f t="shared" si="160"/>
        <v>H8</v>
      </c>
      <c r="C120" s="242" t="s">
        <v>8285</v>
      </c>
      <c r="D120" s="243" t="s">
        <v>8285</v>
      </c>
      <c r="E120" s="244">
        <v>71</v>
      </c>
      <c r="F120" s="245">
        <v>1</v>
      </c>
      <c r="G120" s="246">
        <f t="shared" si="159"/>
        <v>72</v>
      </c>
      <c r="H120" s="243" t="s">
        <v>8315</v>
      </c>
    </row>
    <row r="121" spans="1:8" ht="18" customHeight="1">
      <c r="A121" s="241">
        <v>1996</v>
      </c>
      <c r="B121" s="744" t="str">
        <f t="shared" si="160"/>
        <v>H8</v>
      </c>
      <c r="C121" s="242" t="s">
        <v>8146</v>
      </c>
      <c r="D121" s="243" t="s">
        <v>8316</v>
      </c>
      <c r="E121" s="244">
        <v>15</v>
      </c>
      <c r="F121" s="245">
        <v>0</v>
      </c>
      <c r="G121" s="246">
        <f t="shared" si="159"/>
        <v>15</v>
      </c>
      <c r="H121" s="243" t="s">
        <v>8282</v>
      </c>
    </row>
    <row r="122" spans="1:8" ht="18" customHeight="1">
      <c r="A122" s="241">
        <v>1996</v>
      </c>
      <c r="B122" s="744" t="str">
        <f t="shared" si="160"/>
        <v>H8</v>
      </c>
      <c r="C122" s="242" t="s">
        <v>8148</v>
      </c>
      <c r="D122" s="243" t="s">
        <v>8317</v>
      </c>
      <c r="E122" s="244">
        <v>25</v>
      </c>
      <c r="F122" s="245">
        <v>0</v>
      </c>
      <c r="G122" s="246">
        <f t="shared" si="159"/>
        <v>25</v>
      </c>
      <c r="H122" s="243" t="s">
        <v>8264</v>
      </c>
    </row>
    <row r="123" spans="1:8" ht="18" customHeight="1">
      <c r="A123" s="241">
        <v>1996</v>
      </c>
      <c r="B123" s="744" t="str">
        <f t="shared" si="160"/>
        <v>H8</v>
      </c>
      <c r="C123" s="242" t="s">
        <v>8151</v>
      </c>
      <c r="D123" s="243" t="s">
        <v>8318</v>
      </c>
      <c r="E123" s="244">
        <v>32</v>
      </c>
      <c r="F123" s="245">
        <v>4</v>
      </c>
      <c r="G123" s="246">
        <f t="shared" si="159"/>
        <v>36</v>
      </c>
      <c r="H123" s="243" t="s">
        <v>8319</v>
      </c>
    </row>
    <row r="124" spans="1:8" ht="18" customHeight="1">
      <c r="A124" s="241">
        <v>1996</v>
      </c>
      <c r="B124" s="744" t="str">
        <f t="shared" si="160"/>
        <v>H8</v>
      </c>
      <c r="C124" s="242" t="s">
        <v>8151</v>
      </c>
      <c r="D124" s="243" t="s">
        <v>8320</v>
      </c>
      <c r="E124" s="244">
        <v>0</v>
      </c>
      <c r="F124" s="245">
        <v>9</v>
      </c>
      <c r="G124" s="246">
        <f t="shared" si="159"/>
        <v>9</v>
      </c>
      <c r="H124" s="243" t="s">
        <v>8264</v>
      </c>
    </row>
    <row r="125" spans="1:8" ht="18" customHeight="1">
      <c r="A125" s="241">
        <v>1996</v>
      </c>
      <c r="B125" s="744" t="str">
        <f t="shared" si="160"/>
        <v>H8</v>
      </c>
      <c r="C125" s="242" t="s">
        <v>8152</v>
      </c>
      <c r="D125" s="243" t="s">
        <v>8321</v>
      </c>
      <c r="E125" s="244">
        <v>36</v>
      </c>
      <c r="F125" s="245">
        <v>2</v>
      </c>
      <c r="G125" s="246">
        <f t="shared" si="159"/>
        <v>38</v>
      </c>
      <c r="H125" s="243" t="s">
        <v>8249</v>
      </c>
    </row>
    <row r="126" spans="1:8" ht="18" customHeight="1">
      <c r="A126" s="241">
        <v>1997</v>
      </c>
      <c r="B126" s="744" t="str">
        <f t="shared" si="160"/>
        <v>H9</v>
      </c>
      <c r="C126" s="242" t="s">
        <v>8135</v>
      </c>
      <c r="D126" s="243" t="s">
        <v>8300</v>
      </c>
      <c r="E126" s="244">
        <v>184</v>
      </c>
      <c r="F126" s="245">
        <v>13</v>
      </c>
      <c r="G126" s="246">
        <f t="shared" si="159"/>
        <v>197</v>
      </c>
      <c r="H126" s="243" t="s">
        <v>8289</v>
      </c>
    </row>
    <row r="127" spans="1:8" ht="18" customHeight="1">
      <c r="A127" s="241">
        <v>1997</v>
      </c>
      <c r="B127" s="744" t="str">
        <f t="shared" si="160"/>
        <v>H9</v>
      </c>
      <c r="C127" s="242" t="s">
        <v>8135</v>
      </c>
      <c r="D127" s="243" t="s">
        <v>8288</v>
      </c>
      <c r="E127" s="244">
        <v>37</v>
      </c>
      <c r="F127" s="245">
        <v>0</v>
      </c>
      <c r="G127" s="246">
        <f t="shared" si="159"/>
        <v>37</v>
      </c>
      <c r="H127" s="243" t="s">
        <v>8274</v>
      </c>
    </row>
    <row r="128" spans="1:8" ht="18" customHeight="1">
      <c r="A128" s="241">
        <v>1997</v>
      </c>
      <c r="B128" s="744" t="str">
        <f t="shared" si="160"/>
        <v>H9</v>
      </c>
      <c r="C128" s="242" t="s">
        <v>8135</v>
      </c>
      <c r="D128" s="243" t="s">
        <v>8301</v>
      </c>
      <c r="E128" s="244">
        <v>0</v>
      </c>
      <c r="F128" s="245">
        <v>11</v>
      </c>
      <c r="G128" s="246">
        <f t="shared" si="159"/>
        <v>11</v>
      </c>
      <c r="H128" s="243" t="s">
        <v>8294</v>
      </c>
    </row>
    <row r="129" spans="1:8" ht="18" customHeight="1">
      <c r="A129" s="241">
        <v>1997</v>
      </c>
      <c r="B129" s="744" t="str">
        <f t="shared" si="160"/>
        <v>H9</v>
      </c>
      <c r="C129" s="242" t="s">
        <v>8280</v>
      </c>
      <c r="D129" s="243" t="s">
        <v>8302</v>
      </c>
      <c r="E129" s="244">
        <v>203</v>
      </c>
      <c r="F129" s="245">
        <v>0</v>
      </c>
      <c r="G129" s="246">
        <f t="shared" si="159"/>
        <v>203</v>
      </c>
      <c r="H129" s="243" t="s">
        <v>8322</v>
      </c>
    </row>
    <row r="130" spans="1:8" ht="18" customHeight="1">
      <c r="A130" s="241">
        <v>1997</v>
      </c>
      <c r="B130" s="744" t="str">
        <f t="shared" si="160"/>
        <v>H9</v>
      </c>
      <c r="C130" s="242" t="s">
        <v>8280</v>
      </c>
      <c r="D130" s="243" t="s">
        <v>8304</v>
      </c>
      <c r="E130" s="244">
        <v>6</v>
      </c>
      <c r="F130" s="245">
        <v>0</v>
      </c>
      <c r="G130" s="246">
        <f t="shared" si="159"/>
        <v>6</v>
      </c>
      <c r="H130" s="243" t="s">
        <v>8323</v>
      </c>
    </row>
    <row r="131" spans="1:8" ht="18" customHeight="1">
      <c r="A131" s="241">
        <v>1997</v>
      </c>
      <c r="B131" s="744" t="str">
        <f t="shared" si="160"/>
        <v>H9</v>
      </c>
      <c r="C131" s="242" t="s">
        <v>8136</v>
      </c>
      <c r="D131" s="243" t="s">
        <v>8218</v>
      </c>
      <c r="E131" s="244">
        <v>260</v>
      </c>
      <c r="F131" s="245">
        <v>0</v>
      </c>
      <c r="G131" s="246">
        <f t="shared" si="159"/>
        <v>260</v>
      </c>
      <c r="H131" s="243" t="s">
        <v>8322</v>
      </c>
    </row>
    <row r="132" spans="1:8" ht="18" customHeight="1">
      <c r="A132" s="241">
        <v>1997</v>
      </c>
      <c r="B132" s="744" t="str">
        <f t="shared" si="160"/>
        <v>H9</v>
      </c>
      <c r="C132" s="242" t="s">
        <v>8290</v>
      </c>
      <c r="D132" s="243" t="s">
        <v>8324</v>
      </c>
      <c r="E132" s="244">
        <v>328</v>
      </c>
      <c r="F132" s="245">
        <v>12</v>
      </c>
      <c r="G132" s="246">
        <f t="shared" ref="G132:G195" si="161">SUM(E132:F132)</f>
        <v>340</v>
      </c>
      <c r="H132" s="243" t="s">
        <v>8255</v>
      </c>
    </row>
    <row r="133" spans="1:8" ht="18" customHeight="1">
      <c r="A133" s="241">
        <v>1997</v>
      </c>
      <c r="B133" s="744" t="str">
        <f t="shared" si="160"/>
        <v>H9</v>
      </c>
      <c r="C133" s="242" t="s">
        <v>8138</v>
      </c>
      <c r="D133" s="243" t="s">
        <v>8248</v>
      </c>
      <c r="E133" s="244">
        <v>75</v>
      </c>
      <c r="F133" s="245">
        <v>0</v>
      </c>
      <c r="G133" s="246">
        <f t="shared" si="161"/>
        <v>75</v>
      </c>
      <c r="H133" s="243" t="s">
        <v>8257</v>
      </c>
    </row>
    <row r="134" spans="1:8" ht="18" customHeight="1">
      <c r="A134" s="241">
        <v>1997</v>
      </c>
      <c r="B134" s="744" t="str">
        <f t="shared" si="160"/>
        <v>H9</v>
      </c>
      <c r="C134" s="242" t="s">
        <v>8149</v>
      </c>
      <c r="D134" s="243" t="s">
        <v>8223</v>
      </c>
      <c r="E134" s="244">
        <v>43</v>
      </c>
      <c r="F134" s="245">
        <v>0</v>
      </c>
      <c r="G134" s="246">
        <f t="shared" si="161"/>
        <v>43</v>
      </c>
      <c r="H134" s="243" t="s">
        <v>8243</v>
      </c>
    </row>
    <row r="135" spans="1:8" ht="18" customHeight="1">
      <c r="A135" s="241">
        <v>1997</v>
      </c>
      <c r="B135" s="744" t="str">
        <f t="shared" si="160"/>
        <v>H9</v>
      </c>
      <c r="C135" s="242" t="s">
        <v>8150</v>
      </c>
      <c r="D135" s="243" t="s">
        <v>8309</v>
      </c>
      <c r="E135" s="244">
        <v>85</v>
      </c>
      <c r="F135" s="245">
        <v>1</v>
      </c>
      <c r="G135" s="246">
        <f t="shared" si="161"/>
        <v>86</v>
      </c>
      <c r="H135" s="243" t="s">
        <v>8267</v>
      </c>
    </row>
    <row r="136" spans="1:8" ht="18" customHeight="1">
      <c r="A136" s="241">
        <v>1997</v>
      </c>
      <c r="B136" s="744" t="str">
        <f t="shared" si="160"/>
        <v>H9</v>
      </c>
      <c r="C136" s="242" t="s">
        <v>8137</v>
      </c>
      <c r="D136" s="243" t="s">
        <v>8312</v>
      </c>
      <c r="E136" s="244">
        <v>158</v>
      </c>
      <c r="F136" s="245">
        <v>0</v>
      </c>
      <c r="G136" s="246">
        <f t="shared" si="161"/>
        <v>158</v>
      </c>
      <c r="H136" s="243" t="s">
        <v>8276</v>
      </c>
    </row>
    <row r="137" spans="1:8" ht="18" customHeight="1">
      <c r="A137" s="241">
        <v>1997</v>
      </c>
      <c r="B137" s="744" t="str">
        <f t="shared" si="160"/>
        <v>H9</v>
      </c>
      <c r="C137" s="242" t="s">
        <v>8144</v>
      </c>
      <c r="D137" s="243" t="s">
        <v>8313</v>
      </c>
      <c r="E137" s="244">
        <v>24</v>
      </c>
      <c r="F137" s="245">
        <v>1</v>
      </c>
      <c r="G137" s="246">
        <f t="shared" si="161"/>
        <v>25</v>
      </c>
      <c r="H137" s="243" t="s">
        <v>8307</v>
      </c>
    </row>
    <row r="138" spans="1:8" ht="18" customHeight="1">
      <c r="A138" s="241">
        <v>1997</v>
      </c>
      <c r="B138" s="744" t="str">
        <f t="shared" si="160"/>
        <v>H9</v>
      </c>
      <c r="C138" s="242" t="s">
        <v>8140</v>
      </c>
      <c r="D138" s="243" t="s">
        <v>8314</v>
      </c>
      <c r="E138" s="244">
        <v>102</v>
      </c>
      <c r="F138" s="245">
        <v>6</v>
      </c>
      <c r="G138" s="246">
        <f t="shared" si="161"/>
        <v>108</v>
      </c>
      <c r="H138" s="243" t="s">
        <v>8286</v>
      </c>
    </row>
    <row r="139" spans="1:8" ht="18" customHeight="1">
      <c r="A139" s="241">
        <v>1997</v>
      </c>
      <c r="B139" s="744" t="str">
        <f t="shared" si="160"/>
        <v>H9</v>
      </c>
      <c r="C139" s="242" t="s">
        <v>8285</v>
      </c>
      <c r="D139" s="243" t="s">
        <v>8285</v>
      </c>
      <c r="E139" s="244">
        <v>67</v>
      </c>
      <c r="F139" s="245">
        <v>1</v>
      </c>
      <c r="G139" s="246">
        <f t="shared" si="161"/>
        <v>68</v>
      </c>
      <c r="H139" s="243" t="s">
        <v>8325</v>
      </c>
    </row>
    <row r="140" spans="1:8" ht="18" customHeight="1">
      <c r="A140" s="241">
        <v>1997</v>
      </c>
      <c r="B140" s="744" t="str">
        <f t="shared" si="160"/>
        <v>H9</v>
      </c>
      <c r="C140" s="242" t="s">
        <v>8146</v>
      </c>
      <c r="D140" s="243" t="s">
        <v>8316</v>
      </c>
      <c r="E140" s="244">
        <v>18</v>
      </c>
      <c r="F140" s="245">
        <v>3</v>
      </c>
      <c r="G140" s="246">
        <f t="shared" si="161"/>
        <v>21</v>
      </c>
      <c r="H140" s="243" t="s">
        <v>8292</v>
      </c>
    </row>
    <row r="141" spans="1:8" ht="18" customHeight="1">
      <c r="A141" s="241">
        <v>1997</v>
      </c>
      <c r="B141" s="744" t="str">
        <f t="shared" si="160"/>
        <v>H9</v>
      </c>
      <c r="C141" s="242" t="s">
        <v>8148</v>
      </c>
      <c r="D141" s="243" t="s">
        <v>8317</v>
      </c>
      <c r="E141" s="244">
        <v>43</v>
      </c>
      <c r="F141" s="245">
        <v>0</v>
      </c>
      <c r="G141" s="246">
        <f t="shared" si="161"/>
        <v>43</v>
      </c>
      <c r="H141" s="243" t="s">
        <v>8274</v>
      </c>
    </row>
    <row r="142" spans="1:8" ht="18" customHeight="1">
      <c r="A142" s="241">
        <v>1997</v>
      </c>
      <c r="B142" s="744" t="str">
        <f t="shared" si="160"/>
        <v>H9</v>
      </c>
      <c r="C142" s="242" t="s">
        <v>8151</v>
      </c>
      <c r="D142" s="243" t="s">
        <v>8318</v>
      </c>
      <c r="E142" s="244">
        <v>38</v>
      </c>
      <c r="F142" s="245">
        <v>2</v>
      </c>
      <c r="G142" s="246">
        <f t="shared" si="161"/>
        <v>40</v>
      </c>
      <c r="H142" s="243" t="s">
        <v>8326</v>
      </c>
    </row>
    <row r="143" spans="1:8" ht="18" customHeight="1">
      <c r="A143" s="241">
        <v>1997</v>
      </c>
      <c r="B143" s="744" t="str">
        <f t="shared" si="160"/>
        <v>H9</v>
      </c>
      <c r="C143" s="242" t="s">
        <v>8151</v>
      </c>
      <c r="D143" s="243" t="s">
        <v>8320</v>
      </c>
      <c r="E143" s="244">
        <v>0</v>
      </c>
      <c r="F143" s="245">
        <v>12</v>
      </c>
      <c r="G143" s="246">
        <f t="shared" si="161"/>
        <v>12</v>
      </c>
      <c r="H143" s="243" t="s">
        <v>8274</v>
      </c>
    </row>
    <row r="144" spans="1:8" ht="18" customHeight="1">
      <c r="A144" s="241">
        <v>1997</v>
      </c>
      <c r="B144" s="744" t="str">
        <f t="shared" si="160"/>
        <v>H9</v>
      </c>
      <c r="C144" s="242" t="s">
        <v>8152</v>
      </c>
      <c r="D144" s="243" t="s">
        <v>8321</v>
      </c>
      <c r="E144" s="244">
        <v>32</v>
      </c>
      <c r="F144" s="245">
        <v>0</v>
      </c>
      <c r="G144" s="246">
        <f t="shared" si="161"/>
        <v>32</v>
      </c>
      <c r="H144" s="243" t="s">
        <v>8264</v>
      </c>
    </row>
    <row r="145" spans="1:8" ht="18" customHeight="1">
      <c r="A145" s="241">
        <v>1998</v>
      </c>
      <c r="B145" s="744" t="str">
        <f t="shared" si="160"/>
        <v>H10</v>
      </c>
      <c r="C145" s="242" t="s">
        <v>8135</v>
      </c>
      <c r="D145" s="243" t="s">
        <v>8300</v>
      </c>
      <c r="E145" s="244">
        <v>174</v>
      </c>
      <c r="F145" s="245">
        <v>15</v>
      </c>
      <c r="G145" s="246">
        <f t="shared" si="161"/>
        <v>189</v>
      </c>
      <c r="H145" s="243" t="s">
        <v>8303</v>
      </c>
    </row>
    <row r="146" spans="1:8" ht="18" customHeight="1">
      <c r="A146" s="241">
        <v>1998</v>
      </c>
      <c r="B146" s="744" t="str">
        <f t="shared" si="160"/>
        <v>H10</v>
      </c>
      <c r="C146" s="242" t="s">
        <v>8135</v>
      </c>
      <c r="D146" s="243" t="s">
        <v>8288</v>
      </c>
      <c r="E146" s="244">
        <v>55</v>
      </c>
      <c r="F146" s="245">
        <v>1</v>
      </c>
      <c r="G146" s="246">
        <f t="shared" si="161"/>
        <v>56</v>
      </c>
      <c r="H146" s="243" t="s">
        <v>8282</v>
      </c>
    </row>
    <row r="147" spans="1:8" ht="18" customHeight="1">
      <c r="A147" s="241">
        <v>1998</v>
      </c>
      <c r="B147" s="744" t="str">
        <f t="shared" ref="B147:B210" si="162">TEXT(DATE(A147,4,1),"ge")</f>
        <v>H10</v>
      </c>
      <c r="C147" s="242" t="s">
        <v>8135</v>
      </c>
      <c r="D147" s="243" t="s">
        <v>8301</v>
      </c>
      <c r="E147" s="244">
        <v>0</v>
      </c>
      <c r="F147" s="245">
        <v>20</v>
      </c>
      <c r="G147" s="246">
        <f t="shared" si="161"/>
        <v>20</v>
      </c>
      <c r="H147" s="243" t="s">
        <v>8315</v>
      </c>
    </row>
    <row r="148" spans="1:8" ht="18" customHeight="1">
      <c r="A148" s="241">
        <v>1998</v>
      </c>
      <c r="B148" s="744" t="str">
        <f t="shared" si="162"/>
        <v>H10</v>
      </c>
      <c r="C148" s="242" t="s">
        <v>8280</v>
      </c>
      <c r="D148" s="243" t="s">
        <v>8302</v>
      </c>
      <c r="E148" s="244">
        <v>177</v>
      </c>
      <c r="F148" s="245">
        <v>0</v>
      </c>
      <c r="G148" s="246">
        <f t="shared" si="161"/>
        <v>177</v>
      </c>
      <c r="H148" s="243" t="s">
        <v>8327</v>
      </c>
    </row>
    <row r="149" spans="1:8" ht="18" customHeight="1">
      <c r="A149" s="241">
        <v>1998</v>
      </c>
      <c r="B149" s="744" t="str">
        <f t="shared" si="162"/>
        <v>H10</v>
      </c>
      <c r="C149" s="242" t="s">
        <v>8280</v>
      </c>
      <c r="D149" s="243" t="s">
        <v>8328</v>
      </c>
      <c r="E149" s="244">
        <v>53</v>
      </c>
      <c r="F149" s="245">
        <v>1</v>
      </c>
      <c r="G149" s="246">
        <f t="shared" si="161"/>
        <v>54</v>
      </c>
      <c r="H149" s="243" t="s">
        <v>8329</v>
      </c>
    </row>
    <row r="150" spans="1:8" ht="18" customHeight="1">
      <c r="A150" s="241">
        <v>1998</v>
      </c>
      <c r="B150" s="744" t="str">
        <f t="shared" si="162"/>
        <v>H10</v>
      </c>
      <c r="C150" s="242" t="s">
        <v>8330</v>
      </c>
      <c r="D150" s="243" t="s">
        <v>8331</v>
      </c>
      <c r="E150" s="244">
        <v>54</v>
      </c>
      <c r="F150" s="245">
        <v>0</v>
      </c>
      <c r="G150" s="246">
        <f t="shared" si="161"/>
        <v>54</v>
      </c>
      <c r="H150" s="243" t="s">
        <v>8305</v>
      </c>
    </row>
    <row r="151" spans="1:8" ht="18" customHeight="1">
      <c r="A151" s="241">
        <v>1998</v>
      </c>
      <c r="B151" s="744" t="str">
        <f t="shared" si="162"/>
        <v>H10</v>
      </c>
      <c r="C151" s="242" t="s">
        <v>8330</v>
      </c>
      <c r="D151" s="243" t="s">
        <v>8332</v>
      </c>
      <c r="E151" s="244">
        <v>9</v>
      </c>
      <c r="F151" s="245">
        <v>0</v>
      </c>
      <c r="G151" s="246">
        <f t="shared" si="161"/>
        <v>9</v>
      </c>
      <c r="H151" s="243" t="s">
        <v>8305</v>
      </c>
    </row>
    <row r="152" spans="1:8" ht="18" customHeight="1">
      <c r="A152" s="241">
        <v>1998</v>
      </c>
      <c r="B152" s="744" t="str">
        <f t="shared" si="162"/>
        <v>H10</v>
      </c>
      <c r="C152" s="242" t="s">
        <v>8136</v>
      </c>
      <c r="D152" s="243" t="s">
        <v>8218</v>
      </c>
      <c r="E152" s="244">
        <v>257</v>
      </c>
      <c r="F152" s="245">
        <v>0</v>
      </c>
      <c r="G152" s="246">
        <f t="shared" si="161"/>
        <v>257</v>
      </c>
      <c r="H152" s="243" t="s">
        <v>8327</v>
      </c>
    </row>
    <row r="153" spans="1:8" ht="18" customHeight="1">
      <c r="A153" s="241">
        <v>1998</v>
      </c>
      <c r="B153" s="744" t="str">
        <f t="shared" si="162"/>
        <v>H10</v>
      </c>
      <c r="C153" s="242" t="s">
        <v>8136</v>
      </c>
      <c r="D153" s="243" t="s">
        <v>8306</v>
      </c>
      <c r="E153" s="244">
        <v>0</v>
      </c>
      <c r="F153" s="245">
        <v>20</v>
      </c>
      <c r="G153" s="246">
        <f t="shared" si="161"/>
        <v>20</v>
      </c>
      <c r="H153" s="243" t="s">
        <v>8272</v>
      </c>
    </row>
    <row r="154" spans="1:8" ht="18" customHeight="1">
      <c r="A154" s="241">
        <v>1998</v>
      </c>
      <c r="B154" s="744" t="str">
        <f t="shared" si="162"/>
        <v>H10</v>
      </c>
      <c r="C154" s="242" t="s">
        <v>8138</v>
      </c>
      <c r="D154" s="243" t="s">
        <v>8248</v>
      </c>
      <c r="E154" s="244">
        <v>71</v>
      </c>
      <c r="F154" s="245">
        <v>0</v>
      </c>
      <c r="G154" s="246">
        <f t="shared" si="161"/>
        <v>71</v>
      </c>
      <c r="H154" s="243" t="s">
        <v>8268</v>
      </c>
    </row>
    <row r="155" spans="1:8" ht="18" customHeight="1">
      <c r="A155" s="241">
        <v>1998</v>
      </c>
      <c r="B155" s="744" t="str">
        <f t="shared" si="162"/>
        <v>H10</v>
      </c>
      <c r="C155" s="242" t="s">
        <v>8149</v>
      </c>
      <c r="D155" s="243" t="s">
        <v>8223</v>
      </c>
      <c r="E155" s="244">
        <v>52</v>
      </c>
      <c r="F155" s="245">
        <v>0</v>
      </c>
      <c r="G155" s="246">
        <f t="shared" si="161"/>
        <v>52</v>
      </c>
      <c r="H155" s="243" t="s">
        <v>8263</v>
      </c>
    </row>
    <row r="156" spans="1:8" ht="18" customHeight="1">
      <c r="A156" s="241">
        <v>1998</v>
      </c>
      <c r="B156" s="744" t="str">
        <f t="shared" si="162"/>
        <v>H10</v>
      </c>
      <c r="C156" s="242" t="s">
        <v>8150</v>
      </c>
      <c r="D156" s="243" t="s">
        <v>8309</v>
      </c>
      <c r="E156" s="244">
        <v>94</v>
      </c>
      <c r="F156" s="245">
        <v>1</v>
      </c>
      <c r="G156" s="246">
        <f t="shared" si="161"/>
        <v>95</v>
      </c>
      <c r="H156" s="243" t="s">
        <v>8284</v>
      </c>
    </row>
    <row r="157" spans="1:8" ht="18" customHeight="1">
      <c r="A157" s="241">
        <v>1998</v>
      </c>
      <c r="B157" s="744" t="str">
        <f t="shared" si="162"/>
        <v>H10</v>
      </c>
      <c r="C157" s="242" t="s">
        <v>8139</v>
      </c>
      <c r="D157" s="243" t="s">
        <v>8310</v>
      </c>
      <c r="E157" s="244">
        <v>47</v>
      </c>
      <c r="F157" s="245">
        <v>0</v>
      </c>
      <c r="G157" s="246">
        <f t="shared" si="161"/>
        <v>47</v>
      </c>
      <c r="H157" s="243" t="s">
        <v>8333</v>
      </c>
    </row>
    <row r="158" spans="1:8" ht="18" customHeight="1">
      <c r="A158" s="241">
        <v>1998</v>
      </c>
      <c r="B158" s="744" t="str">
        <f t="shared" si="162"/>
        <v>H10</v>
      </c>
      <c r="C158" s="242" t="s">
        <v>8137</v>
      </c>
      <c r="D158" s="243" t="s">
        <v>8312</v>
      </c>
      <c r="E158" s="244">
        <v>92</v>
      </c>
      <c r="F158" s="245">
        <v>0</v>
      </c>
      <c r="G158" s="246">
        <f t="shared" si="161"/>
        <v>92</v>
      </c>
      <c r="H158" s="243" t="s">
        <v>8286</v>
      </c>
    </row>
    <row r="159" spans="1:8" ht="18" customHeight="1">
      <c r="A159" s="241">
        <v>1998</v>
      </c>
      <c r="B159" s="744" t="str">
        <f t="shared" si="162"/>
        <v>H10</v>
      </c>
      <c r="C159" s="242" t="s">
        <v>8144</v>
      </c>
      <c r="D159" s="243" t="s">
        <v>8313</v>
      </c>
      <c r="E159" s="244">
        <v>21</v>
      </c>
      <c r="F159" s="245">
        <v>1</v>
      </c>
      <c r="G159" s="246">
        <f t="shared" si="161"/>
        <v>22</v>
      </c>
      <c r="H159" s="243" t="s">
        <v>8257</v>
      </c>
    </row>
    <row r="160" spans="1:8" ht="18" customHeight="1">
      <c r="A160" s="241">
        <v>1998</v>
      </c>
      <c r="B160" s="744" t="str">
        <f t="shared" si="162"/>
        <v>H10</v>
      </c>
      <c r="C160" s="242" t="s">
        <v>8140</v>
      </c>
      <c r="D160" s="243" t="s">
        <v>8314</v>
      </c>
      <c r="E160" s="244">
        <v>94</v>
      </c>
      <c r="F160" s="245">
        <v>1</v>
      </c>
      <c r="G160" s="246">
        <f t="shared" si="161"/>
        <v>95</v>
      </c>
      <c r="H160" s="243" t="s">
        <v>8294</v>
      </c>
    </row>
    <row r="161" spans="1:8" ht="18" customHeight="1">
      <c r="A161" s="241">
        <v>1998</v>
      </c>
      <c r="B161" s="744" t="str">
        <f t="shared" si="162"/>
        <v>H10</v>
      </c>
      <c r="C161" s="242" t="s">
        <v>8285</v>
      </c>
      <c r="D161" s="243" t="s">
        <v>8285</v>
      </c>
      <c r="E161" s="244">
        <v>63</v>
      </c>
      <c r="F161" s="245">
        <v>1</v>
      </c>
      <c r="G161" s="246">
        <f t="shared" si="161"/>
        <v>64</v>
      </c>
      <c r="H161" s="243" t="s">
        <v>8334</v>
      </c>
    </row>
    <row r="162" spans="1:8" ht="18" customHeight="1">
      <c r="A162" s="241">
        <v>1998</v>
      </c>
      <c r="B162" s="744" t="str">
        <f t="shared" si="162"/>
        <v>H10</v>
      </c>
      <c r="C162" s="242" t="s">
        <v>8146</v>
      </c>
      <c r="D162" s="243" t="s">
        <v>8316</v>
      </c>
      <c r="E162" s="244">
        <v>26</v>
      </c>
      <c r="F162" s="245">
        <v>4</v>
      </c>
      <c r="G162" s="246">
        <f t="shared" si="161"/>
        <v>30</v>
      </c>
      <c r="H162" s="243" t="s">
        <v>8307</v>
      </c>
    </row>
    <row r="163" spans="1:8" ht="18" customHeight="1">
      <c r="A163" s="241">
        <v>1998</v>
      </c>
      <c r="B163" s="744" t="str">
        <f t="shared" si="162"/>
        <v>H10</v>
      </c>
      <c r="C163" s="242" t="s">
        <v>8335</v>
      </c>
      <c r="D163" s="243" t="s">
        <v>8336</v>
      </c>
      <c r="E163" s="244">
        <v>77</v>
      </c>
      <c r="F163" s="245">
        <v>5</v>
      </c>
      <c r="G163" s="246">
        <f t="shared" si="161"/>
        <v>82</v>
      </c>
      <c r="H163" s="243" t="s">
        <v>8249</v>
      </c>
    </row>
    <row r="164" spans="1:8" ht="18" customHeight="1">
      <c r="A164" s="241">
        <v>1998</v>
      </c>
      <c r="B164" s="744" t="str">
        <f t="shared" si="162"/>
        <v>H10</v>
      </c>
      <c r="C164" s="242" t="s">
        <v>8148</v>
      </c>
      <c r="D164" s="243" t="s">
        <v>8317</v>
      </c>
      <c r="E164" s="244">
        <v>37</v>
      </c>
      <c r="F164" s="245">
        <v>0</v>
      </c>
      <c r="G164" s="246">
        <f t="shared" si="161"/>
        <v>37</v>
      </c>
      <c r="H164" s="243" t="s">
        <v>8282</v>
      </c>
    </row>
    <row r="165" spans="1:8" ht="18" customHeight="1">
      <c r="A165" s="241">
        <v>1998</v>
      </c>
      <c r="B165" s="744" t="str">
        <f t="shared" si="162"/>
        <v>H10</v>
      </c>
      <c r="C165" s="242" t="s">
        <v>8151</v>
      </c>
      <c r="D165" s="243" t="s">
        <v>8337</v>
      </c>
      <c r="E165" s="244">
        <v>42</v>
      </c>
      <c r="F165" s="245">
        <v>4</v>
      </c>
      <c r="G165" s="246">
        <f t="shared" si="161"/>
        <v>46</v>
      </c>
      <c r="H165" s="243" t="s">
        <v>8338</v>
      </c>
    </row>
    <row r="166" spans="1:8" ht="18" customHeight="1">
      <c r="A166" s="241">
        <v>1998</v>
      </c>
      <c r="B166" s="744" t="str">
        <f t="shared" si="162"/>
        <v>H10</v>
      </c>
      <c r="C166" s="242" t="s">
        <v>8151</v>
      </c>
      <c r="D166" s="243" t="s">
        <v>8320</v>
      </c>
      <c r="E166" s="244">
        <v>0</v>
      </c>
      <c r="F166" s="245">
        <v>10</v>
      </c>
      <c r="G166" s="246">
        <f t="shared" si="161"/>
        <v>10</v>
      </c>
      <c r="H166" s="243" t="s">
        <v>8282</v>
      </c>
    </row>
    <row r="167" spans="1:8" ht="18" customHeight="1">
      <c r="A167" s="241">
        <v>1998</v>
      </c>
      <c r="B167" s="744" t="str">
        <f t="shared" si="162"/>
        <v>H10</v>
      </c>
      <c r="C167" s="242" t="s">
        <v>8152</v>
      </c>
      <c r="D167" s="243" t="s">
        <v>8321</v>
      </c>
      <c r="E167" s="244">
        <v>31</v>
      </c>
      <c r="F167" s="245">
        <v>0</v>
      </c>
      <c r="G167" s="246">
        <f t="shared" si="161"/>
        <v>31</v>
      </c>
      <c r="H167" s="243" t="s">
        <v>8274</v>
      </c>
    </row>
    <row r="168" spans="1:8" ht="18" customHeight="1">
      <c r="A168" s="241">
        <v>1999</v>
      </c>
      <c r="B168" s="744" t="str">
        <f t="shared" si="162"/>
        <v>H11</v>
      </c>
      <c r="C168" s="242" t="s">
        <v>8135</v>
      </c>
      <c r="D168" s="243" t="s">
        <v>8300</v>
      </c>
      <c r="E168" s="244">
        <v>186</v>
      </c>
      <c r="F168" s="245">
        <v>25</v>
      </c>
      <c r="G168" s="246">
        <f t="shared" si="161"/>
        <v>211</v>
      </c>
      <c r="H168" s="243" t="s">
        <v>8322</v>
      </c>
    </row>
    <row r="169" spans="1:8" ht="18" customHeight="1">
      <c r="A169" s="241">
        <v>1999</v>
      </c>
      <c r="B169" s="744" t="str">
        <f t="shared" si="162"/>
        <v>H11</v>
      </c>
      <c r="C169" s="242" t="s">
        <v>8135</v>
      </c>
      <c r="D169" s="243" t="s">
        <v>8339</v>
      </c>
      <c r="E169" s="244">
        <v>39</v>
      </c>
      <c r="F169" s="245">
        <v>1</v>
      </c>
      <c r="G169" s="246">
        <f t="shared" si="161"/>
        <v>40</v>
      </c>
      <c r="H169" s="243" t="s">
        <v>8340</v>
      </c>
    </row>
    <row r="170" spans="1:8" ht="18" customHeight="1">
      <c r="A170" s="241">
        <v>1999</v>
      </c>
      <c r="B170" s="744" t="str">
        <f t="shared" si="162"/>
        <v>H11</v>
      </c>
      <c r="C170" s="242" t="s">
        <v>8135</v>
      </c>
      <c r="D170" s="243" t="s">
        <v>8301</v>
      </c>
      <c r="E170" s="244">
        <v>0</v>
      </c>
      <c r="F170" s="245">
        <v>28</v>
      </c>
      <c r="G170" s="246">
        <f t="shared" si="161"/>
        <v>28</v>
      </c>
      <c r="H170" s="243" t="s">
        <v>8325</v>
      </c>
    </row>
    <row r="171" spans="1:8" ht="18" customHeight="1">
      <c r="A171" s="241">
        <v>1999</v>
      </c>
      <c r="B171" s="744" t="str">
        <f t="shared" si="162"/>
        <v>H11</v>
      </c>
      <c r="C171" s="242" t="s">
        <v>8280</v>
      </c>
      <c r="D171" s="243" t="s">
        <v>8302</v>
      </c>
      <c r="E171" s="244">
        <v>200</v>
      </c>
      <c r="F171" s="245">
        <v>0</v>
      </c>
      <c r="G171" s="246">
        <f t="shared" si="161"/>
        <v>200</v>
      </c>
      <c r="H171" s="243" t="s">
        <v>8341</v>
      </c>
    </row>
    <row r="172" spans="1:8" ht="18" customHeight="1">
      <c r="A172" s="241">
        <v>1999</v>
      </c>
      <c r="B172" s="744" t="str">
        <f t="shared" si="162"/>
        <v>H11</v>
      </c>
      <c r="C172" s="242" t="s">
        <v>8280</v>
      </c>
      <c r="D172" s="243" t="s">
        <v>8342</v>
      </c>
      <c r="E172" s="244">
        <v>15</v>
      </c>
      <c r="F172" s="245">
        <v>0</v>
      </c>
      <c r="G172" s="246">
        <f t="shared" si="161"/>
        <v>15</v>
      </c>
      <c r="H172" s="243" t="s">
        <v>8343</v>
      </c>
    </row>
    <row r="173" spans="1:8" ht="18" customHeight="1">
      <c r="A173" s="241">
        <v>1999</v>
      </c>
      <c r="B173" s="744" t="str">
        <f t="shared" si="162"/>
        <v>H11</v>
      </c>
      <c r="C173" s="242" t="s">
        <v>8330</v>
      </c>
      <c r="D173" s="243" t="s">
        <v>8332</v>
      </c>
      <c r="E173" s="244">
        <v>7</v>
      </c>
      <c r="F173" s="245">
        <v>0</v>
      </c>
      <c r="G173" s="246">
        <f t="shared" si="161"/>
        <v>7</v>
      </c>
      <c r="H173" s="243" t="s">
        <v>8323</v>
      </c>
    </row>
    <row r="174" spans="1:8" ht="18" customHeight="1">
      <c r="A174" s="241">
        <v>1999</v>
      </c>
      <c r="B174" s="744" t="str">
        <f t="shared" si="162"/>
        <v>H11</v>
      </c>
      <c r="C174" s="242" t="s">
        <v>8136</v>
      </c>
      <c r="D174" s="243" t="s">
        <v>8218</v>
      </c>
      <c r="E174" s="244">
        <v>271</v>
      </c>
      <c r="F174" s="245">
        <v>0</v>
      </c>
      <c r="G174" s="246">
        <f t="shared" si="161"/>
        <v>271</v>
      </c>
      <c r="H174" s="243" t="s">
        <v>8341</v>
      </c>
    </row>
    <row r="175" spans="1:8" ht="18" customHeight="1">
      <c r="A175" s="241">
        <v>1999</v>
      </c>
      <c r="B175" s="744" t="str">
        <f t="shared" si="162"/>
        <v>H11</v>
      </c>
      <c r="C175" s="242" t="s">
        <v>8136</v>
      </c>
      <c r="D175" s="243" t="s">
        <v>8306</v>
      </c>
      <c r="E175" s="244">
        <v>0</v>
      </c>
      <c r="F175" s="245">
        <v>18</v>
      </c>
      <c r="G175" s="246">
        <f t="shared" si="161"/>
        <v>18</v>
      </c>
      <c r="H175" s="243" t="s">
        <v>8281</v>
      </c>
    </row>
    <row r="176" spans="1:8" ht="18" customHeight="1">
      <c r="A176" s="241">
        <v>1999</v>
      </c>
      <c r="B176" s="744" t="str">
        <f t="shared" si="162"/>
        <v>H11</v>
      </c>
      <c r="C176" s="242" t="s">
        <v>8290</v>
      </c>
      <c r="D176" s="243" t="s">
        <v>8324</v>
      </c>
      <c r="E176" s="244">
        <v>274</v>
      </c>
      <c r="F176" s="245">
        <v>11</v>
      </c>
      <c r="G176" s="246">
        <f t="shared" si="161"/>
        <v>285</v>
      </c>
      <c r="H176" s="243" t="s">
        <v>8267</v>
      </c>
    </row>
    <row r="177" spans="1:8" ht="18" customHeight="1">
      <c r="A177" s="241">
        <v>1999</v>
      </c>
      <c r="B177" s="744" t="str">
        <f t="shared" si="162"/>
        <v>H11</v>
      </c>
      <c r="C177" s="242" t="s">
        <v>8138</v>
      </c>
      <c r="D177" s="243" t="s">
        <v>8248</v>
      </c>
      <c r="E177" s="244">
        <v>60</v>
      </c>
      <c r="F177" s="245">
        <v>0</v>
      </c>
      <c r="G177" s="246">
        <f t="shared" si="161"/>
        <v>60</v>
      </c>
      <c r="H177" s="243" t="s">
        <v>8238</v>
      </c>
    </row>
    <row r="178" spans="1:8" ht="18" customHeight="1">
      <c r="A178" s="241">
        <v>1999</v>
      </c>
      <c r="B178" s="744" t="str">
        <f t="shared" si="162"/>
        <v>H11</v>
      </c>
      <c r="C178" s="242" t="s">
        <v>8149</v>
      </c>
      <c r="D178" s="243" t="s">
        <v>8223</v>
      </c>
      <c r="E178" s="244">
        <v>51</v>
      </c>
      <c r="F178" s="245">
        <v>0</v>
      </c>
      <c r="G178" s="246">
        <f t="shared" si="161"/>
        <v>51</v>
      </c>
      <c r="H178" s="243" t="s">
        <v>8236</v>
      </c>
    </row>
    <row r="179" spans="1:8" ht="18" customHeight="1">
      <c r="A179" s="241">
        <v>1999</v>
      </c>
      <c r="B179" s="744" t="str">
        <f t="shared" si="162"/>
        <v>H11</v>
      </c>
      <c r="C179" s="242" t="s">
        <v>8150</v>
      </c>
      <c r="D179" s="243" t="s">
        <v>8309</v>
      </c>
      <c r="E179" s="244">
        <v>101</v>
      </c>
      <c r="F179" s="245">
        <v>1</v>
      </c>
      <c r="G179" s="246">
        <f t="shared" si="161"/>
        <v>102</v>
      </c>
      <c r="H179" s="243" t="s">
        <v>8251</v>
      </c>
    </row>
    <row r="180" spans="1:8" ht="18" customHeight="1">
      <c r="A180" s="241">
        <v>1999</v>
      </c>
      <c r="B180" s="744" t="str">
        <f t="shared" si="162"/>
        <v>H11</v>
      </c>
      <c r="C180" s="242" t="s">
        <v>8139</v>
      </c>
      <c r="D180" s="243" t="s">
        <v>8310</v>
      </c>
      <c r="E180" s="244">
        <v>74</v>
      </c>
      <c r="F180" s="245">
        <v>0</v>
      </c>
      <c r="G180" s="246">
        <f t="shared" si="161"/>
        <v>74</v>
      </c>
      <c r="H180" s="243" t="s">
        <v>8275</v>
      </c>
    </row>
    <row r="181" spans="1:8" ht="18" customHeight="1">
      <c r="A181" s="241">
        <v>1999</v>
      </c>
      <c r="B181" s="744" t="str">
        <f t="shared" si="162"/>
        <v>H11</v>
      </c>
      <c r="C181" s="242" t="s">
        <v>8137</v>
      </c>
      <c r="D181" s="243" t="s">
        <v>8312</v>
      </c>
      <c r="E181" s="244">
        <v>130</v>
      </c>
      <c r="F181" s="245">
        <v>0</v>
      </c>
      <c r="G181" s="246">
        <f t="shared" si="161"/>
        <v>130</v>
      </c>
      <c r="H181" s="243" t="s">
        <v>8294</v>
      </c>
    </row>
    <row r="182" spans="1:8" ht="18" customHeight="1">
      <c r="A182" s="241">
        <v>1999</v>
      </c>
      <c r="B182" s="744" t="str">
        <f t="shared" si="162"/>
        <v>H11</v>
      </c>
      <c r="C182" s="242" t="s">
        <v>8144</v>
      </c>
      <c r="D182" s="243" t="s">
        <v>8313</v>
      </c>
      <c r="E182" s="244">
        <v>29</v>
      </c>
      <c r="F182" s="245">
        <v>1</v>
      </c>
      <c r="G182" s="246">
        <f t="shared" si="161"/>
        <v>30</v>
      </c>
      <c r="H182" s="243" t="s">
        <v>8268</v>
      </c>
    </row>
    <row r="183" spans="1:8" ht="18" customHeight="1">
      <c r="A183" s="241">
        <v>1999</v>
      </c>
      <c r="B183" s="744" t="str">
        <f t="shared" si="162"/>
        <v>H11</v>
      </c>
      <c r="C183" s="242" t="s">
        <v>8140</v>
      </c>
      <c r="D183" s="243" t="s">
        <v>8314</v>
      </c>
      <c r="E183" s="244">
        <v>120</v>
      </c>
      <c r="F183" s="245">
        <v>4</v>
      </c>
      <c r="G183" s="246">
        <f t="shared" si="161"/>
        <v>124</v>
      </c>
      <c r="H183" s="243" t="s">
        <v>8315</v>
      </c>
    </row>
    <row r="184" spans="1:8" ht="18" customHeight="1">
      <c r="A184" s="241">
        <v>1999</v>
      </c>
      <c r="B184" s="744" t="str">
        <f t="shared" si="162"/>
        <v>H11</v>
      </c>
      <c r="C184" s="242" t="s">
        <v>8285</v>
      </c>
      <c r="D184" s="243" t="s">
        <v>8285</v>
      </c>
      <c r="E184" s="244">
        <v>51</v>
      </c>
      <c r="F184" s="245">
        <v>1</v>
      </c>
      <c r="G184" s="246">
        <f t="shared" si="161"/>
        <v>52</v>
      </c>
      <c r="H184" s="243" t="s">
        <v>8253</v>
      </c>
    </row>
    <row r="185" spans="1:8" ht="18" customHeight="1">
      <c r="A185" s="241">
        <v>1999</v>
      </c>
      <c r="B185" s="744" t="str">
        <f t="shared" si="162"/>
        <v>H11</v>
      </c>
      <c r="C185" s="242" t="s">
        <v>8146</v>
      </c>
      <c r="D185" s="243" t="s">
        <v>8316</v>
      </c>
      <c r="E185" s="244">
        <v>18</v>
      </c>
      <c r="F185" s="245">
        <v>1</v>
      </c>
      <c r="G185" s="246">
        <f t="shared" si="161"/>
        <v>19</v>
      </c>
      <c r="H185" s="243" t="s">
        <v>8257</v>
      </c>
    </row>
    <row r="186" spans="1:8" ht="18" customHeight="1">
      <c r="A186" s="241">
        <v>1999</v>
      </c>
      <c r="B186" s="744" t="str">
        <f t="shared" si="162"/>
        <v>H11</v>
      </c>
      <c r="C186" s="242" t="s">
        <v>8335</v>
      </c>
      <c r="D186" s="243" t="s">
        <v>8336</v>
      </c>
      <c r="E186" s="244">
        <v>79</v>
      </c>
      <c r="F186" s="245">
        <v>0</v>
      </c>
      <c r="G186" s="246">
        <f t="shared" si="161"/>
        <v>79</v>
      </c>
      <c r="H186" s="243" t="s">
        <v>8264</v>
      </c>
    </row>
    <row r="187" spans="1:8" ht="18" customHeight="1">
      <c r="A187" s="241">
        <v>1999</v>
      </c>
      <c r="B187" s="744" t="str">
        <f t="shared" si="162"/>
        <v>H11</v>
      </c>
      <c r="C187" s="242" t="s">
        <v>8148</v>
      </c>
      <c r="D187" s="243" t="s">
        <v>8317</v>
      </c>
      <c r="E187" s="244">
        <v>35</v>
      </c>
      <c r="F187" s="245">
        <v>0</v>
      </c>
      <c r="G187" s="246">
        <f t="shared" si="161"/>
        <v>35</v>
      </c>
      <c r="H187" s="243" t="s">
        <v>8292</v>
      </c>
    </row>
    <row r="188" spans="1:8" ht="18" customHeight="1">
      <c r="A188" s="241">
        <v>1999</v>
      </c>
      <c r="B188" s="744" t="str">
        <f t="shared" si="162"/>
        <v>H11</v>
      </c>
      <c r="C188" s="242" t="s">
        <v>8151</v>
      </c>
      <c r="D188" s="243" t="s">
        <v>8337</v>
      </c>
      <c r="E188" s="244">
        <v>46</v>
      </c>
      <c r="F188" s="245">
        <v>1</v>
      </c>
      <c r="G188" s="246">
        <f t="shared" si="161"/>
        <v>47</v>
      </c>
      <c r="H188" s="243" t="s">
        <v>8344</v>
      </c>
    </row>
    <row r="189" spans="1:8" ht="18" customHeight="1">
      <c r="A189" s="241">
        <v>1999</v>
      </c>
      <c r="B189" s="744" t="str">
        <f t="shared" si="162"/>
        <v>H11</v>
      </c>
      <c r="C189" s="242" t="s">
        <v>8151</v>
      </c>
      <c r="D189" s="243" t="s">
        <v>8320</v>
      </c>
      <c r="E189" s="244">
        <v>0</v>
      </c>
      <c r="F189" s="245">
        <v>11</v>
      </c>
      <c r="G189" s="246">
        <f t="shared" si="161"/>
        <v>11</v>
      </c>
      <c r="H189" s="243" t="s">
        <v>8292</v>
      </c>
    </row>
    <row r="190" spans="1:8" ht="18" customHeight="1">
      <c r="A190" s="241">
        <v>1999</v>
      </c>
      <c r="B190" s="744" t="str">
        <f t="shared" si="162"/>
        <v>H11</v>
      </c>
      <c r="C190" s="242" t="s">
        <v>8152</v>
      </c>
      <c r="D190" s="243" t="s">
        <v>8321</v>
      </c>
      <c r="E190" s="244">
        <v>29</v>
      </c>
      <c r="F190" s="245">
        <v>0</v>
      </c>
      <c r="G190" s="246">
        <f t="shared" si="161"/>
        <v>29</v>
      </c>
      <c r="H190" s="243" t="s">
        <v>8282</v>
      </c>
    </row>
    <row r="191" spans="1:8" ht="18" customHeight="1">
      <c r="A191" s="241">
        <v>1999</v>
      </c>
      <c r="B191" s="744" t="str">
        <f t="shared" si="162"/>
        <v>H11</v>
      </c>
      <c r="C191" s="242" t="s">
        <v>8153</v>
      </c>
      <c r="D191" s="243" t="s">
        <v>8345</v>
      </c>
      <c r="E191" s="244">
        <v>53</v>
      </c>
      <c r="F191" s="245">
        <v>0</v>
      </c>
      <c r="G191" s="246">
        <f t="shared" si="161"/>
        <v>53</v>
      </c>
      <c r="H191" s="243" t="s">
        <v>8346</v>
      </c>
    </row>
    <row r="192" spans="1:8" ht="18" customHeight="1">
      <c r="A192" s="241">
        <v>2000</v>
      </c>
      <c r="B192" s="744" t="str">
        <f t="shared" si="162"/>
        <v>H12</v>
      </c>
      <c r="C192" s="242" t="s">
        <v>8135</v>
      </c>
      <c r="D192" s="243" t="s">
        <v>8300</v>
      </c>
      <c r="E192" s="244">
        <v>195</v>
      </c>
      <c r="F192" s="245">
        <v>18</v>
      </c>
      <c r="G192" s="246">
        <f t="shared" si="161"/>
        <v>213</v>
      </c>
      <c r="H192" s="243" t="s">
        <v>8327</v>
      </c>
    </row>
    <row r="193" spans="1:8" ht="18" customHeight="1">
      <c r="A193" s="241">
        <v>2000</v>
      </c>
      <c r="B193" s="744" t="str">
        <f t="shared" si="162"/>
        <v>H12</v>
      </c>
      <c r="C193" s="242" t="s">
        <v>8135</v>
      </c>
      <c r="D193" s="243" t="s">
        <v>8339</v>
      </c>
      <c r="E193" s="244">
        <v>70</v>
      </c>
      <c r="F193" s="245">
        <v>0</v>
      </c>
      <c r="G193" s="246">
        <f t="shared" si="161"/>
        <v>70</v>
      </c>
      <c r="H193" s="243" t="s">
        <v>8307</v>
      </c>
    </row>
    <row r="194" spans="1:8" ht="18" customHeight="1">
      <c r="A194" s="241">
        <v>2000</v>
      </c>
      <c r="B194" s="744" t="str">
        <f t="shared" si="162"/>
        <v>H12</v>
      </c>
      <c r="C194" s="242" t="s">
        <v>8135</v>
      </c>
      <c r="D194" s="243" t="s">
        <v>8301</v>
      </c>
      <c r="E194" s="244">
        <v>0</v>
      </c>
      <c r="F194" s="245">
        <v>31</v>
      </c>
      <c r="G194" s="246">
        <f t="shared" si="161"/>
        <v>31</v>
      </c>
      <c r="H194" s="243" t="s">
        <v>8334</v>
      </c>
    </row>
    <row r="195" spans="1:8" ht="18" customHeight="1">
      <c r="A195" s="241">
        <v>2000</v>
      </c>
      <c r="B195" s="744" t="str">
        <f t="shared" si="162"/>
        <v>H12</v>
      </c>
      <c r="C195" s="242" t="s">
        <v>8280</v>
      </c>
      <c r="D195" s="243" t="s">
        <v>8302</v>
      </c>
      <c r="E195" s="244">
        <v>182</v>
      </c>
      <c r="F195" s="245">
        <v>0</v>
      </c>
      <c r="G195" s="246">
        <f t="shared" si="161"/>
        <v>182</v>
      </c>
      <c r="H195" s="243" t="s">
        <v>8347</v>
      </c>
    </row>
    <row r="196" spans="1:8" ht="18" customHeight="1">
      <c r="A196" s="241">
        <v>2000</v>
      </c>
      <c r="B196" s="744" t="str">
        <f t="shared" si="162"/>
        <v>H12</v>
      </c>
      <c r="C196" s="242" t="s">
        <v>8280</v>
      </c>
      <c r="D196" s="243" t="s">
        <v>8328</v>
      </c>
      <c r="E196" s="244">
        <v>59</v>
      </c>
      <c r="F196" s="245">
        <v>0</v>
      </c>
      <c r="G196" s="246">
        <f t="shared" ref="G196:G259" si="163">SUM(E196:F196)</f>
        <v>59</v>
      </c>
      <c r="H196" s="243" t="s">
        <v>8292</v>
      </c>
    </row>
    <row r="197" spans="1:8" ht="18" customHeight="1">
      <c r="A197" s="241">
        <v>2000</v>
      </c>
      <c r="B197" s="744" t="str">
        <f t="shared" si="162"/>
        <v>H12</v>
      </c>
      <c r="C197" s="242" t="s">
        <v>8280</v>
      </c>
      <c r="D197" s="243" t="s">
        <v>8342</v>
      </c>
      <c r="E197" s="244">
        <v>11</v>
      </c>
      <c r="F197" s="245">
        <v>0</v>
      </c>
      <c r="G197" s="246">
        <f t="shared" si="163"/>
        <v>11</v>
      </c>
      <c r="H197" s="243" t="s">
        <v>8348</v>
      </c>
    </row>
    <row r="198" spans="1:8" ht="18" customHeight="1">
      <c r="A198" s="241">
        <v>2000</v>
      </c>
      <c r="B198" s="744" t="str">
        <f t="shared" si="162"/>
        <v>H12</v>
      </c>
      <c r="C198" s="242" t="s">
        <v>8330</v>
      </c>
      <c r="D198" s="243" t="s">
        <v>8349</v>
      </c>
      <c r="E198" s="244">
        <v>54</v>
      </c>
      <c r="F198" s="245">
        <v>0</v>
      </c>
      <c r="G198" s="246">
        <f t="shared" si="163"/>
        <v>54</v>
      </c>
      <c r="H198" s="243" t="s">
        <v>8350</v>
      </c>
    </row>
    <row r="199" spans="1:8" ht="18" customHeight="1">
      <c r="A199" s="241">
        <v>2000</v>
      </c>
      <c r="B199" s="744" t="str">
        <f t="shared" si="162"/>
        <v>H12</v>
      </c>
      <c r="C199" s="242" t="s">
        <v>8330</v>
      </c>
      <c r="D199" s="243" t="s">
        <v>8332</v>
      </c>
      <c r="E199" s="244">
        <v>8</v>
      </c>
      <c r="F199" s="245">
        <v>0</v>
      </c>
      <c r="G199" s="246">
        <f t="shared" si="163"/>
        <v>8</v>
      </c>
      <c r="H199" s="243" t="s">
        <v>8299</v>
      </c>
    </row>
    <row r="200" spans="1:8" ht="18" customHeight="1">
      <c r="A200" s="241">
        <v>2000</v>
      </c>
      <c r="B200" s="744" t="str">
        <f t="shared" si="162"/>
        <v>H12</v>
      </c>
      <c r="C200" s="242" t="s">
        <v>8136</v>
      </c>
      <c r="D200" s="243" t="s">
        <v>8218</v>
      </c>
      <c r="E200" s="244">
        <v>276</v>
      </c>
      <c r="F200" s="245">
        <v>0</v>
      </c>
      <c r="G200" s="246">
        <f t="shared" si="163"/>
        <v>276</v>
      </c>
      <c r="H200" s="243" t="s">
        <v>8347</v>
      </c>
    </row>
    <row r="201" spans="1:8" ht="18" customHeight="1">
      <c r="A201" s="241">
        <v>2000</v>
      </c>
      <c r="B201" s="744" t="str">
        <f t="shared" si="162"/>
        <v>H12</v>
      </c>
      <c r="C201" s="242" t="s">
        <v>8136</v>
      </c>
      <c r="D201" s="243" t="s">
        <v>8306</v>
      </c>
      <c r="E201" s="244">
        <v>0</v>
      </c>
      <c r="F201" s="245">
        <v>20</v>
      </c>
      <c r="G201" s="246">
        <f t="shared" si="163"/>
        <v>20</v>
      </c>
      <c r="H201" s="243" t="s">
        <v>8289</v>
      </c>
    </row>
    <row r="202" spans="1:8" ht="18" customHeight="1">
      <c r="A202" s="241">
        <v>2000</v>
      </c>
      <c r="B202" s="744" t="str">
        <f t="shared" si="162"/>
        <v>H12</v>
      </c>
      <c r="C202" s="242" t="s">
        <v>8138</v>
      </c>
      <c r="D202" s="243" t="s">
        <v>8248</v>
      </c>
      <c r="E202" s="244">
        <v>56</v>
      </c>
      <c r="F202" s="245">
        <v>0</v>
      </c>
      <c r="G202" s="246">
        <f t="shared" si="163"/>
        <v>56</v>
      </c>
      <c r="H202" s="243" t="s">
        <v>8261</v>
      </c>
    </row>
    <row r="203" spans="1:8" ht="18" customHeight="1">
      <c r="A203" s="241">
        <v>2000</v>
      </c>
      <c r="B203" s="744" t="str">
        <f t="shared" si="162"/>
        <v>H12</v>
      </c>
      <c r="C203" s="242" t="s">
        <v>8149</v>
      </c>
      <c r="D203" s="243" t="s">
        <v>8223</v>
      </c>
      <c r="E203" s="244">
        <v>49</v>
      </c>
      <c r="F203" s="245">
        <v>0</v>
      </c>
      <c r="G203" s="246">
        <f t="shared" si="163"/>
        <v>49</v>
      </c>
      <c r="H203" s="243" t="s">
        <v>8260</v>
      </c>
    </row>
    <row r="204" spans="1:8" ht="18" customHeight="1">
      <c r="A204" s="241">
        <v>2000</v>
      </c>
      <c r="B204" s="744" t="str">
        <f t="shared" si="162"/>
        <v>H12</v>
      </c>
      <c r="C204" s="242" t="s">
        <v>8150</v>
      </c>
      <c r="D204" s="243" t="s">
        <v>8309</v>
      </c>
      <c r="E204" s="244">
        <v>56</v>
      </c>
      <c r="F204" s="245">
        <v>0</v>
      </c>
      <c r="G204" s="246">
        <f t="shared" si="163"/>
        <v>56</v>
      </c>
      <c r="H204" s="243" t="s">
        <v>8311</v>
      </c>
    </row>
    <row r="205" spans="1:8" ht="18" customHeight="1">
      <c r="A205" s="241">
        <v>2000</v>
      </c>
      <c r="B205" s="744" t="str">
        <f t="shared" si="162"/>
        <v>H12</v>
      </c>
      <c r="C205" s="242" t="s">
        <v>8139</v>
      </c>
      <c r="D205" s="243" t="s">
        <v>8310</v>
      </c>
      <c r="E205" s="244">
        <v>66</v>
      </c>
      <c r="F205" s="245">
        <v>0</v>
      </c>
      <c r="G205" s="246">
        <f t="shared" si="163"/>
        <v>66</v>
      </c>
      <c r="H205" s="243" t="s">
        <v>8283</v>
      </c>
    </row>
    <row r="206" spans="1:8" ht="18" customHeight="1">
      <c r="A206" s="241">
        <v>2000</v>
      </c>
      <c r="B206" s="744" t="str">
        <f t="shared" si="162"/>
        <v>H12</v>
      </c>
      <c r="C206" s="242" t="s">
        <v>8137</v>
      </c>
      <c r="D206" s="243" t="s">
        <v>8312</v>
      </c>
      <c r="E206" s="244">
        <v>107</v>
      </c>
      <c r="F206" s="245">
        <v>0</v>
      </c>
      <c r="G206" s="246">
        <f t="shared" si="163"/>
        <v>107</v>
      </c>
      <c r="H206" s="243" t="s">
        <v>8315</v>
      </c>
    </row>
    <row r="207" spans="1:8" ht="18" customHeight="1">
      <c r="A207" s="241">
        <v>2000</v>
      </c>
      <c r="B207" s="744" t="str">
        <f t="shared" si="162"/>
        <v>H12</v>
      </c>
      <c r="C207" s="242" t="s">
        <v>8144</v>
      </c>
      <c r="D207" s="243" t="s">
        <v>8313</v>
      </c>
      <c r="E207" s="244">
        <v>13</v>
      </c>
      <c r="F207" s="245">
        <v>0</v>
      </c>
      <c r="G207" s="246">
        <f t="shared" si="163"/>
        <v>13</v>
      </c>
      <c r="H207" s="243" t="s">
        <v>8238</v>
      </c>
    </row>
    <row r="208" spans="1:8" ht="18" customHeight="1">
      <c r="A208" s="241">
        <v>2000</v>
      </c>
      <c r="B208" s="744" t="str">
        <f t="shared" si="162"/>
        <v>H12</v>
      </c>
      <c r="C208" s="242" t="s">
        <v>8140</v>
      </c>
      <c r="D208" s="243" t="s">
        <v>8314</v>
      </c>
      <c r="E208" s="244">
        <v>117</v>
      </c>
      <c r="F208" s="245">
        <v>5</v>
      </c>
      <c r="G208" s="246">
        <f t="shared" si="163"/>
        <v>122</v>
      </c>
      <c r="H208" s="243" t="s">
        <v>8325</v>
      </c>
    </row>
    <row r="209" spans="1:8" ht="18" customHeight="1">
      <c r="A209" s="241">
        <v>2000</v>
      </c>
      <c r="B209" s="744" t="str">
        <f t="shared" si="162"/>
        <v>H12</v>
      </c>
      <c r="C209" s="242" t="s">
        <v>8285</v>
      </c>
      <c r="D209" s="243" t="s">
        <v>8285</v>
      </c>
      <c r="E209" s="244">
        <v>45</v>
      </c>
      <c r="F209" s="245">
        <v>1</v>
      </c>
      <c r="G209" s="246">
        <f t="shared" si="163"/>
        <v>46</v>
      </c>
      <c r="H209" s="243" t="s">
        <v>8266</v>
      </c>
    </row>
    <row r="210" spans="1:8" ht="18" customHeight="1">
      <c r="A210" s="241">
        <v>2000</v>
      </c>
      <c r="B210" s="744" t="str">
        <f t="shared" si="162"/>
        <v>H12</v>
      </c>
      <c r="C210" s="242" t="s">
        <v>8146</v>
      </c>
      <c r="D210" s="243" t="s">
        <v>8316</v>
      </c>
      <c r="E210" s="244">
        <v>25</v>
      </c>
      <c r="F210" s="245">
        <v>2</v>
      </c>
      <c r="G210" s="246">
        <f t="shared" si="163"/>
        <v>27</v>
      </c>
      <c r="H210" s="243" t="s">
        <v>8268</v>
      </c>
    </row>
    <row r="211" spans="1:8" ht="18" customHeight="1">
      <c r="A211" s="241">
        <v>2000</v>
      </c>
      <c r="B211" s="744" t="str">
        <f t="shared" ref="B211:B273" si="164">TEXT(DATE(A211,4,1),"ge")</f>
        <v>H12</v>
      </c>
      <c r="C211" s="242" t="s">
        <v>8335</v>
      </c>
      <c r="D211" s="243" t="s">
        <v>8336</v>
      </c>
      <c r="E211" s="244">
        <v>84</v>
      </c>
      <c r="F211" s="245">
        <v>6</v>
      </c>
      <c r="G211" s="246">
        <f t="shared" si="163"/>
        <v>90</v>
      </c>
      <c r="H211" s="243" t="s">
        <v>8274</v>
      </c>
    </row>
    <row r="212" spans="1:8" ht="18" customHeight="1">
      <c r="A212" s="241">
        <v>2000</v>
      </c>
      <c r="B212" s="744" t="str">
        <f t="shared" si="164"/>
        <v>H12</v>
      </c>
      <c r="C212" s="242" t="s">
        <v>8148</v>
      </c>
      <c r="D212" s="243" t="s">
        <v>8317</v>
      </c>
      <c r="E212" s="244">
        <v>33</v>
      </c>
      <c r="F212" s="245">
        <v>0</v>
      </c>
      <c r="G212" s="246">
        <f t="shared" si="163"/>
        <v>33</v>
      </c>
      <c r="H212" s="243" t="s">
        <v>8307</v>
      </c>
    </row>
    <row r="213" spans="1:8" ht="18" customHeight="1">
      <c r="A213" s="241">
        <v>2000</v>
      </c>
      <c r="B213" s="744" t="str">
        <f t="shared" si="164"/>
        <v>H12</v>
      </c>
      <c r="C213" s="242" t="s">
        <v>8151</v>
      </c>
      <c r="D213" s="243" t="s">
        <v>8337</v>
      </c>
      <c r="E213" s="244">
        <v>44</v>
      </c>
      <c r="F213" s="245">
        <v>2</v>
      </c>
      <c r="G213" s="246">
        <f t="shared" si="163"/>
        <v>46</v>
      </c>
      <c r="H213" s="243" t="s">
        <v>8351</v>
      </c>
    </row>
    <row r="214" spans="1:8" ht="18" customHeight="1">
      <c r="A214" s="241">
        <v>2000</v>
      </c>
      <c r="B214" s="744" t="str">
        <f t="shared" si="164"/>
        <v>H12</v>
      </c>
      <c r="C214" s="242" t="s">
        <v>8151</v>
      </c>
      <c r="D214" s="243" t="s">
        <v>8320</v>
      </c>
      <c r="E214" s="244">
        <v>0</v>
      </c>
      <c r="F214" s="245">
        <v>7</v>
      </c>
      <c r="G214" s="246">
        <f t="shared" si="163"/>
        <v>7</v>
      </c>
      <c r="H214" s="243" t="s">
        <v>8307</v>
      </c>
    </row>
    <row r="215" spans="1:8" ht="18" customHeight="1">
      <c r="A215" s="241">
        <v>2000</v>
      </c>
      <c r="B215" s="744" t="str">
        <f t="shared" si="164"/>
        <v>H12</v>
      </c>
      <c r="C215" s="242" t="s">
        <v>8152</v>
      </c>
      <c r="D215" s="243" t="s">
        <v>8321</v>
      </c>
      <c r="E215" s="244">
        <v>18</v>
      </c>
      <c r="F215" s="245">
        <v>1</v>
      </c>
      <c r="G215" s="246">
        <f t="shared" si="163"/>
        <v>19</v>
      </c>
      <c r="H215" s="243" t="s">
        <v>8292</v>
      </c>
    </row>
    <row r="216" spans="1:8" ht="18" customHeight="1">
      <c r="A216" s="241">
        <v>2001</v>
      </c>
      <c r="B216" s="744" t="str">
        <f t="shared" si="164"/>
        <v>H13</v>
      </c>
      <c r="C216" s="242" t="s">
        <v>8135</v>
      </c>
      <c r="D216" s="243" t="s">
        <v>8300</v>
      </c>
      <c r="E216" s="244">
        <v>188</v>
      </c>
      <c r="F216" s="245">
        <v>19</v>
      </c>
      <c r="G216" s="246">
        <f t="shared" si="163"/>
        <v>207</v>
      </c>
      <c r="H216" s="243" t="s">
        <v>8341</v>
      </c>
    </row>
    <row r="217" spans="1:8" ht="18" customHeight="1">
      <c r="A217" s="241">
        <v>2001</v>
      </c>
      <c r="B217" s="744" t="str">
        <f t="shared" si="164"/>
        <v>H13</v>
      </c>
      <c r="C217" s="242" t="s">
        <v>8135</v>
      </c>
      <c r="D217" s="243" t="s">
        <v>8352</v>
      </c>
      <c r="E217" s="244">
        <v>91</v>
      </c>
      <c r="F217" s="245">
        <v>0</v>
      </c>
      <c r="G217" s="246">
        <f t="shared" si="163"/>
        <v>91</v>
      </c>
      <c r="H217" s="243" t="s">
        <v>8257</v>
      </c>
    </row>
    <row r="218" spans="1:8" ht="18" customHeight="1">
      <c r="A218" s="241">
        <v>2001</v>
      </c>
      <c r="B218" s="744" t="str">
        <f t="shared" si="164"/>
        <v>H13</v>
      </c>
      <c r="C218" s="242" t="s">
        <v>8135</v>
      </c>
      <c r="D218" s="243" t="s">
        <v>8301</v>
      </c>
      <c r="E218" s="244">
        <v>0</v>
      </c>
      <c r="F218" s="245">
        <v>26</v>
      </c>
      <c r="G218" s="246">
        <f t="shared" si="163"/>
        <v>26</v>
      </c>
      <c r="H218" s="243" t="s">
        <v>8253</v>
      </c>
    </row>
    <row r="219" spans="1:8" ht="18" customHeight="1">
      <c r="A219" s="241">
        <v>2001</v>
      </c>
      <c r="B219" s="744" t="str">
        <f t="shared" si="164"/>
        <v>H13</v>
      </c>
      <c r="C219" s="242" t="s">
        <v>8280</v>
      </c>
      <c r="D219" s="243" t="s">
        <v>8302</v>
      </c>
      <c r="E219" s="244">
        <v>166</v>
      </c>
      <c r="F219" s="245">
        <v>0</v>
      </c>
      <c r="G219" s="246">
        <f t="shared" si="163"/>
        <v>166</v>
      </c>
      <c r="H219" s="243" t="s">
        <v>8353</v>
      </c>
    </row>
    <row r="220" spans="1:8" ht="18" customHeight="1">
      <c r="A220" s="241">
        <v>2001</v>
      </c>
      <c r="B220" s="744" t="str">
        <f t="shared" si="164"/>
        <v>H13</v>
      </c>
      <c r="C220" s="242" t="s">
        <v>8280</v>
      </c>
      <c r="D220" s="243" t="s">
        <v>8342</v>
      </c>
      <c r="E220" s="244">
        <v>11</v>
      </c>
      <c r="F220" s="245">
        <v>0</v>
      </c>
      <c r="G220" s="246">
        <f t="shared" si="163"/>
        <v>11</v>
      </c>
      <c r="H220" s="243" t="s">
        <v>8354</v>
      </c>
    </row>
    <row r="221" spans="1:8" ht="18" customHeight="1">
      <c r="A221" s="241">
        <v>2001</v>
      </c>
      <c r="B221" s="744" t="str">
        <f t="shared" si="164"/>
        <v>H13</v>
      </c>
      <c r="C221" s="242" t="s">
        <v>8330</v>
      </c>
      <c r="D221" s="243" t="s">
        <v>8332</v>
      </c>
      <c r="E221" s="244">
        <v>6</v>
      </c>
      <c r="F221" s="245">
        <v>0</v>
      </c>
      <c r="G221" s="246">
        <f t="shared" si="163"/>
        <v>6</v>
      </c>
      <c r="H221" s="243" t="s">
        <v>8355</v>
      </c>
    </row>
    <row r="222" spans="1:8" ht="18" customHeight="1">
      <c r="A222" s="241">
        <v>2001</v>
      </c>
      <c r="B222" s="744" t="str">
        <f t="shared" si="164"/>
        <v>H13</v>
      </c>
      <c r="C222" s="242" t="s">
        <v>8330</v>
      </c>
      <c r="D222" s="243" t="s">
        <v>8356</v>
      </c>
      <c r="E222" s="244">
        <v>16</v>
      </c>
      <c r="F222" s="245">
        <v>0</v>
      </c>
      <c r="G222" s="246">
        <f t="shared" si="163"/>
        <v>16</v>
      </c>
      <c r="H222" s="243" t="s">
        <v>8305</v>
      </c>
    </row>
    <row r="223" spans="1:8" ht="18" customHeight="1">
      <c r="A223" s="241">
        <v>2001</v>
      </c>
      <c r="B223" s="744" t="str">
        <f t="shared" si="164"/>
        <v>H13</v>
      </c>
      <c r="C223" s="242" t="s">
        <v>8136</v>
      </c>
      <c r="D223" s="243" t="s">
        <v>8218</v>
      </c>
      <c r="E223" s="244">
        <v>294</v>
      </c>
      <c r="F223" s="245">
        <v>0</v>
      </c>
      <c r="G223" s="246">
        <f t="shared" si="163"/>
        <v>294</v>
      </c>
      <c r="H223" s="243" t="s">
        <v>8353</v>
      </c>
    </row>
    <row r="224" spans="1:8" ht="18" customHeight="1">
      <c r="A224" s="241">
        <v>2001</v>
      </c>
      <c r="B224" s="744" t="str">
        <f t="shared" si="164"/>
        <v>H13</v>
      </c>
      <c r="C224" s="242" t="s">
        <v>8136</v>
      </c>
      <c r="D224" s="243" t="s">
        <v>8306</v>
      </c>
      <c r="E224" s="244">
        <v>0</v>
      </c>
      <c r="F224" s="245">
        <v>17</v>
      </c>
      <c r="G224" s="246">
        <f t="shared" si="163"/>
        <v>17</v>
      </c>
      <c r="H224" s="243" t="s">
        <v>8303</v>
      </c>
    </row>
    <row r="225" spans="1:8" ht="18" customHeight="1">
      <c r="A225" s="241">
        <v>2001</v>
      </c>
      <c r="B225" s="744" t="str">
        <f t="shared" si="164"/>
        <v>H13</v>
      </c>
      <c r="C225" s="242" t="s">
        <v>8290</v>
      </c>
      <c r="D225" s="243" t="s">
        <v>8324</v>
      </c>
      <c r="E225" s="244">
        <v>363</v>
      </c>
      <c r="F225" s="245">
        <v>9</v>
      </c>
      <c r="G225" s="246">
        <f t="shared" si="163"/>
        <v>372</v>
      </c>
      <c r="H225" s="243" t="s">
        <v>8284</v>
      </c>
    </row>
    <row r="226" spans="1:8" ht="18" customHeight="1">
      <c r="A226" s="241">
        <v>2001</v>
      </c>
      <c r="B226" s="744" t="str">
        <f t="shared" si="164"/>
        <v>H13</v>
      </c>
      <c r="C226" s="242" t="s">
        <v>8138</v>
      </c>
      <c r="D226" s="243" t="s">
        <v>8248</v>
      </c>
      <c r="E226" s="244">
        <v>60</v>
      </c>
      <c r="F226" s="245">
        <v>0</v>
      </c>
      <c r="G226" s="246">
        <f t="shared" si="163"/>
        <v>60</v>
      </c>
      <c r="H226" s="243" t="s">
        <v>8259</v>
      </c>
    </row>
    <row r="227" spans="1:8" ht="18" customHeight="1">
      <c r="A227" s="241">
        <v>2001</v>
      </c>
      <c r="B227" s="744" t="str">
        <f t="shared" si="164"/>
        <v>H13</v>
      </c>
      <c r="C227" s="242" t="s">
        <v>8149</v>
      </c>
      <c r="D227" s="243" t="s">
        <v>8223</v>
      </c>
      <c r="E227" s="244">
        <v>36</v>
      </c>
      <c r="F227" s="245">
        <v>0</v>
      </c>
      <c r="G227" s="246">
        <f t="shared" si="163"/>
        <v>36</v>
      </c>
      <c r="H227" s="243" t="s">
        <v>8240</v>
      </c>
    </row>
    <row r="228" spans="1:8" ht="18" customHeight="1">
      <c r="A228" s="241">
        <v>2001</v>
      </c>
      <c r="B228" s="744" t="str">
        <f t="shared" si="164"/>
        <v>H13</v>
      </c>
      <c r="C228" s="242" t="s">
        <v>8150</v>
      </c>
      <c r="D228" s="243" t="s">
        <v>8309</v>
      </c>
      <c r="E228" s="244">
        <v>45</v>
      </c>
      <c r="F228" s="245">
        <v>0</v>
      </c>
      <c r="G228" s="246">
        <f t="shared" si="163"/>
        <v>45</v>
      </c>
      <c r="H228" s="243" t="s">
        <v>8333</v>
      </c>
    </row>
    <row r="229" spans="1:8" ht="18" customHeight="1">
      <c r="A229" s="241">
        <v>2001</v>
      </c>
      <c r="B229" s="744" t="str">
        <f t="shared" si="164"/>
        <v>H13</v>
      </c>
      <c r="C229" s="242" t="s">
        <v>8137</v>
      </c>
      <c r="D229" s="243" t="s">
        <v>8312</v>
      </c>
      <c r="E229" s="244">
        <v>116</v>
      </c>
      <c r="F229" s="245">
        <v>0</v>
      </c>
      <c r="G229" s="246">
        <f t="shared" si="163"/>
        <v>116</v>
      </c>
      <c r="H229" s="243" t="s">
        <v>8325</v>
      </c>
    </row>
    <row r="230" spans="1:8" ht="18" customHeight="1">
      <c r="A230" s="241">
        <v>2001</v>
      </c>
      <c r="B230" s="744" t="str">
        <f t="shared" si="164"/>
        <v>H13</v>
      </c>
      <c r="C230" s="242" t="s">
        <v>8144</v>
      </c>
      <c r="D230" s="243" t="s">
        <v>8313</v>
      </c>
      <c r="E230" s="244">
        <v>25</v>
      </c>
      <c r="F230" s="245">
        <v>0</v>
      </c>
      <c r="G230" s="246">
        <f t="shared" si="163"/>
        <v>25</v>
      </c>
      <c r="H230" s="243" t="s">
        <v>8261</v>
      </c>
    </row>
    <row r="231" spans="1:8" ht="18" customHeight="1">
      <c r="A231" s="241">
        <v>2001</v>
      </c>
      <c r="B231" s="744" t="str">
        <f t="shared" si="164"/>
        <v>H13</v>
      </c>
      <c r="C231" s="242" t="s">
        <v>8140</v>
      </c>
      <c r="D231" s="243" t="s">
        <v>8314</v>
      </c>
      <c r="E231" s="244">
        <v>109</v>
      </c>
      <c r="F231" s="245">
        <v>4</v>
      </c>
      <c r="G231" s="246">
        <f t="shared" si="163"/>
        <v>113</v>
      </c>
      <c r="H231" s="243" t="s">
        <v>8334</v>
      </c>
    </row>
    <row r="232" spans="1:8" ht="18" customHeight="1">
      <c r="A232" s="241">
        <v>2001</v>
      </c>
      <c r="B232" s="744" t="str">
        <f t="shared" si="164"/>
        <v>H13</v>
      </c>
      <c r="C232" s="242" t="s">
        <v>8285</v>
      </c>
      <c r="D232" s="243" t="s">
        <v>8285</v>
      </c>
      <c r="E232" s="244">
        <v>41</v>
      </c>
      <c r="F232" s="245">
        <v>2</v>
      </c>
      <c r="G232" s="246">
        <f t="shared" si="163"/>
        <v>43</v>
      </c>
      <c r="H232" s="243" t="s">
        <v>8246</v>
      </c>
    </row>
    <row r="233" spans="1:8" ht="18" customHeight="1">
      <c r="A233" s="241">
        <v>2001</v>
      </c>
      <c r="B233" s="744" t="str">
        <f t="shared" si="164"/>
        <v>H13</v>
      </c>
      <c r="C233" s="242" t="s">
        <v>8335</v>
      </c>
      <c r="D233" s="243" t="s">
        <v>8336</v>
      </c>
      <c r="E233" s="244">
        <v>66</v>
      </c>
      <c r="F233" s="245">
        <v>9</v>
      </c>
      <c r="G233" s="246">
        <f t="shared" si="163"/>
        <v>75</v>
      </c>
      <c r="H233" s="243" t="s">
        <v>8282</v>
      </c>
    </row>
    <row r="234" spans="1:8" ht="18" customHeight="1">
      <c r="A234" s="241">
        <v>2001</v>
      </c>
      <c r="B234" s="744" t="str">
        <f t="shared" si="164"/>
        <v>H13</v>
      </c>
      <c r="C234" s="242" t="s">
        <v>8148</v>
      </c>
      <c r="D234" s="243" t="s">
        <v>8317</v>
      </c>
      <c r="E234" s="244">
        <v>52</v>
      </c>
      <c r="F234" s="245">
        <v>0</v>
      </c>
      <c r="G234" s="246">
        <f t="shared" si="163"/>
        <v>52</v>
      </c>
      <c r="H234" s="243" t="s">
        <v>8257</v>
      </c>
    </row>
    <row r="235" spans="1:8" ht="18" customHeight="1">
      <c r="A235" s="241">
        <v>2001</v>
      </c>
      <c r="B235" s="744" t="str">
        <f t="shared" si="164"/>
        <v>H13</v>
      </c>
      <c r="C235" s="242" t="s">
        <v>8151</v>
      </c>
      <c r="D235" s="243" t="s">
        <v>8337</v>
      </c>
      <c r="E235" s="244">
        <v>47</v>
      </c>
      <c r="F235" s="245">
        <v>1</v>
      </c>
      <c r="G235" s="246">
        <f t="shared" si="163"/>
        <v>48</v>
      </c>
      <c r="H235" s="243" t="s">
        <v>8357</v>
      </c>
    </row>
    <row r="236" spans="1:8" ht="18" customHeight="1">
      <c r="A236" s="241">
        <v>2001</v>
      </c>
      <c r="B236" s="744" t="str">
        <f t="shared" si="164"/>
        <v>H13</v>
      </c>
      <c r="C236" s="242" t="s">
        <v>8151</v>
      </c>
      <c r="D236" s="243" t="s">
        <v>8320</v>
      </c>
      <c r="E236" s="244">
        <v>0</v>
      </c>
      <c r="F236" s="245">
        <v>11</v>
      </c>
      <c r="G236" s="246">
        <f t="shared" si="163"/>
        <v>11</v>
      </c>
      <c r="H236" s="243" t="s">
        <v>8257</v>
      </c>
    </row>
    <row r="237" spans="1:8" ht="18" customHeight="1">
      <c r="A237" s="241">
        <v>2001</v>
      </c>
      <c r="B237" s="744" t="str">
        <f t="shared" si="164"/>
        <v>H13</v>
      </c>
      <c r="C237" s="242" t="s">
        <v>8152</v>
      </c>
      <c r="D237" s="243" t="s">
        <v>8321</v>
      </c>
      <c r="E237" s="244">
        <v>27</v>
      </c>
      <c r="F237" s="245">
        <v>1</v>
      </c>
      <c r="G237" s="246">
        <f t="shared" si="163"/>
        <v>28</v>
      </c>
      <c r="H237" s="243" t="s">
        <v>8307</v>
      </c>
    </row>
    <row r="238" spans="1:8" ht="18" customHeight="1">
      <c r="A238" s="241">
        <v>2002</v>
      </c>
      <c r="B238" s="744" t="str">
        <f t="shared" si="164"/>
        <v>H14</v>
      </c>
      <c r="C238" s="242" t="s">
        <v>8135</v>
      </c>
      <c r="D238" s="243" t="s">
        <v>8300</v>
      </c>
      <c r="E238" s="244">
        <v>202</v>
      </c>
      <c r="F238" s="245">
        <v>20</v>
      </c>
      <c r="G238" s="246">
        <f t="shared" si="163"/>
        <v>222</v>
      </c>
      <c r="H238" s="243" t="s">
        <v>8347</v>
      </c>
    </row>
    <row r="239" spans="1:8" ht="18" customHeight="1">
      <c r="A239" s="241">
        <v>2002</v>
      </c>
      <c r="B239" s="744" t="str">
        <f t="shared" si="164"/>
        <v>H14</v>
      </c>
      <c r="C239" s="242" t="s">
        <v>8135</v>
      </c>
      <c r="D239" s="243" t="s">
        <v>8352</v>
      </c>
      <c r="E239" s="244">
        <v>98</v>
      </c>
      <c r="F239" s="245">
        <v>0</v>
      </c>
      <c r="G239" s="246">
        <f t="shared" si="163"/>
        <v>98</v>
      </c>
      <c r="H239" s="243" t="s">
        <v>8268</v>
      </c>
    </row>
    <row r="240" spans="1:8" ht="18" customHeight="1">
      <c r="A240" s="241">
        <v>2002</v>
      </c>
      <c r="B240" s="744" t="str">
        <f t="shared" si="164"/>
        <v>H14</v>
      </c>
      <c r="C240" s="242" t="s">
        <v>8135</v>
      </c>
      <c r="D240" s="243" t="s">
        <v>8301</v>
      </c>
      <c r="E240" s="244">
        <v>0</v>
      </c>
      <c r="F240" s="245">
        <v>33</v>
      </c>
      <c r="G240" s="246">
        <f t="shared" si="163"/>
        <v>33</v>
      </c>
      <c r="H240" s="243" t="s">
        <v>8266</v>
      </c>
    </row>
    <row r="241" spans="1:8" ht="18" customHeight="1">
      <c r="A241" s="241">
        <v>2002</v>
      </c>
      <c r="B241" s="744" t="str">
        <f t="shared" si="164"/>
        <v>H14</v>
      </c>
      <c r="C241" s="242" t="s">
        <v>8280</v>
      </c>
      <c r="D241" s="243" t="s">
        <v>8302</v>
      </c>
      <c r="E241" s="244">
        <v>143</v>
      </c>
      <c r="F241" s="245">
        <v>0</v>
      </c>
      <c r="G241" s="246">
        <f t="shared" si="163"/>
        <v>143</v>
      </c>
      <c r="H241" s="243" t="s">
        <v>8358</v>
      </c>
    </row>
    <row r="242" spans="1:8" ht="18" customHeight="1">
      <c r="A242" s="241">
        <v>2002</v>
      </c>
      <c r="B242" s="744" t="str">
        <f t="shared" si="164"/>
        <v>H14</v>
      </c>
      <c r="C242" s="242" t="s">
        <v>8280</v>
      </c>
      <c r="D242" s="243" t="s">
        <v>8328</v>
      </c>
      <c r="E242" s="244">
        <v>49</v>
      </c>
      <c r="F242" s="245">
        <v>0</v>
      </c>
      <c r="G242" s="246">
        <f t="shared" si="163"/>
        <v>49</v>
      </c>
      <c r="H242" s="243" t="s">
        <v>8307</v>
      </c>
    </row>
    <row r="243" spans="1:8" ht="18" customHeight="1">
      <c r="A243" s="241">
        <v>2002</v>
      </c>
      <c r="B243" s="744" t="str">
        <f t="shared" si="164"/>
        <v>H14</v>
      </c>
      <c r="C243" s="242" t="s">
        <v>8280</v>
      </c>
      <c r="D243" s="243" t="s">
        <v>8342</v>
      </c>
      <c r="E243" s="244">
        <v>12</v>
      </c>
      <c r="F243" s="245">
        <v>0</v>
      </c>
      <c r="G243" s="246">
        <f t="shared" si="163"/>
        <v>12</v>
      </c>
      <c r="H243" s="243" t="s">
        <v>8359</v>
      </c>
    </row>
    <row r="244" spans="1:8" ht="18" customHeight="1">
      <c r="A244" s="241">
        <v>2002</v>
      </c>
      <c r="B244" s="744" t="str">
        <f t="shared" si="164"/>
        <v>H14</v>
      </c>
      <c r="C244" s="242" t="s">
        <v>8330</v>
      </c>
      <c r="D244" s="243" t="s">
        <v>8332</v>
      </c>
      <c r="E244" s="244">
        <v>6</v>
      </c>
      <c r="F244" s="245">
        <v>0</v>
      </c>
      <c r="G244" s="246">
        <f t="shared" si="163"/>
        <v>6</v>
      </c>
      <c r="H244" s="243" t="s">
        <v>8360</v>
      </c>
    </row>
    <row r="245" spans="1:8" ht="18" customHeight="1">
      <c r="A245" s="241">
        <v>2002</v>
      </c>
      <c r="B245" s="744" t="str">
        <f t="shared" si="164"/>
        <v>H14</v>
      </c>
      <c r="C245" s="242" t="s">
        <v>8136</v>
      </c>
      <c r="D245" s="243" t="s">
        <v>8218</v>
      </c>
      <c r="E245" s="244">
        <v>308</v>
      </c>
      <c r="F245" s="245">
        <v>0</v>
      </c>
      <c r="G245" s="246">
        <f t="shared" si="163"/>
        <v>308</v>
      </c>
      <c r="H245" s="243" t="s">
        <v>8358</v>
      </c>
    </row>
    <row r="246" spans="1:8" ht="18" customHeight="1">
      <c r="A246" s="241">
        <v>2002</v>
      </c>
      <c r="B246" s="744" t="str">
        <f t="shared" si="164"/>
        <v>H14</v>
      </c>
      <c r="C246" s="242" t="s">
        <v>8136</v>
      </c>
      <c r="D246" s="243" t="s">
        <v>8306</v>
      </c>
      <c r="E246" s="244">
        <v>0</v>
      </c>
      <c r="F246" s="245">
        <v>19</v>
      </c>
      <c r="G246" s="246">
        <f t="shared" si="163"/>
        <v>19</v>
      </c>
      <c r="H246" s="243" t="s">
        <v>8322</v>
      </c>
    </row>
    <row r="247" spans="1:8" ht="18" customHeight="1">
      <c r="A247" s="241">
        <v>2002</v>
      </c>
      <c r="B247" s="744" t="str">
        <f t="shared" si="164"/>
        <v>H14</v>
      </c>
      <c r="C247" s="242" t="s">
        <v>8138</v>
      </c>
      <c r="D247" s="243" t="s">
        <v>8248</v>
      </c>
      <c r="E247" s="244">
        <v>98</v>
      </c>
      <c r="F247" s="245">
        <v>0</v>
      </c>
      <c r="G247" s="246">
        <f t="shared" si="163"/>
        <v>98</v>
      </c>
      <c r="H247" s="243" t="s">
        <v>8271</v>
      </c>
    </row>
    <row r="248" spans="1:8" ht="18" customHeight="1">
      <c r="A248" s="241">
        <v>2002</v>
      </c>
      <c r="B248" s="744" t="str">
        <f t="shared" si="164"/>
        <v>H14</v>
      </c>
      <c r="C248" s="242" t="s">
        <v>8149</v>
      </c>
      <c r="D248" s="243" t="s">
        <v>8223</v>
      </c>
      <c r="E248" s="244">
        <v>55</v>
      </c>
      <c r="F248" s="245">
        <v>0</v>
      </c>
      <c r="G248" s="246">
        <f t="shared" si="163"/>
        <v>55</v>
      </c>
      <c r="H248" s="243" t="s">
        <v>8262</v>
      </c>
    </row>
    <row r="249" spans="1:8" ht="18" customHeight="1">
      <c r="A249" s="241">
        <v>2002</v>
      </c>
      <c r="B249" s="744" t="str">
        <f t="shared" si="164"/>
        <v>H14</v>
      </c>
      <c r="C249" s="242" t="s">
        <v>8150</v>
      </c>
      <c r="D249" s="243" t="s">
        <v>8309</v>
      </c>
      <c r="E249" s="244">
        <v>51</v>
      </c>
      <c r="F249" s="245">
        <v>1</v>
      </c>
      <c r="G249" s="246">
        <f t="shared" si="163"/>
        <v>52</v>
      </c>
      <c r="H249" s="243" t="s">
        <v>8275</v>
      </c>
    </row>
    <row r="250" spans="1:8" ht="18" customHeight="1">
      <c r="A250" s="241">
        <v>2002</v>
      </c>
      <c r="B250" s="744" t="str">
        <f t="shared" si="164"/>
        <v>H14</v>
      </c>
      <c r="C250" s="242" t="s">
        <v>8139</v>
      </c>
      <c r="D250" s="243" t="s">
        <v>8310</v>
      </c>
      <c r="E250" s="244">
        <v>64</v>
      </c>
      <c r="F250" s="245">
        <v>0</v>
      </c>
      <c r="G250" s="246">
        <f t="shared" si="163"/>
        <v>64</v>
      </c>
      <c r="H250" s="243" t="s">
        <v>8293</v>
      </c>
    </row>
    <row r="251" spans="1:8" ht="18" customHeight="1">
      <c r="A251" s="241">
        <v>2002</v>
      </c>
      <c r="B251" s="744" t="str">
        <f t="shared" si="164"/>
        <v>H14</v>
      </c>
      <c r="C251" s="242" t="s">
        <v>8137</v>
      </c>
      <c r="D251" s="243" t="s">
        <v>8312</v>
      </c>
      <c r="E251" s="244">
        <v>137</v>
      </c>
      <c r="F251" s="245">
        <v>0</v>
      </c>
      <c r="G251" s="246">
        <f t="shared" si="163"/>
        <v>137</v>
      </c>
      <c r="H251" s="243" t="s">
        <v>8334</v>
      </c>
    </row>
    <row r="252" spans="1:8" ht="18" customHeight="1">
      <c r="A252" s="241">
        <v>2002</v>
      </c>
      <c r="B252" s="744" t="str">
        <f t="shared" si="164"/>
        <v>H14</v>
      </c>
      <c r="C252" s="242" t="s">
        <v>8144</v>
      </c>
      <c r="D252" s="243" t="s">
        <v>8313</v>
      </c>
      <c r="E252" s="244">
        <v>12</v>
      </c>
      <c r="F252" s="245">
        <v>0</v>
      </c>
      <c r="G252" s="246">
        <f t="shared" si="163"/>
        <v>12</v>
      </c>
      <c r="H252" s="243" t="s">
        <v>8259</v>
      </c>
    </row>
    <row r="253" spans="1:8" ht="18" customHeight="1">
      <c r="A253" s="241">
        <v>2002</v>
      </c>
      <c r="B253" s="744" t="str">
        <f t="shared" si="164"/>
        <v>H14</v>
      </c>
      <c r="C253" s="242" t="s">
        <v>8145</v>
      </c>
      <c r="D253" s="243" t="s">
        <v>8361</v>
      </c>
      <c r="E253" s="244">
        <v>65</v>
      </c>
      <c r="F253" s="245">
        <v>0</v>
      </c>
      <c r="G253" s="246">
        <f t="shared" si="163"/>
        <v>65</v>
      </c>
      <c r="H253" s="243" t="s">
        <v>8362</v>
      </c>
    </row>
    <row r="254" spans="1:8" ht="18" customHeight="1">
      <c r="A254" s="241">
        <v>2002</v>
      </c>
      <c r="B254" s="744" t="str">
        <f t="shared" si="164"/>
        <v>H14</v>
      </c>
      <c r="C254" s="242" t="s">
        <v>8140</v>
      </c>
      <c r="D254" s="243" t="s">
        <v>8314</v>
      </c>
      <c r="E254" s="244">
        <v>102</v>
      </c>
      <c r="F254" s="245">
        <v>2</v>
      </c>
      <c r="G254" s="246">
        <f t="shared" si="163"/>
        <v>104</v>
      </c>
      <c r="H254" s="243" t="s">
        <v>8253</v>
      </c>
    </row>
    <row r="255" spans="1:8" ht="18" customHeight="1">
      <c r="A255" s="241">
        <v>2002</v>
      </c>
      <c r="B255" s="744" t="str">
        <f t="shared" si="164"/>
        <v>H14</v>
      </c>
      <c r="C255" s="242" t="s">
        <v>8285</v>
      </c>
      <c r="D255" s="243" t="s">
        <v>8285</v>
      </c>
      <c r="E255" s="244">
        <v>44</v>
      </c>
      <c r="F255" s="245">
        <v>0</v>
      </c>
      <c r="G255" s="246">
        <f t="shared" si="163"/>
        <v>44</v>
      </c>
      <c r="H255" s="243" t="s">
        <v>8273</v>
      </c>
    </row>
    <row r="256" spans="1:8" ht="18" customHeight="1">
      <c r="A256" s="241">
        <v>2002</v>
      </c>
      <c r="B256" s="744" t="str">
        <f t="shared" si="164"/>
        <v>H14</v>
      </c>
      <c r="C256" s="242" t="s">
        <v>8146</v>
      </c>
      <c r="D256" s="243" t="s">
        <v>8316</v>
      </c>
      <c r="E256" s="244">
        <v>24</v>
      </c>
      <c r="F256" s="245">
        <v>1</v>
      </c>
      <c r="G256" s="246">
        <f t="shared" si="163"/>
        <v>25</v>
      </c>
      <c r="H256" s="243" t="s">
        <v>8238</v>
      </c>
    </row>
    <row r="257" spans="1:8" ht="18" customHeight="1">
      <c r="A257" s="241">
        <v>2002</v>
      </c>
      <c r="B257" s="744" t="str">
        <f t="shared" si="164"/>
        <v>H14</v>
      </c>
      <c r="C257" s="242" t="s">
        <v>8335</v>
      </c>
      <c r="D257" s="243" t="s">
        <v>8336</v>
      </c>
      <c r="E257" s="244">
        <v>95</v>
      </c>
      <c r="F257" s="245">
        <v>8</v>
      </c>
      <c r="G257" s="246">
        <f t="shared" si="163"/>
        <v>103</v>
      </c>
      <c r="H257" s="243" t="s">
        <v>8292</v>
      </c>
    </row>
    <row r="258" spans="1:8" ht="18" customHeight="1">
      <c r="A258" s="241">
        <v>2002</v>
      </c>
      <c r="B258" s="744" t="str">
        <f t="shared" si="164"/>
        <v>H14</v>
      </c>
      <c r="C258" s="242" t="s">
        <v>8148</v>
      </c>
      <c r="D258" s="243" t="s">
        <v>8317</v>
      </c>
      <c r="E258" s="244">
        <v>35</v>
      </c>
      <c r="F258" s="245">
        <v>0</v>
      </c>
      <c r="G258" s="246">
        <f t="shared" si="163"/>
        <v>35</v>
      </c>
      <c r="H258" s="243" t="s">
        <v>8268</v>
      </c>
    </row>
    <row r="259" spans="1:8" ht="18" customHeight="1">
      <c r="A259" s="241">
        <v>2002</v>
      </c>
      <c r="B259" s="744" t="str">
        <f t="shared" si="164"/>
        <v>H14</v>
      </c>
      <c r="C259" s="242" t="s">
        <v>8151</v>
      </c>
      <c r="D259" s="243" t="s">
        <v>8337</v>
      </c>
      <c r="E259" s="244">
        <v>45</v>
      </c>
      <c r="F259" s="245">
        <v>2</v>
      </c>
      <c r="G259" s="246">
        <f t="shared" si="163"/>
        <v>47</v>
      </c>
      <c r="H259" s="243" t="s">
        <v>8363</v>
      </c>
    </row>
    <row r="260" spans="1:8" ht="18" customHeight="1">
      <c r="A260" s="241">
        <v>2002</v>
      </c>
      <c r="B260" s="744" t="str">
        <f t="shared" si="164"/>
        <v>H14</v>
      </c>
      <c r="C260" s="242" t="s">
        <v>8151</v>
      </c>
      <c r="D260" s="243" t="s">
        <v>8320</v>
      </c>
      <c r="E260" s="244">
        <v>0</v>
      </c>
      <c r="F260" s="245">
        <v>11</v>
      </c>
      <c r="G260" s="246">
        <f t="shared" ref="G260:G323" si="165">SUM(E260:F260)</f>
        <v>11</v>
      </c>
      <c r="H260" s="243" t="s">
        <v>8268</v>
      </c>
    </row>
    <row r="261" spans="1:8" ht="18" customHeight="1">
      <c r="A261" s="241">
        <v>2002</v>
      </c>
      <c r="B261" s="744" t="str">
        <f t="shared" si="164"/>
        <v>H14</v>
      </c>
      <c r="C261" s="242" t="s">
        <v>8152</v>
      </c>
      <c r="D261" s="243" t="s">
        <v>8321</v>
      </c>
      <c r="E261" s="244">
        <v>31</v>
      </c>
      <c r="F261" s="245">
        <v>1</v>
      </c>
      <c r="G261" s="246">
        <f t="shared" si="165"/>
        <v>32</v>
      </c>
      <c r="H261" s="243" t="s">
        <v>8257</v>
      </c>
    </row>
    <row r="262" spans="1:8" ht="18" customHeight="1">
      <c r="A262" s="241">
        <v>2003</v>
      </c>
      <c r="B262" s="744" t="str">
        <f t="shared" si="164"/>
        <v>H15</v>
      </c>
      <c r="C262" s="242" t="s">
        <v>8135</v>
      </c>
      <c r="D262" s="243" t="s">
        <v>8300</v>
      </c>
      <c r="E262" s="244">
        <v>245</v>
      </c>
      <c r="F262" s="245">
        <v>28</v>
      </c>
      <c r="G262" s="246">
        <f t="shared" si="165"/>
        <v>273</v>
      </c>
      <c r="H262" s="243" t="s">
        <v>8353</v>
      </c>
    </row>
    <row r="263" spans="1:8" ht="18" customHeight="1">
      <c r="A263" s="241">
        <v>2003</v>
      </c>
      <c r="B263" s="744" t="str">
        <f t="shared" si="164"/>
        <v>H15</v>
      </c>
      <c r="C263" s="242" t="s">
        <v>8135</v>
      </c>
      <c r="D263" s="243" t="s">
        <v>8352</v>
      </c>
      <c r="E263" s="244">
        <v>88</v>
      </c>
      <c r="F263" s="245">
        <v>1</v>
      </c>
      <c r="G263" s="246">
        <f t="shared" si="165"/>
        <v>89</v>
      </c>
      <c r="H263" s="243" t="s">
        <v>8238</v>
      </c>
    </row>
    <row r="264" spans="1:8" ht="18" customHeight="1">
      <c r="A264" s="241">
        <v>2003</v>
      </c>
      <c r="B264" s="744" t="str">
        <f t="shared" si="164"/>
        <v>H15</v>
      </c>
      <c r="C264" s="242" t="s">
        <v>8135</v>
      </c>
      <c r="D264" s="243" t="s">
        <v>8301</v>
      </c>
      <c r="E264" s="244">
        <v>0</v>
      </c>
      <c r="F264" s="245">
        <v>18</v>
      </c>
      <c r="G264" s="246">
        <f t="shared" si="165"/>
        <v>18</v>
      </c>
      <c r="H264" s="243" t="s">
        <v>8246</v>
      </c>
    </row>
    <row r="265" spans="1:8" ht="18" customHeight="1">
      <c r="A265" s="241">
        <v>2003</v>
      </c>
      <c r="B265" s="744" t="str">
        <f t="shared" si="164"/>
        <v>H15</v>
      </c>
      <c r="C265" s="242" t="s">
        <v>8280</v>
      </c>
      <c r="D265" s="243" t="s">
        <v>8302</v>
      </c>
      <c r="E265" s="244">
        <v>149</v>
      </c>
      <c r="F265" s="245">
        <v>8</v>
      </c>
      <c r="G265" s="246">
        <f t="shared" si="165"/>
        <v>157</v>
      </c>
      <c r="H265" s="243" t="s">
        <v>8364</v>
      </c>
    </row>
    <row r="266" spans="1:8" ht="18" customHeight="1">
      <c r="A266" s="241">
        <v>2003</v>
      </c>
      <c r="B266" s="744" t="str">
        <f t="shared" si="164"/>
        <v>H15</v>
      </c>
      <c r="C266" s="242" t="s">
        <v>8280</v>
      </c>
      <c r="D266" s="243" t="s">
        <v>8342</v>
      </c>
      <c r="E266" s="244">
        <v>14</v>
      </c>
      <c r="F266" s="245">
        <v>0</v>
      </c>
      <c r="G266" s="246">
        <f t="shared" si="165"/>
        <v>14</v>
      </c>
      <c r="H266" s="243" t="s">
        <v>8365</v>
      </c>
    </row>
    <row r="267" spans="1:8" ht="18" customHeight="1">
      <c r="A267" s="241">
        <v>2003</v>
      </c>
      <c r="B267" s="744" t="str">
        <f t="shared" si="164"/>
        <v>H15</v>
      </c>
      <c r="C267" s="242" t="s">
        <v>8330</v>
      </c>
      <c r="D267" s="243" t="s">
        <v>8349</v>
      </c>
      <c r="E267" s="244">
        <v>49</v>
      </c>
      <c r="F267" s="245">
        <v>0</v>
      </c>
      <c r="G267" s="246">
        <f t="shared" si="165"/>
        <v>49</v>
      </c>
      <c r="H267" s="243" t="s">
        <v>8299</v>
      </c>
    </row>
    <row r="268" spans="1:8" ht="18" customHeight="1">
      <c r="A268" s="241">
        <v>2003</v>
      </c>
      <c r="B268" s="744" t="str">
        <f t="shared" si="164"/>
        <v>H15</v>
      </c>
      <c r="C268" s="242" t="s">
        <v>8330</v>
      </c>
      <c r="D268" s="243" t="s">
        <v>8332</v>
      </c>
      <c r="E268" s="244">
        <v>6</v>
      </c>
      <c r="F268" s="245">
        <v>0</v>
      </c>
      <c r="G268" s="246">
        <f t="shared" si="165"/>
        <v>6</v>
      </c>
      <c r="H268" s="243" t="s">
        <v>8366</v>
      </c>
    </row>
    <row r="269" spans="1:8" ht="18" customHeight="1">
      <c r="A269" s="241">
        <v>2003</v>
      </c>
      <c r="B269" s="744" t="str">
        <f t="shared" si="164"/>
        <v>H15</v>
      </c>
      <c r="C269" s="242" t="s">
        <v>8330</v>
      </c>
      <c r="D269" s="243" t="s">
        <v>8356</v>
      </c>
      <c r="E269" s="244">
        <v>24</v>
      </c>
      <c r="F269" s="245">
        <v>1</v>
      </c>
      <c r="G269" s="246">
        <f t="shared" si="165"/>
        <v>25</v>
      </c>
      <c r="H269" s="243" t="s">
        <v>8323</v>
      </c>
    </row>
    <row r="270" spans="1:8" ht="18" customHeight="1">
      <c r="A270" s="241">
        <v>2003</v>
      </c>
      <c r="B270" s="744" t="str">
        <f t="shared" si="164"/>
        <v>H15</v>
      </c>
      <c r="C270" s="242" t="s">
        <v>8136</v>
      </c>
      <c r="D270" s="243" t="s">
        <v>8218</v>
      </c>
      <c r="E270" s="244">
        <v>286</v>
      </c>
      <c r="F270" s="245">
        <v>0</v>
      </c>
      <c r="G270" s="246">
        <f t="shared" si="165"/>
        <v>286</v>
      </c>
      <c r="H270" s="243" t="s">
        <v>8364</v>
      </c>
    </row>
    <row r="271" spans="1:8" ht="18" customHeight="1">
      <c r="A271" s="241">
        <v>2003</v>
      </c>
      <c r="B271" s="744" t="str">
        <f t="shared" si="164"/>
        <v>H15</v>
      </c>
      <c r="C271" s="242" t="s">
        <v>8136</v>
      </c>
      <c r="D271" s="243" t="s">
        <v>8306</v>
      </c>
      <c r="E271" s="244">
        <v>0</v>
      </c>
      <c r="F271" s="245">
        <v>29</v>
      </c>
      <c r="G271" s="246">
        <f t="shared" si="165"/>
        <v>29</v>
      </c>
      <c r="H271" s="243" t="s">
        <v>8327</v>
      </c>
    </row>
    <row r="272" spans="1:8" ht="18" customHeight="1">
      <c r="A272" s="241">
        <v>2003</v>
      </c>
      <c r="B272" s="744" t="str">
        <f t="shared" si="164"/>
        <v>H15</v>
      </c>
      <c r="C272" s="242" t="s">
        <v>8290</v>
      </c>
      <c r="D272" s="243" t="s">
        <v>8324</v>
      </c>
      <c r="E272" s="244">
        <v>260</v>
      </c>
      <c r="F272" s="245">
        <v>16</v>
      </c>
      <c r="G272" s="246">
        <f t="shared" si="165"/>
        <v>276</v>
      </c>
      <c r="H272" s="243" t="s">
        <v>8251</v>
      </c>
    </row>
    <row r="273" spans="1:8" ht="18" customHeight="1">
      <c r="A273" s="241">
        <v>2003</v>
      </c>
      <c r="B273" s="744" t="str">
        <f t="shared" si="164"/>
        <v>H15</v>
      </c>
      <c r="C273" s="242" t="s">
        <v>8138</v>
      </c>
      <c r="D273" s="243" t="s">
        <v>8248</v>
      </c>
      <c r="E273" s="244">
        <v>83</v>
      </c>
      <c r="F273" s="245">
        <v>2</v>
      </c>
      <c r="G273" s="246">
        <f t="shared" si="165"/>
        <v>85</v>
      </c>
      <c r="H273" s="243" t="s">
        <v>8276</v>
      </c>
    </row>
    <row r="274" spans="1:8" ht="18" customHeight="1">
      <c r="A274" s="241">
        <v>2003</v>
      </c>
      <c r="B274" s="744" t="str">
        <f t="shared" ref="B274:B337" si="166">TEXT(DATE(A274,4,1),"ge")</f>
        <v>H15</v>
      </c>
      <c r="C274" s="242" t="s">
        <v>8149</v>
      </c>
      <c r="D274" s="243" t="s">
        <v>8223</v>
      </c>
      <c r="E274" s="244">
        <v>78</v>
      </c>
      <c r="F274" s="245">
        <v>0</v>
      </c>
      <c r="G274" s="246">
        <f t="shared" si="165"/>
        <v>78</v>
      </c>
      <c r="H274" s="243" t="s">
        <v>8272</v>
      </c>
    </row>
    <row r="275" spans="1:8" ht="18" customHeight="1">
      <c r="A275" s="241">
        <v>2003</v>
      </c>
      <c r="B275" s="744" t="str">
        <f t="shared" si="166"/>
        <v>H15</v>
      </c>
      <c r="C275" s="242" t="s">
        <v>8150</v>
      </c>
      <c r="D275" s="243" t="s">
        <v>8309</v>
      </c>
      <c r="E275" s="244">
        <v>45</v>
      </c>
      <c r="F275" s="245">
        <v>5</v>
      </c>
      <c r="G275" s="246">
        <f t="shared" si="165"/>
        <v>50</v>
      </c>
      <c r="H275" s="243" t="s">
        <v>8283</v>
      </c>
    </row>
    <row r="276" spans="1:8" ht="18" customHeight="1">
      <c r="A276" s="241">
        <v>2003</v>
      </c>
      <c r="B276" s="744" t="str">
        <f t="shared" si="166"/>
        <v>H15</v>
      </c>
      <c r="C276" s="242" t="s">
        <v>8139</v>
      </c>
      <c r="D276" s="243" t="s">
        <v>8310</v>
      </c>
      <c r="E276" s="244">
        <v>79</v>
      </c>
      <c r="F276" s="245">
        <v>0</v>
      </c>
      <c r="G276" s="246">
        <f t="shared" si="165"/>
        <v>79</v>
      </c>
      <c r="H276" s="243" t="s">
        <v>8308</v>
      </c>
    </row>
    <row r="277" spans="1:8" ht="18" customHeight="1">
      <c r="A277" s="241">
        <v>2003</v>
      </c>
      <c r="B277" s="744" t="str">
        <f t="shared" si="166"/>
        <v>H15</v>
      </c>
      <c r="C277" s="242" t="s">
        <v>8137</v>
      </c>
      <c r="D277" s="243" t="s">
        <v>8312</v>
      </c>
      <c r="E277" s="244">
        <v>156</v>
      </c>
      <c r="F277" s="245">
        <v>0</v>
      </c>
      <c r="G277" s="246">
        <f t="shared" si="165"/>
        <v>156</v>
      </c>
      <c r="H277" s="243" t="s">
        <v>8253</v>
      </c>
    </row>
    <row r="278" spans="1:8" ht="18" customHeight="1">
      <c r="A278" s="241">
        <v>2003</v>
      </c>
      <c r="B278" s="744" t="str">
        <f t="shared" si="166"/>
        <v>H15</v>
      </c>
      <c r="C278" s="242" t="s">
        <v>8144</v>
      </c>
      <c r="D278" s="243" t="s">
        <v>8367</v>
      </c>
      <c r="E278" s="244">
        <v>31</v>
      </c>
      <c r="F278" s="245">
        <v>0</v>
      </c>
      <c r="G278" s="246">
        <f t="shared" si="165"/>
        <v>31</v>
      </c>
      <c r="H278" s="243" t="s">
        <v>8368</v>
      </c>
    </row>
    <row r="279" spans="1:8" ht="18" customHeight="1">
      <c r="A279" s="241">
        <v>2003</v>
      </c>
      <c r="B279" s="744" t="str">
        <f t="shared" si="166"/>
        <v>H15</v>
      </c>
      <c r="C279" s="242" t="s">
        <v>8145</v>
      </c>
      <c r="D279" s="243" t="s">
        <v>8361</v>
      </c>
      <c r="E279" s="244">
        <v>64</v>
      </c>
      <c r="F279" s="245">
        <v>0</v>
      </c>
      <c r="G279" s="246">
        <f t="shared" si="165"/>
        <v>64</v>
      </c>
      <c r="H279" s="243" t="s">
        <v>8369</v>
      </c>
    </row>
    <row r="280" spans="1:8" ht="18" customHeight="1">
      <c r="A280" s="241">
        <v>2003</v>
      </c>
      <c r="B280" s="744" t="str">
        <f t="shared" si="166"/>
        <v>H15</v>
      </c>
      <c r="C280" s="242" t="s">
        <v>8140</v>
      </c>
      <c r="D280" s="243" t="s">
        <v>8314</v>
      </c>
      <c r="E280" s="244">
        <v>120</v>
      </c>
      <c r="F280" s="245">
        <v>1</v>
      </c>
      <c r="G280" s="246">
        <f t="shared" si="165"/>
        <v>121</v>
      </c>
      <c r="H280" s="243" t="s">
        <v>8266</v>
      </c>
    </row>
    <row r="281" spans="1:8" ht="18" customHeight="1">
      <c r="A281" s="241">
        <v>2003</v>
      </c>
      <c r="B281" s="744" t="str">
        <f t="shared" si="166"/>
        <v>H15</v>
      </c>
      <c r="C281" s="242" t="s">
        <v>8146</v>
      </c>
      <c r="D281" s="243" t="s">
        <v>8316</v>
      </c>
      <c r="E281" s="244">
        <v>39</v>
      </c>
      <c r="F281" s="245">
        <v>1</v>
      </c>
      <c r="G281" s="246">
        <f t="shared" si="165"/>
        <v>40</v>
      </c>
      <c r="H281" s="243" t="s">
        <v>8261</v>
      </c>
    </row>
    <row r="282" spans="1:8" ht="18" customHeight="1">
      <c r="A282" s="241">
        <v>2003</v>
      </c>
      <c r="B282" s="744" t="str">
        <f t="shared" si="166"/>
        <v>H15</v>
      </c>
      <c r="C282" s="242" t="s">
        <v>8335</v>
      </c>
      <c r="D282" s="243" t="s">
        <v>8336</v>
      </c>
      <c r="E282" s="244">
        <v>121</v>
      </c>
      <c r="F282" s="245">
        <v>14</v>
      </c>
      <c r="G282" s="246">
        <f t="shared" si="165"/>
        <v>135</v>
      </c>
      <c r="H282" s="243" t="s">
        <v>8307</v>
      </c>
    </row>
    <row r="283" spans="1:8" ht="18" customHeight="1">
      <c r="A283" s="241">
        <v>2003</v>
      </c>
      <c r="B283" s="744" t="str">
        <f t="shared" si="166"/>
        <v>H15</v>
      </c>
      <c r="C283" s="242" t="s">
        <v>8148</v>
      </c>
      <c r="D283" s="243" t="s">
        <v>8317</v>
      </c>
      <c r="E283" s="244">
        <v>29</v>
      </c>
      <c r="F283" s="245">
        <v>0</v>
      </c>
      <c r="G283" s="246">
        <f t="shared" si="165"/>
        <v>29</v>
      </c>
      <c r="H283" s="243" t="s">
        <v>8238</v>
      </c>
    </row>
    <row r="284" spans="1:8" ht="18" customHeight="1">
      <c r="A284" s="241">
        <v>2003</v>
      </c>
      <c r="B284" s="744" t="str">
        <f t="shared" si="166"/>
        <v>H15</v>
      </c>
      <c r="C284" s="242" t="s">
        <v>8151</v>
      </c>
      <c r="D284" s="243" t="s">
        <v>8337</v>
      </c>
      <c r="E284" s="244">
        <v>36</v>
      </c>
      <c r="F284" s="245">
        <v>5</v>
      </c>
      <c r="G284" s="246">
        <f t="shared" si="165"/>
        <v>41</v>
      </c>
      <c r="H284" s="243" t="s">
        <v>8370</v>
      </c>
    </row>
    <row r="285" spans="1:8" ht="18" customHeight="1">
      <c r="A285" s="241">
        <v>2003</v>
      </c>
      <c r="B285" s="744" t="str">
        <f t="shared" si="166"/>
        <v>H15</v>
      </c>
      <c r="C285" s="242" t="s">
        <v>8151</v>
      </c>
      <c r="D285" s="243" t="s">
        <v>8320</v>
      </c>
      <c r="E285" s="244">
        <v>0</v>
      </c>
      <c r="F285" s="245">
        <v>7</v>
      </c>
      <c r="G285" s="246">
        <f t="shared" si="165"/>
        <v>7</v>
      </c>
      <c r="H285" s="243" t="s">
        <v>8238</v>
      </c>
    </row>
    <row r="286" spans="1:8" ht="18" customHeight="1">
      <c r="A286" s="241">
        <v>2003</v>
      </c>
      <c r="B286" s="744" t="str">
        <f t="shared" si="166"/>
        <v>H15</v>
      </c>
      <c r="C286" s="242" t="s">
        <v>8152</v>
      </c>
      <c r="D286" s="243" t="s">
        <v>8321</v>
      </c>
      <c r="E286" s="244">
        <v>25</v>
      </c>
      <c r="F286" s="245">
        <v>2</v>
      </c>
      <c r="G286" s="246">
        <f t="shared" si="165"/>
        <v>27</v>
      </c>
      <c r="H286" s="243" t="s">
        <v>8268</v>
      </c>
    </row>
    <row r="287" spans="1:8" ht="18" customHeight="1">
      <c r="A287" s="241">
        <v>2003</v>
      </c>
      <c r="B287" s="744" t="str">
        <f t="shared" si="166"/>
        <v>H15</v>
      </c>
      <c r="C287" s="242" t="s">
        <v>8153</v>
      </c>
      <c r="D287" s="243" t="s">
        <v>8345</v>
      </c>
      <c r="E287" s="244">
        <v>53</v>
      </c>
      <c r="F287" s="245">
        <v>2</v>
      </c>
      <c r="G287" s="246">
        <f t="shared" si="165"/>
        <v>55</v>
      </c>
      <c r="H287" s="243" t="s">
        <v>8326</v>
      </c>
    </row>
    <row r="288" spans="1:8" ht="18" customHeight="1">
      <c r="A288" s="241">
        <v>2004</v>
      </c>
      <c r="B288" s="744" t="str">
        <f t="shared" si="166"/>
        <v>H16</v>
      </c>
      <c r="C288" s="242" t="s">
        <v>8135</v>
      </c>
      <c r="D288" s="243" t="s">
        <v>8300</v>
      </c>
      <c r="E288" s="244">
        <v>249</v>
      </c>
      <c r="F288" s="245">
        <v>19</v>
      </c>
      <c r="G288" s="246">
        <f t="shared" si="165"/>
        <v>268</v>
      </c>
      <c r="H288" s="243" t="s">
        <v>8358</v>
      </c>
    </row>
    <row r="289" spans="1:8" ht="18" customHeight="1">
      <c r="A289" s="241">
        <v>2004</v>
      </c>
      <c r="B289" s="744" t="str">
        <f t="shared" si="166"/>
        <v>H16</v>
      </c>
      <c r="C289" s="242" t="s">
        <v>8135</v>
      </c>
      <c r="D289" s="243" t="s">
        <v>8352</v>
      </c>
      <c r="E289" s="244">
        <v>90</v>
      </c>
      <c r="F289" s="245">
        <v>0</v>
      </c>
      <c r="G289" s="246">
        <f t="shared" si="165"/>
        <v>90</v>
      </c>
      <c r="H289" s="243" t="s">
        <v>8261</v>
      </c>
    </row>
    <row r="290" spans="1:8" ht="18" customHeight="1">
      <c r="A290" s="241">
        <v>2004</v>
      </c>
      <c r="B290" s="744" t="str">
        <f t="shared" si="166"/>
        <v>H16</v>
      </c>
      <c r="C290" s="242" t="s">
        <v>8135</v>
      </c>
      <c r="D290" s="243" t="s">
        <v>8301</v>
      </c>
      <c r="E290" s="244">
        <v>0</v>
      </c>
      <c r="F290" s="245">
        <v>21</v>
      </c>
      <c r="G290" s="246">
        <f t="shared" si="165"/>
        <v>21</v>
      </c>
      <c r="H290" s="243" t="s">
        <v>8273</v>
      </c>
    </row>
    <row r="291" spans="1:8" ht="18" customHeight="1">
      <c r="A291" s="241">
        <v>2004</v>
      </c>
      <c r="B291" s="744" t="str">
        <f t="shared" si="166"/>
        <v>H16</v>
      </c>
      <c r="C291" s="242" t="s">
        <v>8280</v>
      </c>
      <c r="D291" s="243" t="s">
        <v>8302</v>
      </c>
      <c r="E291" s="244">
        <v>187</v>
      </c>
      <c r="F291" s="245">
        <v>0</v>
      </c>
      <c r="G291" s="246">
        <f t="shared" si="165"/>
        <v>187</v>
      </c>
      <c r="H291" s="243" t="s">
        <v>8371</v>
      </c>
    </row>
    <row r="292" spans="1:8" ht="18" customHeight="1">
      <c r="A292" s="241">
        <v>2004</v>
      </c>
      <c r="B292" s="744" t="str">
        <f t="shared" si="166"/>
        <v>H16</v>
      </c>
      <c r="C292" s="242" t="s">
        <v>8280</v>
      </c>
      <c r="D292" s="243" t="s">
        <v>8328</v>
      </c>
      <c r="E292" s="244">
        <v>37</v>
      </c>
      <c r="F292" s="245">
        <v>0</v>
      </c>
      <c r="G292" s="246">
        <f t="shared" si="165"/>
        <v>37</v>
      </c>
      <c r="H292" s="243" t="s">
        <v>8257</v>
      </c>
    </row>
    <row r="293" spans="1:8" ht="18" customHeight="1">
      <c r="A293" s="241">
        <v>2004</v>
      </c>
      <c r="B293" s="744" t="str">
        <f t="shared" si="166"/>
        <v>H16</v>
      </c>
      <c r="C293" s="242" t="s">
        <v>8280</v>
      </c>
      <c r="D293" s="243" t="s">
        <v>8342</v>
      </c>
      <c r="E293" s="244">
        <v>12</v>
      </c>
      <c r="F293" s="245">
        <v>0</v>
      </c>
      <c r="G293" s="246">
        <f t="shared" si="165"/>
        <v>12</v>
      </c>
      <c r="H293" s="243" t="s">
        <v>8372</v>
      </c>
    </row>
    <row r="294" spans="1:8" ht="18" customHeight="1">
      <c r="A294" s="241">
        <v>2004</v>
      </c>
      <c r="B294" s="744" t="str">
        <f t="shared" si="166"/>
        <v>H16</v>
      </c>
      <c r="C294" s="242" t="s">
        <v>8330</v>
      </c>
      <c r="D294" s="243" t="s">
        <v>8349</v>
      </c>
      <c r="E294" s="244">
        <v>43</v>
      </c>
      <c r="F294" s="245">
        <v>0</v>
      </c>
      <c r="G294" s="246">
        <f t="shared" si="165"/>
        <v>43</v>
      </c>
      <c r="H294" s="243" t="s">
        <v>8355</v>
      </c>
    </row>
    <row r="295" spans="1:8" ht="18" customHeight="1">
      <c r="A295" s="241">
        <v>2004</v>
      </c>
      <c r="B295" s="744" t="str">
        <f t="shared" si="166"/>
        <v>H16</v>
      </c>
      <c r="C295" s="242" t="s">
        <v>8330</v>
      </c>
      <c r="D295" s="243" t="s">
        <v>8332</v>
      </c>
      <c r="E295" s="244">
        <v>6</v>
      </c>
      <c r="F295" s="245">
        <v>0</v>
      </c>
      <c r="G295" s="246">
        <f t="shared" si="165"/>
        <v>6</v>
      </c>
      <c r="H295" s="243" t="s">
        <v>8373</v>
      </c>
    </row>
    <row r="296" spans="1:8" ht="18" customHeight="1">
      <c r="A296" s="241">
        <v>2004</v>
      </c>
      <c r="B296" s="744" t="str">
        <f t="shared" si="166"/>
        <v>H16</v>
      </c>
      <c r="C296" s="242" t="s">
        <v>8330</v>
      </c>
      <c r="D296" s="243" t="s">
        <v>8356</v>
      </c>
      <c r="E296" s="244">
        <v>26</v>
      </c>
      <c r="F296" s="245">
        <v>0</v>
      </c>
      <c r="G296" s="246">
        <f t="shared" si="165"/>
        <v>26</v>
      </c>
      <c r="H296" s="243" t="s">
        <v>8299</v>
      </c>
    </row>
    <row r="297" spans="1:8" ht="18" customHeight="1">
      <c r="A297" s="241">
        <v>2004</v>
      </c>
      <c r="B297" s="744" t="str">
        <f t="shared" si="166"/>
        <v>H16</v>
      </c>
      <c r="C297" s="242" t="s">
        <v>8136</v>
      </c>
      <c r="D297" s="243" t="s">
        <v>8218</v>
      </c>
      <c r="E297" s="244">
        <v>290</v>
      </c>
      <c r="F297" s="245">
        <v>0</v>
      </c>
      <c r="G297" s="246">
        <f t="shared" si="165"/>
        <v>290</v>
      </c>
      <c r="H297" s="243" t="s">
        <v>8371</v>
      </c>
    </row>
    <row r="298" spans="1:8" ht="18" customHeight="1">
      <c r="A298" s="241">
        <v>2004</v>
      </c>
      <c r="B298" s="744" t="str">
        <f t="shared" si="166"/>
        <v>H16</v>
      </c>
      <c r="C298" s="242" t="s">
        <v>8136</v>
      </c>
      <c r="D298" s="243" t="s">
        <v>8306</v>
      </c>
      <c r="E298" s="244">
        <v>0</v>
      </c>
      <c r="F298" s="245">
        <v>18</v>
      </c>
      <c r="G298" s="246">
        <f t="shared" si="165"/>
        <v>18</v>
      </c>
      <c r="H298" s="243" t="s">
        <v>8341</v>
      </c>
    </row>
    <row r="299" spans="1:8" ht="18" customHeight="1">
      <c r="A299" s="241">
        <v>2004</v>
      </c>
      <c r="B299" s="744" t="str">
        <f t="shared" si="166"/>
        <v>H16</v>
      </c>
      <c r="C299" s="242" t="s">
        <v>8138</v>
      </c>
      <c r="D299" s="243" t="s">
        <v>8374</v>
      </c>
      <c r="E299" s="244">
        <v>20</v>
      </c>
      <c r="F299" s="245">
        <v>0</v>
      </c>
      <c r="G299" s="246">
        <f t="shared" si="165"/>
        <v>20</v>
      </c>
      <c r="H299" s="243" t="s">
        <v>8286</v>
      </c>
    </row>
    <row r="300" spans="1:8" ht="18" customHeight="1">
      <c r="A300" s="241">
        <v>2004</v>
      </c>
      <c r="B300" s="744" t="str">
        <f t="shared" si="166"/>
        <v>H16</v>
      </c>
      <c r="C300" s="242" t="s">
        <v>8149</v>
      </c>
      <c r="D300" s="243" t="s">
        <v>8223</v>
      </c>
      <c r="E300" s="244">
        <v>75</v>
      </c>
      <c r="F300" s="245">
        <v>0</v>
      </c>
      <c r="G300" s="246">
        <f t="shared" si="165"/>
        <v>75</v>
      </c>
      <c r="H300" s="243" t="s">
        <v>8281</v>
      </c>
    </row>
    <row r="301" spans="1:8" ht="18" customHeight="1">
      <c r="A301" s="241">
        <v>2004</v>
      </c>
      <c r="B301" s="744" t="str">
        <f t="shared" si="166"/>
        <v>H16</v>
      </c>
      <c r="C301" s="242" t="s">
        <v>8150</v>
      </c>
      <c r="D301" s="243" t="s">
        <v>8375</v>
      </c>
      <c r="E301" s="244">
        <v>47</v>
      </c>
      <c r="F301" s="245">
        <v>1</v>
      </c>
      <c r="G301" s="246">
        <f t="shared" si="165"/>
        <v>48</v>
      </c>
      <c r="H301" s="243" t="s">
        <v>8293</v>
      </c>
    </row>
    <row r="302" spans="1:8" ht="18" customHeight="1">
      <c r="A302" s="241">
        <v>2004</v>
      </c>
      <c r="B302" s="744" t="str">
        <f t="shared" si="166"/>
        <v>H16</v>
      </c>
      <c r="C302" s="242" t="s">
        <v>8139</v>
      </c>
      <c r="D302" s="243" t="s">
        <v>8310</v>
      </c>
      <c r="E302" s="244">
        <v>83</v>
      </c>
      <c r="F302" s="245">
        <v>2</v>
      </c>
      <c r="G302" s="246">
        <f t="shared" si="165"/>
        <v>85</v>
      </c>
      <c r="H302" s="243" t="s">
        <v>8243</v>
      </c>
    </row>
    <row r="303" spans="1:8" ht="18" customHeight="1">
      <c r="A303" s="241">
        <v>2004</v>
      </c>
      <c r="B303" s="744" t="str">
        <f t="shared" si="166"/>
        <v>H16</v>
      </c>
      <c r="C303" s="242" t="s">
        <v>8137</v>
      </c>
      <c r="D303" s="243" t="s">
        <v>8312</v>
      </c>
      <c r="E303" s="244">
        <v>219</v>
      </c>
      <c r="F303" s="245">
        <v>4</v>
      </c>
      <c r="G303" s="246">
        <f t="shared" si="165"/>
        <v>223</v>
      </c>
      <c r="H303" s="243" t="s">
        <v>8266</v>
      </c>
    </row>
    <row r="304" spans="1:8" ht="18" customHeight="1">
      <c r="A304" s="241">
        <v>2004</v>
      </c>
      <c r="B304" s="744" t="str">
        <f t="shared" si="166"/>
        <v>H16</v>
      </c>
      <c r="C304" s="242" t="s">
        <v>8144</v>
      </c>
      <c r="D304" s="243" t="s">
        <v>8376</v>
      </c>
      <c r="E304" s="244">
        <v>32</v>
      </c>
      <c r="F304" s="245">
        <v>1</v>
      </c>
      <c r="G304" s="246">
        <f t="shared" si="165"/>
        <v>33</v>
      </c>
      <c r="H304" s="243" t="s">
        <v>8276</v>
      </c>
    </row>
    <row r="305" spans="1:8" ht="18" customHeight="1">
      <c r="A305" s="241">
        <v>2004</v>
      </c>
      <c r="B305" s="744" t="str">
        <f t="shared" si="166"/>
        <v>H16</v>
      </c>
      <c r="C305" s="242" t="s">
        <v>8145</v>
      </c>
      <c r="D305" s="243" t="s">
        <v>8361</v>
      </c>
      <c r="E305" s="244">
        <v>63</v>
      </c>
      <c r="F305" s="245">
        <v>0</v>
      </c>
      <c r="G305" s="246">
        <f t="shared" si="165"/>
        <v>63</v>
      </c>
      <c r="H305" s="243" t="s">
        <v>8377</v>
      </c>
    </row>
    <row r="306" spans="1:8" ht="18" customHeight="1">
      <c r="A306" s="241">
        <v>2004</v>
      </c>
      <c r="B306" s="744" t="str">
        <f t="shared" si="166"/>
        <v>H16</v>
      </c>
      <c r="C306" s="242" t="s">
        <v>8140</v>
      </c>
      <c r="D306" s="243" t="s">
        <v>8314</v>
      </c>
      <c r="E306" s="244">
        <v>123</v>
      </c>
      <c r="F306" s="245">
        <v>4</v>
      </c>
      <c r="G306" s="246">
        <f t="shared" si="165"/>
        <v>127</v>
      </c>
      <c r="H306" s="243" t="s">
        <v>8246</v>
      </c>
    </row>
    <row r="307" spans="1:8" ht="18" customHeight="1">
      <c r="A307" s="241">
        <v>2004</v>
      </c>
      <c r="B307" s="744" t="str">
        <f t="shared" si="166"/>
        <v>H16</v>
      </c>
      <c r="C307" s="242" t="s">
        <v>8285</v>
      </c>
      <c r="D307" s="243" t="s">
        <v>8378</v>
      </c>
      <c r="E307" s="244">
        <v>17</v>
      </c>
      <c r="F307" s="245">
        <v>0</v>
      </c>
      <c r="G307" s="246">
        <f t="shared" si="165"/>
        <v>17</v>
      </c>
      <c r="H307" s="243" t="s">
        <v>8379</v>
      </c>
    </row>
    <row r="308" spans="1:8" ht="18" customHeight="1">
      <c r="A308" s="241">
        <v>2004</v>
      </c>
      <c r="B308" s="744" t="str">
        <f t="shared" si="166"/>
        <v>H16</v>
      </c>
      <c r="C308" s="242" t="s">
        <v>8146</v>
      </c>
      <c r="D308" s="243" t="s">
        <v>8316</v>
      </c>
      <c r="E308" s="244">
        <v>39</v>
      </c>
      <c r="F308" s="245">
        <v>3</v>
      </c>
      <c r="G308" s="246">
        <f t="shared" si="165"/>
        <v>42</v>
      </c>
      <c r="H308" s="243" t="s">
        <v>8259</v>
      </c>
    </row>
    <row r="309" spans="1:8" ht="18" customHeight="1">
      <c r="A309" s="241">
        <v>2004</v>
      </c>
      <c r="B309" s="744" t="str">
        <f t="shared" si="166"/>
        <v>H16</v>
      </c>
      <c r="C309" s="242" t="s">
        <v>8335</v>
      </c>
      <c r="D309" s="243" t="s">
        <v>8336</v>
      </c>
      <c r="E309" s="244">
        <v>240</v>
      </c>
      <c r="F309" s="245">
        <v>48</v>
      </c>
      <c r="G309" s="246">
        <f t="shared" si="165"/>
        <v>288</v>
      </c>
      <c r="H309" s="243" t="s">
        <v>8257</v>
      </c>
    </row>
    <row r="310" spans="1:8" ht="18" customHeight="1">
      <c r="A310" s="241">
        <v>2004</v>
      </c>
      <c r="B310" s="744" t="str">
        <f t="shared" si="166"/>
        <v>H16</v>
      </c>
      <c r="C310" s="242" t="s">
        <v>8148</v>
      </c>
      <c r="D310" s="243" t="s">
        <v>8317</v>
      </c>
      <c r="E310" s="244">
        <v>31</v>
      </c>
      <c r="F310" s="245">
        <v>0</v>
      </c>
      <c r="G310" s="246">
        <f t="shared" si="165"/>
        <v>31</v>
      </c>
      <c r="H310" s="243" t="s">
        <v>8261</v>
      </c>
    </row>
    <row r="311" spans="1:8" ht="18" customHeight="1">
      <c r="A311" s="241">
        <v>2004</v>
      </c>
      <c r="B311" s="744" t="str">
        <f t="shared" si="166"/>
        <v>H16</v>
      </c>
      <c r="C311" s="242" t="s">
        <v>8151</v>
      </c>
      <c r="D311" s="243" t="s">
        <v>8337</v>
      </c>
      <c r="E311" s="244">
        <v>51</v>
      </c>
      <c r="F311" s="245">
        <v>4</v>
      </c>
      <c r="G311" s="246">
        <f t="shared" si="165"/>
        <v>55</v>
      </c>
      <c r="H311" s="243" t="s">
        <v>8380</v>
      </c>
    </row>
    <row r="312" spans="1:8" ht="18" customHeight="1">
      <c r="A312" s="241">
        <v>2004</v>
      </c>
      <c r="B312" s="744" t="str">
        <f t="shared" si="166"/>
        <v>H16</v>
      </c>
      <c r="C312" s="242" t="s">
        <v>8151</v>
      </c>
      <c r="D312" s="243" t="s">
        <v>8320</v>
      </c>
      <c r="E312" s="244">
        <v>0</v>
      </c>
      <c r="F312" s="245">
        <v>20</v>
      </c>
      <c r="G312" s="246">
        <f t="shared" si="165"/>
        <v>20</v>
      </c>
      <c r="H312" s="243" t="s">
        <v>8261</v>
      </c>
    </row>
    <row r="313" spans="1:8" ht="18" customHeight="1">
      <c r="A313" s="241">
        <v>2004</v>
      </c>
      <c r="B313" s="744" t="str">
        <f t="shared" si="166"/>
        <v>H16</v>
      </c>
      <c r="C313" s="242" t="s">
        <v>8152</v>
      </c>
      <c r="D313" s="243" t="s">
        <v>8321</v>
      </c>
      <c r="E313" s="244">
        <v>32</v>
      </c>
      <c r="F313" s="245">
        <v>0</v>
      </c>
      <c r="G313" s="246">
        <f t="shared" si="165"/>
        <v>32</v>
      </c>
      <c r="H313" s="243" t="s">
        <v>8238</v>
      </c>
    </row>
    <row r="314" spans="1:8" ht="18" customHeight="1">
      <c r="A314" s="241">
        <v>2005</v>
      </c>
      <c r="B314" s="744" t="str">
        <f t="shared" si="166"/>
        <v>H17</v>
      </c>
      <c r="C314" s="242" t="s">
        <v>8135</v>
      </c>
      <c r="D314" s="243" t="s">
        <v>8300</v>
      </c>
      <c r="E314" s="244">
        <v>226</v>
      </c>
      <c r="F314" s="245">
        <v>34</v>
      </c>
      <c r="G314" s="246">
        <f t="shared" si="165"/>
        <v>260</v>
      </c>
      <c r="H314" s="243" t="s">
        <v>8364</v>
      </c>
    </row>
    <row r="315" spans="1:8" ht="18" customHeight="1">
      <c r="A315" s="241">
        <v>2005</v>
      </c>
      <c r="B315" s="744" t="str">
        <f t="shared" si="166"/>
        <v>H17</v>
      </c>
      <c r="C315" s="242" t="s">
        <v>8135</v>
      </c>
      <c r="D315" s="243" t="s">
        <v>8352</v>
      </c>
      <c r="E315" s="244">
        <v>99</v>
      </c>
      <c r="F315" s="245">
        <v>0</v>
      </c>
      <c r="G315" s="246">
        <f t="shared" si="165"/>
        <v>99</v>
      </c>
      <c r="H315" s="243" t="s">
        <v>8259</v>
      </c>
    </row>
    <row r="316" spans="1:8" ht="18" customHeight="1">
      <c r="A316" s="241">
        <v>2005</v>
      </c>
      <c r="B316" s="744" t="str">
        <f t="shared" si="166"/>
        <v>H17</v>
      </c>
      <c r="C316" s="242" t="s">
        <v>8135</v>
      </c>
      <c r="D316" s="243" t="s">
        <v>8301</v>
      </c>
      <c r="E316" s="244">
        <v>0</v>
      </c>
      <c r="F316" s="245">
        <v>12</v>
      </c>
      <c r="G316" s="246">
        <f t="shared" si="165"/>
        <v>12</v>
      </c>
      <c r="H316" s="243" t="s">
        <v>8291</v>
      </c>
    </row>
    <row r="317" spans="1:8" ht="18" customHeight="1">
      <c r="A317" s="241">
        <v>2005</v>
      </c>
      <c r="B317" s="744" t="str">
        <f t="shared" si="166"/>
        <v>H17</v>
      </c>
      <c r="C317" s="242" t="s">
        <v>8280</v>
      </c>
      <c r="D317" s="243" t="s">
        <v>8302</v>
      </c>
      <c r="E317" s="244">
        <v>129</v>
      </c>
      <c r="F317" s="245">
        <v>9</v>
      </c>
      <c r="G317" s="246">
        <f t="shared" si="165"/>
        <v>138</v>
      </c>
      <c r="H317" s="243" t="s">
        <v>8381</v>
      </c>
    </row>
    <row r="318" spans="1:8" ht="18" customHeight="1">
      <c r="A318" s="241">
        <v>2005</v>
      </c>
      <c r="B318" s="744" t="str">
        <f t="shared" si="166"/>
        <v>H17</v>
      </c>
      <c r="C318" s="242" t="s">
        <v>8280</v>
      </c>
      <c r="D318" s="243" t="s">
        <v>8342</v>
      </c>
      <c r="E318" s="244">
        <v>13</v>
      </c>
      <c r="F318" s="245">
        <v>0</v>
      </c>
      <c r="G318" s="246">
        <f t="shared" si="165"/>
        <v>13</v>
      </c>
      <c r="H318" s="243" t="s">
        <v>8382</v>
      </c>
    </row>
    <row r="319" spans="1:8" ht="18" customHeight="1">
      <c r="A319" s="241">
        <v>2005</v>
      </c>
      <c r="B319" s="744" t="str">
        <f t="shared" si="166"/>
        <v>H17</v>
      </c>
      <c r="C319" s="242" t="s">
        <v>8330</v>
      </c>
      <c r="D319" s="243" t="s">
        <v>8332</v>
      </c>
      <c r="E319" s="244">
        <v>5</v>
      </c>
      <c r="F319" s="245">
        <v>0</v>
      </c>
      <c r="G319" s="246">
        <f t="shared" si="165"/>
        <v>5</v>
      </c>
      <c r="H319" s="243" t="s">
        <v>8383</v>
      </c>
    </row>
    <row r="320" spans="1:8" ht="18" customHeight="1">
      <c r="A320" s="241">
        <v>2005</v>
      </c>
      <c r="B320" s="744" t="str">
        <f t="shared" si="166"/>
        <v>H17</v>
      </c>
      <c r="C320" s="242" t="s">
        <v>8330</v>
      </c>
      <c r="D320" s="243" t="s">
        <v>8356</v>
      </c>
      <c r="E320" s="244">
        <v>20</v>
      </c>
      <c r="F320" s="245">
        <v>0</v>
      </c>
      <c r="G320" s="246">
        <f t="shared" si="165"/>
        <v>20</v>
      </c>
      <c r="H320" s="243" t="s">
        <v>8355</v>
      </c>
    </row>
    <row r="321" spans="1:8" ht="18" customHeight="1">
      <c r="A321" s="241">
        <v>2005</v>
      </c>
      <c r="B321" s="744" t="str">
        <f t="shared" si="166"/>
        <v>H17</v>
      </c>
      <c r="C321" s="242" t="s">
        <v>8136</v>
      </c>
      <c r="D321" s="243" t="s">
        <v>8218</v>
      </c>
      <c r="E321" s="244">
        <v>291</v>
      </c>
      <c r="F321" s="245">
        <v>0</v>
      </c>
      <c r="G321" s="246">
        <f t="shared" si="165"/>
        <v>291</v>
      </c>
      <c r="H321" s="243" t="s">
        <v>8381</v>
      </c>
    </row>
    <row r="322" spans="1:8" ht="18" customHeight="1">
      <c r="A322" s="241">
        <v>2005</v>
      </c>
      <c r="B322" s="744" t="str">
        <f t="shared" si="166"/>
        <v>H17</v>
      </c>
      <c r="C322" s="242" t="s">
        <v>8136</v>
      </c>
      <c r="D322" s="243" t="s">
        <v>8306</v>
      </c>
      <c r="E322" s="244">
        <v>0</v>
      </c>
      <c r="F322" s="245">
        <v>12</v>
      </c>
      <c r="G322" s="246">
        <f t="shared" si="165"/>
        <v>12</v>
      </c>
      <c r="H322" s="243" t="s">
        <v>8347</v>
      </c>
    </row>
    <row r="323" spans="1:8" ht="18" customHeight="1">
      <c r="A323" s="241">
        <v>2005</v>
      </c>
      <c r="B323" s="744" t="str">
        <f t="shared" si="166"/>
        <v>H17</v>
      </c>
      <c r="C323" s="242" t="s">
        <v>8290</v>
      </c>
      <c r="D323" s="243" t="s">
        <v>8384</v>
      </c>
      <c r="E323" s="244">
        <v>88</v>
      </c>
      <c r="F323" s="245">
        <v>11</v>
      </c>
      <c r="G323" s="246">
        <f t="shared" si="165"/>
        <v>99</v>
      </c>
      <c r="H323" s="243" t="s">
        <v>8311</v>
      </c>
    </row>
    <row r="324" spans="1:8" ht="18" customHeight="1">
      <c r="A324" s="241">
        <v>2005</v>
      </c>
      <c r="B324" s="744" t="str">
        <f t="shared" si="166"/>
        <v>H17</v>
      </c>
      <c r="C324" s="242" t="s">
        <v>8138</v>
      </c>
      <c r="D324" s="243" t="s">
        <v>8374</v>
      </c>
      <c r="E324" s="244">
        <v>22</v>
      </c>
      <c r="F324" s="245">
        <v>1</v>
      </c>
      <c r="G324" s="246">
        <f t="shared" ref="G324:G387" si="167">SUM(E324:F324)</f>
        <v>23</v>
      </c>
      <c r="H324" s="243" t="s">
        <v>8294</v>
      </c>
    </row>
    <row r="325" spans="1:8" ht="18" customHeight="1">
      <c r="A325" s="241">
        <v>2005</v>
      </c>
      <c r="B325" s="744" t="str">
        <f t="shared" si="166"/>
        <v>H17</v>
      </c>
      <c r="C325" s="242" t="s">
        <v>8149</v>
      </c>
      <c r="D325" s="243" t="s">
        <v>8223</v>
      </c>
      <c r="E325" s="244">
        <v>66</v>
      </c>
      <c r="F325" s="245">
        <v>1</v>
      </c>
      <c r="G325" s="246">
        <f t="shared" si="167"/>
        <v>67</v>
      </c>
      <c r="H325" s="243" t="s">
        <v>8289</v>
      </c>
    </row>
    <row r="326" spans="1:8" ht="18" customHeight="1">
      <c r="A326" s="241">
        <v>2005</v>
      </c>
      <c r="B326" s="744" t="str">
        <f t="shared" si="166"/>
        <v>H17</v>
      </c>
      <c r="C326" s="242" t="s">
        <v>8150</v>
      </c>
      <c r="D326" s="243" t="s">
        <v>8375</v>
      </c>
      <c r="E326" s="244">
        <v>54</v>
      </c>
      <c r="F326" s="245">
        <v>3</v>
      </c>
      <c r="G326" s="246">
        <f t="shared" si="167"/>
        <v>57</v>
      </c>
      <c r="H326" s="243" t="s">
        <v>8308</v>
      </c>
    </row>
    <row r="327" spans="1:8" ht="18" customHeight="1">
      <c r="A327" s="241">
        <v>2005</v>
      </c>
      <c r="B327" s="744" t="str">
        <f t="shared" si="166"/>
        <v>H17</v>
      </c>
      <c r="C327" s="242" t="s">
        <v>8139</v>
      </c>
      <c r="D327" s="243" t="s">
        <v>8310</v>
      </c>
      <c r="E327" s="244">
        <v>72</v>
      </c>
      <c r="F327" s="245">
        <v>1</v>
      </c>
      <c r="G327" s="246">
        <f t="shared" si="167"/>
        <v>73</v>
      </c>
      <c r="H327" s="243" t="s">
        <v>8263</v>
      </c>
    </row>
    <row r="328" spans="1:8" ht="18" customHeight="1">
      <c r="A328" s="241">
        <v>2005</v>
      </c>
      <c r="B328" s="744" t="str">
        <f t="shared" si="166"/>
        <v>H17</v>
      </c>
      <c r="C328" s="242" t="s">
        <v>8137</v>
      </c>
      <c r="D328" s="243" t="s">
        <v>8312</v>
      </c>
      <c r="E328" s="244">
        <v>192</v>
      </c>
      <c r="F328" s="245">
        <v>1</v>
      </c>
      <c r="G328" s="246">
        <f t="shared" si="167"/>
        <v>193</v>
      </c>
      <c r="H328" s="243" t="s">
        <v>8246</v>
      </c>
    </row>
    <row r="329" spans="1:8" ht="18" customHeight="1">
      <c r="A329" s="241">
        <v>2005</v>
      </c>
      <c r="B329" s="744" t="str">
        <f t="shared" si="166"/>
        <v>H17</v>
      </c>
      <c r="C329" s="242" t="s">
        <v>8144</v>
      </c>
      <c r="D329" s="243" t="s">
        <v>8376</v>
      </c>
      <c r="E329" s="244">
        <v>26</v>
      </c>
      <c r="F329" s="245">
        <v>1</v>
      </c>
      <c r="G329" s="246">
        <f t="shared" si="167"/>
        <v>27</v>
      </c>
      <c r="H329" s="243" t="s">
        <v>8286</v>
      </c>
    </row>
    <row r="330" spans="1:8" ht="18" customHeight="1">
      <c r="A330" s="241">
        <v>2005</v>
      </c>
      <c r="B330" s="744" t="str">
        <f t="shared" si="166"/>
        <v>H17</v>
      </c>
      <c r="C330" s="242" t="s">
        <v>8145</v>
      </c>
      <c r="D330" s="243" t="s">
        <v>8361</v>
      </c>
      <c r="E330" s="244">
        <v>54</v>
      </c>
      <c r="F330" s="245">
        <v>0</v>
      </c>
      <c r="G330" s="246">
        <f t="shared" si="167"/>
        <v>54</v>
      </c>
      <c r="H330" s="243" t="s">
        <v>8385</v>
      </c>
    </row>
    <row r="331" spans="1:8" ht="18" customHeight="1">
      <c r="A331" s="241">
        <v>2005</v>
      </c>
      <c r="B331" s="744" t="str">
        <f t="shared" si="166"/>
        <v>H17</v>
      </c>
      <c r="C331" s="242" t="s">
        <v>8140</v>
      </c>
      <c r="D331" s="243" t="s">
        <v>8314</v>
      </c>
      <c r="E331" s="244">
        <v>109</v>
      </c>
      <c r="F331" s="245">
        <v>2</v>
      </c>
      <c r="G331" s="246">
        <f t="shared" si="167"/>
        <v>111</v>
      </c>
      <c r="H331" s="243" t="s">
        <v>8273</v>
      </c>
    </row>
    <row r="332" spans="1:8" ht="18" customHeight="1">
      <c r="A332" s="241">
        <v>2005</v>
      </c>
      <c r="B332" s="744" t="str">
        <f t="shared" si="166"/>
        <v>H17</v>
      </c>
      <c r="C332" s="242" t="s">
        <v>8285</v>
      </c>
      <c r="D332" s="243" t="s">
        <v>8378</v>
      </c>
      <c r="E332" s="244">
        <v>18</v>
      </c>
      <c r="F332" s="245">
        <v>0</v>
      </c>
      <c r="G332" s="246">
        <f t="shared" si="167"/>
        <v>18</v>
      </c>
      <c r="H332" s="243" t="s">
        <v>8255</v>
      </c>
    </row>
    <row r="333" spans="1:8" ht="18" customHeight="1">
      <c r="A333" s="241">
        <v>2005</v>
      </c>
      <c r="B333" s="744" t="str">
        <f t="shared" si="166"/>
        <v>H17</v>
      </c>
      <c r="C333" s="242" t="s">
        <v>8146</v>
      </c>
      <c r="D333" s="243" t="s">
        <v>8316</v>
      </c>
      <c r="E333" s="244">
        <v>35</v>
      </c>
      <c r="F333" s="245">
        <v>3</v>
      </c>
      <c r="G333" s="246">
        <f t="shared" si="167"/>
        <v>38</v>
      </c>
      <c r="H333" s="243" t="s">
        <v>8271</v>
      </c>
    </row>
    <row r="334" spans="1:8" ht="18" customHeight="1">
      <c r="A334" s="241">
        <v>2005</v>
      </c>
      <c r="B334" s="744" t="str">
        <f t="shared" si="166"/>
        <v>H17</v>
      </c>
      <c r="C334" s="242" t="s">
        <v>8335</v>
      </c>
      <c r="D334" s="243" t="s">
        <v>8336</v>
      </c>
      <c r="E334" s="244">
        <v>99</v>
      </c>
      <c r="F334" s="245">
        <v>14</v>
      </c>
      <c r="G334" s="246">
        <f t="shared" si="167"/>
        <v>113</v>
      </c>
      <c r="H334" s="243" t="s">
        <v>8268</v>
      </c>
    </row>
    <row r="335" spans="1:8" ht="18" customHeight="1">
      <c r="A335" s="241">
        <v>2005</v>
      </c>
      <c r="B335" s="744" t="str">
        <f t="shared" si="166"/>
        <v>H17</v>
      </c>
      <c r="C335" s="242" t="s">
        <v>8148</v>
      </c>
      <c r="D335" s="243" t="s">
        <v>8317</v>
      </c>
      <c r="E335" s="244">
        <v>32</v>
      </c>
      <c r="F335" s="245">
        <v>0</v>
      </c>
      <c r="G335" s="246">
        <f t="shared" si="167"/>
        <v>32</v>
      </c>
      <c r="H335" s="243" t="s">
        <v>8259</v>
      </c>
    </row>
    <row r="336" spans="1:8" ht="18" customHeight="1">
      <c r="A336" s="241">
        <v>2005</v>
      </c>
      <c r="B336" s="744" t="str">
        <f t="shared" si="166"/>
        <v>H17</v>
      </c>
      <c r="C336" s="242" t="s">
        <v>8151</v>
      </c>
      <c r="D336" s="243" t="s">
        <v>8337</v>
      </c>
      <c r="E336" s="244">
        <v>55</v>
      </c>
      <c r="F336" s="245">
        <v>0</v>
      </c>
      <c r="G336" s="246">
        <f t="shared" si="167"/>
        <v>55</v>
      </c>
      <c r="H336" s="243" t="s">
        <v>8386</v>
      </c>
    </row>
    <row r="337" spans="1:8" ht="18" customHeight="1">
      <c r="A337" s="241">
        <v>2005</v>
      </c>
      <c r="B337" s="744" t="str">
        <f t="shared" si="166"/>
        <v>H17</v>
      </c>
      <c r="C337" s="242" t="s">
        <v>8151</v>
      </c>
      <c r="D337" s="243" t="s">
        <v>8320</v>
      </c>
      <c r="E337" s="244">
        <v>0</v>
      </c>
      <c r="F337" s="245">
        <v>5</v>
      </c>
      <c r="G337" s="246">
        <f t="shared" si="167"/>
        <v>5</v>
      </c>
      <c r="H337" s="243" t="s">
        <v>8259</v>
      </c>
    </row>
    <row r="338" spans="1:8" ht="18" customHeight="1">
      <c r="A338" s="241">
        <v>2005</v>
      </c>
      <c r="B338" s="744" t="str">
        <f t="shared" ref="B338:B401" si="168">TEXT(DATE(A338,4,1),"ge")</f>
        <v>H17</v>
      </c>
      <c r="C338" s="242" t="s">
        <v>8152</v>
      </c>
      <c r="D338" s="243" t="s">
        <v>8321</v>
      </c>
      <c r="E338" s="244">
        <v>35</v>
      </c>
      <c r="F338" s="245">
        <v>0</v>
      </c>
      <c r="G338" s="246">
        <f t="shared" si="167"/>
        <v>35</v>
      </c>
      <c r="H338" s="243" t="s">
        <v>8261</v>
      </c>
    </row>
    <row r="339" spans="1:8" ht="18" customHeight="1">
      <c r="A339" s="241">
        <v>2005</v>
      </c>
      <c r="B339" s="744" t="str">
        <f t="shared" si="168"/>
        <v>H17</v>
      </c>
      <c r="C339" s="242" t="s">
        <v>8133</v>
      </c>
      <c r="D339" s="243" t="s">
        <v>8345</v>
      </c>
      <c r="E339" s="244">
        <v>56</v>
      </c>
      <c r="F339" s="245">
        <v>0</v>
      </c>
      <c r="G339" s="246">
        <f t="shared" si="167"/>
        <v>56</v>
      </c>
      <c r="H339" s="243" t="s">
        <v>8366</v>
      </c>
    </row>
    <row r="340" spans="1:8" ht="18" customHeight="1">
      <c r="A340" s="241">
        <v>2006</v>
      </c>
      <c r="B340" s="744" t="str">
        <f t="shared" si="168"/>
        <v>H18</v>
      </c>
      <c r="C340" s="242" t="s">
        <v>8135</v>
      </c>
      <c r="D340" s="243" t="s">
        <v>8300</v>
      </c>
      <c r="E340" s="244">
        <v>224</v>
      </c>
      <c r="F340" s="245">
        <v>34</v>
      </c>
      <c r="G340" s="246">
        <f t="shared" si="167"/>
        <v>258</v>
      </c>
      <c r="H340" s="243" t="s">
        <v>8364</v>
      </c>
    </row>
    <row r="341" spans="1:8" ht="18" customHeight="1">
      <c r="A341" s="241">
        <v>2006</v>
      </c>
      <c r="B341" s="744" t="str">
        <f t="shared" si="168"/>
        <v>H18</v>
      </c>
      <c r="C341" s="242" t="s">
        <v>8135</v>
      </c>
      <c r="D341" s="243" t="s">
        <v>8352</v>
      </c>
      <c r="E341" s="244">
        <v>85</v>
      </c>
      <c r="F341" s="245">
        <v>0</v>
      </c>
      <c r="G341" s="246">
        <f t="shared" si="167"/>
        <v>85</v>
      </c>
      <c r="H341" s="243" t="s">
        <v>8271</v>
      </c>
    </row>
    <row r="342" spans="1:8" ht="18" customHeight="1">
      <c r="A342" s="241">
        <v>2006</v>
      </c>
      <c r="B342" s="744" t="str">
        <f t="shared" si="168"/>
        <v>H18</v>
      </c>
      <c r="C342" s="242" t="s">
        <v>8135</v>
      </c>
      <c r="D342" s="243" t="s">
        <v>8301</v>
      </c>
      <c r="E342" s="244">
        <v>0</v>
      </c>
      <c r="F342" s="245">
        <v>19</v>
      </c>
      <c r="G342" s="246">
        <f t="shared" si="167"/>
        <v>19</v>
      </c>
      <c r="H342" s="243" t="s">
        <v>8255</v>
      </c>
    </row>
    <row r="343" spans="1:8" ht="18" customHeight="1">
      <c r="A343" s="241">
        <v>2006</v>
      </c>
      <c r="B343" s="744" t="str">
        <f t="shared" si="168"/>
        <v>H18</v>
      </c>
      <c r="C343" s="242" t="s">
        <v>8280</v>
      </c>
      <c r="D343" s="243" t="s">
        <v>8302</v>
      </c>
      <c r="E343" s="244">
        <v>119</v>
      </c>
      <c r="F343" s="245">
        <v>9</v>
      </c>
      <c r="G343" s="246">
        <f t="shared" si="167"/>
        <v>128</v>
      </c>
      <c r="H343" s="243" t="s">
        <v>8381</v>
      </c>
    </row>
    <row r="344" spans="1:8" ht="18" customHeight="1">
      <c r="A344" s="241">
        <v>2006</v>
      </c>
      <c r="B344" s="744" t="str">
        <f t="shared" si="168"/>
        <v>H18</v>
      </c>
      <c r="C344" s="242" t="s">
        <v>8280</v>
      </c>
      <c r="D344" s="243" t="s">
        <v>8328</v>
      </c>
      <c r="E344" s="244">
        <v>39</v>
      </c>
      <c r="F344" s="245">
        <v>0</v>
      </c>
      <c r="G344" s="246">
        <f t="shared" si="167"/>
        <v>39</v>
      </c>
      <c r="H344" s="243" t="s">
        <v>8383</v>
      </c>
    </row>
    <row r="345" spans="1:8" ht="18" customHeight="1">
      <c r="A345" s="241">
        <v>2006</v>
      </c>
      <c r="B345" s="744" t="str">
        <f t="shared" si="168"/>
        <v>H18</v>
      </c>
      <c r="C345" s="242" t="s">
        <v>8280</v>
      </c>
      <c r="D345" s="243" t="s">
        <v>8342</v>
      </c>
      <c r="E345" s="244">
        <v>10</v>
      </c>
      <c r="F345" s="245">
        <v>0</v>
      </c>
      <c r="G345" s="246">
        <f t="shared" si="167"/>
        <v>10</v>
      </c>
      <c r="H345" s="243" t="s">
        <v>8387</v>
      </c>
    </row>
    <row r="346" spans="1:8" ht="18" customHeight="1">
      <c r="A346" s="241">
        <v>2006</v>
      </c>
      <c r="B346" s="744" t="str">
        <f t="shared" si="168"/>
        <v>H18</v>
      </c>
      <c r="C346" s="242" t="s">
        <v>8330</v>
      </c>
      <c r="D346" s="243" t="s">
        <v>8349</v>
      </c>
      <c r="E346" s="244">
        <v>54</v>
      </c>
      <c r="F346" s="245">
        <v>0</v>
      </c>
      <c r="G346" s="246">
        <f t="shared" si="167"/>
        <v>54</v>
      </c>
      <c r="H346" s="243" t="s">
        <v>8360</v>
      </c>
    </row>
    <row r="347" spans="1:8" ht="18" customHeight="1">
      <c r="A347" s="241">
        <v>2006</v>
      </c>
      <c r="B347" s="744" t="str">
        <f t="shared" si="168"/>
        <v>H18</v>
      </c>
      <c r="C347" s="242" t="s">
        <v>8330</v>
      </c>
      <c r="D347" s="243" t="s">
        <v>8332</v>
      </c>
      <c r="E347" s="244">
        <v>5</v>
      </c>
      <c r="F347" s="245">
        <v>0</v>
      </c>
      <c r="G347" s="246">
        <f t="shared" si="167"/>
        <v>5</v>
      </c>
      <c r="H347" s="243" t="s">
        <v>8388</v>
      </c>
    </row>
    <row r="348" spans="1:8" ht="18" customHeight="1">
      <c r="A348" s="241">
        <v>2006</v>
      </c>
      <c r="B348" s="744" t="str">
        <f t="shared" si="168"/>
        <v>H18</v>
      </c>
      <c r="C348" s="242" t="s">
        <v>8330</v>
      </c>
      <c r="D348" s="243" t="s">
        <v>8356</v>
      </c>
      <c r="E348" s="244">
        <v>18</v>
      </c>
      <c r="F348" s="245">
        <v>1</v>
      </c>
      <c r="G348" s="246">
        <f t="shared" si="167"/>
        <v>19</v>
      </c>
      <c r="H348" s="243" t="s">
        <v>8360</v>
      </c>
    </row>
    <row r="349" spans="1:8" ht="18" customHeight="1">
      <c r="A349" s="241">
        <v>2006</v>
      </c>
      <c r="B349" s="744" t="str">
        <f t="shared" si="168"/>
        <v>H18</v>
      </c>
      <c r="C349" s="242" t="s">
        <v>8136</v>
      </c>
      <c r="D349" s="243" t="s">
        <v>8218</v>
      </c>
      <c r="E349" s="244">
        <v>288</v>
      </c>
      <c r="F349" s="245">
        <v>0</v>
      </c>
      <c r="G349" s="246">
        <f t="shared" si="167"/>
        <v>288</v>
      </c>
      <c r="H349" s="243" t="s">
        <v>8389</v>
      </c>
    </row>
    <row r="350" spans="1:8" ht="18" customHeight="1">
      <c r="A350" s="241">
        <v>2006</v>
      </c>
      <c r="B350" s="744" t="str">
        <f t="shared" si="168"/>
        <v>H18</v>
      </c>
      <c r="C350" s="242" t="s">
        <v>8136</v>
      </c>
      <c r="D350" s="243" t="s">
        <v>8306</v>
      </c>
      <c r="E350" s="244">
        <v>0</v>
      </c>
      <c r="F350" s="245">
        <v>19</v>
      </c>
      <c r="G350" s="246">
        <f t="shared" si="167"/>
        <v>19</v>
      </c>
      <c r="H350" s="243" t="s">
        <v>8353</v>
      </c>
    </row>
    <row r="351" spans="1:8" ht="18" customHeight="1">
      <c r="A351" s="241">
        <v>2006</v>
      </c>
      <c r="B351" s="744" t="str">
        <f t="shared" si="168"/>
        <v>H18</v>
      </c>
      <c r="C351" s="242" t="s">
        <v>8290</v>
      </c>
      <c r="D351" s="243" t="s">
        <v>8384</v>
      </c>
      <c r="E351" s="244">
        <v>110</v>
      </c>
      <c r="F351" s="245">
        <v>4</v>
      </c>
      <c r="G351" s="246">
        <f t="shared" si="167"/>
        <v>114</v>
      </c>
      <c r="H351" s="243" t="s">
        <v>8390</v>
      </c>
    </row>
    <row r="352" spans="1:8" ht="18" customHeight="1">
      <c r="A352" s="241">
        <v>2006</v>
      </c>
      <c r="B352" s="744" t="str">
        <f t="shared" si="168"/>
        <v>H18</v>
      </c>
      <c r="C352" s="242" t="s">
        <v>8138</v>
      </c>
      <c r="D352" s="243" t="s">
        <v>8374</v>
      </c>
      <c r="E352" s="244">
        <v>15</v>
      </c>
      <c r="F352" s="245">
        <v>1</v>
      </c>
      <c r="G352" s="246">
        <f t="shared" si="167"/>
        <v>16</v>
      </c>
      <c r="H352" s="243" t="s">
        <v>8315</v>
      </c>
    </row>
    <row r="353" spans="1:8" ht="18" customHeight="1">
      <c r="A353" s="241">
        <v>2006</v>
      </c>
      <c r="B353" s="744" t="str">
        <f t="shared" si="168"/>
        <v>H18</v>
      </c>
      <c r="C353" s="242" t="s">
        <v>8149</v>
      </c>
      <c r="D353" s="243" t="s">
        <v>8223</v>
      </c>
      <c r="E353" s="244">
        <v>80</v>
      </c>
      <c r="F353" s="245">
        <v>0</v>
      </c>
      <c r="G353" s="246">
        <f t="shared" si="167"/>
        <v>80</v>
      </c>
      <c r="H353" s="243" t="s">
        <v>8303</v>
      </c>
    </row>
    <row r="354" spans="1:8" ht="18" customHeight="1">
      <c r="A354" s="241">
        <v>2006</v>
      </c>
      <c r="B354" s="744" t="str">
        <f t="shared" si="168"/>
        <v>H18</v>
      </c>
      <c r="C354" s="242" t="s">
        <v>8150</v>
      </c>
      <c r="D354" s="243" t="s">
        <v>8375</v>
      </c>
      <c r="E354" s="244">
        <v>67</v>
      </c>
      <c r="F354" s="245">
        <v>1</v>
      </c>
      <c r="G354" s="246">
        <f t="shared" si="167"/>
        <v>68</v>
      </c>
      <c r="H354" s="243" t="s">
        <v>8243</v>
      </c>
    </row>
    <row r="355" spans="1:8" ht="18" customHeight="1">
      <c r="A355" s="241">
        <v>2006</v>
      </c>
      <c r="B355" s="744" t="str">
        <f t="shared" si="168"/>
        <v>H18</v>
      </c>
      <c r="C355" s="242" t="s">
        <v>8139</v>
      </c>
      <c r="D355" s="243" t="s">
        <v>8310</v>
      </c>
      <c r="E355" s="244">
        <v>72</v>
      </c>
      <c r="F355" s="245">
        <v>1</v>
      </c>
      <c r="G355" s="246">
        <f t="shared" si="167"/>
        <v>73</v>
      </c>
      <c r="H355" s="243" t="s">
        <v>8263</v>
      </c>
    </row>
    <row r="356" spans="1:8" ht="18" customHeight="1">
      <c r="A356" s="241">
        <v>2006</v>
      </c>
      <c r="B356" s="744" t="str">
        <f t="shared" si="168"/>
        <v>H18</v>
      </c>
      <c r="C356" s="242" t="s">
        <v>8137</v>
      </c>
      <c r="D356" s="243" t="s">
        <v>8312</v>
      </c>
      <c r="E356" s="244">
        <v>165</v>
      </c>
      <c r="F356" s="245">
        <v>1</v>
      </c>
      <c r="G356" s="246">
        <f t="shared" si="167"/>
        <v>166</v>
      </c>
      <c r="H356" s="243" t="s">
        <v>8273</v>
      </c>
    </row>
    <row r="357" spans="1:8" ht="18" customHeight="1">
      <c r="A357" s="241">
        <v>2006</v>
      </c>
      <c r="B357" s="744" t="str">
        <f t="shared" si="168"/>
        <v>H18</v>
      </c>
      <c r="C357" s="242" t="s">
        <v>8144</v>
      </c>
      <c r="D357" s="243" t="s">
        <v>8376</v>
      </c>
      <c r="E357" s="244">
        <v>30</v>
      </c>
      <c r="F357" s="245">
        <v>0</v>
      </c>
      <c r="G357" s="246">
        <f t="shared" si="167"/>
        <v>30</v>
      </c>
      <c r="H357" s="243" t="s">
        <v>8391</v>
      </c>
    </row>
    <row r="358" spans="1:8" ht="18" customHeight="1">
      <c r="A358" s="241">
        <v>2006</v>
      </c>
      <c r="B358" s="744" t="str">
        <f t="shared" si="168"/>
        <v>H18</v>
      </c>
      <c r="C358" s="242" t="s">
        <v>8145</v>
      </c>
      <c r="D358" s="243" t="s">
        <v>8361</v>
      </c>
      <c r="E358" s="244">
        <v>61</v>
      </c>
      <c r="F358" s="245">
        <v>0</v>
      </c>
      <c r="G358" s="246">
        <f t="shared" si="167"/>
        <v>61</v>
      </c>
      <c r="H358" s="243" t="s">
        <v>8392</v>
      </c>
    </row>
    <row r="359" spans="1:8" ht="18" customHeight="1">
      <c r="A359" s="241">
        <v>2006</v>
      </c>
      <c r="B359" s="744" t="str">
        <f t="shared" si="168"/>
        <v>H18</v>
      </c>
      <c r="C359" s="242" t="s">
        <v>8140</v>
      </c>
      <c r="D359" s="243" t="s">
        <v>8314</v>
      </c>
      <c r="E359" s="244">
        <v>113</v>
      </c>
      <c r="F359" s="245">
        <v>10</v>
      </c>
      <c r="G359" s="246">
        <f t="shared" si="167"/>
        <v>123</v>
      </c>
      <c r="H359" s="243" t="s">
        <v>8291</v>
      </c>
    </row>
    <row r="360" spans="1:8" ht="18" customHeight="1">
      <c r="A360" s="241">
        <v>2006</v>
      </c>
      <c r="B360" s="744" t="str">
        <f t="shared" si="168"/>
        <v>H18</v>
      </c>
      <c r="C360" s="242" t="s">
        <v>8285</v>
      </c>
      <c r="D360" s="243" t="s">
        <v>8378</v>
      </c>
      <c r="E360" s="244">
        <v>14</v>
      </c>
      <c r="F360" s="245">
        <v>0</v>
      </c>
      <c r="G360" s="246">
        <f t="shared" si="167"/>
        <v>14</v>
      </c>
      <c r="H360" s="243" t="s">
        <v>8267</v>
      </c>
    </row>
    <row r="361" spans="1:8" ht="18" customHeight="1">
      <c r="A361" s="241">
        <v>2006</v>
      </c>
      <c r="B361" s="744" t="str">
        <f t="shared" si="168"/>
        <v>H18</v>
      </c>
      <c r="C361" s="242" t="s">
        <v>8146</v>
      </c>
      <c r="D361" s="243" t="s">
        <v>8316</v>
      </c>
      <c r="E361" s="244">
        <v>30</v>
      </c>
      <c r="F361" s="245">
        <v>4</v>
      </c>
      <c r="G361" s="246">
        <f t="shared" si="167"/>
        <v>34</v>
      </c>
      <c r="H361" s="243" t="s">
        <v>8276</v>
      </c>
    </row>
    <row r="362" spans="1:8" ht="18" customHeight="1">
      <c r="A362" s="241">
        <v>2006</v>
      </c>
      <c r="B362" s="744" t="str">
        <f t="shared" si="168"/>
        <v>H18</v>
      </c>
      <c r="C362" s="242" t="s">
        <v>8147</v>
      </c>
      <c r="D362" s="243" t="s">
        <v>8393</v>
      </c>
      <c r="E362" s="244">
        <v>14</v>
      </c>
      <c r="F362" s="245">
        <v>0</v>
      </c>
      <c r="G362" s="246">
        <f t="shared" si="167"/>
        <v>14</v>
      </c>
      <c r="H362" s="243" t="s">
        <v>8249</v>
      </c>
    </row>
    <row r="363" spans="1:8" ht="18" customHeight="1">
      <c r="A363" s="241">
        <v>2006</v>
      </c>
      <c r="B363" s="744" t="str">
        <f t="shared" si="168"/>
        <v>H18</v>
      </c>
      <c r="C363" s="242" t="s">
        <v>8335</v>
      </c>
      <c r="D363" s="243" t="s">
        <v>8336</v>
      </c>
      <c r="E363" s="244">
        <v>103</v>
      </c>
      <c r="F363" s="245">
        <v>21</v>
      </c>
      <c r="G363" s="246">
        <f t="shared" si="167"/>
        <v>124</v>
      </c>
      <c r="H363" s="243" t="s">
        <v>8238</v>
      </c>
    </row>
    <row r="364" spans="1:8" ht="18" customHeight="1">
      <c r="A364" s="241">
        <v>2006</v>
      </c>
      <c r="B364" s="744" t="str">
        <f t="shared" si="168"/>
        <v>H18</v>
      </c>
      <c r="C364" s="242" t="s">
        <v>8148</v>
      </c>
      <c r="D364" s="243" t="s">
        <v>8317</v>
      </c>
      <c r="E364" s="244">
        <v>42</v>
      </c>
      <c r="F364" s="245">
        <v>0</v>
      </c>
      <c r="G364" s="246">
        <f t="shared" si="167"/>
        <v>42</v>
      </c>
      <c r="H364" s="243" t="s">
        <v>8271</v>
      </c>
    </row>
    <row r="365" spans="1:8" ht="18" customHeight="1">
      <c r="A365" s="241">
        <v>2006</v>
      </c>
      <c r="B365" s="744" t="str">
        <f t="shared" si="168"/>
        <v>H18</v>
      </c>
      <c r="C365" s="242" t="s">
        <v>8151</v>
      </c>
      <c r="D365" s="243" t="s">
        <v>8337</v>
      </c>
      <c r="E365" s="244">
        <v>38</v>
      </c>
      <c r="F365" s="245">
        <v>5</v>
      </c>
      <c r="G365" s="246">
        <f t="shared" si="167"/>
        <v>43</v>
      </c>
      <c r="H365" s="243" t="s">
        <v>8394</v>
      </c>
    </row>
    <row r="366" spans="1:8" ht="18" customHeight="1">
      <c r="A366" s="241">
        <v>2006</v>
      </c>
      <c r="B366" s="744" t="str">
        <f t="shared" si="168"/>
        <v>H18</v>
      </c>
      <c r="C366" s="242" t="s">
        <v>8151</v>
      </c>
      <c r="D366" s="243" t="s">
        <v>8320</v>
      </c>
      <c r="E366" s="244">
        <v>0</v>
      </c>
      <c r="F366" s="245">
        <v>7</v>
      </c>
      <c r="G366" s="246">
        <f t="shared" si="167"/>
        <v>7</v>
      </c>
      <c r="H366" s="243" t="s">
        <v>8271</v>
      </c>
    </row>
    <row r="367" spans="1:8" ht="18" customHeight="1">
      <c r="A367" s="241">
        <v>2006</v>
      </c>
      <c r="B367" s="744" t="str">
        <f t="shared" si="168"/>
        <v>H18</v>
      </c>
      <c r="C367" s="242" t="s">
        <v>8142</v>
      </c>
      <c r="D367" s="243" t="s">
        <v>8395</v>
      </c>
      <c r="E367" s="244">
        <v>20</v>
      </c>
      <c r="F367" s="245">
        <v>2</v>
      </c>
      <c r="G367" s="246">
        <f t="shared" si="167"/>
        <v>22</v>
      </c>
      <c r="H367" s="243" t="s">
        <v>8396</v>
      </c>
    </row>
    <row r="368" spans="1:8" ht="18" customHeight="1">
      <c r="A368" s="241">
        <v>2006</v>
      </c>
      <c r="B368" s="744" t="str">
        <f t="shared" si="168"/>
        <v>H18</v>
      </c>
      <c r="C368" s="242" t="s">
        <v>8152</v>
      </c>
      <c r="D368" s="243" t="s">
        <v>8321</v>
      </c>
      <c r="E368" s="244">
        <v>21</v>
      </c>
      <c r="F368" s="245">
        <v>1</v>
      </c>
      <c r="G368" s="246">
        <f t="shared" si="167"/>
        <v>22</v>
      </c>
      <c r="H368" s="243" t="s">
        <v>8259</v>
      </c>
    </row>
    <row r="369" spans="1:8" ht="18" customHeight="1">
      <c r="A369" s="241">
        <v>2007</v>
      </c>
      <c r="B369" s="744" t="str">
        <f t="shared" si="168"/>
        <v>H19</v>
      </c>
      <c r="C369" s="242" t="s">
        <v>8135</v>
      </c>
      <c r="D369" s="243" t="s">
        <v>8300</v>
      </c>
      <c r="E369" s="244">
        <v>213</v>
      </c>
      <c r="F369" s="245">
        <v>38</v>
      </c>
      <c r="G369" s="246">
        <f t="shared" si="167"/>
        <v>251</v>
      </c>
      <c r="H369" s="243" t="s">
        <v>8381</v>
      </c>
    </row>
    <row r="370" spans="1:8" ht="18" customHeight="1">
      <c r="A370" s="241">
        <v>2007</v>
      </c>
      <c r="B370" s="744" t="str">
        <f t="shared" si="168"/>
        <v>H19</v>
      </c>
      <c r="C370" s="242" t="s">
        <v>8135</v>
      </c>
      <c r="D370" s="243" t="s">
        <v>8352</v>
      </c>
      <c r="E370" s="244">
        <v>76</v>
      </c>
      <c r="F370" s="245">
        <v>0</v>
      </c>
      <c r="G370" s="246">
        <f t="shared" si="167"/>
        <v>76</v>
      </c>
      <c r="H370" s="243" t="s">
        <v>8276</v>
      </c>
    </row>
    <row r="371" spans="1:8" ht="18" customHeight="1">
      <c r="A371" s="241">
        <v>2007</v>
      </c>
      <c r="B371" s="744" t="str">
        <f t="shared" si="168"/>
        <v>H19</v>
      </c>
      <c r="C371" s="242" t="s">
        <v>8135</v>
      </c>
      <c r="D371" s="243" t="s">
        <v>8301</v>
      </c>
      <c r="E371" s="244">
        <v>0</v>
      </c>
      <c r="F371" s="245">
        <v>16</v>
      </c>
      <c r="G371" s="246">
        <f t="shared" si="167"/>
        <v>16</v>
      </c>
      <c r="H371" s="243" t="s">
        <v>8267</v>
      </c>
    </row>
    <row r="372" spans="1:8" ht="18" customHeight="1">
      <c r="A372" s="241">
        <v>2007</v>
      </c>
      <c r="B372" s="744" t="str">
        <f t="shared" si="168"/>
        <v>H19</v>
      </c>
      <c r="C372" s="242" t="s">
        <v>8280</v>
      </c>
      <c r="D372" s="243" t="s">
        <v>8302</v>
      </c>
      <c r="E372" s="244">
        <v>128</v>
      </c>
      <c r="F372" s="245">
        <v>11</v>
      </c>
      <c r="G372" s="246">
        <f t="shared" si="167"/>
        <v>139</v>
      </c>
      <c r="H372" s="243" t="s">
        <v>8397</v>
      </c>
    </row>
    <row r="373" spans="1:8" ht="18" customHeight="1">
      <c r="A373" s="241">
        <v>2007</v>
      </c>
      <c r="B373" s="744" t="str">
        <f t="shared" si="168"/>
        <v>H19</v>
      </c>
      <c r="C373" s="242" t="s">
        <v>8280</v>
      </c>
      <c r="D373" s="243" t="s">
        <v>8398</v>
      </c>
      <c r="E373" s="244">
        <v>15</v>
      </c>
      <c r="F373" s="245">
        <v>0</v>
      </c>
      <c r="G373" s="246">
        <f t="shared" si="167"/>
        <v>15</v>
      </c>
      <c r="H373" s="243" t="s">
        <v>8399</v>
      </c>
    </row>
    <row r="374" spans="1:8" ht="18" customHeight="1">
      <c r="A374" s="241">
        <v>2007</v>
      </c>
      <c r="B374" s="744" t="str">
        <f t="shared" si="168"/>
        <v>H19</v>
      </c>
      <c r="C374" s="242" t="s">
        <v>8330</v>
      </c>
      <c r="D374" s="243" t="s">
        <v>8400</v>
      </c>
      <c r="E374" s="244">
        <v>6</v>
      </c>
      <c r="F374" s="245">
        <v>0</v>
      </c>
      <c r="G374" s="246">
        <f t="shared" si="167"/>
        <v>6</v>
      </c>
      <c r="H374" s="243" t="s">
        <v>8401</v>
      </c>
    </row>
    <row r="375" spans="1:8" ht="18" customHeight="1">
      <c r="A375" s="241">
        <v>2007</v>
      </c>
      <c r="B375" s="744" t="str">
        <f t="shared" si="168"/>
        <v>H19</v>
      </c>
      <c r="C375" s="242" t="s">
        <v>8330</v>
      </c>
      <c r="D375" s="243" t="s">
        <v>8402</v>
      </c>
      <c r="E375" s="244">
        <v>18</v>
      </c>
      <c r="F375" s="245">
        <v>1</v>
      </c>
      <c r="G375" s="246">
        <f t="shared" si="167"/>
        <v>19</v>
      </c>
      <c r="H375" s="243" t="s">
        <v>8360</v>
      </c>
    </row>
    <row r="376" spans="1:8" ht="18" customHeight="1">
      <c r="A376" s="241">
        <v>2007</v>
      </c>
      <c r="B376" s="744" t="str">
        <f t="shared" si="168"/>
        <v>H19</v>
      </c>
      <c r="C376" s="242" t="s">
        <v>8136</v>
      </c>
      <c r="D376" s="243" t="s">
        <v>8218</v>
      </c>
      <c r="E376" s="244">
        <v>294</v>
      </c>
      <c r="F376" s="245">
        <v>0</v>
      </c>
      <c r="G376" s="246">
        <f t="shared" si="167"/>
        <v>294</v>
      </c>
      <c r="H376" s="243" t="s">
        <v>8403</v>
      </c>
    </row>
    <row r="377" spans="1:8" ht="18" customHeight="1">
      <c r="A377" s="241">
        <v>2007</v>
      </c>
      <c r="B377" s="744" t="str">
        <f t="shared" si="168"/>
        <v>H19</v>
      </c>
      <c r="C377" s="242" t="s">
        <v>8136</v>
      </c>
      <c r="D377" s="243" t="s">
        <v>8306</v>
      </c>
      <c r="E377" s="244">
        <v>0</v>
      </c>
      <c r="F377" s="245">
        <v>21</v>
      </c>
      <c r="G377" s="246">
        <f t="shared" si="167"/>
        <v>21</v>
      </c>
      <c r="H377" s="243" t="s">
        <v>8358</v>
      </c>
    </row>
    <row r="378" spans="1:8" ht="18" customHeight="1">
      <c r="A378" s="241">
        <v>2007</v>
      </c>
      <c r="B378" s="744" t="str">
        <f t="shared" si="168"/>
        <v>H19</v>
      </c>
      <c r="C378" s="242" t="s">
        <v>8290</v>
      </c>
      <c r="D378" s="243" t="s">
        <v>8404</v>
      </c>
      <c r="E378" s="244">
        <v>116</v>
      </c>
      <c r="F378" s="245">
        <v>4</v>
      </c>
      <c r="G378" s="246">
        <f t="shared" si="167"/>
        <v>120</v>
      </c>
      <c r="H378" s="243" t="s">
        <v>8333</v>
      </c>
    </row>
    <row r="379" spans="1:8" ht="18" customHeight="1">
      <c r="A379" s="241">
        <v>2007</v>
      </c>
      <c r="B379" s="744" t="str">
        <f t="shared" si="168"/>
        <v>H19</v>
      </c>
      <c r="C379" s="242" t="s">
        <v>8138</v>
      </c>
      <c r="D379" s="243" t="s">
        <v>8374</v>
      </c>
      <c r="E379" s="244">
        <v>11</v>
      </c>
      <c r="F379" s="245">
        <v>0</v>
      </c>
      <c r="G379" s="246">
        <f t="shared" si="167"/>
        <v>11</v>
      </c>
      <c r="H379" s="243" t="s">
        <v>8325</v>
      </c>
    </row>
    <row r="380" spans="1:8" ht="18" customHeight="1">
      <c r="A380" s="241">
        <v>2007</v>
      </c>
      <c r="B380" s="744" t="str">
        <f t="shared" si="168"/>
        <v>H19</v>
      </c>
      <c r="C380" s="242" t="s">
        <v>8149</v>
      </c>
      <c r="D380" s="243" t="s">
        <v>8223</v>
      </c>
      <c r="E380" s="244">
        <v>79</v>
      </c>
      <c r="F380" s="245">
        <v>4</v>
      </c>
      <c r="G380" s="246">
        <f t="shared" si="167"/>
        <v>83</v>
      </c>
      <c r="H380" s="243" t="s">
        <v>8322</v>
      </c>
    </row>
    <row r="381" spans="1:8" ht="18" customHeight="1">
      <c r="A381" s="241">
        <v>2007</v>
      </c>
      <c r="B381" s="744" t="str">
        <f t="shared" si="168"/>
        <v>H19</v>
      </c>
      <c r="C381" s="242" t="s">
        <v>8150</v>
      </c>
      <c r="D381" s="243" t="s">
        <v>8375</v>
      </c>
      <c r="E381" s="244">
        <v>55</v>
      </c>
      <c r="F381" s="245">
        <v>3</v>
      </c>
      <c r="G381" s="246">
        <f t="shared" si="167"/>
        <v>58</v>
      </c>
      <c r="H381" s="243" t="s">
        <v>8263</v>
      </c>
    </row>
    <row r="382" spans="1:8" ht="18" customHeight="1">
      <c r="A382" s="241">
        <v>2007</v>
      </c>
      <c r="B382" s="744" t="str">
        <f t="shared" si="168"/>
        <v>H19</v>
      </c>
      <c r="C382" s="242" t="s">
        <v>8139</v>
      </c>
      <c r="D382" s="243" t="s">
        <v>8405</v>
      </c>
      <c r="E382" s="244">
        <v>85</v>
      </c>
      <c r="F382" s="245">
        <v>1</v>
      </c>
      <c r="G382" s="246">
        <f t="shared" si="167"/>
        <v>86</v>
      </c>
      <c r="H382" s="243" t="s">
        <v>8260</v>
      </c>
    </row>
    <row r="383" spans="1:8" ht="18" customHeight="1">
      <c r="A383" s="241">
        <v>2007</v>
      </c>
      <c r="B383" s="744" t="str">
        <f t="shared" si="168"/>
        <v>H19</v>
      </c>
      <c r="C383" s="242" t="s">
        <v>8137</v>
      </c>
      <c r="D383" s="243" t="s">
        <v>8312</v>
      </c>
      <c r="E383" s="244">
        <v>207</v>
      </c>
      <c r="F383" s="245">
        <v>2</v>
      </c>
      <c r="G383" s="246">
        <f t="shared" si="167"/>
        <v>209</v>
      </c>
      <c r="H383" s="243" t="s">
        <v>8291</v>
      </c>
    </row>
    <row r="384" spans="1:8" ht="18" customHeight="1">
      <c r="A384" s="241">
        <v>2007</v>
      </c>
      <c r="B384" s="744" t="str">
        <f t="shared" si="168"/>
        <v>H19</v>
      </c>
      <c r="C384" s="242" t="s">
        <v>8144</v>
      </c>
      <c r="D384" s="243" t="s">
        <v>8376</v>
      </c>
      <c r="E384" s="244">
        <v>32</v>
      </c>
      <c r="F384" s="245">
        <v>0</v>
      </c>
      <c r="G384" s="246">
        <f t="shared" si="167"/>
        <v>32</v>
      </c>
      <c r="H384" s="243" t="s">
        <v>8315</v>
      </c>
    </row>
    <row r="385" spans="1:8" ht="18" customHeight="1">
      <c r="A385" s="241">
        <v>2007</v>
      </c>
      <c r="B385" s="744" t="str">
        <f t="shared" si="168"/>
        <v>H19</v>
      </c>
      <c r="C385" s="242" t="s">
        <v>8145</v>
      </c>
      <c r="D385" s="243" t="s">
        <v>8361</v>
      </c>
      <c r="E385" s="244">
        <v>48</v>
      </c>
      <c r="F385" s="245">
        <v>0</v>
      </c>
      <c r="G385" s="246">
        <f t="shared" si="167"/>
        <v>48</v>
      </c>
      <c r="H385" s="243">
        <v>2007</v>
      </c>
    </row>
    <row r="386" spans="1:8" ht="18" customHeight="1">
      <c r="A386" s="241">
        <v>2007</v>
      </c>
      <c r="B386" s="744" t="str">
        <f t="shared" si="168"/>
        <v>H19</v>
      </c>
      <c r="C386" s="242" t="s">
        <v>8140</v>
      </c>
      <c r="D386" s="243" t="s">
        <v>8314</v>
      </c>
      <c r="E386" s="244">
        <v>101</v>
      </c>
      <c r="F386" s="245">
        <v>4</v>
      </c>
      <c r="G386" s="246">
        <f t="shared" si="167"/>
        <v>105</v>
      </c>
      <c r="H386" s="243" t="s">
        <v>8255</v>
      </c>
    </row>
    <row r="387" spans="1:8" ht="18" customHeight="1">
      <c r="A387" s="241">
        <v>2007</v>
      </c>
      <c r="B387" s="744" t="str">
        <f t="shared" si="168"/>
        <v>H19</v>
      </c>
      <c r="C387" s="242" t="s">
        <v>8285</v>
      </c>
      <c r="D387" s="243" t="s">
        <v>8378</v>
      </c>
      <c r="E387" s="244">
        <v>10</v>
      </c>
      <c r="F387" s="245">
        <v>0</v>
      </c>
      <c r="G387" s="246">
        <f t="shared" si="167"/>
        <v>10</v>
      </c>
      <c r="H387" s="243" t="s">
        <v>8284</v>
      </c>
    </row>
    <row r="388" spans="1:8" ht="18" customHeight="1">
      <c r="A388" s="241">
        <v>2007</v>
      </c>
      <c r="B388" s="744" t="str">
        <f t="shared" si="168"/>
        <v>H19</v>
      </c>
      <c r="C388" s="242" t="s">
        <v>8146</v>
      </c>
      <c r="D388" s="243" t="s">
        <v>8316</v>
      </c>
      <c r="E388" s="244">
        <v>31</v>
      </c>
      <c r="F388" s="245">
        <v>1</v>
      </c>
      <c r="G388" s="246">
        <f t="shared" ref="G388:G451" si="169">SUM(E388:F388)</f>
        <v>32</v>
      </c>
      <c r="H388" s="243" t="s">
        <v>8286</v>
      </c>
    </row>
    <row r="389" spans="1:8" ht="18" customHeight="1">
      <c r="A389" s="241">
        <v>2007</v>
      </c>
      <c r="B389" s="744" t="str">
        <f t="shared" si="168"/>
        <v>H19</v>
      </c>
      <c r="C389" s="242" t="s">
        <v>8147</v>
      </c>
      <c r="D389" s="243" t="s">
        <v>8393</v>
      </c>
      <c r="E389" s="244">
        <v>29</v>
      </c>
      <c r="F389" s="245">
        <v>0</v>
      </c>
      <c r="G389" s="246">
        <f t="shared" si="169"/>
        <v>29</v>
      </c>
      <c r="H389" s="243" t="s">
        <v>8264</v>
      </c>
    </row>
    <row r="390" spans="1:8" ht="18" customHeight="1">
      <c r="A390" s="241">
        <v>2007</v>
      </c>
      <c r="B390" s="744" t="str">
        <f t="shared" si="168"/>
        <v>H19</v>
      </c>
      <c r="C390" s="242" t="s">
        <v>8335</v>
      </c>
      <c r="D390" s="243" t="s">
        <v>8336</v>
      </c>
      <c r="E390" s="244">
        <v>100</v>
      </c>
      <c r="F390" s="245">
        <v>16</v>
      </c>
      <c r="G390" s="246">
        <f t="shared" si="169"/>
        <v>116</v>
      </c>
      <c r="H390" s="243" t="s">
        <v>8261</v>
      </c>
    </row>
    <row r="391" spans="1:8" ht="18" customHeight="1">
      <c r="A391" s="241">
        <v>2007</v>
      </c>
      <c r="B391" s="744" t="str">
        <f t="shared" si="168"/>
        <v>H19</v>
      </c>
      <c r="C391" s="242" t="s">
        <v>8148</v>
      </c>
      <c r="D391" s="243" t="s">
        <v>8317</v>
      </c>
      <c r="E391" s="244">
        <v>41</v>
      </c>
      <c r="F391" s="245">
        <v>0</v>
      </c>
      <c r="G391" s="246">
        <f t="shared" si="169"/>
        <v>41</v>
      </c>
      <c r="H391" s="243" t="s">
        <v>8276</v>
      </c>
    </row>
    <row r="392" spans="1:8" ht="18" customHeight="1">
      <c r="A392" s="241">
        <v>2007</v>
      </c>
      <c r="B392" s="744" t="str">
        <f t="shared" si="168"/>
        <v>H19</v>
      </c>
      <c r="C392" s="242" t="s">
        <v>8151</v>
      </c>
      <c r="D392" s="243" t="s">
        <v>8337</v>
      </c>
      <c r="E392" s="244">
        <v>42</v>
      </c>
      <c r="F392" s="245">
        <v>5</v>
      </c>
      <c r="G392" s="246">
        <f t="shared" si="169"/>
        <v>47</v>
      </c>
      <c r="H392" s="243" t="s">
        <v>8406</v>
      </c>
    </row>
    <row r="393" spans="1:8" ht="18" customHeight="1">
      <c r="A393" s="241">
        <v>2007</v>
      </c>
      <c r="B393" s="744" t="str">
        <f t="shared" si="168"/>
        <v>H19</v>
      </c>
      <c r="C393" s="242" t="s">
        <v>8151</v>
      </c>
      <c r="D393" s="243" t="s">
        <v>8320</v>
      </c>
      <c r="E393" s="244">
        <v>0</v>
      </c>
      <c r="F393" s="245">
        <v>8</v>
      </c>
      <c r="G393" s="246">
        <f t="shared" si="169"/>
        <v>8</v>
      </c>
      <c r="H393" s="243" t="s">
        <v>8276</v>
      </c>
    </row>
    <row r="394" spans="1:8" ht="18" customHeight="1">
      <c r="A394" s="241">
        <v>2007</v>
      </c>
      <c r="B394" s="744" t="str">
        <f t="shared" si="168"/>
        <v>H19</v>
      </c>
      <c r="C394" s="242" t="s">
        <v>8142</v>
      </c>
      <c r="D394" s="243" t="s">
        <v>8395</v>
      </c>
      <c r="E394" s="244">
        <v>16</v>
      </c>
      <c r="F394" s="245">
        <v>2</v>
      </c>
      <c r="G394" s="246">
        <f t="shared" si="169"/>
        <v>18</v>
      </c>
      <c r="H394" s="243" t="s">
        <v>8407</v>
      </c>
    </row>
    <row r="395" spans="1:8" ht="18" customHeight="1">
      <c r="A395" s="241">
        <v>2007</v>
      </c>
      <c r="B395" s="744" t="str">
        <f t="shared" si="168"/>
        <v>H19</v>
      </c>
      <c r="C395" s="242" t="s">
        <v>8152</v>
      </c>
      <c r="D395" s="243" t="s">
        <v>8321</v>
      </c>
      <c r="E395" s="244">
        <v>28</v>
      </c>
      <c r="F395" s="245">
        <v>0</v>
      </c>
      <c r="G395" s="246">
        <f t="shared" si="169"/>
        <v>28</v>
      </c>
      <c r="H395" s="243" t="s">
        <v>8408</v>
      </c>
    </row>
    <row r="396" spans="1:8" ht="18" customHeight="1">
      <c r="A396" s="241">
        <v>2007</v>
      </c>
      <c r="B396" s="744" t="str">
        <f t="shared" si="168"/>
        <v>H19</v>
      </c>
      <c r="C396" s="242" t="s">
        <v>8133</v>
      </c>
      <c r="D396" s="243" t="s">
        <v>8345</v>
      </c>
      <c r="E396" s="244">
        <v>63</v>
      </c>
      <c r="F396" s="245">
        <v>5</v>
      </c>
      <c r="G396" s="246">
        <f t="shared" si="169"/>
        <v>68</v>
      </c>
      <c r="H396" s="243" t="s">
        <v>8373</v>
      </c>
    </row>
    <row r="397" spans="1:8" ht="18" customHeight="1">
      <c r="A397" s="241">
        <v>2008</v>
      </c>
      <c r="B397" s="744" t="str">
        <f t="shared" si="168"/>
        <v>H20</v>
      </c>
      <c r="C397" s="242" t="s">
        <v>8135</v>
      </c>
      <c r="D397" s="243" t="s">
        <v>8300</v>
      </c>
      <c r="E397" s="244">
        <v>221</v>
      </c>
      <c r="F397" s="245">
        <v>34</v>
      </c>
      <c r="G397" s="246">
        <f t="shared" si="169"/>
        <v>255</v>
      </c>
      <c r="H397" s="243" t="s">
        <v>8389</v>
      </c>
    </row>
    <row r="398" spans="1:8" ht="18" customHeight="1">
      <c r="A398" s="241">
        <v>2008</v>
      </c>
      <c r="B398" s="744" t="str">
        <f t="shared" si="168"/>
        <v>H20</v>
      </c>
      <c r="C398" s="242" t="s">
        <v>8135</v>
      </c>
      <c r="D398" s="243" t="s">
        <v>8352</v>
      </c>
      <c r="E398" s="244">
        <v>86</v>
      </c>
      <c r="F398" s="245">
        <v>0</v>
      </c>
      <c r="G398" s="246">
        <f t="shared" si="169"/>
        <v>86</v>
      </c>
      <c r="H398" s="243" t="s">
        <v>8286</v>
      </c>
    </row>
    <row r="399" spans="1:8" ht="18" customHeight="1">
      <c r="A399" s="241">
        <v>2008</v>
      </c>
      <c r="B399" s="744" t="str">
        <f t="shared" si="168"/>
        <v>H20</v>
      </c>
      <c r="C399" s="242" t="s">
        <v>8135</v>
      </c>
      <c r="D399" s="243" t="s">
        <v>8301</v>
      </c>
      <c r="E399" s="244">
        <v>0</v>
      </c>
      <c r="F399" s="245">
        <v>13</v>
      </c>
      <c r="G399" s="246">
        <f t="shared" si="169"/>
        <v>13</v>
      </c>
      <c r="H399" s="243" t="s">
        <v>8284</v>
      </c>
    </row>
    <row r="400" spans="1:8" ht="18" customHeight="1">
      <c r="A400" s="241">
        <v>2008</v>
      </c>
      <c r="B400" s="744" t="str">
        <f t="shared" si="168"/>
        <v>H20</v>
      </c>
      <c r="C400" s="242" t="s">
        <v>8280</v>
      </c>
      <c r="D400" s="243" t="s">
        <v>8302</v>
      </c>
      <c r="E400" s="244">
        <v>103</v>
      </c>
      <c r="F400" s="245">
        <v>11</v>
      </c>
      <c r="G400" s="246">
        <f t="shared" si="169"/>
        <v>114</v>
      </c>
      <c r="H400" s="243" t="s">
        <v>8409</v>
      </c>
    </row>
    <row r="401" spans="1:8" ht="18" customHeight="1">
      <c r="A401" s="241">
        <v>2008</v>
      </c>
      <c r="B401" s="744" t="str">
        <f t="shared" si="168"/>
        <v>H20</v>
      </c>
      <c r="C401" s="242" t="s">
        <v>8280</v>
      </c>
      <c r="D401" s="243" t="s">
        <v>8328</v>
      </c>
      <c r="E401" s="244">
        <v>46</v>
      </c>
      <c r="F401" s="245">
        <v>1</v>
      </c>
      <c r="G401" s="246">
        <f t="shared" si="169"/>
        <v>47</v>
      </c>
      <c r="H401" s="243" t="s">
        <v>8238</v>
      </c>
    </row>
    <row r="402" spans="1:8" ht="18" customHeight="1">
      <c r="A402" s="241">
        <v>2008</v>
      </c>
      <c r="B402" s="744" t="str">
        <f t="shared" ref="B402:B465" si="170">TEXT(DATE(A402,4,1),"ge")</f>
        <v>H20</v>
      </c>
      <c r="C402" s="242" t="s">
        <v>8280</v>
      </c>
      <c r="D402" s="243" t="s">
        <v>8398</v>
      </c>
      <c r="E402" s="244">
        <v>23</v>
      </c>
      <c r="F402" s="245">
        <v>0</v>
      </c>
      <c r="G402" s="246">
        <f t="shared" si="169"/>
        <v>23</v>
      </c>
      <c r="H402" s="243" t="s">
        <v>8410</v>
      </c>
    </row>
    <row r="403" spans="1:8" ht="18" customHeight="1">
      <c r="A403" s="241">
        <v>2008</v>
      </c>
      <c r="B403" s="744" t="str">
        <f t="shared" si="170"/>
        <v>H20</v>
      </c>
      <c r="C403" s="242" t="s">
        <v>8330</v>
      </c>
      <c r="D403" s="243" t="s">
        <v>8411</v>
      </c>
      <c r="E403" s="244">
        <v>41</v>
      </c>
      <c r="F403" s="245">
        <v>0</v>
      </c>
      <c r="G403" s="246">
        <f t="shared" si="169"/>
        <v>41</v>
      </c>
      <c r="H403" s="243" t="s">
        <v>8366</v>
      </c>
    </row>
    <row r="404" spans="1:8" ht="18" customHeight="1">
      <c r="A404" s="241">
        <v>2008</v>
      </c>
      <c r="B404" s="744" t="str">
        <f t="shared" si="170"/>
        <v>H20</v>
      </c>
      <c r="C404" s="242" t="s">
        <v>8330</v>
      </c>
      <c r="D404" s="243" t="s">
        <v>8332</v>
      </c>
      <c r="E404" s="244">
        <v>10</v>
      </c>
      <c r="F404" s="245">
        <v>0</v>
      </c>
      <c r="G404" s="246">
        <f t="shared" si="169"/>
        <v>10</v>
      </c>
      <c r="H404" s="243" t="s">
        <v>8412</v>
      </c>
    </row>
    <row r="405" spans="1:8" ht="18" customHeight="1">
      <c r="A405" s="241">
        <v>2008</v>
      </c>
      <c r="B405" s="744" t="str">
        <f t="shared" si="170"/>
        <v>H20</v>
      </c>
      <c r="C405" s="242" t="s">
        <v>8330</v>
      </c>
      <c r="D405" s="243" t="s">
        <v>8356</v>
      </c>
      <c r="E405" s="244">
        <v>19</v>
      </c>
      <c r="F405" s="245">
        <v>0</v>
      </c>
      <c r="G405" s="246">
        <f t="shared" si="169"/>
        <v>19</v>
      </c>
      <c r="H405" s="243" t="s">
        <v>8373</v>
      </c>
    </row>
    <row r="406" spans="1:8" ht="18" customHeight="1">
      <c r="A406" s="241">
        <v>2008</v>
      </c>
      <c r="B406" s="744" t="str">
        <f t="shared" si="170"/>
        <v>H20</v>
      </c>
      <c r="C406" s="242" t="s">
        <v>8136</v>
      </c>
      <c r="D406" s="243" t="s">
        <v>8218</v>
      </c>
      <c r="E406" s="244">
        <v>294</v>
      </c>
      <c r="F406" s="245">
        <v>0</v>
      </c>
      <c r="G406" s="246">
        <f t="shared" si="169"/>
        <v>294</v>
      </c>
      <c r="H406" s="243" t="s">
        <v>8413</v>
      </c>
    </row>
    <row r="407" spans="1:8" ht="18" customHeight="1">
      <c r="A407" s="241">
        <v>2008</v>
      </c>
      <c r="B407" s="744" t="str">
        <f t="shared" si="170"/>
        <v>H20</v>
      </c>
      <c r="C407" s="242" t="s">
        <v>8136</v>
      </c>
      <c r="D407" s="243" t="s">
        <v>8306</v>
      </c>
      <c r="E407" s="244">
        <v>0</v>
      </c>
      <c r="F407" s="245">
        <v>19</v>
      </c>
      <c r="G407" s="246">
        <f t="shared" si="169"/>
        <v>19</v>
      </c>
      <c r="H407" s="243" t="s">
        <v>8364</v>
      </c>
    </row>
    <row r="408" spans="1:8" ht="18" customHeight="1">
      <c r="A408" s="241">
        <v>2008</v>
      </c>
      <c r="B408" s="744" t="str">
        <f t="shared" si="170"/>
        <v>H20</v>
      </c>
      <c r="C408" s="242" t="s">
        <v>8138</v>
      </c>
      <c r="D408" s="243" t="s">
        <v>8374</v>
      </c>
      <c r="E408" s="244">
        <v>9</v>
      </c>
      <c r="F408" s="245">
        <v>0</v>
      </c>
      <c r="G408" s="246">
        <f t="shared" si="169"/>
        <v>9</v>
      </c>
      <c r="H408" s="243" t="s">
        <v>8334</v>
      </c>
    </row>
    <row r="409" spans="1:8" ht="18" customHeight="1">
      <c r="A409" s="241">
        <v>2008</v>
      </c>
      <c r="B409" s="744" t="str">
        <f t="shared" si="170"/>
        <v>H20</v>
      </c>
      <c r="C409" s="242" t="s">
        <v>8149</v>
      </c>
      <c r="D409" s="243" t="s">
        <v>8223</v>
      </c>
      <c r="E409" s="244">
        <v>68</v>
      </c>
      <c r="F409" s="245">
        <v>7</v>
      </c>
      <c r="G409" s="246">
        <f t="shared" si="169"/>
        <v>75</v>
      </c>
      <c r="H409" s="243" t="s">
        <v>8327</v>
      </c>
    </row>
    <row r="410" spans="1:8" ht="18" customHeight="1">
      <c r="A410" s="241">
        <v>2008</v>
      </c>
      <c r="B410" s="744" t="str">
        <f t="shared" si="170"/>
        <v>H20</v>
      </c>
      <c r="C410" s="242" t="s">
        <v>8150</v>
      </c>
      <c r="D410" s="243" t="s">
        <v>8375</v>
      </c>
      <c r="E410" s="244">
        <v>56</v>
      </c>
      <c r="F410" s="245">
        <v>0</v>
      </c>
      <c r="G410" s="246">
        <f t="shared" si="169"/>
        <v>56</v>
      </c>
      <c r="H410" s="243" t="s">
        <v>8236</v>
      </c>
    </row>
    <row r="411" spans="1:8" ht="18" customHeight="1">
      <c r="A411" s="241">
        <v>2008</v>
      </c>
      <c r="B411" s="744" t="str">
        <f t="shared" si="170"/>
        <v>H20</v>
      </c>
      <c r="C411" s="242" t="s">
        <v>8139</v>
      </c>
      <c r="D411" s="243" t="s">
        <v>8405</v>
      </c>
      <c r="E411" s="244">
        <v>66</v>
      </c>
      <c r="F411" s="245">
        <v>3</v>
      </c>
      <c r="G411" s="246">
        <f t="shared" si="169"/>
        <v>69</v>
      </c>
      <c r="H411" s="243" t="s">
        <v>8240</v>
      </c>
    </row>
    <row r="412" spans="1:8" ht="18" customHeight="1">
      <c r="A412" s="241">
        <v>2008</v>
      </c>
      <c r="B412" s="744" t="str">
        <f t="shared" si="170"/>
        <v>H20</v>
      </c>
      <c r="C412" s="242" t="s">
        <v>8137</v>
      </c>
      <c r="D412" s="243" t="s">
        <v>8312</v>
      </c>
      <c r="E412" s="244">
        <v>215</v>
      </c>
      <c r="F412" s="245">
        <v>2</v>
      </c>
      <c r="G412" s="246">
        <f t="shared" si="169"/>
        <v>217</v>
      </c>
      <c r="H412" s="243" t="s">
        <v>8255</v>
      </c>
    </row>
    <row r="413" spans="1:8" ht="18" customHeight="1">
      <c r="A413" s="241">
        <v>2008</v>
      </c>
      <c r="B413" s="744" t="str">
        <f t="shared" si="170"/>
        <v>H20</v>
      </c>
      <c r="C413" s="242" t="s">
        <v>8144</v>
      </c>
      <c r="D413" s="243" t="s">
        <v>8376</v>
      </c>
      <c r="E413" s="244">
        <v>50</v>
      </c>
      <c r="F413" s="245">
        <v>0</v>
      </c>
      <c r="G413" s="246">
        <f t="shared" si="169"/>
        <v>50</v>
      </c>
      <c r="H413" s="243" t="s">
        <v>8325</v>
      </c>
    </row>
    <row r="414" spans="1:8" ht="18" customHeight="1">
      <c r="A414" s="241">
        <v>2008</v>
      </c>
      <c r="B414" s="744" t="str">
        <f t="shared" si="170"/>
        <v>H20</v>
      </c>
      <c r="C414" s="242" t="s">
        <v>8145</v>
      </c>
      <c r="D414" s="243" t="s">
        <v>8414</v>
      </c>
      <c r="E414" s="244">
        <v>46</v>
      </c>
      <c r="F414" s="245">
        <v>0</v>
      </c>
      <c r="G414" s="246">
        <f t="shared" si="169"/>
        <v>46</v>
      </c>
      <c r="H414" s="243">
        <v>2008</v>
      </c>
    </row>
    <row r="415" spans="1:8" ht="18" customHeight="1">
      <c r="A415" s="241">
        <v>2008</v>
      </c>
      <c r="B415" s="744" t="str">
        <f t="shared" si="170"/>
        <v>H20</v>
      </c>
      <c r="C415" s="242" t="s">
        <v>8140</v>
      </c>
      <c r="D415" s="243" t="s">
        <v>8314</v>
      </c>
      <c r="E415" s="244">
        <v>116</v>
      </c>
      <c r="F415" s="245">
        <v>3</v>
      </c>
      <c r="G415" s="246">
        <f t="shared" si="169"/>
        <v>119</v>
      </c>
      <c r="H415" s="243" t="s">
        <v>8267</v>
      </c>
    </row>
    <row r="416" spans="1:8" ht="18" customHeight="1">
      <c r="A416" s="241">
        <v>2008</v>
      </c>
      <c r="B416" s="744" t="str">
        <f t="shared" si="170"/>
        <v>H20</v>
      </c>
      <c r="C416" s="242" t="s">
        <v>8285</v>
      </c>
      <c r="D416" s="243" t="s">
        <v>8378</v>
      </c>
      <c r="E416" s="244">
        <v>9</v>
      </c>
      <c r="F416" s="245">
        <v>0</v>
      </c>
      <c r="G416" s="246">
        <f t="shared" si="169"/>
        <v>9</v>
      </c>
      <c r="H416" s="243" t="s">
        <v>8251</v>
      </c>
    </row>
    <row r="417" spans="1:8" ht="18" customHeight="1">
      <c r="A417" s="241">
        <v>2008</v>
      </c>
      <c r="B417" s="744" t="str">
        <f t="shared" si="170"/>
        <v>H20</v>
      </c>
      <c r="C417" s="242" t="s">
        <v>8146</v>
      </c>
      <c r="D417" s="243" t="s">
        <v>8316</v>
      </c>
      <c r="E417" s="244">
        <v>38</v>
      </c>
      <c r="F417" s="245">
        <v>4</v>
      </c>
      <c r="G417" s="246">
        <f t="shared" si="169"/>
        <v>42</v>
      </c>
      <c r="H417" s="243" t="s">
        <v>8294</v>
      </c>
    </row>
    <row r="418" spans="1:8" ht="18" customHeight="1">
      <c r="A418" s="241">
        <v>2008</v>
      </c>
      <c r="B418" s="744" t="str">
        <f t="shared" si="170"/>
        <v>H20</v>
      </c>
      <c r="C418" s="242" t="s">
        <v>8147</v>
      </c>
      <c r="D418" s="243" t="s">
        <v>8393</v>
      </c>
      <c r="E418" s="244">
        <v>37</v>
      </c>
      <c r="F418" s="245">
        <v>0</v>
      </c>
      <c r="G418" s="246">
        <f t="shared" si="169"/>
        <v>37</v>
      </c>
      <c r="H418" s="243" t="s">
        <v>8274</v>
      </c>
    </row>
    <row r="419" spans="1:8" ht="18" customHeight="1">
      <c r="A419" s="241">
        <v>2008</v>
      </c>
      <c r="B419" s="744" t="str">
        <f t="shared" si="170"/>
        <v>H20</v>
      </c>
      <c r="C419" s="242" t="s">
        <v>8335</v>
      </c>
      <c r="D419" s="243" t="s">
        <v>8336</v>
      </c>
      <c r="E419" s="244">
        <v>100</v>
      </c>
      <c r="F419" s="245">
        <v>16</v>
      </c>
      <c r="G419" s="246">
        <f t="shared" si="169"/>
        <v>116</v>
      </c>
      <c r="H419" s="243" t="s">
        <v>8259</v>
      </c>
    </row>
    <row r="420" spans="1:8" ht="18" customHeight="1">
      <c r="A420" s="241">
        <v>2008</v>
      </c>
      <c r="B420" s="744" t="str">
        <f t="shared" si="170"/>
        <v>H20</v>
      </c>
      <c r="C420" s="242" t="s">
        <v>8148</v>
      </c>
      <c r="D420" s="243" t="s">
        <v>8317</v>
      </c>
      <c r="E420" s="244">
        <v>36</v>
      </c>
      <c r="F420" s="245">
        <v>0</v>
      </c>
      <c r="G420" s="246">
        <f t="shared" si="169"/>
        <v>36</v>
      </c>
      <c r="H420" s="243" t="s">
        <v>8286</v>
      </c>
    </row>
    <row r="421" spans="1:8" ht="18" customHeight="1">
      <c r="A421" s="241">
        <v>2008</v>
      </c>
      <c r="B421" s="744" t="str">
        <f t="shared" si="170"/>
        <v>H20</v>
      </c>
      <c r="C421" s="242" t="s">
        <v>8151</v>
      </c>
      <c r="D421" s="243" t="s">
        <v>8415</v>
      </c>
      <c r="E421" s="244">
        <v>19</v>
      </c>
      <c r="F421" s="245">
        <v>3</v>
      </c>
      <c r="G421" s="246">
        <f t="shared" si="169"/>
        <v>22</v>
      </c>
      <c r="H421" s="243" t="s">
        <v>8315</v>
      </c>
    </row>
    <row r="422" spans="1:8" ht="18" customHeight="1">
      <c r="A422" s="241">
        <v>2008</v>
      </c>
      <c r="B422" s="744" t="str">
        <f t="shared" si="170"/>
        <v>H20</v>
      </c>
      <c r="C422" s="242" t="s">
        <v>8151</v>
      </c>
      <c r="D422" s="243" t="s">
        <v>8320</v>
      </c>
      <c r="E422" s="244">
        <v>0</v>
      </c>
      <c r="F422" s="245">
        <v>6</v>
      </c>
      <c r="G422" s="246">
        <f t="shared" si="169"/>
        <v>6</v>
      </c>
      <c r="H422" s="243" t="s">
        <v>8286</v>
      </c>
    </row>
    <row r="423" spans="1:8" ht="18" customHeight="1">
      <c r="A423" s="241">
        <v>2008</v>
      </c>
      <c r="B423" s="744" t="str">
        <f t="shared" si="170"/>
        <v>H20</v>
      </c>
      <c r="C423" s="242" t="s">
        <v>8142</v>
      </c>
      <c r="D423" s="243" t="s">
        <v>8395</v>
      </c>
      <c r="E423" s="244">
        <v>17</v>
      </c>
      <c r="F423" s="245">
        <v>1</v>
      </c>
      <c r="G423" s="246">
        <f t="shared" si="169"/>
        <v>18</v>
      </c>
      <c r="H423" s="243" t="s">
        <v>8416</v>
      </c>
    </row>
    <row r="424" spans="1:8" ht="18" customHeight="1">
      <c r="A424" s="241">
        <v>2008</v>
      </c>
      <c r="B424" s="744" t="str">
        <f t="shared" si="170"/>
        <v>H20</v>
      </c>
      <c r="C424" s="242" t="s">
        <v>8152</v>
      </c>
      <c r="D424" s="243" t="s">
        <v>8321</v>
      </c>
      <c r="E424" s="244">
        <v>22</v>
      </c>
      <c r="F424" s="245">
        <v>0</v>
      </c>
      <c r="G424" s="246">
        <f t="shared" si="169"/>
        <v>22</v>
      </c>
      <c r="H424" s="243" t="s">
        <v>8417</v>
      </c>
    </row>
    <row r="425" spans="1:8" ht="18" customHeight="1">
      <c r="A425" s="241">
        <v>2009</v>
      </c>
      <c r="B425" s="744" t="str">
        <f t="shared" si="170"/>
        <v>H21</v>
      </c>
      <c r="C425" s="242" t="s">
        <v>8135</v>
      </c>
      <c r="D425" s="243" t="s">
        <v>8300</v>
      </c>
      <c r="E425" s="244">
        <v>240</v>
      </c>
      <c r="F425" s="245">
        <v>36</v>
      </c>
      <c r="G425" s="246">
        <f t="shared" si="169"/>
        <v>276</v>
      </c>
      <c r="H425" s="243" t="s">
        <v>8403</v>
      </c>
    </row>
    <row r="426" spans="1:8" ht="18" customHeight="1">
      <c r="A426" s="241">
        <v>2009</v>
      </c>
      <c r="B426" s="744" t="str">
        <f t="shared" si="170"/>
        <v>H21</v>
      </c>
      <c r="C426" s="242" t="s">
        <v>8135</v>
      </c>
      <c r="D426" s="243" t="s">
        <v>8352</v>
      </c>
      <c r="E426" s="244">
        <v>89</v>
      </c>
      <c r="F426" s="245">
        <v>0</v>
      </c>
      <c r="G426" s="246">
        <f t="shared" si="169"/>
        <v>89</v>
      </c>
      <c r="H426" s="243" t="s">
        <v>8294</v>
      </c>
    </row>
    <row r="427" spans="1:8" ht="18" customHeight="1">
      <c r="A427" s="241">
        <v>2009</v>
      </c>
      <c r="B427" s="744" t="str">
        <f t="shared" si="170"/>
        <v>H21</v>
      </c>
      <c r="C427" s="242" t="s">
        <v>8135</v>
      </c>
      <c r="D427" s="243" t="s">
        <v>8301</v>
      </c>
      <c r="E427" s="244">
        <v>0</v>
      </c>
      <c r="F427" s="245">
        <v>15</v>
      </c>
      <c r="G427" s="246">
        <f t="shared" si="169"/>
        <v>15</v>
      </c>
      <c r="H427" s="243" t="s">
        <v>8251</v>
      </c>
    </row>
    <row r="428" spans="1:8" ht="18" customHeight="1">
      <c r="A428" s="241">
        <v>2009</v>
      </c>
      <c r="B428" s="744" t="str">
        <f t="shared" si="170"/>
        <v>H21</v>
      </c>
      <c r="C428" s="242" t="s">
        <v>8280</v>
      </c>
      <c r="D428" s="243" t="s">
        <v>8302</v>
      </c>
      <c r="E428" s="244">
        <v>138</v>
      </c>
      <c r="F428" s="245">
        <v>8</v>
      </c>
      <c r="G428" s="246">
        <f t="shared" si="169"/>
        <v>146</v>
      </c>
      <c r="H428" s="243" t="s">
        <v>8418</v>
      </c>
    </row>
    <row r="429" spans="1:8" ht="18" customHeight="1">
      <c r="A429" s="241">
        <v>2009</v>
      </c>
      <c r="B429" s="744" t="str">
        <f t="shared" si="170"/>
        <v>H21</v>
      </c>
      <c r="C429" s="242" t="s">
        <v>8280</v>
      </c>
      <c r="D429" s="243" t="s">
        <v>8398</v>
      </c>
      <c r="E429" s="244">
        <v>31</v>
      </c>
      <c r="F429" s="245">
        <v>0</v>
      </c>
      <c r="G429" s="246">
        <f t="shared" si="169"/>
        <v>31</v>
      </c>
      <c r="H429" s="243" t="s">
        <v>8419</v>
      </c>
    </row>
    <row r="430" spans="1:8" ht="18" customHeight="1">
      <c r="A430" s="241">
        <v>2009</v>
      </c>
      <c r="B430" s="744" t="str">
        <f t="shared" si="170"/>
        <v>H21</v>
      </c>
      <c r="C430" s="242" t="s">
        <v>8330</v>
      </c>
      <c r="D430" s="243" t="s">
        <v>8332</v>
      </c>
      <c r="E430" s="244">
        <v>10</v>
      </c>
      <c r="F430" s="245">
        <v>0</v>
      </c>
      <c r="G430" s="246">
        <f t="shared" si="169"/>
        <v>10</v>
      </c>
      <c r="H430" s="243" t="s">
        <v>8420</v>
      </c>
    </row>
    <row r="431" spans="1:8" ht="18" customHeight="1">
      <c r="A431" s="241">
        <v>2009</v>
      </c>
      <c r="B431" s="744" t="str">
        <f t="shared" si="170"/>
        <v>H21</v>
      </c>
      <c r="C431" s="242" t="s">
        <v>8330</v>
      </c>
      <c r="D431" s="243" t="s">
        <v>8356</v>
      </c>
      <c r="E431" s="244">
        <v>19</v>
      </c>
      <c r="F431" s="245">
        <v>0</v>
      </c>
      <c r="G431" s="246">
        <f t="shared" si="169"/>
        <v>19</v>
      </c>
      <c r="H431" s="243" t="s">
        <v>8383</v>
      </c>
    </row>
    <row r="432" spans="1:8" ht="18" customHeight="1">
      <c r="A432" s="241">
        <v>2009</v>
      </c>
      <c r="B432" s="744" t="str">
        <f t="shared" si="170"/>
        <v>H21</v>
      </c>
      <c r="C432" s="242" t="s">
        <v>8136</v>
      </c>
      <c r="D432" s="243" t="s">
        <v>8218</v>
      </c>
      <c r="E432" s="244">
        <v>295</v>
      </c>
      <c r="F432" s="245">
        <v>0</v>
      </c>
      <c r="G432" s="246">
        <f t="shared" si="169"/>
        <v>295</v>
      </c>
      <c r="H432" s="243" t="s">
        <v>8421</v>
      </c>
    </row>
    <row r="433" spans="1:8" ht="18" customHeight="1">
      <c r="A433" s="241">
        <v>2009</v>
      </c>
      <c r="B433" s="744" t="str">
        <f t="shared" si="170"/>
        <v>H21</v>
      </c>
      <c r="C433" s="242" t="s">
        <v>8136</v>
      </c>
      <c r="D433" s="243" t="s">
        <v>8306</v>
      </c>
      <c r="E433" s="244">
        <v>0</v>
      </c>
      <c r="F433" s="245">
        <v>18</v>
      </c>
      <c r="G433" s="246">
        <f t="shared" si="169"/>
        <v>18</v>
      </c>
      <c r="H433" s="243" t="s">
        <v>8371</v>
      </c>
    </row>
    <row r="434" spans="1:8" ht="18" customHeight="1">
      <c r="A434" s="241">
        <v>2009</v>
      </c>
      <c r="B434" s="744" t="str">
        <f t="shared" si="170"/>
        <v>H21</v>
      </c>
      <c r="C434" s="242" t="s">
        <v>8290</v>
      </c>
      <c r="D434" s="243" t="s">
        <v>8404</v>
      </c>
      <c r="E434" s="244">
        <v>138</v>
      </c>
      <c r="F434" s="245">
        <v>4</v>
      </c>
      <c r="G434" s="246">
        <f t="shared" si="169"/>
        <v>142</v>
      </c>
      <c r="H434" s="243" t="s">
        <v>8275</v>
      </c>
    </row>
    <row r="435" spans="1:8" ht="18" customHeight="1">
      <c r="A435" s="241">
        <v>2009</v>
      </c>
      <c r="B435" s="744" t="str">
        <f t="shared" si="170"/>
        <v>H21</v>
      </c>
      <c r="C435" s="242" t="s">
        <v>8138</v>
      </c>
      <c r="D435" s="243" t="s">
        <v>8374</v>
      </c>
      <c r="E435" s="244">
        <v>10</v>
      </c>
      <c r="F435" s="245">
        <v>0</v>
      </c>
      <c r="G435" s="246">
        <f t="shared" si="169"/>
        <v>10</v>
      </c>
      <c r="H435" s="243" t="s">
        <v>8253</v>
      </c>
    </row>
    <row r="436" spans="1:8" ht="18" customHeight="1">
      <c r="A436" s="241">
        <v>2009</v>
      </c>
      <c r="B436" s="744" t="str">
        <f t="shared" si="170"/>
        <v>H21</v>
      </c>
      <c r="C436" s="242" t="s">
        <v>8149</v>
      </c>
      <c r="D436" s="243" t="s">
        <v>8223</v>
      </c>
      <c r="E436" s="244">
        <v>82</v>
      </c>
      <c r="F436" s="245">
        <v>2</v>
      </c>
      <c r="G436" s="246">
        <f t="shared" si="169"/>
        <v>84</v>
      </c>
      <c r="H436" s="243" t="s">
        <v>8341</v>
      </c>
    </row>
    <row r="437" spans="1:8" ht="18" customHeight="1">
      <c r="A437" s="241">
        <v>2009</v>
      </c>
      <c r="B437" s="744" t="str">
        <f t="shared" si="170"/>
        <v>H21</v>
      </c>
      <c r="C437" s="242" t="s">
        <v>8150</v>
      </c>
      <c r="D437" s="243" t="s">
        <v>8375</v>
      </c>
      <c r="E437" s="244">
        <v>53</v>
      </c>
      <c r="F437" s="245">
        <v>2</v>
      </c>
      <c r="G437" s="246">
        <f t="shared" si="169"/>
        <v>55</v>
      </c>
      <c r="H437" s="243" t="s">
        <v>8260</v>
      </c>
    </row>
    <row r="438" spans="1:8" ht="18" customHeight="1">
      <c r="A438" s="241">
        <v>2009</v>
      </c>
      <c r="B438" s="744" t="str">
        <f t="shared" si="170"/>
        <v>H21</v>
      </c>
      <c r="C438" s="242" t="s">
        <v>8139</v>
      </c>
      <c r="D438" s="243" t="s">
        <v>8405</v>
      </c>
      <c r="E438" s="244">
        <v>77</v>
      </c>
      <c r="F438" s="245">
        <v>2</v>
      </c>
      <c r="G438" s="246">
        <f t="shared" si="169"/>
        <v>79</v>
      </c>
      <c r="H438" s="243" t="s">
        <v>8262</v>
      </c>
    </row>
    <row r="439" spans="1:8" ht="18" customHeight="1">
      <c r="A439" s="241">
        <v>2009</v>
      </c>
      <c r="B439" s="744" t="str">
        <f t="shared" si="170"/>
        <v>H21</v>
      </c>
      <c r="C439" s="242" t="s">
        <v>8137</v>
      </c>
      <c r="D439" s="243" t="s">
        <v>8312</v>
      </c>
      <c r="E439" s="244">
        <v>231</v>
      </c>
      <c r="F439" s="245">
        <v>1</v>
      </c>
      <c r="G439" s="246">
        <f t="shared" si="169"/>
        <v>232</v>
      </c>
      <c r="H439" s="243" t="s">
        <v>8267</v>
      </c>
    </row>
    <row r="440" spans="1:8" ht="18" customHeight="1">
      <c r="A440" s="241">
        <v>2009</v>
      </c>
      <c r="B440" s="744" t="str">
        <f t="shared" si="170"/>
        <v>H21</v>
      </c>
      <c r="C440" s="242" t="s">
        <v>8144</v>
      </c>
      <c r="D440" s="243" t="s">
        <v>8376</v>
      </c>
      <c r="E440" s="244">
        <v>33</v>
      </c>
      <c r="F440" s="245">
        <v>0</v>
      </c>
      <c r="G440" s="246">
        <f t="shared" si="169"/>
        <v>33</v>
      </c>
      <c r="H440" s="243" t="s">
        <v>8334</v>
      </c>
    </row>
    <row r="441" spans="1:8" ht="18" customHeight="1">
      <c r="A441" s="241">
        <v>2009</v>
      </c>
      <c r="B441" s="744" t="str">
        <f t="shared" si="170"/>
        <v>H21</v>
      </c>
      <c r="C441" s="242" t="s">
        <v>8145</v>
      </c>
      <c r="D441" s="243" t="s">
        <v>8422</v>
      </c>
      <c r="E441" s="244">
        <v>44</v>
      </c>
      <c r="F441" s="245">
        <v>0</v>
      </c>
      <c r="G441" s="246">
        <f t="shared" si="169"/>
        <v>44</v>
      </c>
      <c r="H441" s="243">
        <v>2009</v>
      </c>
    </row>
    <row r="442" spans="1:8" ht="18" customHeight="1">
      <c r="A442" s="241">
        <v>2009</v>
      </c>
      <c r="B442" s="744" t="str">
        <f t="shared" si="170"/>
        <v>H21</v>
      </c>
      <c r="C442" s="242" t="s">
        <v>8140</v>
      </c>
      <c r="D442" s="243" t="s">
        <v>8314</v>
      </c>
      <c r="E442" s="244">
        <v>102</v>
      </c>
      <c r="F442" s="245">
        <v>8</v>
      </c>
      <c r="G442" s="246">
        <f t="shared" si="169"/>
        <v>110</v>
      </c>
      <c r="H442" s="243" t="s">
        <v>8284</v>
      </c>
    </row>
    <row r="443" spans="1:8" ht="18" customHeight="1">
      <c r="A443" s="241">
        <v>2009</v>
      </c>
      <c r="B443" s="744" t="str">
        <f t="shared" si="170"/>
        <v>H21</v>
      </c>
      <c r="C443" s="242" t="s">
        <v>8285</v>
      </c>
      <c r="D443" s="243" t="s">
        <v>8378</v>
      </c>
      <c r="E443" s="244">
        <v>16</v>
      </c>
      <c r="F443" s="245">
        <v>0</v>
      </c>
      <c r="G443" s="246">
        <f t="shared" si="169"/>
        <v>16</v>
      </c>
      <c r="H443" s="243" t="s">
        <v>8311</v>
      </c>
    </row>
    <row r="444" spans="1:8" ht="18" customHeight="1">
      <c r="A444" s="241">
        <v>2009</v>
      </c>
      <c r="B444" s="744" t="str">
        <f t="shared" si="170"/>
        <v>H21</v>
      </c>
      <c r="C444" s="242" t="s">
        <v>8146</v>
      </c>
      <c r="D444" s="243" t="s">
        <v>8316</v>
      </c>
      <c r="E444" s="244">
        <v>33</v>
      </c>
      <c r="F444" s="245">
        <v>1</v>
      </c>
      <c r="G444" s="246">
        <f t="shared" si="169"/>
        <v>34</v>
      </c>
      <c r="H444" s="243" t="s">
        <v>8315</v>
      </c>
    </row>
    <row r="445" spans="1:8" ht="18" customHeight="1">
      <c r="A445" s="241">
        <v>2009</v>
      </c>
      <c r="B445" s="744" t="str">
        <f t="shared" si="170"/>
        <v>H21</v>
      </c>
      <c r="C445" s="242" t="s">
        <v>8147</v>
      </c>
      <c r="D445" s="243" t="s">
        <v>8393</v>
      </c>
      <c r="E445" s="244">
        <v>32</v>
      </c>
      <c r="F445" s="245">
        <v>0</v>
      </c>
      <c r="G445" s="246">
        <f t="shared" si="169"/>
        <v>32</v>
      </c>
      <c r="H445" s="243" t="s">
        <v>8282</v>
      </c>
    </row>
    <row r="446" spans="1:8" ht="18" customHeight="1">
      <c r="A446" s="241">
        <v>2009</v>
      </c>
      <c r="B446" s="744" t="str">
        <f t="shared" si="170"/>
        <v>H21</v>
      </c>
      <c r="C446" s="242" t="s">
        <v>8335</v>
      </c>
      <c r="D446" s="243" t="s">
        <v>8336</v>
      </c>
      <c r="E446" s="244">
        <v>99</v>
      </c>
      <c r="F446" s="245">
        <v>13</v>
      </c>
      <c r="G446" s="246">
        <f t="shared" si="169"/>
        <v>112</v>
      </c>
      <c r="H446" s="243" t="s">
        <v>8271</v>
      </c>
    </row>
    <row r="447" spans="1:8" ht="18" customHeight="1">
      <c r="A447" s="241">
        <v>2009</v>
      </c>
      <c r="B447" s="744" t="str">
        <f t="shared" si="170"/>
        <v>H21</v>
      </c>
      <c r="C447" s="242" t="s">
        <v>8148</v>
      </c>
      <c r="D447" s="243" t="s">
        <v>8317</v>
      </c>
      <c r="E447" s="244">
        <v>33</v>
      </c>
      <c r="F447" s="245">
        <v>0</v>
      </c>
      <c r="G447" s="246">
        <f t="shared" si="169"/>
        <v>33</v>
      </c>
      <c r="H447" s="243" t="s">
        <v>8294</v>
      </c>
    </row>
    <row r="448" spans="1:8" ht="18" customHeight="1">
      <c r="A448" s="241">
        <v>2009</v>
      </c>
      <c r="B448" s="744" t="str">
        <f t="shared" si="170"/>
        <v>H21</v>
      </c>
      <c r="C448" s="242" t="s">
        <v>8151</v>
      </c>
      <c r="D448" s="243" t="s">
        <v>8415</v>
      </c>
      <c r="E448" s="244">
        <v>22</v>
      </c>
      <c r="F448" s="245">
        <v>1</v>
      </c>
      <c r="G448" s="246">
        <f t="shared" si="169"/>
        <v>23</v>
      </c>
      <c r="H448" s="243" t="s">
        <v>8325</v>
      </c>
    </row>
    <row r="449" spans="1:8" ht="18" customHeight="1">
      <c r="A449" s="241">
        <v>2009</v>
      </c>
      <c r="B449" s="744" t="str">
        <f t="shared" si="170"/>
        <v>H21</v>
      </c>
      <c r="C449" s="242" t="s">
        <v>8151</v>
      </c>
      <c r="D449" s="243" t="s">
        <v>8320</v>
      </c>
      <c r="E449" s="244">
        <v>0</v>
      </c>
      <c r="F449" s="245">
        <v>8</v>
      </c>
      <c r="G449" s="246">
        <f t="shared" si="169"/>
        <v>8</v>
      </c>
      <c r="H449" s="243" t="s">
        <v>8294</v>
      </c>
    </row>
    <row r="450" spans="1:8" ht="18" customHeight="1">
      <c r="A450" s="241">
        <v>2009</v>
      </c>
      <c r="B450" s="744" t="str">
        <f t="shared" si="170"/>
        <v>H21</v>
      </c>
      <c r="C450" s="242" t="s">
        <v>8142</v>
      </c>
      <c r="D450" s="243" t="s">
        <v>8395</v>
      </c>
      <c r="E450" s="244">
        <v>21</v>
      </c>
      <c r="F450" s="245">
        <v>1</v>
      </c>
      <c r="G450" s="246">
        <f t="shared" si="169"/>
        <v>22</v>
      </c>
      <c r="H450" s="243" t="s">
        <v>8423</v>
      </c>
    </row>
    <row r="451" spans="1:8" ht="18" customHeight="1">
      <c r="A451" s="241">
        <v>2009</v>
      </c>
      <c r="B451" s="744" t="str">
        <f t="shared" si="170"/>
        <v>H21</v>
      </c>
      <c r="C451" s="242" t="s">
        <v>8152</v>
      </c>
      <c r="D451" s="243" t="s">
        <v>8321</v>
      </c>
      <c r="E451" s="244">
        <v>30</v>
      </c>
      <c r="F451" s="245">
        <v>0</v>
      </c>
      <c r="G451" s="246">
        <f t="shared" si="169"/>
        <v>30</v>
      </c>
      <c r="H451" s="243" t="s">
        <v>8424</v>
      </c>
    </row>
    <row r="452" spans="1:8" ht="18" customHeight="1">
      <c r="A452" s="241">
        <v>2010</v>
      </c>
      <c r="B452" s="744" t="str">
        <f t="shared" si="170"/>
        <v>H22</v>
      </c>
      <c r="C452" s="242" t="s">
        <v>8135</v>
      </c>
      <c r="D452" s="243" t="s">
        <v>8300</v>
      </c>
      <c r="E452" s="244">
        <v>241</v>
      </c>
      <c r="F452" s="245">
        <v>42</v>
      </c>
      <c r="G452" s="246">
        <f t="shared" ref="G452:G515" si="171">SUM(E452:F452)</f>
        <v>283</v>
      </c>
      <c r="H452" s="243" t="s">
        <v>8413</v>
      </c>
    </row>
    <row r="453" spans="1:8" ht="18" customHeight="1">
      <c r="A453" s="241">
        <v>2010</v>
      </c>
      <c r="B453" s="744" t="str">
        <f t="shared" si="170"/>
        <v>H22</v>
      </c>
      <c r="C453" s="242" t="s">
        <v>8135</v>
      </c>
      <c r="D453" s="243" t="s">
        <v>8352</v>
      </c>
      <c r="E453" s="244">
        <v>94</v>
      </c>
      <c r="F453" s="245">
        <v>0</v>
      </c>
      <c r="G453" s="246">
        <f t="shared" si="171"/>
        <v>94</v>
      </c>
      <c r="H453" s="243" t="s">
        <v>8315</v>
      </c>
    </row>
    <row r="454" spans="1:8" ht="18" customHeight="1">
      <c r="A454" s="241">
        <v>2010</v>
      </c>
      <c r="B454" s="744" t="str">
        <f t="shared" si="170"/>
        <v>H22</v>
      </c>
      <c r="C454" s="242" t="s">
        <v>8135</v>
      </c>
      <c r="D454" s="243" t="s">
        <v>8301</v>
      </c>
      <c r="E454" s="244">
        <v>0</v>
      </c>
      <c r="F454" s="245">
        <v>14</v>
      </c>
      <c r="G454" s="246">
        <f t="shared" si="171"/>
        <v>14</v>
      </c>
      <c r="H454" s="243" t="s">
        <v>8311</v>
      </c>
    </row>
    <row r="455" spans="1:8" ht="18" customHeight="1">
      <c r="A455" s="241">
        <v>2010</v>
      </c>
      <c r="B455" s="744" t="str">
        <f t="shared" si="170"/>
        <v>H22</v>
      </c>
      <c r="C455" s="242" t="s">
        <v>8280</v>
      </c>
      <c r="D455" s="243" t="s">
        <v>8302</v>
      </c>
      <c r="E455" s="244">
        <v>121</v>
      </c>
      <c r="F455" s="245">
        <v>5</v>
      </c>
      <c r="G455" s="246">
        <f t="shared" si="171"/>
        <v>126</v>
      </c>
      <c r="H455" s="243" t="s">
        <v>8425</v>
      </c>
    </row>
    <row r="456" spans="1:8" ht="18" customHeight="1">
      <c r="A456" s="241">
        <v>2010</v>
      </c>
      <c r="B456" s="744" t="str">
        <f t="shared" si="170"/>
        <v>H22</v>
      </c>
      <c r="C456" s="242" t="s">
        <v>8280</v>
      </c>
      <c r="D456" s="243" t="s">
        <v>8328</v>
      </c>
      <c r="E456" s="244">
        <v>55</v>
      </c>
      <c r="F456" s="245">
        <v>3</v>
      </c>
      <c r="G456" s="246">
        <f t="shared" si="171"/>
        <v>58</v>
      </c>
      <c r="H456" s="243" t="s">
        <v>8261</v>
      </c>
    </row>
    <row r="457" spans="1:8" ht="18" customHeight="1">
      <c r="A457" s="241">
        <v>2010</v>
      </c>
      <c r="B457" s="744" t="str">
        <f t="shared" si="170"/>
        <v>H22</v>
      </c>
      <c r="C457" s="242" t="s">
        <v>8280</v>
      </c>
      <c r="D457" s="243" t="s">
        <v>8398</v>
      </c>
      <c r="E457" s="244">
        <v>20</v>
      </c>
      <c r="F457" s="245">
        <v>0</v>
      </c>
      <c r="G457" s="246">
        <f t="shared" si="171"/>
        <v>20</v>
      </c>
      <c r="H457" s="243" t="s">
        <v>8426</v>
      </c>
    </row>
    <row r="458" spans="1:8" ht="18" customHeight="1">
      <c r="A458" s="241">
        <v>2010</v>
      </c>
      <c r="B458" s="744" t="str">
        <f t="shared" si="170"/>
        <v>H22</v>
      </c>
      <c r="C458" s="242" t="s">
        <v>8330</v>
      </c>
      <c r="D458" s="243" t="s">
        <v>8332</v>
      </c>
      <c r="E458" s="244">
        <v>9</v>
      </c>
      <c r="F458" s="245">
        <v>0</v>
      </c>
      <c r="G458" s="246">
        <f t="shared" si="171"/>
        <v>9</v>
      </c>
      <c r="H458" s="243" t="s">
        <v>8386</v>
      </c>
    </row>
    <row r="459" spans="1:8" ht="18" customHeight="1">
      <c r="A459" s="241">
        <v>2010</v>
      </c>
      <c r="B459" s="744" t="str">
        <f t="shared" si="170"/>
        <v>H22</v>
      </c>
      <c r="C459" s="242" t="s">
        <v>8330</v>
      </c>
      <c r="D459" s="243" t="s">
        <v>8356</v>
      </c>
      <c r="E459" s="244">
        <v>21</v>
      </c>
      <c r="F459" s="245">
        <v>0</v>
      </c>
      <c r="G459" s="246">
        <f t="shared" si="171"/>
        <v>21</v>
      </c>
      <c r="H459" s="243" t="s">
        <v>8388</v>
      </c>
    </row>
    <row r="460" spans="1:8" ht="18" customHeight="1">
      <c r="A460" s="241">
        <v>2010</v>
      </c>
      <c r="B460" s="744" t="str">
        <f t="shared" si="170"/>
        <v>H22</v>
      </c>
      <c r="C460" s="242" t="s">
        <v>8136</v>
      </c>
      <c r="D460" s="243" t="s">
        <v>8427</v>
      </c>
      <c r="E460" s="244">
        <v>291</v>
      </c>
      <c r="F460" s="245">
        <v>0</v>
      </c>
      <c r="G460" s="246">
        <f t="shared" si="171"/>
        <v>291</v>
      </c>
      <c r="H460" s="243" t="s">
        <v>8428</v>
      </c>
    </row>
    <row r="461" spans="1:8" ht="18" customHeight="1">
      <c r="A461" s="241">
        <v>2010</v>
      </c>
      <c r="B461" s="744" t="str">
        <f t="shared" si="170"/>
        <v>H22</v>
      </c>
      <c r="C461" s="242" t="s">
        <v>8136</v>
      </c>
      <c r="D461" s="243" t="s">
        <v>8306</v>
      </c>
      <c r="E461" s="244">
        <v>0</v>
      </c>
      <c r="F461" s="245">
        <v>15</v>
      </c>
      <c r="G461" s="246">
        <f t="shared" si="171"/>
        <v>15</v>
      </c>
      <c r="H461" s="243" t="s">
        <v>8381</v>
      </c>
    </row>
    <row r="462" spans="1:8" ht="18" customHeight="1">
      <c r="A462" s="241">
        <v>2010</v>
      </c>
      <c r="B462" s="744" t="str">
        <f t="shared" si="170"/>
        <v>H22</v>
      </c>
      <c r="C462" s="242" t="s">
        <v>8290</v>
      </c>
      <c r="D462" s="243" t="s">
        <v>8404</v>
      </c>
      <c r="E462" s="244">
        <v>41</v>
      </c>
      <c r="F462" s="245">
        <v>0</v>
      </c>
      <c r="G462" s="246">
        <f t="shared" si="171"/>
        <v>41</v>
      </c>
      <c r="H462" s="243" t="s">
        <v>8283</v>
      </c>
    </row>
    <row r="463" spans="1:8" ht="18" customHeight="1">
      <c r="A463" s="241">
        <v>2010</v>
      </c>
      <c r="B463" s="744" t="str">
        <f t="shared" si="170"/>
        <v>H22</v>
      </c>
      <c r="C463" s="242" t="s">
        <v>8138</v>
      </c>
      <c r="D463" s="243" t="s">
        <v>8429</v>
      </c>
      <c r="E463" s="244">
        <v>15</v>
      </c>
      <c r="F463" s="245">
        <v>0</v>
      </c>
      <c r="G463" s="246">
        <f t="shared" si="171"/>
        <v>15</v>
      </c>
      <c r="H463" s="243" t="s">
        <v>8430</v>
      </c>
    </row>
    <row r="464" spans="1:8" ht="18" customHeight="1">
      <c r="A464" s="241">
        <v>2010</v>
      </c>
      <c r="B464" s="744" t="str">
        <f t="shared" si="170"/>
        <v>H22</v>
      </c>
      <c r="C464" s="242" t="s">
        <v>8149</v>
      </c>
      <c r="D464" s="243" t="s">
        <v>8223</v>
      </c>
      <c r="E464" s="244">
        <v>85</v>
      </c>
      <c r="F464" s="245">
        <v>2</v>
      </c>
      <c r="G464" s="246">
        <f t="shared" si="171"/>
        <v>87</v>
      </c>
      <c r="H464" s="243" t="s">
        <v>8347</v>
      </c>
    </row>
    <row r="465" spans="1:8" ht="18" customHeight="1">
      <c r="A465" s="241">
        <v>2010</v>
      </c>
      <c r="B465" s="744" t="str">
        <f t="shared" si="170"/>
        <v>H22</v>
      </c>
      <c r="C465" s="242" t="s">
        <v>8150</v>
      </c>
      <c r="D465" s="243" t="s">
        <v>8375</v>
      </c>
      <c r="E465" s="244">
        <v>46</v>
      </c>
      <c r="F465" s="245">
        <v>2</v>
      </c>
      <c r="G465" s="246">
        <f t="shared" si="171"/>
        <v>48</v>
      </c>
      <c r="H465" s="243" t="s">
        <v>8240</v>
      </c>
    </row>
    <row r="466" spans="1:8" ht="18" customHeight="1">
      <c r="A466" s="241">
        <v>2010</v>
      </c>
      <c r="B466" s="744" t="str">
        <f t="shared" ref="B466:B529" si="172">TEXT(DATE(A466,4,1),"ge")</f>
        <v>H22</v>
      </c>
      <c r="C466" s="242" t="s">
        <v>8139</v>
      </c>
      <c r="D466" s="243" t="s">
        <v>8405</v>
      </c>
      <c r="E466" s="244">
        <v>74</v>
      </c>
      <c r="F466" s="245">
        <v>3</v>
      </c>
      <c r="G466" s="246">
        <f t="shared" si="171"/>
        <v>77</v>
      </c>
      <c r="H466" s="243" t="s">
        <v>8272</v>
      </c>
    </row>
    <row r="467" spans="1:8" ht="18" customHeight="1">
      <c r="A467" s="241">
        <v>2010</v>
      </c>
      <c r="B467" s="744" t="str">
        <f t="shared" si="172"/>
        <v>H22</v>
      </c>
      <c r="C467" s="242" t="s">
        <v>8137</v>
      </c>
      <c r="D467" s="243" t="s">
        <v>8312</v>
      </c>
      <c r="E467" s="244">
        <v>210</v>
      </c>
      <c r="F467" s="245">
        <v>7</v>
      </c>
      <c r="G467" s="246">
        <f t="shared" si="171"/>
        <v>217</v>
      </c>
      <c r="H467" s="243" t="s">
        <v>8284</v>
      </c>
    </row>
    <row r="468" spans="1:8" ht="18" customHeight="1">
      <c r="A468" s="241">
        <v>2010</v>
      </c>
      <c r="B468" s="744" t="str">
        <f t="shared" si="172"/>
        <v>H22</v>
      </c>
      <c r="C468" s="242" t="s">
        <v>8144</v>
      </c>
      <c r="D468" s="243" t="s">
        <v>8376</v>
      </c>
      <c r="E468" s="244">
        <v>36</v>
      </c>
      <c r="F468" s="245">
        <v>1</v>
      </c>
      <c r="G468" s="246">
        <f t="shared" si="171"/>
        <v>37</v>
      </c>
      <c r="H468" s="243" t="s">
        <v>8253</v>
      </c>
    </row>
    <row r="469" spans="1:8" ht="18" customHeight="1">
      <c r="A469" s="241">
        <v>2010</v>
      </c>
      <c r="B469" s="744" t="str">
        <f t="shared" si="172"/>
        <v>H22</v>
      </c>
      <c r="C469" s="242" t="s">
        <v>8145</v>
      </c>
      <c r="D469" s="243" t="s">
        <v>8431</v>
      </c>
      <c r="E469" s="244">
        <v>40</v>
      </c>
      <c r="F469" s="245">
        <v>0</v>
      </c>
      <c r="G469" s="246">
        <f t="shared" si="171"/>
        <v>40</v>
      </c>
      <c r="H469" s="243">
        <v>2010</v>
      </c>
    </row>
    <row r="470" spans="1:8" ht="18" customHeight="1">
      <c r="A470" s="241">
        <v>2010</v>
      </c>
      <c r="B470" s="744" t="str">
        <f t="shared" si="172"/>
        <v>H22</v>
      </c>
      <c r="C470" s="242" t="s">
        <v>8140</v>
      </c>
      <c r="D470" s="243" t="s">
        <v>8314</v>
      </c>
      <c r="E470" s="244">
        <v>114</v>
      </c>
      <c r="F470" s="245">
        <v>4</v>
      </c>
      <c r="G470" s="246">
        <f t="shared" si="171"/>
        <v>118</v>
      </c>
      <c r="H470" s="243" t="s">
        <v>8251</v>
      </c>
    </row>
    <row r="471" spans="1:8" ht="18" customHeight="1">
      <c r="A471" s="241">
        <v>2010</v>
      </c>
      <c r="B471" s="744" t="str">
        <f t="shared" si="172"/>
        <v>H22</v>
      </c>
      <c r="C471" s="242" t="s">
        <v>8285</v>
      </c>
      <c r="D471" s="243" t="s">
        <v>8378</v>
      </c>
      <c r="E471" s="244">
        <v>10</v>
      </c>
      <c r="F471" s="245">
        <v>0</v>
      </c>
      <c r="G471" s="246">
        <f t="shared" si="171"/>
        <v>10</v>
      </c>
      <c r="H471" s="243" t="s">
        <v>8333</v>
      </c>
    </row>
    <row r="472" spans="1:8" ht="18" customHeight="1">
      <c r="A472" s="241">
        <v>2010</v>
      </c>
      <c r="B472" s="744" t="str">
        <f t="shared" si="172"/>
        <v>H22</v>
      </c>
      <c r="C472" s="242" t="s">
        <v>8146</v>
      </c>
      <c r="D472" s="243" t="s">
        <v>8432</v>
      </c>
      <c r="E472" s="244">
        <v>33</v>
      </c>
      <c r="F472" s="245">
        <v>1</v>
      </c>
      <c r="G472" s="246">
        <f t="shared" si="171"/>
        <v>34</v>
      </c>
      <c r="H472" s="243" t="s">
        <v>8430</v>
      </c>
    </row>
    <row r="473" spans="1:8" ht="18" customHeight="1">
      <c r="A473" s="241">
        <v>2010</v>
      </c>
      <c r="B473" s="744" t="str">
        <f t="shared" si="172"/>
        <v>H22</v>
      </c>
      <c r="C473" s="242" t="s">
        <v>8147</v>
      </c>
      <c r="D473" s="243" t="s">
        <v>8393</v>
      </c>
      <c r="E473" s="244">
        <v>37</v>
      </c>
      <c r="F473" s="245">
        <v>2</v>
      </c>
      <c r="G473" s="246">
        <f t="shared" si="171"/>
        <v>39</v>
      </c>
      <c r="H473" s="243" t="s">
        <v>8292</v>
      </c>
    </row>
    <row r="474" spans="1:8" ht="18" customHeight="1">
      <c r="A474" s="241">
        <v>2010</v>
      </c>
      <c r="B474" s="744" t="str">
        <f t="shared" si="172"/>
        <v>H22</v>
      </c>
      <c r="C474" s="242" t="s">
        <v>8335</v>
      </c>
      <c r="D474" s="243" t="s">
        <v>8336</v>
      </c>
      <c r="E474" s="244">
        <v>96</v>
      </c>
      <c r="F474" s="245">
        <v>17</v>
      </c>
      <c r="G474" s="246">
        <f t="shared" si="171"/>
        <v>113</v>
      </c>
      <c r="H474" s="243" t="s">
        <v>8276</v>
      </c>
    </row>
    <row r="475" spans="1:8" ht="18" customHeight="1">
      <c r="A475" s="241">
        <v>2010</v>
      </c>
      <c r="B475" s="744" t="str">
        <f t="shared" si="172"/>
        <v>H22</v>
      </c>
      <c r="C475" s="242" t="s">
        <v>8148</v>
      </c>
      <c r="D475" s="243" t="s">
        <v>8317</v>
      </c>
      <c r="E475" s="244">
        <v>36</v>
      </c>
      <c r="F475" s="245">
        <v>0</v>
      </c>
      <c r="G475" s="246">
        <f t="shared" si="171"/>
        <v>36</v>
      </c>
      <c r="H475" s="243" t="s">
        <v>8315</v>
      </c>
    </row>
    <row r="476" spans="1:8" ht="18" customHeight="1">
      <c r="A476" s="241">
        <v>2010</v>
      </c>
      <c r="B476" s="744" t="str">
        <f t="shared" si="172"/>
        <v>H22</v>
      </c>
      <c r="C476" s="242" t="s">
        <v>8151</v>
      </c>
      <c r="D476" s="243" t="s">
        <v>8415</v>
      </c>
      <c r="E476" s="244">
        <v>19</v>
      </c>
      <c r="F476" s="245">
        <v>0</v>
      </c>
      <c r="G476" s="246">
        <f t="shared" si="171"/>
        <v>19</v>
      </c>
      <c r="H476" s="243" t="s">
        <v>8334</v>
      </c>
    </row>
    <row r="477" spans="1:8" ht="18" customHeight="1">
      <c r="A477" s="241">
        <v>2010</v>
      </c>
      <c r="B477" s="744" t="str">
        <f t="shared" si="172"/>
        <v>H22</v>
      </c>
      <c r="C477" s="242" t="s">
        <v>8151</v>
      </c>
      <c r="D477" s="243" t="s">
        <v>8320</v>
      </c>
      <c r="E477" s="244">
        <v>0</v>
      </c>
      <c r="F477" s="245">
        <v>8</v>
      </c>
      <c r="G477" s="246">
        <f t="shared" si="171"/>
        <v>8</v>
      </c>
      <c r="H477" s="243" t="s">
        <v>8315</v>
      </c>
    </row>
    <row r="478" spans="1:8" ht="18" customHeight="1">
      <c r="A478" s="241">
        <v>2010</v>
      </c>
      <c r="B478" s="744" t="str">
        <f t="shared" si="172"/>
        <v>H22</v>
      </c>
      <c r="C478" s="242" t="s">
        <v>8142</v>
      </c>
      <c r="D478" s="243" t="s">
        <v>8395</v>
      </c>
      <c r="E478" s="244">
        <v>13</v>
      </c>
      <c r="F478" s="245">
        <v>0</v>
      </c>
      <c r="G478" s="246">
        <f t="shared" si="171"/>
        <v>13</v>
      </c>
      <c r="H478" s="243" t="s">
        <v>8433</v>
      </c>
    </row>
    <row r="479" spans="1:8" ht="18" customHeight="1">
      <c r="A479" s="241">
        <v>2010</v>
      </c>
      <c r="B479" s="744" t="str">
        <f t="shared" si="172"/>
        <v>H22</v>
      </c>
      <c r="C479" s="242" t="s">
        <v>8152</v>
      </c>
      <c r="D479" s="243" t="s">
        <v>8321</v>
      </c>
      <c r="E479" s="244">
        <v>29</v>
      </c>
      <c r="F479" s="245">
        <v>1</v>
      </c>
      <c r="G479" s="246">
        <f t="shared" si="171"/>
        <v>30</v>
      </c>
      <c r="H479" s="243" t="s">
        <v>8434</v>
      </c>
    </row>
    <row r="480" spans="1:8" ht="18" customHeight="1">
      <c r="A480" s="241">
        <v>2011</v>
      </c>
      <c r="B480" s="744" t="str">
        <f t="shared" si="172"/>
        <v>H23</v>
      </c>
      <c r="C480" s="242" t="s">
        <v>8135</v>
      </c>
      <c r="D480" s="243" t="s">
        <v>8435</v>
      </c>
      <c r="E480" s="244">
        <v>251</v>
      </c>
      <c r="F480" s="245">
        <v>50</v>
      </c>
      <c r="G480" s="246">
        <f t="shared" si="171"/>
        <v>301</v>
      </c>
      <c r="H480" s="243" t="s">
        <v>8436</v>
      </c>
    </row>
    <row r="481" spans="1:8" ht="18" customHeight="1">
      <c r="A481" s="241">
        <v>2011</v>
      </c>
      <c r="B481" s="744" t="str">
        <f t="shared" si="172"/>
        <v>H23</v>
      </c>
      <c r="C481" s="242" t="s">
        <v>8135</v>
      </c>
      <c r="D481" s="243" t="s">
        <v>8352</v>
      </c>
      <c r="E481" s="244">
        <v>92</v>
      </c>
      <c r="F481" s="245">
        <v>0</v>
      </c>
      <c r="G481" s="246">
        <f t="shared" si="171"/>
        <v>92</v>
      </c>
      <c r="H481" s="243" t="s">
        <v>8325</v>
      </c>
    </row>
    <row r="482" spans="1:8" ht="18" customHeight="1">
      <c r="A482" s="241">
        <v>2011</v>
      </c>
      <c r="B482" s="744" t="str">
        <f t="shared" si="172"/>
        <v>H23</v>
      </c>
      <c r="C482" s="242" t="s">
        <v>8135</v>
      </c>
      <c r="D482" s="243" t="s">
        <v>8301</v>
      </c>
      <c r="E482" s="244">
        <v>0</v>
      </c>
      <c r="F482" s="245">
        <v>13</v>
      </c>
      <c r="G482" s="246">
        <f t="shared" si="171"/>
        <v>13</v>
      </c>
      <c r="H482" s="243" t="s">
        <v>8333</v>
      </c>
    </row>
    <row r="483" spans="1:8" ht="18" customHeight="1">
      <c r="A483" s="241">
        <v>2011</v>
      </c>
      <c r="B483" s="744" t="str">
        <f t="shared" si="172"/>
        <v>H23</v>
      </c>
      <c r="C483" s="242" t="s">
        <v>8280</v>
      </c>
      <c r="D483" s="243" t="s">
        <v>8302</v>
      </c>
      <c r="E483" s="244">
        <v>116</v>
      </c>
      <c r="F483" s="245">
        <v>10</v>
      </c>
      <c r="G483" s="246">
        <f t="shared" si="171"/>
        <v>126</v>
      </c>
      <c r="H483" s="243" t="s">
        <v>8437</v>
      </c>
    </row>
    <row r="484" spans="1:8" ht="18" customHeight="1">
      <c r="A484" s="241">
        <v>2011</v>
      </c>
      <c r="B484" s="744" t="str">
        <f t="shared" si="172"/>
        <v>H23</v>
      </c>
      <c r="C484" s="242" t="s">
        <v>8280</v>
      </c>
      <c r="D484" s="243" t="s">
        <v>8438</v>
      </c>
      <c r="E484" s="244">
        <v>27</v>
      </c>
      <c r="F484" s="245">
        <v>1</v>
      </c>
      <c r="G484" s="246">
        <f t="shared" si="171"/>
        <v>28</v>
      </c>
      <c r="H484" s="243" t="s">
        <v>8439</v>
      </c>
    </row>
    <row r="485" spans="1:8" ht="18" customHeight="1">
      <c r="A485" s="241">
        <v>2011</v>
      </c>
      <c r="B485" s="744" t="str">
        <f t="shared" si="172"/>
        <v>H23</v>
      </c>
      <c r="C485" s="242" t="s">
        <v>8330</v>
      </c>
      <c r="D485" s="243" t="s">
        <v>8332</v>
      </c>
      <c r="E485" s="244">
        <v>4</v>
      </c>
      <c r="F485" s="245">
        <v>0</v>
      </c>
      <c r="G485" s="246">
        <f t="shared" si="171"/>
        <v>4</v>
      </c>
      <c r="H485" s="243" t="s">
        <v>8394</v>
      </c>
    </row>
    <row r="486" spans="1:8" ht="18" customHeight="1">
      <c r="A486" s="241">
        <v>2011</v>
      </c>
      <c r="B486" s="744" t="str">
        <f t="shared" si="172"/>
        <v>H23</v>
      </c>
      <c r="C486" s="242" t="s">
        <v>8136</v>
      </c>
      <c r="D486" s="243" t="s">
        <v>8440</v>
      </c>
      <c r="E486" s="244">
        <v>279</v>
      </c>
      <c r="F486" s="245">
        <v>0</v>
      </c>
      <c r="G486" s="246">
        <f t="shared" si="171"/>
        <v>279</v>
      </c>
      <c r="H486" s="243" t="s">
        <v>8441</v>
      </c>
    </row>
    <row r="487" spans="1:8" ht="18" customHeight="1">
      <c r="A487" s="241">
        <v>2011</v>
      </c>
      <c r="B487" s="744" t="str">
        <f t="shared" si="172"/>
        <v>H23</v>
      </c>
      <c r="C487" s="242" t="s">
        <v>8136</v>
      </c>
      <c r="D487" s="243" t="s">
        <v>8306</v>
      </c>
      <c r="E487" s="244">
        <v>0</v>
      </c>
      <c r="F487" s="245">
        <v>12</v>
      </c>
      <c r="G487" s="246">
        <f t="shared" si="171"/>
        <v>12</v>
      </c>
      <c r="H487" s="243" t="s">
        <v>8389</v>
      </c>
    </row>
    <row r="488" spans="1:8" ht="18" customHeight="1">
      <c r="A488" s="241">
        <v>2011</v>
      </c>
      <c r="B488" s="744" t="str">
        <f t="shared" si="172"/>
        <v>H23</v>
      </c>
      <c r="C488" s="242" t="s">
        <v>8290</v>
      </c>
      <c r="D488" s="243" t="s">
        <v>8442</v>
      </c>
      <c r="E488" s="244">
        <v>121</v>
      </c>
      <c r="F488" s="245">
        <v>8</v>
      </c>
      <c r="G488" s="246">
        <f t="shared" si="171"/>
        <v>129</v>
      </c>
      <c r="H488" s="243" t="s">
        <v>8443</v>
      </c>
    </row>
    <row r="489" spans="1:8" ht="18" customHeight="1">
      <c r="A489" s="241">
        <v>2011</v>
      </c>
      <c r="B489" s="744" t="str">
        <f t="shared" si="172"/>
        <v>H23</v>
      </c>
      <c r="C489" s="242" t="s">
        <v>8138</v>
      </c>
      <c r="D489" s="243" t="s">
        <v>8429</v>
      </c>
      <c r="E489" s="244">
        <v>12</v>
      </c>
      <c r="F489" s="245">
        <v>0</v>
      </c>
      <c r="G489" s="246">
        <f t="shared" si="171"/>
        <v>12</v>
      </c>
      <c r="H489" s="243" t="s">
        <v>8444</v>
      </c>
    </row>
    <row r="490" spans="1:8" ht="18" customHeight="1">
      <c r="A490" s="241">
        <v>2011</v>
      </c>
      <c r="B490" s="744" t="str">
        <f t="shared" si="172"/>
        <v>H23</v>
      </c>
      <c r="C490" s="242" t="s">
        <v>8149</v>
      </c>
      <c r="D490" s="243" t="s">
        <v>8445</v>
      </c>
      <c r="E490" s="244">
        <v>84</v>
      </c>
      <c r="F490" s="245">
        <v>5</v>
      </c>
      <c r="G490" s="246">
        <f t="shared" si="171"/>
        <v>89</v>
      </c>
      <c r="H490" s="243" t="s">
        <v>8446</v>
      </c>
    </row>
    <row r="491" spans="1:8" ht="18" customHeight="1">
      <c r="A491" s="241">
        <v>2011</v>
      </c>
      <c r="B491" s="744" t="str">
        <f t="shared" si="172"/>
        <v>H23</v>
      </c>
      <c r="C491" s="242" t="s">
        <v>8150</v>
      </c>
      <c r="D491" s="243" t="s">
        <v>8447</v>
      </c>
      <c r="E491" s="244">
        <v>52</v>
      </c>
      <c r="F491" s="245">
        <v>1</v>
      </c>
      <c r="G491" s="246">
        <f t="shared" si="171"/>
        <v>53</v>
      </c>
      <c r="H491" s="243" t="s">
        <v>8448</v>
      </c>
    </row>
    <row r="492" spans="1:8" ht="18" customHeight="1">
      <c r="A492" s="241">
        <v>2011</v>
      </c>
      <c r="B492" s="744" t="str">
        <f t="shared" si="172"/>
        <v>H23</v>
      </c>
      <c r="C492" s="242" t="s">
        <v>8139</v>
      </c>
      <c r="D492" s="243" t="s">
        <v>8405</v>
      </c>
      <c r="E492" s="244">
        <v>57</v>
      </c>
      <c r="F492" s="245">
        <v>3</v>
      </c>
      <c r="G492" s="246">
        <f t="shared" si="171"/>
        <v>60</v>
      </c>
      <c r="H492" s="243" t="s">
        <v>8281</v>
      </c>
    </row>
    <row r="493" spans="1:8" ht="18" customHeight="1">
      <c r="A493" s="241">
        <v>2011</v>
      </c>
      <c r="B493" s="744" t="str">
        <f t="shared" si="172"/>
        <v>H23</v>
      </c>
      <c r="C493" s="242" t="s">
        <v>8137</v>
      </c>
      <c r="D493" s="243" t="s">
        <v>8449</v>
      </c>
      <c r="E493" s="244">
        <v>201</v>
      </c>
      <c r="F493" s="245">
        <v>8</v>
      </c>
      <c r="G493" s="246">
        <f t="shared" si="171"/>
        <v>209</v>
      </c>
      <c r="H493" s="243" t="s">
        <v>8450</v>
      </c>
    </row>
    <row r="494" spans="1:8" ht="18" customHeight="1">
      <c r="A494" s="241">
        <v>2011</v>
      </c>
      <c r="B494" s="744" t="str">
        <f t="shared" si="172"/>
        <v>H23</v>
      </c>
      <c r="C494" s="242" t="s">
        <v>8144</v>
      </c>
      <c r="D494" s="243" t="s">
        <v>8451</v>
      </c>
      <c r="E494" s="244">
        <v>25</v>
      </c>
      <c r="F494" s="245">
        <v>0</v>
      </c>
      <c r="G494" s="246">
        <f t="shared" si="171"/>
        <v>25</v>
      </c>
      <c r="H494" s="243" t="s">
        <v>8452</v>
      </c>
    </row>
    <row r="495" spans="1:8" ht="18" customHeight="1">
      <c r="A495" s="241">
        <v>2011</v>
      </c>
      <c r="B495" s="744" t="str">
        <f t="shared" si="172"/>
        <v>H23</v>
      </c>
      <c r="C495" s="242" t="s">
        <v>8145</v>
      </c>
      <c r="D495" s="243" t="s">
        <v>8453</v>
      </c>
      <c r="E495" s="244">
        <v>40</v>
      </c>
      <c r="F495" s="245">
        <v>0</v>
      </c>
      <c r="G495" s="246">
        <f t="shared" si="171"/>
        <v>40</v>
      </c>
      <c r="H495" s="243">
        <v>2011</v>
      </c>
    </row>
    <row r="496" spans="1:8" ht="18" customHeight="1">
      <c r="A496" s="241">
        <v>2011</v>
      </c>
      <c r="B496" s="744" t="str">
        <f t="shared" si="172"/>
        <v>H23</v>
      </c>
      <c r="C496" s="242" t="s">
        <v>8140</v>
      </c>
      <c r="D496" s="243" t="s">
        <v>8454</v>
      </c>
      <c r="E496" s="244">
        <v>128</v>
      </c>
      <c r="F496" s="245">
        <v>2</v>
      </c>
      <c r="G496" s="246">
        <f t="shared" si="171"/>
        <v>130</v>
      </c>
      <c r="H496" s="243" t="s">
        <v>8455</v>
      </c>
    </row>
    <row r="497" spans="1:8" ht="18" customHeight="1">
      <c r="A497" s="241">
        <v>2011</v>
      </c>
      <c r="B497" s="744" t="str">
        <f t="shared" si="172"/>
        <v>H23</v>
      </c>
      <c r="C497" s="242" t="s">
        <v>8285</v>
      </c>
      <c r="D497" s="243" t="s">
        <v>8456</v>
      </c>
      <c r="E497" s="244">
        <v>46</v>
      </c>
      <c r="F497" s="245">
        <v>0</v>
      </c>
      <c r="G497" s="246">
        <f t="shared" si="171"/>
        <v>46</v>
      </c>
      <c r="H497" s="243" t="s">
        <v>8283</v>
      </c>
    </row>
    <row r="498" spans="1:8" ht="18" customHeight="1">
      <c r="A498" s="241">
        <v>2011</v>
      </c>
      <c r="B498" s="744" t="str">
        <f t="shared" si="172"/>
        <v>H23</v>
      </c>
      <c r="C498" s="242" t="s">
        <v>8146</v>
      </c>
      <c r="D498" s="243" t="s">
        <v>8432</v>
      </c>
      <c r="E498" s="244">
        <v>34</v>
      </c>
      <c r="F498" s="245">
        <v>0</v>
      </c>
      <c r="G498" s="246">
        <f t="shared" si="171"/>
        <v>34</v>
      </c>
      <c r="H498" s="243" t="s">
        <v>8457</v>
      </c>
    </row>
    <row r="499" spans="1:8" ht="18" customHeight="1">
      <c r="A499" s="241">
        <v>2011</v>
      </c>
      <c r="B499" s="744" t="str">
        <f t="shared" si="172"/>
        <v>H23</v>
      </c>
      <c r="C499" s="242" t="s">
        <v>8147</v>
      </c>
      <c r="D499" s="243" t="s">
        <v>8458</v>
      </c>
      <c r="E499" s="244">
        <v>31</v>
      </c>
      <c r="F499" s="245">
        <v>0</v>
      </c>
      <c r="G499" s="246">
        <f t="shared" si="171"/>
        <v>31</v>
      </c>
      <c r="H499" s="243" t="s">
        <v>8459</v>
      </c>
    </row>
    <row r="500" spans="1:8" ht="18" customHeight="1">
      <c r="A500" s="241">
        <v>2011</v>
      </c>
      <c r="B500" s="744" t="str">
        <f t="shared" si="172"/>
        <v>H23</v>
      </c>
      <c r="C500" s="242" t="s">
        <v>8335</v>
      </c>
      <c r="D500" s="243" t="s">
        <v>8336</v>
      </c>
      <c r="E500" s="244">
        <v>87</v>
      </c>
      <c r="F500" s="245">
        <v>11</v>
      </c>
      <c r="G500" s="246">
        <f t="shared" si="171"/>
        <v>98</v>
      </c>
      <c r="H500" s="243" t="s">
        <v>8286</v>
      </c>
    </row>
    <row r="501" spans="1:8" ht="18" customHeight="1">
      <c r="A501" s="241">
        <v>2011</v>
      </c>
      <c r="B501" s="744" t="str">
        <f t="shared" si="172"/>
        <v>H23</v>
      </c>
      <c r="C501" s="242" t="s">
        <v>8148</v>
      </c>
      <c r="D501" s="243" t="s">
        <v>8317</v>
      </c>
      <c r="E501" s="244">
        <v>33</v>
      </c>
      <c r="F501" s="245">
        <v>0</v>
      </c>
      <c r="G501" s="246">
        <f t="shared" si="171"/>
        <v>33</v>
      </c>
      <c r="H501" s="243" t="s">
        <v>8325</v>
      </c>
    </row>
    <row r="502" spans="1:8" ht="18" customHeight="1">
      <c r="A502" s="241">
        <v>2011</v>
      </c>
      <c r="B502" s="744" t="str">
        <f t="shared" si="172"/>
        <v>H23</v>
      </c>
      <c r="C502" s="242" t="s">
        <v>8151</v>
      </c>
      <c r="D502" s="243" t="s">
        <v>8447</v>
      </c>
      <c r="E502" s="244">
        <v>33</v>
      </c>
      <c r="F502" s="245">
        <v>2</v>
      </c>
      <c r="G502" s="246">
        <f t="shared" si="171"/>
        <v>35</v>
      </c>
      <c r="H502" s="243" t="s">
        <v>8460</v>
      </c>
    </row>
    <row r="503" spans="1:8" ht="18" customHeight="1">
      <c r="A503" s="241">
        <v>2011</v>
      </c>
      <c r="B503" s="744" t="str">
        <f t="shared" si="172"/>
        <v>H23</v>
      </c>
      <c r="C503" s="242" t="s">
        <v>8151</v>
      </c>
      <c r="D503" s="243" t="s">
        <v>8320</v>
      </c>
      <c r="E503" s="244">
        <v>0</v>
      </c>
      <c r="F503" s="245">
        <v>2</v>
      </c>
      <c r="G503" s="246">
        <f t="shared" si="171"/>
        <v>2</v>
      </c>
      <c r="H503" s="243" t="s">
        <v>8325</v>
      </c>
    </row>
    <row r="504" spans="1:8" ht="18" customHeight="1">
      <c r="A504" s="241">
        <v>2011</v>
      </c>
      <c r="B504" s="744" t="str">
        <f t="shared" si="172"/>
        <v>H23</v>
      </c>
      <c r="C504" s="242" t="s">
        <v>8142</v>
      </c>
      <c r="D504" s="243" t="s">
        <v>8461</v>
      </c>
      <c r="E504" s="244">
        <v>64</v>
      </c>
      <c r="F504" s="245">
        <v>0</v>
      </c>
      <c r="G504" s="246">
        <f t="shared" si="171"/>
        <v>64</v>
      </c>
      <c r="H504" s="243" t="s">
        <v>8462</v>
      </c>
    </row>
    <row r="505" spans="1:8" ht="18" customHeight="1">
      <c r="A505" s="241">
        <v>2011</v>
      </c>
      <c r="B505" s="744" t="str">
        <f t="shared" si="172"/>
        <v>H23</v>
      </c>
      <c r="C505" s="242" t="s">
        <v>8152</v>
      </c>
      <c r="D505" s="243" t="s">
        <v>8463</v>
      </c>
      <c r="E505" s="244">
        <v>24</v>
      </c>
      <c r="F505" s="245">
        <v>0</v>
      </c>
      <c r="G505" s="246">
        <f t="shared" si="171"/>
        <v>24</v>
      </c>
      <c r="H505" s="243" t="s">
        <v>8464</v>
      </c>
    </row>
    <row r="506" spans="1:8" ht="18" customHeight="1">
      <c r="A506" s="241">
        <v>2011</v>
      </c>
      <c r="B506" s="744" t="str">
        <f t="shared" si="172"/>
        <v>H23</v>
      </c>
      <c r="C506" s="242" t="s">
        <v>8133</v>
      </c>
      <c r="D506" s="243" t="s">
        <v>8465</v>
      </c>
      <c r="E506" s="244">
        <v>46</v>
      </c>
      <c r="F506" s="245">
        <v>6</v>
      </c>
      <c r="G506" s="246">
        <f t="shared" si="171"/>
        <v>52</v>
      </c>
      <c r="H506" s="243" t="s">
        <v>8388</v>
      </c>
    </row>
    <row r="507" spans="1:8" ht="18" customHeight="1">
      <c r="A507" s="241">
        <v>2012</v>
      </c>
      <c r="B507" s="744" t="str">
        <f t="shared" si="172"/>
        <v>H24</v>
      </c>
      <c r="C507" s="242" t="s">
        <v>8135</v>
      </c>
      <c r="D507" s="243" t="s">
        <v>8435</v>
      </c>
      <c r="E507" s="244">
        <v>258</v>
      </c>
      <c r="F507" s="245">
        <v>45</v>
      </c>
      <c r="G507" s="246">
        <f t="shared" si="171"/>
        <v>303</v>
      </c>
      <c r="H507" s="243" t="s">
        <v>8466</v>
      </c>
    </row>
    <row r="508" spans="1:8" ht="18" customHeight="1">
      <c r="A508" s="241">
        <v>2012</v>
      </c>
      <c r="B508" s="744" t="str">
        <f t="shared" si="172"/>
        <v>H24</v>
      </c>
      <c r="C508" s="242" t="s">
        <v>8135</v>
      </c>
      <c r="D508" s="243" t="s">
        <v>8352</v>
      </c>
      <c r="E508" s="244">
        <v>96</v>
      </c>
      <c r="F508" s="245">
        <v>1</v>
      </c>
      <c r="G508" s="246">
        <f t="shared" si="171"/>
        <v>97</v>
      </c>
      <c r="H508" s="243" t="s">
        <v>8334</v>
      </c>
    </row>
    <row r="509" spans="1:8" ht="18" customHeight="1">
      <c r="A509" s="241">
        <v>2012</v>
      </c>
      <c r="B509" s="744" t="str">
        <f t="shared" si="172"/>
        <v>H24</v>
      </c>
      <c r="C509" s="242" t="s">
        <v>8135</v>
      </c>
      <c r="D509" s="243" t="s">
        <v>8301</v>
      </c>
      <c r="E509" s="244">
        <v>0</v>
      </c>
      <c r="F509" s="245">
        <v>14</v>
      </c>
      <c r="G509" s="246">
        <f t="shared" si="171"/>
        <v>14</v>
      </c>
      <c r="H509" s="243" t="s">
        <v>8275</v>
      </c>
    </row>
    <row r="510" spans="1:8" ht="18" customHeight="1">
      <c r="A510" s="241">
        <v>2012</v>
      </c>
      <c r="B510" s="744" t="str">
        <f t="shared" si="172"/>
        <v>H24</v>
      </c>
      <c r="C510" s="242" t="s">
        <v>8280</v>
      </c>
      <c r="D510" s="243" t="s">
        <v>8302</v>
      </c>
      <c r="E510" s="244">
        <v>103</v>
      </c>
      <c r="F510" s="245">
        <v>6</v>
      </c>
      <c r="G510" s="246">
        <f t="shared" si="171"/>
        <v>109</v>
      </c>
      <c r="H510" s="243" t="s">
        <v>8467</v>
      </c>
    </row>
    <row r="511" spans="1:8" ht="18" customHeight="1">
      <c r="A511" s="241">
        <v>2012</v>
      </c>
      <c r="B511" s="744" t="str">
        <f t="shared" si="172"/>
        <v>H24</v>
      </c>
      <c r="C511" s="242" t="s">
        <v>8280</v>
      </c>
      <c r="D511" s="243" t="s">
        <v>8438</v>
      </c>
      <c r="E511" s="244">
        <v>29</v>
      </c>
      <c r="F511" s="245">
        <v>0</v>
      </c>
      <c r="G511" s="246">
        <f t="shared" si="171"/>
        <v>29</v>
      </c>
      <c r="H511" s="243" t="s">
        <v>8468</v>
      </c>
    </row>
    <row r="512" spans="1:8" ht="18" customHeight="1">
      <c r="A512" s="241">
        <v>2012</v>
      </c>
      <c r="B512" s="744" t="str">
        <f t="shared" si="172"/>
        <v>H24</v>
      </c>
      <c r="C512" s="242" t="s">
        <v>8330</v>
      </c>
      <c r="D512" s="243" t="s">
        <v>8411</v>
      </c>
      <c r="E512" s="244">
        <v>45</v>
      </c>
      <c r="F512" s="245">
        <v>0</v>
      </c>
      <c r="G512" s="246">
        <f t="shared" si="171"/>
        <v>45</v>
      </c>
      <c r="H512" s="243" t="s">
        <v>8373</v>
      </c>
    </row>
    <row r="513" spans="1:8" ht="18" customHeight="1">
      <c r="A513" s="241">
        <v>2012</v>
      </c>
      <c r="B513" s="744" t="str">
        <f t="shared" si="172"/>
        <v>H24</v>
      </c>
      <c r="C513" s="242" t="s">
        <v>8330</v>
      </c>
      <c r="D513" s="243" t="s">
        <v>8332</v>
      </c>
      <c r="E513" s="244">
        <v>5</v>
      </c>
      <c r="F513" s="245">
        <v>0</v>
      </c>
      <c r="G513" s="246">
        <f t="shared" si="171"/>
        <v>5</v>
      </c>
      <c r="H513" s="243" t="s">
        <v>8406</v>
      </c>
    </row>
    <row r="514" spans="1:8" ht="18" customHeight="1">
      <c r="A514" s="241">
        <v>2012</v>
      </c>
      <c r="B514" s="744" t="str">
        <f t="shared" si="172"/>
        <v>H24</v>
      </c>
      <c r="C514" s="242" t="s">
        <v>8136</v>
      </c>
      <c r="D514" s="243" t="s">
        <v>8469</v>
      </c>
      <c r="E514" s="244">
        <v>299</v>
      </c>
      <c r="F514" s="245">
        <v>0</v>
      </c>
      <c r="G514" s="246">
        <f t="shared" si="171"/>
        <v>299</v>
      </c>
      <c r="H514" s="243" t="s">
        <v>8470</v>
      </c>
    </row>
    <row r="515" spans="1:8" ht="18" customHeight="1">
      <c r="A515" s="241">
        <v>2012</v>
      </c>
      <c r="B515" s="744" t="str">
        <f t="shared" si="172"/>
        <v>H24</v>
      </c>
      <c r="C515" s="242" t="s">
        <v>8136</v>
      </c>
      <c r="D515" s="243" t="s">
        <v>8306</v>
      </c>
      <c r="E515" s="244">
        <v>0</v>
      </c>
      <c r="F515" s="245">
        <v>27</v>
      </c>
      <c r="G515" s="246">
        <f t="shared" si="171"/>
        <v>27</v>
      </c>
      <c r="H515" s="243" t="s">
        <v>8403</v>
      </c>
    </row>
    <row r="516" spans="1:8" ht="18" customHeight="1">
      <c r="A516" s="241">
        <v>2012</v>
      </c>
      <c r="B516" s="744" t="str">
        <f t="shared" si="172"/>
        <v>H24</v>
      </c>
      <c r="C516" s="242" t="s">
        <v>8290</v>
      </c>
      <c r="D516" s="243" t="s">
        <v>8471</v>
      </c>
      <c r="E516" s="244">
        <v>95</v>
      </c>
      <c r="F516" s="245">
        <v>8</v>
      </c>
      <c r="G516" s="246">
        <f t="shared" ref="G516:G579" si="173">SUM(E516:F516)</f>
        <v>103</v>
      </c>
      <c r="H516" s="243" t="s">
        <v>8472</v>
      </c>
    </row>
    <row r="517" spans="1:8" ht="18" customHeight="1">
      <c r="A517" s="241">
        <v>2012</v>
      </c>
      <c r="B517" s="744" t="str">
        <f t="shared" si="172"/>
        <v>H24</v>
      </c>
      <c r="C517" s="242" t="s">
        <v>8138</v>
      </c>
      <c r="D517" s="243" t="s">
        <v>8429</v>
      </c>
      <c r="E517" s="244">
        <v>14</v>
      </c>
      <c r="F517" s="245">
        <v>0</v>
      </c>
      <c r="G517" s="246">
        <f t="shared" si="173"/>
        <v>14</v>
      </c>
      <c r="H517" s="243" t="s">
        <v>8473</v>
      </c>
    </row>
    <row r="518" spans="1:8" ht="18" customHeight="1">
      <c r="A518" s="241">
        <v>2012</v>
      </c>
      <c r="B518" s="744" t="str">
        <f t="shared" si="172"/>
        <v>H24</v>
      </c>
      <c r="C518" s="242" t="s">
        <v>8149</v>
      </c>
      <c r="D518" s="243" t="s">
        <v>8445</v>
      </c>
      <c r="E518" s="244">
        <v>79</v>
      </c>
      <c r="F518" s="245">
        <v>7</v>
      </c>
      <c r="G518" s="246">
        <f t="shared" si="173"/>
        <v>86</v>
      </c>
      <c r="H518" s="243" t="s">
        <v>8474</v>
      </c>
    </row>
    <row r="519" spans="1:8" ht="18" customHeight="1">
      <c r="A519" s="241">
        <v>2012</v>
      </c>
      <c r="B519" s="744" t="str">
        <f t="shared" si="172"/>
        <v>H24</v>
      </c>
      <c r="C519" s="242" t="s">
        <v>8150</v>
      </c>
      <c r="D519" s="243" t="s">
        <v>8447</v>
      </c>
      <c r="E519" s="244">
        <v>51</v>
      </c>
      <c r="F519" s="245">
        <v>4</v>
      </c>
      <c r="G519" s="246">
        <f t="shared" si="173"/>
        <v>55</v>
      </c>
      <c r="H519" s="243" t="s">
        <v>8475</v>
      </c>
    </row>
    <row r="520" spans="1:8" ht="18" customHeight="1">
      <c r="A520" s="241">
        <v>2012</v>
      </c>
      <c r="B520" s="744" t="str">
        <f t="shared" si="172"/>
        <v>H24</v>
      </c>
      <c r="C520" s="242" t="s">
        <v>8137</v>
      </c>
      <c r="D520" s="243" t="s">
        <v>8449</v>
      </c>
      <c r="E520" s="244">
        <v>214</v>
      </c>
      <c r="F520" s="245">
        <v>3</v>
      </c>
      <c r="G520" s="246">
        <f t="shared" si="173"/>
        <v>217</v>
      </c>
      <c r="H520" s="243" t="s">
        <v>8476</v>
      </c>
    </row>
    <row r="521" spans="1:8" ht="18" customHeight="1">
      <c r="A521" s="241">
        <v>2012</v>
      </c>
      <c r="B521" s="744" t="str">
        <f t="shared" si="172"/>
        <v>H24</v>
      </c>
      <c r="C521" s="242" t="s">
        <v>8143</v>
      </c>
      <c r="D521" s="243" t="s">
        <v>8451</v>
      </c>
      <c r="E521" s="244">
        <v>27</v>
      </c>
      <c r="F521" s="245">
        <v>0</v>
      </c>
      <c r="G521" s="246">
        <f t="shared" si="173"/>
        <v>27</v>
      </c>
      <c r="H521" s="243" t="s">
        <v>8477</v>
      </c>
    </row>
    <row r="522" spans="1:8" ht="18" customHeight="1">
      <c r="A522" s="241">
        <v>2012</v>
      </c>
      <c r="B522" s="744" t="str">
        <f t="shared" si="172"/>
        <v>H24</v>
      </c>
      <c r="C522" s="242" t="s">
        <v>8145</v>
      </c>
      <c r="D522" s="243" t="s">
        <v>8478</v>
      </c>
      <c r="E522" s="244">
        <v>42</v>
      </c>
      <c r="F522" s="245">
        <v>0</v>
      </c>
      <c r="G522" s="246">
        <f t="shared" si="173"/>
        <v>42</v>
      </c>
      <c r="H522" s="243">
        <v>2012</v>
      </c>
    </row>
    <row r="523" spans="1:8" ht="18" customHeight="1">
      <c r="A523" s="241">
        <v>2012</v>
      </c>
      <c r="B523" s="744" t="str">
        <f t="shared" si="172"/>
        <v>H24</v>
      </c>
      <c r="C523" s="242" t="s">
        <v>8140</v>
      </c>
      <c r="D523" s="243" t="s">
        <v>8454</v>
      </c>
      <c r="E523" s="244">
        <v>129</v>
      </c>
      <c r="F523" s="245">
        <v>5</v>
      </c>
      <c r="G523" s="246">
        <f t="shared" si="173"/>
        <v>134</v>
      </c>
      <c r="H523" s="243" t="s">
        <v>8479</v>
      </c>
    </row>
    <row r="524" spans="1:8" ht="18" customHeight="1">
      <c r="A524" s="241">
        <v>2012</v>
      </c>
      <c r="B524" s="744" t="str">
        <f t="shared" si="172"/>
        <v>H24</v>
      </c>
      <c r="C524" s="242" t="s">
        <v>8285</v>
      </c>
      <c r="D524" s="243" t="s">
        <v>8480</v>
      </c>
      <c r="E524" s="244">
        <v>53</v>
      </c>
      <c r="F524" s="245">
        <v>0</v>
      </c>
      <c r="G524" s="246">
        <f t="shared" si="173"/>
        <v>53</v>
      </c>
      <c r="H524" s="243" t="s">
        <v>8481</v>
      </c>
    </row>
    <row r="525" spans="1:8" ht="18" customHeight="1">
      <c r="A525" s="241">
        <v>2012</v>
      </c>
      <c r="B525" s="744" t="str">
        <f t="shared" si="172"/>
        <v>H24</v>
      </c>
      <c r="C525" s="242" t="s">
        <v>8146</v>
      </c>
      <c r="D525" s="243" t="s">
        <v>8432</v>
      </c>
      <c r="E525" s="244">
        <v>24</v>
      </c>
      <c r="F525" s="245">
        <v>0</v>
      </c>
      <c r="G525" s="246">
        <f t="shared" si="173"/>
        <v>24</v>
      </c>
      <c r="H525" s="243" t="s">
        <v>8482</v>
      </c>
    </row>
    <row r="526" spans="1:8" ht="18" customHeight="1">
      <c r="A526" s="241">
        <v>2012</v>
      </c>
      <c r="B526" s="744" t="str">
        <f t="shared" si="172"/>
        <v>H24</v>
      </c>
      <c r="C526" s="242" t="s">
        <v>8147</v>
      </c>
      <c r="D526" s="243" t="s">
        <v>8458</v>
      </c>
      <c r="E526" s="244">
        <v>28</v>
      </c>
      <c r="F526" s="245">
        <v>0</v>
      </c>
      <c r="G526" s="246">
        <f t="shared" si="173"/>
        <v>28</v>
      </c>
      <c r="H526" s="243" t="s">
        <v>8483</v>
      </c>
    </row>
    <row r="527" spans="1:8" ht="18" customHeight="1">
      <c r="A527" s="241">
        <v>2012</v>
      </c>
      <c r="B527" s="744" t="str">
        <f t="shared" si="172"/>
        <v>H24</v>
      </c>
      <c r="C527" s="242" t="s">
        <v>8335</v>
      </c>
      <c r="D527" s="243" t="s">
        <v>8336</v>
      </c>
      <c r="E527" s="244">
        <v>78</v>
      </c>
      <c r="F527" s="245">
        <v>5</v>
      </c>
      <c r="G527" s="246">
        <f t="shared" si="173"/>
        <v>83</v>
      </c>
      <c r="H527" s="243" t="s">
        <v>8294</v>
      </c>
    </row>
    <row r="528" spans="1:8" ht="18" customHeight="1">
      <c r="A528" s="241">
        <v>2012</v>
      </c>
      <c r="B528" s="744" t="str">
        <f t="shared" si="172"/>
        <v>H24</v>
      </c>
      <c r="C528" s="242" t="s">
        <v>8148</v>
      </c>
      <c r="D528" s="243" t="s">
        <v>8317</v>
      </c>
      <c r="E528" s="244">
        <v>38</v>
      </c>
      <c r="F528" s="245">
        <v>0</v>
      </c>
      <c r="G528" s="246">
        <f t="shared" si="173"/>
        <v>38</v>
      </c>
      <c r="H528" s="243" t="s">
        <v>8334</v>
      </c>
    </row>
    <row r="529" spans="1:8" ht="18" customHeight="1">
      <c r="A529" s="241">
        <v>2012</v>
      </c>
      <c r="B529" s="744" t="str">
        <f t="shared" si="172"/>
        <v>H24</v>
      </c>
      <c r="C529" s="242" t="s">
        <v>8151</v>
      </c>
      <c r="D529" s="243" t="s">
        <v>8447</v>
      </c>
      <c r="E529" s="244">
        <v>36</v>
      </c>
      <c r="F529" s="245">
        <v>1</v>
      </c>
      <c r="G529" s="246">
        <f t="shared" si="173"/>
        <v>37</v>
      </c>
      <c r="H529" s="243" t="s">
        <v>8484</v>
      </c>
    </row>
    <row r="530" spans="1:8" ht="18" customHeight="1">
      <c r="A530" s="241">
        <v>2012</v>
      </c>
      <c r="B530" s="744" t="str">
        <f t="shared" ref="B530:B593" si="174">TEXT(DATE(A530,4,1),"ge")</f>
        <v>H24</v>
      </c>
      <c r="C530" s="242" t="s">
        <v>8142</v>
      </c>
      <c r="D530" s="243" t="s">
        <v>8485</v>
      </c>
      <c r="E530" s="244">
        <v>61</v>
      </c>
      <c r="F530" s="245">
        <v>0</v>
      </c>
      <c r="G530" s="246">
        <f t="shared" si="173"/>
        <v>61</v>
      </c>
      <c r="H530" s="243" t="s">
        <v>8486</v>
      </c>
    </row>
    <row r="531" spans="1:8" ht="18" customHeight="1">
      <c r="A531" s="241">
        <v>2012</v>
      </c>
      <c r="B531" s="744" t="str">
        <f t="shared" si="174"/>
        <v>H24</v>
      </c>
      <c r="C531" s="242" t="s">
        <v>8152</v>
      </c>
      <c r="D531" s="243" t="s">
        <v>8463</v>
      </c>
      <c r="E531" s="244">
        <v>20</v>
      </c>
      <c r="F531" s="245">
        <v>0</v>
      </c>
      <c r="G531" s="246">
        <f t="shared" si="173"/>
        <v>20</v>
      </c>
      <c r="H531" s="243" t="s">
        <v>8487</v>
      </c>
    </row>
    <row r="532" spans="1:8" ht="18" customHeight="1">
      <c r="A532" s="241">
        <v>2012</v>
      </c>
      <c r="B532" s="744" t="str">
        <f t="shared" si="174"/>
        <v>H24</v>
      </c>
      <c r="C532" s="242" t="s">
        <v>8134</v>
      </c>
      <c r="D532" s="243" t="s">
        <v>8488</v>
      </c>
      <c r="E532" s="244">
        <v>17</v>
      </c>
      <c r="F532" s="245">
        <v>1</v>
      </c>
      <c r="G532" s="246">
        <f t="shared" si="173"/>
        <v>18</v>
      </c>
      <c r="H532" s="243" t="s">
        <v>8259</v>
      </c>
    </row>
    <row r="533" spans="1:8" ht="18" customHeight="1">
      <c r="A533" s="241">
        <v>2012</v>
      </c>
      <c r="B533" s="744" t="str">
        <f t="shared" si="174"/>
        <v>H24</v>
      </c>
      <c r="C533" s="242" t="s">
        <v>8134</v>
      </c>
      <c r="D533" s="243" t="s">
        <v>8489</v>
      </c>
      <c r="E533" s="244">
        <v>1</v>
      </c>
      <c r="F533" s="245">
        <v>0</v>
      </c>
      <c r="G533" s="246">
        <f t="shared" si="173"/>
        <v>1</v>
      </c>
      <c r="H533" s="243" t="s">
        <v>8282</v>
      </c>
    </row>
    <row r="534" spans="1:8" ht="18" customHeight="1">
      <c r="A534" s="241">
        <v>2013</v>
      </c>
      <c r="B534" s="744" t="str">
        <f t="shared" si="174"/>
        <v>H25</v>
      </c>
      <c r="C534" s="242" t="s">
        <v>8135</v>
      </c>
      <c r="D534" s="243" t="s">
        <v>8435</v>
      </c>
      <c r="E534" s="244">
        <v>232</v>
      </c>
      <c r="F534" s="245">
        <v>42</v>
      </c>
      <c r="G534" s="246">
        <f t="shared" si="173"/>
        <v>274</v>
      </c>
      <c r="H534" s="243" t="s">
        <v>8490</v>
      </c>
    </row>
    <row r="535" spans="1:8" ht="18" customHeight="1">
      <c r="A535" s="241">
        <v>2013</v>
      </c>
      <c r="B535" s="744" t="str">
        <f t="shared" si="174"/>
        <v>H25</v>
      </c>
      <c r="C535" s="242" t="s">
        <v>8135</v>
      </c>
      <c r="D535" s="243" t="s">
        <v>8352</v>
      </c>
      <c r="E535" s="244">
        <v>95</v>
      </c>
      <c r="F535" s="245">
        <v>2</v>
      </c>
      <c r="G535" s="246">
        <f t="shared" si="173"/>
        <v>97</v>
      </c>
      <c r="H535" s="243" t="s">
        <v>8253</v>
      </c>
    </row>
    <row r="536" spans="1:8" ht="18" customHeight="1">
      <c r="A536" s="241">
        <v>2013</v>
      </c>
      <c r="B536" s="744" t="str">
        <f t="shared" si="174"/>
        <v>H25</v>
      </c>
      <c r="C536" s="242" t="s">
        <v>8280</v>
      </c>
      <c r="D536" s="243" t="s">
        <v>8302</v>
      </c>
      <c r="E536" s="244">
        <v>103</v>
      </c>
      <c r="F536" s="245">
        <v>8</v>
      </c>
      <c r="G536" s="246">
        <f t="shared" si="173"/>
        <v>111</v>
      </c>
      <c r="H536" s="243" t="s">
        <v>8491</v>
      </c>
    </row>
    <row r="537" spans="1:8" ht="18" customHeight="1">
      <c r="A537" s="241">
        <v>2013</v>
      </c>
      <c r="B537" s="744" t="str">
        <f t="shared" si="174"/>
        <v>H25</v>
      </c>
      <c r="C537" s="242" t="s">
        <v>8280</v>
      </c>
      <c r="D537" s="243" t="s">
        <v>8438</v>
      </c>
      <c r="E537" s="244">
        <v>34</v>
      </c>
      <c r="F537" s="245">
        <v>0</v>
      </c>
      <c r="G537" s="246">
        <f t="shared" si="173"/>
        <v>34</v>
      </c>
      <c r="H537" s="243" t="s">
        <v>8492</v>
      </c>
    </row>
    <row r="538" spans="1:8" ht="18" customHeight="1">
      <c r="A538" s="241">
        <v>2013</v>
      </c>
      <c r="B538" s="744" t="str">
        <f t="shared" si="174"/>
        <v>H25</v>
      </c>
      <c r="C538" s="242" t="s">
        <v>8330</v>
      </c>
      <c r="D538" s="243" t="s">
        <v>8332</v>
      </c>
      <c r="E538" s="244">
        <v>7</v>
      </c>
      <c r="F538" s="245">
        <v>0</v>
      </c>
      <c r="G538" s="246">
        <f t="shared" si="173"/>
        <v>7</v>
      </c>
      <c r="H538" s="243" t="s">
        <v>8493</v>
      </c>
    </row>
    <row r="539" spans="1:8" ht="18" customHeight="1">
      <c r="A539" s="241">
        <v>2013</v>
      </c>
      <c r="B539" s="744" t="str">
        <f t="shared" si="174"/>
        <v>H25</v>
      </c>
      <c r="C539" s="242" t="s">
        <v>8136</v>
      </c>
      <c r="D539" s="243" t="s">
        <v>8469</v>
      </c>
      <c r="E539" s="244">
        <v>297</v>
      </c>
      <c r="F539" s="245">
        <v>0</v>
      </c>
      <c r="G539" s="246">
        <f t="shared" si="173"/>
        <v>297</v>
      </c>
      <c r="H539" s="243" t="s">
        <v>8494</v>
      </c>
    </row>
    <row r="540" spans="1:8" ht="18" customHeight="1">
      <c r="A540" s="241">
        <v>2013</v>
      </c>
      <c r="B540" s="744" t="str">
        <f t="shared" si="174"/>
        <v>H25</v>
      </c>
      <c r="C540" s="242" t="s">
        <v>8136</v>
      </c>
      <c r="D540" s="243" t="s">
        <v>8306</v>
      </c>
      <c r="E540" s="244">
        <v>0</v>
      </c>
      <c r="F540" s="245">
        <v>18</v>
      </c>
      <c r="G540" s="246">
        <f t="shared" si="173"/>
        <v>18</v>
      </c>
      <c r="H540" s="243" t="s">
        <v>8413</v>
      </c>
    </row>
    <row r="541" spans="1:8" ht="18" customHeight="1">
      <c r="A541" s="241">
        <v>2013</v>
      </c>
      <c r="B541" s="744" t="str">
        <f t="shared" si="174"/>
        <v>H25</v>
      </c>
      <c r="C541" s="242" t="s">
        <v>8290</v>
      </c>
      <c r="D541" s="243" t="s">
        <v>8495</v>
      </c>
      <c r="E541" s="244">
        <v>99</v>
      </c>
      <c r="F541" s="245">
        <v>2</v>
      </c>
      <c r="G541" s="246">
        <f t="shared" si="173"/>
        <v>101</v>
      </c>
      <c r="H541" s="243" t="s">
        <v>8496</v>
      </c>
    </row>
    <row r="542" spans="1:8" ht="18" customHeight="1">
      <c r="A542" s="241">
        <v>2013</v>
      </c>
      <c r="B542" s="744" t="str">
        <f t="shared" si="174"/>
        <v>H25</v>
      </c>
      <c r="C542" s="242" t="s">
        <v>8138</v>
      </c>
      <c r="D542" s="243" t="s">
        <v>8429</v>
      </c>
      <c r="E542" s="244">
        <v>6</v>
      </c>
      <c r="F542" s="245">
        <v>0</v>
      </c>
      <c r="G542" s="246">
        <f t="shared" si="173"/>
        <v>6</v>
      </c>
      <c r="H542" s="243" t="s">
        <v>8497</v>
      </c>
    </row>
    <row r="543" spans="1:8" ht="18" customHeight="1">
      <c r="A543" s="241">
        <v>2013</v>
      </c>
      <c r="B543" s="744" t="str">
        <f t="shared" si="174"/>
        <v>H25</v>
      </c>
      <c r="C543" s="242" t="s">
        <v>8149</v>
      </c>
      <c r="D543" s="243" t="s">
        <v>8445</v>
      </c>
      <c r="E543" s="244">
        <v>68</v>
      </c>
      <c r="F543" s="245">
        <v>10</v>
      </c>
      <c r="G543" s="246">
        <f t="shared" si="173"/>
        <v>78</v>
      </c>
      <c r="H543" s="243" t="s">
        <v>8498</v>
      </c>
    </row>
    <row r="544" spans="1:8" ht="18" customHeight="1">
      <c r="A544" s="241">
        <v>2013</v>
      </c>
      <c r="B544" s="744" t="str">
        <f t="shared" si="174"/>
        <v>H25</v>
      </c>
      <c r="C544" s="242" t="s">
        <v>8150</v>
      </c>
      <c r="D544" s="243" t="s">
        <v>8447</v>
      </c>
      <c r="E544" s="244">
        <v>41</v>
      </c>
      <c r="F544" s="245">
        <v>3</v>
      </c>
      <c r="G544" s="246">
        <f t="shared" si="173"/>
        <v>44</v>
      </c>
      <c r="H544" s="243" t="s">
        <v>8499</v>
      </c>
    </row>
    <row r="545" spans="1:8" ht="18" customHeight="1">
      <c r="A545" s="241">
        <v>2013</v>
      </c>
      <c r="B545" s="744" t="str">
        <f t="shared" si="174"/>
        <v>H25</v>
      </c>
      <c r="C545" s="242" t="s">
        <v>8139</v>
      </c>
      <c r="D545" s="243" t="s">
        <v>8405</v>
      </c>
      <c r="E545" s="244">
        <v>57</v>
      </c>
      <c r="F545" s="245">
        <v>3</v>
      </c>
      <c r="G545" s="246">
        <f t="shared" si="173"/>
        <v>60</v>
      </c>
      <c r="H545" s="243" t="s">
        <v>8500</v>
      </c>
    </row>
    <row r="546" spans="1:8" ht="18" customHeight="1">
      <c r="A546" s="241">
        <v>2013</v>
      </c>
      <c r="B546" s="744" t="str">
        <f t="shared" si="174"/>
        <v>H25</v>
      </c>
      <c r="C546" s="242" t="s">
        <v>8137</v>
      </c>
      <c r="D546" s="243" t="s">
        <v>8449</v>
      </c>
      <c r="E546" s="244">
        <v>211</v>
      </c>
      <c r="F546" s="245">
        <v>3</v>
      </c>
      <c r="G546" s="246">
        <f t="shared" si="173"/>
        <v>214</v>
      </c>
      <c r="H546" s="243" t="s">
        <v>8501</v>
      </c>
    </row>
    <row r="547" spans="1:8" ht="18" customHeight="1">
      <c r="A547" s="241">
        <v>2013</v>
      </c>
      <c r="B547" s="744" t="str">
        <f t="shared" si="174"/>
        <v>H25</v>
      </c>
      <c r="C547" s="242" t="s">
        <v>8143</v>
      </c>
      <c r="D547" s="243" t="s">
        <v>8451</v>
      </c>
      <c r="E547" s="244">
        <v>20</v>
      </c>
      <c r="F547" s="245">
        <v>1</v>
      </c>
      <c r="G547" s="246">
        <f t="shared" si="173"/>
        <v>21</v>
      </c>
      <c r="H547" s="243" t="s">
        <v>8502</v>
      </c>
    </row>
    <row r="548" spans="1:8" ht="18" customHeight="1">
      <c r="A548" s="241">
        <v>2013</v>
      </c>
      <c r="B548" s="744" t="str">
        <f t="shared" si="174"/>
        <v>H25</v>
      </c>
      <c r="C548" s="242" t="s">
        <v>8145</v>
      </c>
      <c r="D548" s="243" t="s">
        <v>8503</v>
      </c>
      <c r="E548" s="244">
        <v>46</v>
      </c>
      <c r="F548" s="245">
        <v>0</v>
      </c>
      <c r="G548" s="246">
        <f t="shared" si="173"/>
        <v>46</v>
      </c>
      <c r="H548" s="243">
        <v>2013</v>
      </c>
    </row>
    <row r="549" spans="1:8" ht="18" customHeight="1">
      <c r="A549" s="241">
        <v>2013</v>
      </c>
      <c r="B549" s="744" t="str">
        <f t="shared" si="174"/>
        <v>H25</v>
      </c>
      <c r="C549" s="242" t="s">
        <v>8140</v>
      </c>
      <c r="D549" s="243" t="s">
        <v>8454</v>
      </c>
      <c r="E549" s="244">
        <v>83</v>
      </c>
      <c r="F549" s="245">
        <v>1</v>
      </c>
      <c r="G549" s="246">
        <f t="shared" si="173"/>
        <v>84</v>
      </c>
      <c r="H549" s="243" t="s">
        <v>8504</v>
      </c>
    </row>
    <row r="550" spans="1:8" ht="18" customHeight="1">
      <c r="A550" s="241">
        <v>2013</v>
      </c>
      <c r="B550" s="744" t="str">
        <f t="shared" si="174"/>
        <v>H25</v>
      </c>
      <c r="C550" s="242" t="s">
        <v>8285</v>
      </c>
      <c r="D550" s="243" t="s">
        <v>8456</v>
      </c>
      <c r="E550" s="244">
        <v>51</v>
      </c>
      <c r="F550" s="245">
        <v>0</v>
      </c>
      <c r="G550" s="246">
        <f t="shared" si="173"/>
        <v>51</v>
      </c>
      <c r="H550" s="243" t="s">
        <v>8308</v>
      </c>
    </row>
    <row r="551" spans="1:8" ht="18" customHeight="1">
      <c r="A551" s="241">
        <v>2013</v>
      </c>
      <c r="B551" s="744" t="str">
        <f t="shared" si="174"/>
        <v>H25</v>
      </c>
      <c r="C551" s="242" t="s">
        <v>8146</v>
      </c>
      <c r="D551" s="243" t="s">
        <v>8432</v>
      </c>
      <c r="E551" s="244">
        <v>32</v>
      </c>
      <c r="F551" s="245">
        <v>0</v>
      </c>
      <c r="G551" s="246">
        <f t="shared" si="173"/>
        <v>32</v>
      </c>
      <c r="H551" s="243" t="s">
        <v>8505</v>
      </c>
    </row>
    <row r="552" spans="1:8" ht="18" customHeight="1">
      <c r="A552" s="241">
        <v>2013</v>
      </c>
      <c r="B552" s="744" t="str">
        <f t="shared" si="174"/>
        <v>H25</v>
      </c>
      <c r="C552" s="242" t="s">
        <v>8147</v>
      </c>
      <c r="D552" s="243" t="s">
        <v>8458</v>
      </c>
      <c r="E552" s="244">
        <v>27</v>
      </c>
      <c r="F552" s="245">
        <v>0</v>
      </c>
      <c r="G552" s="246">
        <f t="shared" si="173"/>
        <v>27</v>
      </c>
      <c r="H552" s="243" t="s">
        <v>8502</v>
      </c>
    </row>
    <row r="553" spans="1:8" ht="18" customHeight="1">
      <c r="A553" s="241">
        <v>2013</v>
      </c>
      <c r="B553" s="744" t="str">
        <f t="shared" si="174"/>
        <v>H25</v>
      </c>
      <c r="C553" s="242" t="s">
        <v>8335</v>
      </c>
      <c r="D553" s="243" t="s">
        <v>8336</v>
      </c>
      <c r="E553" s="244">
        <v>76</v>
      </c>
      <c r="F553" s="245">
        <v>7</v>
      </c>
      <c r="G553" s="246">
        <f t="shared" si="173"/>
        <v>83</v>
      </c>
      <c r="H553" s="243" t="s">
        <v>8315</v>
      </c>
    </row>
    <row r="554" spans="1:8" ht="18" customHeight="1">
      <c r="A554" s="241">
        <v>2013</v>
      </c>
      <c r="B554" s="744" t="str">
        <f t="shared" si="174"/>
        <v>H25</v>
      </c>
      <c r="C554" s="242" t="s">
        <v>8148</v>
      </c>
      <c r="D554" s="243" t="s">
        <v>8317</v>
      </c>
      <c r="E554" s="244">
        <v>32</v>
      </c>
      <c r="F554" s="245">
        <v>0</v>
      </c>
      <c r="G554" s="246">
        <f t="shared" si="173"/>
        <v>32</v>
      </c>
      <c r="H554" s="243" t="s">
        <v>8253</v>
      </c>
    </row>
    <row r="555" spans="1:8" ht="18" customHeight="1">
      <c r="A555" s="241">
        <v>2013</v>
      </c>
      <c r="B555" s="744" t="str">
        <f t="shared" si="174"/>
        <v>H25</v>
      </c>
      <c r="C555" s="242" t="s">
        <v>8151</v>
      </c>
      <c r="D555" s="243" t="s">
        <v>8447</v>
      </c>
      <c r="E555" s="244">
        <v>30</v>
      </c>
      <c r="F555" s="245">
        <v>2</v>
      </c>
      <c r="G555" s="246">
        <f t="shared" si="173"/>
        <v>32</v>
      </c>
      <c r="H555" s="243" t="s">
        <v>8506</v>
      </c>
    </row>
    <row r="556" spans="1:8" ht="18" customHeight="1">
      <c r="A556" s="241">
        <v>2013</v>
      </c>
      <c r="B556" s="744" t="str">
        <f t="shared" si="174"/>
        <v>H25</v>
      </c>
      <c r="C556" s="242" t="s">
        <v>8142</v>
      </c>
      <c r="D556" s="243" t="s">
        <v>8485</v>
      </c>
      <c r="E556" s="244">
        <v>73</v>
      </c>
      <c r="F556" s="245">
        <v>1</v>
      </c>
      <c r="G556" s="246">
        <f t="shared" si="173"/>
        <v>74</v>
      </c>
      <c r="H556" s="243" t="s">
        <v>8507</v>
      </c>
    </row>
    <row r="557" spans="1:8" ht="18" customHeight="1">
      <c r="A557" s="241">
        <v>2013</v>
      </c>
      <c r="B557" s="744" t="str">
        <f t="shared" si="174"/>
        <v>H25</v>
      </c>
      <c r="C557" s="242" t="s">
        <v>8152</v>
      </c>
      <c r="D557" s="243" t="s">
        <v>8463</v>
      </c>
      <c r="E557" s="244">
        <v>0</v>
      </c>
      <c r="F557" s="245">
        <v>0</v>
      </c>
      <c r="G557" s="246">
        <f t="shared" si="173"/>
        <v>0</v>
      </c>
      <c r="H557" s="243" t="s">
        <v>8508</v>
      </c>
    </row>
    <row r="558" spans="1:8" ht="18" customHeight="1">
      <c r="A558" s="241">
        <v>2013</v>
      </c>
      <c r="B558" s="744" t="str">
        <f t="shared" si="174"/>
        <v>H25</v>
      </c>
      <c r="C558" s="242" t="s">
        <v>8134</v>
      </c>
      <c r="D558" s="243" t="s">
        <v>8509</v>
      </c>
      <c r="E558" s="244">
        <v>15</v>
      </c>
      <c r="F558" s="245">
        <v>0</v>
      </c>
      <c r="G558" s="246">
        <f t="shared" si="173"/>
        <v>15</v>
      </c>
      <c r="H558" s="243" t="s">
        <v>8271</v>
      </c>
    </row>
    <row r="559" spans="1:8" ht="18" customHeight="1">
      <c r="A559" s="241">
        <v>2013</v>
      </c>
      <c r="B559" s="744" t="str">
        <f t="shared" si="174"/>
        <v>H25</v>
      </c>
      <c r="C559" s="242" t="s">
        <v>8134</v>
      </c>
      <c r="D559" s="243" t="s">
        <v>8510</v>
      </c>
      <c r="E559" s="244">
        <v>1</v>
      </c>
      <c r="F559" s="245">
        <v>0</v>
      </c>
      <c r="G559" s="246">
        <f t="shared" si="173"/>
        <v>1</v>
      </c>
      <c r="H559" s="243" t="s">
        <v>8292</v>
      </c>
    </row>
    <row r="560" spans="1:8" ht="18" customHeight="1">
      <c r="A560" s="241">
        <v>2013</v>
      </c>
      <c r="B560" s="744" t="str">
        <f t="shared" si="174"/>
        <v>H25</v>
      </c>
      <c r="C560" s="242" t="s">
        <v>8133</v>
      </c>
      <c r="D560" s="243" t="s">
        <v>8465</v>
      </c>
      <c r="E560" s="244">
        <v>67</v>
      </c>
      <c r="F560" s="245">
        <v>0</v>
      </c>
      <c r="G560" s="246">
        <f t="shared" si="173"/>
        <v>67</v>
      </c>
      <c r="H560" s="243" t="s">
        <v>8401</v>
      </c>
    </row>
    <row r="561" spans="1:8" ht="18" customHeight="1">
      <c r="A561" s="241">
        <v>2014</v>
      </c>
      <c r="B561" s="744" t="str">
        <f t="shared" si="174"/>
        <v>H26</v>
      </c>
      <c r="C561" s="242" t="s">
        <v>8135</v>
      </c>
      <c r="D561" s="243" t="s">
        <v>8435</v>
      </c>
      <c r="E561" s="244">
        <v>214</v>
      </c>
      <c r="F561" s="245">
        <v>35</v>
      </c>
      <c r="G561" s="246">
        <f t="shared" si="173"/>
        <v>249</v>
      </c>
      <c r="H561" s="243" t="s">
        <v>8511</v>
      </c>
    </row>
    <row r="562" spans="1:8" ht="18" customHeight="1">
      <c r="A562" s="241">
        <v>2014</v>
      </c>
      <c r="B562" s="744" t="str">
        <f t="shared" si="174"/>
        <v>H26</v>
      </c>
      <c r="C562" s="242" t="s">
        <v>8135</v>
      </c>
      <c r="D562" s="243" t="s">
        <v>8352</v>
      </c>
      <c r="E562" s="244">
        <v>87</v>
      </c>
      <c r="F562" s="245">
        <v>0</v>
      </c>
      <c r="G562" s="246">
        <f t="shared" si="173"/>
        <v>87</v>
      </c>
      <c r="H562" s="243" t="s">
        <v>8266</v>
      </c>
    </row>
    <row r="563" spans="1:8" ht="18" customHeight="1">
      <c r="A563" s="241">
        <v>2014</v>
      </c>
      <c r="B563" s="744" t="str">
        <f t="shared" si="174"/>
        <v>H26</v>
      </c>
      <c r="C563" s="242" t="s">
        <v>8280</v>
      </c>
      <c r="D563" s="243" t="s">
        <v>8302</v>
      </c>
      <c r="E563" s="244">
        <v>104</v>
      </c>
      <c r="F563" s="245">
        <v>9</v>
      </c>
      <c r="G563" s="246">
        <f t="shared" si="173"/>
        <v>113</v>
      </c>
      <c r="H563" s="243" t="s">
        <v>8512</v>
      </c>
    </row>
    <row r="564" spans="1:8" ht="18" customHeight="1">
      <c r="A564" s="241">
        <v>2014</v>
      </c>
      <c r="B564" s="744" t="str">
        <f t="shared" si="174"/>
        <v>H26</v>
      </c>
      <c r="C564" s="242" t="s">
        <v>8280</v>
      </c>
      <c r="D564" s="243" t="s">
        <v>8328</v>
      </c>
      <c r="E564" s="244">
        <v>39</v>
      </c>
      <c r="F564" s="245">
        <v>0</v>
      </c>
      <c r="G564" s="246">
        <f t="shared" si="173"/>
        <v>39</v>
      </c>
      <c r="H564" s="243" t="s">
        <v>8412</v>
      </c>
    </row>
    <row r="565" spans="1:8" ht="18" customHeight="1">
      <c r="A565" s="241">
        <v>2014</v>
      </c>
      <c r="B565" s="744" t="str">
        <f t="shared" si="174"/>
        <v>H26</v>
      </c>
      <c r="C565" s="242" t="s">
        <v>8280</v>
      </c>
      <c r="D565" s="243" t="s">
        <v>8438</v>
      </c>
      <c r="E565" s="244">
        <v>36</v>
      </c>
      <c r="F565" s="245">
        <v>0</v>
      </c>
      <c r="G565" s="246">
        <f t="shared" si="173"/>
        <v>36</v>
      </c>
      <c r="H565" s="243" t="s">
        <v>8513</v>
      </c>
    </row>
    <row r="566" spans="1:8" ht="18" customHeight="1">
      <c r="A566" s="241">
        <v>2014</v>
      </c>
      <c r="B566" s="744" t="str">
        <f t="shared" si="174"/>
        <v>H26</v>
      </c>
      <c r="C566" s="242" t="s">
        <v>8280</v>
      </c>
      <c r="D566" s="243" t="s">
        <v>8514</v>
      </c>
      <c r="E566" s="244">
        <v>200</v>
      </c>
      <c r="F566" s="245">
        <v>0</v>
      </c>
      <c r="G566" s="246">
        <f t="shared" si="173"/>
        <v>200</v>
      </c>
      <c r="H566" s="243" t="s">
        <v>8515</v>
      </c>
    </row>
    <row r="567" spans="1:8" ht="18" customHeight="1">
      <c r="A567" s="241">
        <v>2014</v>
      </c>
      <c r="B567" s="744" t="str">
        <f t="shared" si="174"/>
        <v>H26</v>
      </c>
      <c r="C567" s="242" t="s">
        <v>8330</v>
      </c>
      <c r="D567" s="243" t="s">
        <v>8411</v>
      </c>
      <c r="E567" s="244">
        <v>62</v>
      </c>
      <c r="F567" s="245" t="s">
        <v>8516</v>
      </c>
      <c r="G567" s="246">
        <f t="shared" si="173"/>
        <v>62</v>
      </c>
      <c r="H567" s="243" t="s">
        <v>8383</v>
      </c>
    </row>
    <row r="568" spans="1:8" ht="18" customHeight="1">
      <c r="A568" s="241">
        <v>2014</v>
      </c>
      <c r="B568" s="744" t="str">
        <f t="shared" si="174"/>
        <v>H26</v>
      </c>
      <c r="C568" s="242" t="s">
        <v>8330</v>
      </c>
      <c r="D568" s="243" t="s">
        <v>8332</v>
      </c>
      <c r="E568" s="244">
        <v>9</v>
      </c>
      <c r="F568" s="245">
        <v>0</v>
      </c>
      <c r="G568" s="246">
        <f t="shared" si="173"/>
        <v>9</v>
      </c>
      <c r="H568" s="243" t="s">
        <v>8517</v>
      </c>
    </row>
    <row r="569" spans="1:8" ht="18" customHeight="1">
      <c r="A569" s="241">
        <v>2014</v>
      </c>
      <c r="B569" s="744" t="str">
        <f t="shared" si="174"/>
        <v>H26</v>
      </c>
      <c r="C569" s="242" t="s">
        <v>8136</v>
      </c>
      <c r="D569" s="243" t="s">
        <v>8469</v>
      </c>
      <c r="E569" s="244">
        <v>283</v>
      </c>
      <c r="F569" s="245">
        <v>16</v>
      </c>
      <c r="G569" s="246">
        <f t="shared" si="173"/>
        <v>299</v>
      </c>
      <c r="H569" s="243" t="s">
        <v>8518</v>
      </c>
    </row>
    <row r="570" spans="1:8" ht="18" customHeight="1">
      <c r="A570" s="241">
        <v>2014</v>
      </c>
      <c r="B570" s="744" t="str">
        <f t="shared" si="174"/>
        <v>H26</v>
      </c>
      <c r="C570" s="242" t="s">
        <v>8136</v>
      </c>
      <c r="D570" s="243" t="s">
        <v>8306</v>
      </c>
      <c r="E570" s="244">
        <v>0</v>
      </c>
      <c r="F570" s="245">
        <v>22</v>
      </c>
      <c r="G570" s="246">
        <f t="shared" si="173"/>
        <v>22</v>
      </c>
      <c r="H570" s="243" t="s">
        <v>8421</v>
      </c>
    </row>
    <row r="571" spans="1:8" ht="18" customHeight="1">
      <c r="A571" s="241">
        <v>2014</v>
      </c>
      <c r="B571" s="744" t="str">
        <f t="shared" si="174"/>
        <v>H26</v>
      </c>
      <c r="C571" s="242" t="s">
        <v>8290</v>
      </c>
      <c r="D571" s="243" t="s">
        <v>8495</v>
      </c>
      <c r="E571" s="244">
        <v>92</v>
      </c>
      <c r="F571" s="245">
        <v>4</v>
      </c>
      <c r="G571" s="246">
        <f t="shared" si="173"/>
        <v>96</v>
      </c>
      <c r="H571" s="243" t="s">
        <v>8519</v>
      </c>
    </row>
    <row r="572" spans="1:8" ht="18" customHeight="1">
      <c r="A572" s="241">
        <v>2014</v>
      </c>
      <c r="B572" s="744" t="str">
        <f t="shared" si="174"/>
        <v>H26</v>
      </c>
      <c r="C572" s="242" t="s">
        <v>8138</v>
      </c>
      <c r="D572" s="243" t="s">
        <v>8429</v>
      </c>
      <c r="E572" s="244">
        <v>7</v>
      </c>
      <c r="F572" s="245">
        <v>0</v>
      </c>
      <c r="G572" s="246">
        <f t="shared" si="173"/>
        <v>7</v>
      </c>
      <c r="H572" s="243" t="s">
        <v>8520</v>
      </c>
    </row>
    <row r="573" spans="1:8" ht="18" customHeight="1">
      <c r="A573" s="241">
        <v>2014</v>
      </c>
      <c r="B573" s="744" t="str">
        <f t="shared" si="174"/>
        <v>H26</v>
      </c>
      <c r="C573" s="242" t="s">
        <v>8149</v>
      </c>
      <c r="D573" s="243" t="s">
        <v>8521</v>
      </c>
      <c r="E573" s="244">
        <v>63</v>
      </c>
      <c r="F573" s="245">
        <v>6</v>
      </c>
      <c r="G573" s="246">
        <f t="shared" si="173"/>
        <v>69</v>
      </c>
      <c r="H573" s="243" t="s">
        <v>8522</v>
      </c>
    </row>
    <row r="574" spans="1:8" ht="18" customHeight="1">
      <c r="A574" s="241">
        <v>2014</v>
      </c>
      <c r="B574" s="744" t="str">
        <f t="shared" si="174"/>
        <v>H26</v>
      </c>
      <c r="C574" s="242" t="s">
        <v>8150</v>
      </c>
      <c r="D574" s="243" t="s">
        <v>8523</v>
      </c>
      <c r="E574" s="244">
        <v>40</v>
      </c>
      <c r="F574" s="245">
        <v>1</v>
      </c>
      <c r="G574" s="246">
        <f t="shared" si="173"/>
        <v>41</v>
      </c>
      <c r="H574" s="243" t="s">
        <v>8524</v>
      </c>
    </row>
    <row r="575" spans="1:8" ht="18" customHeight="1">
      <c r="A575" s="241">
        <v>2014</v>
      </c>
      <c r="B575" s="744" t="str">
        <f t="shared" si="174"/>
        <v>H26</v>
      </c>
      <c r="C575" s="242" t="s">
        <v>8139</v>
      </c>
      <c r="D575" s="243" t="s">
        <v>8405</v>
      </c>
      <c r="E575" s="244">
        <v>55</v>
      </c>
      <c r="F575" s="245">
        <v>4</v>
      </c>
      <c r="G575" s="246">
        <f t="shared" si="173"/>
        <v>59</v>
      </c>
      <c r="H575" s="243" t="s">
        <v>8525</v>
      </c>
    </row>
    <row r="576" spans="1:8" ht="18" customHeight="1">
      <c r="A576" s="241">
        <v>2014</v>
      </c>
      <c r="B576" s="744" t="str">
        <f t="shared" si="174"/>
        <v>H26</v>
      </c>
      <c r="C576" s="242" t="s">
        <v>8137</v>
      </c>
      <c r="D576" s="243" t="s">
        <v>8449</v>
      </c>
      <c r="E576" s="244">
        <v>200</v>
      </c>
      <c r="F576" s="245">
        <v>6</v>
      </c>
      <c r="G576" s="246">
        <f t="shared" si="173"/>
        <v>206</v>
      </c>
      <c r="H576" s="243" t="s">
        <v>8526</v>
      </c>
    </row>
    <row r="577" spans="1:8" ht="18" customHeight="1">
      <c r="A577" s="241">
        <v>2014</v>
      </c>
      <c r="B577" s="744" t="str">
        <f t="shared" si="174"/>
        <v>H26</v>
      </c>
      <c r="C577" s="242" t="s">
        <v>8143</v>
      </c>
      <c r="D577" s="243" t="s">
        <v>8451</v>
      </c>
      <c r="E577" s="244">
        <v>41</v>
      </c>
      <c r="F577" s="245">
        <v>1</v>
      </c>
      <c r="G577" s="246">
        <f t="shared" si="173"/>
        <v>42</v>
      </c>
      <c r="H577" s="243" t="s">
        <v>8527</v>
      </c>
    </row>
    <row r="578" spans="1:8" ht="18" customHeight="1">
      <c r="A578" s="241">
        <v>2014</v>
      </c>
      <c r="B578" s="744" t="str">
        <f t="shared" si="174"/>
        <v>H26</v>
      </c>
      <c r="C578" s="242" t="s">
        <v>8145</v>
      </c>
      <c r="D578" s="243" t="s">
        <v>8528</v>
      </c>
      <c r="E578" s="244">
        <v>40</v>
      </c>
      <c r="F578" s="245">
        <v>0</v>
      </c>
      <c r="G578" s="246">
        <f t="shared" si="173"/>
        <v>40</v>
      </c>
      <c r="H578" s="243">
        <v>2014</v>
      </c>
    </row>
    <row r="579" spans="1:8" ht="18" customHeight="1">
      <c r="A579" s="241">
        <v>2014</v>
      </c>
      <c r="B579" s="744" t="str">
        <f t="shared" si="174"/>
        <v>H26</v>
      </c>
      <c r="C579" s="242" t="s">
        <v>8140</v>
      </c>
      <c r="D579" s="243" t="s">
        <v>8454</v>
      </c>
      <c r="E579" s="244">
        <v>107</v>
      </c>
      <c r="F579" s="245">
        <v>7</v>
      </c>
      <c r="G579" s="246">
        <f t="shared" si="173"/>
        <v>114</v>
      </c>
      <c r="H579" s="243" t="s">
        <v>8529</v>
      </c>
    </row>
    <row r="580" spans="1:8" ht="18" customHeight="1">
      <c r="A580" s="241">
        <v>2014</v>
      </c>
      <c r="B580" s="744" t="str">
        <f t="shared" si="174"/>
        <v>H26</v>
      </c>
      <c r="C580" s="242" t="s">
        <v>8285</v>
      </c>
      <c r="D580" s="243" t="s">
        <v>8456</v>
      </c>
      <c r="E580" s="244">
        <v>52</v>
      </c>
      <c r="F580" s="245">
        <v>0</v>
      </c>
      <c r="G580" s="246">
        <f t="shared" ref="G580:G643" si="175">SUM(E580:F580)</f>
        <v>52</v>
      </c>
      <c r="H580" s="243" t="s">
        <v>8243</v>
      </c>
    </row>
    <row r="581" spans="1:8" ht="18" customHeight="1">
      <c r="A581" s="241">
        <v>2014</v>
      </c>
      <c r="B581" s="744" t="str">
        <f t="shared" si="174"/>
        <v>H26</v>
      </c>
      <c r="C581" s="242" t="s">
        <v>8146</v>
      </c>
      <c r="D581" s="243" t="s">
        <v>8432</v>
      </c>
      <c r="E581" s="244">
        <v>20</v>
      </c>
      <c r="F581" s="245">
        <v>0</v>
      </c>
      <c r="G581" s="246">
        <f t="shared" si="175"/>
        <v>20</v>
      </c>
      <c r="H581" s="243" t="s">
        <v>8530</v>
      </c>
    </row>
    <row r="582" spans="1:8" ht="18" customHeight="1">
      <c r="A582" s="241">
        <v>2014</v>
      </c>
      <c r="B582" s="744" t="str">
        <f t="shared" si="174"/>
        <v>H26</v>
      </c>
      <c r="C582" s="242" t="s">
        <v>8147</v>
      </c>
      <c r="D582" s="243" t="s">
        <v>8458</v>
      </c>
      <c r="E582" s="244">
        <v>25</v>
      </c>
      <c r="F582" s="245">
        <v>0</v>
      </c>
      <c r="G582" s="246">
        <f t="shared" si="175"/>
        <v>25</v>
      </c>
      <c r="H582" s="243" t="s">
        <v>8527</v>
      </c>
    </row>
    <row r="583" spans="1:8" ht="18" customHeight="1">
      <c r="A583" s="241">
        <v>2014</v>
      </c>
      <c r="B583" s="744" t="str">
        <f t="shared" si="174"/>
        <v>H26</v>
      </c>
      <c r="C583" s="242" t="s">
        <v>8335</v>
      </c>
      <c r="D583" s="243" t="s">
        <v>8336</v>
      </c>
      <c r="E583" s="244">
        <v>86</v>
      </c>
      <c r="F583" s="245">
        <v>13</v>
      </c>
      <c r="G583" s="246">
        <f t="shared" si="175"/>
        <v>99</v>
      </c>
      <c r="H583" s="243" t="s">
        <v>8325</v>
      </c>
    </row>
    <row r="584" spans="1:8" ht="18" customHeight="1">
      <c r="A584" s="241">
        <v>2014</v>
      </c>
      <c r="B584" s="744" t="str">
        <f t="shared" si="174"/>
        <v>H26</v>
      </c>
      <c r="C584" s="242" t="s">
        <v>8148</v>
      </c>
      <c r="D584" s="243" t="s">
        <v>8317</v>
      </c>
      <c r="E584" s="244">
        <v>31</v>
      </c>
      <c r="F584" s="245">
        <v>0</v>
      </c>
      <c r="G584" s="246">
        <f t="shared" si="175"/>
        <v>31</v>
      </c>
      <c r="H584" s="243" t="s">
        <v>8266</v>
      </c>
    </row>
    <row r="585" spans="1:8" ht="18" customHeight="1">
      <c r="A585" s="241">
        <v>2014</v>
      </c>
      <c r="B585" s="744" t="str">
        <f t="shared" si="174"/>
        <v>H26</v>
      </c>
      <c r="C585" s="242" t="s">
        <v>8151</v>
      </c>
      <c r="D585" s="243" t="s">
        <v>8531</v>
      </c>
      <c r="E585" s="244">
        <v>33</v>
      </c>
      <c r="F585" s="245">
        <v>2</v>
      </c>
      <c r="G585" s="246">
        <f t="shared" si="175"/>
        <v>35</v>
      </c>
      <c r="H585" s="243" t="s">
        <v>8532</v>
      </c>
    </row>
    <row r="586" spans="1:8" ht="18" customHeight="1">
      <c r="A586" s="241">
        <v>2014</v>
      </c>
      <c r="B586" s="744" t="str">
        <f t="shared" si="174"/>
        <v>H26</v>
      </c>
      <c r="C586" s="242" t="s">
        <v>8142</v>
      </c>
      <c r="D586" s="243" t="s">
        <v>8485</v>
      </c>
      <c r="E586" s="244">
        <v>83</v>
      </c>
      <c r="F586" s="245">
        <v>0</v>
      </c>
      <c r="G586" s="246">
        <f t="shared" si="175"/>
        <v>83</v>
      </c>
      <c r="H586" s="243" t="s">
        <v>8533</v>
      </c>
    </row>
    <row r="587" spans="1:8" ht="18" customHeight="1">
      <c r="A587" s="241">
        <v>2014</v>
      </c>
      <c r="B587" s="744" t="str">
        <f t="shared" si="174"/>
        <v>H26</v>
      </c>
      <c r="C587" s="242" t="s">
        <v>8152</v>
      </c>
      <c r="D587" s="243" t="s">
        <v>8463</v>
      </c>
      <c r="E587" s="244">
        <v>27</v>
      </c>
      <c r="F587" s="245">
        <v>1</v>
      </c>
      <c r="G587" s="246">
        <f t="shared" si="175"/>
        <v>28</v>
      </c>
      <c r="H587" s="243" t="s">
        <v>8534</v>
      </c>
    </row>
    <row r="588" spans="1:8" ht="18" customHeight="1">
      <c r="A588" s="241">
        <v>2014</v>
      </c>
      <c r="B588" s="744" t="str">
        <f t="shared" si="174"/>
        <v>H26</v>
      </c>
      <c r="C588" s="242" t="s">
        <v>8134</v>
      </c>
      <c r="D588" s="243" t="s">
        <v>8535</v>
      </c>
      <c r="E588" s="244">
        <v>20</v>
      </c>
      <c r="F588" s="245">
        <v>0</v>
      </c>
      <c r="G588" s="246">
        <f t="shared" si="175"/>
        <v>20</v>
      </c>
      <c r="H588" s="243" t="s">
        <v>8276</v>
      </c>
    </row>
    <row r="589" spans="1:8" ht="18" customHeight="1">
      <c r="A589" s="241">
        <v>2014</v>
      </c>
      <c r="B589" s="744" t="str">
        <f t="shared" si="174"/>
        <v>H26</v>
      </c>
      <c r="C589" s="242" t="s">
        <v>8133</v>
      </c>
      <c r="D589" s="243" t="s">
        <v>8465</v>
      </c>
      <c r="E589" s="244">
        <v>3</v>
      </c>
      <c r="F589" s="245">
        <v>0</v>
      </c>
      <c r="G589" s="246">
        <f t="shared" si="175"/>
        <v>3</v>
      </c>
      <c r="H589" s="243" t="s">
        <v>8536</v>
      </c>
    </row>
    <row r="590" spans="1:8" ht="18" customHeight="1">
      <c r="A590" s="241">
        <v>2015</v>
      </c>
      <c r="B590" s="744" t="str">
        <f t="shared" si="174"/>
        <v>H27</v>
      </c>
      <c r="C590" s="242" t="s">
        <v>8135</v>
      </c>
      <c r="D590" s="243" t="s">
        <v>8435</v>
      </c>
      <c r="E590" s="244">
        <v>203</v>
      </c>
      <c r="F590" s="245">
        <v>28</v>
      </c>
      <c r="G590" s="246">
        <f t="shared" si="175"/>
        <v>231</v>
      </c>
      <c r="H590" s="243" t="s">
        <v>8537</v>
      </c>
    </row>
    <row r="591" spans="1:8" ht="18" customHeight="1">
      <c r="A591" s="241">
        <v>2015</v>
      </c>
      <c r="B591" s="744" t="str">
        <f t="shared" si="174"/>
        <v>H27</v>
      </c>
      <c r="C591" s="242" t="s">
        <v>8135</v>
      </c>
      <c r="D591" s="243" t="s">
        <v>8352</v>
      </c>
      <c r="E591" s="244">
        <v>86</v>
      </c>
      <c r="F591" s="245">
        <v>1</v>
      </c>
      <c r="G591" s="246">
        <f t="shared" si="175"/>
        <v>87</v>
      </c>
      <c r="H591" s="243" t="s">
        <v>8246</v>
      </c>
    </row>
    <row r="592" spans="1:8" ht="18" customHeight="1">
      <c r="A592" s="241">
        <v>2015</v>
      </c>
      <c r="B592" s="744" t="str">
        <f t="shared" si="174"/>
        <v>H27</v>
      </c>
      <c r="C592" s="242" t="s">
        <v>8280</v>
      </c>
      <c r="D592" s="243" t="s">
        <v>8302</v>
      </c>
      <c r="E592" s="244">
        <v>93</v>
      </c>
      <c r="F592" s="245">
        <v>14</v>
      </c>
      <c r="G592" s="246">
        <f t="shared" si="175"/>
        <v>107</v>
      </c>
      <c r="H592" s="243" t="s">
        <v>8538</v>
      </c>
    </row>
    <row r="593" spans="1:8" ht="18" customHeight="1">
      <c r="A593" s="241">
        <v>2015</v>
      </c>
      <c r="B593" s="744" t="str">
        <f t="shared" si="174"/>
        <v>H27</v>
      </c>
      <c r="C593" s="242" t="s">
        <v>8280</v>
      </c>
      <c r="D593" s="243" t="s">
        <v>8438</v>
      </c>
      <c r="E593" s="244">
        <v>34</v>
      </c>
      <c r="F593" s="245">
        <v>0</v>
      </c>
      <c r="G593" s="246">
        <f t="shared" si="175"/>
        <v>34</v>
      </c>
      <c r="H593" s="243" t="s">
        <v>8539</v>
      </c>
    </row>
    <row r="594" spans="1:8" ht="18" customHeight="1">
      <c r="A594" s="241">
        <v>2015</v>
      </c>
      <c r="B594" s="744" t="str">
        <f t="shared" ref="B594:B657" si="176">TEXT(DATE(A594,4,1),"ge")</f>
        <v>H27</v>
      </c>
      <c r="C594" s="242" t="s">
        <v>8330</v>
      </c>
      <c r="D594" s="243" t="s">
        <v>8332</v>
      </c>
      <c r="E594" s="244">
        <v>11</v>
      </c>
      <c r="F594" s="245">
        <v>0</v>
      </c>
      <c r="G594" s="246">
        <f t="shared" si="175"/>
        <v>11</v>
      </c>
      <c r="H594" s="243" t="s">
        <v>8540</v>
      </c>
    </row>
    <row r="595" spans="1:8" ht="18" customHeight="1">
      <c r="A595" s="241">
        <v>2015</v>
      </c>
      <c r="B595" s="744" t="str">
        <f t="shared" si="176"/>
        <v>H27</v>
      </c>
      <c r="C595" s="242" t="s">
        <v>8136</v>
      </c>
      <c r="D595" s="243" t="s">
        <v>8469</v>
      </c>
      <c r="E595" s="244">
        <v>282</v>
      </c>
      <c r="F595" s="245">
        <v>10</v>
      </c>
      <c r="G595" s="246">
        <f t="shared" si="175"/>
        <v>292</v>
      </c>
      <c r="H595" s="243" t="s">
        <v>8541</v>
      </c>
    </row>
    <row r="596" spans="1:8" ht="18" customHeight="1">
      <c r="A596" s="241">
        <v>2015</v>
      </c>
      <c r="B596" s="744" t="str">
        <f t="shared" si="176"/>
        <v>H27</v>
      </c>
      <c r="C596" s="242" t="s">
        <v>8136</v>
      </c>
      <c r="D596" s="243" t="s">
        <v>8306</v>
      </c>
      <c r="E596" s="244">
        <v>0</v>
      </c>
      <c r="F596" s="245">
        <v>34</v>
      </c>
      <c r="G596" s="246">
        <f t="shared" si="175"/>
        <v>34</v>
      </c>
      <c r="H596" s="243" t="s">
        <v>8542</v>
      </c>
    </row>
    <row r="597" spans="1:8" ht="18" customHeight="1">
      <c r="A597" s="241">
        <v>2015</v>
      </c>
      <c r="B597" s="744" t="str">
        <f t="shared" si="176"/>
        <v>H27</v>
      </c>
      <c r="C597" s="242" t="s">
        <v>8290</v>
      </c>
      <c r="D597" s="243" t="s">
        <v>8495</v>
      </c>
      <c r="E597" s="244">
        <v>88</v>
      </c>
      <c r="F597" s="245">
        <v>2</v>
      </c>
      <c r="G597" s="246">
        <f t="shared" si="175"/>
        <v>90</v>
      </c>
      <c r="H597" s="243" t="s">
        <v>8543</v>
      </c>
    </row>
    <row r="598" spans="1:8" ht="18" customHeight="1">
      <c r="A598" s="241">
        <v>2015</v>
      </c>
      <c r="B598" s="744" t="str">
        <f t="shared" si="176"/>
        <v>H27</v>
      </c>
      <c r="C598" s="242" t="s">
        <v>8138</v>
      </c>
      <c r="D598" s="243" t="s">
        <v>8429</v>
      </c>
      <c r="E598" s="244">
        <v>9</v>
      </c>
      <c r="F598" s="245">
        <v>1</v>
      </c>
      <c r="G598" s="246">
        <f t="shared" si="175"/>
        <v>10</v>
      </c>
      <c r="H598" s="243" t="s">
        <v>8544</v>
      </c>
    </row>
    <row r="599" spans="1:8" ht="18" customHeight="1">
      <c r="A599" s="241">
        <v>2015</v>
      </c>
      <c r="B599" s="744" t="str">
        <f t="shared" si="176"/>
        <v>H27</v>
      </c>
      <c r="C599" s="242" t="s">
        <v>8149</v>
      </c>
      <c r="D599" s="243" t="s">
        <v>8521</v>
      </c>
      <c r="E599" s="244">
        <v>52</v>
      </c>
      <c r="F599" s="245">
        <v>3</v>
      </c>
      <c r="G599" s="246">
        <f t="shared" si="175"/>
        <v>55</v>
      </c>
      <c r="H599" s="243" t="s">
        <v>8545</v>
      </c>
    </row>
    <row r="600" spans="1:8" ht="18" customHeight="1">
      <c r="A600" s="241">
        <v>2015</v>
      </c>
      <c r="B600" s="744" t="str">
        <f t="shared" si="176"/>
        <v>H27</v>
      </c>
      <c r="C600" s="242" t="s">
        <v>8150</v>
      </c>
      <c r="D600" s="243" t="s">
        <v>8523</v>
      </c>
      <c r="E600" s="244">
        <v>50</v>
      </c>
      <c r="F600" s="245">
        <v>1</v>
      </c>
      <c r="G600" s="246">
        <f t="shared" si="175"/>
        <v>51</v>
      </c>
      <c r="H600" s="243" t="s">
        <v>8546</v>
      </c>
    </row>
    <row r="601" spans="1:8" ht="18" customHeight="1">
      <c r="A601" s="241">
        <v>2015</v>
      </c>
      <c r="B601" s="744" t="str">
        <f t="shared" si="176"/>
        <v>H27</v>
      </c>
      <c r="C601" s="242" t="s">
        <v>8139</v>
      </c>
      <c r="D601" s="243" t="s">
        <v>8405</v>
      </c>
      <c r="E601" s="244">
        <v>71</v>
      </c>
      <c r="F601" s="245">
        <v>0</v>
      </c>
      <c r="G601" s="246">
        <f t="shared" si="175"/>
        <v>71</v>
      </c>
      <c r="H601" s="243" t="s">
        <v>8547</v>
      </c>
    </row>
    <row r="602" spans="1:8" ht="18" customHeight="1">
      <c r="A602" s="241">
        <v>2015</v>
      </c>
      <c r="B602" s="744" t="str">
        <f t="shared" si="176"/>
        <v>H27</v>
      </c>
      <c r="C602" s="242" t="s">
        <v>8137</v>
      </c>
      <c r="D602" s="243" t="s">
        <v>8449</v>
      </c>
      <c r="E602" s="244">
        <v>194</v>
      </c>
      <c r="F602" s="245">
        <v>10</v>
      </c>
      <c r="G602" s="246">
        <f t="shared" si="175"/>
        <v>204</v>
      </c>
      <c r="H602" s="243" t="s">
        <v>8548</v>
      </c>
    </row>
    <row r="603" spans="1:8" ht="18" customHeight="1">
      <c r="A603" s="241">
        <v>2015</v>
      </c>
      <c r="B603" s="744" t="str">
        <f t="shared" si="176"/>
        <v>H27</v>
      </c>
      <c r="C603" s="242" t="s">
        <v>8143</v>
      </c>
      <c r="D603" s="243" t="s">
        <v>8451</v>
      </c>
      <c r="E603" s="244">
        <v>35</v>
      </c>
      <c r="F603" s="245">
        <v>0</v>
      </c>
      <c r="G603" s="246">
        <f t="shared" si="175"/>
        <v>35</v>
      </c>
      <c r="H603" s="243" t="s">
        <v>8549</v>
      </c>
    </row>
    <row r="604" spans="1:8" ht="18" customHeight="1">
      <c r="A604" s="241">
        <v>2015</v>
      </c>
      <c r="B604" s="744" t="str">
        <f t="shared" si="176"/>
        <v>H27</v>
      </c>
      <c r="C604" s="242" t="s">
        <v>8145</v>
      </c>
      <c r="D604" s="243" t="s">
        <v>8550</v>
      </c>
      <c r="E604" s="244">
        <v>47</v>
      </c>
      <c r="F604" s="245">
        <v>0</v>
      </c>
      <c r="G604" s="246">
        <f t="shared" si="175"/>
        <v>47</v>
      </c>
      <c r="H604" s="243">
        <v>2015</v>
      </c>
    </row>
    <row r="605" spans="1:8" ht="18" customHeight="1">
      <c r="A605" s="241">
        <v>2015</v>
      </c>
      <c r="B605" s="744" t="str">
        <f t="shared" si="176"/>
        <v>H27</v>
      </c>
      <c r="C605" s="242" t="s">
        <v>8140</v>
      </c>
      <c r="D605" s="243" t="s">
        <v>8454</v>
      </c>
      <c r="E605" s="244">
        <v>99</v>
      </c>
      <c r="F605" s="245">
        <v>2</v>
      </c>
      <c r="G605" s="246">
        <f t="shared" si="175"/>
        <v>101</v>
      </c>
      <c r="H605" s="243" t="s">
        <v>8551</v>
      </c>
    </row>
    <row r="606" spans="1:8" ht="18" customHeight="1">
      <c r="A606" s="241">
        <v>2015</v>
      </c>
      <c r="B606" s="744" t="str">
        <f t="shared" si="176"/>
        <v>H27</v>
      </c>
      <c r="C606" s="242" t="s">
        <v>8285</v>
      </c>
      <c r="D606" s="243" t="s">
        <v>8456</v>
      </c>
      <c r="E606" s="244">
        <v>41</v>
      </c>
      <c r="F606" s="245">
        <v>0</v>
      </c>
      <c r="G606" s="246">
        <f t="shared" si="175"/>
        <v>41</v>
      </c>
      <c r="H606" s="243" t="s">
        <v>8263</v>
      </c>
    </row>
    <row r="607" spans="1:8" ht="18" customHeight="1">
      <c r="A607" s="241">
        <v>2015</v>
      </c>
      <c r="B607" s="744" t="str">
        <f t="shared" si="176"/>
        <v>H27</v>
      </c>
      <c r="C607" s="242" t="s">
        <v>8146</v>
      </c>
      <c r="D607" s="243" t="s">
        <v>8432</v>
      </c>
      <c r="E607" s="244">
        <v>23</v>
      </c>
      <c r="F607" s="245">
        <v>1</v>
      </c>
      <c r="G607" s="246">
        <f t="shared" si="175"/>
        <v>24</v>
      </c>
      <c r="H607" s="243" t="s">
        <v>8552</v>
      </c>
    </row>
    <row r="608" spans="1:8" ht="18" customHeight="1">
      <c r="A608" s="241">
        <v>2015</v>
      </c>
      <c r="B608" s="744" t="str">
        <f t="shared" si="176"/>
        <v>H27</v>
      </c>
      <c r="C608" s="242" t="s">
        <v>8147</v>
      </c>
      <c r="D608" s="243" t="s">
        <v>8458</v>
      </c>
      <c r="E608" s="244">
        <v>30</v>
      </c>
      <c r="F608" s="245">
        <v>0</v>
      </c>
      <c r="G608" s="246">
        <f t="shared" si="175"/>
        <v>30</v>
      </c>
      <c r="H608" s="243" t="s">
        <v>8553</v>
      </c>
    </row>
    <row r="609" spans="1:8" ht="18" customHeight="1">
      <c r="A609" s="241">
        <v>2015</v>
      </c>
      <c r="B609" s="744" t="str">
        <f t="shared" si="176"/>
        <v>H27</v>
      </c>
      <c r="C609" s="242" t="s">
        <v>8335</v>
      </c>
      <c r="D609" s="243" t="s">
        <v>8336</v>
      </c>
      <c r="E609" s="244">
        <v>86</v>
      </c>
      <c r="F609" s="245">
        <v>0</v>
      </c>
      <c r="G609" s="246">
        <f t="shared" si="175"/>
        <v>86</v>
      </c>
      <c r="H609" s="243" t="s">
        <v>8334</v>
      </c>
    </row>
    <row r="610" spans="1:8" ht="18" customHeight="1">
      <c r="A610" s="241">
        <v>2015</v>
      </c>
      <c r="B610" s="744" t="str">
        <f t="shared" si="176"/>
        <v>H27</v>
      </c>
      <c r="C610" s="242" t="s">
        <v>8148</v>
      </c>
      <c r="D610" s="243" t="s">
        <v>8317</v>
      </c>
      <c r="E610" s="244">
        <v>28</v>
      </c>
      <c r="F610" s="245">
        <v>0</v>
      </c>
      <c r="G610" s="246">
        <f t="shared" si="175"/>
        <v>28</v>
      </c>
      <c r="H610" s="243" t="s">
        <v>8246</v>
      </c>
    </row>
    <row r="611" spans="1:8" ht="18" customHeight="1">
      <c r="A611" s="241">
        <v>2015</v>
      </c>
      <c r="B611" s="744" t="str">
        <f t="shared" si="176"/>
        <v>H27</v>
      </c>
      <c r="C611" s="242" t="s">
        <v>8151</v>
      </c>
      <c r="D611" s="243" t="s">
        <v>8531</v>
      </c>
      <c r="E611" s="244">
        <v>42</v>
      </c>
      <c r="F611" s="245">
        <v>5</v>
      </c>
      <c r="G611" s="246">
        <f t="shared" si="175"/>
        <v>47</v>
      </c>
      <c r="H611" s="243" t="s">
        <v>8554</v>
      </c>
    </row>
    <row r="612" spans="1:8" ht="18" customHeight="1">
      <c r="A612" s="241">
        <v>2015</v>
      </c>
      <c r="B612" s="744" t="str">
        <f t="shared" si="176"/>
        <v>H27</v>
      </c>
      <c r="C612" s="242" t="s">
        <v>8142</v>
      </c>
      <c r="D612" s="243" t="s">
        <v>8485</v>
      </c>
      <c r="E612" s="244">
        <v>68</v>
      </c>
      <c r="F612" s="245">
        <v>0</v>
      </c>
      <c r="G612" s="246">
        <f t="shared" si="175"/>
        <v>68</v>
      </c>
      <c r="H612" s="243" t="s">
        <v>8555</v>
      </c>
    </row>
    <row r="613" spans="1:8" ht="18" customHeight="1">
      <c r="A613" s="241">
        <v>2015</v>
      </c>
      <c r="B613" s="744" t="str">
        <f t="shared" si="176"/>
        <v>H27</v>
      </c>
      <c r="C613" s="242" t="s">
        <v>8152</v>
      </c>
      <c r="D613" s="243" t="s">
        <v>8463</v>
      </c>
      <c r="E613" s="244">
        <v>28</v>
      </c>
      <c r="F613" s="245">
        <v>0</v>
      </c>
      <c r="G613" s="246">
        <f t="shared" si="175"/>
        <v>28</v>
      </c>
      <c r="H613" s="243" t="s">
        <v>8556</v>
      </c>
    </row>
    <row r="614" spans="1:8" ht="18" customHeight="1">
      <c r="A614" s="241">
        <v>2015</v>
      </c>
      <c r="B614" s="744" t="str">
        <f t="shared" si="176"/>
        <v>H27</v>
      </c>
      <c r="C614" s="242" t="s">
        <v>8134</v>
      </c>
      <c r="D614" s="243" t="s">
        <v>8557</v>
      </c>
      <c r="E614" s="244">
        <v>27</v>
      </c>
      <c r="F614" s="245">
        <v>0</v>
      </c>
      <c r="G614" s="246">
        <f t="shared" si="175"/>
        <v>27</v>
      </c>
      <c r="H614" s="243" t="s">
        <v>8286</v>
      </c>
    </row>
    <row r="615" spans="1:8" ht="18" customHeight="1">
      <c r="A615" s="241">
        <v>2015</v>
      </c>
      <c r="B615" s="744" t="str">
        <f t="shared" si="176"/>
        <v>H27</v>
      </c>
      <c r="C615" s="242" t="s">
        <v>8133</v>
      </c>
      <c r="D615" s="243" t="s">
        <v>8465</v>
      </c>
      <c r="E615" s="244">
        <v>6</v>
      </c>
      <c r="F615" s="245">
        <v>0</v>
      </c>
      <c r="G615" s="246">
        <f t="shared" si="175"/>
        <v>6</v>
      </c>
      <c r="H615" s="243" t="s">
        <v>8558</v>
      </c>
    </row>
    <row r="616" spans="1:8" ht="18" customHeight="1">
      <c r="A616" s="241">
        <v>2016</v>
      </c>
      <c r="B616" s="744" t="str">
        <f t="shared" si="176"/>
        <v>H28</v>
      </c>
      <c r="C616" s="242" t="s">
        <v>8135</v>
      </c>
      <c r="D616" s="243" t="s">
        <v>8435</v>
      </c>
      <c r="E616" s="244">
        <v>216</v>
      </c>
      <c r="F616" s="245">
        <v>29</v>
      </c>
      <c r="G616" s="246">
        <f t="shared" si="175"/>
        <v>245</v>
      </c>
      <c r="H616" s="243" t="s">
        <v>8559</v>
      </c>
    </row>
    <row r="617" spans="1:8" ht="18" customHeight="1">
      <c r="A617" s="241">
        <v>2016</v>
      </c>
      <c r="B617" s="744" t="str">
        <f t="shared" si="176"/>
        <v>H28</v>
      </c>
      <c r="C617" s="242" t="s">
        <v>8135</v>
      </c>
      <c r="D617" s="243" t="s">
        <v>8352</v>
      </c>
      <c r="E617" s="244">
        <v>87</v>
      </c>
      <c r="F617" s="245">
        <v>0</v>
      </c>
      <c r="G617" s="246">
        <f t="shared" si="175"/>
        <v>87</v>
      </c>
      <c r="H617" s="243" t="s">
        <v>8273</v>
      </c>
    </row>
    <row r="618" spans="1:8" ht="18" customHeight="1">
      <c r="A618" s="241">
        <v>2016</v>
      </c>
      <c r="B618" s="744" t="str">
        <f t="shared" si="176"/>
        <v>H28</v>
      </c>
      <c r="C618" s="242" t="s">
        <v>8280</v>
      </c>
      <c r="D618" s="243" t="s">
        <v>8302</v>
      </c>
      <c r="E618" s="244">
        <v>114</v>
      </c>
      <c r="F618" s="245">
        <v>10</v>
      </c>
      <c r="G618" s="246">
        <f t="shared" si="175"/>
        <v>124</v>
      </c>
      <c r="H618" s="243" t="s">
        <v>8560</v>
      </c>
    </row>
    <row r="619" spans="1:8" ht="18" customHeight="1">
      <c r="A619" s="241">
        <v>2016</v>
      </c>
      <c r="B619" s="744" t="str">
        <f t="shared" si="176"/>
        <v>H28</v>
      </c>
      <c r="C619" s="242" t="s">
        <v>8280</v>
      </c>
      <c r="D619" s="243" t="s">
        <v>8438</v>
      </c>
      <c r="E619" s="244">
        <v>39</v>
      </c>
      <c r="F619" s="245">
        <v>0</v>
      </c>
      <c r="G619" s="246">
        <f t="shared" si="175"/>
        <v>39</v>
      </c>
      <c r="H619" s="243" t="s">
        <v>8561</v>
      </c>
    </row>
    <row r="620" spans="1:8" ht="18" customHeight="1">
      <c r="A620" s="241">
        <v>2016</v>
      </c>
      <c r="B620" s="744" t="str">
        <f t="shared" si="176"/>
        <v>H28</v>
      </c>
      <c r="C620" s="242" t="s">
        <v>8330</v>
      </c>
      <c r="D620" s="243" t="s">
        <v>8411</v>
      </c>
      <c r="E620" s="244">
        <v>35</v>
      </c>
      <c r="F620" s="245">
        <v>1</v>
      </c>
      <c r="G620" s="246">
        <f t="shared" si="175"/>
        <v>36</v>
      </c>
      <c r="H620" s="243"/>
    </row>
    <row r="621" spans="1:8" ht="18" customHeight="1">
      <c r="A621" s="241">
        <v>2016</v>
      </c>
      <c r="B621" s="744" t="str">
        <f t="shared" si="176"/>
        <v>H28</v>
      </c>
      <c r="C621" s="242" t="s">
        <v>8330</v>
      </c>
      <c r="D621" s="243" t="s">
        <v>8332</v>
      </c>
      <c r="E621" s="244">
        <v>9</v>
      </c>
      <c r="F621" s="245">
        <v>0</v>
      </c>
      <c r="G621" s="246">
        <f t="shared" si="175"/>
        <v>9</v>
      </c>
      <c r="H621" s="243" t="s">
        <v>8562</v>
      </c>
    </row>
    <row r="622" spans="1:8" ht="18" customHeight="1">
      <c r="A622" s="241">
        <v>2016</v>
      </c>
      <c r="B622" s="744" t="str">
        <f t="shared" si="176"/>
        <v>H28</v>
      </c>
      <c r="C622" s="242" t="s">
        <v>8136</v>
      </c>
      <c r="D622" s="243" t="s">
        <v>8469</v>
      </c>
      <c r="E622" s="244">
        <v>282</v>
      </c>
      <c r="F622" s="245">
        <v>13</v>
      </c>
      <c r="G622" s="246">
        <f t="shared" si="175"/>
        <v>295</v>
      </c>
      <c r="H622" s="243" t="s">
        <v>8563</v>
      </c>
    </row>
    <row r="623" spans="1:8" ht="18" customHeight="1">
      <c r="A623" s="241">
        <v>2016</v>
      </c>
      <c r="B623" s="744" t="str">
        <f t="shared" si="176"/>
        <v>H28</v>
      </c>
      <c r="C623" s="242" t="s">
        <v>8136</v>
      </c>
      <c r="D623" s="243" t="s">
        <v>8306</v>
      </c>
      <c r="E623" s="244">
        <v>0</v>
      </c>
      <c r="F623" s="245">
        <v>40</v>
      </c>
      <c r="G623" s="246">
        <f t="shared" si="175"/>
        <v>40</v>
      </c>
      <c r="H623" s="243" t="s">
        <v>8564</v>
      </c>
    </row>
    <row r="624" spans="1:8" ht="18" customHeight="1">
      <c r="A624" s="241">
        <v>2016</v>
      </c>
      <c r="B624" s="744" t="str">
        <f t="shared" si="176"/>
        <v>H28</v>
      </c>
      <c r="C624" s="242" t="s">
        <v>8290</v>
      </c>
      <c r="D624" s="243" t="s">
        <v>8495</v>
      </c>
      <c r="E624" s="244">
        <v>94</v>
      </c>
      <c r="F624" s="245">
        <v>3</v>
      </c>
      <c r="G624" s="246">
        <f t="shared" si="175"/>
        <v>97</v>
      </c>
      <c r="H624" s="243" t="s">
        <v>8565</v>
      </c>
    </row>
    <row r="625" spans="1:8" ht="18" customHeight="1">
      <c r="A625" s="241">
        <v>2016</v>
      </c>
      <c r="B625" s="744" t="str">
        <f t="shared" si="176"/>
        <v>H28</v>
      </c>
      <c r="C625" s="242" t="s">
        <v>8138</v>
      </c>
      <c r="D625" s="243" t="s">
        <v>8429</v>
      </c>
      <c r="E625" s="244">
        <v>16</v>
      </c>
      <c r="F625" s="245">
        <v>0</v>
      </c>
      <c r="G625" s="246">
        <f t="shared" si="175"/>
        <v>16</v>
      </c>
      <c r="H625" s="243" t="s">
        <v>8566</v>
      </c>
    </row>
    <row r="626" spans="1:8" ht="18" customHeight="1">
      <c r="A626" s="241">
        <v>2016</v>
      </c>
      <c r="B626" s="744" t="str">
        <f t="shared" si="176"/>
        <v>H28</v>
      </c>
      <c r="C626" s="242" t="s">
        <v>8149</v>
      </c>
      <c r="D626" s="243" t="s">
        <v>8521</v>
      </c>
      <c r="E626" s="244">
        <v>62</v>
      </c>
      <c r="F626" s="245">
        <v>1</v>
      </c>
      <c r="G626" s="246">
        <f t="shared" si="175"/>
        <v>63</v>
      </c>
      <c r="H626" s="243" t="s">
        <v>8567</v>
      </c>
    </row>
    <row r="627" spans="1:8" ht="18" customHeight="1">
      <c r="A627" s="241">
        <v>2016</v>
      </c>
      <c r="B627" s="744" t="str">
        <f t="shared" si="176"/>
        <v>H28</v>
      </c>
      <c r="C627" s="242" t="s">
        <v>8150</v>
      </c>
      <c r="D627" s="243" t="s">
        <v>8523</v>
      </c>
      <c r="E627" s="244">
        <v>37</v>
      </c>
      <c r="F627" s="245">
        <v>0</v>
      </c>
      <c r="G627" s="246">
        <f t="shared" si="175"/>
        <v>37</v>
      </c>
      <c r="H627" s="243" t="s">
        <v>8568</v>
      </c>
    </row>
    <row r="628" spans="1:8" ht="18" customHeight="1">
      <c r="A628" s="241">
        <v>2016</v>
      </c>
      <c r="B628" s="744" t="str">
        <f t="shared" si="176"/>
        <v>H28</v>
      </c>
      <c r="C628" s="242" t="s">
        <v>8139</v>
      </c>
      <c r="D628" s="243" t="s">
        <v>8405</v>
      </c>
      <c r="E628" s="244">
        <v>0</v>
      </c>
      <c r="F628" s="245">
        <v>0</v>
      </c>
      <c r="G628" s="246">
        <f t="shared" si="175"/>
        <v>0</v>
      </c>
      <c r="H628" s="243"/>
    </row>
    <row r="629" spans="1:8" ht="18" customHeight="1">
      <c r="A629" s="241">
        <v>2016</v>
      </c>
      <c r="B629" s="744" t="str">
        <f t="shared" si="176"/>
        <v>H28</v>
      </c>
      <c r="C629" s="242" t="s">
        <v>8137</v>
      </c>
      <c r="D629" s="243" t="s">
        <v>8449</v>
      </c>
      <c r="E629" s="244">
        <v>187</v>
      </c>
      <c r="F629" s="245">
        <v>4</v>
      </c>
      <c r="G629" s="246">
        <f t="shared" si="175"/>
        <v>191</v>
      </c>
      <c r="H629" s="243" t="s">
        <v>8569</v>
      </c>
    </row>
    <row r="630" spans="1:8" ht="18" customHeight="1">
      <c r="A630" s="241">
        <v>2016</v>
      </c>
      <c r="B630" s="744" t="str">
        <f t="shared" si="176"/>
        <v>H28</v>
      </c>
      <c r="C630" s="242" t="s">
        <v>8143</v>
      </c>
      <c r="D630" s="243" t="s">
        <v>8451</v>
      </c>
      <c r="E630" s="244">
        <v>37</v>
      </c>
      <c r="F630" s="245">
        <v>1</v>
      </c>
      <c r="G630" s="246">
        <f t="shared" si="175"/>
        <v>38</v>
      </c>
      <c r="H630" s="243" t="s">
        <v>8570</v>
      </c>
    </row>
    <row r="631" spans="1:8" ht="18" customHeight="1">
      <c r="A631" s="241">
        <v>2016</v>
      </c>
      <c r="B631" s="744" t="str">
        <f t="shared" si="176"/>
        <v>H28</v>
      </c>
      <c r="C631" s="242" t="s">
        <v>8145</v>
      </c>
      <c r="D631" s="243" t="s">
        <v>8571</v>
      </c>
      <c r="E631" s="244">
        <v>41</v>
      </c>
      <c r="F631" s="245">
        <v>0</v>
      </c>
      <c r="G631" s="246">
        <f t="shared" si="175"/>
        <v>41</v>
      </c>
      <c r="H631" s="243">
        <v>2016</v>
      </c>
    </row>
    <row r="632" spans="1:8" ht="18" customHeight="1">
      <c r="A632" s="241">
        <v>2016</v>
      </c>
      <c r="B632" s="744" t="str">
        <f t="shared" si="176"/>
        <v>H28</v>
      </c>
      <c r="C632" s="242" t="s">
        <v>8140</v>
      </c>
      <c r="D632" s="243" t="s">
        <v>8454</v>
      </c>
      <c r="E632" s="244">
        <v>118</v>
      </c>
      <c r="F632" s="245">
        <v>5</v>
      </c>
      <c r="G632" s="246">
        <f t="shared" si="175"/>
        <v>123</v>
      </c>
      <c r="H632" s="243" t="s">
        <v>8572</v>
      </c>
    </row>
    <row r="633" spans="1:8" ht="18" customHeight="1">
      <c r="A633" s="241">
        <v>2016</v>
      </c>
      <c r="B633" s="744" t="str">
        <f t="shared" si="176"/>
        <v>H28</v>
      </c>
      <c r="C633" s="242" t="s">
        <v>8285</v>
      </c>
      <c r="D633" s="243" t="s">
        <v>8456</v>
      </c>
      <c r="E633" s="244">
        <v>57</v>
      </c>
      <c r="F633" s="245">
        <v>0</v>
      </c>
      <c r="G633" s="246">
        <f t="shared" si="175"/>
        <v>57</v>
      </c>
      <c r="H633" s="243" t="s">
        <v>8236</v>
      </c>
    </row>
    <row r="634" spans="1:8" ht="18" customHeight="1">
      <c r="A634" s="241">
        <v>2016</v>
      </c>
      <c r="B634" s="744" t="str">
        <f t="shared" si="176"/>
        <v>H28</v>
      </c>
      <c r="C634" s="242" t="s">
        <v>8146</v>
      </c>
      <c r="D634" s="243" t="s">
        <v>8432</v>
      </c>
      <c r="E634" s="244">
        <v>14</v>
      </c>
      <c r="F634" s="245">
        <v>0</v>
      </c>
      <c r="G634" s="246">
        <f t="shared" si="175"/>
        <v>14</v>
      </c>
      <c r="H634" s="243" t="s">
        <v>8573</v>
      </c>
    </row>
    <row r="635" spans="1:8" ht="18" customHeight="1">
      <c r="A635" s="241">
        <v>2016</v>
      </c>
      <c r="B635" s="744" t="str">
        <f t="shared" si="176"/>
        <v>H28</v>
      </c>
      <c r="C635" s="242" t="s">
        <v>8147</v>
      </c>
      <c r="D635" s="243" t="s">
        <v>8458</v>
      </c>
      <c r="E635" s="244">
        <v>30</v>
      </c>
      <c r="F635" s="245">
        <v>0</v>
      </c>
      <c r="G635" s="246">
        <f t="shared" si="175"/>
        <v>30</v>
      </c>
      <c r="H635" s="243" t="s">
        <v>8574</v>
      </c>
    </row>
    <row r="636" spans="1:8" ht="18" customHeight="1">
      <c r="A636" s="241">
        <v>2016</v>
      </c>
      <c r="B636" s="744" t="str">
        <f t="shared" si="176"/>
        <v>H28</v>
      </c>
      <c r="C636" s="242" t="s">
        <v>8335</v>
      </c>
      <c r="D636" s="243" t="s">
        <v>8336</v>
      </c>
      <c r="E636" s="244">
        <v>73</v>
      </c>
      <c r="F636" s="245">
        <v>0</v>
      </c>
      <c r="G636" s="246">
        <f t="shared" si="175"/>
        <v>73</v>
      </c>
      <c r="H636" s="243" t="s">
        <v>8253</v>
      </c>
    </row>
    <row r="637" spans="1:8" ht="18" customHeight="1">
      <c r="A637" s="241">
        <v>2016</v>
      </c>
      <c r="B637" s="744" t="str">
        <f t="shared" si="176"/>
        <v>H28</v>
      </c>
      <c r="C637" s="242" t="s">
        <v>8148</v>
      </c>
      <c r="D637" s="243" t="s">
        <v>8317</v>
      </c>
      <c r="E637" s="244">
        <v>33</v>
      </c>
      <c r="F637" s="245">
        <v>0</v>
      </c>
      <c r="G637" s="246">
        <f t="shared" si="175"/>
        <v>33</v>
      </c>
      <c r="H637" s="243" t="s">
        <v>8273</v>
      </c>
    </row>
    <row r="638" spans="1:8" ht="18" customHeight="1">
      <c r="A638" s="241">
        <v>2016</v>
      </c>
      <c r="B638" s="744" t="str">
        <f t="shared" si="176"/>
        <v>H28</v>
      </c>
      <c r="C638" s="242" t="s">
        <v>8151</v>
      </c>
      <c r="D638" s="243" t="s">
        <v>8531</v>
      </c>
      <c r="E638" s="244">
        <v>35</v>
      </c>
      <c r="F638" s="245">
        <v>6</v>
      </c>
      <c r="G638" s="246">
        <f t="shared" si="175"/>
        <v>41</v>
      </c>
      <c r="H638" s="243" t="s">
        <v>8575</v>
      </c>
    </row>
    <row r="639" spans="1:8" ht="18" customHeight="1">
      <c r="A639" s="241">
        <v>2016</v>
      </c>
      <c r="B639" s="744" t="str">
        <f t="shared" si="176"/>
        <v>H28</v>
      </c>
      <c r="C639" s="242" t="s">
        <v>8142</v>
      </c>
      <c r="D639" s="243" t="s">
        <v>8485</v>
      </c>
      <c r="E639" s="244">
        <v>78</v>
      </c>
      <c r="F639" s="245">
        <v>0</v>
      </c>
      <c r="G639" s="246">
        <f t="shared" si="175"/>
        <v>78</v>
      </c>
      <c r="H639" s="243" t="s">
        <v>8576</v>
      </c>
    </row>
    <row r="640" spans="1:8" ht="18" customHeight="1">
      <c r="A640" s="241">
        <v>2016</v>
      </c>
      <c r="B640" s="744" t="str">
        <f t="shared" si="176"/>
        <v>H28</v>
      </c>
      <c r="C640" s="242" t="s">
        <v>8152</v>
      </c>
      <c r="D640" s="243" t="s">
        <v>8463</v>
      </c>
      <c r="E640" s="244">
        <v>26</v>
      </c>
      <c r="F640" s="245">
        <v>0</v>
      </c>
      <c r="G640" s="246">
        <f t="shared" si="175"/>
        <v>26</v>
      </c>
      <c r="H640" s="243" t="s">
        <v>8577</v>
      </c>
    </row>
    <row r="641" spans="1:8" ht="18" customHeight="1">
      <c r="A641" s="241">
        <v>2016</v>
      </c>
      <c r="B641" s="744" t="str">
        <f t="shared" si="176"/>
        <v>H28</v>
      </c>
      <c r="C641" s="242" t="s">
        <v>8134</v>
      </c>
      <c r="D641" s="243" t="s">
        <v>8578</v>
      </c>
      <c r="E641" s="244">
        <v>27</v>
      </c>
      <c r="F641" s="245">
        <v>0</v>
      </c>
      <c r="G641" s="246">
        <f t="shared" si="175"/>
        <v>27</v>
      </c>
      <c r="H641" s="243" t="s">
        <v>8294</v>
      </c>
    </row>
    <row r="642" spans="1:8" ht="18" customHeight="1">
      <c r="A642" s="241">
        <v>2016</v>
      </c>
      <c r="B642" s="744" t="str">
        <f t="shared" si="176"/>
        <v>H28</v>
      </c>
      <c r="C642" s="242" t="s">
        <v>8133</v>
      </c>
      <c r="D642" s="243" t="s">
        <v>8465</v>
      </c>
      <c r="E642" s="244">
        <v>6</v>
      </c>
      <c r="F642" s="245">
        <v>0</v>
      </c>
      <c r="G642" s="246">
        <f t="shared" si="175"/>
        <v>6</v>
      </c>
      <c r="H642" s="243" t="s">
        <v>8579</v>
      </c>
    </row>
    <row r="643" spans="1:8" ht="18" customHeight="1">
      <c r="A643" s="241">
        <v>2017</v>
      </c>
      <c r="B643" s="744" t="str">
        <f t="shared" si="176"/>
        <v>H29</v>
      </c>
      <c r="C643" s="242" t="s">
        <v>8135</v>
      </c>
      <c r="D643" s="243" t="s">
        <v>8435</v>
      </c>
      <c r="E643" s="244">
        <v>229</v>
      </c>
      <c r="F643" s="245">
        <v>29</v>
      </c>
      <c r="G643" s="246">
        <f t="shared" si="175"/>
        <v>258</v>
      </c>
      <c r="H643" s="243" t="s">
        <v>8580</v>
      </c>
    </row>
    <row r="644" spans="1:8" ht="18" customHeight="1">
      <c r="A644" s="241">
        <v>2017</v>
      </c>
      <c r="B644" s="744" t="str">
        <f t="shared" si="176"/>
        <v>H29</v>
      </c>
      <c r="C644" s="242" t="s">
        <v>8135</v>
      </c>
      <c r="D644" s="243" t="s">
        <v>8352</v>
      </c>
      <c r="E644" s="244">
        <v>119</v>
      </c>
      <c r="F644" s="245">
        <v>0</v>
      </c>
      <c r="G644" s="246">
        <f t="shared" ref="G644:G695" si="177">SUM(E644:F644)</f>
        <v>119</v>
      </c>
      <c r="H644" s="243" t="s">
        <v>8291</v>
      </c>
    </row>
    <row r="645" spans="1:8" ht="18" customHeight="1">
      <c r="A645" s="241">
        <v>2017</v>
      </c>
      <c r="B645" s="744" t="str">
        <f t="shared" si="176"/>
        <v>H29</v>
      </c>
      <c r="C645" s="242" t="s">
        <v>8280</v>
      </c>
      <c r="D645" s="243" t="s">
        <v>8302</v>
      </c>
      <c r="E645" s="244">
        <v>114</v>
      </c>
      <c r="F645" s="245">
        <v>4</v>
      </c>
      <c r="G645" s="246">
        <f t="shared" si="177"/>
        <v>118</v>
      </c>
      <c r="H645" s="243" t="s">
        <v>8581</v>
      </c>
    </row>
    <row r="646" spans="1:8" ht="18" customHeight="1">
      <c r="A646" s="241">
        <v>2017</v>
      </c>
      <c r="B646" s="744" t="str">
        <f t="shared" si="176"/>
        <v>H29</v>
      </c>
      <c r="C646" s="242" t="s">
        <v>8280</v>
      </c>
      <c r="D646" s="243" t="s">
        <v>8438</v>
      </c>
      <c r="E646" s="244">
        <v>39</v>
      </c>
      <c r="F646" s="245">
        <v>0</v>
      </c>
      <c r="G646" s="246">
        <f t="shared" si="177"/>
        <v>39</v>
      </c>
      <c r="H646" s="243" t="s">
        <v>8582</v>
      </c>
    </row>
    <row r="647" spans="1:8" ht="18" customHeight="1">
      <c r="A647" s="241">
        <v>2017</v>
      </c>
      <c r="B647" s="744" t="str">
        <f t="shared" si="176"/>
        <v>H29</v>
      </c>
      <c r="C647" s="242" t="s">
        <v>8330</v>
      </c>
      <c r="D647" s="243" t="s">
        <v>8411</v>
      </c>
      <c r="E647" s="244" t="s">
        <v>8516</v>
      </c>
      <c r="F647" s="245" t="s">
        <v>8516</v>
      </c>
      <c r="G647" s="246">
        <f t="shared" si="177"/>
        <v>0</v>
      </c>
      <c r="H647" s="243" t="s">
        <v>8583</v>
      </c>
    </row>
    <row r="648" spans="1:8" ht="18" customHeight="1">
      <c r="A648" s="241">
        <v>2017</v>
      </c>
      <c r="B648" s="744" t="str">
        <f t="shared" si="176"/>
        <v>H29</v>
      </c>
      <c r="C648" s="242" t="s">
        <v>8330</v>
      </c>
      <c r="D648" s="243" t="s">
        <v>8332</v>
      </c>
      <c r="E648" s="244">
        <v>9</v>
      </c>
      <c r="F648" s="245">
        <v>0</v>
      </c>
      <c r="G648" s="246">
        <f t="shared" si="177"/>
        <v>9</v>
      </c>
      <c r="H648" s="243" t="s">
        <v>8584</v>
      </c>
    </row>
    <row r="649" spans="1:8" ht="18" customHeight="1">
      <c r="A649" s="241">
        <v>2017</v>
      </c>
      <c r="B649" s="744" t="str">
        <f t="shared" si="176"/>
        <v>H29</v>
      </c>
      <c r="C649" s="242" t="s">
        <v>8136</v>
      </c>
      <c r="D649" s="243" t="s">
        <v>8469</v>
      </c>
      <c r="E649" s="244">
        <v>276</v>
      </c>
      <c r="F649" s="245">
        <v>11</v>
      </c>
      <c r="G649" s="246">
        <f t="shared" si="177"/>
        <v>287</v>
      </c>
      <c r="H649" s="243" t="s">
        <v>8585</v>
      </c>
    </row>
    <row r="650" spans="1:8" ht="18" customHeight="1">
      <c r="A650" s="241">
        <v>2017</v>
      </c>
      <c r="B650" s="744" t="str">
        <f t="shared" si="176"/>
        <v>H29</v>
      </c>
      <c r="C650" s="242" t="s">
        <v>8136</v>
      </c>
      <c r="D650" s="243" t="s">
        <v>8306</v>
      </c>
      <c r="E650" s="244">
        <v>0</v>
      </c>
      <c r="F650" s="245">
        <v>17</v>
      </c>
      <c r="G650" s="246">
        <f t="shared" si="177"/>
        <v>17</v>
      </c>
      <c r="H650" s="243" t="s">
        <v>8586</v>
      </c>
    </row>
    <row r="651" spans="1:8" ht="18" customHeight="1">
      <c r="A651" s="241">
        <v>2017</v>
      </c>
      <c r="B651" s="744" t="str">
        <f t="shared" si="176"/>
        <v>H29</v>
      </c>
      <c r="C651" s="242" t="s">
        <v>8290</v>
      </c>
      <c r="D651" s="243" t="s">
        <v>8495</v>
      </c>
      <c r="E651" s="244">
        <v>97</v>
      </c>
      <c r="F651" s="245">
        <v>4</v>
      </c>
      <c r="G651" s="246">
        <f t="shared" si="177"/>
        <v>101</v>
      </c>
      <c r="H651" s="243" t="s">
        <v>8587</v>
      </c>
    </row>
    <row r="652" spans="1:8" ht="18" customHeight="1">
      <c r="A652" s="241">
        <v>2017</v>
      </c>
      <c r="B652" s="744" t="str">
        <f t="shared" si="176"/>
        <v>H29</v>
      </c>
      <c r="C652" s="242" t="s">
        <v>8138</v>
      </c>
      <c r="D652" s="243" t="s">
        <v>8429</v>
      </c>
      <c r="E652" s="244">
        <v>8</v>
      </c>
      <c r="F652" s="245">
        <v>0</v>
      </c>
      <c r="G652" s="246">
        <f t="shared" si="177"/>
        <v>8</v>
      </c>
      <c r="H652" s="243" t="s">
        <v>8588</v>
      </c>
    </row>
    <row r="653" spans="1:8" ht="18" customHeight="1">
      <c r="A653" s="241">
        <v>2017</v>
      </c>
      <c r="B653" s="744" t="str">
        <f t="shared" si="176"/>
        <v>H29</v>
      </c>
      <c r="C653" s="242" t="s">
        <v>8149</v>
      </c>
      <c r="D653" s="243" t="s">
        <v>8521</v>
      </c>
      <c r="E653" s="244">
        <v>57</v>
      </c>
      <c r="F653" s="245">
        <v>3</v>
      </c>
      <c r="G653" s="246">
        <f t="shared" si="177"/>
        <v>60</v>
      </c>
      <c r="H653" s="243" t="s">
        <v>8589</v>
      </c>
    </row>
    <row r="654" spans="1:8" ht="18" customHeight="1">
      <c r="A654" s="241">
        <v>2017</v>
      </c>
      <c r="B654" s="744" t="str">
        <f t="shared" si="176"/>
        <v>H29</v>
      </c>
      <c r="C654" s="242" t="s">
        <v>8150</v>
      </c>
      <c r="D654" s="243" t="s">
        <v>8523</v>
      </c>
      <c r="E654" s="244">
        <v>39</v>
      </c>
      <c r="F654" s="245">
        <v>1</v>
      </c>
      <c r="G654" s="246">
        <f t="shared" si="177"/>
        <v>40</v>
      </c>
      <c r="H654" s="243" t="s">
        <v>8590</v>
      </c>
    </row>
    <row r="655" spans="1:8" ht="18" customHeight="1">
      <c r="A655" s="241">
        <v>2017</v>
      </c>
      <c r="B655" s="744" t="str">
        <f t="shared" si="176"/>
        <v>H29</v>
      </c>
      <c r="C655" s="242" t="s">
        <v>8139</v>
      </c>
      <c r="D655" s="243" t="s">
        <v>8405</v>
      </c>
      <c r="E655" s="244">
        <v>49</v>
      </c>
      <c r="F655" s="245">
        <v>4</v>
      </c>
      <c r="G655" s="246">
        <f t="shared" si="177"/>
        <v>53</v>
      </c>
      <c r="H655" s="243" t="s">
        <v>8591</v>
      </c>
    </row>
    <row r="656" spans="1:8" ht="18" customHeight="1">
      <c r="A656" s="241">
        <v>2017</v>
      </c>
      <c r="B656" s="744" t="str">
        <f t="shared" si="176"/>
        <v>H29</v>
      </c>
      <c r="C656" s="242" t="s">
        <v>8137</v>
      </c>
      <c r="D656" s="243" t="s">
        <v>8449</v>
      </c>
      <c r="E656" s="244">
        <v>171</v>
      </c>
      <c r="F656" s="245">
        <v>4</v>
      </c>
      <c r="G656" s="246">
        <f t="shared" si="177"/>
        <v>175</v>
      </c>
      <c r="H656" s="243" t="s">
        <v>8592</v>
      </c>
    </row>
    <row r="657" spans="1:8" ht="18" customHeight="1">
      <c r="A657" s="241">
        <v>2017</v>
      </c>
      <c r="B657" s="744" t="str">
        <f t="shared" si="176"/>
        <v>H29</v>
      </c>
      <c r="C657" s="242" t="s">
        <v>8143</v>
      </c>
      <c r="D657" s="243" t="s">
        <v>8451</v>
      </c>
      <c r="E657" s="244">
        <v>54</v>
      </c>
      <c r="F657" s="245">
        <v>0</v>
      </c>
      <c r="G657" s="246">
        <f t="shared" si="177"/>
        <v>54</v>
      </c>
      <c r="H657" s="243" t="s">
        <v>8593</v>
      </c>
    </row>
    <row r="658" spans="1:8" ht="18" customHeight="1">
      <c r="A658" s="241">
        <v>2017</v>
      </c>
      <c r="B658" s="744" t="str">
        <f t="shared" ref="B658:B696" si="178">TEXT(DATE(A658,4,1),"ge")</f>
        <v>H29</v>
      </c>
      <c r="C658" s="242" t="s">
        <v>8145</v>
      </c>
      <c r="D658" s="243" t="s">
        <v>8594</v>
      </c>
      <c r="E658" s="244">
        <v>43</v>
      </c>
      <c r="F658" s="245">
        <v>0</v>
      </c>
      <c r="G658" s="246">
        <f t="shared" si="177"/>
        <v>43</v>
      </c>
      <c r="H658" s="243">
        <v>2017</v>
      </c>
    </row>
    <row r="659" spans="1:8" ht="18" customHeight="1">
      <c r="A659" s="241">
        <v>2017</v>
      </c>
      <c r="B659" s="744" t="str">
        <f t="shared" si="178"/>
        <v>H29</v>
      </c>
      <c r="C659" s="242" t="s">
        <v>8140</v>
      </c>
      <c r="D659" s="243" t="s">
        <v>8454</v>
      </c>
      <c r="E659" s="244">
        <v>110</v>
      </c>
      <c r="F659" s="245">
        <v>5</v>
      </c>
      <c r="G659" s="246">
        <f t="shared" si="177"/>
        <v>115</v>
      </c>
      <c r="H659" s="243" t="s">
        <v>8595</v>
      </c>
    </row>
    <row r="660" spans="1:8" ht="18" customHeight="1">
      <c r="A660" s="241">
        <v>2017</v>
      </c>
      <c r="B660" s="744" t="str">
        <f t="shared" si="178"/>
        <v>H29</v>
      </c>
      <c r="C660" s="242" t="s">
        <v>8285</v>
      </c>
      <c r="D660" s="243" t="s">
        <v>8456</v>
      </c>
      <c r="E660" s="244">
        <v>38</v>
      </c>
      <c r="F660" s="245">
        <v>2</v>
      </c>
      <c r="G660" s="246">
        <f t="shared" si="177"/>
        <v>40</v>
      </c>
      <c r="H660" s="243" t="s">
        <v>8260</v>
      </c>
    </row>
    <row r="661" spans="1:8" ht="18" customHeight="1">
      <c r="A661" s="241">
        <v>2017</v>
      </c>
      <c r="B661" s="744" t="str">
        <f t="shared" si="178"/>
        <v>H29</v>
      </c>
      <c r="C661" s="242" t="s">
        <v>8146</v>
      </c>
      <c r="D661" s="243" t="s">
        <v>8432</v>
      </c>
      <c r="E661" s="244">
        <v>16</v>
      </c>
      <c r="F661" s="245">
        <v>0</v>
      </c>
      <c r="G661" s="246">
        <f t="shared" si="177"/>
        <v>16</v>
      </c>
      <c r="H661" s="243" t="s">
        <v>8596</v>
      </c>
    </row>
    <row r="662" spans="1:8" ht="18" customHeight="1">
      <c r="A662" s="241">
        <v>2017</v>
      </c>
      <c r="B662" s="744" t="str">
        <f t="shared" si="178"/>
        <v>H29</v>
      </c>
      <c r="C662" s="242" t="s">
        <v>8147</v>
      </c>
      <c r="D662" s="243" t="s">
        <v>8458</v>
      </c>
      <c r="E662" s="244">
        <v>25</v>
      </c>
      <c r="F662" s="245">
        <v>0</v>
      </c>
      <c r="G662" s="246">
        <f t="shared" si="177"/>
        <v>25</v>
      </c>
      <c r="H662" s="243" t="s">
        <v>8597</v>
      </c>
    </row>
    <row r="663" spans="1:8" ht="18" customHeight="1">
      <c r="A663" s="241">
        <v>2017</v>
      </c>
      <c r="B663" s="744" t="str">
        <f t="shared" si="178"/>
        <v>H29</v>
      </c>
      <c r="C663" s="242" t="s">
        <v>8335</v>
      </c>
      <c r="D663" s="243" t="s">
        <v>8336</v>
      </c>
      <c r="E663" s="244">
        <v>81</v>
      </c>
      <c r="F663" s="245">
        <v>2</v>
      </c>
      <c r="G663" s="246">
        <f t="shared" si="177"/>
        <v>83</v>
      </c>
      <c r="H663" s="243" t="s">
        <v>8266</v>
      </c>
    </row>
    <row r="664" spans="1:8" ht="18" customHeight="1">
      <c r="A664" s="241">
        <v>2017</v>
      </c>
      <c r="B664" s="744" t="str">
        <f t="shared" si="178"/>
        <v>H29</v>
      </c>
      <c r="C664" s="242" t="s">
        <v>8148</v>
      </c>
      <c r="D664" s="243" t="s">
        <v>8317</v>
      </c>
      <c r="E664" s="244">
        <v>29</v>
      </c>
      <c r="F664" s="245">
        <v>0</v>
      </c>
      <c r="G664" s="246">
        <f t="shared" si="177"/>
        <v>29</v>
      </c>
      <c r="H664" s="243" t="s">
        <v>8291</v>
      </c>
    </row>
    <row r="665" spans="1:8" ht="18" customHeight="1">
      <c r="A665" s="241">
        <v>2017</v>
      </c>
      <c r="B665" s="744" t="str">
        <f t="shared" si="178"/>
        <v>H29</v>
      </c>
      <c r="C665" s="242" t="s">
        <v>8151</v>
      </c>
      <c r="D665" s="243" t="s">
        <v>8598</v>
      </c>
      <c r="E665" s="244">
        <v>38</v>
      </c>
      <c r="F665" s="245">
        <v>10</v>
      </c>
      <c r="G665" s="246">
        <f t="shared" si="177"/>
        <v>48</v>
      </c>
      <c r="H665" s="243" t="s">
        <v>8599</v>
      </c>
    </row>
    <row r="666" spans="1:8" ht="18" customHeight="1">
      <c r="A666" s="241">
        <v>2017</v>
      </c>
      <c r="B666" s="744" t="str">
        <f t="shared" si="178"/>
        <v>H29</v>
      </c>
      <c r="C666" s="242" t="s">
        <v>8142</v>
      </c>
      <c r="D666" s="243" t="s">
        <v>8485</v>
      </c>
      <c r="E666" s="244">
        <v>101</v>
      </c>
      <c r="F666" s="245">
        <v>1</v>
      </c>
      <c r="G666" s="246">
        <f t="shared" si="177"/>
        <v>102</v>
      </c>
      <c r="H666" s="243" t="s">
        <v>8600</v>
      </c>
    </row>
    <row r="667" spans="1:8" ht="18" customHeight="1">
      <c r="A667" s="241">
        <v>2017</v>
      </c>
      <c r="B667" s="744" t="str">
        <f t="shared" si="178"/>
        <v>H29</v>
      </c>
      <c r="C667" s="242" t="s">
        <v>8152</v>
      </c>
      <c r="D667" s="243" t="s">
        <v>8463</v>
      </c>
      <c r="E667" s="244">
        <v>28</v>
      </c>
      <c r="F667" s="245">
        <v>0</v>
      </c>
      <c r="G667" s="246">
        <f t="shared" si="177"/>
        <v>28</v>
      </c>
      <c r="H667" s="243" t="s">
        <v>8601</v>
      </c>
    </row>
    <row r="668" spans="1:8" ht="18" customHeight="1">
      <c r="A668" s="241">
        <v>2017</v>
      </c>
      <c r="B668" s="744" t="str">
        <f t="shared" si="178"/>
        <v>H29</v>
      </c>
      <c r="C668" s="242" t="s">
        <v>8134</v>
      </c>
      <c r="D668" s="243" t="s">
        <v>8602</v>
      </c>
      <c r="E668" s="244">
        <v>15</v>
      </c>
      <c r="F668" s="245">
        <v>0</v>
      </c>
      <c r="G668" s="246">
        <f t="shared" si="177"/>
        <v>15</v>
      </c>
      <c r="H668" s="243" t="s">
        <v>8315</v>
      </c>
    </row>
    <row r="669" spans="1:8" ht="18" customHeight="1">
      <c r="A669" s="241">
        <v>2017</v>
      </c>
      <c r="B669" s="744" t="str">
        <f t="shared" si="178"/>
        <v>H29</v>
      </c>
      <c r="C669" s="242" t="s">
        <v>8133</v>
      </c>
      <c r="D669" s="243" t="s">
        <v>8465</v>
      </c>
      <c r="E669" s="244">
        <v>9</v>
      </c>
      <c r="F669" s="245">
        <v>0</v>
      </c>
      <c r="G669" s="246">
        <f t="shared" si="177"/>
        <v>9</v>
      </c>
      <c r="H669" s="243" t="s">
        <v>8603</v>
      </c>
    </row>
    <row r="670" spans="1:8" ht="18" customHeight="1">
      <c r="A670" s="241">
        <v>2018</v>
      </c>
      <c r="B670" s="744" t="str">
        <f t="shared" si="178"/>
        <v>H30</v>
      </c>
      <c r="C670" s="242" t="s">
        <v>8135</v>
      </c>
      <c r="D670" s="243" t="s">
        <v>8435</v>
      </c>
      <c r="E670" s="244">
        <v>229</v>
      </c>
      <c r="F670" s="245">
        <v>29</v>
      </c>
      <c r="G670" s="246">
        <f t="shared" si="177"/>
        <v>258</v>
      </c>
      <c r="H670" s="243" t="s">
        <v>8580</v>
      </c>
    </row>
    <row r="671" spans="1:8" ht="18" customHeight="1">
      <c r="A671" s="241">
        <v>2018</v>
      </c>
      <c r="B671" s="744" t="str">
        <f t="shared" si="178"/>
        <v>H30</v>
      </c>
      <c r="C671" s="242" t="s">
        <v>8135</v>
      </c>
      <c r="D671" s="243" t="s">
        <v>8352</v>
      </c>
      <c r="E671" s="244">
        <v>115</v>
      </c>
      <c r="F671" s="245">
        <v>0</v>
      </c>
      <c r="G671" s="246">
        <f t="shared" si="177"/>
        <v>115</v>
      </c>
      <c r="H671" s="243" t="s">
        <v>8255</v>
      </c>
    </row>
    <row r="672" spans="1:8" ht="18" customHeight="1">
      <c r="A672" s="241">
        <v>2018</v>
      </c>
      <c r="B672" s="744" t="str">
        <f t="shared" si="178"/>
        <v>H30</v>
      </c>
      <c r="C672" s="242" t="s">
        <v>8280</v>
      </c>
      <c r="D672" s="243" t="s">
        <v>8302</v>
      </c>
      <c r="E672" s="244">
        <v>81</v>
      </c>
      <c r="F672" s="245">
        <v>4</v>
      </c>
      <c r="G672" s="246">
        <f t="shared" si="177"/>
        <v>85</v>
      </c>
      <c r="H672" s="243" t="s">
        <v>8604</v>
      </c>
    </row>
    <row r="673" spans="1:8" ht="18" customHeight="1">
      <c r="A673" s="241">
        <v>2018</v>
      </c>
      <c r="B673" s="744" t="str">
        <f t="shared" si="178"/>
        <v>H30</v>
      </c>
      <c r="C673" s="242" t="s">
        <v>8280</v>
      </c>
      <c r="D673" s="243" t="s">
        <v>8438</v>
      </c>
      <c r="E673" s="244">
        <v>39</v>
      </c>
      <c r="F673" s="245">
        <v>0</v>
      </c>
      <c r="G673" s="246">
        <f t="shared" si="177"/>
        <v>39</v>
      </c>
      <c r="H673" s="243" t="s">
        <v>8605</v>
      </c>
    </row>
    <row r="674" spans="1:8" ht="18" customHeight="1">
      <c r="A674" s="241">
        <v>2018</v>
      </c>
      <c r="B674" s="744" t="str">
        <f t="shared" si="178"/>
        <v>H30</v>
      </c>
      <c r="C674" s="242" t="s">
        <v>8330</v>
      </c>
      <c r="D674" s="243" t="s">
        <v>8411</v>
      </c>
      <c r="E674" s="244">
        <v>57</v>
      </c>
      <c r="F674" s="245">
        <v>2</v>
      </c>
      <c r="G674" s="246">
        <f t="shared" si="177"/>
        <v>59</v>
      </c>
      <c r="H674" s="243" t="s">
        <v>8606</v>
      </c>
    </row>
    <row r="675" spans="1:8" ht="18" customHeight="1">
      <c r="A675" s="241">
        <v>2018</v>
      </c>
      <c r="B675" s="744" t="str">
        <f t="shared" si="178"/>
        <v>H30</v>
      </c>
      <c r="C675" s="242" t="s">
        <v>8330</v>
      </c>
      <c r="D675" s="243" t="s">
        <v>8332</v>
      </c>
      <c r="E675" s="244">
        <v>7</v>
      </c>
      <c r="F675" s="245">
        <v>0</v>
      </c>
      <c r="G675" s="246">
        <f t="shared" si="177"/>
        <v>7</v>
      </c>
      <c r="H675" s="243" t="s">
        <v>8515</v>
      </c>
    </row>
    <row r="676" spans="1:8" ht="18" customHeight="1">
      <c r="A676" s="241">
        <v>2018</v>
      </c>
      <c r="B676" s="744" t="str">
        <f t="shared" si="178"/>
        <v>H30</v>
      </c>
      <c r="C676" s="242" t="s">
        <v>8136</v>
      </c>
      <c r="D676" s="243" t="s">
        <v>8469</v>
      </c>
      <c r="E676" s="244">
        <v>240</v>
      </c>
      <c r="F676" s="245">
        <v>8</v>
      </c>
      <c r="G676" s="246">
        <f t="shared" si="177"/>
        <v>248</v>
      </c>
      <c r="H676" s="243" t="s">
        <v>8607</v>
      </c>
    </row>
    <row r="677" spans="1:8" ht="18" customHeight="1">
      <c r="A677" s="241">
        <v>2018</v>
      </c>
      <c r="B677" s="744" t="str">
        <f t="shared" si="178"/>
        <v>H30</v>
      </c>
      <c r="C677" s="242" t="s">
        <v>8136</v>
      </c>
      <c r="D677" s="243" t="s">
        <v>8306</v>
      </c>
      <c r="E677" s="244">
        <v>0</v>
      </c>
      <c r="F677" s="245">
        <v>37</v>
      </c>
      <c r="G677" s="246">
        <f t="shared" si="177"/>
        <v>37</v>
      </c>
      <c r="H677" s="243" t="s">
        <v>8608</v>
      </c>
    </row>
    <row r="678" spans="1:8" ht="18" customHeight="1">
      <c r="A678" s="241">
        <v>2018</v>
      </c>
      <c r="B678" s="744" t="str">
        <f t="shared" si="178"/>
        <v>H30</v>
      </c>
      <c r="C678" s="242" t="s">
        <v>8290</v>
      </c>
      <c r="D678" s="243" t="s">
        <v>8495</v>
      </c>
      <c r="E678" s="244">
        <v>69</v>
      </c>
      <c r="F678" s="245">
        <v>1</v>
      </c>
      <c r="G678" s="246">
        <f t="shared" si="177"/>
        <v>70</v>
      </c>
      <c r="H678" s="243" t="s">
        <v>8609</v>
      </c>
    </row>
    <row r="679" spans="1:8" ht="18" customHeight="1">
      <c r="A679" s="241">
        <v>2018</v>
      </c>
      <c r="B679" s="744" t="str">
        <f t="shared" si="178"/>
        <v>H30</v>
      </c>
      <c r="C679" s="242" t="s">
        <v>8138</v>
      </c>
      <c r="D679" s="243" t="s">
        <v>8429</v>
      </c>
      <c r="E679" s="244">
        <v>5</v>
      </c>
      <c r="F679" s="245">
        <v>0</v>
      </c>
      <c r="G679" s="246">
        <f t="shared" si="177"/>
        <v>5</v>
      </c>
      <c r="H679" s="243" t="s">
        <v>8610</v>
      </c>
    </row>
    <row r="680" spans="1:8" ht="18" customHeight="1">
      <c r="A680" s="241">
        <v>2018</v>
      </c>
      <c r="B680" s="744" t="str">
        <f t="shared" si="178"/>
        <v>H30</v>
      </c>
      <c r="C680" s="242" t="s">
        <v>8149</v>
      </c>
      <c r="D680" s="243" t="s">
        <v>8611</v>
      </c>
      <c r="E680" s="244">
        <v>59</v>
      </c>
      <c r="F680" s="245">
        <v>1</v>
      </c>
      <c r="G680" s="246">
        <f t="shared" si="177"/>
        <v>60</v>
      </c>
      <c r="H680" s="243" t="s">
        <v>8612</v>
      </c>
    </row>
    <row r="681" spans="1:8" ht="18" customHeight="1">
      <c r="A681" s="241">
        <v>2018</v>
      </c>
      <c r="B681" s="744" t="str">
        <f t="shared" si="178"/>
        <v>H30</v>
      </c>
      <c r="C681" s="242" t="s">
        <v>8150</v>
      </c>
      <c r="D681" s="243" t="s">
        <v>8523</v>
      </c>
      <c r="E681" s="244">
        <v>31</v>
      </c>
      <c r="F681" s="245">
        <v>1</v>
      </c>
      <c r="G681" s="246">
        <f t="shared" si="177"/>
        <v>32</v>
      </c>
      <c r="H681" s="243" t="s">
        <v>8613</v>
      </c>
    </row>
    <row r="682" spans="1:8" ht="18" customHeight="1">
      <c r="A682" s="241">
        <v>2018</v>
      </c>
      <c r="B682" s="744" t="str">
        <f t="shared" si="178"/>
        <v>H30</v>
      </c>
      <c r="C682" s="242" t="s">
        <v>8139</v>
      </c>
      <c r="D682" s="243" t="s">
        <v>8405</v>
      </c>
      <c r="E682" s="244">
        <v>53</v>
      </c>
      <c r="F682" s="245">
        <v>2</v>
      </c>
      <c r="G682" s="246">
        <f t="shared" si="177"/>
        <v>55</v>
      </c>
      <c r="H682" s="243" t="s">
        <v>8614</v>
      </c>
    </row>
    <row r="683" spans="1:8" ht="18" customHeight="1">
      <c r="A683" s="241">
        <v>2018</v>
      </c>
      <c r="B683" s="744" t="str">
        <f t="shared" si="178"/>
        <v>H30</v>
      </c>
      <c r="C683" s="242" t="s">
        <v>8137</v>
      </c>
      <c r="D683" s="243" t="s">
        <v>8449</v>
      </c>
      <c r="E683" s="244">
        <v>170</v>
      </c>
      <c r="F683" s="245">
        <v>4</v>
      </c>
      <c r="G683" s="246">
        <f t="shared" si="177"/>
        <v>174</v>
      </c>
      <c r="H683" s="243" t="s">
        <v>8615</v>
      </c>
    </row>
    <row r="684" spans="1:8" ht="18" customHeight="1">
      <c r="A684" s="241">
        <v>2018</v>
      </c>
      <c r="B684" s="744" t="str">
        <f t="shared" si="178"/>
        <v>H30</v>
      </c>
      <c r="C684" s="242" t="s">
        <v>8143</v>
      </c>
      <c r="D684" s="243" t="s">
        <v>8451</v>
      </c>
      <c r="E684" s="244">
        <v>36</v>
      </c>
      <c r="F684" s="245">
        <v>0</v>
      </c>
      <c r="G684" s="246">
        <f t="shared" si="177"/>
        <v>36</v>
      </c>
      <c r="H684" s="243" t="s">
        <v>8616</v>
      </c>
    </row>
    <row r="685" spans="1:8" ht="18" customHeight="1">
      <c r="A685" s="241">
        <v>2018</v>
      </c>
      <c r="B685" s="744" t="str">
        <f t="shared" si="178"/>
        <v>H30</v>
      </c>
      <c r="C685" s="242" t="s">
        <v>8145</v>
      </c>
      <c r="D685" s="243" t="s">
        <v>8617</v>
      </c>
      <c r="E685" s="244">
        <v>40</v>
      </c>
      <c r="F685" s="245">
        <v>0</v>
      </c>
      <c r="G685" s="246">
        <f t="shared" si="177"/>
        <v>40</v>
      </c>
      <c r="H685" s="243">
        <v>2018</v>
      </c>
    </row>
    <row r="686" spans="1:8" ht="18" customHeight="1">
      <c r="A686" s="241">
        <v>2018</v>
      </c>
      <c r="B686" s="744" t="str">
        <f t="shared" si="178"/>
        <v>H30</v>
      </c>
      <c r="C686" s="242" t="s">
        <v>8140</v>
      </c>
      <c r="D686" s="243" t="s">
        <v>8454</v>
      </c>
      <c r="E686" s="244">
        <v>133</v>
      </c>
      <c r="F686" s="245">
        <v>1</v>
      </c>
      <c r="G686" s="246">
        <f t="shared" si="177"/>
        <v>134</v>
      </c>
      <c r="H686" s="243" t="s">
        <v>8618</v>
      </c>
    </row>
    <row r="687" spans="1:8" ht="18" customHeight="1">
      <c r="A687" s="241">
        <v>2018</v>
      </c>
      <c r="B687" s="744" t="str">
        <f t="shared" si="178"/>
        <v>H30</v>
      </c>
      <c r="C687" s="242" t="s">
        <v>8285</v>
      </c>
      <c r="D687" s="243" t="s">
        <v>8456</v>
      </c>
      <c r="E687" s="244">
        <v>59</v>
      </c>
      <c r="F687" s="245">
        <v>1</v>
      </c>
      <c r="G687" s="246">
        <f t="shared" si="177"/>
        <v>60</v>
      </c>
      <c r="H687" s="243" t="s">
        <v>8240</v>
      </c>
    </row>
    <row r="688" spans="1:8" ht="18" customHeight="1">
      <c r="A688" s="241">
        <v>2018</v>
      </c>
      <c r="B688" s="744" t="str">
        <f t="shared" si="178"/>
        <v>H30</v>
      </c>
      <c r="C688" s="242" t="s">
        <v>8146</v>
      </c>
      <c r="D688" s="243" t="s">
        <v>8432</v>
      </c>
      <c r="E688" s="244">
        <v>23</v>
      </c>
      <c r="F688" s="245">
        <v>0</v>
      </c>
      <c r="G688" s="246">
        <f t="shared" si="177"/>
        <v>23</v>
      </c>
      <c r="H688" s="243" t="s">
        <v>8619</v>
      </c>
    </row>
    <row r="689" spans="1:8" ht="18" customHeight="1">
      <c r="A689" s="241">
        <v>2018</v>
      </c>
      <c r="B689" s="744" t="str">
        <f t="shared" si="178"/>
        <v>H30</v>
      </c>
      <c r="C689" s="242" t="s">
        <v>8147</v>
      </c>
      <c r="D689" s="243" t="s">
        <v>8458</v>
      </c>
      <c r="E689" s="244">
        <v>18</v>
      </c>
      <c r="F689" s="245">
        <v>0</v>
      </c>
      <c r="G689" s="246">
        <f t="shared" si="177"/>
        <v>18</v>
      </c>
      <c r="H689" s="243" t="s">
        <v>8620</v>
      </c>
    </row>
    <row r="690" spans="1:8" ht="18" customHeight="1">
      <c r="A690" s="241">
        <v>2018</v>
      </c>
      <c r="B690" s="744" t="str">
        <f t="shared" si="178"/>
        <v>H30</v>
      </c>
      <c r="C690" s="242" t="s">
        <v>8335</v>
      </c>
      <c r="D690" s="243" t="s">
        <v>8621</v>
      </c>
      <c r="E690" s="244">
        <v>67</v>
      </c>
      <c r="F690" s="245">
        <v>4</v>
      </c>
      <c r="G690" s="246">
        <f t="shared" si="177"/>
        <v>71</v>
      </c>
      <c r="H690" s="243" t="s">
        <v>8622</v>
      </c>
    </row>
    <row r="691" spans="1:8" ht="18" customHeight="1">
      <c r="A691" s="241">
        <v>2018</v>
      </c>
      <c r="B691" s="744" t="str">
        <f t="shared" si="178"/>
        <v>H30</v>
      </c>
      <c r="C691" s="242" t="s">
        <v>8148</v>
      </c>
      <c r="D691" s="243" t="s">
        <v>8317</v>
      </c>
      <c r="E691" s="244">
        <v>33</v>
      </c>
      <c r="F691" s="245">
        <v>0</v>
      </c>
      <c r="G691" s="246">
        <f t="shared" si="177"/>
        <v>33</v>
      </c>
      <c r="H691" s="243" t="s">
        <v>8255</v>
      </c>
    </row>
    <row r="692" spans="1:8" ht="18" customHeight="1">
      <c r="A692" s="241">
        <v>2018</v>
      </c>
      <c r="B692" s="744" t="str">
        <f t="shared" si="178"/>
        <v>H30</v>
      </c>
      <c r="C692" s="242" t="s">
        <v>8151</v>
      </c>
      <c r="D692" s="243" t="s">
        <v>8598</v>
      </c>
      <c r="E692" s="244">
        <v>43</v>
      </c>
      <c r="F692" s="245">
        <v>7</v>
      </c>
      <c r="G692" s="246">
        <f t="shared" si="177"/>
        <v>50</v>
      </c>
      <c r="H692" s="243" t="s">
        <v>8623</v>
      </c>
    </row>
    <row r="693" spans="1:8" ht="18" customHeight="1">
      <c r="A693" s="241">
        <v>2018</v>
      </c>
      <c r="B693" s="744" t="str">
        <f t="shared" si="178"/>
        <v>H30</v>
      </c>
      <c r="C693" s="242" t="s">
        <v>8142</v>
      </c>
      <c r="D693" s="243" t="s">
        <v>8485</v>
      </c>
      <c r="E693" s="244">
        <v>99</v>
      </c>
      <c r="F693" s="245">
        <v>0</v>
      </c>
      <c r="G693" s="246">
        <f t="shared" si="177"/>
        <v>99</v>
      </c>
      <c r="H693" s="243" t="s">
        <v>8624</v>
      </c>
    </row>
    <row r="694" spans="1:8" ht="18" customHeight="1">
      <c r="A694" s="241">
        <v>2018</v>
      </c>
      <c r="B694" s="744" t="str">
        <f t="shared" si="178"/>
        <v>H30</v>
      </c>
      <c r="C694" s="242" t="s">
        <v>8152</v>
      </c>
      <c r="D694" s="243" t="s">
        <v>8463</v>
      </c>
      <c r="E694" s="244">
        <v>17</v>
      </c>
      <c r="F694" s="245">
        <v>0</v>
      </c>
      <c r="G694" s="246">
        <f t="shared" si="177"/>
        <v>17</v>
      </c>
      <c r="H694" s="243" t="s">
        <v>8625</v>
      </c>
    </row>
    <row r="695" spans="1:8" ht="18" customHeight="1">
      <c r="A695" s="241">
        <v>2018</v>
      </c>
      <c r="B695" s="744" t="str">
        <f t="shared" si="178"/>
        <v>H30</v>
      </c>
      <c r="C695" s="242" t="s">
        <v>8134</v>
      </c>
      <c r="D695" s="243" t="s">
        <v>8626</v>
      </c>
      <c r="E695" s="244">
        <v>16</v>
      </c>
      <c r="F695" s="245">
        <v>0</v>
      </c>
      <c r="G695" s="246">
        <f t="shared" si="177"/>
        <v>16</v>
      </c>
      <c r="H695" s="243" t="s">
        <v>8325</v>
      </c>
    </row>
    <row r="696" spans="1:8" ht="18" customHeight="1">
      <c r="A696" s="241">
        <v>2018</v>
      </c>
      <c r="B696" s="744" t="str">
        <f t="shared" si="178"/>
        <v>H30</v>
      </c>
      <c r="C696" s="242" t="s">
        <v>8133</v>
      </c>
      <c r="D696" s="243" t="s">
        <v>8465</v>
      </c>
      <c r="E696" s="244">
        <v>6</v>
      </c>
      <c r="F696" s="245">
        <v>0</v>
      </c>
      <c r="G696" s="246">
        <f t="shared" ref="G696:G723" si="179">SUM(E696:F696)</f>
        <v>6</v>
      </c>
      <c r="H696" s="243" t="s">
        <v>8627</v>
      </c>
    </row>
    <row r="697" spans="1:8" ht="18" customHeight="1">
      <c r="A697" s="241">
        <v>2019</v>
      </c>
      <c r="B697" s="744" t="str">
        <f t="shared" ref="B697:B714" si="180">TEXT(DATE(A697,4,1),"ge")</f>
        <v>H31</v>
      </c>
      <c r="C697" s="242" t="s">
        <v>1202</v>
      </c>
      <c r="D697" s="243" t="s">
        <v>8435</v>
      </c>
      <c r="E697" s="244">
        <v>217</v>
      </c>
      <c r="F697" s="245">
        <v>30</v>
      </c>
      <c r="G697" s="246">
        <f t="shared" si="179"/>
        <v>247</v>
      </c>
      <c r="H697" s="243" t="s">
        <v>8628</v>
      </c>
    </row>
    <row r="698" spans="1:8" ht="18" customHeight="1">
      <c r="A698" s="241">
        <v>2019</v>
      </c>
      <c r="B698" s="744" t="str">
        <f t="shared" si="180"/>
        <v>H31</v>
      </c>
      <c r="C698" s="242" t="s">
        <v>1202</v>
      </c>
      <c r="D698" s="243" t="s">
        <v>8629</v>
      </c>
      <c r="E698" s="244">
        <v>129</v>
      </c>
      <c r="F698" s="245">
        <v>0</v>
      </c>
      <c r="G698" s="246">
        <f t="shared" si="179"/>
        <v>129</v>
      </c>
      <c r="H698" s="243" t="s">
        <v>8630</v>
      </c>
    </row>
    <row r="699" spans="1:8" ht="18" customHeight="1">
      <c r="A699" s="241">
        <v>2019</v>
      </c>
      <c r="B699" s="744" t="str">
        <f t="shared" si="180"/>
        <v>H31</v>
      </c>
      <c r="C699" s="242" t="s">
        <v>1203</v>
      </c>
      <c r="D699" s="243" t="s">
        <v>8172</v>
      </c>
      <c r="E699" s="244">
        <v>84</v>
      </c>
      <c r="F699" s="245">
        <v>5</v>
      </c>
      <c r="G699" s="246">
        <f t="shared" si="179"/>
        <v>89</v>
      </c>
      <c r="H699" s="243" t="s">
        <v>8631</v>
      </c>
    </row>
    <row r="700" spans="1:8" ht="18" customHeight="1">
      <c r="A700" s="241">
        <v>2019</v>
      </c>
      <c r="B700" s="744" t="str">
        <f t="shared" si="180"/>
        <v>H31</v>
      </c>
      <c r="C700" s="242" t="s">
        <v>1203</v>
      </c>
      <c r="D700" s="243" t="s">
        <v>8438</v>
      </c>
      <c r="E700" s="244">
        <v>46</v>
      </c>
      <c r="F700" s="245">
        <v>0</v>
      </c>
      <c r="G700" s="246">
        <f t="shared" si="179"/>
        <v>46</v>
      </c>
      <c r="H700" s="243" t="s">
        <v>8632</v>
      </c>
    </row>
    <row r="701" spans="1:8" ht="18" customHeight="1">
      <c r="A701" s="241">
        <v>2019</v>
      </c>
      <c r="B701" s="744" t="str">
        <f t="shared" si="180"/>
        <v>H31</v>
      </c>
      <c r="C701" s="242" t="s">
        <v>1204</v>
      </c>
      <c r="D701" s="243" t="s">
        <v>8411</v>
      </c>
      <c r="E701" s="244">
        <v>0</v>
      </c>
      <c r="F701" s="245">
        <v>0</v>
      </c>
      <c r="G701" s="246">
        <f t="shared" si="179"/>
        <v>0</v>
      </c>
      <c r="H701" s="243" t="s">
        <v>8633</v>
      </c>
    </row>
    <row r="702" spans="1:8" ht="18" customHeight="1">
      <c r="A702" s="241">
        <v>2019</v>
      </c>
      <c r="B702" s="744" t="str">
        <f t="shared" si="180"/>
        <v>H31</v>
      </c>
      <c r="C702" s="242" t="s">
        <v>1204</v>
      </c>
      <c r="D702" s="243" t="s">
        <v>8634</v>
      </c>
      <c r="E702" s="244">
        <v>9</v>
      </c>
      <c r="F702" s="245">
        <v>0</v>
      </c>
      <c r="G702" s="246">
        <f t="shared" si="179"/>
        <v>9</v>
      </c>
      <c r="H702" s="243" t="s">
        <v>8635</v>
      </c>
    </row>
    <row r="703" spans="1:8" ht="18" customHeight="1">
      <c r="A703" s="241">
        <v>2019</v>
      </c>
      <c r="B703" s="744" t="str">
        <f t="shared" si="180"/>
        <v>H31</v>
      </c>
      <c r="C703" s="242" t="s">
        <v>8136</v>
      </c>
      <c r="D703" s="243" t="s">
        <v>8469</v>
      </c>
      <c r="E703" s="244">
        <v>224</v>
      </c>
      <c r="F703" s="245">
        <v>10</v>
      </c>
      <c r="G703" s="246">
        <f t="shared" si="179"/>
        <v>234</v>
      </c>
      <c r="H703" s="243" t="s">
        <v>8636</v>
      </c>
    </row>
    <row r="704" spans="1:8" ht="18" customHeight="1">
      <c r="A704" s="241">
        <v>2019</v>
      </c>
      <c r="B704" s="744" t="str">
        <f t="shared" si="180"/>
        <v>H31</v>
      </c>
      <c r="C704" s="242" t="s">
        <v>8136</v>
      </c>
      <c r="D704" s="243" t="s">
        <v>8220</v>
      </c>
      <c r="E704" s="244">
        <v>0</v>
      </c>
      <c r="F704" s="245">
        <v>22</v>
      </c>
      <c r="G704" s="246">
        <f t="shared" si="179"/>
        <v>22</v>
      </c>
      <c r="H704" s="243" t="s">
        <v>8637</v>
      </c>
    </row>
    <row r="705" spans="1:8" ht="18" customHeight="1">
      <c r="A705" s="241">
        <v>2019</v>
      </c>
      <c r="B705" s="744" t="str">
        <f t="shared" si="180"/>
        <v>H31</v>
      </c>
      <c r="C705" s="242" t="s">
        <v>1206</v>
      </c>
      <c r="D705" s="243" t="s">
        <v>8495</v>
      </c>
      <c r="E705" s="244">
        <v>70</v>
      </c>
      <c r="F705" s="245">
        <v>2</v>
      </c>
      <c r="G705" s="246">
        <f t="shared" si="179"/>
        <v>72</v>
      </c>
      <c r="H705" s="243" t="s">
        <v>8638</v>
      </c>
    </row>
    <row r="706" spans="1:8" ht="18" customHeight="1">
      <c r="A706" s="241">
        <v>2019</v>
      </c>
      <c r="B706" s="744" t="str">
        <f t="shared" si="180"/>
        <v>H31</v>
      </c>
      <c r="C706" s="242" t="s">
        <v>1208</v>
      </c>
      <c r="D706" s="243" t="s">
        <v>8429</v>
      </c>
      <c r="E706" s="244">
        <v>6</v>
      </c>
      <c r="F706" s="245">
        <v>0</v>
      </c>
      <c r="G706" s="246">
        <f t="shared" si="179"/>
        <v>6</v>
      </c>
      <c r="H706" s="243" t="s">
        <v>8639</v>
      </c>
    </row>
    <row r="707" spans="1:8" ht="18" customHeight="1">
      <c r="A707" s="241">
        <v>2019</v>
      </c>
      <c r="B707" s="744" t="str">
        <f t="shared" si="180"/>
        <v>H31</v>
      </c>
      <c r="C707" s="242" t="s">
        <v>1209</v>
      </c>
      <c r="D707" s="243" t="s">
        <v>8611</v>
      </c>
      <c r="E707" s="244">
        <v>49</v>
      </c>
      <c r="F707" s="245">
        <v>0</v>
      </c>
      <c r="G707" s="246">
        <f t="shared" si="179"/>
        <v>49</v>
      </c>
      <c r="H707" s="243" t="s">
        <v>8640</v>
      </c>
    </row>
    <row r="708" spans="1:8" ht="18" customHeight="1">
      <c r="A708" s="241">
        <v>2019</v>
      </c>
      <c r="B708" s="744" t="str">
        <f t="shared" si="180"/>
        <v>H31</v>
      </c>
      <c r="C708" s="242" t="s">
        <v>1210</v>
      </c>
      <c r="D708" s="243" t="s">
        <v>8641</v>
      </c>
      <c r="E708" s="244">
        <v>26</v>
      </c>
      <c r="F708" s="245">
        <v>3</v>
      </c>
      <c r="G708" s="246">
        <f t="shared" si="179"/>
        <v>29</v>
      </c>
      <c r="H708" s="243" t="s">
        <v>8642</v>
      </c>
    </row>
    <row r="709" spans="1:8" ht="18" customHeight="1">
      <c r="A709" s="241">
        <v>2019</v>
      </c>
      <c r="B709" s="744" t="str">
        <f t="shared" si="180"/>
        <v>H31</v>
      </c>
      <c r="C709" s="242" t="s">
        <v>1211</v>
      </c>
      <c r="D709" s="243" t="s">
        <v>8643</v>
      </c>
      <c r="E709" s="244">
        <v>49</v>
      </c>
      <c r="F709" s="245">
        <v>6</v>
      </c>
      <c r="G709" s="246">
        <f t="shared" si="179"/>
        <v>55</v>
      </c>
      <c r="H709" s="243" t="s">
        <v>8644</v>
      </c>
    </row>
    <row r="710" spans="1:8" ht="18" customHeight="1">
      <c r="A710" s="241">
        <v>2019</v>
      </c>
      <c r="B710" s="744" t="str">
        <f t="shared" si="180"/>
        <v>H31</v>
      </c>
      <c r="C710" s="242" t="s">
        <v>1212</v>
      </c>
      <c r="D710" s="243" t="s">
        <v>8449</v>
      </c>
      <c r="E710" s="244">
        <v>167</v>
      </c>
      <c r="F710" s="245">
        <v>7</v>
      </c>
      <c r="G710" s="246">
        <f t="shared" si="179"/>
        <v>174</v>
      </c>
      <c r="H710" s="243" t="s">
        <v>8645</v>
      </c>
    </row>
    <row r="711" spans="1:8" ht="18" customHeight="1">
      <c r="A711" s="241">
        <v>2019</v>
      </c>
      <c r="B711" s="744" t="str">
        <f t="shared" si="180"/>
        <v>H31</v>
      </c>
      <c r="C711" s="242" t="s">
        <v>8143</v>
      </c>
      <c r="D711" s="243" t="s">
        <v>8451</v>
      </c>
      <c r="E711" s="244">
        <v>31</v>
      </c>
      <c r="F711" s="245">
        <v>0</v>
      </c>
      <c r="G711" s="246">
        <f t="shared" si="179"/>
        <v>31</v>
      </c>
      <c r="H711" s="243" t="s">
        <v>8646</v>
      </c>
    </row>
    <row r="712" spans="1:8" ht="18" customHeight="1">
      <c r="A712" s="241">
        <v>2019</v>
      </c>
      <c r="B712" s="744" t="str">
        <f t="shared" si="180"/>
        <v>H31</v>
      </c>
      <c r="C712" s="242" t="s">
        <v>1217</v>
      </c>
      <c r="D712" s="243" t="s">
        <v>8647</v>
      </c>
      <c r="E712" s="244">
        <v>43</v>
      </c>
      <c r="F712" s="245">
        <v>0</v>
      </c>
      <c r="G712" s="246">
        <f t="shared" si="179"/>
        <v>43</v>
      </c>
      <c r="H712" s="243">
        <v>2019</v>
      </c>
    </row>
    <row r="713" spans="1:8" ht="18" customHeight="1">
      <c r="A713" s="241">
        <v>2019</v>
      </c>
      <c r="B713" s="744" t="str">
        <f t="shared" si="180"/>
        <v>H31</v>
      </c>
      <c r="C713" s="242" t="s">
        <v>1220</v>
      </c>
      <c r="D713" s="243" t="s">
        <v>8454</v>
      </c>
      <c r="E713" s="244">
        <v>108</v>
      </c>
      <c r="F713" s="245">
        <v>5</v>
      </c>
      <c r="G713" s="246">
        <f t="shared" si="179"/>
        <v>113</v>
      </c>
      <c r="H713" s="243" t="s">
        <v>8648</v>
      </c>
    </row>
    <row r="714" spans="1:8" ht="18" customHeight="1">
      <c r="A714" s="241">
        <v>2019</v>
      </c>
      <c r="B714" s="744" t="str">
        <f t="shared" si="180"/>
        <v>H31</v>
      </c>
      <c r="C714" s="242" t="s">
        <v>1221</v>
      </c>
      <c r="D714" s="243" t="s">
        <v>8456</v>
      </c>
      <c r="E714" s="244">
        <v>50</v>
      </c>
      <c r="F714" s="245">
        <v>0</v>
      </c>
      <c r="G714" s="246">
        <f t="shared" si="179"/>
        <v>50</v>
      </c>
      <c r="H714" s="243" t="s">
        <v>8649</v>
      </c>
    </row>
    <row r="715" spans="1:8" ht="18" customHeight="1">
      <c r="A715" s="241">
        <v>2019</v>
      </c>
      <c r="B715" s="744" t="str">
        <f t="shared" ref="B715:B778" si="181">TEXT(DATE(A715,4,1),"ge")</f>
        <v>H31</v>
      </c>
      <c r="C715" s="242" t="s">
        <v>1222</v>
      </c>
      <c r="D715" s="243" t="s">
        <v>8432</v>
      </c>
      <c r="E715" s="244">
        <v>25</v>
      </c>
      <c r="F715" s="245">
        <v>0</v>
      </c>
      <c r="G715" s="246">
        <f t="shared" si="179"/>
        <v>25</v>
      </c>
      <c r="H715" s="243" t="s">
        <v>8650</v>
      </c>
    </row>
    <row r="716" spans="1:8" ht="18" customHeight="1">
      <c r="A716" s="241">
        <v>2019</v>
      </c>
      <c r="B716" s="744" t="str">
        <f t="shared" si="181"/>
        <v>H31</v>
      </c>
      <c r="C716" s="242" t="s">
        <v>8147</v>
      </c>
      <c r="D716" s="243" t="s">
        <v>8458</v>
      </c>
      <c r="E716" s="244">
        <v>32</v>
      </c>
      <c r="F716" s="245">
        <v>0</v>
      </c>
      <c r="G716" s="246">
        <f t="shared" si="179"/>
        <v>32</v>
      </c>
      <c r="H716" s="243" t="s">
        <v>8651</v>
      </c>
    </row>
    <row r="717" spans="1:8" ht="18" customHeight="1">
      <c r="A717" s="241">
        <v>2019</v>
      </c>
      <c r="B717" s="744" t="str">
        <f t="shared" si="181"/>
        <v>H31</v>
      </c>
      <c r="C717" s="242" t="s">
        <v>1225</v>
      </c>
      <c r="D717" s="243" t="s">
        <v>8652</v>
      </c>
      <c r="E717" s="244">
        <v>59</v>
      </c>
      <c r="F717" s="245">
        <v>4</v>
      </c>
      <c r="G717" s="246">
        <f t="shared" si="179"/>
        <v>63</v>
      </c>
      <c r="H717" s="243" t="s">
        <v>8653</v>
      </c>
    </row>
    <row r="718" spans="1:8" ht="18" customHeight="1">
      <c r="A718" s="241">
        <v>2019</v>
      </c>
      <c r="B718" s="744" t="str">
        <f t="shared" si="181"/>
        <v>H31</v>
      </c>
      <c r="C718" s="242" t="s">
        <v>1226</v>
      </c>
      <c r="D718" s="243" t="s">
        <v>8295</v>
      </c>
      <c r="E718" s="244">
        <v>29</v>
      </c>
      <c r="F718" s="245">
        <v>0</v>
      </c>
      <c r="G718" s="246">
        <f t="shared" si="179"/>
        <v>29</v>
      </c>
      <c r="H718" s="243" t="s">
        <v>8630</v>
      </c>
    </row>
    <row r="719" spans="1:8" ht="18" customHeight="1">
      <c r="A719" s="241">
        <v>2019</v>
      </c>
      <c r="B719" s="744" t="str">
        <f t="shared" si="181"/>
        <v>H31</v>
      </c>
      <c r="C719" s="242" t="s">
        <v>8151</v>
      </c>
      <c r="D719" s="243" t="s">
        <v>8598</v>
      </c>
      <c r="E719" s="244">
        <v>43</v>
      </c>
      <c r="F719" s="245">
        <v>7</v>
      </c>
      <c r="G719" s="246">
        <f t="shared" si="179"/>
        <v>50</v>
      </c>
      <c r="H719" s="243" t="s">
        <v>8654</v>
      </c>
    </row>
    <row r="720" spans="1:8" ht="18" customHeight="1">
      <c r="A720" s="241">
        <v>2019</v>
      </c>
      <c r="B720" s="744" t="str">
        <f t="shared" si="181"/>
        <v>H31</v>
      </c>
      <c r="C720" s="242" t="s">
        <v>8142</v>
      </c>
      <c r="D720" s="243" t="s">
        <v>8485</v>
      </c>
      <c r="E720" s="244">
        <v>86</v>
      </c>
      <c r="F720" s="245">
        <v>0</v>
      </c>
      <c r="G720" s="246">
        <f t="shared" si="179"/>
        <v>86</v>
      </c>
      <c r="H720" s="243" t="s">
        <v>8655</v>
      </c>
    </row>
    <row r="721" spans="1:8" ht="18" customHeight="1">
      <c r="A721" s="241">
        <v>2019</v>
      </c>
      <c r="B721" s="744" t="str">
        <f t="shared" si="181"/>
        <v>H31</v>
      </c>
      <c r="C721" s="242" t="s">
        <v>1229</v>
      </c>
      <c r="D721" s="243" t="s">
        <v>8463</v>
      </c>
      <c r="E721" s="244">
        <v>25</v>
      </c>
      <c r="F721" s="245">
        <v>0</v>
      </c>
      <c r="G721" s="246">
        <f t="shared" si="179"/>
        <v>25</v>
      </c>
      <c r="H721" s="243" t="s">
        <v>8656</v>
      </c>
    </row>
    <row r="722" spans="1:8" ht="18" customHeight="1">
      <c r="A722" s="241">
        <v>2019</v>
      </c>
      <c r="B722" s="744" t="str">
        <f t="shared" si="181"/>
        <v>H31</v>
      </c>
      <c r="C722" s="242" t="s">
        <v>8134</v>
      </c>
      <c r="D722" s="243" t="s">
        <v>8657</v>
      </c>
      <c r="E722" s="244">
        <v>18</v>
      </c>
      <c r="F722" s="245">
        <v>0</v>
      </c>
      <c r="G722" s="246">
        <f t="shared" si="179"/>
        <v>18</v>
      </c>
      <c r="H722" s="243" t="s">
        <v>8227</v>
      </c>
    </row>
    <row r="723" spans="1:8" ht="18" customHeight="1">
      <c r="A723" s="241">
        <v>2019</v>
      </c>
      <c r="B723" s="744" t="str">
        <f t="shared" si="181"/>
        <v>H31</v>
      </c>
      <c r="C723" s="242" t="s">
        <v>8133</v>
      </c>
      <c r="D723" s="243" t="s">
        <v>8658</v>
      </c>
      <c r="E723" s="244">
        <v>6</v>
      </c>
      <c r="F723" s="245">
        <v>0</v>
      </c>
      <c r="G723" s="246">
        <f t="shared" si="179"/>
        <v>6</v>
      </c>
      <c r="H723" s="243" t="s">
        <v>8659</v>
      </c>
    </row>
    <row r="724" spans="1:8" ht="18" customHeight="1">
      <c r="A724" s="241">
        <v>2020</v>
      </c>
      <c r="B724" s="744" t="str">
        <f t="shared" si="181"/>
        <v>R2</v>
      </c>
      <c r="C724" s="242" t="s">
        <v>8135</v>
      </c>
      <c r="D724" s="243" t="s">
        <v>8660</v>
      </c>
      <c r="E724" s="244">
        <v>225</v>
      </c>
      <c r="F724" s="245">
        <v>24</v>
      </c>
      <c r="G724" s="246">
        <v>249</v>
      </c>
      <c r="H724" s="243" t="s">
        <v>8661</v>
      </c>
    </row>
    <row r="725" spans="1:8" ht="18" customHeight="1">
      <c r="A725" s="241">
        <v>2020</v>
      </c>
      <c r="B725" s="744" t="str">
        <f t="shared" si="181"/>
        <v>R2</v>
      </c>
      <c r="C725" s="242" t="s">
        <v>8135</v>
      </c>
      <c r="D725" s="243" t="s">
        <v>8629</v>
      </c>
      <c r="E725" s="244">
        <v>113</v>
      </c>
      <c r="F725" s="245">
        <v>1</v>
      </c>
      <c r="G725" s="246">
        <v>114</v>
      </c>
      <c r="H725" s="243" t="s">
        <v>8284</v>
      </c>
    </row>
    <row r="726" spans="1:8" ht="18" customHeight="1">
      <c r="A726" s="241">
        <v>2020</v>
      </c>
      <c r="B726" s="744" t="str">
        <f t="shared" si="181"/>
        <v>R2</v>
      </c>
      <c r="C726" s="242" t="s">
        <v>8280</v>
      </c>
      <c r="D726" s="243" t="s">
        <v>8172</v>
      </c>
      <c r="E726" s="244">
        <v>98</v>
      </c>
      <c r="F726" s="245">
        <v>5</v>
      </c>
      <c r="G726" s="246">
        <v>103</v>
      </c>
      <c r="H726" s="243" t="s">
        <v>8662</v>
      </c>
    </row>
    <row r="727" spans="1:8" ht="18" customHeight="1">
      <c r="A727" s="241">
        <v>2020</v>
      </c>
      <c r="B727" s="744" t="str">
        <f t="shared" si="181"/>
        <v>R2</v>
      </c>
      <c r="C727" s="242" t="s">
        <v>8280</v>
      </c>
      <c r="D727" s="243" t="s">
        <v>8663</v>
      </c>
      <c r="E727" s="244">
        <v>42</v>
      </c>
      <c r="F727" s="245">
        <v>0</v>
      </c>
      <c r="G727" s="246">
        <v>42</v>
      </c>
      <c r="H727" s="243" t="s">
        <v>8664</v>
      </c>
    </row>
    <row r="728" spans="1:8" ht="18" customHeight="1">
      <c r="A728" s="241">
        <v>2020</v>
      </c>
      <c r="B728" s="744" t="str">
        <f t="shared" si="181"/>
        <v>R2</v>
      </c>
      <c r="C728" s="242" t="s">
        <v>8330</v>
      </c>
      <c r="D728" s="243" t="s">
        <v>8665</v>
      </c>
      <c r="E728" s="244">
        <v>41</v>
      </c>
      <c r="F728" s="245">
        <v>0</v>
      </c>
      <c r="G728" s="246">
        <v>41</v>
      </c>
      <c r="H728" s="243"/>
    </row>
    <row r="729" spans="1:8" ht="18" customHeight="1">
      <c r="A729" s="241">
        <v>2020</v>
      </c>
      <c r="B729" s="744" t="str">
        <f t="shared" si="181"/>
        <v>R2</v>
      </c>
      <c r="C729" s="242" t="s">
        <v>8330</v>
      </c>
      <c r="D729" s="243" t="s">
        <v>8634</v>
      </c>
      <c r="E729" s="244">
        <v>6</v>
      </c>
      <c r="F729" s="245">
        <v>0</v>
      </c>
      <c r="G729" s="246">
        <v>6</v>
      </c>
      <c r="H729" s="243" t="s">
        <v>8666</v>
      </c>
    </row>
    <row r="730" spans="1:8" ht="18" customHeight="1">
      <c r="A730" s="241">
        <v>2020</v>
      </c>
      <c r="B730" s="744" t="str">
        <f t="shared" si="181"/>
        <v>R2</v>
      </c>
      <c r="C730" s="242" t="s">
        <v>8136</v>
      </c>
      <c r="D730" s="243" t="s">
        <v>8667</v>
      </c>
      <c r="E730" s="244">
        <v>223</v>
      </c>
      <c r="F730" s="245">
        <v>14</v>
      </c>
      <c r="G730" s="246">
        <v>237</v>
      </c>
      <c r="H730" s="243" t="s">
        <v>8668</v>
      </c>
    </row>
    <row r="731" spans="1:8" ht="18" customHeight="1">
      <c r="A731" s="241">
        <v>2020</v>
      </c>
      <c r="B731" s="744" t="str">
        <f t="shared" si="181"/>
        <v>R2</v>
      </c>
      <c r="C731" s="242" t="s">
        <v>8136</v>
      </c>
      <c r="D731" s="243" t="s">
        <v>8220</v>
      </c>
      <c r="E731" s="244">
        <v>0</v>
      </c>
      <c r="F731" s="245">
        <v>42</v>
      </c>
      <c r="G731" s="246">
        <v>42</v>
      </c>
      <c r="H731" s="243" t="s">
        <v>8669</v>
      </c>
    </row>
    <row r="732" spans="1:8" ht="18" customHeight="1">
      <c r="A732" s="241">
        <v>2020</v>
      </c>
      <c r="B732" s="744" t="str">
        <f t="shared" si="181"/>
        <v>R2</v>
      </c>
      <c r="C732" s="242" t="s">
        <v>8290</v>
      </c>
      <c r="D732" s="243" t="s">
        <v>8670</v>
      </c>
      <c r="E732" s="244">
        <v>62</v>
      </c>
      <c r="F732" s="245">
        <v>1</v>
      </c>
      <c r="G732" s="246">
        <v>63</v>
      </c>
      <c r="H732" s="243" t="s">
        <v>8671</v>
      </c>
    </row>
    <row r="733" spans="1:8" ht="18" customHeight="1">
      <c r="A733" s="241">
        <v>2020</v>
      </c>
      <c r="B733" s="744" t="str">
        <f t="shared" si="181"/>
        <v>R2</v>
      </c>
      <c r="C733" s="242" t="s">
        <v>8138</v>
      </c>
      <c r="D733" s="243" t="s">
        <v>8672</v>
      </c>
      <c r="E733" s="244">
        <v>9</v>
      </c>
      <c r="F733" s="245">
        <v>0</v>
      </c>
      <c r="G733" s="246">
        <v>9</v>
      </c>
      <c r="H733" s="243" t="s">
        <v>8673</v>
      </c>
    </row>
    <row r="734" spans="1:8" ht="18" customHeight="1">
      <c r="A734" s="241">
        <v>2020</v>
      </c>
      <c r="B734" s="744" t="str">
        <f t="shared" si="181"/>
        <v>R2</v>
      </c>
      <c r="C734" s="242" t="s">
        <v>8149</v>
      </c>
      <c r="D734" s="243" t="s">
        <v>8674</v>
      </c>
      <c r="E734" s="244">
        <v>55</v>
      </c>
      <c r="F734" s="245">
        <v>6</v>
      </c>
      <c r="G734" s="246">
        <v>61</v>
      </c>
      <c r="H734" s="243" t="s">
        <v>8675</v>
      </c>
    </row>
    <row r="735" spans="1:8" ht="18" customHeight="1">
      <c r="A735" s="241">
        <v>2020</v>
      </c>
      <c r="B735" s="744" t="str">
        <f t="shared" si="181"/>
        <v>R2</v>
      </c>
      <c r="C735" s="242" t="s">
        <v>8150</v>
      </c>
      <c r="D735" s="243" t="s">
        <v>8641</v>
      </c>
      <c r="E735" s="244">
        <v>36</v>
      </c>
      <c r="F735" s="245">
        <v>1</v>
      </c>
      <c r="G735" s="246">
        <v>37</v>
      </c>
      <c r="H735" s="243" t="s">
        <v>8676</v>
      </c>
    </row>
    <row r="736" spans="1:8" ht="18" customHeight="1">
      <c r="A736" s="241">
        <v>2020</v>
      </c>
      <c r="B736" s="744" t="str">
        <f t="shared" si="181"/>
        <v>R2</v>
      </c>
      <c r="C736" s="242" t="s">
        <v>8139</v>
      </c>
      <c r="D736" s="243" t="s">
        <v>8643</v>
      </c>
      <c r="E736" s="244">
        <v>46</v>
      </c>
      <c r="F736" s="245">
        <v>6</v>
      </c>
      <c r="G736" s="246">
        <v>52</v>
      </c>
      <c r="H736" s="243" t="s">
        <v>8644</v>
      </c>
    </row>
    <row r="737" spans="1:8" ht="18" customHeight="1">
      <c r="A737" s="241">
        <v>2020</v>
      </c>
      <c r="B737" s="744" t="str">
        <f t="shared" si="181"/>
        <v>R2</v>
      </c>
      <c r="C737" s="242" t="s">
        <v>8137</v>
      </c>
      <c r="D737" s="243" t="s">
        <v>8677</v>
      </c>
      <c r="E737" s="244">
        <v>180</v>
      </c>
      <c r="F737" s="245">
        <v>4</v>
      </c>
      <c r="G737" s="246">
        <v>184</v>
      </c>
      <c r="H737" s="243" t="s">
        <v>8678</v>
      </c>
    </row>
    <row r="738" spans="1:8" ht="18" customHeight="1">
      <c r="A738" s="241">
        <v>2020</v>
      </c>
      <c r="B738" s="744" t="str">
        <f t="shared" si="181"/>
        <v>R2</v>
      </c>
      <c r="C738" s="242" t="s">
        <v>8143</v>
      </c>
      <c r="D738" s="243" t="s">
        <v>8679</v>
      </c>
      <c r="E738" s="244">
        <v>26</v>
      </c>
      <c r="F738" s="245">
        <v>0</v>
      </c>
      <c r="G738" s="246">
        <v>26</v>
      </c>
      <c r="H738" s="243" t="s">
        <v>8680</v>
      </c>
    </row>
    <row r="739" spans="1:8" ht="18" customHeight="1">
      <c r="A739" s="241">
        <v>2020</v>
      </c>
      <c r="B739" s="744" t="str">
        <f t="shared" si="181"/>
        <v>R2</v>
      </c>
      <c r="C739" s="242" t="s">
        <v>8145</v>
      </c>
      <c r="D739" s="243" t="s">
        <v>8681</v>
      </c>
      <c r="E739" s="244">
        <v>45</v>
      </c>
      <c r="F739" s="245">
        <v>0</v>
      </c>
      <c r="G739" s="246">
        <v>45</v>
      </c>
      <c r="H739" s="243"/>
    </row>
    <row r="740" spans="1:8" ht="18" customHeight="1">
      <c r="A740" s="241">
        <v>2020</v>
      </c>
      <c r="B740" s="744" t="str">
        <f t="shared" si="181"/>
        <v>R2</v>
      </c>
      <c r="C740" s="242" t="s">
        <v>8140</v>
      </c>
      <c r="D740" s="243" t="s">
        <v>8682</v>
      </c>
      <c r="E740" s="244">
        <v>70</v>
      </c>
      <c r="F740" s="245">
        <v>0</v>
      </c>
      <c r="G740" s="246">
        <v>70</v>
      </c>
      <c r="H740" s="243" t="s">
        <v>8683</v>
      </c>
    </row>
    <row r="741" spans="1:8" ht="18" customHeight="1">
      <c r="A741" s="241">
        <v>2020</v>
      </c>
      <c r="B741" s="744" t="str">
        <f t="shared" si="181"/>
        <v>R2</v>
      </c>
      <c r="C741" s="242" t="s">
        <v>8285</v>
      </c>
      <c r="D741" s="243" t="s">
        <v>8684</v>
      </c>
      <c r="E741" s="244">
        <v>30</v>
      </c>
      <c r="F741" s="245">
        <v>0</v>
      </c>
      <c r="G741" s="246">
        <v>30</v>
      </c>
      <c r="H741" s="243" t="s">
        <v>8272</v>
      </c>
    </row>
    <row r="742" spans="1:8" ht="18" customHeight="1">
      <c r="A742" s="241">
        <v>2020</v>
      </c>
      <c r="B742" s="744" t="str">
        <f t="shared" si="181"/>
        <v>R2</v>
      </c>
      <c r="C742" s="242" t="s">
        <v>8146</v>
      </c>
      <c r="D742" s="243" t="s">
        <v>8685</v>
      </c>
      <c r="E742" s="244">
        <v>15</v>
      </c>
      <c r="F742" s="245">
        <v>0</v>
      </c>
      <c r="G742" s="246">
        <v>15</v>
      </c>
      <c r="H742" s="243" t="s">
        <v>8686</v>
      </c>
    </row>
    <row r="743" spans="1:8" ht="18" customHeight="1">
      <c r="A743" s="241">
        <v>2020</v>
      </c>
      <c r="B743" s="744" t="str">
        <f t="shared" si="181"/>
        <v>R2</v>
      </c>
      <c r="C743" s="242" t="s">
        <v>8147</v>
      </c>
      <c r="D743" s="243" t="s">
        <v>8687</v>
      </c>
      <c r="E743" s="244">
        <v>24</v>
      </c>
      <c r="F743" s="245">
        <v>0</v>
      </c>
      <c r="G743" s="246">
        <v>24</v>
      </c>
      <c r="H743" s="243" t="s">
        <v>8688</v>
      </c>
    </row>
    <row r="744" spans="1:8" ht="18" customHeight="1">
      <c r="A744" s="241">
        <v>2020</v>
      </c>
      <c r="B744" s="744" t="str">
        <f t="shared" si="181"/>
        <v>R2</v>
      </c>
      <c r="C744" s="242" t="s">
        <v>8335</v>
      </c>
      <c r="D744" s="243" t="s">
        <v>8652</v>
      </c>
      <c r="E744" s="244">
        <v>52</v>
      </c>
      <c r="F744" s="245">
        <v>3</v>
      </c>
      <c r="G744" s="246">
        <v>55</v>
      </c>
      <c r="H744" s="243" t="s">
        <v>8689</v>
      </c>
    </row>
    <row r="745" spans="1:8" ht="18" customHeight="1">
      <c r="A745" s="241">
        <v>2020</v>
      </c>
      <c r="B745" s="744" t="str">
        <f t="shared" si="181"/>
        <v>R2</v>
      </c>
      <c r="C745" s="242" t="s">
        <v>8148</v>
      </c>
      <c r="D745" s="243" t="s">
        <v>8295</v>
      </c>
      <c r="E745" s="244">
        <v>25</v>
      </c>
      <c r="F745" s="245">
        <v>0</v>
      </c>
      <c r="G745" s="246">
        <v>25</v>
      </c>
      <c r="H745" s="243" t="s">
        <v>8284</v>
      </c>
    </row>
    <row r="746" spans="1:8" ht="18" customHeight="1">
      <c r="A746" s="241">
        <v>2020</v>
      </c>
      <c r="B746" s="744" t="str">
        <f t="shared" si="181"/>
        <v>R2</v>
      </c>
      <c r="C746" s="242" t="s">
        <v>8151</v>
      </c>
      <c r="D746" s="243" t="s">
        <v>8690</v>
      </c>
      <c r="E746" s="244">
        <v>44</v>
      </c>
      <c r="F746" s="245">
        <v>6</v>
      </c>
      <c r="G746" s="246">
        <v>50</v>
      </c>
      <c r="H746" s="243" t="s">
        <v>8691</v>
      </c>
    </row>
    <row r="747" spans="1:8" ht="18" customHeight="1">
      <c r="A747" s="241">
        <v>2020</v>
      </c>
      <c r="B747" s="744" t="str">
        <f t="shared" si="181"/>
        <v>R2</v>
      </c>
      <c r="C747" s="242" t="s">
        <v>8142</v>
      </c>
      <c r="D747" s="243" t="s">
        <v>8692</v>
      </c>
      <c r="E747" s="244">
        <v>78</v>
      </c>
      <c r="F747" s="245">
        <v>0</v>
      </c>
      <c r="G747" s="246">
        <v>78</v>
      </c>
      <c r="H747" s="243" t="s">
        <v>8693</v>
      </c>
    </row>
    <row r="748" spans="1:8" ht="18" customHeight="1">
      <c r="A748" s="241">
        <v>2020</v>
      </c>
      <c r="B748" s="744" t="str">
        <f t="shared" si="181"/>
        <v>R2</v>
      </c>
      <c r="C748" s="242" t="s">
        <v>8152</v>
      </c>
      <c r="D748" s="243" t="s">
        <v>8694</v>
      </c>
      <c r="E748" s="244">
        <v>38</v>
      </c>
      <c r="F748" s="245">
        <v>0</v>
      </c>
      <c r="G748" s="246">
        <v>38</v>
      </c>
      <c r="H748" s="243" t="s">
        <v>8695</v>
      </c>
    </row>
    <row r="749" spans="1:8" ht="18" customHeight="1">
      <c r="A749" s="241">
        <v>2020</v>
      </c>
      <c r="B749" s="744" t="str">
        <f t="shared" si="181"/>
        <v>R2</v>
      </c>
      <c r="C749" s="242" t="s">
        <v>8134</v>
      </c>
      <c r="D749" s="243" t="s">
        <v>8696</v>
      </c>
      <c r="E749" s="244">
        <v>26</v>
      </c>
      <c r="F749" s="245">
        <v>0</v>
      </c>
      <c r="G749" s="246">
        <v>26</v>
      </c>
      <c r="H749" s="243" t="s">
        <v>8253</v>
      </c>
    </row>
    <row r="750" spans="1:8" ht="18" customHeight="1">
      <c r="A750" s="241">
        <v>2020</v>
      </c>
      <c r="B750" s="744" t="str">
        <f t="shared" si="181"/>
        <v>R2</v>
      </c>
      <c r="C750" s="242" t="s">
        <v>8133</v>
      </c>
      <c r="D750" s="243" t="s">
        <v>8658</v>
      </c>
      <c r="E750" s="244">
        <v>11</v>
      </c>
      <c r="F750" s="245">
        <v>0</v>
      </c>
      <c r="G750" s="246">
        <v>11</v>
      </c>
      <c r="H750" s="243" t="s">
        <v>8697</v>
      </c>
    </row>
    <row r="751" spans="1:8" ht="18" customHeight="1">
      <c r="A751" s="241">
        <v>2021</v>
      </c>
      <c r="B751" s="744" t="str">
        <f t="shared" si="181"/>
        <v>R3</v>
      </c>
      <c r="C751" s="242" t="s">
        <v>8135</v>
      </c>
      <c r="D751" s="243" t="s">
        <v>8660</v>
      </c>
      <c r="E751" s="244">
        <v>232</v>
      </c>
      <c r="F751" s="245">
        <v>20</v>
      </c>
      <c r="G751" s="246">
        <v>252</v>
      </c>
      <c r="H751" s="243" t="s">
        <v>8698</v>
      </c>
    </row>
    <row r="752" spans="1:8" ht="18" customHeight="1">
      <c r="A752" s="241">
        <v>2021</v>
      </c>
      <c r="B752" s="744" t="str">
        <f t="shared" si="181"/>
        <v>R3</v>
      </c>
      <c r="C752" s="242" t="s">
        <v>8135</v>
      </c>
      <c r="D752" s="243" t="s">
        <v>8629</v>
      </c>
      <c r="E752" s="244">
        <v>118</v>
      </c>
      <c r="F752" s="245">
        <v>0</v>
      </c>
      <c r="G752" s="246">
        <v>118</v>
      </c>
      <c r="H752" s="243" t="s">
        <v>8251</v>
      </c>
    </row>
    <row r="753" spans="1:8" ht="18" customHeight="1">
      <c r="A753" s="241">
        <v>2021</v>
      </c>
      <c r="B753" s="744" t="str">
        <f t="shared" si="181"/>
        <v>R3</v>
      </c>
      <c r="C753" s="242" t="s">
        <v>8280</v>
      </c>
      <c r="D753" s="243" t="s">
        <v>8172</v>
      </c>
      <c r="E753" s="244">
        <v>73</v>
      </c>
      <c r="F753" s="245">
        <v>3</v>
      </c>
      <c r="G753" s="246">
        <v>76</v>
      </c>
      <c r="H753" s="243" t="s">
        <v>8662</v>
      </c>
    </row>
    <row r="754" spans="1:8" ht="18" customHeight="1">
      <c r="A754" s="241">
        <v>2021</v>
      </c>
      <c r="B754" s="744" t="str">
        <f t="shared" si="181"/>
        <v>R3</v>
      </c>
      <c r="C754" s="242" t="s">
        <v>8280</v>
      </c>
      <c r="D754" s="243" t="s">
        <v>8663</v>
      </c>
      <c r="E754" s="244">
        <v>35</v>
      </c>
      <c r="F754" s="245">
        <v>0</v>
      </c>
      <c r="G754" s="246">
        <v>35</v>
      </c>
      <c r="H754" s="243" t="s">
        <v>8664</v>
      </c>
    </row>
    <row r="755" spans="1:8" ht="18" customHeight="1">
      <c r="A755" s="241">
        <v>2021</v>
      </c>
      <c r="B755" s="744" t="str">
        <f t="shared" si="181"/>
        <v>R3</v>
      </c>
      <c r="C755" s="242" t="s">
        <v>8330</v>
      </c>
      <c r="D755" s="243" t="s">
        <v>8665</v>
      </c>
      <c r="E755" s="244">
        <v>0</v>
      </c>
      <c r="F755" s="245">
        <v>0</v>
      </c>
      <c r="G755" s="246">
        <v>0</v>
      </c>
      <c r="H755" s="243" t="s">
        <v>8699</v>
      </c>
    </row>
    <row r="756" spans="1:8" ht="18" customHeight="1">
      <c r="A756" s="241">
        <v>2021</v>
      </c>
      <c r="B756" s="744" t="str">
        <f t="shared" si="181"/>
        <v>R3</v>
      </c>
      <c r="C756" s="242" t="s">
        <v>8330</v>
      </c>
      <c r="D756" s="243" t="s">
        <v>8634</v>
      </c>
      <c r="E756" s="244">
        <v>8</v>
      </c>
      <c r="F756" s="245">
        <v>0</v>
      </c>
      <c r="G756" s="246">
        <v>8</v>
      </c>
      <c r="H756" s="243" t="s">
        <v>8666</v>
      </c>
    </row>
    <row r="757" spans="1:8" ht="18" customHeight="1">
      <c r="A757" s="241">
        <v>2021</v>
      </c>
      <c r="B757" s="744" t="str">
        <f t="shared" si="181"/>
        <v>R3</v>
      </c>
      <c r="C757" s="242" t="s">
        <v>8136</v>
      </c>
      <c r="D757" s="243" t="s">
        <v>8667</v>
      </c>
      <c r="E757" s="244">
        <v>178</v>
      </c>
      <c r="F757" s="245">
        <v>9</v>
      </c>
      <c r="G757" s="246">
        <v>187</v>
      </c>
      <c r="H757" s="243" t="s">
        <v>8700</v>
      </c>
    </row>
    <row r="758" spans="1:8" ht="18" customHeight="1">
      <c r="A758" s="241">
        <v>2021</v>
      </c>
      <c r="B758" s="744" t="str">
        <f t="shared" si="181"/>
        <v>R3</v>
      </c>
      <c r="C758" s="242" t="s">
        <v>8136</v>
      </c>
      <c r="D758" s="243" t="s">
        <v>8220</v>
      </c>
      <c r="E758" s="244">
        <v>0</v>
      </c>
      <c r="F758" s="245">
        <v>36</v>
      </c>
      <c r="G758" s="246">
        <v>36</v>
      </c>
      <c r="H758" s="243" t="s">
        <v>8581</v>
      </c>
    </row>
    <row r="759" spans="1:8" ht="18" customHeight="1">
      <c r="A759" s="241">
        <v>2021</v>
      </c>
      <c r="B759" s="744" t="str">
        <f t="shared" si="181"/>
        <v>R3</v>
      </c>
      <c r="C759" s="242" t="s">
        <v>8290</v>
      </c>
      <c r="D759" s="243" t="s">
        <v>8670</v>
      </c>
      <c r="E759" s="244">
        <v>62</v>
      </c>
      <c r="F759" s="245">
        <v>4</v>
      </c>
      <c r="G759" s="246">
        <v>66</v>
      </c>
      <c r="H759" s="243" t="s">
        <v>8638</v>
      </c>
    </row>
    <row r="760" spans="1:8" ht="18" customHeight="1">
      <c r="A760" s="241">
        <v>2021</v>
      </c>
      <c r="B760" s="744" t="str">
        <f t="shared" si="181"/>
        <v>R3</v>
      </c>
      <c r="C760" s="242" t="s">
        <v>8138</v>
      </c>
      <c r="D760" s="243" t="s">
        <v>8672</v>
      </c>
      <c r="E760" s="244">
        <v>4</v>
      </c>
      <c r="F760" s="245">
        <v>0</v>
      </c>
      <c r="G760" s="246">
        <v>4</v>
      </c>
      <c r="H760" s="243" t="s">
        <v>8701</v>
      </c>
    </row>
    <row r="761" spans="1:8" ht="18" customHeight="1">
      <c r="A761" s="241">
        <v>2021</v>
      </c>
      <c r="B761" s="744" t="str">
        <f t="shared" si="181"/>
        <v>R3</v>
      </c>
      <c r="C761" s="242" t="s">
        <v>8149</v>
      </c>
      <c r="D761" s="243" t="s">
        <v>8674</v>
      </c>
      <c r="E761" s="244">
        <v>39</v>
      </c>
      <c r="F761" s="245">
        <v>3</v>
      </c>
      <c r="G761" s="246">
        <v>42</v>
      </c>
      <c r="H761" s="243" t="s">
        <v>8702</v>
      </c>
    </row>
    <row r="762" spans="1:8" ht="18" customHeight="1">
      <c r="A762" s="241">
        <v>2021</v>
      </c>
      <c r="B762" s="744" t="str">
        <f t="shared" si="181"/>
        <v>R3</v>
      </c>
      <c r="C762" s="242" t="s">
        <v>8150</v>
      </c>
      <c r="D762" s="243" t="s">
        <v>8641</v>
      </c>
      <c r="E762" s="244">
        <v>26</v>
      </c>
      <c r="F762" s="245">
        <v>0</v>
      </c>
      <c r="G762" s="246">
        <v>26</v>
      </c>
      <c r="H762" s="243" t="s">
        <v>8703</v>
      </c>
    </row>
    <row r="763" spans="1:8" ht="18" customHeight="1">
      <c r="A763" s="241">
        <v>2021</v>
      </c>
      <c r="B763" s="744" t="str">
        <f t="shared" si="181"/>
        <v>R3</v>
      </c>
      <c r="C763" s="242" t="s">
        <v>8139</v>
      </c>
      <c r="D763" s="243" t="s">
        <v>8643</v>
      </c>
      <c r="E763" s="244">
        <v>76</v>
      </c>
      <c r="F763" s="245">
        <v>3</v>
      </c>
      <c r="G763" s="246">
        <v>79</v>
      </c>
      <c r="H763" s="243" t="s">
        <v>8704</v>
      </c>
    </row>
    <row r="764" spans="1:8" ht="18" customHeight="1">
      <c r="A764" s="241">
        <v>2021</v>
      </c>
      <c r="B764" s="744" t="str">
        <f t="shared" si="181"/>
        <v>R3</v>
      </c>
      <c r="C764" s="242" t="s">
        <v>8137</v>
      </c>
      <c r="D764" s="243" t="s">
        <v>8677</v>
      </c>
      <c r="E764" s="244">
        <v>157</v>
      </c>
      <c r="F764" s="245">
        <v>5</v>
      </c>
      <c r="G764" s="246">
        <v>162</v>
      </c>
      <c r="H764" s="243" t="s">
        <v>8705</v>
      </c>
    </row>
    <row r="765" spans="1:8" ht="18" customHeight="1">
      <c r="A765" s="241">
        <v>2021</v>
      </c>
      <c r="B765" s="744" t="str">
        <f t="shared" si="181"/>
        <v>R3</v>
      </c>
      <c r="C765" s="242" t="s">
        <v>8143</v>
      </c>
      <c r="D765" s="243" t="s">
        <v>8679</v>
      </c>
      <c r="E765" s="244">
        <v>26</v>
      </c>
      <c r="F765" s="245">
        <v>0</v>
      </c>
      <c r="G765" s="246">
        <v>26</v>
      </c>
      <c r="H765" s="243" t="s">
        <v>8680</v>
      </c>
    </row>
    <row r="766" spans="1:8" ht="18" customHeight="1">
      <c r="A766" s="241">
        <v>2021</v>
      </c>
      <c r="B766" s="744" t="str">
        <f t="shared" si="181"/>
        <v>R3</v>
      </c>
      <c r="C766" s="242" t="s">
        <v>8145</v>
      </c>
      <c r="D766" s="243" t="s">
        <v>8681</v>
      </c>
      <c r="E766" s="244">
        <v>50</v>
      </c>
      <c r="F766" s="245">
        <v>0</v>
      </c>
      <c r="G766" s="246">
        <v>50</v>
      </c>
      <c r="H766" s="243"/>
    </row>
    <row r="767" spans="1:8" ht="18" customHeight="1">
      <c r="A767" s="241">
        <v>2021</v>
      </c>
      <c r="B767" s="744" t="str">
        <f t="shared" si="181"/>
        <v>R3</v>
      </c>
      <c r="C767" s="242" t="s">
        <v>8140</v>
      </c>
      <c r="D767" s="243" t="s">
        <v>8682</v>
      </c>
      <c r="E767" s="244">
        <v>133</v>
      </c>
      <c r="F767" s="245">
        <v>3</v>
      </c>
      <c r="G767" s="246">
        <v>136</v>
      </c>
      <c r="H767" s="243" t="s">
        <v>8706</v>
      </c>
    </row>
    <row r="768" spans="1:8" ht="18" customHeight="1">
      <c r="A768" s="241">
        <v>2021</v>
      </c>
      <c r="B768" s="744" t="str">
        <f t="shared" si="181"/>
        <v>R3</v>
      </c>
      <c r="C768" s="242" t="s">
        <v>8285</v>
      </c>
      <c r="D768" s="243" t="s">
        <v>8684</v>
      </c>
      <c r="E768" s="244">
        <v>35</v>
      </c>
      <c r="F768" s="245">
        <v>0</v>
      </c>
      <c r="G768" s="246">
        <v>35</v>
      </c>
      <c r="H768" s="243" t="s">
        <v>8281</v>
      </c>
    </row>
    <row r="769" spans="1:8" ht="18" customHeight="1">
      <c r="A769" s="241">
        <v>2021</v>
      </c>
      <c r="B769" s="744" t="str">
        <f t="shared" si="181"/>
        <v>R3</v>
      </c>
      <c r="C769" s="242" t="s">
        <v>8146</v>
      </c>
      <c r="D769" s="243" t="s">
        <v>8685</v>
      </c>
      <c r="E769" s="244">
        <v>6</v>
      </c>
      <c r="F769" s="245">
        <v>0</v>
      </c>
      <c r="G769" s="246">
        <v>6</v>
      </c>
      <c r="H769" s="243" t="s">
        <v>8707</v>
      </c>
    </row>
    <row r="770" spans="1:8" ht="18" customHeight="1">
      <c r="A770" s="241">
        <v>2021</v>
      </c>
      <c r="B770" s="744" t="str">
        <f t="shared" si="181"/>
        <v>R3</v>
      </c>
      <c r="C770" s="242" t="s">
        <v>8147</v>
      </c>
      <c r="D770" s="243" t="s">
        <v>8687</v>
      </c>
      <c r="E770" s="244">
        <v>16</v>
      </c>
      <c r="F770" s="245">
        <v>0</v>
      </c>
      <c r="G770" s="246">
        <v>16</v>
      </c>
      <c r="H770" s="243" t="s">
        <v>8708</v>
      </c>
    </row>
    <row r="771" spans="1:8" ht="18" customHeight="1">
      <c r="A771" s="241">
        <v>2021</v>
      </c>
      <c r="B771" s="744" t="str">
        <f t="shared" si="181"/>
        <v>R3</v>
      </c>
      <c r="C771" s="242" t="s">
        <v>8335</v>
      </c>
      <c r="D771" s="243" t="s">
        <v>8652</v>
      </c>
      <c r="E771" s="244">
        <v>52</v>
      </c>
      <c r="F771" s="245">
        <v>3</v>
      </c>
      <c r="G771" s="246">
        <v>55</v>
      </c>
      <c r="H771" s="243" t="s">
        <v>8709</v>
      </c>
    </row>
    <row r="772" spans="1:8" ht="18" customHeight="1">
      <c r="A772" s="241">
        <v>2021</v>
      </c>
      <c r="B772" s="744" t="str">
        <f t="shared" si="181"/>
        <v>R3</v>
      </c>
      <c r="C772" s="242" t="s">
        <v>8148</v>
      </c>
      <c r="D772" s="243" t="s">
        <v>8295</v>
      </c>
      <c r="E772" s="244">
        <v>18</v>
      </c>
      <c r="F772" s="245">
        <v>1</v>
      </c>
      <c r="G772" s="246">
        <v>19</v>
      </c>
      <c r="H772" s="243" t="s">
        <v>8251</v>
      </c>
    </row>
    <row r="773" spans="1:8" ht="18" customHeight="1">
      <c r="A773" s="241">
        <v>2021</v>
      </c>
      <c r="B773" s="744" t="str">
        <f t="shared" si="181"/>
        <v>R3</v>
      </c>
      <c r="C773" s="242" t="s">
        <v>8151</v>
      </c>
      <c r="D773" s="243" t="s">
        <v>8690</v>
      </c>
      <c r="E773" s="244">
        <v>36</v>
      </c>
      <c r="F773" s="245">
        <v>3</v>
      </c>
      <c r="G773" s="246">
        <v>39</v>
      </c>
      <c r="H773" s="243" t="s">
        <v>8710</v>
      </c>
    </row>
    <row r="774" spans="1:8" ht="18" customHeight="1">
      <c r="A774" s="241">
        <v>2021</v>
      </c>
      <c r="B774" s="744" t="str">
        <f t="shared" si="181"/>
        <v>R3</v>
      </c>
      <c r="C774" s="242" t="s">
        <v>8142</v>
      </c>
      <c r="D774" s="243" t="s">
        <v>8692</v>
      </c>
      <c r="E774" s="244">
        <v>61</v>
      </c>
      <c r="F774" s="245">
        <v>0</v>
      </c>
      <c r="G774" s="246">
        <v>61</v>
      </c>
      <c r="H774" s="243" t="s">
        <v>8711</v>
      </c>
    </row>
    <row r="775" spans="1:8" ht="18" customHeight="1">
      <c r="A775" s="241">
        <v>2021</v>
      </c>
      <c r="B775" s="744" t="str">
        <f t="shared" si="181"/>
        <v>R3</v>
      </c>
      <c r="C775" s="242" t="s">
        <v>8152</v>
      </c>
      <c r="D775" s="243" t="s">
        <v>8694</v>
      </c>
      <c r="E775" s="244">
        <v>26</v>
      </c>
      <c r="F775" s="245">
        <v>1</v>
      </c>
      <c r="G775" s="246">
        <v>27</v>
      </c>
      <c r="H775" s="243" t="s">
        <v>8712</v>
      </c>
    </row>
    <row r="776" spans="1:8" ht="18" customHeight="1">
      <c r="A776" s="241">
        <v>2021</v>
      </c>
      <c r="B776" s="744" t="str">
        <f t="shared" si="181"/>
        <v>R3</v>
      </c>
      <c r="C776" s="242" t="s">
        <v>8134</v>
      </c>
      <c r="D776" s="243" t="s">
        <v>8696</v>
      </c>
      <c r="E776" s="244">
        <v>16</v>
      </c>
      <c r="F776" s="245">
        <v>0</v>
      </c>
      <c r="G776" s="246">
        <v>16</v>
      </c>
      <c r="H776" s="243" t="s">
        <v>8253</v>
      </c>
    </row>
    <row r="777" spans="1:8" ht="18" customHeight="1">
      <c r="A777" s="241">
        <v>2021</v>
      </c>
      <c r="B777" s="744" t="str">
        <f t="shared" si="181"/>
        <v>R3</v>
      </c>
      <c r="C777" s="242" t="s">
        <v>8133</v>
      </c>
      <c r="D777" s="243" t="s">
        <v>8658</v>
      </c>
      <c r="E777" s="244">
        <v>5</v>
      </c>
      <c r="F777" s="245">
        <v>0</v>
      </c>
      <c r="G777" s="246">
        <v>5</v>
      </c>
      <c r="H777" s="243" t="s">
        <v>8659</v>
      </c>
    </row>
    <row r="778" spans="1:8" ht="18" customHeight="1">
      <c r="A778" s="241">
        <v>2022</v>
      </c>
      <c r="B778" s="744" t="str">
        <f t="shared" si="181"/>
        <v>R4</v>
      </c>
      <c r="C778" s="242" t="s">
        <v>8135</v>
      </c>
      <c r="D778" s="243" t="s">
        <v>8660</v>
      </c>
      <c r="E778" s="244">
        <v>194</v>
      </c>
      <c r="F778" s="245">
        <v>20</v>
      </c>
      <c r="G778" s="246">
        <v>214</v>
      </c>
      <c r="H778" s="243" t="s">
        <v>8713</v>
      </c>
    </row>
    <row r="779" spans="1:8" ht="18" customHeight="1">
      <c r="A779" s="241">
        <v>2022</v>
      </c>
      <c r="B779" s="744" t="str">
        <f t="shared" ref="B779:B842" si="182">TEXT(DATE(A779,4,1),"ge")</f>
        <v>R4</v>
      </c>
      <c r="C779" s="242" t="s">
        <v>8135</v>
      </c>
      <c r="D779" s="243" t="s">
        <v>8629</v>
      </c>
      <c r="E779" s="244">
        <v>80</v>
      </c>
      <c r="F779" s="245">
        <v>0</v>
      </c>
      <c r="G779" s="246">
        <v>80</v>
      </c>
      <c r="H779" s="243" t="s">
        <v>8311</v>
      </c>
    </row>
    <row r="780" spans="1:8" ht="18" customHeight="1">
      <c r="A780" s="241">
        <v>2022</v>
      </c>
      <c r="B780" s="744" t="str">
        <f t="shared" si="182"/>
        <v>R4</v>
      </c>
      <c r="C780" s="242" t="s">
        <v>8280</v>
      </c>
      <c r="D780" s="243" t="s">
        <v>8172</v>
      </c>
      <c r="E780" s="244">
        <v>89</v>
      </c>
      <c r="F780" s="245">
        <v>3</v>
      </c>
      <c r="G780" s="246">
        <v>92</v>
      </c>
      <c r="H780" s="243" t="s">
        <v>8714</v>
      </c>
    </row>
    <row r="781" spans="1:8" ht="18" customHeight="1">
      <c r="A781" s="241">
        <v>2022</v>
      </c>
      <c r="B781" s="744" t="str">
        <f t="shared" si="182"/>
        <v>R4</v>
      </c>
      <c r="C781" s="242" t="s">
        <v>8280</v>
      </c>
      <c r="D781" s="243" t="s">
        <v>8663</v>
      </c>
      <c r="E781" s="244">
        <v>37</v>
      </c>
      <c r="F781" s="245">
        <v>0</v>
      </c>
      <c r="G781" s="246">
        <v>37</v>
      </c>
      <c r="H781" s="243" t="s">
        <v>8715</v>
      </c>
    </row>
    <row r="782" spans="1:8" ht="18" customHeight="1">
      <c r="A782" s="241">
        <v>2022</v>
      </c>
      <c r="B782" s="744" t="str">
        <f t="shared" si="182"/>
        <v>R4</v>
      </c>
      <c r="C782" s="242" t="s">
        <v>8330</v>
      </c>
      <c r="D782" s="243" t="s">
        <v>8665</v>
      </c>
      <c r="E782" s="244">
        <v>51</v>
      </c>
      <c r="F782" s="245">
        <v>0</v>
      </c>
      <c r="G782" s="246">
        <v>51</v>
      </c>
      <c r="H782" s="243"/>
    </row>
    <row r="783" spans="1:8" ht="18" customHeight="1">
      <c r="A783" s="241">
        <v>2022</v>
      </c>
      <c r="B783" s="744" t="str">
        <f t="shared" si="182"/>
        <v>R4</v>
      </c>
      <c r="C783" s="242" t="s">
        <v>8330</v>
      </c>
      <c r="D783" s="243" t="s">
        <v>8634</v>
      </c>
      <c r="E783" s="244">
        <v>7</v>
      </c>
      <c r="F783" s="245">
        <v>0</v>
      </c>
      <c r="G783" s="246">
        <v>7</v>
      </c>
      <c r="H783" s="243" t="s">
        <v>8716</v>
      </c>
    </row>
    <row r="784" spans="1:8" ht="18" customHeight="1">
      <c r="A784" s="241">
        <v>2022</v>
      </c>
      <c r="B784" s="744" t="str">
        <f t="shared" si="182"/>
        <v>R4</v>
      </c>
      <c r="C784" s="242" t="s">
        <v>8136</v>
      </c>
      <c r="D784" s="243" t="s">
        <v>8667</v>
      </c>
      <c r="E784" s="244">
        <v>178</v>
      </c>
      <c r="F784" s="245">
        <v>9</v>
      </c>
      <c r="G784" s="246">
        <v>187</v>
      </c>
      <c r="H784" s="243" t="s">
        <v>8717</v>
      </c>
    </row>
    <row r="785" spans="1:8" ht="18" customHeight="1">
      <c r="A785" s="241">
        <v>2022</v>
      </c>
      <c r="B785" s="744" t="str">
        <f t="shared" si="182"/>
        <v>R4</v>
      </c>
      <c r="C785" s="242" t="s">
        <v>8136</v>
      </c>
      <c r="D785" s="243" t="s">
        <v>8220</v>
      </c>
      <c r="E785" s="244">
        <v>0</v>
      </c>
      <c r="F785" s="245">
        <v>37</v>
      </c>
      <c r="G785" s="246">
        <v>37</v>
      </c>
      <c r="H785" s="243" t="s">
        <v>8604</v>
      </c>
    </row>
    <row r="786" spans="1:8" ht="18" customHeight="1">
      <c r="A786" s="241">
        <v>2022</v>
      </c>
      <c r="B786" s="744" t="str">
        <f t="shared" si="182"/>
        <v>R4</v>
      </c>
      <c r="C786" s="242" t="s">
        <v>8290</v>
      </c>
      <c r="D786" s="243" t="s">
        <v>8670</v>
      </c>
      <c r="E786" s="244">
        <v>43</v>
      </c>
      <c r="F786" s="245">
        <v>0</v>
      </c>
      <c r="G786" s="246">
        <v>43</v>
      </c>
      <c r="H786" s="243" t="s">
        <v>8638</v>
      </c>
    </row>
    <row r="787" spans="1:8" ht="18" customHeight="1">
      <c r="A787" s="241">
        <v>2022</v>
      </c>
      <c r="B787" s="744" t="str">
        <f t="shared" si="182"/>
        <v>R4</v>
      </c>
      <c r="C787" s="242" t="s">
        <v>8138</v>
      </c>
      <c r="D787" s="243" t="s">
        <v>8672</v>
      </c>
      <c r="E787" s="244">
        <v>3</v>
      </c>
      <c r="F787" s="245">
        <v>0</v>
      </c>
      <c r="G787" s="246">
        <v>3</v>
      </c>
      <c r="H787" s="243" t="s">
        <v>8718</v>
      </c>
    </row>
    <row r="788" spans="1:8" ht="18" customHeight="1">
      <c r="A788" s="241">
        <v>2022</v>
      </c>
      <c r="B788" s="744" t="str">
        <f t="shared" si="182"/>
        <v>R4</v>
      </c>
      <c r="C788" s="242" t="s">
        <v>8149</v>
      </c>
      <c r="D788" s="243" t="s">
        <v>8674</v>
      </c>
      <c r="E788" s="244">
        <v>48</v>
      </c>
      <c r="F788" s="245">
        <v>0</v>
      </c>
      <c r="G788" s="246">
        <v>48</v>
      </c>
      <c r="H788" s="243" t="s">
        <v>8719</v>
      </c>
    </row>
    <row r="789" spans="1:8" ht="18" customHeight="1">
      <c r="A789" s="241">
        <v>2022</v>
      </c>
      <c r="B789" s="744" t="str">
        <f t="shared" si="182"/>
        <v>R4</v>
      </c>
      <c r="C789" s="242" t="s">
        <v>8150</v>
      </c>
      <c r="D789" s="243" t="s">
        <v>8641</v>
      </c>
      <c r="E789" s="244">
        <v>26</v>
      </c>
      <c r="F789" s="245">
        <v>0</v>
      </c>
      <c r="G789" s="246">
        <v>26</v>
      </c>
      <c r="H789" s="243" t="s">
        <v>8720</v>
      </c>
    </row>
    <row r="790" spans="1:8" ht="18" customHeight="1">
      <c r="A790" s="241">
        <v>2022</v>
      </c>
      <c r="B790" s="744" t="str">
        <f t="shared" si="182"/>
        <v>R4</v>
      </c>
      <c r="C790" s="242" t="s">
        <v>8139</v>
      </c>
      <c r="D790" s="243" t="s">
        <v>8643</v>
      </c>
      <c r="E790" s="244">
        <v>56</v>
      </c>
      <c r="F790" s="245">
        <v>6</v>
      </c>
      <c r="G790" s="246">
        <v>62</v>
      </c>
      <c r="H790" s="243" t="s">
        <v>8721</v>
      </c>
    </row>
    <row r="791" spans="1:8" ht="18" customHeight="1">
      <c r="A791" s="241">
        <v>2022</v>
      </c>
      <c r="B791" s="744" t="str">
        <f t="shared" si="182"/>
        <v>R4</v>
      </c>
      <c r="C791" s="242" t="s">
        <v>8137</v>
      </c>
      <c r="D791" s="243" t="s">
        <v>8677</v>
      </c>
      <c r="E791" s="244">
        <v>147</v>
      </c>
      <c r="F791" s="245">
        <v>5</v>
      </c>
      <c r="G791" s="246">
        <v>152</v>
      </c>
      <c r="H791" s="243" t="s">
        <v>8722</v>
      </c>
    </row>
    <row r="792" spans="1:8" ht="18" customHeight="1">
      <c r="A792" s="241">
        <v>2022</v>
      </c>
      <c r="B792" s="744" t="str">
        <f t="shared" si="182"/>
        <v>R4</v>
      </c>
      <c r="C792" s="242" t="s">
        <v>8143</v>
      </c>
      <c r="D792" s="243" t="s">
        <v>8679</v>
      </c>
      <c r="E792" s="244">
        <v>25</v>
      </c>
      <c r="F792" s="245">
        <v>0</v>
      </c>
      <c r="G792" s="246">
        <v>25</v>
      </c>
      <c r="H792" s="243" t="s">
        <v>8680</v>
      </c>
    </row>
    <row r="793" spans="1:8" ht="18" customHeight="1">
      <c r="A793" s="241">
        <v>2022</v>
      </c>
      <c r="B793" s="744" t="str">
        <f t="shared" si="182"/>
        <v>R4</v>
      </c>
      <c r="C793" s="242" t="s">
        <v>8145</v>
      </c>
      <c r="D793" s="243" t="s">
        <v>8681</v>
      </c>
      <c r="E793" s="244">
        <v>48</v>
      </c>
      <c r="F793" s="245">
        <v>0</v>
      </c>
      <c r="G793" s="246">
        <v>48</v>
      </c>
      <c r="H793" s="243"/>
    </row>
    <row r="794" spans="1:8" ht="18" customHeight="1">
      <c r="A794" s="241">
        <v>2022</v>
      </c>
      <c r="B794" s="744" t="str">
        <f t="shared" si="182"/>
        <v>R4</v>
      </c>
      <c r="C794" s="242" t="s">
        <v>8140</v>
      </c>
      <c r="D794" s="243" t="s">
        <v>8682</v>
      </c>
      <c r="E794" s="244">
        <v>91</v>
      </c>
      <c r="F794" s="245">
        <v>4</v>
      </c>
      <c r="G794" s="246">
        <v>95</v>
      </c>
      <c r="H794" s="243" t="s">
        <v>8723</v>
      </c>
    </row>
    <row r="795" spans="1:8" ht="18" customHeight="1">
      <c r="A795" s="241">
        <v>2022</v>
      </c>
      <c r="B795" s="744" t="str">
        <f t="shared" si="182"/>
        <v>R4</v>
      </c>
      <c r="C795" s="242" t="s">
        <v>8285</v>
      </c>
      <c r="D795" s="243" t="s">
        <v>8684</v>
      </c>
      <c r="E795" s="244">
        <v>34</v>
      </c>
      <c r="F795" s="245">
        <v>0</v>
      </c>
      <c r="G795" s="246">
        <v>34</v>
      </c>
      <c r="H795" s="243" t="s">
        <v>8289</v>
      </c>
    </row>
    <row r="796" spans="1:8" ht="18" customHeight="1">
      <c r="A796" s="241">
        <v>2022</v>
      </c>
      <c r="B796" s="744" t="str">
        <f t="shared" si="182"/>
        <v>R4</v>
      </c>
      <c r="C796" s="242" t="s">
        <v>8146</v>
      </c>
      <c r="D796" s="243" t="s">
        <v>8685</v>
      </c>
      <c r="E796" s="244">
        <v>11</v>
      </c>
      <c r="F796" s="245">
        <v>0</v>
      </c>
      <c r="G796" s="246">
        <v>11</v>
      </c>
      <c r="H796" s="243" t="s">
        <v>8724</v>
      </c>
    </row>
    <row r="797" spans="1:8" ht="18" customHeight="1">
      <c r="A797" s="241">
        <v>2022</v>
      </c>
      <c r="B797" s="744" t="str">
        <f t="shared" si="182"/>
        <v>R4</v>
      </c>
      <c r="C797" s="242" t="s">
        <v>8147</v>
      </c>
      <c r="D797" s="243" t="s">
        <v>8687</v>
      </c>
      <c r="E797" s="244">
        <v>15</v>
      </c>
      <c r="F797" s="245">
        <v>0</v>
      </c>
      <c r="G797" s="246">
        <v>15</v>
      </c>
      <c r="H797" s="243" t="s">
        <v>8725</v>
      </c>
    </row>
    <row r="798" spans="1:8" ht="18" customHeight="1">
      <c r="A798" s="241">
        <v>2022</v>
      </c>
      <c r="B798" s="744" t="str">
        <f t="shared" si="182"/>
        <v>R4</v>
      </c>
      <c r="C798" s="242" t="s">
        <v>8335</v>
      </c>
      <c r="D798" s="243" t="s">
        <v>8652</v>
      </c>
      <c r="E798" s="244">
        <v>0</v>
      </c>
      <c r="F798" s="245">
        <v>0</v>
      </c>
      <c r="G798" s="246">
        <v>0</v>
      </c>
      <c r="H798" s="243" t="s">
        <v>8726</v>
      </c>
    </row>
    <row r="799" spans="1:8" ht="18" customHeight="1">
      <c r="A799" s="241">
        <v>2022</v>
      </c>
      <c r="B799" s="744" t="str">
        <f t="shared" si="182"/>
        <v>R4</v>
      </c>
      <c r="C799" s="242" t="s">
        <v>8148</v>
      </c>
      <c r="D799" s="243" t="s">
        <v>8295</v>
      </c>
      <c r="E799" s="244">
        <v>20</v>
      </c>
      <c r="F799" s="245">
        <v>0</v>
      </c>
      <c r="G799" s="246">
        <v>20</v>
      </c>
      <c r="H799" s="243" t="s">
        <v>8311</v>
      </c>
    </row>
    <row r="800" spans="1:8" ht="18" customHeight="1">
      <c r="A800" s="241">
        <v>2022</v>
      </c>
      <c r="B800" s="744" t="str">
        <f t="shared" si="182"/>
        <v>R4</v>
      </c>
      <c r="C800" s="242" t="s">
        <v>8151</v>
      </c>
      <c r="D800" s="243" t="s">
        <v>8690</v>
      </c>
      <c r="E800" s="244">
        <v>47</v>
      </c>
      <c r="F800" s="245">
        <v>3</v>
      </c>
      <c r="G800" s="246">
        <v>50</v>
      </c>
      <c r="H800" s="243" t="s">
        <v>8727</v>
      </c>
    </row>
    <row r="801" spans="1:8" ht="18" customHeight="1">
      <c r="A801" s="241">
        <v>2022</v>
      </c>
      <c r="B801" s="744" t="str">
        <f t="shared" si="182"/>
        <v>R4</v>
      </c>
      <c r="C801" s="242" t="s">
        <v>8142</v>
      </c>
      <c r="D801" s="243" t="s">
        <v>8692</v>
      </c>
      <c r="E801" s="244">
        <v>63</v>
      </c>
      <c r="F801" s="245">
        <v>0</v>
      </c>
      <c r="G801" s="246">
        <v>63</v>
      </c>
      <c r="H801" s="243" t="s">
        <v>8728</v>
      </c>
    </row>
    <row r="802" spans="1:8" ht="18" customHeight="1">
      <c r="A802" s="241">
        <v>2022</v>
      </c>
      <c r="B802" s="744" t="str">
        <f t="shared" si="182"/>
        <v>R4</v>
      </c>
      <c r="C802" s="242" t="s">
        <v>8152</v>
      </c>
      <c r="D802" s="243" t="s">
        <v>8694</v>
      </c>
      <c r="E802" s="244">
        <v>38</v>
      </c>
      <c r="F802" s="245">
        <v>0</v>
      </c>
      <c r="G802" s="246">
        <v>38</v>
      </c>
      <c r="H802" s="243" t="s">
        <v>8729</v>
      </c>
    </row>
    <row r="803" spans="1:8" ht="18" customHeight="1">
      <c r="A803" s="241">
        <v>2022</v>
      </c>
      <c r="B803" s="744" t="str">
        <f t="shared" si="182"/>
        <v>R4</v>
      </c>
      <c r="C803" s="242" t="s">
        <v>8134</v>
      </c>
      <c r="D803" s="243" t="s">
        <v>8696</v>
      </c>
      <c r="E803" s="244">
        <v>13</v>
      </c>
      <c r="F803" s="245">
        <v>0</v>
      </c>
      <c r="G803" s="246">
        <v>13</v>
      </c>
      <c r="H803" s="243" t="s">
        <v>8253</v>
      </c>
    </row>
    <row r="804" spans="1:8" ht="18" customHeight="1">
      <c r="A804" s="241">
        <v>2022</v>
      </c>
      <c r="B804" s="744" t="str">
        <f t="shared" si="182"/>
        <v>R4</v>
      </c>
      <c r="C804" s="242" t="s">
        <v>8133</v>
      </c>
      <c r="D804" s="243" t="s">
        <v>8658</v>
      </c>
      <c r="E804" s="244">
        <v>7</v>
      </c>
      <c r="F804" s="245">
        <v>0</v>
      </c>
      <c r="G804" s="246">
        <v>7</v>
      </c>
      <c r="H804" s="243" t="s">
        <v>8730</v>
      </c>
    </row>
    <row r="805" spans="1:8" ht="18" customHeight="1">
      <c r="A805" s="1122">
        <v>2023</v>
      </c>
      <c r="B805" s="1123" t="str">
        <f t="shared" si="182"/>
        <v>R5</v>
      </c>
      <c r="C805" s="242" t="s">
        <v>8135</v>
      </c>
      <c r="D805" s="243" t="s">
        <v>12700</v>
      </c>
      <c r="E805" s="244">
        <v>0</v>
      </c>
      <c r="F805" s="245">
        <v>0</v>
      </c>
      <c r="G805" s="246">
        <f>E805+F805</f>
        <v>0</v>
      </c>
      <c r="H805" s="243" t="s">
        <v>12701</v>
      </c>
    </row>
    <row r="806" spans="1:8" ht="18" customHeight="1">
      <c r="A806" s="1122">
        <v>2023</v>
      </c>
      <c r="B806" s="1123" t="str">
        <f t="shared" si="182"/>
        <v>R5</v>
      </c>
      <c r="C806" s="242" t="s">
        <v>8135</v>
      </c>
      <c r="D806" s="243" t="s">
        <v>8629</v>
      </c>
      <c r="E806" s="244">
        <v>102</v>
      </c>
      <c r="F806" s="245">
        <v>0</v>
      </c>
      <c r="G806" s="246">
        <f t="shared" ref="G806:G831" si="183">E806+F806</f>
        <v>102</v>
      </c>
      <c r="H806" s="243" t="s">
        <v>8333</v>
      </c>
    </row>
    <row r="807" spans="1:8" ht="18" customHeight="1">
      <c r="A807" s="1122">
        <v>2023</v>
      </c>
      <c r="B807" s="1123" t="str">
        <f t="shared" si="182"/>
        <v>R5</v>
      </c>
      <c r="C807" s="242" t="s">
        <v>8280</v>
      </c>
      <c r="D807" s="243" t="s">
        <v>8172</v>
      </c>
      <c r="E807" s="244">
        <v>109</v>
      </c>
      <c r="F807" s="245">
        <v>5</v>
      </c>
      <c r="G807" s="246">
        <f t="shared" si="183"/>
        <v>114</v>
      </c>
      <c r="H807" s="243" t="s">
        <v>12702</v>
      </c>
    </row>
    <row r="808" spans="1:8" ht="18" customHeight="1">
      <c r="A808" s="1122">
        <v>2023</v>
      </c>
      <c r="B808" s="1123" t="str">
        <f t="shared" si="182"/>
        <v>R5</v>
      </c>
      <c r="C808" s="242" t="s">
        <v>8280</v>
      </c>
      <c r="D808" s="243" t="s">
        <v>12703</v>
      </c>
      <c r="E808" s="244">
        <v>27</v>
      </c>
      <c r="F808" s="245">
        <v>0</v>
      </c>
      <c r="G808" s="246">
        <f t="shared" si="183"/>
        <v>27</v>
      </c>
      <c r="H808" s="243" t="s">
        <v>8715</v>
      </c>
    </row>
    <row r="809" spans="1:8" ht="18" customHeight="1">
      <c r="A809" s="1122">
        <v>2023</v>
      </c>
      <c r="B809" s="1123" t="str">
        <f t="shared" si="182"/>
        <v>R5</v>
      </c>
      <c r="C809" s="242" t="s">
        <v>8330</v>
      </c>
      <c r="D809" s="243" t="s">
        <v>12704</v>
      </c>
      <c r="E809" s="244">
        <v>0</v>
      </c>
      <c r="F809" s="245">
        <v>0</v>
      </c>
      <c r="G809" s="246">
        <f t="shared" si="183"/>
        <v>0</v>
      </c>
      <c r="H809" s="243" t="s">
        <v>12705</v>
      </c>
    </row>
    <row r="810" spans="1:8" ht="18" customHeight="1">
      <c r="A810" s="1122">
        <v>2023</v>
      </c>
      <c r="B810" s="1123" t="str">
        <f t="shared" si="182"/>
        <v>R5</v>
      </c>
      <c r="C810" s="242" t="s">
        <v>8330</v>
      </c>
      <c r="D810" s="243" t="s">
        <v>8634</v>
      </c>
      <c r="E810" s="244">
        <v>7</v>
      </c>
      <c r="F810" s="245">
        <v>0</v>
      </c>
      <c r="G810" s="246">
        <f t="shared" si="183"/>
        <v>7</v>
      </c>
      <c r="H810" s="243" t="s">
        <v>8716</v>
      </c>
    </row>
    <row r="811" spans="1:8" ht="18" customHeight="1">
      <c r="A811" s="1122">
        <v>2023</v>
      </c>
      <c r="B811" s="1123" t="str">
        <f t="shared" si="182"/>
        <v>R5</v>
      </c>
      <c r="C811" s="242" t="s">
        <v>8136</v>
      </c>
      <c r="D811" s="243" t="s">
        <v>12706</v>
      </c>
      <c r="E811" s="244">
        <v>152</v>
      </c>
      <c r="F811" s="245">
        <v>2</v>
      </c>
      <c r="G811" s="246">
        <f t="shared" si="183"/>
        <v>154</v>
      </c>
      <c r="H811" s="243" t="s">
        <v>12707</v>
      </c>
    </row>
    <row r="812" spans="1:8" ht="18" customHeight="1">
      <c r="A812" s="1122">
        <v>2023</v>
      </c>
      <c r="B812" s="1123" t="str">
        <f t="shared" si="182"/>
        <v>R5</v>
      </c>
      <c r="C812" s="242" t="s">
        <v>8136</v>
      </c>
      <c r="D812" s="243" t="s">
        <v>8220</v>
      </c>
      <c r="E812" s="244">
        <v>0</v>
      </c>
      <c r="F812" s="245">
        <v>34</v>
      </c>
      <c r="G812" s="246">
        <f t="shared" si="183"/>
        <v>34</v>
      </c>
      <c r="H812" s="243" t="s">
        <v>12708</v>
      </c>
    </row>
    <row r="813" spans="1:8" ht="18" customHeight="1">
      <c r="A813" s="1122">
        <v>2023</v>
      </c>
      <c r="B813" s="1123" t="str">
        <f t="shared" si="182"/>
        <v>R5</v>
      </c>
      <c r="C813" s="242" t="s">
        <v>8290</v>
      </c>
      <c r="D813" s="243" t="s">
        <v>12709</v>
      </c>
      <c r="E813" s="244">
        <v>43</v>
      </c>
      <c r="F813" s="245">
        <v>0</v>
      </c>
      <c r="G813" s="246">
        <f t="shared" si="183"/>
        <v>43</v>
      </c>
      <c r="H813" s="243" t="s">
        <v>12710</v>
      </c>
    </row>
    <row r="814" spans="1:8" ht="18" customHeight="1">
      <c r="A814" s="1122">
        <v>2023</v>
      </c>
      <c r="B814" s="1123" t="str">
        <f t="shared" si="182"/>
        <v>R5</v>
      </c>
      <c r="C814" s="242" t="s">
        <v>8138</v>
      </c>
      <c r="D814" s="243" t="s">
        <v>12711</v>
      </c>
      <c r="E814" s="244">
        <v>5</v>
      </c>
      <c r="F814" s="245">
        <v>0</v>
      </c>
      <c r="G814" s="246">
        <f t="shared" si="183"/>
        <v>5</v>
      </c>
      <c r="H814" s="243" t="s">
        <v>12712</v>
      </c>
    </row>
    <row r="815" spans="1:8" ht="18" customHeight="1">
      <c r="A815" s="1122">
        <v>2023</v>
      </c>
      <c r="B815" s="1123" t="str">
        <f t="shared" si="182"/>
        <v>R5</v>
      </c>
      <c r="C815" s="242" t="s">
        <v>8149</v>
      </c>
      <c r="D815" s="243" t="s">
        <v>12713</v>
      </c>
      <c r="E815" s="244">
        <v>53</v>
      </c>
      <c r="F815" s="245">
        <v>2</v>
      </c>
      <c r="G815" s="246">
        <f t="shared" si="183"/>
        <v>55</v>
      </c>
      <c r="H815" s="243" t="s">
        <v>12714</v>
      </c>
    </row>
    <row r="816" spans="1:8" ht="18" customHeight="1">
      <c r="A816" s="1122">
        <v>2023</v>
      </c>
      <c r="B816" s="1123" t="str">
        <f t="shared" si="182"/>
        <v>R5</v>
      </c>
      <c r="C816" s="242" t="s">
        <v>8150</v>
      </c>
      <c r="D816" s="243" t="s">
        <v>12715</v>
      </c>
      <c r="E816" s="244">
        <v>22</v>
      </c>
      <c r="F816" s="245">
        <v>1</v>
      </c>
      <c r="G816" s="246">
        <f t="shared" si="183"/>
        <v>23</v>
      </c>
      <c r="H816" s="243" t="s">
        <v>12716</v>
      </c>
    </row>
    <row r="817" spans="1:8" ht="18" customHeight="1">
      <c r="A817" s="1122">
        <v>2023</v>
      </c>
      <c r="B817" s="1123" t="str">
        <f t="shared" si="182"/>
        <v>R5</v>
      </c>
      <c r="C817" s="242" t="s">
        <v>8139</v>
      </c>
      <c r="D817" s="243" t="s">
        <v>8643</v>
      </c>
      <c r="E817" s="244">
        <v>50</v>
      </c>
      <c r="F817" s="245">
        <v>11</v>
      </c>
      <c r="G817" s="246">
        <f t="shared" si="183"/>
        <v>61</v>
      </c>
      <c r="H817" s="243" t="s">
        <v>12717</v>
      </c>
    </row>
    <row r="818" spans="1:8" ht="18" customHeight="1">
      <c r="A818" s="1122">
        <v>2023</v>
      </c>
      <c r="B818" s="1123" t="str">
        <f t="shared" si="182"/>
        <v>R5</v>
      </c>
      <c r="C818" s="242" t="s">
        <v>8137</v>
      </c>
      <c r="D818" s="243" t="s">
        <v>12718</v>
      </c>
      <c r="E818" s="244">
        <v>157</v>
      </c>
      <c r="F818" s="245">
        <v>5</v>
      </c>
      <c r="G818" s="246">
        <f t="shared" si="183"/>
        <v>162</v>
      </c>
      <c r="H818" s="243" t="s">
        <v>12719</v>
      </c>
    </row>
    <row r="819" spans="1:8" ht="18" customHeight="1">
      <c r="A819" s="1122">
        <v>2023</v>
      </c>
      <c r="B819" s="1123" t="str">
        <f t="shared" si="182"/>
        <v>R5</v>
      </c>
      <c r="C819" s="242" t="s">
        <v>8143</v>
      </c>
      <c r="D819" s="243" t="s">
        <v>12720</v>
      </c>
      <c r="E819" s="244">
        <v>39</v>
      </c>
      <c r="F819" s="245">
        <v>0</v>
      </c>
      <c r="G819" s="246">
        <f t="shared" si="183"/>
        <v>39</v>
      </c>
      <c r="H819" s="243" t="s">
        <v>12721</v>
      </c>
    </row>
    <row r="820" spans="1:8" ht="18" customHeight="1">
      <c r="A820" s="1122">
        <v>2023</v>
      </c>
      <c r="B820" s="1123" t="str">
        <f t="shared" si="182"/>
        <v>R5</v>
      </c>
      <c r="C820" s="242" t="s">
        <v>8145</v>
      </c>
      <c r="D820" s="243" t="s">
        <v>12722</v>
      </c>
      <c r="E820" s="244">
        <v>33</v>
      </c>
      <c r="F820" s="245">
        <v>0</v>
      </c>
      <c r="G820" s="246">
        <f t="shared" si="183"/>
        <v>33</v>
      </c>
      <c r="H820" s="243"/>
    </row>
    <row r="821" spans="1:8" ht="18" customHeight="1">
      <c r="A821" s="1122">
        <v>2023</v>
      </c>
      <c r="B821" s="1123" t="str">
        <f t="shared" si="182"/>
        <v>R5</v>
      </c>
      <c r="C821" s="242" t="s">
        <v>8140</v>
      </c>
      <c r="D821" s="243" t="s">
        <v>12723</v>
      </c>
      <c r="E821" s="244">
        <v>76</v>
      </c>
      <c r="F821" s="245">
        <v>0</v>
      </c>
      <c r="G821" s="246">
        <f t="shared" si="183"/>
        <v>76</v>
      </c>
      <c r="H821" s="243" t="s">
        <v>12724</v>
      </c>
    </row>
    <row r="822" spans="1:8" ht="18" customHeight="1">
      <c r="A822" s="1122">
        <v>2023</v>
      </c>
      <c r="B822" s="1123" t="str">
        <f t="shared" si="182"/>
        <v>R5</v>
      </c>
      <c r="C822" s="242" t="s">
        <v>8285</v>
      </c>
      <c r="D822" s="243" t="s">
        <v>12725</v>
      </c>
      <c r="E822" s="244">
        <v>54</v>
      </c>
      <c r="F822" s="245">
        <v>0</v>
      </c>
      <c r="G822" s="246">
        <f t="shared" si="183"/>
        <v>54</v>
      </c>
      <c r="H822" s="243" t="s">
        <v>8303</v>
      </c>
    </row>
    <row r="823" spans="1:8" ht="18" customHeight="1">
      <c r="A823" s="1122">
        <v>2023</v>
      </c>
      <c r="B823" s="1123" t="str">
        <f t="shared" si="182"/>
        <v>R5</v>
      </c>
      <c r="C823" s="242" t="s">
        <v>8146</v>
      </c>
      <c r="D823" s="243" t="s">
        <v>12726</v>
      </c>
      <c r="E823" s="244">
        <v>15</v>
      </c>
      <c r="F823" s="245">
        <v>0</v>
      </c>
      <c r="G823" s="246">
        <f t="shared" si="183"/>
        <v>15</v>
      </c>
      <c r="H823" s="243" t="s">
        <v>12727</v>
      </c>
    </row>
    <row r="824" spans="1:8" ht="18" customHeight="1">
      <c r="A824" s="1122">
        <v>2023</v>
      </c>
      <c r="B824" s="1123" t="str">
        <f t="shared" si="182"/>
        <v>R5</v>
      </c>
      <c r="C824" s="242" t="s">
        <v>8147</v>
      </c>
      <c r="D824" s="243" t="s">
        <v>12728</v>
      </c>
      <c r="E824" s="244">
        <v>18</v>
      </c>
      <c r="F824" s="245">
        <v>0</v>
      </c>
      <c r="G824" s="246">
        <f t="shared" si="183"/>
        <v>18</v>
      </c>
      <c r="H824" s="243" t="s">
        <v>12729</v>
      </c>
    </row>
    <row r="825" spans="1:8" ht="18" customHeight="1">
      <c r="A825" s="1122">
        <v>2023</v>
      </c>
      <c r="B825" s="1123" t="str">
        <f t="shared" si="182"/>
        <v>R5</v>
      </c>
      <c r="C825" s="242" t="s">
        <v>8335</v>
      </c>
      <c r="D825" s="243" t="s">
        <v>12730</v>
      </c>
      <c r="E825" s="244">
        <v>54</v>
      </c>
      <c r="F825" s="245">
        <v>5</v>
      </c>
      <c r="G825" s="246">
        <f t="shared" si="183"/>
        <v>59</v>
      </c>
      <c r="H825" s="243" t="s">
        <v>12731</v>
      </c>
    </row>
    <row r="826" spans="1:8" ht="18" customHeight="1">
      <c r="A826" s="1122">
        <v>2023</v>
      </c>
      <c r="B826" s="1123" t="str">
        <f t="shared" si="182"/>
        <v>R5</v>
      </c>
      <c r="C826" s="242" t="s">
        <v>8148</v>
      </c>
      <c r="D826" s="243" t="s">
        <v>8295</v>
      </c>
      <c r="E826" s="244">
        <v>19</v>
      </c>
      <c r="F826" s="245">
        <v>0</v>
      </c>
      <c r="G826" s="246">
        <f t="shared" si="183"/>
        <v>19</v>
      </c>
      <c r="H826" s="243" t="s">
        <v>8333</v>
      </c>
    </row>
    <row r="827" spans="1:8" ht="18" customHeight="1">
      <c r="A827" s="1122">
        <v>2023</v>
      </c>
      <c r="B827" s="1123" t="str">
        <f t="shared" si="182"/>
        <v>R5</v>
      </c>
      <c r="C827" s="242" t="s">
        <v>8151</v>
      </c>
      <c r="D827" s="243" t="s">
        <v>12732</v>
      </c>
      <c r="E827" s="244">
        <v>43</v>
      </c>
      <c r="F827" s="245">
        <v>3</v>
      </c>
      <c r="G827" s="246">
        <f t="shared" si="183"/>
        <v>46</v>
      </c>
      <c r="H827" s="243" t="s">
        <v>12733</v>
      </c>
    </row>
    <row r="828" spans="1:8" ht="18" customHeight="1">
      <c r="A828" s="1122">
        <v>2023</v>
      </c>
      <c r="B828" s="1123" t="str">
        <f t="shared" si="182"/>
        <v>R5</v>
      </c>
      <c r="C828" s="242" t="s">
        <v>8142</v>
      </c>
      <c r="D828" s="243" t="s">
        <v>12734</v>
      </c>
      <c r="E828" s="244">
        <v>68</v>
      </c>
      <c r="F828" s="245">
        <v>0</v>
      </c>
      <c r="G828" s="246">
        <f t="shared" si="183"/>
        <v>68</v>
      </c>
      <c r="H828" s="243" t="s">
        <v>12735</v>
      </c>
    </row>
    <row r="829" spans="1:8" ht="18" customHeight="1">
      <c r="A829" s="1122">
        <v>2023</v>
      </c>
      <c r="B829" s="1123" t="str">
        <f t="shared" si="182"/>
        <v>R5</v>
      </c>
      <c r="C829" s="242" t="s">
        <v>8152</v>
      </c>
      <c r="D829" s="243" t="s">
        <v>12736</v>
      </c>
      <c r="E829" s="244">
        <v>34</v>
      </c>
      <c r="F829" s="245">
        <v>1</v>
      </c>
      <c r="G829" s="246">
        <f t="shared" si="183"/>
        <v>35</v>
      </c>
      <c r="H829" s="243" t="s">
        <v>12737</v>
      </c>
    </row>
    <row r="830" spans="1:8" ht="18" customHeight="1">
      <c r="A830" s="1122">
        <v>2023</v>
      </c>
      <c r="B830" s="1123" t="str">
        <f t="shared" si="182"/>
        <v>R5</v>
      </c>
      <c r="C830" s="242" t="s">
        <v>8134</v>
      </c>
      <c r="D830" s="243" t="s">
        <v>12738</v>
      </c>
      <c r="E830" s="244">
        <v>7</v>
      </c>
      <c r="F830" s="245">
        <v>0</v>
      </c>
      <c r="G830" s="246">
        <f t="shared" si="183"/>
        <v>7</v>
      </c>
      <c r="H830" s="243" t="s">
        <v>12739</v>
      </c>
    </row>
    <row r="831" spans="1:8" ht="18" customHeight="1">
      <c r="A831" s="1124">
        <v>2023</v>
      </c>
      <c r="B831" s="1125" t="str">
        <f t="shared" si="182"/>
        <v>R5</v>
      </c>
      <c r="C831" s="1126" t="s">
        <v>8133</v>
      </c>
      <c r="D831" s="1127" t="s">
        <v>12740</v>
      </c>
      <c r="E831" s="244">
        <v>8</v>
      </c>
      <c r="F831" s="245">
        <v>0</v>
      </c>
      <c r="G831" s="246">
        <f t="shared" si="183"/>
        <v>8</v>
      </c>
      <c r="H831" s="1127" t="s">
        <v>12741</v>
      </c>
    </row>
    <row r="832" spans="1:8" ht="18" customHeight="1">
      <c r="A832" s="1124">
        <v>2024</v>
      </c>
      <c r="B832" s="1125" t="str">
        <f t="shared" si="182"/>
        <v>R6</v>
      </c>
      <c r="C832" s="1126" t="s">
        <v>8135</v>
      </c>
      <c r="D832" s="1127" t="s">
        <v>13299</v>
      </c>
      <c r="E832" s="244">
        <v>174</v>
      </c>
      <c r="F832" s="245">
        <v>23</v>
      </c>
      <c r="G832" s="246">
        <f>E832+F832</f>
        <v>197</v>
      </c>
      <c r="H832" s="1127" t="s">
        <v>13277</v>
      </c>
    </row>
    <row r="833" spans="1:8" ht="18" customHeight="1">
      <c r="A833" s="1124">
        <v>2024</v>
      </c>
      <c r="B833" s="1125" t="str">
        <f t="shared" si="182"/>
        <v>R6</v>
      </c>
      <c r="C833" s="1126" t="s">
        <v>8135</v>
      </c>
      <c r="D833" s="1127" t="s">
        <v>8352</v>
      </c>
      <c r="E833" s="244">
        <v>110</v>
      </c>
      <c r="F833" s="245">
        <v>0</v>
      </c>
      <c r="G833" s="246">
        <f t="shared" ref="G833:G858" si="184">E833+F833</f>
        <v>110</v>
      </c>
      <c r="H833" s="1127" t="s">
        <v>8275</v>
      </c>
    </row>
    <row r="834" spans="1:8" ht="18" customHeight="1">
      <c r="A834" s="1124">
        <v>2024</v>
      </c>
      <c r="B834" s="1125" t="str">
        <f t="shared" si="182"/>
        <v>R6</v>
      </c>
      <c r="C834" s="1126" t="s">
        <v>8280</v>
      </c>
      <c r="D834" s="1127" t="s">
        <v>8302</v>
      </c>
      <c r="E834" s="244">
        <v>91</v>
      </c>
      <c r="F834" s="245">
        <v>3</v>
      </c>
      <c r="G834" s="246">
        <f t="shared" si="184"/>
        <v>94</v>
      </c>
      <c r="H834" s="1127" t="s">
        <v>13278</v>
      </c>
    </row>
    <row r="835" spans="1:8" ht="18" customHeight="1">
      <c r="A835" s="1124">
        <v>2024</v>
      </c>
      <c r="B835" s="1125" t="str">
        <f t="shared" si="182"/>
        <v>R6</v>
      </c>
      <c r="C835" s="1126" t="s">
        <v>8280</v>
      </c>
      <c r="D835" s="1127" t="s">
        <v>8438</v>
      </c>
      <c r="E835" s="244">
        <v>27</v>
      </c>
      <c r="F835" s="245">
        <v>0</v>
      </c>
      <c r="G835" s="246">
        <f t="shared" si="184"/>
        <v>27</v>
      </c>
      <c r="H835" s="1127" t="s">
        <v>13279</v>
      </c>
    </row>
    <row r="836" spans="1:8" ht="18" customHeight="1">
      <c r="A836" s="1124">
        <v>2024</v>
      </c>
      <c r="B836" s="1125" t="str">
        <f t="shared" si="182"/>
        <v>R6</v>
      </c>
      <c r="C836" s="1126" t="s">
        <v>8330</v>
      </c>
      <c r="D836" s="1127" t="s">
        <v>8411</v>
      </c>
      <c r="E836" s="244">
        <v>52</v>
      </c>
      <c r="F836" s="245">
        <v>0</v>
      </c>
      <c r="G836" s="246">
        <v>52</v>
      </c>
      <c r="H836" s="1127"/>
    </row>
    <row r="837" spans="1:8" ht="18" customHeight="1">
      <c r="A837" s="1124">
        <v>2024</v>
      </c>
      <c r="B837" s="1125" t="str">
        <f t="shared" si="182"/>
        <v>R6</v>
      </c>
      <c r="C837" s="1126" t="s">
        <v>8330</v>
      </c>
      <c r="D837" s="1127" t="s">
        <v>8332</v>
      </c>
      <c r="E837" s="244">
        <v>6</v>
      </c>
      <c r="F837" s="245">
        <v>0</v>
      </c>
      <c r="G837" s="246">
        <v>6</v>
      </c>
      <c r="H837" s="1127" t="s">
        <v>13280</v>
      </c>
    </row>
    <row r="838" spans="1:8" ht="18" customHeight="1">
      <c r="A838" s="1124">
        <v>2024</v>
      </c>
      <c r="B838" s="1125" t="str">
        <f t="shared" si="182"/>
        <v>R6</v>
      </c>
      <c r="C838" s="1126" t="s">
        <v>8136</v>
      </c>
      <c r="D838" s="1127" t="s">
        <v>13300</v>
      </c>
      <c r="E838" s="244">
        <v>170</v>
      </c>
      <c r="F838" s="245">
        <v>6</v>
      </c>
      <c r="G838" s="246">
        <f t="shared" ref="G838:G839" si="185">E838+F838</f>
        <v>176</v>
      </c>
      <c r="H838" s="1127" t="s">
        <v>13281</v>
      </c>
    </row>
    <row r="839" spans="1:8" ht="18" customHeight="1">
      <c r="A839" s="1124">
        <v>2024</v>
      </c>
      <c r="B839" s="1125" t="str">
        <f t="shared" si="182"/>
        <v>R6</v>
      </c>
      <c r="C839" s="1126" t="s">
        <v>8136</v>
      </c>
      <c r="D839" s="1127" t="s">
        <v>8306</v>
      </c>
      <c r="E839" s="244">
        <v>0</v>
      </c>
      <c r="F839" s="245">
        <v>40</v>
      </c>
      <c r="G839" s="246">
        <f t="shared" si="185"/>
        <v>40</v>
      </c>
      <c r="H839" s="1127" t="s">
        <v>8662</v>
      </c>
    </row>
    <row r="840" spans="1:8" ht="18" customHeight="1">
      <c r="A840" s="1124">
        <v>2024</v>
      </c>
      <c r="B840" s="1125" t="str">
        <f t="shared" si="182"/>
        <v>R6</v>
      </c>
      <c r="C840" s="1126" t="s">
        <v>8290</v>
      </c>
      <c r="D840" s="1127" t="s">
        <v>13301</v>
      </c>
      <c r="E840" s="244">
        <v>54</v>
      </c>
      <c r="F840" s="245">
        <v>4</v>
      </c>
      <c r="G840" s="246">
        <f t="shared" si="184"/>
        <v>58</v>
      </c>
      <c r="H840" s="1127" t="s">
        <v>13282</v>
      </c>
    </row>
    <row r="841" spans="1:8" ht="18" customHeight="1">
      <c r="A841" s="1124">
        <v>2024</v>
      </c>
      <c r="B841" s="1125" t="str">
        <f t="shared" si="182"/>
        <v>R6</v>
      </c>
      <c r="C841" s="1126" t="s">
        <v>8138</v>
      </c>
      <c r="D841" s="1127" t="s">
        <v>13302</v>
      </c>
      <c r="E841" s="244">
        <v>4</v>
      </c>
      <c r="F841" s="245">
        <v>0</v>
      </c>
      <c r="G841" s="246">
        <f t="shared" si="184"/>
        <v>4</v>
      </c>
      <c r="H841" s="1127" t="s">
        <v>13283</v>
      </c>
    </row>
    <row r="842" spans="1:8" ht="18" customHeight="1">
      <c r="A842" s="1124">
        <v>2024</v>
      </c>
      <c r="B842" s="1125" t="str">
        <f t="shared" si="182"/>
        <v>R6</v>
      </c>
      <c r="C842" s="1126" t="s">
        <v>8149</v>
      </c>
      <c r="D842" s="1127" t="s">
        <v>13303</v>
      </c>
      <c r="E842" s="244">
        <v>44</v>
      </c>
      <c r="F842" s="245">
        <v>2</v>
      </c>
      <c r="G842" s="246">
        <f t="shared" si="184"/>
        <v>46</v>
      </c>
      <c r="H842" s="1127" t="s">
        <v>13284</v>
      </c>
    </row>
    <row r="843" spans="1:8" ht="18" customHeight="1">
      <c r="A843" s="1124">
        <v>2024</v>
      </c>
      <c r="B843" s="1125" t="str">
        <f t="shared" ref="B843:B858" si="186">TEXT(DATE(A843,4,1),"ge")</f>
        <v>R6</v>
      </c>
      <c r="C843" s="1126" t="s">
        <v>8150</v>
      </c>
      <c r="D843" s="1127" t="s">
        <v>12715</v>
      </c>
      <c r="E843" s="244">
        <v>28</v>
      </c>
      <c r="F843" s="245">
        <v>0</v>
      </c>
      <c r="G843" s="246">
        <f t="shared" si="184"/>
        <v>28</v>
      </c>
      <c r="H843" s="1127" t="s">
        <v>13285</v>
      </c>
    </row>
    <row r="844" spans="1:8" ht="18" customHeight="1">
      <c r="A844" s="1124">
        <v>2024</v>
      </c>
      <c r="B844" s="1125" t="str">
        <f t="shared" si="186"/>
        <v>R6</v>
      </c>
      <c r="C844" s="1126" t="s">
        <v>8139</v>
      </c>
      <c r="D844" s="1127" t="s">
        <v>8405</v>
      </c>
      <c r="E844" s="244"/>
      <c r="F844" s="245"/>
      <c r="G844" s="246">
        <f t="shared" si="184"/>
        <v>0</v>
      </c>
      <c r="H844" s="1127" t="s">
        <v>13286</v>
      </c>
    </row>
    <row r="845" spans="1:8" ht="18" customHeight="1">
      <c r="A845" s="1124">
        <v>2024</v>
      </c>
      <c r="B845" s="1125" t="str">
        <f t="shared" si="186"/>
        <v>R6</v>
      </c>
      <c r="C845" s="1126" t="s">
        <v>8137</v>
      </c>
      <c r="D845" s="1127" t="s">
        <v>13304</v>
      </c>
      <c r="E845" s="244">
        <v>166</v>
      </c>
      <c r="F845" s="245">
        <v>1</v>
      </c>
      <c r="G845" s="246">
        <f t="shared" si="184"/>
        <v>167</v>
      </c>
      <c r="H845" s="1127" t="s">
        <v>13287</v>
      </c>
    </row>
    <row r="846" spans="1:8" ht="18" customHeight="1">
      <c r="A846" s="1124">
        <v>2024</v>
      </c>
      <c r="B846" s="1125" t="str">
        <f t="shared" si="186"/>
        <v>R6</v>
      </c>
      <c r="C846" s="1126" t="s">
        <v>8143</v>
      </c>
      <c r="D846" s="1127" t="s">
        <v>13305</v>
      </c>
      <c r="E846" s="244">
        <v>26</v>
      </c>
      <c r="F846" s="245">
        <v>0</v>
      </c>
      <c r="G846" s="246">
        <f t="shared" si="184"/>
        <v>26</v>
      </c>
      <c r="H846" s="1127" t="s">
        <v>13288</v>
      </c>
    </row>
    <row r="847" spans="1:8" ht="18" customHeight="1">
      <c r="A847" s="1124">
        <v>2024</v>
      </c>
      <c r="B847" s="1125" t="str">
        <f t="shared" si="186"/>
        <v>R6</v>
      </c>
      <c r="C847" s="1126" t="s">
        <v>8145</v>
      </c>
      <c r="D847" s="1127" t="s">
        <v>8647</v>
      </c>
      <c r="E847" s="244">
        <v>47</v>
      </c>
      <c r="F847" s="245">
        <v>0</v>
      </c>
      <c r="G847" s="246">
        <f t="shared" si="184"/>
        <v>47</v>
      </c>
      <c r="H847" s="1127" t="s">
        <v>13306</v>
      </c>
    </row>
    <row r="848" spans="1:8" ht="18" customHeight="1">
      <c r="A848" s="1124">
        <v>2024</v>
      </c>
      <c r="B848" s="1125" t="str">
        <f t="shared" si="186"/>
        <v>R6</v>
      </c>
      <c r="C848" s="1126" t="s">
        <v>8140</v>
      </c>
      <c r="D848" s="1127" t="s">
        <v>13307</v>
      </c>
      <c r="E848" s="244">
        <v>137</v>
      </c>
      <c r="F848" s="245">
        <v>6</v>
      </c>
      <c r="G848" s="246">
        <f t="shared" si="184"/>
        <v>143</v>
      </c>
      <c r="H848" s="1127" t="s">
        <v>13289</v>
      </c>
    </row>
    <row r="849" spans="1:8" ht="18" customHeight="1">
      <c r="A849" s="1124">
        <v>2024</v>
      </c>
      <c r="B849" s="1125" t="str">
        <f t="shared" si="186"/>
        <v>R6</v>
      </c>
      <c r="C849" s="1126" t="s">
        <v>8285</v>
      </c>
      <c r="D849" s="1127" t="s">
        <v>8456</v>
      </c>
      <c r="E849" s="244">
        <v>46</v>
      </c>
      <c r="F849" s="245">
        <v>0</v>
      </c>
      <c r="G849" s="246">
        <f t="shared" si="184"/>
        <v>46</v>
      </c>
      <c r="H849" s="1127" t="s">
        <v>13290</v>
      </c>
    </row>
    <row r="850" spans="1:8" ht="18" customHeight="1">
      <c r="A850" s="1124">
        <v>2024</v>
      </c>
      <c r="B850" s="1125" t="str">
        <f t="shared" si="186"/>
        <v>R6</v>
      </c>
      <c r="C850" s="1126" t="s">
        <v>8146</v>
      </c>
      <c r="D850" s="1127" t="s">
        <v>13308</v>
      </c>
      <c r="E850" s="244">
        <v>13</v>
      </c>
      <c r="F850" s="245">
        <v>1</v>
      </c>
      <c r="G850" s="246">
        <f t="shared" si="184"/>
        <v>14</v>
      </c>
      <c r="H850" s="1127" t="s">
        <v>13291</v>
      </c>
    </row>
    <row r="851" spans="1:8" ht="18" customHeight="1">
      <c r="A851" s="1124">
        <v>2024</v>
      </c>
      <c r="B851" s="1125" t="str">
        <f t="shared" si="186"/>
        <v>R6</v>
      </c>
      <c r="C851" s="1126" t="s">
        <v>8147</v>
      </c>
      <c r="D851" s="1127" t="s">
        <v>13309</v>
      </c>
      <c r="E851" s="244">
        <v>16</v>
      </c>
      <c r="F851" s="245">
        <v>0</v>
      </c>
      <c r="G851" s="246">
        <f t="shared" si="184"/>
        <v>16</v>
      </c>
      <c r="H851" s="1127" t="s">
        <v>13292</v>
      </c>
    </row>
    <row r="852" spans="1:8" ht="18" customHeight="1">
      <c r="A852" s="1124">
        <v>2024</v>
      </c>
      <c r="B852" s="1125" t="str">
        <f t="shared" si="186"/>
        <v>R6</v>
      </c>
      <c r="C852" s="1126" t="s">
        <v>8335</v>
      </c>
      <c r="D852" s="1127" t="s">
        <v>12730</v>
      </c>
      <c r="E852" s="244">
        <v>45</v>
      </c>
      <c r="F852" s="245">
        <v>6</v>
      </c>
      <c r="G852" s="246">
        <f t="shared" si="184"/>
        <v>51</v>
      </c>
      <c r="H852" s="1127" t="s">
        <v>13293</v>
      </c>
    </row>
    <row r="853" spans="1:8" ht="18" customHeight="1">
      <c r="A853" s="1124">
        <v>2024</v>
      </c>
      <c r="B853" s="1125" t="str">
        <f t="shared" si="186"/>
        <v>R6</v>
      </c>
      <c r="C853" s="1126" t="s">
        <v>8148</v>
      </c>
      <c r="D853" s="1127" t="s">
        <v>8317</v>
      </c>
      <c r="E853" s="244">
        <v>19</v>
      </c>
      <c r="F853" s="245">
        <v>0</v>
      </c>
      <c r="G853" s="246">
        <f t="shared" si="184"/>
        <v>19</v>
      </c>
      <c r="H853" s="1127" t="s">
        <v>8275</v>
      </c>
    </row>
    <row r="854" spans="1:8" ht="18" customHeight="1">
      <c r="A854" s="1124">
        <v>2024</v>
      </c>
      <c r="B854" s="1125" t="str">
        <f t="shared" si="186"/>
        <v>R6</v>
      </c>
      <c r="C854" s="1126" t="s">
        <v>8151</v>
      </c>
      <c r="D854" s="1127" t="s">
        <v>13310</v>
      </c>
      <c r="E854" s="244">
        <v>48</v>
      </c>
      <c r="F854" s="245">
        <v>5</v>
      </c>
      <c r="G854" s="246">
        <f t="shared" si="184"/>
        <v>53</v>
      </c>
      <c r="H854" s="1127" t="s">
        <v>13294</v>
      </c>
    </row>
    <row r="855" spans="1:8" ht="18" customHeight="1">
      <c r="A855" s="1124">
        <v>2024</v>
      </c>
      <c r="B855" s="1125" t="str">
        <f t="shared" si="186"/>
        <v>R6</v>
      </c>
      <c r="C855" s="1126" t="s">
        <v>8142</v>
      </c>
      <c r="D855" s="1127" t="s">
        <v>8485</v>
      </c>
      <c r="E855" s="244">
        <v>81</v>
      </c>
      <c r="F855" s="245">
        <v>0</v>
      </c>
      <c r="G855" s="246">
        <f t="shared" si="184"/>
        <v>81</v>
      </c>
      <c r="H855" s="1127" t="s">
        <v>13295</v>
      </c>
    </row>
    <row r="856" spans="1:8" ht="18" customHeight="1">
      <c r="A856" s="1124">
        <v>2024</v>
      </c>
      <c r="B856" s="1125" t="str">
        <f t="shared" si="186"/>
        <v>R6</v>
      </c>
      <c r="C856" s="1126" t="s">
        <v>8152</v>
      </c>
      <c r="D856" s="1127" t="s">
        <v>13311</v>
      </c>
      <c r="E856" s="244">
        <v>35</v>
      </c>
      <c r="F856" s="245">
        <v>5</v>
      </c>
      <c r="G856" s="246">
        <f t="shared" si="184"/>
        <v>40</v>
      </c>
      <c r="H856" s="1127" t="s">
        <v>13296</v>
      </c>
    </row>
    <row r="857" spans="1:8" ht="18" customHeight="1">
      <c r="A857" s="1124">
        <v>2024</v>
      </c>
      <c r="B857" s="1125" t="str">
        <f t="shared" si="186"/>
        <v>R6</v>
      </c>
      <c r="C857" s="1126" t="s">
        <v>8134</v>
      </c>
      <c r="D857" s="1127" t="s">
        <v>13312</v>
      </c>
      <c r="E857" s="244">
        <v>8</v>
      </c>
      <c r="F857" s="245">
        <v>0</v>
      </c>
      <c r="G857" s="246">
        <f t="shared" si="184"/>
        <v>8</v>
      </c>
      <c r="H857" s="1127" t="s">
        <v>13297</v>
      </c>
    </row>
    <row r="858" spans="1:8" ht="18" customHeight="1">
      <c r="A858" s="1124">
        <v>2024</v>
      </c>
      <c r="B858" s="1125" t="str">
        <f t="shared" si="186"/>
        <v>R6</v>
      </c>
      <c r="C858" s="1126" t="s">
        <v>8133</v>
      </c>
      <c r="D858" s="1127" t="s">
        <v>12740</v>
      </c>
      <c r="E858" s="244">
        <v>17</v>
      </c>
      <c r="F858" s="245">
        <v>0</v>
      </c>
      <c r="G858" s="246">
        <f t="shared" si="184"/>
        <v>17</v>
      </c>
      <c r="H858" s="1127" t="s">
        <v>13298</v>
      </c>
    </row>
    <row r="859" spans="1:8" ht="18" customHeight="1">
      <c r="A859" s="1124"/>
      <c r="B859" s="1125"/>
      <c r="C859" s="1126"/>
      <c r="D859" s="1127"/>
      <c r="E859" s="244"/>
      <c r="F859" s="245"/>
      <c r="G859" s="246"/>
      <c r="H859" s="1127"/>
    </row>
    <row r="860" spans="1:8" ht="18" customHeight="1">
      <c r="A860" s="1124"/>
      <c r="B860" s="1125"/>
      <c r="C860" s="1126"/>
      <c r="D860" s="1127"/>
      <c r="E860" s="244"/>
      <c r="F860" s="245"/>
      <c r="G860" s="246"/>
      <c r="H860" s="1127"/>
    </row>
  </sheetData>
  <sheetProtection algorithmName="SHA-512" hashValue="uuS50FPnBZ2kH3mQeS/8GWTgp2Jhrz7IMtHBG9U9MrLf+xbpkqD5IZIlug3ZmysxznDfLf7chdhJQJzILEf4Iw==" saltValue="O4wZA7Fm661usH0MzYMjkw==" spinCount="100000" sheet="1" objects="1" scenarios="1"/>
  <autoFilter ref="A3:H724" xr:uid="{00000000-0009-0000-0000-000011000000}"/>
  <phoneticPr fontId="4"/>
  <conditionalFormatting sqref="A4:H812 A813:G814 A815:H860">
    <cfRule type="expression" dxfId="35" priority="45">
      <formula>$A4&lt;&gt;$A5</formula>
    </cfRule>
    <cfRule type="expression" dxfId="34" priority="46">
      <formula>$A4&lt;&gt;$A3</formula>
    </cfRule>
  </conditionalFormatting>
  <conditionalFormatting sqref="H813:H814">
    <cfRule type="expression" dxfId="33" priority="47">
      <formula>$A812&lt;&gt;$A813</formula>
    </cfRule>
    <cfRule type="expression" dxfId="32" priority="48">
      <formula>$A812&lt;&gt;$A811</formula>
    </cfRule>
  </conditionalFormatting>
  <hyperlinks>
    <hyperlink ref="A1" location="INDEX!A1" display="INDEXに戻る" xr:uid="{00000000-0004-0000-1100-000000000000}"/>
  </hyperlinks>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30"/>
  <sheetViews>
    <sheetView zoomScaleNormal="100" zoomScaleSheetLayoutView="100" workbookViewId="0"/>
  </sheetViews>
  <sheetFormatPr defaultColWidth="9" defaultRowHeight="15"/>
  <cols>
    <col min="1" max="1" width="6.75" style="2" bestFit="1" customWidth="1"/>
    <col min="2" max="2" width="5.625" style="2" bestFit="1" customWidth="1"/>
    <col min="3" max="3" width="7.375" style="2" bestFit="1" customWidth="1"/>
    <col min="4" max="4" width="15.75" style="2" bestFit="1" customWidth="1"/>
    <col min="5" max="23" width="4.25" style="2" customWidth="1"/>
    <col min="24" max="16384" width="9" style="2"/>
  </cols>
  <sheetData>
    <row r="1" spans="1:4">
      <c r="A1" s="550" t="s">
        <v>119</v>
      </c>
    </row>
    <row r="2" spans="1:4" ht="24" customHeight="1">
      <c r="A2" s="495" t="s">
        <v>8731</v>
      </c>
      <c r="B2" s="495"/>
    </row>
    <row r="3" spans="1:4" ht="18" customHeight="1">
      <c r="A3" s="502" t="s">
        <v>8732</v>
      </c>
      <c r="B3" s="503"/>
      <c r="C3" s="500" t="s">
        <v>8733</v>
      </c>
      <c r="D3" s="500" t="s">
        <v>8734</v>
      </c>
    </row>
    <row r="4" spans="1:4" ht="18" customHeight="1">
      <c r="A4" s="504" t="s">
        <v>1250</v>
      </c>
      <c r="B4" s="505" t="s">
        <v>1251</v>
      </c>
      <c r="C4" s="501"/>
      <c r="D4" s="501"/>
    </row>
    <row r="5" spans="1:4" ht="18" customHeight="1">
      <c r="A5" s="506">
        <v>2003</v>
      </c>
      <c r="B5" s="507" t="str">
        <f t="shared" ref="B5:B26" si="0">TEXT(DATE(A5,4,1),"ge")</f>
        <v>H15</v>
      </c>
      <c r="C5" s="497">
        <v>9</v>
      </c>
      <c r="D5" s="497">
        <v>288</v>
      </c>
    </row>
    <row r="6" spans="1:4" ht="18" customHeight="1">
      <c r="A6" s="4">
        <v>2004</v>
      </c>
      <c r="B6" s="508" t="str">
        <f t="shared" si="0"/>
        <v>H16</v>
      </c>
      <c r="C6" s="498">
        <v>6</v>
      </c>
      <c r="D6" s="498">
        <v>560</v>
      </c>
    </row>
    <row r="7" spans="1:4" ht="18" customHeight="1">
      <c r="A7" s="4">
        <v>2005</v>
      </c>
      <c r="B7" s="508" t="str">
        <f t="shared" si="0"/>
        <v>H17</v>
      </c>
      <c r="C7" s="498">
        <v>6</v>
      </c>
      <c r="D7" s="498">
        <v>550</v>
      </c>
    </row>
    <row r="8" spans="1:4" ht="18" customHeight="1">
      <c r="A8" s="4">
        <v>2006</v>
      </c>
      <c r="B8" s="508" t="str">
        <f t="shared" si="0"/>
        <v>H18</v>
      </c>
      <c r="C8" s="498">
        <v>5</v>
      </c>
      <c r="D8" s="498">
        <v>380</v>
      </c>
    </row>
    <row r="9" spans="1:4" ht="18" customHeight="1">
      <c r="A9" s="4">
        <v>2007</v>
      </c>
      <c r="B9" s="508" t="str">
        <f t="shared" si="0"/>
        <v>H19</v>
      </c>
      <c r="C9" s="498">
        <v>5</v>
      </c>
      <c r="D9" s="498">
        <v>360</v>
      </c>
    </row>
    <row r="10" spans="1:4" ht="18" customHeight="1">
      <c r="A10" s="4">
        <v>2008</v>
      </c>
      <c r="B10" s="508" t="str">
        <f t="shared" si="0"/>
        <v>H20</v>
      </c>
      <c r="C10" s="498">
        <v>8</v>
      </c>
      <c r="D10" s="498">
        <v>570</v>
      </c>
    </row>
    <row r="11" spans="1:4" ht="18" customHeight="1">
      <c r="A11" s="4">
        <v>2009</v>
      </c>
      <c r="B11" s="508" t="str">
        <f t="shared" si="0"/>
        <v>H21</v>
      </c>
      <c r="C11" s="498">
        <v>7</v>
      </c>
      <c r="D11" s="498">
        <v>485</v>
      </c>
    </row>
    <row r="12" spans="1:4" ht="18" customHeight="1">
      <c r="A12" s="4">
        <v>2010</v>
      </c>
      <c r="B12" s="508" t="str">
        <f t="shared" si="0"/>
        <v>H22</v>
      </c>
      <c r="C12" s="498">
        <v>6</v>
      </c>
      <c r="D12" s="498">
        <v>440</v>
      </c>
    </row>
    <row r="13" spans="1:4" ht="18" customHeight="1">
      <c r="A13" s="4">
        <v>2011</v>
      </c>
      <c r="B13" s="508" t="str">
        <f t="shared" si="0"/>
        <v>H23</v>
      </c>
      <c r="C13" s="498">
        <v>5</v>
      </c>
      <c r="D13" s="498">
        <v>450</v>
      </c>
    </row>
    <row r="14" spans="1:4" ht="18" customHeight="1">
      <c r="A14" s="4">
        <v>2012</v>
      </c>
      <c r="B14" s="508" t="str">
        <f t="shared" si="0"/>
        <v>H24</v>
      </c>
      <c r="C14" s="498">
        <v>4</v>
      </c>
      <c r="D14" s="498">
        <v>475</v>
      </c>
    </row>
    <row r="15" spans="1:4" ht="18" customHeight="1">
      <c r="A15" s="4">
        <v>2013</v>
      </c>
      <c r="B15" s="508" t="str">
        <f t="shared" si="0"/>
        <v>H25</v>
      </c>
      <c r="C15" s="498">
        <v>2</v>
      </c>
      <c r="D15" s="498">
        <v>450</v>
      </c>
    </row>
    <row r="16" spans="1:4" ht="18" customHeight="1">
      <c r="A16" s="4">
        <v>2014</v>
      </c>
      <c r="B16" s="508" t="str">
        <f t="shared" si="0"/>
        <v>H26</v>
      </c>
      <c r="C16" s="498">
        <v>2</v>
      </c>
      <c r="D16" s="498">
        <v>470</v>
      </c>
    </row>
    <row r="17" spans="1:4" ht="18" customHeight="1">
      <c r="A17" s="4">
        <v>2015</v>
      </c>
      <c r="B17" s="508" t="str">
        <f t="shared" si="0"/>
        <v>H27</v>
      </c>
      <c r="C17" s="498">
        <v>1</v>
      </c>
      <c r="D17" s="498">
        <v>280</v>
      </c>
    </row>
    <row r="18" spans="1:4" ht="18" customHeight="1">
      <c r="A18" s="4">
        <v>2016</v>
      </c>
      <c r="B18" s="508" t="str">
        <f t="shared" si="0"/>
        <v>H28</v>
      </c>
      <c r="C18" s="498">
        <v>2</v>
      </c>
      <c r="D18" s="498">
        <v>470</v>
      </c>
    </row>
    <row r="19" spans="1:4" ht="18" customHeight="1">
      <c r="A19" s="4">
        <v>2017</v>
      </c>
      <c r="B19" s="508" t="str">
        <f t="shared" si="0"/>
        <v>H29</v>
      </c>
      <c r="C19" s="498">
        <v>2</v>
      </c>
      <c r="D19" s="498">
        <v>400</v>
      </c>
    </row>
    <row r="20" spans="1:4" ht="18" customHeight="1">
      <c r="A20" s="4">
        <v>2018</v>
      </c>
      <c r="B20" s="508" t="str">
        <f t="shared" si="0"/>
        <v>H30</v>
      </c>
      <c r="C20" s="498">
        <v>4</v>
      </c>
      <c r="D20" s="498">
        <v>400</v>
      </c>
    </row>
    <row r="21" spans="1:4" ht="18" customHeight="1">
      <c r="A21" s="4">
        <v>2019</v>
      </c>
      <c r="B21" s="508" t="str">
        <f t="shared" si="0"/>
        <v>H31</v>
      </c>
      <c r="C21" s="498">
        <v>2</v>
      </c>
      <c r="D21" s="498">
        <v>300</v>
      </c>
    </row>
    <row r="22" spans="1:4" ht="18" customHeight="1">
      <c r="A22" s="4">
        <v>2020</v>
      </c>
      <c r="B22" s="508" t="str">
        <f t="shared" si="0"/>
        <v>R2</v>
      </c>
      <c r="C22" s="498">
        <v>1</v>
      </c>
      <c r="D22" s="498">
        <v>200</v>
      </c>
    </row>
    <row r="23" spans="1:4" ht="18" customHeight="1">
      <c r="A23" s="30">
        <v>2021</v>
      </c>
      <c r="B23" s="745" t="str">
        <f t="shared" si="0"/>
        <v>R3</v>
      </c>
      <c r="C23" s="835">
        <v>2</v>
      </c>
      <c r="D23" s="835">
        <v>200</v>
      </c>
    </row>
    <row r="24" spans="1:4" ht="18" customHeight="1">
      <c r="A24" s="30">
        <v>2022</v>
      </c>
      <c r="B24" s="745" t="str">
        <f t="shared" si="0"/>
        <v>R4</v>
      </c>
      <c r="C24" s="835">
        <v>0</v>
      </c>
      <c r="D24" s="835">
        <v>0</v>
      </c>
    </row>
    <row r="25" spans="1:4" ht="18" customHeight="1">
      <c r="A25" s="30">
        <v>2023</v>
      </c>
      <c r="B25" s="745" t="str">
        <f t="shared" si="0"/>
        <v>R5</v>
      </c>
      <c r="C25" s="835">
        <v>3</v>
      </c>
      <c r="D25" s="835">
        <v>350</v>
      </c>
    </row>
    <row r="26" spans="1:4" ht="18" customHeight="1">
      <c r="A26" s="30">
        <v>2024</v>
      </c>
      <c r="B26" s="745" t="str">
        <f t="shared" si="0"/>
        <v>R6</v>
      </c>
      <c r="C26" s="835">
        <v>2</v>
      </c>
      <c r="D26" s="835">
        <v>400</v>
      </c>
    </row>
    <row r="27" spans="1:4" ht="3" customHeight="1">
      <c r="A27" s="19"/>
      <c r="B27" s="509"/>
      <c r="C27" s="499"/>
      <c r="D27" s="499"/>
    </row>
    <row r="28" spans="1:4" ht="18" customHeight="1">
      <c r="A28" s="27" t="s">
        <v>8735</v>
      </c>
      <c r="B28" s="510"/>
      <c r="C28" s="496">
        <f>SUM(C5:C27)</f>
        <v>84</v>
      </c>
      <c r="D28" s="496">
        <f>SUM(D5:D27)</f>
        <v>8478</v>
      </c>
    </row>
    <row r="30" spans="1:4">
      <c r="A30" s="2" t="s">
        <v>8736</v>
      </c>
    </row>
  </sheetData>
  <phoneticPr fontId="6"/>
  <hyperlinks>
    <hyperlink ref="A1" location="INDEX!A1" display="INDEXに戻る" xr:uid="{00000000-0004-0000-1200-000000000000}"/>
  </hyperlinks>
  <printOptions horizontalCentered="1"/>
  <pageMargins left="0.19685039370078741" right="0.19685039370078741" top="0.59055118110236227" bottom="0.23622047244094491" header="0.6692913385826772" footer="0.15748031496062992"/>
  <pageSetup paperSize="9" orientation="landscape" horizontalDpi="300" verticalDpi="300"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43"/>
  <sheetViews>
    <sheetView workbookViewId="0"/>
  </sheetViews>
  <sheetFormatPr defaultColWidth="9" defaultRowHeight="15"/>
  <cols>
    <col min="1" max="1" width="6.75" style="369" bestFit="1" customWidth="1"/>
    <col min="2" max="2" width="8" style="94" bestFit="1" customWidth="1"/>
    <col min="3" max="3" width="14.125" style="94" customWidth="1"/>
    <col min="4" max="4" width="16.875" style="94" bestFit="1" customWidth="1"/>
    <col min="5" max="7" width="14" style="94" bestFit="1" customWidth="1"/>
    <col min="8" max="16384" width="9" style="94"/>
  </cols>
  <sheetData>
    <row r="1" spans="1:7">
      <c r="A1" s="369" t="s">
        <v>8737</v>
      </c>
      <c r="G1" s="550" t="s">
        <v>119</v>
      </c>
    </row>
    <row r="2" spans="1:7" ht="30">
      <c r="A2" s="368"/>
      <c r="B2" s="366"/>
      <c r="C2" s="366" t="s">
        <v>8738</v>
      </c>
      <c r="D2" s="366" t="s">
        <v>8739</v>
      </c>
      <c r="E2" s="366" t="s">
        <v>8740</v>
      </c>
      <c r="F2" s="366" t="s">
        <v>8741</v>
      </c>
      <c r="G2" s="366" t="s">
        <v>8742</v>
      </c>
    </row>
    <row r="3" spans="1:7" ht="13.5" customHeight="1">
      <c r="A3" s="370">
        <v>1989</v>
      </c>
      <c r="B3" s="371" t="str">
        <f t="shared" ref="B3:B33" si="0">TEXT(DATEVALUE(A3&amp;"/4/1"),"ggge")</f>
        <v>平成1</v>
      </c>
      <c r="C3" s="371"/>
      <c r="D3" s="372">
        <v>331915691</v>
      </c>
      <c r="E3" s="372">
        <v>21</v>
      </c>
      <c r="F3" s="372"/>
      <c r="G3" s="372"/>
    </row>
    <row r="4" spans="1:7" ht="13.5" customHeight="1">
      <c r="A4" s="373">
        <v>1990</v>
      </c>
      <c r="B4" s="374" t="str">
        <f t="shared" si="0"/>
        <v>平成2</v>
      </c>
      <c r="C4" s="374"/>
      <c r="D4" s="375">
        <v>271630468</v>
      </c>
      <c r="E4" s="375">
        <v>15</v>
      </c>
      <c r="F4" s="375"/>
      <c r="G4" s="375"/>
    </row>
    <row r="5" spans="1:7" ht="13.5" customHeight="1">
      <c r="A5" s="373">
        <v>1991</v>
      </c>
      <c r="B5" s="374" t="str">
        <f t="shared" si="0"/>
        <v>平成3</v>
      </c>
      <c r="C5" s="374" t="s">
        <v>7792</v>
      </c>
      <c r="D5" s="375">
        <v>348940113</v>
      </c>
      <c r="E5" s="375">
        <v>27</v>
      </c>
      <c r="F5" s="375"/>
      <c r="G5" s="375"/>
    </row>
    <row r="6" spans="1:7" ht="13.5" customHeight="1">
      <c r="A6" s="373">
        <v>1992</v>
      </c>
      <c r="B6" s="374" t="str">
        <f t="shared" si="0"/>
        <v>平成4</v>
      </c>
      <c r="C6" s="374"/>
      <c r="D6" s="375">
        <v>277443310</v>
      </c>
      <c r="E6" s="375">
        <v>25</v>
      </c>
      <c r="F6" s="375"/>
      <c r="G6" s="375"/>
    </row>
    <row r="7" spans="1:7" ht="13.5" customHeight="1">
      <c r="A7" s="373">
        <v>1993</v>
      </c>
      <c r="B7" s="374" t="str">
        <f t="shared" si="0"/>
        <v>平成5</v>
      </c>
      <c r="C7" s="374"/>
      <c r="D7" s="375">
        <v>263985637</v>
      </c>
      <c r="E7" s="375">
        <v>27</v>
      </c>
      <c r="F7" s="375"/>
      <c r="G7" s="375"/>
    </row>
    <row r="8" spans="1:7" ht="13.5" customHeight="1">
      <c r="A8" s="373">
        <v>1994</v>
      </c>
      <c r="B8" s="374" t="str">
        <f t="shared" si="0"/>
        <v>平成6</v>
      </c>
      <c r="C8" s="374" t="s">
        <v>6</v>
      </c>
      <c r="D8" s="375">
        <v>276488374</v>
      </c>
      <c r="E8" s="375">
        <v>29</v>
      </c>
      <c r="F8" s="375">
        <v>228</v>
      </c>
      <c r="G8" s="375">
        <v>77065</v>
      </c>
    </row>
    <row r="9" spans="1:7" ht="13.5" customHeight="1">
      <c r="A9" s="373">
        <v>1995</v>
      </c>
      <c r="B9" s="374" t="str">
        <f t="shared" si="0"/>
        <v>平成7</v>
      </c>
      <c r="C9" s="374"/>
      <c r="D9" s="375">
        <v>369858513</v>
      </c>
      <c r="E9" s="375">
        <v>29</v>
      </c>
      <c r="F9" s="375">
        <v>271</v>
      </c>
      <c r="G9" s="375">
        <v>92235</v>
      </c>
    </row>
    <row r="10" spans="1:7" ht="13.5" customHeight="1">
      <c r="A10" s="373">
        <v>1996</v>
      </c>
      <c r="B10" s="374" t="str">
        <f t="shared" si="0"/>
        <v>平成8</v>
      </c>
      <c r="C10" s="374" t="s">
        <v>7792</v>
      </c>
      <c r="D10" s="375">
        <v>522108046</v>
      </c>
      <c r="E10" s="375">
        <v>24</v>
      </c>
      <c r="F10" s="375">
        <v>206</v>
      </c>
      <c r="G10" s="375">
        <v>139309</v>
      </c>
    </row>
    <row r="11" spans="1:7" ht="13.5" customHeight="1">
      <c r="A11" s="373">
        <v>1997</v>
      </c>
      <c r="B11" s="374" t="str">
        <f t="shared" si="0"/>
        <v>平成9</v>
      </c>
      <c r="C11" s="374"/>
      <c r="D11" s="375">
        <v>416249598</v>
      </c>
      <c r="E11" s="375">
        <v>13</v>
      </c>
      <c r="F11" s="375">
        <v>176</v>
      </c>
      <c r="G11" s="375">
        <v>79078</v>
      </c>
    </row>
    <row r="12" spans="1:7" ht="13.5" customHeight="1">
      <c r="A12" s="373">
        <v>1998</v>
      </c>
      <c r="B12" s="374" t="str">
        <f t="shared" si="0"/>
        <v>平成10</v>
      </c>
      <c r="C12" s="374"/>
      <c r="D12" s="375">
        <v>432242442</v>
      </c>
      <c r="E12" s="375">
        <v>11</v>
      </c>
      <c r="F12" s="375">
        <v>182</v>
      </c>
      <c r="G12" s="375">
        <v>63372</v>
      </c>
    </row>
    <row r="13" spans="1:7" ht="13.5" customHeight="1">
      <c r="A13" s="373">
        <v>1999</v>
      </c>
      <c r="B13" s="374" t="str">
        <f t="shared" si="0"/>
        <v>平成11</v>
      </c>
      <c r="C13" s="374" t="s">
        <v>6</v>
      </c>
      <c r="D13" s="375">
        <v>459453225</v>
      </c>
      <c r="E13" s="375">
        <v>15</v>
      </c>
      <c r="F13" s="375">
        <v>201</v>
      </c>
      <c r="G13" s="375">
        <v>72268</v>
      </c>
    </row>
    <row r="14" spans="1:7" ht="13.5" customHeight="1">
      <c r="A14" s="373">
        <v>2000</v>
      </c>
      <c r="B14" s="374" t="str">
        <f t="shared" si="0"/>
        <v>平成12</v>
      </c>
      <c r="C14" s="374" t="s">
        <v>6</v>
      </c>
      <c r="D14" s="375">
        <v>438870072</v>
      </c>
      <c r="E14" s="375">
        <v>27</v>
      </c>
      <c r="F14" s="375">
        <v>197</v>
      </c>
      <c r="G14" s="375">
        <v>87710</v>
      </c>
    </row>
    <row r="15" spans="1:7" ht="13.5" customHeight="1">
      <c r="A15" s="373">
        <v>2001</v>
      </c>
      <c r="B15" s="374" t="str">
        <f t="shared" si="0"/>
        <v>平成13</v>
      </c>
      <c r="C15" s="374" t="s">
        <v>7792</v>
      </c>
      <c r="D15" s="375">
        <v>467261400</v>
      </c>
      <c r="E15" s="375">
        <v>24</v>
      </c>
      <c r="F15" s="375">
        <v>185</v>
      </c>
      <c r="G15" s="375">
        <v>101631</v>
      </c>
    </row>
    <row r="16" spans="1:7" ht="13.5" customHeight="1">
      <c r="A16" s="373">
        <v>2002</v>
      </c>
      <c r="B16" s="374" t="str">
        <f t="shared" si="0"/>
        <v>平成14</v>
      </c>
      <c r="C16" s="374"/>
      <c r="D16" s="375">
        <v>464959000</v>
      </c>
      <c r="E16" s="375">
        <v>18</v>
      </c>
      <c r="F16" s="375">
        <v>171</v>
      </c>
      <c r="G16" s="375">
        <v>97387</v>
      </c>
    </row>
    <row r="17" spans="1:7" ht="13.5" customHeight="1">
      <c r="A17" s="373">
        <v>2003</v>
      </c>
      <c r="B17" s="374" t="str">
        <f t="shared" si="0"/>
        <v>平成15</v>
      </c>
      <c r="C17" s="374"/>
      <c r="D17" s="375">
        <v>344669234</v>
      </c>
      <c r="E17" s="375">
        <v>17</v>
      </c>
      <c r="F17" s="375">
        <v>165</v>
      </c>
      <c r="G17" s="375">
        <v>72260</v>
      </c>
    </row>
    <row r="18" spans="1:7" ht="13.5" customHeight="1">
      <c r="A18" s="373">
        <v>2004</v>
      </c>
      <c r="B18" s="374" t="str">
        <f t="shared" si="0"/>
        <v>平成16</v>
      </c>
      <c r="C18" s="374" t="s">
        <v>6</v>
      </c>
      <c r="D18" s="375">
        <v>293558444</v>
      </c>
      <c r="E18" s="375">
        <v>23</v>
      </c>
      <c r="F18" s="375">
        <v>179</v>
      </c>
      <c r="G18" s="375">
        <v>57801</v>
      </c>
    </row>
    <row r="19" spans="1:7" ht="13.5" customHeight="1">
      <c r="A19" s="373">
        <v>2005</v>
      </c>
      <c r="B19" s="374" t="str">
        <f t="shared" si="0"/>
        <v>平成17</v>
      </c>
      <c r="C19" s="374"/>
      <c r="D19" s="375">
        <v>315760761</v>
      </c>
      <c r="E19" s="375">
        <v>32</v>
      </c>
      <c r="F19" s="375">
        <v>208</v>
      </c>
      <c r="G19" s="375">
        <v>62149</v>
      </c>
    </row>
    <row r="20" spans="1:7" ht="13.5" customHeight="1">
      <c r="A20" s="373">
        <v>2006</v>
      </c>
      <c r="B20" s="374" t="str">
        <f t="shared" si="0"/>
        <v>平成18</v>
      </c>
      <c r="C20" s="374"/>
      <c r="D20" s="375">
        <v>252011785</v>
      </c>
      <c r="E20" s="375">
        <v>29</v>
      </c>
      <c r="F20" s="375">
        <v>231</v>
      </c>
      <c r="G20" s="375">
        <v>55230</v>
      </c>
    </row>
    <row r="21" spans="1:7">
      <c r="A21" s="373">
        <v>2007</v>
      </c>
      <c r="B21" s="374" t="str">
        <f t="shared" si="0"/>
        <v>平成19</v>
      </c>
      <c r="C21" s="374" t="s">
        <v>7792</v>
      </c>
      <c r="D21" s="375">
        <v>269262990</v>
      </c>
      <c r="E21" s="375">
        <v>24</v>
      </c>
      <c r="F21" s="375">
        <v>348</v>
      </c>
      <c r="G21" s="375">
        <v>60931</v>
      </c>
    </row>
    <row r="22" spans="1:7">
      <c r="A22" s="373">
        <v>2008</v>
      </c>
      <c r="B22" s="374" t="str">
        <f t="shared" si="0"/>
        <v>平成20</v>
      </c>
      <c r="C22" s="374"/>
      <c r="D22" s="375">
        <v>394856481</v>
      </c>
      <c r="E22" s="375">
        <v>21</v>
      </c>
      <c r="F22" s="375">
        <v>354</v>
      </c>
      <c r="G22" s="375">
        <v>86008</v>
      </c>
    </row>
    <row r="23" spans="1:7">
      <c r="A23" s="373">
        <v>2009</v>
      </c>
      <c r="B23" s="374" t="str">
        <f t="shared" si="0"/>
        <v>平成21</v>
      </c>
      <c r="C23" s="374"/>
      <c r="D23" s="375">
        <v>238743329</v>
      </c>
      <c r="E23" s="375">
        <v>14</v>
      </c>
      <c r="F23" s="375">
        <v>344</v>
      </c>
      <c r="G23" s="375">
        <v>82248</v>
      </c>
    </row>
    <row r="24" spans="1:7">
      <c r="A24" s="373">
        <v>2010</v>
      </c>
      <c r="B24" s="374" t="str">
        <f t="shared" si="0"/>
        <v>平成22</v>
      </c>
      <c r="C24" s="374" t="s">
        <v>6</v>
      </c>
      <c r="D24" s="375">
        <v>217943418</v>
      </c>
      <c r="E24" s="375">
        <v>20</v>
      </c>
      <c r="F24" s="375">
        <v>367</v>
      </c>
      <c r="G24" s="375">
        <v>95651</v>
      </c>
    </row>
    <row r="25" spans="1:7">
      <c r="A25" s="1028">
        <v>2011</v>
      </c>
      <c r="B25" s="374" t="str">
        <f t="shared" si="0"/>
        <v>平成23</v>
      </c>
      <c r="C25" s="374"/>
      <c r="D25" s="375">
        <v>130345260</v>
      </c>
      <c r="E25" s="375">
        <v>10</v>
      </c>
      <c r="F25" s="375">
        <v>360</v>
      </c>
      <c r="G25" s="375">
        <v>35800</v>
      </c>
    </row>
    <row r="26" spans="1:7">
      <c r="A26" s="373">
        <v>2012</v>
      </c>
      <c r="B26" s="374" t="str">
        <f t="shared" si="0"/>
        <v>平成24</v>
      </c>
      <c r="C26" s="374" t="s">
        <v>7792</v>
      </c>
      <c r="D26" s="375">
        <v>164637961</v>
      </c>
      <c r="E26" s="375">
        <v>23</v>
      </c>
      <c r="F26" s="375">
        <v>358</v>
      </c>
      <c r="G26" s="375">
        <v>83080</v>
      </c>
    </row>
    <row r="27" spans="1:7">
      <c r="A27" s="373">
        <v>2013</v>
      </c>
      <c r="B27" s="374" t="str">
        <f t="shared" si="0"/>
        <v>平成25</v>
      </c>
      <c r="C27" s="374" t="s">
        <v>7792</v>
      </c>
      <c r="D27" s="375">
        <v>265951080</v>
      </c>
      <c r="E27" s="375">
        <v>16</v>
      </c>
      <c r="F27" s="375">
        <v>360</v>
      </c>
      <c r="G27" s="375">
        <v>64129</v>
      </c>
    </row>
    <row r="28" spans="1:7">
      <c r="A28" s="373">
        <v>2014</v>
      </c>
      <c r="B28" s="374" t="str">
        <f t="shared" si="0"/>
        <v>平成26</v>
      </c>
      <c r="C28" s="374"/>
      <c r="D28" s="375">
        <v>167398262</v>
      </c>
      <c r="E28" s="375">
        <v>38</v>
      </c>
      <c r="F28" s="375">
        <v>358</v>
      </c>
      <c r="G28" s="375">
        <v>56466</v>
      </c>
    </row>
    <row r="29" spans="1:7">
      <c r="A29" s="373">
        <v>2015</v>
      </c>
      <c r="B29" s="374" t="str">
        <f t="shared" si="0"/>
        <v>平成27</v>
      </c>
      <c r="C29" s="374"/>
      <c r="D29" s="375">
        <v>149335452</v>
      </c>
      <c r="E29" s="375">
        <v>18</v>
      </c>
      <c r="F29" s="375">
        <v>394</v>
      </c>
      <c r="G29" s="375">
        <v>44486</v>
      </c>
    </row>
    <row r="30" spans="1:7">
      <c r="A30" s="373">
        <v>2016</v>
      </c>
      <c r="B30" s="374" t="str">
        <f t="shared" si="0"/>
        <v>平成28</v>
      </c>
      <c r="C30" s="374"/>
      <c r="D30" s="375">
        <v>148272849</v>
      </c>
      <c r="E30" s="375">
        <v>28</v>
      </c>
      <c r="F30" s="375">
        <v>387</v>
      </c>
      <c r="G30" s="375">
        <v>46961</v>
      </c>
    </row>
    <row r="31" spans="1:7">
      <c r="A31" s="373">
        <v>2017</v>
      </c>
      <c r="B31" s="374" t="str">
        <f t="shared" si="0"/>
        <v>平成29</v>
      </c>
      <c r="C31" s="374" t="s">
        <v>7792</v>
      </c>
      <c r="D31" s="375">
        <v>154942871</v>
      </c>
      <c r="E31" s="375">
        <v>16</v>
      </c>
      <c r="F31" s="375">
        <v>386</v>
      </c>
      <c r="G31" s="375">
        <v>41062</v>
      </c>
    </row>
    <row r="32" spans="1:7">
      <c r="A32" s="373">
        <v>2018</v>
      </c>
      <c r="B32" s="374" t="str">
        <f t="shared" si="0"/>
        <v>平成30</v>
      </c>
      <c r="C32" s="374" t="s">
        <v>7792</v>
      </c>
      <c r="D32" s="375">
        <v>227339733</v>
      </c>
      <c r="E32" s="375">
        <v>21</v>
      </c>
      <c r="F32" s="375">
        <v>393</v>
      </c>
      <c r="G32" s="375">
        <v>55761</v>
      </c>
    </row>
    <row r="33" spans="1:10">
      <c r="A33" s="373">
        <v>2019</v>
      </c>
      <c r="B33" s="374" t="str">
        <f t="shared" si="0"/>
        <v>平成31</v>
      </c>
      <c r="C33" s="374"/>
      <c r="D33" s="375">
        <v>154353109</v>
      </c>
      <c r="E33" s="375">
        <v>10</v>
      </c>
      <c r="F33" s="375">
        <v>366</v>
      </c>
      <c r="G33" s="375">
        <v>34695</v>
      </c>
    </row>
    <row r="34" spans="1:10">
      <c r="A34" s="373">
        <v>2020</v>
      </c>
      <c r="B34" s="374" t="str">
        <f t="shared" ref="B34:B38" si="1">TEXT(DATEVALUE(A34&amp;"/4/1"),"ggge")</f>
        <v>令和2</v>
      </c>
      <c r="C34" s="374"/>
      <c r="D34" s="375">
        <v>139394286</v>
      </c>
      <c r="E34" s="375">
        <v>14</v>
      </c>
      <c r="F34" s="375">
        <v>268</v>
      </c>
      <c r="G34" s="375">
        <v>37375</v>
      </c>
    </row>
    <row r="35" spans="1:10">
      <c r="A35" s="373">
        <v>2021</v>
      </c>
      <c r="B35" s="374" t="str">
        <f t="shared" si="1"/>
        <v>令和3</v>
      </c>
      <c r="C35" s="374"/>
      <c r="D35" s="375">
        <v>115704903</v>
      </c>
      <c r="E35" s="375">
        <v>11</v>
      </c>
      <c r="F35" s="375">
        <v>266</v>
      </c>
      <c r="G35" s="375">
        <v>28705</v>
      </c>
    </row>
    <row r="36" spans="1:10">
      <c r="A36" s="373">
        <v>2022</v>
      </c>
      <c r="B36" s="374" t="str">
        <f t="shared" si="1"/>
        <v>令和4</v>
      </c>
      <c r="C36" s="374" t="s">
        <v>1201</v>
      </c>
      <c r="D36" s="375">
        <v>103285654</v>
      </c>
      <c r="E36" s="375">
        <v>16</v>
      </c>
      <c r="F36" s="375">
        <v>284</v>
      </c>
      <c r="G36" s="375">
        <v>25178</v>
      </c>
    </row>
    <row r="37" spans="1:10">
      <c r="A37" s="1171">
        <v>2023</v>
      </c>
      <c r="B37" s="1172" t="str">
        <f t="shared" si="1"/>
        <v>令和5</v>
      </c>
      <c r="C37" s="1172" t="s">
        <v>1201</v>
      </c>
      <c r="D37" s="1173">
        <v>255283630</v>
      </c>
      <c r="E37" s="1173">
        <v>15</v>
      </c>
      <c r="F37" s="1173">
        <v>194</v>
      </c>
      <c r="G37" s="1173">
        <v>99350</v>
      </c>
    </row>
    <row r="38" spans="1:10">
      <c r="A38" s="1171">
        <v>2024</v>
      </c>
      <c r="B38" s="1172" t="str">
        <f t="shared" si="1"/>
        <v>令和6</v>
      </c>
      <c r="C38" s="1172"/>
      <c r="D38" s="1173">
        <v>153246389</v>
      </c>
      <c r="E38" s="1173">
        <v>15</v>
      </c>
      <c r="F38" s="1173">
        <v>190</v>
      </c>
      <c r="G38" s="1173">
        <v>33083</v>
      </c>
    </row>
    <row r="39" spans="1:10">
      <c r="A39" s="376"/>
      <c r="B39" s="377"/>
      <c r="C39" s="377"/>
      <c r="D39" s="1048"/>
      <c r="E39" s="1048"/>
      <c r="F39" s="1048"/>
      <c r="G39" s="1048"/>
    </row>
    <row r="40" spans="1:10">
      <c r="A40" s="1029"/>
      <c r="B40" s="1030" t="s">
        <v>8743</v>
      </c>
      <c r="C40" s="1031"/>
      <c r="D40" s="1031"/>
    </row>
    <row r="41" spans="1:10">
      <c r="A41" s="590" t="s">
        <v>8744</v>
      </c>
    </row>
    <row r="42" spans="1:10">
      <c r="J42" s="94" t="s">
        <v>8745</v>
      </c>
    </row>
    <row r="43" spans="1:10">
      <c r="J43" s="367" t="s">
        <v>8746</v>
      </c>
    </row>
  </sheetData>
  <phoneticPr fontId="8"/>
  <hyperlinks>
    <hyperlink ref="J43" r:id="rId1" xr:uid="{00000000-0004-0000-1300-000000000000}"/>
    <hyperlink ref="G1" location="INDEX!A1" display="INDEXに戻る" xr:uid="{00000000-0004-0000-1300-000001000000}"/>
    <hyperlink ref="A41" r:id="rId2" xr:uid="{00000000-0004-0000-1300-000002000000}"/>
  </hyperlinks>
  <pageMargins left="0.78740157480314965" right="0.78740157480314965" top="0.98425196850393704" bottom="0.98425196850393704" header="0.51181102362204722" footer="0.51181102362204722"/>
  <pageSetup paperSize="9" orientation="landscape" verticalDpi="0" r:id="rId3"/>
  <headerFooter alignWithMargins="0">
    <oddHeader>&amp;L新刊数と刊行物売上額の推移</oddHeader>
  </headerFooter>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W30"/>
  <sheetViews>
    <sheetView showGridLines="0" zoomScaleNormal="100" zoomScaleSheetLayoutView="100" workbookViewId="0"/>
  </sheetViews>
  <sheetFormatPr defaultColWidth="9" defaultRowHeight="13.5" outlineLevelRow="1"/>
  <cols>
    <col min="1" max="1" width="4.625" style="65" customWidth="1"/>
    <col min="2" max="2" width="40.625" style="66" customWidth="1"/>
    <col min="3" max="3" width="23.125" style="52" customWidth="1"/>
    <col min="4" max="4" width="9" style="52"/>
    <col min="5" max="5" width="12.875" style="52" bestFit="1" customWidth="1"/>
    <col min="6" max="6" width="11.875" style="67" customWidth="1"/>
    <col min="7" max="7" width="4.625" style="52" customWidth="1"/>
    <col min="8" max="8" width="4.625" style="65" customWidth="1"/>
    <col min="9" max="9" width="40.625" style="66" customWidth="1"/>
    <col min="10" max="10" width="23.125" style="52" customWidth="1"/>
    <col min="11" max="11" width="9" style="52"/>
    <col min="12" max="12" width="12.875" style="52" bestFit="1" customWidth="1"/>
    <col min="13" max="13" width="11.875" style="67" customWidth="1"/>
    <col min="14" max="14" width="4.625" style="52" customWidth="1"/>
    <col min="15" max="15" width="4.625" style="65" customWidth="1"/>
    <col min="16" max="16" width="40.625" style="66" customWidth="1"/>
    <col min="17" max="17" width="23.125" style="52" customWidth="1"/>
    <col min="18" max="18" width="9" style="52"/>
    <col min="19" max="19" width="12.875" style="52" bestFit="1" customWidth="1"/>
    <col min="20" max="20" width="11.875" style="67" customWidth="1"/>
    <col min="21" max="21" width="4.625" style="52" customWidth="1"/>
    <col min="22" max="22" width="4.625" style="65" customWidth="1"/>
    <col min="23" max="23" width="40.625" style="66" customWidth="1"/>
    <col min="24" max="24" width="23.125" style="52" customWidth="1"/>
    <col min="25" max="25" width="9" style="52"/>
    <col min="26" max="26" width="11.25" style="52" customWidth="1"/>
    <col min="27" max="27" width="11.875" style="67" customWidth="1"/>
    <col min="28" max="28" width="4.625" style="52" customWidth="1"/>
    <col min="29" max="29" width="4.625" style="65" customWidth="1"/>
    <col min="30" max="30" width="40.625" style="66" customWidth="1"/>
    <col min="31" max="31" width="23.125" style="52" customWidth="1"/>
    <col min="32" max="32" width="9" style="52"/>
    <col min="33" max="33" width="11.25" style="52" customWidth="1"/>
    <col min="34" max="34" width="11.875" style="67" customWidth="1"/>
    <col min="35" max="35" width="4.625" style="52" customWidth="1"/>
    <col min="36" max="36" width="4.625" style="65" customWidth="1"/>
    <col min="37" max="37" width="40.625" style="66" customWidth="1"/>
    <col min="38" max="38" width="23.125" style="52" customWidth="1"/>
    <col min="39" max="39" width="9" style="52"/>
    <col min="40" max="40" width="11.25" style="52" customWidth="1"/>
    <col min="41" max="41" width="11.875" style="67" customWidth="1"/>
    <col min="42" max="42" width="4.625" style="52" customWidth="1"/>
    <col min="43" max="43" width="4.625" style="65" customWidth="1"/>
    <col min="44" max="44" width="40.625" style="66" customWidth="1"/>
    <col min="45" max="45" width="23.125" style="52" customWidth="1"/>
    <col min="46" max="46" width="9" style="52"/>
    <col min="47" max="47" width="11.25" style="52" customWidth="1"/>
    <col min="48" max="48" width="11.875" style="67" customWidth="1"/>
    <col min="49" max="16384" width="9" style="52"/>
  </cols>
  <sheetData>
    <row r="1" spans="1:48" ht="15">
      <c r="A1" s="550" t="s">
        <v>119</v>
      </c>
      <c r="H1" s="550"/>
      <c r="O1" s="550"/>
      <c r="V1" s="550"/>
      <c r="AC1" s="550"/>
      <c r="AJ1" s="550"/>
    </row>
    <row r="2" spans="1:48" ht="21" customHeight="1">
      <c r="A2" s="553" t="s">
        <v>12878</v>
      </c>
      <c r="B2" s="553"/>
      <c r="C2" s="553"/>
      <c r="D2" s="553"/>
      <c r="E2" s="553"/>
      <c r="F2" s="553"/>
      <c r="H2" s="553" t="s">
        <v>11574</v>
      </c>
      <c r="I2" s="553"/>
      <c r="J2" s="553"/>
      <c r="K2" s="553"/>
      <c r="L2" s="553"/>
      <c r="M2" s="553"/>
      <c r="O2" s="553" t="s">
        <v>8747</v>
      </c>
      <c r="P2" s="553"/>
      <c r="Q2" s="553"/>
      <c r="R2" s="553"/>
      <c r="S2" s="553"/>
      <c r="T2" s="553"/>
      <c r="V2" s="553" t="s">
        <v>8748</v>
      </c>
      <c r="W2" s="553"/>
      <c r="X2" s="553"/>
      <c r="Y2" s="553"/>
      <c r="Z2" s="553"/>
      <c r="AA2" s="553"/>
      <c r="AC2" s="553" t="s">
        <v>8749</v>
      </c>
      <c r="AD2" s="553"/>
      <c r="AE2" s="553"/>
      <c r="AF2" s="553"/>
      <c r="AG2" s="553"/>
      <c r="AH2" s="553"/>
      <c r="AJ2" s="553" t="s">
        <v>8750</v>
      </c>
      <c r="AK2" s="553"/>
      <c r="AL2" s="553"/>
      <c r="AM2" s="553"/>
      <c r="AN2" s="553"/>
      <c r="AO2" s="553"/>
      <c r="AQ2" s="553" t="s">
        <v>8751</v>
      </c>
      <c r="AR2" s="553"/>
      <c r="AS2" s="553"/>
      <c r="AT2" s="553"/>
      <c r="AU2" s="553"/>
      <c r="AV2" s="553"/>
    </row>
    <row r="3" spans="1:48" ht="21" customHeight="1" outlineLevel="1">
      <c r="A3" s="554" t="s">
        <v>12879</v>
      </c>
      <c r="B3" s="554"/>
      <c r="C3" s="554"/>
      <c r="D3" s="554"/>
      <c r="E3" s="554"/>
      <c r="F3" s="554"/>
      <c r="H3" s="554" t="s">
        <v>11575</v>
      </c>
      <c r="I3" s="554"/>
      <c r="J3" s="554"/>
      <c r="K3" s="554"/>
      <c r="L3" s="554"/>
      <c r="M3" s="554"/>
      <c r="O3" s="554" t="s">
        <v>8752</v>
      </c>
      <c r="P3" s="554"/>
      <c r="Q3" s="554"/>
      <c r="R3" s="554"/>
      <c r="S3" s="554"/>
      <c r="T3" s="554"/>
      <c r="V3" s="554" t="s">
        <v>8753</v>
      </c>
      <c r="W3" s="554"/>
      <c r="X3" s="554"/>
      <c r="Y3" s="554"/>
      <c r="Z3" s="554"/>
      <c r="AA3" s="554"/>
      <c r="AC3" s="554" t="s">
        <v>8754</v>
      </c>
      <c r="AD3" s="554"/>
      <c r="AE3" s="554"/>
      <c r="AF3" s="554"/>
      <c r="AG3" s="554"/>
      <c r="AH3" s="554"/>
      <c r="AJ3" s="554" t="s">
        <v>8755</v>
      </c>
      <c r="AK3" s="554"/>
      <c r="AL3" s="554"/>
      <c r="AM3" s="554"/>
      <c r="AN3" s="554"/>
      <c r="AO3" s="554"/>
      <c r="AQ3" s="554" t="s">
        <v>8756</v>
      </c>
      <c r="AR3" s="554"/>
      <c r="AS3" s="554"/>
      <c r="AT3" s="554"/>
      <c r="AU3" s="554"/>
      <c r="AV3" s="554"/>
    </row>
    <row r="4" spans="1:48" ht="27" customHeight="1" outlineLevel="1">
      <c r="A4" s="1236"/>
      <c r="B4" s="1237" t="s">
        <v>8757</v>
      </c>
      <c r="C4" s="1238" t="s">
        <v>8758</v>
      </c>
      <c r="D4" s="1238" t="s">
        <v>8759</v>
      </c>
      <c r="E4" s="1238" t="s">
        <v>8760</v>
      </c>
      <c r="F4" s="1239" t="s">
        <v>8761</v>
      </c>
      <c r="H4" s="53"/>
      <c r="I4" s="54" t="s">
        <v>8757</v>
      </c>
      <c r="J4" s="55" t="s">
        <v>8758</v>
      </c>
      <c r="K4" s="55" t="s">
        <v>8759</v>
      </c>
      <c r="L4" s="55" t="s">
        <v>8760</v>
      </c>
      <c r="M4" s="56" t="s">
        <v>8761</v>
      </c>
      <c r="O4" s="53"/>
      <c r="P4" s="54" t="s">
        <v>8757</v>
      </c>
      <c r="Q4" s="55" t="s">
        <v>8758</v>
      </c>
      <c r="R4" s="55" t="s">
        <v>8759</v>
      </c>
      <c r="S4" s="55" t="s">
        <v>8760</v>
      </c>
      <c r="T4" s="56" t="s">
        <v>8761</v>
      </c>
      <c r="V4" s="53"/>
      <c r="W4" s="54" t="s">
        <v>8757</v>
      </c>
      <c r="X4" s="55" t="s">
        <v>8758</v>
      </c>
      <c r="Y4" s="55" t="s">
        <v>8759</v>
      </c>
      <c r="Z4" s="55" t="s">
        <v>8760</v>
      </c>
      <c r="AA4" s="56" t="s">
        <v>8761</v>
      </c>
      <c r="AC4" s="53"/>
      <c r="AD4" s="54" t="s">
        <v>8757</v>
      </c>
      <c r="AE4" s="55" t="s">
        <v>8758</v>
      </c>
      <c r="AF4" s="55" t="s">
        <v>8759</v>
      </c>
      <c r="AG4" s="55" t="s">
        <v>8760</v>
      </c>
      <c r="AH4" s="56" t="s">
        <v>8761</v>
      </c>
      <c r="AJ4" s="53"/>
      <c r="AK4" s="54" t="s">
        <v>8757</v>
      </c>
      <c r="AL4" s="55" t="s">
        <v>8758</v>
      </c>
      <c r="AM4" s="55" t="s">
        <v>8759</v>
      </c>
      <c r="AN4" s="55" t="s">
        <v>8760</v>
      </c>
      <c r="AO4" s="56" t="s">
        <v>8761</v>
      </c>
      <c r="AQ4" s="53"/>
      <c r="AR4" s="54" t="s">
        <v>8757</v>
      </c>
      <c r="AS4" s="55" t="s">
        <v>8758</v>
      </c>
      <c r="AT4" s="55" t="s">
        <v>8759</v>
      </c>
      <c r="AU4" s="55" t="s">
        <v>8760</v>
      </c>
      <c r="AV4" s="56" t="s">
        <v>8761</v>
      </c>
    </row>
    <row r="5" spans="1:48" ht="30" customHeight="1" outlineLevel="1">
      <c r="A5" s="1238">
        <v>1</v>
      </c>
      <c r="B5" s="1240" t="s">
        <v>12922</v>
      </c>
      <c r="C5" s="60" t="s">
        <v>2681</v>
      </c>
      <c r="D5" s="58">
        <v>4222</v>
      </c>
      <c r="E5" s="59" t="s">
        <v>12923</v>
      </c>
      <c r="F5" s="58">
        <v>6000</v>
      </c>
      <c r="H5" s="55">
        <v>1</v>
      </c>
      <c r="I5" s="63" t="s">
        <v>12333</v>
      </c>
      <c r="J5" s="62" t="s">
        <v>3512</v>
      </c>
      <c r="K5" s="602">
        <v>6126</v>
      </c>
      <c r="L5" s="604">
        <v>45170</v>
      </c>
      <c r="M5" s="602">
        <v>6000</v>
      </c>
      <c r="O5" s="55">
        <v>1</v>
      </c>
      <c r="P5" s="63" t="s">
        <v>8762</v>
      </c>
      <c r="Q5" s="62" t="s">
        <v>2681</v>
      </c>
      <c r="R5" s="602">
        <v>2735</v>
      </c>
      <c r="S5" s="604">
        <v>44986</v>
      </c>
      <c r="T5" s="602">
        <v>1600</v>
      </c>
      <c r="V5" s="53" t="s">
        <v>5345</v>
      </c>
      <c r="W5" s="63" t="s">
        <v>8763</v>
      </c>
      <c r="X5" s="62" t="s">
        <v>2681</v>
      </c>
      <c r="Y5" s="602">
        <v>3274</v>
      </c>
      <c r="Z5" s="604">
        <v>44256</v>
      </c>
      <c r="AA5" s="602">
        <v>1500</v>
      </c>
      <c r="AC5" s="53" t="s">
        <v>5345</v>
      </c>
      <c r="AD5" s="63" t="s">
        <v>8764</v>
      </c>
      <c r="AE5" s="62" t="s">
        <v>8765</v>
      </c>
      <c r="AF5" s="602">
        <v>4000</v>
      </c>
      <c r="AG5" s="604">
        <v>44228</v>
      </c>
      <c r="AH5" s="602">
        <v>600</v>
      </c>
      <c r="AJ5" s="53" t="s">
        <v>5345</v>
      </c>
      <c r="AK5" s="602" t="s">
        <v>8766</v>
      </c>
      <c r="AL5" s="603" t="s">
        <v>2681</v>
      </c>
      <c r="AM5" s="602">
        <v>3179</v>
      </c>
      <c r="AN5" s="604">
        <v>43160</v>
      </c>
      <c r="AO5" s="602">
        <v>5500</v>
      </c>
      <c r="AQ5" s="53" t="s">
        <v>5345</v>
      </c>
      <c r="AR5" s="63" t="s">
        <v>8767</v>
      </c>
      <c r="AS5" s="57" t="s">
        <v>3231</v>
      </c>
      <c r="AT5" s="58">
        <v>8595</v>
      </c>
      <c r="AU5" s="59">
        <v>43160</v>
      </c>
      <c r="AV5" s="58">
        <v>5500</v>
      </c>
    </row>
    <row r="6" spans="1:48" ht="30" customHeight="1" outlineLevel="1">
      <c r="A6" s="1238">
        <v>2</v>
      </c>
      <c r="B6" s="60" t="s">
        <v>12924</v>
      </c>
      <c r="C6" s="60" t="s">
        <v>2681</v>
      </c>
      <c r="D6" s="58">
        <v>2706</v>
      </c>
      <c r="E6" s="59" t="s">
        <v>12925</v>
      </c>
      <c r="F6" s="58">
        <v>8400</v>
      </c>
      <c r="H6" s="55">
        <v>2</v>
      </c>
      <c r="I6" s="62" t="s">
        <v>12334</v>
      </c>
      <c r="J6" s="62" t="s">
        <v>3512</v>
      </c>
      <c r="K6" s="602">
        <v>4890</v>
      </c>
      <c r="L6" s="604">
        <v>44986</v>
      </c>
      <c r="M6" s="602">
        <v>8400</v>
      </c>
      <c r="O6" s="55">
        <v>2</v>
      </c>
      <c r="P6" s="62" t="s">
        <v>8766</v>
      </c>
      <c r="Q6" s="62" t="s">
        <v>2681</v>
      </c>
      <c r="R6" s="602">
        <v>1545</v>
      </c>
      <c r="S6" s="604">
        <v>43160</v>
      </c>
      <c r="T6" s="602">
        <v>5500</v>
      </c>
      <c r="V6" s="53" t="s">
        <v>3506</v>
      </c>
      <c r="W6" s="62" t="s">
        <v>8766</v>
      </c>
      <c r="X6" s="62" t="s">
        <v>2681</v>
      </c>
      <c r="Y6" s="602">
        <v>2252</v>
      </c>
      <c r="Z6" s="604">
        <v>43160</v>
      </c>
      <c r="AA6" s="602">
        <v>5500</v>
      </c>
      <c r="AC6" s="53" t="s">
        <v>3506</v>
      </c>
      <c r="AD6" s="62" t="s">
        <v>8766</v>
      </c>
      <c r="AE6" s="62" t="s">
        <v>2681</v>
      </c>
      <c r="AF6" s="602">
        <v>2756</v>
      </c>
      <c r="AG6" s="604">
        <v>43160</v>
      </c>
      <c r="AH6" s="602">
        <v>5500</v>
      </c>
      <c r="AJ6" s="53" t="s">
        <v>3506</v>
      </c>
      <c r="AK6" s="603" t="s">
        <v>8768</v>
      </c>
      <c r="AL6" s="603" t="s">
        <v>2681</v>
      </c>
      <c r="AM6" s="602">
        <v>2989</v>
      </c>
      <c r="AN6" s="604">
        <v>43525</v>
      </c>
      <c r="AO6" s="602">
        <v>1500</v>
      </c>
      <c r="AQ6" s="53" t="s">
        <v>3506</v>
      </c>
      <c r="AR6" s="62" t="s">
        <v>8769</v>
      </c>
      <c r="AS6" s="57" t="s">
        <v>3231</v>
      </c>
      <c r="AT6" s="58">
        <v>5071</v>
      </c>
      <c r="AU6" s="59">
        <v>43160</v>
      </c>
      <c r="AV6" s="58">
        <v>8000</v>
      </c>
    </row>
    <row r="7" spans="1:48" ht="30" customHeight="1" outlineLevel="1">
      <c r="A7" s="1238">
        <v>3</v>
      </c>
      <c r="B7" s="60" t="s">
        <v>12334</v>
      </c>
      <c r="C7" s="60" t="s">
        <v>2681</v>
      </c>
      <c r="D7" s="58">
        <v>1937</v>
      </c>
      <c r="E7" s="59" t="s">
        <v>12926</v>
      </c>
      <c r="F7" s="61">
        <v>6400</v>
      </c>
      <c r="H7" s="55">
        <v>3</v>
      </c>
      <c r="I7" s="62" t="s">
        <v>12335</v>
      </c>
      <c r="J7" s="62" t="s">
        <v>3512</v>
      </c>
      <c r="K7" s="602">
        <v>4047</v>
      </c>
      <c r="L7" s="604">
        <v>44986</v>
      </c>
      <c r="M7" s="605">
        <v>6400</v>
      </c>
      <c r="O7" s="55">
        <v>3</v>
      </c>
      <c r="P7" s="62" t="s">
        <v>8770</v>
      </c>
      <c r="Q7" s="62" t="s">
        <v>7671</v>
      </c>
      <c r="R7" s="602">
        <v>726</v>
      </c>
      <c r="S7" s="604">
        <v>42036</v>
      </c>
      <c r="T7" s="605">
        <v>1300</v>
      </c>
      <c r="V7" s="53" t="s">
        <v>8771</v>
      </c>
      <c r="W7" s="62" t="s">
        <v>8772</v>
      </c>
      <c r="X7" s="62" t="s">
        <v>2681</v>
      </c>
      <c r="Y7" s="602">
        <v>1525</v>
      </c>
      <c r="Z7" s="604">
        <v>43160</v>
      </c>
      <c r="AA7" s="605">
        <v>8000</v>
      </c>
      <c r="AC7" s="53" t="s">
        <v>8771</v>
      </c>
      <c r="AD7" s="62" t="s">
        <v>8773</v>
      </c>
      <c r="AE7" s="62" t="s">
        <v>2681</v>
      </c>
      <c r="AF7" s="602">
        <v>2727</v>
      </c>
      <c r="AG7" s="604">
        <v>44256</v>
      </c>
      <c r="AH7" s="605">
        <v>1500</v>
      </c>
      <c r="AJ7" s="53" t="s">
        <v>8771</v>
      </c>
      <c r="AK7" s="62" t="s">
        <v>8772</v>
      </c>
      <c r="AL7" s="603" t="s">
        <v>2681</v>
      </c>
      <c r="AM7" s="602">
        <v>2326</v>
      </c>
      <c r="AN7" s="604">
        <v>43160</v>
      </c>
      <c r="AO7" s="605">
        <v>8000</v>
      </c>
      <c r="AQ7" s="53" t="s">
        <v>8771</v>
      </c>
      <c r="AR7" s="60" t="s">
        <v>8774</v>
      </c>
      <c r="AS7" s="57" t="s">
        <v>3231</v>
      </c>
      <c r="AT7" s="58">
        <v>3395</v>
      </c>
      <c r="AU7" s="59">
        <v>43374</v>
      </c>
      <c r="AV7" s="61">
        <v>6000</v>
      </c>
    </row>
    <row r="8" spans="1:48" ht="30" customHeight="1" outlineLevel="1">
      <c r="A8" s="1238">
        <v>4</v>
      </c>
      <c r="B8" s="60" t="s">
        <v>12927</v>
      </c>
      <c r="C8" s="60" t="s">
        <v>2679</v>
      </c>
      <c r="D8" s="58">
        <v>1473</v>
      </c>
      <c r="E8" s="59" t="s">
        <v>12928</v>
      </c>
      <c r="F8" s="58">
        <v>3200</v>
      </c>
      <c r="H8" s="55">
        <v>4</v>
      </c>
      <c r="I8" s="62" t="s">
        <v>12336</v>
      </c>
      <c r="J8" s="62" t="s">
        <v>3512</v>
      </c>
      <c r="K8" s="602">
        <v>3443</v>
      </c>
      <c r="L8" s="604">
        <v>44986</v>
      </c>
      <c r="M8" s="602">
        <v>3200</v>
      </c>
      <c r="O8" s="55">
        <v>4</v>
      </c>
      <c r="P8" s="62" t="s">
        <v>8775</v>
      </c>
      <c r="Q8" s="62" t="s">
        <v>2681</v>
      </c>
      <c r="R8" s="602">
        <v>674</v>
      </c>
      <c r="S8" s="604">
        <v>44562</v>
      </c>
      <c r="T8" s="602">
        <v>4500</v>
      </c>
      <c r="V8" s="53" t="s">
        <v>8776</v>
      </c>
      <c r="W8" s="62" t="s">
        <v>8770</v>
      </c>
      <c r="X8" s="62" t="s">
        <v>7671</v>
      </c>
      <c r="Y8" s="602">
        <v>1041</v>
      </c>
      <c r="Z8" s="604">
        <v>42036</v>
      </c>
      <c r="AA8" s="602">
        <v>1300</v>
      </c>
      <c r="AC8" s="53" t="s">
        <v>8776</v>
      </c>
      <c r="AD8" s="62" t="s">
        <v>8772</v>
      </c>
      <c r="AE8" s="62" t="s">
        <v>2681</v>
      </c>
      <c r="AF8" s="602">
        <v>2023</v>
      </c>
      <c r="AG8" s="604">
        <v>43160</v>
      </c>
      <c r="AH8" s="602">
        <v>8000</v>
      </c>
      <c r="AJ8" s="53" t="s">
        <v>8776</v>
      </c>
      <c r="AK8" s="62" t="s">
        <v>8777</v>
      </c>
      <c r="AL8" s="603" t="s">
        <v>2656</v>
      </c>
      <c r="AM8" s="602">
        <v>1621</v>
      </c>
      <c r="AN8" s="604">
        <v>43525</v>
      </c>
      <c r="AO8" s="602">
        <v>13000</v>
      </c>
      <c r="AQ8" s="53" t="s">
        <v>8776</v>
      </c>
      <c r="AR8" s="62" t="s">
        <v>8768</v>
      </c>
      <c r="AS8" s="57" t="s">
        <v>3231</v>
      </c>
      <c r="AT8" s="58">
        <v>3255</v>
      </c>
      <c r="AU8" s="59">
        <v>43525</v>
      </c>
      <c r="AV8" s="58">
        <v>1500</v>
      </c>
    </row>
    <row r="9" spans="1:48" ht="30" customHeight="1" outlineLevel="1">
      <c r="A9" s="1238">
        <v>5</v>
      </c>
      <c r="B9" s="1240" t="s">
        <v>12335</v>
      </c>
      <c r="C9" s="60" t="s">
        <v>2681</v>
      </c>
      <c r="D9" s="58">
        <v>1143</v>
      </c>
      <c r="E9" s="59" t="s">
        <v>12926</v>
      </c>
      <c r="F9" s="58">
        <v>1600</v>
      </c>
      <c r="H9" s="55">
        <v>5</v>
      </c>
      <c r="I9" s="63" t="s">
        <v>12337</v>
      </c>
      <c r="J9" s="62" t="s">
        <v>3512</v>
      </c>
      <c r="K9" s="602">
        <v>2870</v>
      </c>
      <c r="L9" s="604">
        <v>44958</v>
      </c>
      <c r="M9" s="602">
        <v>1600</v>
      </c>
      <c r="O9" s="55">
        <v>5</v>
      </c>
      <c r="P9" s="63" t="s">
        <v>8778</v>
      </c>
      <c r="Q9" s="62" t="s">
        <v>2681</v>
      </c>
      <c r="R9" s="602">
        <v>587</v>
      </c>
      <c r="S9" s="604">
        <v>43374</v>
      </c>
      <c r="T9" s="602">
        <v>13000</v>
      </c>
      <c r="V9" s="53" t="s">
        <v>8779</v>
      </c>
      <c r="W9" s="63" t="s">
        <v>8780</v>
      </c>
      <c r="X9" s="62" t="s">
        <v>2639</v>
      </c>
      <c r="Y9" s="602">
        <v>1013</v>
      </c>
      <c r="Z9" s="604">
        <v>44378</v>
      </c>
      <c r="AA9" s="602">
        <v>850</v>
      </c>
      <c r="AC9" s="53" t="s">
        <v>8779</v>
      </c>
      <c r="AD9" s="63" t="s">
        <v>8781</v>
      </c>
      <c r="AE9" s="62" t="s">
        <v>2681</v>
      </c>
      <c r="AF9" s="602">
        <v>1636</v>
      </c>
      <c r="AG9" s="604">
        <v>43891</v>
      </c>
      <c r="AH9" s="602">
        <v>3200</v>
      </c>
      <c r="AJ9" s="53" t="s">
        <v>8779</v>
      </c>
      <c r="AK9" s="602" t="s">
        <v>8782</v>
      </c>
      <c r="AL9" s="603" t="s">
        <v>2681</v>
      </c>
      <c r="AM9" s="602">
        <v>1432</v>
      </c>
      <c r="AN9" s="604">
        <v>43374</v>
      </c>
      <c r="AO9" s="602">
        <v>6000</v>
      </c>
      <c r="AQ9" s="53" t="s">
        <v>8779</v>
      </c>
      <c r="AR9" s="63" t="s">
        <v>8783</v>
      </c>
      <c r="AS9" s="57" t="s">
        <v>3231</v>
      </c>
      <c r="AT9" s="58">
        <v>2624</v>
      </c>
      <c r="AU9" s="59">
        <v>43374</v>
      </c>
      <c r="AV9" s="58">
        <v>13000</v>
      </c>
    </row>
    <row r="10" spans="1:48" ht="30" customHeight="1" outlineLevel="1">
      <c r="A10" s="1238">
        <v>6</v>
      </c>
      <c r="B10" s="60" t="s">
        <v>12929</v>
      </c>
      <c r="C10" s="60" t="s">
        <v>2681</v>
      </c>
      <c r="D10" s="58">
        <v>979</v>
      </c>
      <c r="E10" s="59" t="s">
        <v>12923</v>
      </c>
      <c r="F10" s="58">
        <v>18000</v>
      </c>
      <c r="H10" s="55">
        <v>6</v>
      </c>
      <c r="I10" s="62" t="s">
        <v>12338</v>
      </c>
      <c r="J10" s="62" t="s">
        <v>3512</v>
      </c>
      <c r="K10" s="602">
        <v>2853</v>
      </c>
      <c r="L10" s="604">
        <v>45170</v>
      </c>
      <c r="M10" s="602">
        <v>18000</v>
      </c>
      <c r="O10" s="55">
        <v>6</v>
      </c>
      <c r="P10" s="62" t="s">
        <v>8782</v>
      </c>
      <c r="Q10" s="62" t="s">
        <v>2681</v>
      </c>
      <c r="R10" s="602">
        <v>561</v>
      </c>
      <c r="S10" s="604">
        <v>43374</v>
      </c>
      <c r="T10" s="602">
        <v>6000</v>
      </c>
      <c r="V10" s="53" t="s">
        <v>8784</v>
      </c>
      <c r="W10" s="62" t="s">
        <v>8781</v>
      </c>
      <c r="X10" s="62" t="s">
        <v>2681</v>
      </c>
      <c r="Y10" s="602">
        <v>865</v>
      </c>
      <c r="Z10" s="604">
        <v>43891</v>
      </c>
      <c r="AA10" s="602">
        <v>3200</v>
      </c>
      <c r="AC10" s="53" t="s">
        <v>8784</v>
      </c>
      <c r="AD10" s="62" t="s">
        <v>8785</v>
      </c>
      <c r="AE10" s="62" t="s">
        <v>8765</v>
      </c>
      <c r="AF10" s="602">
        <v>1374</v>
      </c>
      <c r="AG10" s="604">
        <v>43983</v>
      </c>
      <c r="AH10" s="602">
        <v>1200</v>
      </c>
      <c r="AJ10" s="53" t="s">
        <v>8784</v>
      </c>
      <c r="AK10" s="603" t="s">
        <v>8778</v>
      </c>
      <c r="AL10" s="62" t="s">
        <v>2681</v>
      </c>
      <c r="AM10" s="602">
        <v>1431</v>
      </c>
      <c r="AN10" s="604">
        <v>43374</v>
      </c>
      <c r="AO10" s="602">
        <v>13000</v>
      </c>
      <c r="AQ10" s="53" t="s">
        <v>8784</v>
      </c>
      <c r="AR10" s="62" t="s">
        <v>8786</v>
      </c>
      <c r="AS10" s="60" t="s">
        <v>8787</v>
      </c>
      <c r="AT10" s="58">
        <v>1884</v>
      </c>
      <c r="AU10" s="59">
        <v>43160</v>
      </c>
      <c r="AV10" s="58">
        <v>3400</v>
      </c>
    </row>
    <row r="11" spans="1:48" ht="30" customHeight="1" outlineLevel="1">
      <c r="A11" s="1238">
        <v>7</v>
      </c>
      <c r="B11" s="1240" t="s">
        <v>12930</v>
      </c>
      <c r="C11" s="60" t="s">
        <v>7671</v>
      </c>
      <c r="D11" s="58">
        <v>949</v>
      </c>
      <c r="E11" s="59" t="s">
        <v>12931</v>
      </c>
      <c r="F11" s="58">
        <v>3000</v>
      </c>
      <c r="H11" s="55">
        <v>7</v>
      </c>
      <c r="I11" s="63" t="s">
        <v>12339</v>
      </c>
      <c r="J11" s="62" t="s">
        <v>3512</v>
      </c>
      <c r="K11" s="602">
        <v>2009</v>
      </c>
      <c r="L11" s="604">
        <v>44986</v>
      </c>
      <c r="M11" s="602">
        <v>3000</v>
      </c>
      <c r="O11" s="55">
        <v>7</v>
      </c>
      <c r="P11" s="63" t="s">
        <v>8772</v>
      </c>
      <c r="Q11" s="62" t="s">
        <v>2681</v>
      </c>
      <c r="R11" s="602">
        <v>557</v>
      </c>
      <c r="S11" s="604">
        <v>43160</v>
      </c>
      <c r="T11" s="602">
        <v>8000</v>
      </c>
      <c r="V11" s="53" t="s">
        <v>8788</v>
      </c>
      <c r="W11" s="63" t="s">
        <v>8782</v>
      </c>
      <c r="X11" s="62" t="s">
        <v>2681</v>
      </c>
      <c r="Y11" s="602">
        <v>851</v>
      </c>
      <c r="Z11" s="604">
        <v>43374</v>
      </c>
      <c r="AA11" s="602">
        <v>6000</v>
      </c>
      <c r="AC11" s="53" t="s">
        <v>8788</v>
      </c>
      <c r="AD11" s="63" t="s">
        <v>8789</v>
      </c>
      <c r="AE11" s="62" t="s">
        <v>8790</v>
      </c>
      <c r="AF11" s="602">
        <v>1225</v>
      </c>
      <c r="AG11" s="604">
        <v>40452</v>
      </c>
      <c r="AH11" s="602">
        <v>6000</v>
      </c>
      <c r="AJ11" s="53" t="s">
        <v>8788</v>
      </c>
      <c r="AK11" s="63" t="s">
        <v>8791</v>
      </c>
      <c r="AL11" s="603" t="s">
        <v>2681</v>
      </c>
      <c r="AM11" s="602">
        <v>1190</v>
      </c>
      <c r="AN11" s="604">
        <v>43525</v>
      </c>
      <c r="AO11" s="602">
        <v>2200</v>
      </c>
      <c r="AQ11" s="53" t="s">
        <v>8788</v>
      </c>
      <c r="AR11" s="63" t="s">
        <v>8792</v>
      </c>
      <c r="AS11" s="57" t="s">
        <v>3410</v>
      </c>
      <c r="AT11" s="58">
        <v>1566</v>
      </c>
      <c r="AU11" s="59">
        <v>42036</v>
      </c>
      <c r="AV11" s="58">
        <v>1300</v>
      </c>
    </row>
    <row r="12" spans="1:48" ht="30" customHeight="1" outlineLevel="1">
      <c r="A12" s="1238">
        <v>8</v>
      </c>
      <c r="B12" s="1240" t="s">
        <v>12336</v>
      </c>
      <c r="C12" s="60" t="s">
        <v>2681</v>
      </c>
      <c r="D12" s="58">
        <v>819</v>
      </c>
      <c r="E12" s="59" t="s">
        <v>12926</v>
      </c>
      <c r="F12" s="58">
        <v>4000</v>
      </c>
      <c r="H12" s="55">
        <v>8</v>
      </c>
      <c r="I12" s="63" t="s">
        <v>12340</v>
      </c>
      <c r="J12" s="62" t="s">
        <v>3512</v>
      </c>
      <c r="K12" s="602">
        <v>1864</v>
      </c>
      <c r="L12" s="604">
        <v>45170</v>
      </c>
      <c r="M12" s="602">
        <v>4000</v>
      </c>
      <c r="O12" s="55">
        <v>8</v>
      </c>
      <c r="P12" s="63" t="s">
        <v>8793</v>
      </c>
      <c r="Q12" s="62" t="s">
        <v>8794</v>
      </c>
      <c r="R12" s="602">
        <v>541</v>
      </c>
      <c r="S12" s="604">
        <v>44743</v>
      </c>
      <c r="T12" s="602">
        <v>3400</v>
      </c>
      <c r="V12" s="53" t="s">
        <v>8795</v>
      </c>
      <c r="W12" s="63" t="s">
        <v>8778</v>
      </c>
      <c r="X12" s="62" t="s">
        <v>2681</v>
      </c>
      <c r="Y12" s="602">
        <v>743</v>
      </c>
      <c r="Z12" s="604">
        <v>43374</v>
      </c>
      <c r="AA12" s="602">
        <v>13000</v>
      </c>
      <c r="AC12" s="53" t="s">
        <v>8795</v>
      </c>
      <c r="AD12" s="63" t="s">
        <v>8782</v>
      </c>
      <c r="AE12" s="62" t="s">
        <v>2681</v>
      </c>
      <c r="AF12" s="602">
        <v>1090</v>
      </c>
      <c r="AG12" s="604">
        <v>43374</v>
      </c>
      <c r="AH12" s="602">
        <v>6000</v>
      </c>
      <c r="AJ12" s="53" t="s">
        <v>8795</v>
      </c>
      <c r="AK12" s="63" t="s">
        <v>8796</v>
      </c>
      <c r="AL12" s="603" t="s">
        <v>2679</v>
      </c>
      <c r="AM12" s="602">
        <v>796</v>
      </c>
      <c r="AN12" s="604">
        <v>43647</v>
      </c>
      <c r="AO12" s="602">
        <v>3800</v>
      </c>
      <c r="AQ12" s="53" t="s">
        <v>8795</v>
      </c>
      <c r="AR12" s="63" t="s">
        <v>8797</v>
      </c>
      <c r="AS12" s="57" t="s">
        <v>3231</v>
      </c>
      <c r="AT12" s="58">
        <v>1518</v>
      </c>
      <c r="AU12" s="59">
        <v>43374</v>
      </c>
      <c r="AV12" s="58">
        <v>3000</v>
      </c>
    </row>
    <row r="13" spans="1:48" ht="30" customHeight="1" outlineLevel="1">
      <c r="A13" s="1238">
        <v>9</v>
      </c>
      <c r="B13" s="1241" t="s">
        <v>8801</v>
      </c>
      <c r="C13" s="60" t="s">
        <v>2656</v>
      </c>
      <c r="D13" s="58">
        <v>608</v>
      </c>
      <c r="E13" s="59" t="s">
        <v>12932</v>
      </c>
      <c r="F13" s="58">
        <v>3000</v>
      </c>
      <c r="H13" s="55">
        <v>9</v>
      </c>
      <c r="I13" s="64" t="s">
        <v>12341</v>
      </c>
      <c r="J13" s="62" t="s">
        <v>3512</v>
      </c>
      <c r="K13" s="602">
        <v>1620</v>
      </c>
      <c r="L13" s="604">
        <v>45170</v>
      </c>
      <c r="M13" s="602">
        <v>3000</v>
      </c>
      <c r="O13" s="55">
        <v>9</v>
      </c>
      <c r="P13" s="64" t="s">
        <v>8798</v>
      </c>
      <c r="Q13" s="62" t="s">
        <v>8799</v>
      </c>
      <c r="R13" s="602">
        <v>520</v>
      </c>
      <c r="S13" s="604">
        <v>44562</v>
      </c>
      <c r="T13" s="602">
        <v>1200</v>
      </c>
      <c r="V13" s="53" t="s">
        <v>8800</v>
      </c>
      <c r="W13" s="64" t="s">
        <v>8801</v>
      </c>
      <c r="X13" s="62" t="s">
        <v>2656</v>
      </c>
      <c r="Y13" s="602">
        <v>704</v>
      </c>
      <c r="Z13" s="604">
        <v>42036</v>
      </c>
      <c r="AA13" s="602">
        <v>1300</v>
      </c>
      <c r="AC13" s="53" t="s">
        <v>8800</v>
      </c>
      <c r="AD13" s="64" t="s">
        <v>8802</v>
      </c>
      <c r="AE13" s="62" t="s">
        <v>7671</v>
      </c>
      <c r="AF13" s="602">
        <v>989</v>
      </c>
      <c r="AG13" s="604">
        <v>42036</v>
      </c>
      <c r="AH13" s="602">
        <v>1300</v>
      </c>
      <c r="AJ13" s="53" t="s">
        <v>8800</v>
      </c>
      <c r="AK13" s="64" t="s">
        <v>8803</v>
      </c>
      <c r="AL13" s="603" t="s">
        <v>2656</v>
      </c>
      <c r="AM13" s="602">
        <v>725</v>
      </c>
      <c r="AN13" s="604">
        <v>42036</v>
      </c>
      <c r="AO13" s="602">
        <v>1300</v>
      </c>
      <c r="AQ13" s="53" t="s">
        <v>8800</v>
      </c>
      <c r="AR13" s="64" t="s">
        <v>8804</v>
      </c>
      <c r="AS13" s="57" t="s">
        <v>3231</v>
      </c>
      <c r="AT13" s="58">
        <v>1372</v>
      </c>
      <c r="AU13" s="59">
        <v>43252</v>
      </c>
      <c r="AV13" s="58">
        <v>2600</v>
      </c>
    </row>
    <row r="14" spans="1:48" ht="30" customHeight="1" outlineLevel="1">
      <c r="A14" s="1238">
        <v>10</v>
      </c>
      <c r="B14" s="60" t="s">
        <v>12933</v>
      </c>
      <c r="C14" s="60" t="s">
        <v>2656</v>
      </c>
      <c r="D14" s="58">
        <v>606</v>
      </c>
      <c r="E14" s="59" t="s">
        <v>12934</v>
      </c>
      <c r="F14" s="58">
        <v>1300</v>
      </c>
      <c r="H14" s="55">
        <v>10</v>
      </c>
      <c r="I14" s="62" t="s">
        <v>12342</v>
      </c>
      <c r="J14" s="62" t="s">
        <v>7961</v>
      </c>
      <c r="K14" s="602">
        <v>954</v>
      </c>
      <c r="L14" s="604">
        <v>42036</v>
      </c>
      <c r="M14" s="602">
        <v>1300</v>
      </c>
      <c r="O14" s="55">
        <v>10</v>
      </c>
      <c r="P14" s="62" t="s">
        <v>8805</v>
      </c>
      <c r="Q14" s="62" t="s">
        <v>8806</v>
      </c>
      <c r="R14" s="602">
        <v>517</v>
      </c>
      <c r="S14" s="604">
        <v>39845</v>
      </c>
      <c r="T14" s="602">
        <v>3800</v>
      </c>
      <c r="V14" s="53" t="s">
        <v>8807</v>
      </c>
      <c r="W14" s="62" t="s">
        <v>8798</v>
      </c>
      <c r="X14" s="62" t="s">
        <v>7671</v>
      </c>
      <c r="Y14" s="602">
        <v>629</v>
      </c>
      <c r="Z14" s="604">
        <v>44562</v>
      </c>
      <c r="AA14" s="602">
        <v>1200</v>
      </c>
      <c r="AC14" s="53" t="s">
        <v>8807</v>
      </c>
      <c r="AD14" s="62" t="s">
        <v>8808</v>
      </c>
      <c r="AE14" s="62" t="s">
        <v>8809</v>
      </c>
      <c r="AF14" s="602">
        <v>952</v>
      </c>
      <c r="AG14" s="604">
        <v>42036</v>
      </c>
      <c r="AH14" s="602">
        <v>1300</v>
      </c>
      <c r="AJ14" s="53" t="s">
        <v>8807</v>
      </c>
      <c r="AK14" s="62" t="s">
        <v>8810</v>
      </c>
      <c r="AL14" s="603" t="s">
        <v>2681</v>
      </c>
      <c r="AM14" s="602">
        <v>645</v>
      </c>
      <c r="AN14" s="604">
        <v>43525</v>
      </c>
      <c r="AO14" s="602">
        <v>5000</v>
      </c>
      <c r="AQ14" s="53" t="s">
        <v>8807</v>
      </c>
      <c r="AR14" s="62" t="s">
        <v>8803</v>
      </c>
      <c r="AS14" s="57" t="s">
        <v>3533</v>
      </c>
      <c r="AT14" s="58">
        <v>841</v>
      </c>
      <c r="AU14" s="59">
        <v>42036</v>
      </c>
      <c r="AV14" s="58">
        <v>1300</v>
      </c>
    </row>
    <row r="15" spans="1:48" ht="21" customHeight="1"/>
    <row r="16" spans="1:48" ht="21" customHeight="1">
      <c r="A16" s="553" t="s">
        <v>12880</v>
      </c>
      <c r="B16" s="553"/>
      <c r="C16" s="553"/>
      <c r="D16" s="553"/>
      <c r="E16" s="553"/>
      <c r="F16" s="553"/>
      <c r="H16" s="553" t="s">
        <v>11576</v>
      </c>
      <c r="I16" s="553"/>
      <c r="J16" s="553"/>
      <c r="K16" s="553"/>
      <c r="L16" s="553"/>
      <c r="M16" s="553"/>
      <c r="O16" s="553" t="s">
        <v>8811</v>
      </c>
      <c r="P16" s="553"/>
      <c r="Q16" s="553"/>
      <c r="R16" s="553"/>
      <c r="S16" s="553"/>
      <c r="T16" s="553"/>
      <c r="V16" s="553" t="s">
        <v>8812</v>
      </c>
      <c r="W16" s="553"/>
      <c r="X16" s="553"/>
      <c r="Y16" s="553"/>
      <c r="Z16" s="553"/>
      <c r="AA16" s="553"/>
      <c r="AC16" s="553" t="s">
        <v>8813</v>
      </c>
      <c r="AD16" s="553"/>
      <c r="AE16" s="553"/>
      <c r="AF16" s="553"/>
      <c r="AG16" s="553"/>
      <c r="AH16" s="553"/>
      <c r="AJ16" s="553" t="s">
        <v>8814</v>
      </c>
      <c r="AK16" s="553"/>
      <c r="AL16" s="553"/>
      <c r="AM16" s="553"/>
      <c r="AN16" s="553"/>
      <c r="AO16" s="553"/>
      <c r="AQ16" s="553" t="s">
        <v>8815</v>
      </c>
      <c r="AR16" s="553"/>
      <c r="AS16" s="553"/>
      <c r="AT16" s="553"/>
      <c r="AU16" s="553"/>
      <c r="AV16" s="553"/>
    </row>
    <row r="17" spans="1:49" ht="21" customHeight="1" outlineLevel="1">
      <c r="A17" s="554" t="s">
        <v>12879</v>
      </c>
      <c r="B17" s="555"/>
      <c r="C17" s="555"/>
      <c r="D17" s="555"/>
      <c r="E17" s="555"/>
      <c r="F17" s="555"/>
      <c r="H17" s="554" t="s">
        <v>11575</v>
      </c>
      <c r="I17" s="555"/>
      <c r="J17" s="555"/>
      <c r="K17" s="555"/>
      <c r="L17" s="555"/>
      <c r="M17" s="555"/>
      <c r="O17" s="554" t="s">
        <v>8752</v>
      </c>
      <c r="P17" s="555"/>
      <c r="Q17" s="555"/>
      <c r="R17" s="555"/>
      <c r="S17" s="555"/>
      <c r="T17" s="555"/>
      <c r="V17" s="554" t="s">
        <v>8753</v>
      </c>
      <c r="W17" s="555"/>
      <c r="X17" s="555"/>
      <c r="Y17" s="555"/>
      <c r="Z17" s="555"/>
      <c r="AA17" s="555"/>
      <c r="AC17" s="554" t="s">
        <v>8754</v>
      </c>
      <c r="AD17" s="555"/>
      <c r="AE17" s="555"/>
      <c r="AF17" s="555"/>
      <c r="AG17" s="555"/>
      <c r="AH17" s="555"/>
      <c r="AJ17" s="555" t="s">
        <v>8816</v>
      </c>
      <c r="AK17" s="555"/>
      <c r="AL17" s="555"/>
      <c r="AM17" s="555"/>
      <c r="AN17" s="555"/>
      <c r="AO17" s="555"/>
      <c r="AQ17" s="555" t="s">
        <v>8817</v>
      </c>
      <c r="AR17" s="555"/>
      <c r="AS17" s="555"/>
      <c r="AT17" s="555"/>
      <c r="AU17" s="555"/>
      <c r="AV17" s="555"/>
    </row>
    <row r="18" spans="1:49" ht="27" customHeight="1" outlineLevel="1">
      <c r="A18" s="1236"/>
      <c r="B18" s="1237" t="s">
        <v>8757</v>
      </c>
      <c r="C18" s="1238" t="s">
        <v>8758</v>
      </c>
      <c r="D18" s="1238" t="s">
        <v>8759</v>
      </c>
      <c r="E18" s="1238" t="s">
        <v>8760</v>
      </c>
      <c r="F18" s="1239" t="s">
        <v>8761</v>
      </c>
      <c r="H18" s="53"/>
      <c r="I18" s="54" t="s">
        <v>8757</v>
      </c>
      <c r="J18" s="55" t="s">
        <v>8758</v>
      </c>
      <c r="K18" s="55" t="s">
        <v>8759</v>
      </c>
      <c r="L18" s="55" t="s">
        <v>8760</v>
      </c>
      <c r="M18" s="56" t="s">
        <v>8761</v>
      </c>
      <c r="O18" s="53"/>
      <c r="P18" s="54" t="s">
        <v>8757</v>
      </c>
      <c r="Q18" s="55" t="s">
        <v>8758</v>
      </c>
      <c r="R18" s="55" t="s">
        <v>8759</v>
      </c>
      <c r="S18" s="55" t="s">
        <v>8760</v>
      </c>
      <c r="T18" s="56" t="s">
        <v>8761</v>
      </c>
      <c r="V18" s="53"/>
      <c r="W18" s="54" t="s">
        <v>8757</v>
      </c>
      <c r="X18" s="55" t="s">
        <v>8758</v>
      </c>
      <c r="Y18" s="55" t="s">
        <v>8759</v>
      </c>
      <c r="Z18" s="55" t="s">
        <v>8760</v>
      </c>
      <c r="AA18" s="56" t="s">
        <v>8761</v>
      </c>
      <c r="AC18" s="53"/>
      <c r="AD18" s="54" t="s">
        <v>8757</v>
      </c>
      <c r="AE18" s="55" t="s">
        <v>8758</v>
      </c>
      <c r="AF18" s="55" t="s">
        <v>8759</v>
      </c>
      <c r="AG18" s="55" t="s">
        <v>8760</v>
      </c>
      <c r="AH18" s="56" t="s">
        <v>8761</v>
      </c>
      <c r="AJ18" s="53"/>
      <c r="AK18" s="54" t="s">
        <v>8757</v>
      </c>
      <c r="AL18" s="55" t="s">
        <v>8758</v>
      </c>
      <c r="AM18" s="55" t="s">
        <v>8759</v>
      </c>
      <c r="AN18" s="55" t="s">
        <v>8760</v>
      </c>
      <c r="AO18" s="56" t="s">
        <v>8761</v>
      </c>
      <c r="AQ18" s="53"/>
      <c r="AR18" s="54" t="s">
        <v>8757</v>
      </c>
      <c r="AS18" s="55" t="s">
        <v>8758</v>
      </c>
      <c r="AT18" s="55" t="s">
        <v>8759</v>
      </c>
      <c r="AU18" s="55" t="s">
        <v>8760</v>
      </c>
      <c r="AV18" s="56" t="s">
        <v>8761</v>
      </c>
    </row>
    <row r="19" spans="1:49" ht="30" customHeight="1" outlineLevel="1">
      <c r="A19" s="1238">
        <v>1</v>
      </c>
      <c r="B19" s="1240" t="s">
        <v>8775</v>
      </c>
      <c r="C19" s="60" t="s">
        <v>2681</v>
      </c>
      <c r="D19" s="58">
        <v>514</v>
      </c>
      <c r="E19" s="59" t="s">
        <v>12935</v>
      </c>
      <c r="F19" s="58">
        <v>4500</v>
      </c>
      <c r="H19" s="55">
        <v>1</v>
      </c>
      <c r="I19" s="63" t="s">
        <v>12343</v>
      </c>
      <c r="J19" s="62" t="s">
        <v>3614</v>
      </c>
      <c r="K19" s="602">
        <v>538</v>
      </c>
      <c r="L19" s="604">
        <v>40452</v>
      </c>
      <c r="M19" s="602">
        <v>6000</v>
      </c>
      <c r="O19" s="55">
        <v>1</v>
      </c>
      <c r="P19" s="63" t="s">
        <v>8775</v>
      </c>
      <c r="Q19" s="62" t="s">
        <v>2681</v>
      </c>
      <c r="R19" s="602">
        <v>674</v>
      </c>
      <c r="S19" s="604">
        <v>44562</v>
      </c>
      <c r="T19" s="602">
        <v>4500</v>
      </c>
      <c r="V19" s="53" t="s">
        <v>5345</v>
      </c>
      <c r="W19" s="63" t="s">
        <v>8818</v>
      </c>
      <c r="X19" s="62" t="s">
        <v>2639</v>
      </c>
      <c r="Y19" s="602">
        <v>1013</v>
      </c>
      <c r="Z19" s="604">
        <v>44378</v>
      </c>
      <c r="AA19" s="602">
        <v>850</v>
      </c>
      <c r="AC19" s="53" t="s">
        <v>5345</v>
      </c>
      <c r="AD19" s="63" t="s">
        <v>8764</v>
      </c>
      <c r="AE19" s="62" t="s">
        <v>8765</v>
      </c>
      <c r="AF19" s="602">
        <v>4000</v>
      </c>
      <c r="AG19" s="604">
        <v>44228</v>
      </c>
      <c r="AH19" s="602">
        <v>600</v>
      </c>
      <c r="AJ19" s="53" t="s">
        <v>5345</v>
      </c>
      <c r="AK19" s="63" t="s">
        <v>8791</v>
      </c>
      <c r="AL19" s="603" t="s">
        <v>2681</v>
      </c>
      <c r="AM19" s="602">
        <v>1190</v>
      </c>
      <c r="AN19" s="604">
        <v>43525</v>
      </c>
      <c r="AO19" s="602">
        <v>2200</v>
      </c>
      <c r="AQ19" s="53" t="s">
        <v>5345</v>
      </c>
      <c r="AR19" s="63" t="s">
        <v>8786</v>
      </c>
      <c r="AS19" s="57" t="s">
        <v>3231</v>
      </c>
      <c r="AT19" s="58">
        <v>1884</v>
      </c>
      <c r="AU19" s="59">
        <v>43160</v>
      </c>
      <c r="AV19" s="58">
        <v>3400</v>
      </c>
    </row>
    <row r="20" spans="1:49" ht="30" customHeight="1" outlineLevel="1">
      <c r="A20" s="1238">
        <v>2</v>
      </c>
      <c r="B20" s="60" t="s">
        <v>12936</v>
      </c>
      <c r="C20" s="60" t="s">
        <v>2728</v>
      </c>
      <c r="D20" s="58">
        <v>502</v>
      </c>
      <c r="E20" s="59" t="s">
        <v>12928</v>
      </c>
      <c r="F20" s="58">
        <v>7000</v>
      </c>
      <c r="H20" s="55">
        <v>2</v>
      </c>
      <c r="I20" s="62" t="s">
        <v>8781</v>
      </c>
      <c r="J20" s="62" t="s">
        <v>3231</v>
      </c>
      <c r="K20" s="602">
        <v>532</v>
      </c>
      <c r="L20" s="604">
        <v>43891</v>
      </c>
      <c r="M20" s="602">
        <v>3200</v>
      </c>
      <c r="O20" s="55">
        <v>2</v>
      </c>
      <c r="P20" s="62" t="s">
        <v>8793</v>
      </c>
      <c r="Q20" s="62" t="s">
        <v>8794</v>
      </c>
      <c r="R20" s="602">
        <v>541</v>
      </c>
      <c r="S20" s="604">
        <v>44743</v>
      </c>
      <c r="T20" s="602">
        <v>3400</v>
      </c>
      <c r="V20" s="53" t="s">
        <v>3506</v>
      </c>
      <c r="W20" s="62" t="s">
        <v>8781</v>
      </c>
      <c r="X20" s="62" t="s">
        <v>2681</v>
      </c>
      <c r="Y20" s="602">
        <v>865</v>
      </c>
      <c r="Z20" s="604">
        <v>43891</v>
      </c>
      <c r="AA20" s="602">
        <v>3200</v>
      </c>
      <c r="AC20" s="53" t="s">
        <v>3506</v>
      </c>
      <c r="AD20" s="62" t="s">
        <v>8781</v>
      </c>
      <c r="AE20" s="62" t="s">
        <v>2681</v>
      </c>
      <c r="AF20" s="602">
        <v>1636</v>
      </c>
      <c r="AG20" s="604">
        <v>43891</v>
      </c>
      <c r="AH20" s="602">
        <v>3200</v>
      </c>
      <c r="AJ20" s="53" t="s">
        <v>3506</v>
      </c>
      <c r="AK20" s="63" t="s">
        <v>8819</v>
      </c>
      <c r="AL20" s="62" t="s">
        <v>2679</v>
      </c>
      <c r="AM20" s="602">
        <v>796</v>
      </c>
      <c r="AN20" s="604">
        <v>43647</v>
      </c>
      <c r="AO20" s="602">
        <v>3800</v>
      </c>
      <c r="AQ20" s="53" t="s">
        <v>3506</v>
      </c>
      <c r="AR20" s="63" t="s">
        <v>8797</v>
      </c>
      <c r="AS20" s="60" t="s">
        <v>8787</v>
      </c>
      <c r="AT20" s="58">
        <v>1518</v>
      </c>
      <c r="AU20" s="59">
        <v>43374</v>
      </c>
      <c r="AV20" s="58">
        <v>3000</v>
      </c>
    </row>
    <row r="21" spans="1:49" ht="30" customHeight="1" outlineLevel="1">
      <c r="A21" s="1238">
        <v>3</v>
      </c>
      <c r="B21" s="60" t="s">
        <v>12937</v>
      </c>
      <c r="C21" s="60" t="s">
        <v>2681</v>
      </c>
      <c r="D21" s="58">
        <v>461</v>
      </c>
      <c r="E21" s="59" t="s">
        <v>12938</v>
      </c>
      <c r="F21" s="61">
        <v>3000</v>
      </c>
      <c r="H21" s="55">
        <v>3</v>
      </c>
      <c r="I21" s="62" t="s">
        <v>8842</v>
      </c>
      <c r="J21" s="62" t="s">
        <v>8843</v>
      </c>
      <c r="K21" s="602">
        <v>464</v>
      </c>
      <c r="L21" s="604">
        <v>44986</v>
      </c>
      <c r="M21" s="605">
        <v>1500</v>
      </c>
      <c r="O21" s="55">
        <v>3</v>
      </c>
      <c r="P21" s="62" t="s">
        <v>8798</v>
      </c>
      <c r="Q21" s="62" t="s">
        <v>8799</v>
      </c>
      <c r="R21" s="602">
        <v>520</v>
      </c>
      <c r="S21" s="604">
        <v>44562</v>
      </c>
      <c r="T21" s="605">
        <v>1200</v>
      </c>
      <c r="V21" s="53" t="s">
        <v>8771</v>
      </c>
      <c r="W21" s="62" t="s">
        <v>8798</v>
      </c>
      <c r="X21" s="62" t="s">
        <v>7671</v>
      </c>
      <c r="Y21" s="602">
        <v>629</v>
      </c>
      <c r="Z21" s="604">
        <v>44562</v>
      </c>
      <c r="AA21" s="605">
        <v>1200</v>
      </c>
      <c r="AC21" s="53" t="s">
        <v>8771</v>
      </c>
      <c r="AD21" s="62" t="s">
        <v>8785</v>
      </c>
      <c r="AE21" s="62" t="s">
        <v>8765</v>
      </c>
      <c r="AF21" s="602">
        <v>1374</v>
      </c>
      <c r="AG21" s="604">
        <v>43983</v>
      </c>
      <c r="AH21" s="605">
        <v>1200</v>
      </c>
      <c r="AJ21" s="53" t="s">
        <v>8771</v>
      </c>
      <c r="AK21" s="63" t="s">
        <v>8810</v>
      </c>
      <c r="AL21" s="603" t="s">
        <v>2681</v>
      </c>
      <c r="AM21" s="602">
        <v>645</v>
      </c>
      <c r="AN21" s="604">
        <v>43525</v>
      </c>
      <c r="AO21" s="602">
        <v>5000</v>
      </c>
      <c r="AQ21" s="53" t="s">
        <v>8771</v>
      </c>
      <c r="AR21" s="63" t="s">
        <v>8804</v>
      </c>
      <c r="AS21" s="57" t="s">
        <v>3231</v>
      </c>
      <c r="AT21" s="58">
        <v>1372</v>
      </c>
      <c r="AU21" s="59">
        <v>43252</v>
      </c>
      <c r="AV21" s="58">
        <v>2600</v>
      </c>
    </row>
    <row r="22" spans="1:49" ht="30" customHeight="1" outlineLevel="1">
      <c r="A22" s="1238">
        <v>4</v>
      </c>
      <c r="B22" s="60" t="s">
        <v>12939</v>
      </c>
      <c r="C22" s="60" t="s">
        <v>2679</v>
      </c>
      <c r="D22" s="58">
        <v>409</v>
      </c>
      <c r="E22" s="59" t="s">
        <v>12940</v>
      </c>
      <c r="F22" s="58">
        <v>3900</v>
      </c>
      <c r="H22" s="55">
        <v>4</v>
      </c>
      <c r="I22" s="62" t="s">
        <v>8775</v>
      </c>
      <c r="J22" s="62" t="s">
        <v>3231</v>
      </c>
      <c r="K22" s="602">
        <v>442</v>
      </c>
      <c r="L22" s="604">
        <v>44958</v>
      </c>
      <c r="M22" s="602">
        <v>3300</v>
      </c>
      <c r="O22" s="55">
        <v>4</v>
      </c>
      <c r="P22" s="62" t="s">
        <v>8820</v>
      </c>
      <c r="Q22" s="62" t="s">
        <v>8821</v>
      </c>
      <c r="R22" s="602">
        <v>501</v>
      </c>
      <c r="S22" s="604">
        <v>44896</v>
      </c>
      <c r="T22" s="602">
        <v>1400</v>
      </c>
      <c r="V22" s="53" t="s">
        <v>8776</v>
      </c>
      <c r="W22" s="62" t="s">
        <v>8822</v>
      </c>
      <c r="X22" s="62" t="s">
        <v>2679</v>
      </c>
      <c r="Y22" s="602">
        <v>533</v>
      </c>
      <c r="Z22" s="604">
        <v>44501</v>
      </c>
      <c r="AA22" s="602">
        <v>4200</v>
      </c>
      <c r="AC22" s="53" t="s">
        <v>8776</v>
      </c>
      <c r="AD22" s="62" t="s">
        <v>8789</v>
      </c>
      <c r="AE22" s="62" t="s">
        <v>8790</v>
      </c>
      <c r="AF22" s="602">
        <v>1225</v>
      </c>
      <c r="AG22" s="604">
        <v>40452</v>
      </c>
      <c r="AH22" s="602">
        <v>6000</v>
      </c>
      <c r="AJ22" s="53" t="s">
        <v>8776</v>
      </c>
      <c r="AK22" s="606" t="s">
        <v>8823</v>
      </c>
      <c r="AL22" s="603" t="s">
        <v>8824</v>
      </c>
      <c r="AM22" s="602">
        <v>547</v>
      </c>
      <c r="AN22" s="604">
        <v>43405</v>
      </c>
      <c r="AO22" s="602">
        <v>2500</v>
      </c>
      <c r="AQ22" s="53" t="s">
        <v>8776</v>
      </c>
      <c r="AR22" s="64" t="s">
        <v>8825</v>
      </c>
      <c r="AS22" s="57" t="s">
        <v>8826</v>
      </c>
      <c r="AT22" s="58">
        <v>744</v>
      </c>
      <c r="AU22" s="59">
        <v>43132</v>
      </c>
      <c r="AV22" s="58">
        <v>1700</v>
      </c>
    </row>
    <row r="23" spans="1:49" ht="30" customHeight="1" outlineLevel="1">
      <c r="A23" s="1238">
        <v>5</v>
      </c>
      <c r="B23" s="1240" t="s">
        <v>8781</v>
      </c>
      <c r="C23" s="60" t="s">
        <v>2681</v>
      </c>
      <c r="D23" s="58">
        <v>407</v>
      </c>
      <c r="E23" s="59" t="s">
        <v>12941</v>
      </c>
      <c r="F23" s="58">
        <v>3200</v>
      </c>
      <c r="H23" s="55">
        <v>5</v>
      </c>
      <c r="I23" s="63" t="s">
        <v>12344</v>
      </c>
      <c r="J23" s="62" t="s">
        <v>3231</v>
      </c>
      <c r="K23" s="602">
        <v>398</v>
      </c>
      <c r="L23" s="604">
        <v>45200</v>
      </c>
      <c r="M23" s="602">
        <v>4800</v>
      </c>
      <c r="O23" s="55">
        <v>5</v>
      </c>
      <c r="P23" s="63" t="s">
        <v>8827</v>
      </c>
      <c r="Q23" s="62" t="s">
        <v>8828</v>
      </c>
      <c r="R23" s="602">
        <v>416</v>
      </c>
      <c r="S23" s="604">
        <v>44713</v>
      </c>
      <c r="T23" s="602">
        <v>4400</v>
      </c>
      <c r="V23" s="53" t="s">
        <v>8779</v>
      </c>
      <c r="W23" s="63" t="s">
        <v>8829</v>
      </c>
      <c r="X23" s="62" t="s">
        <v>2671</v>
      </c>
      <c r="Y23" s="602">
        <v>520</v>
      </c>
      <c r="Z23" s="604">
        <v>44348</v>
      </c>
      <c r="AA23" s="602">
        <v>2000</v>
      </c>
      <c r="AC23" s="53" t="s">
        <v>8779</v>
      </c>
      <c r="AD23" s="63" t="s">
        <v>8830</v>
      </c>
      <c r="AE23" s="62" t="s">
        <v>2679</v>
      </c>
      <c r="AF23" s="602">
        <v>851</v>
      </c>
      <c r="AG23" s="604">
        <v>44105</v>
      </c>
      <c r="AH23" s="602">
        <v>3800</v>
      </c>
      <c r="AJ23" s="53" t="s">
        <v>8779</v>
      </c>
      <c r="AK23" s="602" t="s">
        <v>8825</v>
      </c>
      <c r="AL23" s="603" t="s">
        <v>8831</v>
      </c>
      <c r="AM23" s="602">
        <v>537</v>
      </c>
      <c r="AN23" s="604">
        <v>43132</v>
      </c>
      <c r="AO23" s="602">
        <v>1700</v>
      </c>
      <c r="AQ23" s="53" t="s">
        <v>8779</v>
      </c>
      <c r="AR23" s="63" t="s">
        <v>8832</v>
      </c>
      <c r="AS23" s="57" t="s">
        <v>2769</v>
      </c>
      <c r="AT23" s="58">
        <v>664</v>
      </c>
      <c r="AU23" s="59">
        <v>43405</v>
      </c>
      <c r="AV23" s="58">
        <v>2500</v>
      </c>
    </row>
    <row r="24" spans="1:49" ht="30" customHeight="1" outlineLevel="1">
      <c r="A24" s="1238">
        <v>6</v>
      </c>
      <c r="B24" s="60" t="s">
        <v>12942</v>
      </c>
      <c r="C24" s="60" t="s">
        <v>2679</v>
      </c>
      <c r="D24" s="58">
        <v>383</v>
      </c>
      <c r="E24" s="59" t="s">
        <v>12943</v>
      </c>
      <c r="F24" s="58">
        <v>3300</v>
      </c>
      <c r="H24" s="55">
        <v>6</v>
      </c>
      <c r="I24" s="62" t="s">
        <v>12345</v>
      </c>
      <c r="J24" s="62" t="s">
        <v>1678</v>
      </c>
      <c r="K24" s="602">
        <v>353</v>
      </c>
      <c r="L24" s="604">
        <v>44986</v>
      </c>
      <c r="M24" s="602">
        <v>7400</v>
      </c>
      <c r="O24" s="55">
        <v>6</v>
      </c>
      <c r="P24" s="62" t="s">
        <v>8781</v>
      </c>
      <c r="Q24" s="62" t="s">
        <v>2681</v>
      </c>
      <c r="R24" s="602">
        <v>409</v>
      </c>
      <c r="S24" s="604">
        <v>43891</v>
      </c>
      <c r="T24" s="602">
        <v>3200</v>
      </c>
      <c r="V24" s="53" t="s">
        <v>8784</v>
      </c>
      <c r="W24" s="62" t="s">
        <v>8775</v>
      </c>
      <c r="X24" s="62" t="s">
        <v>2681</v>
      </c>
      <c r="Y24" s="602">
        <v>490</v>
      </c>
      <c r="Z24" s="604">
        <v>44562</v>
      </c>
      <c r="AA24" s="602">
        <v>4500</v>
      </c>
      <c r="AC24" s="53" t="s">
        <v>8784</v>
      </c>
      <c r="AD24" s="62" t="s">
        <v>8833</v>
      </c>
      <c r="AE24" s="62" t="s">
        <v>2679</v>
      </c>
      <c r="AF24" s="602">
        <v>827</v>
      </c>
      <c r="AG24" s="604">
        <v>44105</v>
      </c>
      <c r="AH24" s="602">
        <v>2900</v>
      </c>
      <c r="AJ24" s="53" t="s">
        <v>8784</v>
      </c>
      <c r="AK24" s="69" t="s">
        <v>8834</v>
      </c>
      <c r="AL24" s="603" t="s">
        <v>2728</v>
      </c>
      <c r="AM24" s="602">
        <v>451</v>
      </c>
      <c r="AN24" s="604">
        <v>43617</v>
      </c>
      <c r="AO24" s="602">
        <v>4000</v>
      </c>
      <c r="AQ24" s="53" t="s">
        <v>8784</v>
      </c>
      <c r="AR24" s="68" t="s">
        <v>8835</v>
      </c>
      <c r="AS24" s="57" t="s">
        <v>8787</v>
      </c>
      <c r="AT24" s="58">
        <v>615</v>
      </c>
      <c r="AU24" s="59">
        <v>43525</v>
      </c>
      <c r="AV24" s="58">
        <v>2200</v>
      </c>
    </row>
    <row r="25" spans="1:49" ht="30" customHeight="1" outlineLevel="1">
      <c r="A25" s="1238">
        <v>7</v>
      </c>
      <c r="B25" s="1240" t="s">
        <v>12944</v>
      </c>
      <c r="C25" s="60" t="s">
        <v>2681</v>
      </c>
      <c r="D25" s="58">
        <v>374</v>
      </c>
      <c r="E25" s="59" t="s">
        <v>12945</v>
      </c>
      <c r="F25" s="58">
        <v>5400</v>
      </c>
      <c r="H25" s="55">
        <v>7</v>
      </c>
      <c r="I25" s="63" t="s">
        <v>12346</v>
      </c>
      <c r="J25" s="62" t="s">
        <v>7550</v>
      </c>
      <c r="K25" s="602">
        <v>320</v>
      </c>
      <c r="L25" s="604">
        <v>45261</v>
      </c>
      <c r="M25" s="602">
        <v>3700</v>
      </c>
      <c r="O25" s="55">
        <v>7</v>
      </c>
      <c r="P25" s="63" t="s">
        <v>8836</v>
      </c>
      <c r="Q25" s="62" t="s">
        <v>8837</v>
      </c>
      <c r="R25" s="602">
        <v>404</v>
      </c>
      <c r="S25" s="604">
        <v>40452</v>
      </c>
      <c r="T25" s="602">
        <v>6000</v>
      </c>
      <c r="V25" s="53" t="s">
        <v>8788</v>
      </c>
      <c r="W25" s="63" t="s">
        <v>8789</v>
      </c>
      <c r="X25" s="62" t="s">
        <v>2671</v>
      </c>
      <c r="Y25" s="602">
        <v>432</v>
      </c>
      <c r="Z25" s="604">
        <v>40452</v>
      </c>
      <c r="AA25" s="602">
        <v>6000</v>
      </c>
      <c r="AC25" s="53" t="s">
        <v>8788</v>
      </c>
      <c r="AD25" s="63" t="s">
        <v>8838</v>
      </c>
      <c r="AE25" s="62" t="s">
        <v>2679</v>
      </c>
      <c r="AF25" s="602">
        <v>568</v>
      </c>
      <c r="AG25" s="604">
        <v>43922</v>
      </c>
      <c r="AH25" s="602">
        <v>5000</v>
      </c>
      <c r="AJ25" s="53" t="s">
        <v>8788</v>
      </c>
      <c r="AK25" s="69" t="s">
        <v>8839</v>
      </c>
      <c r="AL25" s="62" t="s">
        <v>2681</v>
      </c>
      <c r="AM25" s="602">
        <v>312</v>
      </c>
      <c r="AN25" s="604">
        <v>41699</v>
      </c>
      <c r="AO25" s="602">
        <v>2800</v>
      </c>
      <c r="AQ25" s="53" t="s">
        <v>8788</v>
      </c>
      <c r="AR25" s="69" t="s">
        <v>8840</v>
      </c>
      <c r="AS25" s="60" t="s">
        <v>8841</v>
      </c>
      <c r="AT25" s="58">
        <v>553</v>
      </c>
      <c r="AU25" s="59">
        <v>43282</v>
      </c>
      <c r="AV25" s="58">
        <v>3500</v>
      </c>
      <c r="AW25" s="70"/>
    </row>
    <row r="26" spans="1:49" ht="30" customHeight="1" outlineLevel="1">
      <c r="A26" s="1238">
        <v>8</v>
      </c>
      <c r="B26" s="1240" t="s">
        <v>12946</v>
      </c>
      <c r="C26" s="60" t="s">
        <v>12947</v>
      </c>
      <c r="D26" s="58">
        <v>350</v>
      </c>
      <c r="E26" s="59" t="s">
        <v>12945</v>
      </c>
      <c r="F26" s="58">
        <v>2900</v>
      </c>
      <c r="H26" s="55">
        <v>8</v>
      </c>
      <c r="I26" s="63" t="s">
        <v>12347</v>
      </c>
      <c r="J26" s="62" t="s">
        <v>3614</v>
      </c>
      <c r="K26" s="602">
        <v>300</v>
      </c>
      <c r="L26" s="604">
        <v>43405</v>
      </c>
      <c r="M26" s="602">
        <v>2500</v>
      </c>
      <c r="O26" s="55">
        <v>8</v>
      </c>
      <c r="P26" s="63" t="s">
        <v>8842</v>
      </c>
      <c r="Q26" s="62" t="s">
        <v>8843</v>
      </c>
      <c r="R26" s="602">
        <v>397</v>
      </c>
      <c r="S26" s="604">
        <v>44986</v>
      </c>
      <c r="T26" s="602">
        <v>1500</v>
      </c>
      <c r="V26" s="53" t="s">
        <v>8795</v>
      </c>
      <c r="W26" s="63" t="s">
        <v>8844</v>
      </c>
      <c r="X26" s="62" t="s">
        <v>2717</v>
      </c>
      <c r="Y26" s="602">
        <v>368</v>
      </c>
      <c r="Z26" s="604">
        <v>44440</v>
      </c>
      <c r="AA26" s="602">
        <v>1200</v>
      </c>
      <c r="AC26" s="53" t="s">
        <v>8795</v>
      </c>
      <c r="AD26" s="63" t="s">
        <v>8845</v>
      </c>
      <c r="AE26" s="62" t="s">
        <v>2681</v>
      </c>
      <c r="AF26" s="602">
        <v>561</v>
      </c>
      <c r="AG26" s="604">
        <v>44075</v>
      </c>
      <c r="AH26" s="602">
        <v>3600</v>
      </c>
      <c r="AJ26" s="53" t="s">
        <v>8795</v>
      </c>
      <c r="AK26" s="69" t="s">
        <v>8846</v>
      </c>
      <c r="AL26" s="603" t="s">
        <v>2639</v>
      </c>
      <c r="AM26" s="602">
        <v>286</v>
      </c>
      <c r="AN26" s="604">
        <v>43709</v>
      </c>
      <c r="AO26" s="602">
        <v>6700</v>
      </c>
      <c r="AQ26" s="53" t="s">
        <v>8795</v>
      </c>
      <c r="AR26" s="69" t="s">
        <v>8847</v>
      </c>
      <c r="AS26" s="57" t="s">
        <v>2983</v>
      </c>
      <c r="AT26" s="58">
        <v>531</v>
      </c>
      <c r="AU26" s="59">
        <v>40452</v>
      </c>
      <c r="AV26" s="58">
        <v>6000</v>
      </c>
      <c r="AW26" s="70"/>
    </row>
    <row r="27" spans="1:49" ht="30" customHeight="1" outlineLevel="1">
      <c r="A27" s="1238">
        <v>9</v>
      </c>
      <c r="B27" s="1241" t="s">
        <v>12948</v>
      </c>
      <c r="C27" s="60" t="s">
        <v>2639</v>
      </c>
      <c r="D27" s="58">
        <v>345</v>
      </c>
      <c r="E27" s="59" t="s">
        <v>12943</v>
      </c>
      <c r="F27" s="58">
        <v>4500</v>
      </c>
      <c r="H27" s="55">
        <v>9</v>
      </c>
      <c r="I27" s="64" t="s">
        <v>12348</v>
      </c>
      <c r="J27" s="62" t="s">
        <v>8854</v>
      </c>
      <c r="K27" s="602">
        <v>267</v>
      </c>
      <c r="L27" s="604">
        <v>45078</v>
      </c>
      <c r="M27" s="602">
        <v>8000</v>
      </c>
      <c r="O27" s="55">
        <v>9</v>
      </c>
      <c r="P27" s="64" t="s">
        <v>8848</v>
      </c>
      <c r="Q27" s="62" t="s">
        <v>8849</v>
      </c>
      <c r="R27" s="602">
        <v>382</v>
      </c>
      <c r="S27" s="604">
        <v>44927</v>
      </c>
      <c r="T27" s="602">
        <v>3400</v>
      </c>
      <c r="V27" s="53" t="s">
        <v>8800</v>
      </c>
      <c r="W27" s="64" t="s">
        <v>8850</v>
      </c>
      <c r="X27" s="62" t="s">
        <v>2681</v>
      </c>
      <c r="Y27" s="602">
        <v>324</v>
      </c>
      <c r="Z27" s="604">
        <v>44256</v>
      </c>
      <c r="AA27" s="602">
        <v>2700</v>
      </c>
      <c r="AC27" s="53" t="s">
        <v>8800</v>
      </c>
      <c r="AD27" s="64" t="s">
        <v>8851</v>
      </c>
      <c r="AE27" s="62" t="s">
        <v>2731</v>
      </c>
      <c r="AF27" s="602">
        <v>513</v>
      </c>
      <c r="AG27" s="604">
        <v>43891</v>
      </c>
      <c r="AH27" s="602">
        <v>2300</v>
      </c>
      <c r="AJ27" s="53" t="s">
        <v>8800</v>
      </c>
      <c r="AK27" s="607" t="s">
        <v>8852</v>
      </c>
      <c r="AL27" s="62" t="s">
        <v>2679</v>
      </c>
      <c r="AM27" s="602">
        <v>275</v>
      </c>
      <c r="AN27" s="604">
        <v>41030</v>
      </c>
      <c r="AO27" s="602">
        <v>4400</v>
      </c>
      <c r="AQ27" s="53" t="s">
        <v>8800</v>
      </c>
      <c r="AR27" s="69" t="s">
        <v>8853</v>
      </c>
      <c r="AS27" s="60" t="s">
        <v>8854</v>
      </c>
      <c r="AT27" s="58">
        <v>488</v>
      </c>
      <c r="AU27" s="59">
        <v>43160</v>
      </c>
      <c r="AV27" s="58">
        <v>2600</v>
      </c>
      <c r="AW27" s="70"/>
    </row>
    <row r="28" spans="1:49" ht="30" customHeight="1" outlineLevel="1">
      <c r="A28" s="1238">
        <v>10</v>
      </c>
      <c r="B28" s="60" t="s">
        <v>12949</v>
      </c>
      <c r="C28" s="60" t="s">
        <v>2671</v>
      </c>
      <c r="D28" s="58">
        <v>315</v>
      </c>
      <c r="E28" s="59" t="s">
        <v>12950</v>
      </c>
      <c r="F28" s="58">
        <v>6000</v>
      </c>
      <c r="H28" s="55">
        <v>10</v>
      </c>
      <c r="I28" s="62" t="s">
        <v>12349</v>
      </c>
      <c r="J28" s="62" t="s">
        <v>4792</v>
      </c>
      <c r="K28" s="602">
        <v>263</v>
      </c>
      <c r="L28" s="604">
        <v>44986</v>
      </c>
      <c r="M28" s="602">
        <v>900</v>
      </c>
      <c r="O28" s="55">
        <v>10</v>
      </c>
      <c r="P28" s="62" t="s">
        <v>8855</v>
      </c>
      <c r="Q28" s="62" t="s">
        <v>8856</v>
      </c>
      <c r="R28" s="602">
        <v>323</v>
      </c>
      <c r="S28" s="604">
        <v>41030</v>
      </c>
      <c r="T28" s="602">
        <v>4400</v>
      </c>
      <c r="V28" s="53" t="s">
        <v>8807</v>
      </c>
      <c r="W28" s="62" t="s">
        <v>8857</v>
      </c>
      <c r="X28" s="62" t="s">
        <v>2671</v>
      </c>
      <c r="Y28" s="602">
        <v>322</v>
      </c>
      <c r="Z28" s="604">
        <v>43405</v>
      </c>
      <c r="AA28" s="602">
        <v>2500</v>
      </c>
      <c r="AC28" s="53" t="s">
        <v>8807</v>
      </c>
      <c r="AD28" s="62" t="s">
        <v>8858</v>
      </c>
      <c r="AE28" s="62" t="s">
        <v>2681</v>
      </c>
      <c r="AF28" s="602">
        <v>493</v>
      </c>
      <c r="AG28" s="604">
        <v>44256</v>
      </c>
      <c r="AH28" s="602">
        <v>5400</v>
      </c>
      <c r="AJ28" s="53" t="s">
        <v>8807</v>
      </c>
      <c r="AK28" s="608" t="s">
        <v>8859</v>
      </c>
      <c r="AL28" s="603" t="s">
        <v>2671</v>
      </c>
      <c r="AM28" s="602">
        <v>269</v>
      </c>
      <c r="AN28" s="604">
        <v>40452</v>
      </c>
      <c r="AO28" s="602">
        <v>6000</v>
      </c>
      <c r="AQ28" s="53" t="s">
        <v>8807</v>
      </c>
      <c r="AR28" s="71" t="s">
        <v>8860</v>
      </c>
      <c r="AS28" s="57" t="s">
        <v>4963</v>
      </c>
      <c r="AT28" s="58">
        <v>460</v>
      </c>
      <c r="AU28" s="59">
        <v>43132</v>
      </c>
      <c r="AV28" s="58">
        <v>1200</v>
      </c>
      <c r="AW28" s="70"/>
    </row>
    <row r="29" spans="1:49" outlineLevel="1"/>
    <row r="30" spans="1:49" ht="74.25" customHeight="1">
      <c r="B30" s="1267" t="s">
        <v>8861</v>
      </c>
      <c r="C30" s="1267"/>
      <c r="I30" s="1267" t="s">
        <v>8861</v>
      </c>
      <c r="J30" s="1267"/>
      <c r="P30" s="1267" t="s">
        <v>8861</v>
      </c>
      <c r="Q30" s="1267"/>
      <c r="W30" s="1267" t="s">
        <v>8861</v>
      </c>
      <c r="X30" s="1267"/>
      <c r="AD30" s="1267" t="s">
        <v>8861</v>
      </c>
      <c r="AE30" s="1267"/>
      <c r="AK30" s="1267" t="s">
        <v>8861</v>
      </c>
      <c r="AL30" s="1267"/>
      <c r="AR30" s="1267" t="s">
        <v>8861</v>
      </c>
      <c r="AS30" s="1267"/>
    </row>
  </sheetData>
  <mergeCells count="7">
    <mergeCell ref="B30:C30"/>
    <mergeCell ref="I30:J30"/>
    <mergeCell ref="AR30:AS30"/>
    <mergeCell ref="AK30:AL30"/>
    <mergeCell ref="AD30:AE30"/>
    <mergeCell ref="W30:X30"/>
    <mergeCell ref="P30:Q30"/>
  </mergeCells>
  <phoneticPr fontId="6"/>
  <hyperlinks>
    <hyperlink ref="A1" location="INDEX!A1" display="INDEXに戻る" xr:uid="{012F79DD-3C1D-41E1-A282-7E9DDAE648D6}"/>
  </hyperlinks>
  <printOptions horizontalCentered="1"/>
  <pageMargins left="0.51181102362204722" right="0.51181102362204722" top="0.86614173228346458" bottom="0.98425196850393704" header="0.47244094488188981"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4"/>
  <sheetViews>
    <sheetView showGridLines="0" workbookViewId="0">
      <pane xSplit="1" ySplit="1" topLeftCell="B2" activePane="bottomRight" state="frozen"/>
      <selection activeCell="F1" sqref="F1"/>
      <selection pane="topRight" activeCell="F1" sqref="F1"/>
      <selection pane="bottomLeft" activeCell="F1" sqref="F1"/>
      <selection pane="bottomRight" activeCell="B2" sqref="B2"/>
    </sheetView>
  </sheetViews>
  <sheetFormatPr defaultColWidth="9" defaultRowHeight="15"/>
  <cols>
    <col min="1" max="1" width="7.875" style="39" bestFit="1" customWidth="1"/>
    <col min="2" max="2" width="8.5" style="39" bestFit="1" customWidth="1"/>
    <col min="3" max="5" width="11.625" style="39" bestFit="1" customWidth="1"/>
    <col min="6" max="6" width="11" style="39" bestFit="1" customWidth="1"/>
    <col min="7" max="8" width="11.625" style="39" bestFit="1" customWidth="1"/>
    <col min="9" max="16384" width="9" style="39"/>
  </cols>
  <sheetData>
    <row r="1" spans="1:9">
      <c r="A1" s="39" t="s">
        <v>8862</v>
      </c>
      <c r="H1" s="550" t="s">
        <v>119</v>
      </c>
    </row>
    <row r="2" spans="1:9" ht="15.75">
      <c r="A2" s="40"/>
      <c r="B2" s="362"/>
      <c r="C2" s="999" t="s">
        <v>8863</v>
      </c>
      <c r="D2" s="1000" t="s">
        <v>8864</v>
      </c>
      <c r="E2" s="1000" t="s">
        <v>8865</v>
      </c>
      <c r="F2" s="1000" t="s">
        <v>8866</v>
      </c>
      <c r="G2" s="1000" t="s">
        <v>8867</v>
      </c>
      <c r="H2" s="1001" t="s">
        <v>1234</v>
      </c>
      <c r="I2" s="39" t="s">
        <v>8868</v>
      </c>
    </row>
    <row r="3" spans="1:9" ht="15.75">
      <c r="A3" s="41">
        <v>1995</v>
      </c>
      <c r="B3" s="363" t="str">
        <f t="shared" ref="B3:B27" si="0">TEXT(DATEVALUE(A3&amp;"/4/1"),"ggge")</f>
        <v>平成7</v>
      </c>
      <c r="C3" s="43">
        <v>1054</v>
      </c>
      <c r="D3" s="44">
        <v>1098</v>
      </c>
      <c r="E3" s="44">
        <v>70</v>
      </c>
      <c r="F3" s="44">
        <v>689</v>
      </c>
      <c r="G3" s="44"/>
      <c r="H3" s="45">
        <f>SUM(C3:G3)</f>
        <v>2911</v>
      </c>
    </row>
    <row r="4" spans="1:9" ht="15.75">
      <c r="A4" s="42">
        <v>1996</v>
      </c>
      <c r="B4" s="364" t="str">
        <f t="shared" si="0"/>
        <v>平成8</v>
      </c>
      <c r="C4" s="46">
        <v>988</v>
      </c>
      <c r="D4" s="47">
        <v>1358</v>
      </c>
      <c r="E4" s="47">
        <v>58</v>
      </c>
      <c r="F4" s="47">
        <v>700</v>
      </c>
      <c r="G4" s="47"/>
      <c r="H4" s="48">
        <f t="shared" ref="H4:H26" si="1">SUM(C4:G4)</f>
        <v>3104</v>
      </c>
    </row>
    <row r="5" spans="1:9" ht="15.75">
      <c r="A5" s="42">
        <v>1997</v>
      </c>
      <c r="B5" s="364" t="str">
        <f t="shared" si="0"/>
        <v>平成9</v>
      </c>
      <c r="C5" s="46">
        <v>864</v>
      </c>
      <c r="D5" s="47">
        <v>1211</v>
      </c>
      <c r="E5" s="47">
        <v>36</v>
      </c>
      <c r="F5" s="47">
        <v>715</v>
      </c>
      <c r="G5" s="47"/>
      <c r="H5" s="48">
        <f t="shared" si="1"/>
        <v>2826</v>
      </c>
    </row>
    <row r="6" spans="1:9" ht="15.75">
      <c r="A6" s="42">
        <v>1998</v>
      </c>
      <c r="B6" s="364" t="str">
        <f t="shared" si="0"/>
        <v>平成10</v>
      </c>
      <c r="C6" s="46">
        <v>874</v>
      </c>
      <c r="D6" s="47">
        <v>1452</v>
      </c>
      <c r="E6" s="47">
        <v>60</v>
      </c>
      <c r="F6" s="47">
        <v>705</v>
      </c>
      <c r="G6" s="47"/>
      <c r="H6" s="48">
        <f t="shared" si="1"/>
        <v>3091</v>
      </c>
    </row>
    <row r="7" spans="1:9" ht="15.75">
      <c r="A7" s="42">
        <v>1999</v>
      </c>
      <c r="B7" s="364" t="str">
        <f t="shared" si="0"/>
        <v>平成11</v>
      </c>
      <c r="C7" s="46">
        <v>704</v>
      </c>
      <c r="D7" s="47">
        <v>1449</v>
      </c>
      <c r="E7" s="47">
        <v>82</v>
      </c>
      <c r="F7" s="47">
        <v>659</v>
      </c>
      <c r="G7" s="47"/>
      <c r="H7" s="48">
        <f t="shared" si="1"/>
        <v>2894</v>
      </c>
    </row>
    <row r="8" spans="1:9" ht="15.75">
      <c r="A8" s="42">
        <v>2000</v>
      </c>
      <c r="B8" s="364" t="str">
        <f t="shared" si="0"/>
        <v>平成12</v>
      </c>
      <c r="C8" s="46">
        <v>618</v>
      </c>
      <c r="D8" s="47">
        <v>1343</v>
      </c>
      <c r="E8" s="47">
        <v>78</v>
      </c>
      <c r="F8" s="47">
        <v>509</v>
      </c>
      <c r="G8" s="47"/>
      <c r="H8" s="48">
        <f t="shared" si="1"/>
        <v>2548</v>
      </c>
    </row>
    <row r="9" spans="1:9" ht="15.75">
      <c r="A9" s="42">
        <v>2001</v>
      </c>
      <c r="B9" s="364" t="str">
        <f t="shared" si="0"/>
        <v>平成13</v>
      </c>
      <c r="C9" s="46">
        <v>116</v>
      </c>
      <c r="D9" s="47">
        <v>235</v>
      </c>
      <c r="E9" s="47">
        <v>5</v>
      </c>
      <c r="F9" s="47">
        <v>96</v>
      </c>
      <c r="G9" s="47"/>
      <c r="H9" s="48">
        <f t="shared" si="1"/>
        <v>452</v>
      </c>
      <c r="I9" s="39" t="s">
        <v>8869</v>
      </c>
    </row>
    <row r="10" spans="1:9" ht="15.75">
      <c r="A10" s="42">
        <v>2002</v>
      </c>
      <c r="B10" s="364" t="str">
        <f t="shared" si="0"/>
        <v>平成14</v>
      </c>
      <c r="C10" s="46">
        <v>503</v>
      </c>
      <c r="D10" s="47">
        <v>1826</v>
      </c>
      <c r="E10" s="47">
        <v>122</v>
      </c>
      <c r="F10" s="47">
        <v>545</v>
      </c>
      <c r="G10" s="47"/>
      <c r="H10" s="48">
        <f t="shared" si="1"/>
        <v>2996</v>
      </c>
    </row>
    <row r="11" spans="1:9" ht="15.75">
      <c r="A11" s="42">
        <v>2003</v>
      </c>
      <c r="B11" s="364" t="str">
        <f t="shared" si="0"/>
        <v>平成15</v>
      </c>
      <c r="C11" s="46">
        <v>459</v>
      </c>
      <c r="D11" s="47">
        <v>2038</v>
      </c>
      <c r="E11" s="47">
        <v>73</v>
      </c>
      <c r="F11" s="47">
        <v>569</v>
      </c>
      <c r="G11" s="47">
        <v>12</v>
      </c>
      <c r="H11" s="48">
        <f t="shared" si="1"/>
        <v>3151</v>
      </c>
    </row>
    <row r="12" spans="1:9" ht="15.75">
      <c r="A12" s="42">
        <v>2004</v>
      </c>
      <c r="B12" s="364" t="str">
        <f t="shared" si="0"/>
        <v>平成16</v>
      </c>
      <c r="C12" s="46">
        <v>472</v>
      </c>
      <c r="D12" s="47">
        <v>2295</v>
      </c>
      <c r="E12" s="47">
        <v>73</v>
      </c>
      <c r="F12" s="47">
        <v>454</v>
      </c>
      <c r="G12" s="47">
        <v>168</v>
      </c>
      <c r="H12" s="48">
        <f t="shared" si="1"/>
        <v>3462</v>
      </c>
    </row>
    <row r="13" spans="1:9" ht="15.75">
      <c r="A13" s="42">
        <v>2005</v>
      </c>
      <c r="B13" s="364" t="str">
        <f t="shared" si="0"/>
        <v>平成17</v>
      </c>
      <c r="C13" s="46">
        <v>582</v>
      </c>
      <c r="D13" s="47">
        <v>3064</v>
      </c>
      <c r="E13" s="47">
        <v>115</v>
      </c>
      <c r="F13" s="47">
        <v>493</v>
      </c>
      <c r="G13" s="47">
        <v>153</v>
      </c>
      <c r="H13" s="48">
        <f t="shared" si="1"/>
        <v>4407</v>
      </c>
    </row>
    <row r="14" spans="1:9" ht="15.75">
      <c r="A14" s="42">
        <v>2006</v>
      </c>
      <c r="B14" s="365" t="str">
        <f t="shared" si="0"/>
        <v>平成18</v>
      </c>
      <c r="C14" s="46">
        <v>488</v>
      </c>
      <c r="D14" s="47">
        <v>2856</v>
      </c>
      <c r="E14" s="47">
        <v>107</v>
      </c>
      <c r="F14" s="47">
        <v>394</v>
      </c>
      <c r="G14" s="47">
        <v>183</v>
      </c>
      <c r="H14" s="48">
        <f t="shared" si="1"/>
        <v>4028</v>
      </c>
    </row>
    <row r="15" spans="1:9" ht="15.75">
      <c r="A15" s="42">
        <v>2007</v>
      </c>
      <c r="B15" s="365" t="str">
        <f t="shared" si="0"/>
        <v>平成19</v>
      </c>
      <c r="C15" s="46">
        <v>424</v>
      </c>
      <c r="D15" s="47">
        <v>2704</v>
      </c>
      <c r="E15" s="47">
        <v>63</v>
      </c>
      <c r="F15" s="47">
        <v>161</v>
      </c>
      <c r="G15" s="47">
        <v>413</v>
      </c>
      <c r="H15" s="48">
        <f t="shared" si="1"/>
        <v>3765</v>
      </c>
    </row>
    <row r="16" spans="1:9" ht="15.75">
      <c r="A16" s="42">
        <v>2008</v>
      </c>
      <c r="B16" s="365" t="str">
        <f t="shared" si="0"/>
        <v>平成20</v>
      </c>
      <c r="C16" s="46">
        <v>370</v>
      </c>
      <c r="D16" s="47">
        <v>2032</v>
      </c>
      <c r="E16" s="47">
        <v>38</v>
      </c>
      <c r="F16" s="47">
        <v>134</v>
      </c>
      <c r="G16" s="47">
        <v>346</v>
      </c>
      <c r="H16" s="48">
        <f t="shared" si="1"/>
        <v>2920</v>
      </c>
    </row>
    <row r="17" spans="1:9" ht="15.75">
      <c r="A17" s="42">
        <v>2009</v>
      </c>
      <c r="B17" s="365" t="str">
        <f t="shared" si="0"/>
        <v>平成21</v>
      </c>
      <c r="C17" s="46">
        <v>347</v>
      </c>
      <c r="D17" s="47">
        <v>1914</v>
      </c>
      <c r="E17" s="47">
        <v>44</v>
      </c>
      <c r="F17" s="47">
        <v>92</v>
      </c>
      <c r="G17" s="47">
        <v>268</v>
      </c>
      <c r="H17" s="48">
        <f t="shared" si="1"/>
        <v>2665</v>
      </c>
    </row>
    <row r="18" spans="1:9" ht="15.75">
      <c r="A18" s="42">
        <v>2010</v>
      </c>
      <c r="B18" s="364" t="str">
        <f t="shared" si="0"/>
        <v>平成22</v>
      </c>
      <c r="C18" s="46">
        <v>270</v>
      </c>
      <c r="D18" s="47">
        <v>1712</v>
      </c>
      <c r="E18" s="47">
        <v>69</v>
      </c>
      <c r="F18" s="47">
        <v>236</v>
      </c>
      <c r="G18" s="47">
        <v>88</v>
      </c>
      <c r="H18" s="48">
        <f t="shared" si="1"/>
        <v>2375</v>
      </c>
    </row>
    <row r="19" spans="1:9" ht="15.75">
      <c r="A19" s="42">
        <v>2011</v>
      </c>
      <c r="B19" s="364" t="str">
        <f t="shared" si="0"/>
        <v>平成23</v>
      </c>
      <c r="C19" s="46">
        <v>121</v>
      </c>
      <c r="D19" s="47">
        <v>1131</v>
      </c>
      <c r="E19" s="47">
        <v>8</v>
      </c>
      <c r="F19" s="47">
        <v>188</v>
      </c>
      <c r="G19" s="47">
        <v>90</v>
      </c>
      <c r="H19" s="48">
        <f t="shared" si="1"/>
        <v>1538</v>
      </c>
    </row>
    <row r="20" spans="1:9" ht="15.75">
      <c r="A20" s="42">
        <v>2012</v>
      </c>
      <c r="B20" s="364" t="str">
        <f t="shared" si="0"/>
        <v>平成24</v>
      </c>
      <c r="C20" s="46">
        <v>105</v>
      </c>
      <c r="D20" s="47">
        <v>1075</v>
      </c>
      <c r="E20" s="47">
        <v>12</v>
      </c>
      <c r="F20" s="47">
        <v>141</v>
      </c>
      <c r="G20" s="47">
        <v>110</v>
      </c>
      <c r="H20" s="48">
        <f t="shared" si="1"/>
        <v>1443</v>
      </c>
    </row>
    <row r="21" spans="1:9" ht="15.75">
      <c r="A21" s="42">
        <v>2013</v>
      </c>
      <c r="B21" s="364" t="str">
        <f t="shared" si="0"/>
        <v>平成25</v>
      </c>
      <c r="C21" s="46">
        <v>126</v>
      </c>
      <c r="D21" s="47">
        <v>1104</v>
      </c>
      <c r="E21" s="47">
        <v>18</v>
      </c>
      <c r="F21" s="47">
        <v>161</v>
      </c>
      <c r="G21" s="47">
        <v>64</v>
      </c>
      <c r="H21" s="48">
        <f t="shared" si="1"/>
        <v>1473</v>
      </c>
    </row>
    <row r="22" spans="1:9" ht="15.75">
      <c r="A22" s="42">
        <v>2014</v>
      </c>
      <c r="B22" s="364" t="str">
        <f t="shared" si="0"/>
        <v>平成26</v>
      </c>
      <c r="C22" s="49">
        <v>102</v>
      </c>
      <c r="D22" s="50">
        <v>982</v>
      </c>
      <c r="E22" s="50">
        <v>7</v>
      </c>
      <c r="F22" s="50">
        <v>116</v>
      </c>
      <c r="G22" s="50">
        <v>35</v>
      </c>
      <c r="H22" s="48">
        <f t="shared" si="1"/>
        <v>1242</v>
      </c>
    </row>
    <row r="23" spans="1:9" ht="15.75">
      <c r="A23" s="42">
        <v>2015</v>
      </c>
      <c r="B23" s="364" t="str">
        <f t="shared" si="0"/>
        <v>平成27</v>
      </c>
      <c r="C23" s="49">
        <v>93</v>
      </c>
      <c r="D23" s="50">
        <v>947</v>
      </c>
      <c r="E23" s="50">
        <v>32</v>
      </c>
      <c r="F23" s="50">
        <v>115</v>
      </c>
      <c r="G23" s="50">
        <v>78</v>
      </c>
      <c r="H23" s="48">
        <f t="shared" si="1"/>
        <v>1265</v>
      </c>
    </row>
    <row r="24" spans="1:9" ht="15.75">
      <c r="A24" s="42">
        <v>2016</v>
      </c>
      <c r="B24" s="364" t="str">
        <f t="shared" si="0"/>
        <v>平成28</v>
      </c>
      <c r="C24" s="49">
        <v>66</v>
      </c>
      <c r="D24" s="50">
        <v>842</v>
      </c>
      <c r="E24" s="50">
        <v>12</v>
      </c>
      <c r="F24" s="50">
        <v>97</v>
      </c>
      <c r="G24" s="50">
        <v>58</v>
      </c>
      <c r="H24" s="48">
        <f t="shared" si="1"/>
        <v>1075</v>
      </c>
    </row>
    <row r="25" spans="1:9" ht="15.75">
      <c r="A25" s="42">
        <v>2017</v>
      </c>
      <c r="B25" s="364" t="str">
        <f t="shared" si="0"/>
        <v>平成29</v>
      </c>
      <c r="C25" s="49">
        <v>98</v>
      </c>
      <c r="D25" s="50">
        <v>792</v>
      </c>
      <c r="E25" s="50">
        <v>4</v>
      </c>
      <c r="F25" s="50">
        <v>92</v>
      </c>
      <c r="G25" s="50">
        <v>63</v>
      </c>
      <c r="H25" s="48">
        <f t="shared" si="1"/>
        <v>1049</v>
      </c>
    </row>
    <row r="26" spans="1:9" ht="15.75">
      <c r="A26" s="42">
        <v>2018</v>
      </c>
      <c r="B26" s="364" t="str">
        <f t="shared" si="0"/>
        <v>平成30</v>
      </c>
      <c r="C26" s="49">
        <v>92</v>
      </c>
      <c r="D26" s="50">
        <v>814</v>
      </c>
      <c r="E26" s="50">
        <v>9</v>
      </c>
      <c r="F26" s="50">
        <v>131</v>
      </c>
      <c r="G26" s="50">
        <v>46</v>
      </c>
      <c r="H26" s="48">
        <f t="shared" si="1"/>
        <v>1092</v>
      </c>
    </row>
    <row r="27" spans="1:9" ht="15.75">
      <c r="A27" s="42">
        <v>2019</v>
      </c>
      <c r="B27" s="364" t="str">
        <f t="shared" si="0"/>
        <v>平成31</v>
      </c>
      <c r="C27" s="49">
        <v>82</v>
      </c>
      <c r="D27" s="50">
        <v>787</v>
      </c>
      <c r="E27" s="50">
        <v>4</v>
      </c>
      <c r="F27" s="50">
        <v>80</v>
      </c>
      <c r="G27" s="50">
        <v>46</v>
      </c>
      <c r="H27" s="48">
        <f t="shared" ref="H27:H30" si="2">SUM(C27:G27)</f>
        <v>999</v>
      </c>
    </row>
    <row r="28" spans="1:9" ht="15.75">
      <c r="A28" s="42">
        <v>2020</v>
      </c>
      <c r="B28" s="364" t="str">
        <f t="shared" ref="B28:B30" si="3">TEXT(DATEVALUE(A28&amp;"/4/1"),"ggge")</f>
        <v>令和2</v>
      </c>
      <c r="C28" s="49">
        <v>45</v>
      </c>
      <c r="D28" s="50">
        <v>260</v>
      </c>
      <c r="E28" s="50">
        <v>8</v>
      </c>
      <c r="F28" s="50">
        <v>83</v>
      </c>
      <c r="G28" s="50">
        <v>26</v>
      </c>
      <c r="H28" s="48">
        <f t="shared" si="2"/>
        <v>422</v>
      </c>
      <c r="I28" s="39" t="s">
        <v>8870</v>
      </c>
    </row>
    <row r="29" spans="1:9" ht="15.75">
      <c r="A29" s="42">
        <v>2021</v>
      </c>
      <c r="B29" s="364" t="str">
        <f t="shared" si="3"/>
        <v>令和3</v>
      </c>
      <c r="C29" s="49">
        <v>52</v>
      </c>
      <c r="D29" s="50">
        <v>246</v>
      </c>
      <c r="E29" s="50">
        <v>19</v>
      </c>
      <c r="F29" s="50">
        <v>70</v>
      </c>
      <c r="G29" s="50">
        <v>12</v>
      </c>
      <c r="H29" s="48">
        <f t="shared" si="2"/>
        <v>399</v>
      </c>
      <c r="I29" s="39" t="s">
        <v>8871</v>
      </c>
    </row>
    <row r="30" spans="1:9" ht="15.75">
      <c r="A30" s="42">
        <v>2022</v>
      </c>
      <c r="B30" s="364" t="str">
        <f t="shared" si="3"/>
        <v>令和4</v>
      </c>
      <c r="C30" s="49">
        <v>52</v>
      </c>
      <c r="D30" s="50">
        <v>282</v>
      </c>
      <c r="E30" s="50">
        <v>14</v>
      </c>
      <c r="F30" s="50">
        <v>95</v>
      </c>
      <c r="G30" s="50">
        <v>23</v>
      </c>
      <c r="H30" s="48">
        <f t="shared" si="2"/>
        <v>466</v>
      </c>
      <c r="I30" s="39" t="s">
        <v>8872</v>
      </c>
    </row>
    <row r="31" spans="1:9" ht="15.75">
      <c r="A31" s="42">
        <v>2023</v>
      </c>
      <c r="B31" s="364" t="str">
        <f t="shared" ref="B31" si="4">TEXT(DATEVALUE(A31&amp;"/4/1"),"ggge")</f>
        <v>令和5</v>
      </c>
      <c r="C31" s="49">
        <v>60</v>
      </c>
      <c r="D31" s="50">
        <v>380</v>
      </c>
      <c r="E31" s="50">
        <v>11</v>
      </c>
      <c r="F31" s="50">
        <v>23</v>
      </c>
      <c r="G31" s="50">
        <v>94</v>
      </c>
      <c r="H31" s="48">
        <f t="shared" ref="H31" si="5">SUM(C31:G31)</f>
        <v>568</v>
      </c>
      <c r="I31" s="39" t="s">
        <v>12355</v>
      </c>
    </row>
    <row r="32" spans="1:9" ht="15.75">
      <c r="A32" s="42">
        <v>2024</v>
      </c>
      <c r="B32" s="364" t="str">
        <f t="shared" ref="B32" si="6">TEXT(DATEVALUE(A32&amp;"/4/1"),"ggge")</f>
        <v>令和6</v>
      </c>
      <c r="C32" s="49">
        <v>62</v>
      </c>
      <c r="D32" s="50">
        <v>323</v>
      </c>
      <c r="E32" s="50">
        <v>7</v>
      </c>
      <c r="F32" s="50">
        <v>23</v>
      </c>
      <c r="G32" s="50">
        <v>69</v>
      </c>
      <c r="H32" s="1216">
        <f t="shared" ref="H32" si="7">SUM(C32:G32)</f>
        <v>484</v>
      </c>
    </row>
    <row r="33" spans="1:8" ht="15.75">
      <c r="A33" s="42"/>
      <c r="B33" s="364"/>
      <c r="C33" s="1174"/>
      <c r="D33" s="1175"/>
      <c r="E33" s="1175"/>
      <c r="F33" s="1175"/>
      <c r="G33" s="1175"/>
      <c r="H33" s="48"/>
    </row>
    <row r="34" spans="1:8" ht="15.75">
      <c r="A34" s="1194"/>
      <c r="B34" s="1195"/>
      <c r="C34" s="1196"/>
      <c r="D34" s="1197"/>
      <c r="E34" s="1197"/>
      <c r="F34" s="1197"/>
      <c r="G34" s="1197"/>
      <c r="H34" s="1198"/>
    </row>
  </sheetData>
  <phoneticPr fontId="5"/>
  <hyperlinks>
    <hyperlink ref="H1" location="INDEX!A1" display="INDEXに戻る" xr:uid="{00000000-0004-0000-15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90"/>
  <sheetViews>
    <sheetView zoomScaleNormal="100" workbookViewId="0">
      <pane xSplit="2" ySplit="2" topLeftCell="C62" activePane="bottomRight" state="frozen"/>
      <selection activeCell="F1" sqref="F1"/>
      <selection pane="topRight" activeCell="F1" sqref="F1"/>
      <selection pane="bottomLeft" activeCell="F1" sqref="F1"/>
      <selection pane="bottomRight" activeCell="C62" sqref="C62"/>
    </sheetView>
  </sheetViews>
  <sheetFormatPr defaultColWidth="9" defaultRowHeight="24.4" customHeight="1" outlineLevelRow="1"/>
  <cols>
    <col min="1" max="1" width="9.25" style="37" bestFit="1" customWidth="1"/>
    <col min="2" max="2" width="40.625" style="37" customWidth="1"/>
    <col min="3" max="3" width="13.5" style="37" bestFit="1" customWidth="1"/>
    <col min="4" max="4" width="20.625" style="37" customWidth="1"/>
    <col min="5" max="5" width="80.625" style="37" customWidth="1"/>
    <col min="6" max="16384" width="9" style="37"/>
  </cols>
  <sheetData>
    <row r="1" spans="1:5" ht="24.4" customHeight="1">
      <c r="A1" s="557" t="s">
        <v>8873</v>
      </c>
      <c r="E1" s="556" t="s">
        <v>119</v>
      </c>
    </row>
    <row r="2" spans="1:5" s="84" customFormat="1" ht="16.899999999999999" customHeight="1">
      <c r="A2" s="161" t="s">
        <v>8874</v>
      </c>
      <c r="B2" s="161" t="s">
        <v>8875</v>
      </c>
      <c r="C2" s="161" t="s">
        <v>8876</v>
      </c>
      <c r="D2" s="161" t="s">
        <v>8877</v>
      </c>
      <c r="E2" s="161" t="s">
        <v>8878</v>
      </c>
    </row>
    <row r="3" spans="1:5" ht="30" hidden="1" customHeight="1" outlineLevel="1">
      <c r="A3" s="162">
        <v>1998</v>
      </c>
      <c r="B3" s="163" t="s">
        <v>8879</v>
      </c>
      <c r="C3" s="164">
        <v>6</v>
      </c>
      <c r="D3" s="163"/>
      <c r="E3" s="163" t="s">
        <v>8880</v>
      </c>
    </row>
    <row r="4" spans="1:5" ht="30" hidden="1" customHeight="1" outlineLevel="1">
      <c r="A4" s="162">
        <v>1999</v>
      </c>
      <c r="B4" s="163" t="s">
        <v>8881</v>
      </c>
      <c r="C4" s="164">
        <v>10</v>
      </c>
      <c r="D4" s="163"/>
      <c r="E4" s="163" t="s">
        <v>8882</v>
      </c>
    </row>
    <row r="5" spans="1:5" ht="30" hidden="1" customHeight="1" outlineLevel="1">
      <c r="A5" s="162">
        <v>2000</v>
      </c>
      <c r="B5" s="163" t="s">
        <v>8883</v>
      </c>
      <c r="C5" s="164">
        <v>4</v>
      </c>
      <c r="D5" s="163"/>
      <c r="E5" s="163" t="s">
        <v>8884</v>
      </c>
    </row>
    <row r="6" spans="1:5" ht="30" hidden="1" customHeight="1" outlineLevel="1">
      <c r="A6" s="162">
        <v>2000</v>
      </c>
      <c r="B6" s="163" t="s">
        <v>8885</v>
      </c>
      <c r="C6" s="164">
        <v>4</v>
      </c>
      <c r="D6" s="163"/>
      <c r="E6" s="163" t="s">
        <v>8886</v>
      </c>
    </row>
    <row r="7" spans="1:5" ht="30" hidden="1" customHeight="1" outlineLevel="1">
      <c r="A7" s="162">
        <v>2000</v>
      </c>
      <c r="B7" s="163" t="s">
        <v>8887</v>
      </c>
      <c r="C7" s="164">
        <v>6</v>
      </c>
      <c r="D7" s="163"/>
      <c r="E7" s="163" t="s">
        <v>8888</v>
      </c>
    </row>
    <row r="8" spans="1:5" ht="30" hidden="1" customHeight="1" outlineLevel="1">
      <c r="A8" s="162">
        <v>2000</v>
      </c>
      <c r="B8" s="163" t="s">
        <v>8889</v>
      </c>
      <c r="C8" s="164">
        <v>8</v>
      </c>
      <c r="D8" s="163"/>
      <c r="E8" s="163" t="s">
        <v>8886</v>
      </c>
    </row>
    <row r="9" spans="1:5" ht="30" hidden="1" customHeight="1" outlineLevel="1">
      <c r="A9" s="162">
        <v>2001</v>
      </c>
      <c r="B9" s="163" t="s">
        <v>8890</v>
      </c>
      <c r="C9" s="164">
        <v>11</v>
      </c>
      <c r="D9" s="163"/>
      <c r="E9" s="163" t="s">
        <v>8891</v>
      </c>
    </row>
    <row r="10" spans="1:5" ht="30" hidden="1" customHeight="1" outlineLevel="1">
      <c r="A10" s="162">
        <v>2003</v>
      </c>
      <c r="B10" s="163" t="s">
        <v>8892</v>
      </c>
      <c r="C10" s="163">
        <v>23</v>
      </c>
      <c r="D10" s="163" t="s">
        <v>8893</v>
      </c>
      <c r="E10" s="163" t="s">
        <v>8894</v>
      </c>
    </row>
    <row r="11" spans="1:5" ht="30" hidden="1" customHeight="1" outlineLevel="1">
      <c r="A11" s="162">
        <v>2003</v>
      </c>
      <c r="B11" s="163" t="s">
        <v>8895</v>
      </c>
      <c r="C11" s="164">
        <v>13</v>
      </c>
      <c r="D11" s="163"/>
      <c r="E11" s="163" t="s">
        <v>8896</v>
      </c>
    </row>
    <row r="12" spans="1:5" ht="30" hidden="1" customHeight="1" outlineLevel="1">
      <c r="A12" s="162">
        <v>2003</v>
      </c>
      <c r="B12" s="163" t="s">
        <v>8897</v>
      </c>
      <c r="C12" s="164">
        <v>23</v>
      </c>
      <c r="D12" s="163"/>
      <c r="E12" s="163" t="s">
        <v>8898</v>
      </c>
    </row>
    <row r="13" spans="1:5" ht="30" hidden="1" customHeight="1" outlineLevel="1">
      <c r="A13" s="162">
        <v>2003</v>
      </c>
      <c r="B13" s="163" t="s">
        <v>8899</v>
      </c>
      <c r="C13" s="164">
        <v>17</v>
      </c>
      <c r="D13" s="163"/>
      <c r="E13" s="163" t="s">
        <v>8900</v>
      </c>
    </row>
    <row r="14" spans="1:5" ht="30" hidden="1" customHeight="1" outlineLevel="1">
      <c r="A14" s="162">
        <v>2003</v>
      </c>
      <c r="B14" s="163" t="s">
        <v>8901</v>
      </c>
      <c r="C14" s="164">
        <v>26</v>
      </c>
      <c r="D14" s="163"/>
      <c r="E14" s="163" t="s">
        <v>8902</v>
      </c>
    </row>
    <row r="15" spans="1:5" ht="30" hidden="1" customHeight="1" outlineLevel="1">
      <c r="A15" s="162">
        <v>2004</v>
      </c>
      <c r="B15" s="163" t="s">
        <v>8903</v>
      </c>
      <c r="C15" s="164">
        <v>18</v>
      </c>
      <c r="D15" s="163"/>
      <c r="E15" s="163" t="s">
        <v>8904</v>
      </c>
    </row>
    <row r="16" spans="1:5" ht="30" hidden="1" customHeight="1" outlineLevel="1">
      <c r="A16" s="162">
        <v>2004</v>
      </c>
      <c r="B16" s="163" t="s">
        <v>8905</v>
      </c>
      <c r="C16" s="164"/>
      <c r="D16" s="163" t="s">
        <v>8906</v>
      </c>
      <c r="E16" s="163" t="s">
        <v>8907</v>
      </c>
    </row>
    <row r="17" spans="1:5" ht="30" hidden="1" customHeight="1" outlineLevel="1">
      <c r="A17" s="162">
        <v>2004</v>
      </c>
      <c r="B17" s="163" t="s">
        <v>8908</v>
      </c>
      <c r="C17" s="163">
        <v>17</v>
      </c>
      <c r="D17" s="163" t="s">
        <v>8909</v>
      </c>
      <c r="E17" s="163" t="s">
        <v>8910</v>
      </c>
    </row>
    <row r="18" spans="1:5" ht="30" hidden="1" customHeight="1" outlineLevel="1">
      <c r="A18" s="162">
        <v>2004</v>
      </c>
      <c r="B18" s="163" t="s">
        <v>8911</v>
      </c>
      <c r="C18" s="164">
        <v>3</v>
      </c>
      <c r="D18" s="163"/>
      <c r="E18" s="163" t="s">
        <v>8912</v>
      </c>
    </row>
    <row r="19" spans="1:5" ht="30" hidden="1" customHeight="1" outlineLevel="1">
      <c r="A19" s="162">
        <v>2004</v>
      </c>
      <c r="B19" s="163" t="s">
        <v>8913</v>
      </c>
      <c r="C19" s="164">
        <v>59</v>
      </c>
      <c r="D19" s="163" t="s">
        <v>8914</v>
      </c>
      <c r="E19" s="163" t="s">
        <v>8915</v>
      </c>
    </row>
    <row r="20" spans="1:5" ht="30" hidden="1" customHeight="1" outlineLevel="1">
      <c r="A20" s="162">
        <v>2005</v>
      </c>
      <c r="B20" s="163" t="s">
        <v>8916</v>
      </c>
      <c r="C20" s="164">
        <v>21</v>
      </c>
      <c r="D20" s="163"/>
      <c r="E20" s="163" t="s">
        <v>8917</v>
      </c>
    </row>
    <row r="21" spans="1:5" ht="30" hidden="1" customHeight="1" outlineLevel="1">
      <c r="A21" s="162">
        <v>2006</v>
      </c>
      <c r="B21" s="163" t="s">
        <v>8918</v>
      </c>
      <c r="C21" s="164">
        <v>12</v>
      </c>
      <c r="D21" s="163"/>
      <c r="E21" s="163" t="s">
        <v>8919</v>
      </c>
    </row>
    <row r="22" spans="1:5" ht="30" hidden="1" customHeight="1" outlineLevel="1">
      <c r="A22" s="162">
        <v>2006</v>
      </c>
      <c r="B22" s="163" t="s">
        <v>8920</v>
      </c>
      <c r="C22" s="164">
        <v>11</v>
      </c>
      <c r="D22" s="163"/>
      <c r="E22" s="163" t="s">
        <v>8921</v>
      </c>
    </row>
    <row r="23" spans="1:5" ht="30" hidden="1" customHeight="1" outlineLevel="1">
      <c r="A23" s="162">
        <v>2007</v>
      </c>
      <c r="B23" s="163" t="s">
        <v>8922</v>
      </c>
      <c r="C23" s="164">
        <v>19</v>
      </c>
      <c r="D23" s="163"/>
      <c r="E23" s="163" t="s">
        <v>8923</v>
      </c>
    </row>
    <row r="24" spans="1:5" ht="30" hidden="1" customHeight="1" outlineLevel="1">
      <c r="A24" s="162">
        <v>2007</v>
      </c>
      <c r="B24" s="163" t="s">
        <v>8924</v>
      </c>
      <c r="C24" s="164">
        <v>14</v>
      </c>
      <c r="D24" s="163"/>
      <c r="E24" s="163" t="s">
        <v>8925</v>
      </c>
    </row>
    <row r="25" spans="1:5" ht="30" hidden="1" customHeight="1" outlineLevel="1">
      <c r="A25" s="165">
        <v>2008</v>
      </c>
      <c r="B25" s="166" t="s">
        <v>8926</v>
      </c>
      <c r="C25" s="166">
        <v>6</v>
      </c>
      <c r="D25" s="166"/>
      <c r="E25" s="163" t="s">
        <v>8927</v>
      </c>
    </row>
    <row r="26" spans="1:5" ht="30" hidden="1" customHeight="1" outlineLevel="1">
      <c r="A26" s="165">
        <v>2008</v>
      </c>
      <c r="B26" s="166" t="s">
        <v>8928</v>
      </c>
      <c r="C26" s="166">
        <v>7</v>
      </c>
      <c r="D26" s="166"/>
      <c r="E26" s="166" t="s">
        <v>8929</v>
      </c>
    </row>
    <row r="27" spans="1:5" ht="30" hidden="1" customHeight="1" outlineLevel="1">
      <c r="A27" s="165">
        <v>2009</v>
      </c>
      <c r="B27" s="166" t="s">
        <v>8930</v>
      </c>
      <c r="C27" s="166">
        <v>9</v>
      </c>
      <c r="D27" s="166"/>
      <c r="E27" s="163" t="s">
        <v>8931</v>
      </c>
    </row>
    <row r="28" spans="1:5" ht="30" hidden="1" customHeight="1" outlineLevel="1">
      <c r="A28" s="165">
        <v>2009</v>
      </c>
      <c r="B28" s="166" t="s">
        <v>8932</v>
      </c>
      <c r="C28" s="166">
        <v>7</v>
      </c>
      <c r="D28" s="166"/>
      <c r="E28" s="166" t="s">
        <v>8933</v>
      </c>
    </row>
    <row r="29" spans="1:5" ht="30" hidden="1" customHeight="1" outlineLevel="1">
      <c r="A29" s="165">
        <v>2010</v>
      </c>
      <c r="B29" s="166" t="s">
        <v>8934</v>
      </c>
      <c r="C29" s="165" t="s">
        <v>345</v>
      </c>
      <c r="D29" s="163" t="s">
        <v>8935</v>
      </c>
      <c r="E29" s="166" t="s">
        <v>8936</v>
      </c>
    </row>
    <row r="30" spans="1:5" ht="30" hidden="1" customHeight="1" outlineLevel="1">
      <c r="A30" s="165">
        <v>2010</v>
      </c>
      <c r="B30" s="166" t="s">
        <v>8937</v>
      </c>
      <c r="C30" s="165" t="s">
        <v>345</v>
      </c>
      <c r="D30" s="163" t="s">
        <v>8938</v>
      </c>
      <c r="E30" s="166" t="s">
        <v>8936</v>
      </c>
    </row>
    <row r="31" spans="1:5" ht="30" hidden="1" customHeight="1" outlineLevel="1">
      <c r="A31" s="165">
        <v>2011</v>
      </c>
      <c r="B31" s="166" t="s">
        <v>8939</v>
      </c>
      <c r="C31" s="164">
        <v>16</v>
      </c>
      <c r="D31" s="163" t="s">
        <v>8940</v>
      </c>
      <c r="E31" s="166" t="s">
        <v>8904</v>
      </c>
    </row>
    <row r="32" spans="1:5" ht="30" hidden="1" customHeight="1" outlineLevel="1">
      <c r="A32" s="165">
        <v>2011</v>
      </c>
      <c r="B32" s="166" t="s">
        <v>8941</v>
      </c>
      <c r="C32" s="167">
        <v>13</v>
      </c>
      <c r="D32" s="163"/>
      <c r="E32" s="166" t="s">
        <v>8942</v>
      </c>
    </row>
    <row r="33" spans="1:5" ht="30" hidden="1" customHeight="1" outlineLevel="1">
      <c r="A33" s="165">
        <v>2011</v>
      </c>
      <c r="B33" s="166" t="s">
        <v>8943</v>
      </c>
      <c r="C33" s="167">
        <v>8</v>
      </c>
      <c r="D33" s="163"/>
      <c r="E33" s="166" t="s">
        <v>8944</v>
      </c>
    </row>
    <row r="34" spans="1:5" ht="30" hidden="1" customHeight="1" outlineLevel="1">
      <c r="A34" s="165">
        <v>2012</v>
      </c>
      <c r="B34" s="166" t="s">
        <v>8945</v>
      </c>
      <c r="C34" s="167">
        <v>34</v>
      </c>
      <c r="D34" s="163"/>
      <c r="E34" s="166" t="s">
        <v>8946</v>
      </c>
    </row>
    <row r="35" spans="1:5" ht="30" hidden="1" customHeight="1" outlineLevel="1">
      <c r="A35" s="165">
        <v>2013</v>
      </c>
      <c r="B35" s="168" t="s">
        <v>8947</v>
      </c>
      <c r="C35" s="167">
        <v>5</v>
      </c>
      <c r="D35" s="163"/>
      <c r="E35" s="166" t="s">
        <v>8948</v>
      </c>
    </row>
    <row r="36" spans="1:5" ht="30" hidden="1" customHeight="1" outlineLevel="1">
      <c r="A36" s="165">
        <v>2013</v>
      </c>
      <c r="B36" s="168" t="s">
        <v>8947</v>
      </c>
      <c r="C36" s="166">
        <v>24</v>
      </c>
      <c r="D36" s="163" t="s">
        <v>8949</v>
      </c>
      <c r="E36" s="163" t="s">
        <v>8950</v>
      </c>
    </row>
    <row r="37" spans="1:5" ht="30" hidden="1" customHeight="1" outlineLevel="1">
      <c r="A37" s="165">
        <v>2014</v>
      </c>
      <c r="B37" s="168" t="s">
        <v>8951</v>
      </c>
      <c r="C37" s="166">
        <v>44</v>
      </c>
      <c r="D37" s="163" t="s">
        <v>8952</v>
      </c>
      <c r="E37" s="163" t="s">
        <v>8953</v>
      </c>
    </row>
    <row r="38" spans="1:5" ht="30" hidden="1" customHeight="1" outlineLevel="1">
      <c r="A38" s="165">
        <v>2015</v>
      </c>
      <c r="B38" s="168" t="s">
        <v>8954</v>
      </c>
      <c r="C38" s="166">
        <v>85</v>
      </c>
      <c r="D38" s="163" t="s">
        <v>8955</v>
      </c>
      <c r="E38" s="163" t="s">
        <v>8956</v>
      </c>
    </row>
    <row r="39" spans="1:5" ht="30" hidden="1" customHeight="1" outlineLevel="1">
      <c r="A39" s="165">
        <v>2016</v>
      </c>
      <c r="B39" s="168" t="s">
        <v>8957</v>
      </c>
      <c r="C39" s="166">
        <v>19</v>
      </c>
      <c r="D39" s="163"/>
      <c r="E39" s="163" t="s">
        <v>8958</v>
      </c>
    </row>
    <row r="40" spans="1:5" ht="30" hidden="1" customHeight="1" outlineLevel="1">
      <c r="A40" s="165">
        <v>2016</v>
      </c>
      <c r="B40" s="168" t="s">
        <v>8959</v>
      </c>
      <c r="C40" s="166">
        <v>20</v>
      </c>
      <c r="D40" s="163"/>
      <c r="E40" s="163" t="s">
        <v>8960</v>
      </c>
    </row>
    <row r="41" spans="1:5" ht="30" hidden="1" customHeight="1" outlineLevel="1">
      <c r="A41" s="165">
        <v>2016</v>
      </c>
      <c r="B41" s="169" t="s">
        <v>8961</v>
      </c>
      <c r="C41" s="166">
        <v>14</v>
      </c>
      <c r="D41" s="163" t="s">
        <v>2852</v>
      </c>
      <c r="E41" s="163" t="s">
        <v>8962</v>
      </c>
    </row>
    <row r="42" spans="1:5" ht="30" hidden="1" customHeight="1" outlineLevel="1">
      <c r="A42" s="165">
        <v>2016</v>
      </c>
      <c r="B42" s="169" t="s">
        <v>8963</v>
      </c>
      <c r="C42" s="166">
        <v>9</v>
      </c>
      <c r="D42" s="163" t="s">
        <v>8964</v>
      </c>
      <c r="E42" s="163" t="s">
        <v>8965</v>
      </c>
    </row>
    <row r="43" spans="1:5" ht="30" hidden="1" customHeight="1" outlineLevel="1">
      <c r="A43" s="165">
        <v>2016</v>
      </c>
      <c r="B43" s="169" t="s">
        <v>8966</v>
      </c>
      <c r="C43" s="166">
        <v>4</v>
      </c>
      <c r="D43" s="163" t="s">
        <v>8967</v>
      </c>
      <c r="E43" s="163" t="s">
        <v>8968</v>
      </c>
    </row>
    <row r="44" spans="1:5" ht="30" hidden="1" customHeight="1" outlineLevel="1">
      <c r="A44" s="165">
        <v>2016</v>
      </c>
      <c r="B44" s="169" t="s">
        <v>8969</v>
      </c>
      <c r="C44" s="166">
        <v>11</v>
      </c>
      <c r="D44" s="163" t="s">
        <v>7961</v>
      </c>
      <c r="E44" s="163" t="s">
        <v>8970</v>
      </c>
    </row>
    <row r="45" spans="1:5" ht="30" hidden="1" customHeight="1" outlineLevel="1">
      <c r="A45" s="165">
        <v>2016</v>
      </c>
      <c r="B45" s="170" t="s">
        <v>8971</v>
      </c>
      <c r="C45" s="166">
        <v>4</v>
      </c>
      <c r="D45" s="163" t="s">
        <v>2679</v>
      </c>
      <c r="E45" s="163" t="s">
        <v>8972</v>
      </c>
    </row>
    <row r="46" spans="1:5" ht="30" hidden="1" customHeight="1" outlineLevel="1">
      <c r="A46" s="165">
        <v>2016</v>
      </c>
      <c r="B46" s="169" t="s">
        <v>8973</v>
      </c>
      <c r="C46" s="166">
        <v>6</v>
      </c>
      <c r="D46" s="163" t="s">
        <v>2852</v>
      </c>
      <c r="E46" s="163" t="s">
        <v>8974</v>
      </c>
    </row>
    <row r="47" spans="1:5" ht="30" hidden="1" customHeight="1" outlineLevel="1">
      <c r="A47" s="165">
        <v>2016</v>
      </c>
      <c r="B47" s="169" t="s">
        <v>8975</v>
      </c>
      <c r="C47" s="166">
        <v>7</v>
      </c>
      <c r="D47" s="163"/>
      <c r="E47" s="163" t="s">
        <v>8976</v>
      </c>
    </row>
    <row r="48" spans="1:5" ht="30" hidden="1" customHeight="1" outlineLevel="1">
      <c r="A48" s="165">
        <v>2016</v>
      </c>
      <c r="B48" s="171" t="s">
        <v>8977</v>
      </c>
      <c r="C48" s="166">
        <v>6</v>
      </c>
      <c r="D48" s="163" t="s">
        <v>3231</v>
      </c>
      <c r="E48" s="163" t="s">
        <v>8978</v>
      </c>
    </row>
    <row r="49" spans="1:5" ht="30" hidden="1" customHeight="1" outlineLevel="1">
      <c r="A49" s="165">
        <v>2016</v>
      </c>
      <c r="B49" s="169" t="s">
        <v>8979</v>
      </c>
      <c r="C49" s="166">
        <v>9</v>
      </c>
      <c r="D49" s="163" t="s">
        <v>1678</v>
      </c>
      <c r="E49" s="163" t="s">
        <v>8980</v>
      </c>
    </row>
    <row r="50" spans="1:5" ht="30" hidden="1" customHeight="1" outlineLevel="1">
      <c r="A50" s="165">
        <v>2016</v>
      </c>
      <c r="B50" s="169" t="s">
        <v>8981</v>
      </c>
      <c r="C50" s="166">
        <v>4</v>
      </c>
      <c r="D50" s="163" t="s">
        <v>8982</v>
      </c>
      <c r="E50" s="163" t="s">
        <v>8983</v>
      </c>
    </row>
    <row r="51" spans="1:5" ht="30" hidden="1" customHeight="1" outlineLevel="1">
      <c r="A51" s="165">
        <v>2016</v>
      </c>
      <c r="B51" s="169" t="s">
        <v>8963</v>
      </c>
      <c r="C51" s="166">
        <v>14</v>
      </c>
      <c r="D51" s="163" t="s">
        <v>8984</v>
      </c>
      <c r="E51" s="163" t="s">
        <v>8965</v>
      </c>
    </row>
    <row r="52" spans="1:5" ht="30" hidden="1" customHeight="1" outlineLevel="1">
      <c r="A52" s="165">
        <v>2016</v>
      </c>
      <c r="B52" s="169" t="s">
        <v>8985</v>
      </c>
      <c r="C52" s="166">
        <v>4</v>
      </c>
      <c r="D52" s="163" t="s">
        <v>2852</v>
      </c>
      <c r="E52" s="163" t="s">
        <v>8986</v>
      </c>
    </row>
    <row r="53" spans="1:5" ht="30" hidden="1" customHeight="1" outlineLevel="1">
      <c r="A53" s="165">
        <v>2017</v>
      </c>
      <c r="B53" s="168" t="s">
        <v>8987</v>
      </c>
      <c r="C53" s="166">
        <v>45</v>
      </c>
      <c r="D53" s="163" t="s">
        <v>3533</v>
      </c>
      <c r="E53" s="163" t="s">
        <v>8988</v>
      </c>
    </row>
    <row r="54" spans="1:5" ht="30" hidden="1" customHeight="1" outlineLevel="1">
      <c r="A54" s="165">
        <v>2017</v>
      </c>
      <c r="B54" s="168" t="s">
        <v>8989</v>
      </c>
      <c r="C54" s="166">
        <v>7</v>
      </c>
      <c r="D54" s="163" t="s">
        <v>8990</v>
      </c>
      <c r="E54" s="163" t="s">
        <v>8991</v>
      </c>
    </row>
    <row r="55" spans="1:5" ht="30" hidden="1" customHeight="1" outlineLevel="1">
      <c r="A55" s="165">
        <v>2018</v>
      </c>
      <c r="B55" s="172" t="s">
        <v>8992</v>
      </c>
      <c r="C55" s="166">
        <v>6</v>
      </c>
      <c r="D55" s="163" t="s">
        <v>8993</v>
      </c>
      <c r="E55" s="163" t="s">
        <v>8994</v>
      </c>
    </row>
    <row r="56" spans="1:5" ht="30" hidden="1" customHeight="1" outlineLevel="1">
      <c r="A56" s="165">
        <v>2018</v>
      </c>
      <c r="B56" s="168" t="s">
        <v>8995</v>
      </c>
      <c r="C56" s="166">
        <v>7</v>
      </c>
      <c r="D56" s="163" t="s">
        <v>8996</v>
      </c>
      <c r="E56" s="163" t="s">
        <v>8997</v>
      </c>
    </row>
    <row r="57" spans="1:5" ht="30" hidden="1" customHeight="1" outlineLevel="1">
      <c r="A57" s="165">
        <v>2018</v>
      </c>
      <c r="B57" s="168" t="s">
        <v>8998</v>
      </c>
      <c r="C57" s="166">
        <v>33</v>
      </c>
      <c r="D57" s="163" t="s">
        <v>8999</v>
      </c>
      <c r="E57" s="163" t="s">
        <v>9000</v>
      </c>
    </row>
    <row r="58" spans="1:5" ht="30" hidden="1" customHeight="1" outlineLevel="1">
      <c r="A58" s="165">
        <v>2018</v>
      </c>
      <c r="B58" s="168" t="s">
        <v>8995</v>
      </c>
      <c r="C58" s="166">
        <v>45</v>
      </c>
      <c r="D58" s="163" t="s">
        <v>9001</v>
      </c>
      <c r="E58" s="163" t="s">
        <v>9002</v>
      </c>
    </row>
    <row r="59" spans="1:5" ht="30" hidden="1" customHeight="1" outlineLevel="1">
      <c r="A59" s="165">
        <v>2018</v>
      </c>
      <c r="B59" s="169" t="s">
        <v>8975</v>
      </c>
      <c r="C59" s="166">
        <v>10</v>
      </c>
      <c r="D59" s="163"/>
      <c r="E59" s="163" t="s">
        <v>9003</v>
      </c>
    </row>
    <row r="60" spans="1:5" ht="30" hidden="1" customHeight="1" outlineLevel="1">
      <c r="A60" s="165">
        <v>2018</v>
      </c>
      <c r="B60" s="168" t="s">
        <v>9004</v>
      </c>
      <c r="C60" s="166">
        <v>13</v>
      </c>
      <c r="D60" s="163" t="s">
        <v>9005</v>
      </c>
      <c r="E60" s="163" t="s">
        <v>9006</v>
      </c>
    </row>
    <row r="61" spans="1:5" ht="30" hidden="1" customHeight="1" outlineLevel="1">
      <c r="A61" s="165">
        <v>2018</v>
      </c>
      <c r="B61" s="168" t="s">
        <v>9007</v>
      </c>
      <c r="C61" s="166">
        <v>30</v>
      </c>
      <c r="D61" s="163" t="s">
        <v>9008</v>
      </c>
      <c r="E61" s="163" t="s">
        <v>9009</v>
      </c>
    </row>
    <row r="62" spans="1:5" ht="30" customHeight="1" collapsed="1">
      <c r="A62" s="165">
        <v>2019</v>
      </c>
      <c r="B62" s="168" t="s">
        <v>9010</v>
      </c>
      <c r="C62" s="166">
        <v>10</v>
      </c>
      <c r="D62" s="163" t="s">
        <v>9011</v>
      </c>
      <c r="E62" s="163" t="s">
        <v>9012</v>
      </c>
    </row>
    <row r="63" spans="1:5" ht="30" customHeight="1">
      <c r="A63" s="165">
        <v>2019</v>
      </c>
      <c r="B63" s="168" t="s">
        <v>9013</v>
      </c>
      <c r="C63" s="166">
        <v>23</v>
      </c>
      <c r="D63" s="163" t="s">
        <v>9014</v>
      </c>
      <c r="E63" s="163" t="s">
        <v>9015</v>
      </c>
    </row>
    <row r="64" spans="1:5" ht="30" customHeight="1">
      <c r="A64" s="165">
        <v>2019</v>
      </c>
      <c r="B64" s="168" t="s">
        <v>9016</v>
      </c>
      <c r="C64" s="166">
        <v>93</v>
      </c>
      <c r="D64" s="163" t="s">
        <v>9017</v>
      </c>
      <c r="E64" s="163" t="s">
        <v>9018</v>
      </c>
    </row>
    <row r="65" spans="1:5" ht="30" customHeight="1">
      <c r="A65" s="165">
        <v>2019</v>
      </c>
      <c r="B65" s="168" t="s">
        <v>9019</v>
      </c>
      <c r="C65" s="166">
        <v>23</v>
      </c>
      <c r="D65" s="163" t="s">
        <v>6816</v>
      </c>
      <c r="E65" s="163"/>
    </row>
    <row r="66" spans="1:5" ht="30" customHeight="1">
      <c r="A66" s="165">
        <v>2019</v>
      </c>
      <c r="B66" s="168" t="s">
        <v>9020</v>
      </c>
      <c r="C66" s="166">
        <v>12</v>
      </c>
      <c r="D66" s="163"/>
      <c r="E66" s="163" t="s">
        <v>9021</v>
      </c>
    </row>
    <row r="67" spans="1:5" ht="30" customHeight="1">
      <c r="A67" s="165">
        <v>2020</v>
      </c>
      <c r="B67" s="168" t="s">
        <v>9022</v>
      </c>
      <c r="C67" s="166">
        <v>8</v>
      </c>
      <c r="D67" s="163" t="s">
        <v>2639</v>
      </c>
      <c r="E67" s="163" t="s">
        <v>9023</v>
      </c>
    </row>
    <row r="68" spans="1:5" ht="30" customHeight="1">
      <c r="A68" s="165">
        <v>2020</v>
      </c>
      <c r="B68" s="168" t="s">
        <v>9024</v>
      </c>
      <c r="C68" s="166">
        <v>7</v>
      </c>
      <c r="D68" s="163"/>
      <c r="E68" s="163" t="s">
        <v>9025</v>
      </c>
    </row>
    <row r="69" spans="1:5" ht="30" customHeight="1">
      <c r="A69" s="165">
        <v>2020</v>
      </c>
      <c r="B69" s="168" t="s">
        <v>9026</v>
      </c>
      <c r="C69" s="166">
        <v>51</v>
      </c>
      <c r="D69" s="163" t="s">
        <v>2656</v>
      </c>
      <c r="E69" s="163" t="s">
        <v>9027</v>
      </c>
    </row>
    <row r="70" spans="1:5" ht="30" customHeight="1">
      <c r="A70" s="165">
        <v>2021</v>
      </c>
      <c r="B70" s="168" t="s">
        <v>9028</v>
      </c>
      <c r="C70" s="166">
        <v>11</v>
      </c>
      <c r="D70" s="163" t="s">
        <v>2656</v>
      </c>
      <c r="E70" s="163" t="s">
        <v>9029</v>
      </c>
    </row>
    <row r="71" spans="1:5" ht="30" customHeight="1">
      <c r="A71" s="165">
        <v>2021</v>
      </c>
      <c r="B71" s="168" t="s">
        <v>9030</v>
      </c>
      <c r="C71" s="166">
        <v>11</v>
      </c>
      <c r="D71" s="163" t="s">
        <v>9031</v>
      </c>
      <c r="E71" s="163" t="s">
        <v>9032</v>
      </c>
    </row>
    <row r="72" spans="1:5" ht="30" customHeight="1">
      <c r="A72" s="165">
        <v>2022</v>
      </c>
      <c r="B72" s="168" t="s">
        <v>9033</v>
      </c>
      <c r="C72" s="166">
        <v>7</v>
      </c>
      <c r="D72" s="163" t="s">
        <v>9034</v>
      </c>
      <c r="E72" s="163"/>
    </row>
    <row r="73" spans="1:5" ht="30" customHeight="1">
      <c r="A73" s="165">
        <v>2022</v>
      </c>
      <c r="B73" s="168" t="s">
        <v>9035</v>
      </c>
      <c r="C73" s="166">
        <v>12</v>
      </c>
      <c r="D73" s="163" t="s">
        <v>9034</v>
      </c>
      <c r="E73" s="163"/>
    </row>
    <row r="74" spans="1:5" ht="30" customHeight="1">
      <c r="A74" s="165">
        <v>2023</v>
      </c>
      <c r="B74" s="168" t="s">
        <v>12742</v>
      </c>
      <c r="C74" s="166">
        <v>8</v>
      </c>
      <c r="D74" s="163" t="s">
        <v>9034</v>
      </c>
      <c r="E74" s="163"/>
    </row>
    <row r="75" spans="1:5" ht="30" customHeight="1">
      <c r="A75" s="165">
        <v>2023</v>
      </c>
      <c r="B75" s="168" t="s">
        <v>12743</v>
      </c>
      <c r="C75" s="166">
        <v>12</v>
      </c>
      <c r="D75" s="163" t="s">
        <v>9034</v>
      </c>
      <c r="E75" s="163"/>
    </row>
    <row r="76" spans="1:5" ht="30" customHeight="1">
      <c r="A76" s="165">
        <v>2023</v>
      </c>
      <c r="B76" s="168" t="s">
        <v>12744</v>
      </c>
      <c r="C76" s="166">
        <v>9</v>
      </c>
      <c r="D76" s="163" t="s">
        <v>12745</v>
      </c>
      <c r="E76" s="163" t="s">
        <v>12746</v>
      </c>
    </row>
    <row r="77" spans="1:5" ht="30" customHeight="1">
      <c r="A77" s="165">
        <v>2023</v>
      </c>
      <c r="B77" s="168" t="s">
        <v>12744</v>
      </c>
      <c r="C77" s="166">
        <v>6</v>
      </c>
      <c r="D77" s="163" t="s">
        <v>2852</v>
      </c>
      <c r="E77" s="163"/>
    </row>
    <row r="78" spans="1:5" ht="30" customHeight="1">
      <c r="A78" s="165">
        <v>2023</v>
      </c>
      <c r="B78" s="168" t="s">
        <v>12744</v>
      </c>
      <c r="C78" s="166">
        <v>29</v>
      </c>
      <c r="D78" s="163" t="s">
        <v>2852</v>
      </c>
      <c r="E78" s="163" t="s">
        <v>12747</v>
      </c>
    </row>
    <row r="79" spans="1:5" ht="30" customHeight="1">
      <c r="A79" s="165">
        <v>2023</v>
      </c>
      <c r="B79" s="168" t="s">
        <v>12744</v>
      </c>
      <c r="C79" s="166">
        <v>4</v>
      </c>
      <c r="D79" s="163" t="s">
        <v>3024</v>
      </c>
      <c r="E79" s="163" t="s">
        <v>12748</v>
      </c>
    </row>
    <row r="80" spans="1:5" ht="30" customHeight="1">
      <c r="A80" s="165">
        <v>2023</v>
      </c>
      <c r="B80" s="168" t="s">
        <v>12749</v>
      </c>
      <c r="C80" s="166">
        <v>3</v>
      </c>
      <c r="D80" s="163" t="s">
        <v>2649</v>
      </c>
      <c r="E80" s="163" t="s">
        <v>12750</v>
      </c>
    </row>
    <row r="81" spans="1:5" ht="30" customHeight="1">
      <c r="A81" s="165">
        <v>2023</v>
      </c>
      <c r="B81" s="168" t="s">
        <v>12751</v>
      </c>
      <c r="C81" s="166">
        <v>6</v>
      </c>
      <c r="D81" s="163" t="s">
        <v>2649</v>
      </c>
      <c r="E81" s="163" t="s">
        <v>12752</v>
      </c>
    </row>
    <row r="82" spans="1:5" ht="25.5" customHeight="1">
      <c r="A82" s="165">
        <v>2024</v>
      </c>
      <c r="B82" s="168" t="s">
        <v>13313</v>
      </c>
      <c r="C82" s="166">
        <v>6</v>
      </c>
      <c r="D82" s="163" t="s">
        <v>2649</v>
      </c>
      <c r="E82" s="163" t="s">
        <v>13314</v>
      </c>
    </row>
    <row r="83" spans="1:5" ht="25.5" customHeight="1">
      <c r="A83" s="165">
        <v>2024</v>
      </c>
      <c r="B83" s="168" t="s">
        <v>13313</v>
      </c>
      <c r="C83" s="166">
        <v>1</v>
      </c>
      <c r="D83" s="163" t="s">
        <v>2649</v>
      </c>
      <c r="E83" s="163" t="s">
        <v>13315</v>
      </c>
    </row>
    <row r="84" spans="1:5" ht="25.5" customHeight="1">
      <c r="A84" s="165">
        <v>2024</v>
      </c>
      <c r="B84" s="168" t="s">
        <v>13316</v>
      </c>
      <c r="C84" s="166">
        <v>8</v>
      </c>
      <c r="D84" s="163" t="s">
        <v>2656</v>
      </c>
      <c r="E84" s="163" t="s">
        <v>13317</v>
      </c>
    </row>
    <row r="85" spans="1:5" ht="25.5" customHeight="1">
      <c r="A85" s="165">
        <v>2024</v>
      </c>
      <c r="B85" s="168" t="s">
        <v>13318</v>
      </c>
      <c r="C85" s="166">
        <v>10</v>
      </c>
      <c r="D85" s="163" t="s">
        <v>2656</v>
      </c>
      <c r="E85" s="163" t="s">
        <v>13319</v>
      </c>
    </row>
    <row r="86" spans="1:5" ht="25.5" customHeight="1">
      <c r="A86" s="165">
        <v>2024</v>
      </c>
      <c r="B86" s="168" t="s">
        <v>13313</v>
      </c>
      <c r="C86" s="166">
        <v>2</v>
      </c>
      <c r="D86" s="163" t="s">
        <v>2649</v>
      </c>
      <c r="E86" s="163" t="s">
        <v>13320</v>
      </c>
    </row>
    <row r="87" spans="1:5" ht="25.5" customHeight="1">
      <c r="A87" s="1176"/>
      <c r="B87" s="1177"/>
      <c r="C87" s="1178"/>
      <c r="D87" s="1179"/>
      <c r="E87" s="1179"/>
    </row>
    <row r="88" spans="1:5" ht="24.4" customHeight="1">
      <c r="A88" s="165"/>
      <c r="B88" s="168"/>
      <c r="C88" s="166"/>
      <c r="D88" s="163"/>
      <c r="E88" s="163"/>
    </row>
    <row r="90" spans="1:5" ht="24.4" customHeight="1">
      <c r="A90" s="38" t="s">
        <v>9036</v>
      </c>
      <c r="B90" s="173" t="s">
        <v>9037</v>
      </c>
      <c r="C90" s="174" t="s">
        <v>9038</v>
      </c>
    </row>
  </sheetData>
  <autoFilter ref="A2:E88" xr:uid="{00000000-0009-0000-0000-000016000000}"/>
  <phoneticPr fontId="6"/>
  <hyperlinks>
    <hyperlink ref="E1" location="INDEX!A1" display="INDEXに戻る" xr:uid="{00000000-0004-0000-1600-000000000000}"/>
  </hyperlinks>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43"/>
  <sheetViews>
    <sheetView workbookViewId="0">
      <pane xSplit="3" ySplit="2" topLeftCell="D6" activePane="bottomRight" state="frozen"/>
      <selection activeCell="F1" sqref="F1"/>
      <selection pane="topRight" activeCell="F1" sqref="F1"/>
      <selection pane="bottomLeft" activeCell="F1" sqref="F1"/>
      <selection pane="bottomRight" activeCell="D39" sqref="D39"/>
    </sheetView>
  </sheetViews>
  <sheetFormatPr defaultColWidth="9" defaultRowHeight="24.4" customHeight="1" outlineLevelRow="1"/>
  <cols>
    <col min="1" max="1" width="6.25" style="152" bestFit="1" customWidth="1"/>
    <col min="2" max="2" width="40.625" style="152" customWidth="1"/>
    <col min="3" max="3" width="10.5" style="152" bestFit="1" customWidth="1"/>
    <col min="4" max="4" width="20.625" style="152" customWidth="1"/>
    <col min="5" max="5" width="80.625" style="152" customWidth="1"/>
    <col min="6" max="16384" width="9" style="152"/>
  </cols>
  <sheetData>
    <row r="1" spans="1:5" ht="24.4" customHeight="1">
      <c r="A1" s="558" t="s">
        <v>9039</v>
      </c>
      <c r="E1" s="556" t="s">
        <v>119</v>
      </c>
    </row>
    <row r="2" spans="1:5" s="149" customFormat="1" ht="13.5">
      <c r="A2" s="148" t="s">
        <v>8874</v>
      </c>
      <c r="B2" s="148" t="s">
        <v>8875</v>
      </c>
      <c r="C2" s="148" t="s">
        <v>8876</v>
      </c>
      <c r="D2" s="148" t="s">
        <v>8877</v>
      </c>
      <c r="E2" s="148" t="s">
        <v>8878</v>
      </c>
    </row>
    <row r="3" spans="1:5" ht="30" hidden="1" customHeight="1" outlineLevel="1">
      <c r="A3" s="150">
        <v>1999</v>
      </c>
      <c r="B3" s="151" t="s">
        <v>9040</v>
      </c>
      <c r="C3" s="151">
        <v>15</v>
      </c>
      <c r="D3" s="151" t="s">
        <v>9041</v>
      </c>
      <c r="E3" s="151" t="s">
        <v>9042</v>
      </c>
    </row>
    <row r="4" spans="1:5" ht="30" hidden="1" customHeight="1" outlineLevel="1">
      <c r="A4" s="150">
        <v>1999</v>
      </c>
      <c r="B4" s="151" t="s">
        <v>9043</v>
      </c>
      <c r="C4" s="151">
        <v>17</v>
      </c>
      <c r="D4" s="151" t="s">
        <v>9044</v>
      </c>
      <c r="E4" s="151" t="s">
        <v>9045</v>
      </c>
    </row>
    <row r="5" spans="1:5" ht="30" hidden="1" customHeight="1" outlineLevel="1">
      <c r="A5" s="150">
        <v>2000</v>
      </c>
      <c r="B5" s="151" t="s">
        <v>9046</v>
      </c>
      <c r="C5" s="153">
        <v>7</v>
      </c>
      <c r="D5" s="153"/>
      <c r="E5" s="151" t="s">
        <v>9047</v>
      </c>
    </row>
    <row r="6" spans="1:5" ht="30" hidden="1" customHeight="1" outlineLevel="1">
      <c r="A6" s="150">
        <v>2001</v>
      </c>
      <c r="B6" s="151" t="s">
        <v>9048</v>
      </c>
      <c r="C6" s="153">
        <v>8</v>
      </c>
      <c r="D6" s="153"/>
      <c r="E6" s="151" t="s">
        <v>9049</v>
      </c>
    </row>
    <row r="7" spans="1:5" ht="30" hidden="1" customHeight="1" outlineLevel="1">
      <c r="A7" s="150">
        <v>2001</v>
      </c>
      <c r="B7" s="151" t="s">
        <v>9050</v>
      </c>
      <c r="C7" s="153">
        <v>8</v>
      </c>
      <c r="D7" s="153"/>
      <c r="E7" s="151" t="s">
        <v>9051</v>
      </c>
    </row>
    <row r="8" spans="1:5" ht="30" hidden="1" customHeight="1" outlineLevel="1">
      <c r="A8" s="150">
        <v>2001</v>
      </c>
      <c r="B8" s="151" t="s">
        <v>9052</v>
      </c>
      <c r="C8" s="153">
        <v>11</v>
      </c>
      <c r="D8" s="153"/>
      <c r="E8" s="151" t="s">
        <v>9049</v>
      </c>
    </row>
    <row r="9" spans="1:5" ht="30" hidden="1" customHeight="1" outlineLevel="1">
      <c r="A9" s="150">
        <v>2002</v>
      </c>
      <c r="B9" s="151" t="s">
        <v>9053</v>
      </c>
      <c r="C9" s="153">
        <v>7</v>
      </c>
      <c r="D9" s="153"/>
      <c r="E9" s="151" t="s">
        <v>9049</v>
      </c>
    </row>
    <row r="10" spans="1:5" ht="30" hidden="1" customHeight="1" outlineLevel="1">
      <c r="A10" s="150">
        <v>2002</v>
      </c>
      <c r="B10" s="151" t="s">
        <v>9054</v>
      </c>
      <c r="C10" s="153">
        <v>28</v>
      </c>
      <c r="D10" s="153"/>
      <c r="E10" s="151" t="s">
        <v>9055</v>
      </c>
    </row>
    <row r="11" spans="1:5" ht="30" hidden="1" customHeight="1" outlineLevel="1">
      <c r="A11" s="150">
        <v>2003</v>
      </c>
      <c r="B11" s="151" t="s">
        <v>9056</v>
      </c>
      <c r="C11" s="153">
        <v>3</v>
      </c>
      <c r="D11" s="153"/>
      <c r="E11" s="151" t="s">
        <v>9057</v>
      </c>
    </row>
    <row r="12" spans="1:5" ht="30" hidden="1" customHeight="1" outlineLevel="1">
      <c r="A12" s="150">
        <v>2003</v>
      </c>
      <c r="B12" s="151" t="s">
        <v>9058</v>
      </c>
      <c r="C12" s="151">
        <v>12</v>
      </c>
      <c r="D12" s="151" t="s">
        <v>9059</v>
      </c>
      <c r="E12" s="151" t="s">
        <v>9060</v>
      </c>
    </row>
    <row r="13" spans="1:5" ht="30" hidden="1" customHeight="1" outlineLevel="1">
      <c r="A13" s="150">
        <v>2004</v>
      </c>
      <c r="B13" s="151" t="s">
        <v>9061</v>
      </c>
      <c r="C13" s="153">
        <v>11</v>
      </c>
      <c r="D13" s="153"/>
      <c r="E13" s="151" t="s">
        <v>9062</v>
      </c>
    </row>
    <row r="14" spans="1:5" ht="30" hidden="1" customHeight="1" outlineLevel="1">
      <c r="A14" s="150">
        <v>2005</v>
      </c>
      <c r="B14" s="151" t="s">
        <v>9063</v>
      </c>
      <c r="C14" s="153">
        <v>26</v>
      </c>
      <c r="D14" s="151" t="s">
        <v>9064</v>
      </c>
      <c r="E14" s="151" t="s">
        <v>9065</v>
      </c>
    </row>
    <row r="15" spans="1:5" ht="30" hidden="1" customHeight="1" outlineLevel="1">
      <c r="A15" s="150">
        <v>2005</v>
      </c>
      <c r="B15" s="151" t="s">
        <v>9066</v>
      </c>
      <c r="C15" s="151">
        <v>18</v>
      </c>
      <c r="D15" s="151" t="s">
        <v>9067</v>
      </c>
      <c r="E15" s="151" t="s">
        <v>9068</v>
      </c>
    </row>
    <row r="16" spans="1:5" ht="30" hidden="1" customHeight="1" outlineLevel="1">
      <c r="A16" s="150">
        <v>2005</v>
      </c>
      <c r="B16" s="151" t="s">
        <v>9069</v>
      </c>
      <c r="C16" s="151">
        <v>19</v>
      </c>
      <c r="D16" s="151" t="s">
        <v>9070</v>
      </c>
      <c r="E16" s="151" t="s">
        <v>9071</v>
      </c>
    </row>
    <row r="17" spans="1:6" ht="30" hidden="1" customHeight="1" outlineLevel="1">
      <c r="A17" s="150">
        <v>2005</v>
      </c>
      <c r="B17" s="151" t="s">
        <v>9072</v>
      </c>
      <c r="C17" s="153">
        <v>4</v>
      </c>
      <c r="D17" s="153"/>
      <c r="E17" s="151" t="s">
        <v>9073</v>
      </c>
    </row>
    <row r="18" spans="1:6" ht="30" hidden="1" customHeight="1" outlineLevel="1">
      <c r="A18" s="150">
        <v>2006</v>
      </c>
      <c r="B18" s="151" t="s">
        <v>9074</v>
      </c>
      <c r="C18" s="153">
        <v>6</v>
      </c>
      <c r="D18" s="153"/>
      <c r="E18" s="151" t="s">
        <v>9075</v>
      </c>
    </row>
    <row r="19" spans="1:6" ht="30" hidden="1" customHeight="1" outlineLevel="1">
      <c r="A19" s="150">
        <v>2006</v>
      </c>
      <c r="B19" s="151" t="s">
        <v>9076</v>
      </c>
      <c r="C19" s="153">
        <v>15</v>
      </c>
      <c r="D19" s="153"/>
      <c r="E19" s="151" t="s">
        <v>9077</v>
      </c>
    </row>
    <row r="20" spans="1:6" ht="30" hidden="1" customHeight="1" outlineLevel="1">
      <c r="A20" s="150">
        <v>2007</v>
      </c>
      <c r="B20" s="151" t="s">
        <v>9078</v>
      </c>
      <c r="C20" s="153">
        <v>4</v>
      </c>
      <c r="D20" s="153"/>
      <c r="E20" s="151" t="s">
        <v>9079</v>
      </c>
    </row>
    <row r="21" spans="1:6" ht="30" hidden="1" customHeight="1" outlineLevel="1">
      <c r="A21" s="150">
        <v>2007</v>
      </c>
      <c r="B21" s="151" t="s">
        <v>9080</v>
      </c>
      <c r="C21" s="153">
        <v>3</v>
      </c>
      <c r="D21" s="153"/>
      <c r="E21" s="151" t="s">
        <v>9081</v>
      </c>
    </row>
    <row r="22" spans="1:6" ht="30" hidden="1" customHeight="1" outlineLevel="1">
      <c r="A22" s="150">
        <v>2007</v>
      </c>
      <c r="B22" s="151" t="s">
        <v>9082</v>
      </c>
      <c r="C22" s="153">
        <v>15</v>
      </c>
      <c r="D22" s="153"/>
      <c r="E22" s="151" t="s">
        <v>9083</v>
      </c>
    </row>
    <row r="23" spans="1:6" ht="30" hidden="1" customHeight="1" outlineLevel="1">
      <c r="A23" s="150">
        <v>2008</v>
      </c>
      <c r="B23" s="151" t="s">
        <v>9084</v>
      </c>
      <c r="C23" s="153">
        <v>5</v>
      </c>
      <c r="D23" s="153"/>
      <c r="E23" s="151" t="s">
        <v>9085</v>
      </c>
    </row>
    <row r="24" spans="1:6" ht="30" hidden="1" customHeight="1" outlineLevel="1">
      <c r="A24" s="150">
        <v>2008</v>
      </c>
      <c r="B24" s="151" t="s">
        <v>9086</v>
      </c>
      <c r="C24" s="153">
        <v>10</v>
      </c>
      <c r="D24" s="153"/>
      <c r="E24" s="151" t="s">
        <v>9087</v>
      </c>
    </row>
    <row r="25" spans="1:6" ht="30" hidden="1" customHeight="1" outlineLevel="1">
      <c r="A25" s="150">
        <v>2008</v>
      </c>
      <c r="B25" s="151" t="s">
        <v>9088</v>
      </c>
      <c r="C25" s="153">
        <v>2</v>
      </c>
      <c r="D25" s="153"/>
      <c r="E25" s="154" t="s">
        <v>9089</v>
      </c>
      <c r="F25" s="155"/>
    </row>
    <row r="26" spans="1:6" ht="30" hidden="1" customHeight="1" outlineLevel="1">
      <c r="A26" s="150">
        <v>2009</v>
      </c>
      <c r="B26" s="151" t="s">
        <v>9090</v>
      </c>
      <c r="C26" s="153">
        <v>10</v>
      </c>
      <c r="D26" s="153"/>
      <c r="E26" s="151" t="s">
        <v>9091</v>
      </c>
    </row>
    <row r="27" spans="1:6" ht="30" hidden="1" customHeight="1" outlineLevel="1">
      <c r="A27" s="150">
        <v>2009</v>
      </c>
      <c r="B27" s="151" t="s">
        <v>9092</v>
      </c>
      <c r="C27" s="153">
        <v>9</v>
      </c>
      <c r="D27" s="153"/>
      <c r="E27" s="151" t="s">
        <v>9093</v>
      </c>
    </row>
    <row r="28" spans="1:6" ht="30" hidden="1" customHeight="1" outlineLevel="1">
      <c r="A28" s="150">
        <v>2009</v>
      </c>
      <c r="B28" s="151" t="s">
        <v>9094</v>
      </c>
      <c r="C28" s="153">
        <v>16</v>
      </c>
      <c r="D28" s="153" t="s">
        <v>9095</v>
      </c>
      <c r="E28" s="151" t="s">
        <v>9096</v>
      </c>
    </row>
    <row r="29" spans="1:6" ht="30" hidden="1" customHeight="1" outlineLevel="1">
      <c r="A29" s="150">
        <v>2009</v>
      </c>
      <c r="B29" s="151" t="s">
        <v>9097</v>
      </c>
      <c r="C29" s="153">
        <v>12</v>
      </c>
      <c r="D29" s="153"/>
      <c r="E29" s="151" t="s">
        <v>9098</v>
      </c>
    </row>
    <row r="30" spans="1:6" ht="30" hidden="1" customHeight="1" outlineLevel="1">
      <c r="A30" s="156">
        <v>2010</v>
      </c>
      <c r="B30" s="157" t="s">
        <v>9099</v>
      </c>
      <c r="C30" s="157">
        <v>16</v>
      </c>
      <c r="D30" s="151" t="s">
        <v>9100</v>
      </c>
      <c r="E30" s="157" t="s">
        <v>9101</v>
      </c>
    </row>
    <row r="31" spans="1:6" ht="30" hidden="1" customHeight="1" outlineLevel="1">
      <c r="A31" s="156">
        <v>2010</v>
      </c>
      <c r="B31" s="157" t="s">
        <v>9102</v>
      </c>
      <c r="C31" s="157">
        <v>8</v>
      </c>
      <c r="D31" s="151"/>
      <c r="E31" s="157" t="s">
        <v>9103</v>
      </c>
    </row>
    <row r="32" spans="1:6" ht="30" hidden="1" customHeight="1" outlineLevel="1">
      <c r="A32" s="156">
        <v>2011</v>
      </c>
      <c r="B32" s="157" t="s">
        <v>9104</v>
      </c>
      <c r="C32" s="157">
        <v>18</v>
      </c>
      <c r="D32" s="151"/>
      <c r="E32" s="157" t="s">
        <v>9105</v>
      </c>
    </row>
    <row r="33" spans="1:5" ht="30" hidden="1" customHeight="1" outlineLevel="1">
      <c r="A33" s="156">
        <v>2011</v>
      </c>
      <c r="B33" s="157" t="s">
        <v>9106</v>
      </c>
      <c r="C33" s="157">
        <v>2</v>
      </c>
      <c r="D33" s="151"/>
      <c r="E33" s="157" t="s">
        <v>9107</v>
      </c>
    </row>
    <row r="34" spans="1:5" ht="30" hidden="1" customHeight="1" outlineLevel="1">
      <c r="A34" s="156">
        <v>2012</v>
      </c>
      <c r="B34" s="157" t="s">
        <v>9108</v>
      </c>
      <c r="C34" s="157">
        <v>2</v>
      </c>
      <c r="D34" s="151"/>
      <c r="E34" s="157" t="s">
        <v>9109</v>
      </c>
    </row>
    <row r="35" spans="1:5" s="160" customFormat="1" ht="30" hidden="1" customHeight="1" outlineLevel="1">
      <c r="A35" s="156">
        <v>2013</v>
      </c>
      <c r="B35" s="158" t="s">
        <v>9110</v>
      </c>
      <c r="C35" s="157">
        <v>10</v>
      </c>
      <c r="D35" s="159" t="s">
        <v>9111</v>
      </c>
      <c r="E35" s="157" t="s">
        <v>9112</v>
      </c>
    </row>
    <row r="36" spans="1:5" s="160" customFormat="1" ht="30" hidden="1" customHeight="1" outlineLevel="1">
      <c r="A36" s="156">
        <v>2015</v>
      </c>
      <c r="B36" s="158" t="s">
        <v>9113</v>
      </c>
      <c r="C36" s="157">
        <v>15</v>
      </c>
      <c r="D36" s="159"/>
      <c r="E36" s="157" t="s">
        <v>9114</v>
      </c>
    </row>
    <row r="37" spans="1:5" s="160" customFormat="1" ht="30" hidden="1" customHeight="1" outlineLevel="1">
      <c r="A37" s="156">
        <v>2017</v>
      </c>
      <c r="B37" s="158" t="s">
        <v>9115</v>
      </c>
      <c r="C37" s="157">
        <v>5</v>
      </c>
      <c r="D37" s="159" t="s">
        <v>2967</v>
      </c>
      <c r="E37" s="157" t="s">
        <v>9116</v>
      </c>
    </row>
    <row r="38" spans="1:5" s="160" customFormat="1" ht="30" hidden="1" customHeight="1" outlineLevel="1">
      <c r="A38" s="156">
        <v>2017</v>
      </c>
      <c r="B38" s="158" t="s">
        <v>9117</v>
      </c>
      <c r="C38" s="157">
        <v>5</v>
      </c>
      <c r="D38" s="159" t="s">
        <v>3056</v>
      </c>
      <c r="E38" s="157" t="s">
        <v>9118</v>
      </c>
    </row>
    <row r="39" spans="1:5" s="160" customFormat="1" ht="30" customHeight="1" collapsed="1">
      <c r="A39" s="156">
        <v>2018</v>
      </c>
      <c r="B39" s="158" t="s">
        <v>9119</v>
      </c>
      <c r="C39" s="157">
        <v>4</v>
      </c>
      <c r="D39" s="159" t="s">
        <v>2967</v>
      </c>
      <c r="E39" s="157" t="s">
        <v>9120</v>
      </c>
    </row>
    <row r="40" spans="1:5" s="160" customFormat="1" ht="30" customHeight="1">
      <c r="A40" s="156">
        <v>2018</v>
      </c>
      <c r="B40" s="158" t="s">
        <v>9121</v>
      </c>
      <c r="C40" s="157">
        <v>10</v>
      </c>
      <c r="D40" s="159" t="s">
        <v>2967</v>
      </c>
      <c r="E40" s="157" t="s">
        <v>9120</v>
      </c>
    </row>
    <row r="41" spans="1:5" ht="24.4" customHeight="1">
      <c r="A41" s="156">
        <v>2023</v>
      </c>
      <c r="B41" s="963" t="s">
        <v>9122</v>
      </c>
      <c r="C41" s="157">
        <v>5</v>
      </c>
      <c r="D41" s="159" t="s">
        <v>2639</v>
      </c>
      <c r="E41" s="157" t="s">
        <v>9123</v>
      </c>
    </row>
    <row r="42" spans="1:5" ht="24.4" customHeight="1">
      <c r="A42" s="156"/>
      <c r="B42" s="158"/>
      <c r="C42" s="157"/>
      <c r="D42" s="159"/>
      <c r="E42" s="157"/>
    </row>
    <row r="43" spans="1:5" ht="24.4" customHeight="1">
      <c r="A43" s="156"/>
      <c r="B43" s="158"/>
      <c r="C43" s="157"/>
      <c r="D43" s="159"/>
      <c r="E43" s="157"/>
    </row>
  </sheetData>
  <autoFilter ref="A2:E43" xr:uid="{00000000-0009-0000-0000-000017000000}"/>
  <phoneticPr fontId="6"/>
  <hyperlinks>
    <hyperlink ref="E1" location="INDEX!A1" display="INDEXに戻る" xr:uid="{00000000-0004-0000-1700-000000000000}"/>
  </hyperlinks>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29"/>
  <sheetViews>
    <sheetView zoomScaleNormal="100" workbookViewId="0"/>
  </sheetViews>
  <sheetFormatPr defaultColWidth="9" defaultRowHeight="15"/>
  <cols>
    <col min="1" max="1" width="6.75" style="610" bestFit="1" customWidth="1"/>
    <col min="2" max="7" width="9" style="610"/>
    <col min="8" max="8" width="2.625" style="610" customWidth="1"/>
    <col min="9" max="9" width="6.75" style="610" bestFit="1" customWidth="1"/>
    <col min="10" max="15" width="9" style="610"/>
    <col min="16" max="16" width="2.625" style="610" customWidth="1"/>
    <col min="17" max="17" width="6.75" style="610" bestFit="1" customWidth="1"/>
    <col min="18" max="27" width="9" style="610"/>
    <col min="28" max="28" width="13.875" style="610" bestFit="1" customWidth="1"/>
    <col min="29" max="30" width="9.5" style="610" bestFit="1" customWidth="1"/>
    <col min="31" max="31" width="10" style="610" bestFit="1" customWidth="1"/>
    <col min="32" max="16384" width="9" style="610"/>
  </cols>
  <sheetData>
    <row r="1" spans="1:32">
      <c r="A1" s="610" t="s">
        <v>9124</v>
      </c>
      <c r="W1" s="609" t="s">
        <v>119</v>
      </c>
    </row>
    <row r="2" spans="1:32">
      <c r="A2" s="610" t="s">
        <v>9125</v>
      </c>
      <c r="G2" s="175" t="s">
        <v>9126</v>
      </c>
      <c r="I2" s="610" t="s">
        <v>9127</v>
      </c>
      <c r="O2" s="175" t="s">
        <v>9126</v>
      </c>
      <c r="Q2" s="610" t="s">
        <v>9128</v>
      </c>
      <c r="W2" s="175" t="s">
        <v>9126</v>
      </c>
      <c r="Z2" s="610" t="s">
        <v>9129</v>
      </c>
      <c r="AA2" s="987" t="s">
        <v>9130</v>
      </c>
    </row>
    <row r="3" spans="1:32">
      <c r="A3" s="611"/>
      <c r="B3" s="611"/>
      <c r="C3" s="105" t="s">
        <v>9130</v>
      </c>
      <c r="D3" s="105" t="s">
        <v>9131</v>
      </c>
      <c r="E3" s="105" t="s">
        <v>9132</v>
      </c>
      <c r="F3" s="105" t="s">
        <v>9133</v>
      </c>
      <c r="G3" s="105" t="s">
        <v>300</v>
      </c>
      <c r="I3" s="611"/>
      <c r="J3" s="611"/>
      <c r="K3" s="105" t="s">
        <v>9130</v>
      </c>
      <c r="L3" s="105" t="s">
        <v>9131</v>
      </c>
      <c r="M3" s="105" t="s">
        <v>9132</v>
      </c>
      <c r="N3" s="105" t="s">
        <v>9133</v>
      </c>
      <c r="O3" s="105" t="s">
        <v>300</v>
      </c>
      <c r="Q3" s="611"/>
      <c r="R3" s="611"/>
      <c r="S3" s="105" t="s">
        <v>9130</v>
      </c>
      <c r="T3" s="105" t="s">
        <v>9131</v>
      </c>
      <c r="U3" s="105" t="s">
        <v>9132</v>
      </c>
      <c r="V3" s="105" t="s">
        <v>9133</v>
      </c>
      <c r="W3" s="105" t="s">
        <v>300</v>
      </c>
      <c r="Z3" s="611"/>
      <c r="AA3" s="611"/>
      <c r="AB3" s="611" t="s">
        <v>9125</v>
      </c>
      <c r="AC3" s="611" t="s">
        <v>9127</v>
      </c>
      <c r="AD3" s="611" t="s">
        <v>9128</v>
      </c>
      <c r="AE3" s="988" t="s">
        <v>9134</v>
      </c>
      <c r="AF3" s="988" t="s">
        <v>9135</v>
      </c>
    </row>
    <row r="4" spans="1:32" ht="18" customHeight="1">
      <c r="A4" s="611">
        <v>2001</v>
      </c>
      <c r="B4" s="995" t="str">
        <f t="shared" ref="B4:B22" si="0">TEXT(DATEVALUE(A4&amp;"/4/1"),"ggge")</f>
        <v>平成13</v>
      </c>
      <c r="C4" s="612">
        <v>418</v>
      </c>
      <c r="D4" s="612"/>
      <c r="E4" s="612"/>
      <c r="F4" s="612"/>
      <c r="G4" s="612">
        <f>SUM(C4:F4)</f>
        <v>418</v>
      </c>
      <c r="I4" s="611">
        <v>2001</v>
      </c>
      <c r="J4" s="995" t="str">
        <f t="shared" ref="J4:J27" si="1">TEXT(DATEVALUE(I4&amp;"/4/1"),"ggge")</f>
        <v>平成13</v>
      </c>
      <c r="K4" s="612">
        <v>292</v>
      </c>
      <c r="L4" s="612"/>
      <c r="M4" s="612"/>
      <c r="N4" s="612"/>
      <c r="O4" s="612">
        <f>SUM(K4:N4)</f>
        <v>292</v>
      </c>
      <c r="Q4" s="611">
        <v>2001</v>
      </c>
      <c r="R4" s="995" t="str">
        <f t="shared" ref="R4:R27" si="2">TEXT(DATEVALUE(Q4&amp;"/4/1"),"ggge")</f>
        <v>平成13</v>
      </c>
      <c r="S4" s="612">
        <v>290</v>
      </c>
      <c r="T4" s="612"/>
      <c r="U4" s="612"/>
      <c r="V4" s="612"/>
      <c r="W4" s="612">
        <f>SUM(S4:V4)</f>
        <v>290</v>
      </c>
      <c r="Z4" s="611">
        <v>2001</v>
      </c>
      <c r="AA4" s="995" t="str">
        <f t="shared" ref="AA4:AA27" si="3">TEXT(DATEVALUE(Z4&amp;"/4/1"),"ggge")</f>
        <v>平成13</v>
      </c>
      <c r="AB4" s="992">
        <f t="shared" ref="AB4" si="4">VLOOKUP(Z4,$A$3:$G$25,MATCH($AA$2,$A$3:$G$3,0),FALSE)</f>
        <v>418</v>
      </c>
      <c r="AC4" s="992">
        <f>VLOOKUP(Z4,$I$3:$O$25,MATCH($AA$2,$I$3:$O$3,0),FALSE)</f>
        <v>292</v>
      </c>
      <c r="AD4" s="992">
        <f>VLOOKUP(Z4,$Q$3:$W$25,MATCH($AA$2,$Q$3:$W$3,0),FALSE)</f>
        <v>290</v>
      </c>
      <c r="AE4" s="989">
        <f>IFERROR(AC4/AB4,NA())</f>
        <v>0.69856459330143539</v>
      </c>
      <c r="AF4" s="989">
        <f>IFERROR(AD4/AC4,NA())</f>
        <v>0.99315068493150682</v>
      </c>
    </row>
    <row r="5" spans="1:32" ht="18" customHeight="1">
      <c r="A5" s="611">
        <v>2002</v>
      </c>
      <c r="B5" s="995" t="str">
        <f t="shared" si="0"/>
        <v>平成14</v>
      </c>
      <c r="C5" s="612">
        <v>205</v>
      </c>
      <c r="D5" s="612">
        <v>474</v>
      </c>
      <c r="E5" s="612"/>
      <c r="F5" s="612"/>
      <c r="G5" s="612">
        <f t="shared" ref="G5:G22" si="5">SUM(C5:F5)</f>
        <v>679</v>
      </c>
      <c r="I5" s="611">
        <v>2002</v>
      </c>
      <c r="J5" s="995" t="str">
        <f t="shared" si="1"/>
        <v>平成14</v>
      </c>
      <c r="K5" s="612">
        <v>106</v>
      </c>
      <c r="L5" s="612">
        <v>85</v>
      </c>
      <c r="M5" s="612"/>
      <c r="N5" s="612"/>
      <c r="O5" s="612">
        <f t="shared" ref="O5:O25" si="6">SUM(K5:N5)</f>
        <v>191</v>
      </c>
      <c r="Q5" s="611">
        <v>2002</v>
      </c>
      <c r="R5" s="995" t="str">
        <f t="shared" si="2"/>
        <v>平成14</v>
      </c>
      <c r="S5" s="612">
        <v>106</v>
      </c>
      <c r="T5" s="612">
        <v>85</v>
      </c>
      <c r="U5" s="612"/>
      <c r="V5" s="612"/>
      <c r="W5" s="612">
        <f t="shared" ref="W5:W25" si="7">SUM(S5:V5)</f>
        <v>191</v>
      </c>
      <c r="Z5" s="611">
        <v>2002</v>
      </c>
      <c r="AA5" s="995" t="str">
        <f t="shared" si="3"/>
        <v>平成14</v>
      </c>
      <c r="AB5" s="992">
        <f t="shared" ref="AB5:AB25" si="8">VLOOKUP(Z5,$A$3:$G$25,MATCH($AA$2,$A$3:$G$3,0),FALSE)</f>
        <v>205</v>
      </c>
      <c r="AC5" s="992">
        <f t="shared" ref="AC5:AC25" si="9">VLOOKUP(Z5,$I$3:$O$25,MATCH($AA$2,$I$3:$O$3,0),FALSE)</f>
        <v>106</v>
      </c>
      <c r="AD5" s="992">
        <f t="shared" ref="AD5:AD25" si="10">VLOOKUP(Z5,$Q$3:$W$25,MATCH($AA$2,$Q$3:$W$3,0),FALSE)</f>
        <v>106</v>
      </c>
      <c r="AE5" s="989">
        <f t="shared" ref="AE5:AE26" si="11">IFERROR(AC5/AB5,NA())</f>
        <v>0.51707317073170733</v>
      </c>
      <c r="AF5" s="989">
        <f t="shared" ref="AF5:AF26" si="12">IFERROR(AD5/AC5,NA())</f>
        <v>1</v>
      </c>
    </row>
    <row r="6" spans="1:32" ht="18" customHeight="1">
      <c r="A6" s="611">
        <v>2003</v>
      </c>
      <c r="B6" s="995" t="str">
        <f t="shared" si="0"/>
        <v>平成15</v>
      </c>
      <c r="C6" s="612">
        <v>151</v>
      </c>
      <c r="D6" s="612">
        <v>250</v>
      </c>
      <c r="E6" s="612">
        <v>196</v>
      </c>
      <c r="F6" s="612">
        <v>931</v>
      </c>
      <c r="G6" s="612">
        <f t="shared" si="5"/>
        <v>1528</v>
      </c>
      <c r="I6" s="611">
        <v>2003</v>
      </c>
      <c r="J6" s="995" t="str">
        <f t="shared" si="1"/>
        <v>平成15</v>
      </c>
      <c r="K6" s="612">
        <v>81</v>
      </c>
      <c r="L6" s="612">
        <v>51</v>
      </c>
      <c r="M6" s="612">
        <v>54</v>
      </c>
      <c r="N6" s="612">
        <v>417</v>
      </c>
      <c r="O6" s="612">
        <f t="shared" si="6"/>
        <v>603</v>
      </c>
      <c r="Q6" s="611">
        <v>2003</v>
      </c>
      <c r="R6" s="995" t="str">
        <f t="shared" si="2"/>
        <v>平成15</v>
      </c>
      <c r="S6" s="612">
        <v>81</v>
      </c>
      <c r="T6" s="612">
        <v>51</v>
      </c>
      <c r="U6" s="612">
        <v>51</v>
      </c>
      <c r="V6" s="612">
        <v>374</v>
      </c>
      <c r="W6" s="612">
        <f t="shared" si="7"/>
        <v>557</v>
      </c>
      <c r="Z6" s="611">
        <v>2003</v>
      </c>
      <c r="AA6" s="995" t="str">
        <f t="shared" si="3"/>
        <v>平成15</v>
      </c>
      <c r="AB6" s="992">
        <f t="shared" si="8"/>
        <v>151</v>
      </c>
      <c r="AC6" s="992">
        <f t="shared" si="9"/>
        <v>81</v>
      </c>
      <c r="AD6" s="992">
        <f t="shared" si="10"/>
        <v>81</v>
      </c>
      <c r="AE6" s="989">
        <f t="shared" si="11"/>
        <v>0.53642384105960261</v>
      </c>
      <c r="AF6" s="989">
        <f t="shared" si="12"/>
        <v>1</v>
      </c>
    </row>
    <row r="7" spans="1:32" ht="18" customHeight="1">
      <c r="A7" s="611">
        <v>2004</v>
      </c>
      <c r="B7" s="995" t="str">
        <f t="shared" si="0"/>
        <v>平成16</v>
      </c>
      <c r="C7" s="612">
        <v>122</v>
      </c>
      <c r="D7" s="612">
        <v>178</v>
      </c>
      <c r="E7" s="612">
        <v>150</v>
      </c>
      <c r="F7" s="612">
        <v>1192</v>
      </c>
      <c r="G7" s="612">
        <f t="shared" si="5"/>
        <v>1642</v>
      </c>
      <c r="I7" s="611">
        <v>2004</v>
      </c>
      <c r="J7" s="995" t="str">
        <f t="shared" si="1"/>
        <v>平成16</v>
      </c>
      <c r="K7" s="612">
        <v>61</v>
      </c>
      <c r="L7" s="612">
        <v>49</v>
      </c>
      <c r="M7" s="612">
        <v>39</v>
      </c>
      <c r="N7" s="612">
        <v>530</v>
      </c>
      <c r="O7" s="612">
        <f t="shared" si="6"/>
        <v>679</v>
      </c>
      <c r="Q7" s="611">
        <v>2004</v>
      </c>
      <c r="R7" s="995" t="str">
        <f t="shared" si="2"/>
        <v>平成16</v>
      </c>
      <c r="S7" s="612">
        <v>61</v>
      </c>
      <c r="T7" s="612">
        <v>49</v>
      </c>
      <c r="U7" s="612">
        <v>39</v>
      </c>
      <c r="V7" s="612">
        <v>395</v>
      </c>
      <c r="W7" s="612">
        <f t="shared" si="7"/>
        <v>544</v>
      </c>
      <c r="Z7" s="611">
        <v>2004</v>
      </c>
      <c r="AA7" s="995" t="str">
        <f t="shared" si="3"/>
        <v>平成16</v>
      </c>
      <c r="AB7" s="992">
        <f t="shared" si="8"/>
        <v>122</v>
      </c>
      <c r="AC7" s="992">
        <f t="shared" si="9"/>
        <v>61</v>
      </c>
      <c r="AD7" s="992">
        <f t="shared" si="10"/>
        <v>61</v>
      </c>
      <c r="AE7" s="989">
        <f t="shared" si="11"/>
        <v>0.5</v>
      </c>
      <c r="AF7" s="989">
        <f t="shared" si="12"/>
        <v>1</v>
      </c>
    </row>
    <row r="8" spans="1:32" ht="18" customHeight="1">
      <c r="A8" s="611">
        <v>2005</v>
      </c>
      <c r="B8" s="995" t="str">
        <f t="shared" si="0"/>
        <v>平成17</v>
      </c>
      <c r="C8" s="612">
        <v>455</v>
      </c>
      <c r="D8" s="612">
        <v>257</v>
      </c>
      <c r="E8" s="612">
        <v>143</v>
      </c>
      <c r="F8" s="612">
        <v>924</v>
      </c>
      <c r="G8" s="612">
        <f t="shared" si="5"/>
        <v>1779</v>
      </c>
      <c r="I8" s="611">
        <v>2005</v>
      </c>
      <c r="J8" s="995" t="str">
        <f t="shared" si="1"/>
        <v>平成17</v>
      </c>
      <c r="K8" s="612">
        <v>253</v>
      </c>
      <c r="L8" s="612">
        <v>99</v>
      </c>
      <c r="M8" s="612">
        <v>59</v>
      </c>
      <c r="N8" s="612">
        <v>404</v>
      </c>
      <c r="O8" s="612">
        <f t="shared" si="6"/>
        <v>815</v>
      </c>
      <c r="Q8" s="611">
        <v>2005</v>
      </c>
      <c r="R8" s="995" t="str">
        <f t="shared" si="2"/>
        <v>平成17</v>
      </c>
      <c r="S8" s="612">
        <v>253</v>
      </c>
      <c r="T8" s="612">
        <v>96</v>
      </c>
      <c r="U8" s="612">
        <v>58</v>
      </c>
      <c r="V8" s="612">
        <v>277</v>
      </c>
      <c r="W8" s="612">
        <f t="shared" si="7"/>
        <v>684</v>
      </c>
      <c r="Z8" s="611">
        <v>2005</v>
      </c>
      <c r="AA8" s="995" t="str">
        <f t="shared" si="3"/>
        <v>平成17</v>
      </c>
      <c r="AB8" s="992">
        <f t="shared" si="8"/>
        <v>455</v>
      </c>
      <c r="AC8" s="992">
        <f t="shared" si="9"/>
        <v>253</v>
      </c>
      <c r="AD8" s="992">
        <f t="shared" si="10"/>
        <v>253</v>
      </c>
      <c r="AE8" s="989">
        <f t="shared" si="11"/>
        <v>0.55604395604395607</v>
      </c>
      <c r="AF8" s="989">
        <f t="shared" si="12"/>
        <v>1</v>
      </c>
    </row>
    <row r="9" spans="1:32" ht="18" customHeight="1">
      <c r="A9" s="611">
        <v>2006</v>
      </c>
      <c r="B9" s="995" t="str">
        <f t="shared" si="0"/>
        <v>平成18</v>
      </c>
      <c r="C9" s="612">
        <v>6</v>
      </c>
      <c r="D9" s="612">
        <v>207</v>
      </c>
      <c r="E9" s="612">
        <v>115</v>
      </c>
      <c r="F9" s="612">
        <v>1014</v>
      </c>
      <c r="G9" s="612">
        <f t="shared" si="5"/>
        <v>1342</v>
      </c>
      <c r="I9" s="611">
        <v>2006</v>
      </c>
      <c r="J9" s="995" t="str">
        <f t="shared" si="1"/>
        <v>平成18</v>
      </c>
      <c r="K9" s="612">
        <v>3</v>
      </c>
      <c r="L9" s="612">
        <v>68</v>
      </c>
      <c r="M9" s="612">
        <v>36</v>
      </c>
      <c r="N9" s="612">
        <v>442</v>
      </c>
      <c r="O9" s="612">
        <f t="shared" si="6"/>
        <v>549</v>
      </c>
      <c r="Q9" s="611">
        <v>2006</v>
      </c>
      <c r="R9" s="995" t="str">
        <f t="shared" si="2"/>
        <v>平成18</v>
      </c>
      <c r="S9" s="612">
        <v>3</v>
      </c>
      <c r="T9" s="612">
        <v>67</v>
      </c>
      <c r="U9" s="612">
        <v>36</v>
      </c>
      <c r="V9" s="612">
        <v>253</v>
      </c>
      <c r="W9" s="612">
        <f t="shared" si="7"/>
        <v>359</v>
      </c>
      <c r="Z9" s="611">
        <v>2006</v>
      </c>
      <c r="AA9" s="995" t="str">
        <f t="shared" si="3"/>
        <v>平成18</v>
      </c>
      <c r="AB9" s="992">
        <f t="shared" si="8"/>
        <v>6</v>
      </c>
      <c r="AC9" s="992">
        <f t="shared" si="9"/>
        <v>3</v>
      </c>
      <c r="AD9" s="992">
        <f t="shared" si="10"/>
        <v>3</v>
      </c>
      <c r="AE9" s="989">
        <f t="shared" si="11"/>
        <v>0.5</v>
      </c>
      <c r="AF9" s="989">
        <f t="shared" si="12"/>
        <v>1</v>
      </c>
    </row>
    <row r="10" spans="1:32" ht="18" customHeight="1">
      <c r="A10" s="611">
        <v>2007</v>
      </c>
      <c r="B10" s="995" t="str">
        <f t="shared" si="0"/>
        <v>平成19</v>
      </c>
      <c r="C10" s="612">
        <v>16</v>
      </c>
      <c r="D10" s="612">
        <v>200</v>
      </c>
      <c r="E10" s="612">
        <v>212</v>
      </c>
      <c r="F10" s="612">
        <v>772</v>
      </c>
      <c r="G10" s="612">
        <f t="shared" si="5"/>
        <v>1200</v>
      </c>
      <c r="I10" s="611">
        <v>2007</v>
      </c>
      <c r="J10" s="995" t="str">
        <f t="shared" si="1"/>
        <v>平成19</v>
      </c>
      <c r="K10" s="612">
        <v>9</v>
      </c>
      <c r="L10" s="612">
        <v>83</v>
      </c>
      <c r="M10" s="612">
        <v>65</v>
      </c>
      <c r="N10" s="612">
        <v>481</v>
      </c>
      <c r="O10" s="612">
        <f t="shared" si="6"/>
        <v>638</v>
      </c>
      <c r="Q10" s="611">
        <v>2007</v>
      </c>
      <c r="R10" s="995" t="str">
        <f t="shared" si="2"/>
        <v>平成19</v>
      </c>
      <c r="S10" s="612">
        <v>8</v>
      </c>
      <c r="T10" s="612">
        <v>77</v>
      </c>
      <c r="U10" s="612">
        <v>64</v>
      </c>
      <c r="V10" s="612">
        <v>216</v>
      </c>
      <c r="W10" s="612">
        <f t="shared" si="7"/>
        <v>365</v>
      </c>
      <c r="Z10" s="611">
        <v>2007</v>
      </c>
      <c r="AA10" s="995" t="str">
        <f t="shared" si="3"/>
        <v>平成19</v>
      </c>
      <c r="AB10" s="992">
        <f t="shared" si="8"/>
        <v>16</v>
      </c>
      <c r="AC10" s="992">
        <f t="shared" si="9"/>
        <v>9</v>
      </c>
      <c r="AD10" s="992">
        <f t="shared" si="10"/>
        <v>8</v>
      </c>
      <c r="AE10" s="989">
        <f t="shared" si="11"/>
        <v>0.5625</v>
      </c>
      <c r="AF10" s="989">
        <f t="shared" si="12"/>
        <v>0.88888888888888884</v>
      </c>
    </row>
    <row r="11" spans="1:32" ht="18" customHeight="1">
      <c r="A11" s="611">
        <v>2008</v>
      </c>
      <c r="B11" s="995" t="str">
        <f t="shared" si="0"/>
        <v>平成20</v>
      </c>
      <c r="C11" s="612">
        <v>14</v>
      </c>
      <c r="D11" s="612">
        <v>413</v>
      </c>
      <c r="E11" s="612">
        <v>290</v>
      </c>
      <c r="F11" s="612">
        <v>781</v>
      </c>
      <c r="G11" s="612">
        <f t="shared" si="5"/>
        <v>1498</v>
      </c>
      <c r="I11" s="611">
        <v>2008</v>
      </c>
      <c r="J11" s="995" t="str">
        <f t="shared" si="1"/>
        <v>平成20</v>
      </c>
      <c r="K11" s="612">
        <v>10</v>
      </c>
      <c r="L11" s="612">
        <v>186</v>
      </c>
      <c r="M11" s="612">
        <v>113</v>
      </c>
      <c r="N11" s="612">
        <v>522</v>
      </c>
      <c r="O11" s="612">
        <f t="shared" si="6"/>
        <v>831</v>
      </c>
      <c r="Q11" s="611">
        <v>2008</v>
      </c>
      <c r="R11" s="995" t="str">
        <f t="shared" si="2"/>
        <v>平成20</v>
      </c>
      <c r="S11" s="612">
        <v>6</v>
      </c>
      <c r="T11" s="612">
        <v>181</v>
      </c>
      <c r="U11" s="612">
        <v>110</v>
      </c>
      <c r="V11" s="612">
        <v>88</v>
      </c>
      <c r="W11" s="612">
        <f t="shared" si="7"/>
        <v>385</v>
      </c>
      <c r="Z11" s="611">
        <v>2008</v>
      </c>
      <c r="AA11" s="995" t="str">
        <f t="shared" si="3"/>
        <v>平成20</v>
      </c>
      <c r="AB11" s="992">
        <f t="shared" si="8"/>
        <v>14</v>
      </c>
      <c r="AC11" s="992">
        <f t="shared" si="9"/>
        <v>10</v>
      </c>
      <c r="AD11" s="992">
        <f t="shared" si="10"/>
        <v>6</v>
      </c>
      <c r="AE11" s="989">
        <f t="shared" si="11"/>
        <v>0.7142857142857143</v>
      </c>
      <c r="AF11" s="989">
        <f t="shared" si="12"/>
        <v>0.6</v>
      </c>
    </row>
    <row r="12" spans="1:32" ht="18" customHeight="1">
      <c r="A12" s="611">
        <v>2009</v>
      </c>
      <c r="B12" s="995" t="str">
        <f t="shared" si="0"/>
        <v>平成21</v>
      </c>
      <c r="C12" s="612">
        <v>9</v>
      </c>
      <c r="D12" s="612">
        <v>242</v>
      </c>
      <c r="E12" s="612">
        <v>301</v>
      </c>
      <c r="F12" s="612">
        <v>769</v>
      </c>
      <c r="G12" s="612">
        <f t="shared" si="5"/>
        <v>1321</v>
      </c>
      <c r="I12" s="611">
        <v>2009</v>
      </c>
      <c r="J12" s="995" t="str">
        <f t="shared" si="1"/>
        <v>平成21</v>
      </c>
      <c r="K12" s="612">
        <v>7</v>
      </c>
      <c r="L12" s="612">
        <v>113</v>
      </c>
      <c r="M12" s="612">
        <v>119</v>
      </c>
      <c r="N12" s="612">
        <v>400</v>
      </c>
      <c r="O12" s="612">
        <f t="shared" si="6"/>
        <v>639</v>
      </c>
      <c r="Q12" s="611">
        <v>2009</v>
      </c>
      <c r="R12" s="995" t="str">
        <f t="shared" si="2"/>
        <v>平成21</v>
      </c>
      <c r="S12" s="612">
        <v>5</v>
      </c>
      <c r="T12" s="612">
        <v>107</v>
      </c>
      <c r="U12" s="612">
        <v>116</v>
      </c>
      <c r="V12" s="612">
        <v>49</v>
      </c>
      <c r="W12" s="612">
        <f t="shared" si="7"/>
        <v>277</v>
      </c>
      <c r="Z12" s="611">
        <v>2009</v>
      </c>
      <c r="AA12" s="995" t="str">
        <f t="shared" si="3"/>
        <v>平成21</v>
      </c>
      <c r="AB12" s="992">
        <f t="shared" si="8"/>
        <v>9</v>
      </c>
      <c r="AC12" s="992">
        <f t="shared" si="9"/>
        <v>7</v>
      </c>
      <c r="AD12" s="992">
        <f t="shared" si="10"/>
        <v>5</v>
      </c>
      <c r="AE12" s="989">
        <f t="shared" si="11"/>
        <v>0.77777777777777779</v>
      </c>
      <c r="AF12" s="989">
        <f t="shared" si="12"/>
        <v>0.7142857142857143</v>
      </c>
    </row>
    <row r="13" spans="1:32" ht="18" customHeight="1">
      <c r="A13" s="611">
        <v>2010</v>
      </c>
      <c r="B13" s="995" t="str">
        <f t="shared" si="0"/>
        <v>平成22</v>
      </c>
      <c r="C13" s="612">
        <v>20</v>
      </c>
      <c r="D13" s="612">
        <v>284</v>
      </c>
      <c r="E13" s="612">
        <v>374</v>
      </c>
      <c r="F13" s="612">
        <v>1115</v>
      </c>
      <c r="G13" s="612">
        <f t="shared" si="5"/>
        <v>1793</v>
      </c>
      <c r="I13" s="611">
        <v>2010</v>
      </c>
      <c r="J13" s="995" t="str">
        <f t="shared" si="1"/>
        <v>平成22</v>
      </c>
      <c r="K13" s="612">
        <v>14</v>
      </c>
      <c r="L13" s="612">
        <v>158</v>
      </c>
      <c r="M13" s="612">
        <v>128</v>
      </c>
      <c r="N13" s="612">
        <v>711</v>
      </c>
      <c r="O13" s="612">
        <f t="shared" si="6"/>
        <v>1011</v>
      </c>
      <c r="Q13" s="611">
        <v>2010</v>
      </c>
      <c r="R13" s="995" t="str">
        <f t="shared" si="2"/>
        <v>平成22</v>
      </c>
      <c r="S13" s="612">
        <v>12</v>
      </c>
      <c r="T13" s="612">
        <v>156</v>
      </c>
      <c r="U13" s="612">
        <v>121</v>
      </c>
      <c r="V13" s="612">
        <v>181</v>
      </c>
      <c r="W13" s="612">
        <f t="shared" si="7"/>
        <v>470</v>
      </c>
      <c r="Z13" s="611">
        <v>2010</v>
      </c>
      <c r="AA13" s="995" t="str">
        <f t="shared" si="3"/>
        <v>平成22</v>
      </c>
      <c r="AB13" s="992">
        <f t="shared" si="8"/>
        <v>20</v>
      </c>
      <c r="AC13" s="992">
        <f t="shared" si="9"/>
        <v>14</v>
      </c>
      <c r="AD13" s="992">
        <f t="shared" si="10"/>
        <v>12</v>
      </c>
      <c r="AE13" s="989">
        <f t="shared" si="11"/>
        <v>0.7</v>
      </c>
      <c r="AF13" s="989">
        <f t="shared" si="12"/>
        <v>0.8571428571428571</v>
      </c>
    </row>
    <row r="14" spans="1:32" ht="18" customHeight="1">
      <c r="A14" s="611">
        <v>2011</v>
      </c>
      <c r="B14" s="995" t="str">
        <f t="shared" si="0"/>
        <v>平成23</v>
      </c>
      <c r="C14" s="612">
        <v>53</v>
      </c>
      <c r="D14" s="612">
        <v>357</v>
      </c>
      <c r="E14" s="612">
        <v>413</v>
      </c>
      <c r="F14" s="612">
        <v>606</v>
      </c>
      <c r="G14" s="612">
        <f t="shared" si="5"/>
        <v>1429</v>
      </c>
      <c r="I14" s="611">
        <v>2011</v>
      </c>
      <c r="J14" s="995" t="str">
        <f t="shared" si="1"/>
        <v>平成23</v>
      </c>
      <c r="K14" s="612">
        <v>39</v>
      </c>
      <c r="L14" s="612">
        <v>225</v>
      </c>
      <c r="M14" s="612">
        <v>213</v>
      </c>
      <c r="N14" s="612">
        <v>457</v>
      </c>
      <c r="O14" s="612">
        <f t="shared" si="6"/>
        <v>934</v>
      </c>
      <c r="Q14" s="611">
        <v>2011</v>
      </c>
      <c r="R14" s="995" t="str">
        <f t="shared" si="2"/>
        <v>平成23</v>
      </c>
      <c r="S14" s="612">
        <v>38</v>
      </c>
      <c r="T14" s="612">
        <v>220</v>
      </c>
      <c r="U14" s="612">
        <v>206</v>
      </c>
      <c r="V14" s="612">
        <v>176</v>
      </c>
      <c r="W14" s="612">
        <f t="shared" si="7"/>
        <v>640</v>
      </c>
      <c r="Z14" s="611">
        <v>2011</v>
      </c>
      <c r="AA14" s="995" t="str">
        <f t="shared" si="3"/>
        <v>平成23</v>
      </c>
      <c r="AB14" s="992">
        <f t="shared" si="8"/>
        <v>53</v>
      </c>
      <c r="AC14" s="992">
        <f t="shared" si="9"/>
        <v>39</v>
      </c>
      <c r="AD14" s="992">
        <f t="shared" si="10"/>
        <v>38</v>
      </c>
      <c r="AE14" s="989">
        <f t="shared" si="11"/>
        <v>0.73584905660377353</v>
      </c>
      <c r="AF14" s="989">
        <f t="shared" si="12"/>
        <v>0.97435897435897434</v>
      </c>
    </row>
    <row r="15" spans="1:32" ht="18" customHeight="1">
      <c r="A15" s="611">
        <v>2012</v>
      </c>
      <c r="B15" s="995" t="str">
        <f t="shared" si="0"/>
        <v>平成24</v>
      </c>
      <c r="C15" s="612">
        <v>44</v>
      </c>
      <c r="D15" s="612">
        <v>204</v>
      </c>
      <c r="E15" s="612">
        <v>241</v>
      </c>
      <c r="F15" s="612">
        <v>591</v>
      </c>
      <c r="G15" s="612">
        <f t="shared" si="5"/>
        <v>1080</v>
      </c>
      <c r="I15" s="611">
        <v>2012</v>
      </c>
      <c r="J15" s="995" t="str">
        <f t="shared" si="1"/>
        <v>平成24</v>
      </c>
      <c r="K15" s="612">
        <v>27</v>
      </c>
      <c r="L15" s="612">
        <v>141</v>
      </c>
      <c r="M15" s="612">
        <v>137</v>
      </c>
      <c r="N15" s="612">
        <v>424</v>
      </c>
      <c r="O15" s="612">
        <f t="shared" si="6"/>
        <v>729</v>
      </c>
      <c r="Q15" s="611">
        <v>2012</v>
      </c>
      <c r="R15" s="995" t="str">
        <f t="shared" si="2"/>
        <v>平成24</v>
      </c>
      <c r="S15" s="612">
        <v>27</v>
      </c>
      <c r="T15" s="612">
        <v>137</v>
      </c>
      <c r="U15" s="612">
        <v>133</v>
      </c>
      <c r="V15" s="612">
        <v>165</v>
      </c>
      <c r="W15" s="612">
        <f t="shared" si="7"/>
        <v>462</v>
      </c>
      <c r="Z15" s="611">
        <v>2012</v>
      </c>
      <c r="AA15" s="995" t="str">
        <f t="shared" si="3"/>
        <v>平成24</v>
      </c>
      <c r="AB15" s="992">
        <f t="shared" si="8"/>
        <v>44</v>
      </c>
      <c r="AC15" s="992">
        <f t="shared" si="9"/>
        <v>27</v>
      </c>
      <c r="AD15" s="992">
        <f t="shared" si="10"/>
        <v>27</v>
      </c>
      <c r="AE15" s="989">
        <f t="shared" si="11"/>
        <v>0.61363636363636365</v>
      </c>
      <c r="AF15" s="989">
        <f t="shared" si="12"/>
        <v>1</v>
      </c>
    </row>
    <row r="16" spans="1:32" ht="18" customHeight="1">
      <c r="A16" s="611">
        <v>2013</v>
      </c>
      <c r="B16" s="995" t="str">
        <f t="shared" si="0"/>
        <v>平成25</v>
      </c>
      <c r="C16" s="612">
        <v>36</v>
      </c>
      <c r="D16" s="612">
        <v>176</v>
      </c>
      <c r="E16" s="612">
        <v>218</v>
      </c>
      <c r="F16" s="612">
        <v>585</v>
      </c>
      <c r="G16" s="612">
        <f t="shared" si="5"/>
        <v>1015</v>
      </c>
      <c r="I16" s="611">
        <v>2013</v>
      </c>
      <c r="J16" s="995" t="str">
        <f t="shared" si="1"/>
        <v>平成25</v>
      </c>
      <c r="K16" s="612">
        <v>22</v>
      </c>
      <c r="L16" s="612">
        <v>119</v>
      </c>
      <c r="M16" s="612">
        <v>98</v>
      </c>
      <c r="N16" s="612">
        <v>370</v>
      </c>
      <c r="O16" s="612">
        <f t="shared" si="6"/>
        <v>609</v>
      </c>
      <c r="Q16" s="611">
        <v>2013</v>
      </c>
      <c r="R16" s="995" t="str">
        <f t="shared" si="2"/>
        <v>平成25</v>
      </c>
      <c r="S16" s="612">
        <v>22</v>
      </c>
      <c r="T16" s="612">
        <v>118</v>
      </c>
      <c r="U16" s="612">
        <v>96</v>
      </c>
      <c r="V16" s="612">
        <v>153</v>
      </c>
      <c r="W16" s="612">
        <f t="shared" si="7"/>
        <v>389</v>
      </c>
      <c r="Z16" s="611">
        <v>2013</v>
      </c>
      <c r="AA16" s="995" t="str">
        <f t="shared" si="3"/>
        <v>平成25</v>
      </c>
      <c r="AB16" s="992">
        <f t="shared" si="8"/>
        <v>36</v>
      </c>
      <c r="AC16" s="992">
        <f t="shared" si="9"/>
        <v>22</v>
      </c>
      <c r="AD16" s="992">
        <f t="shared" si="10"/>
        <v>22</v>
      </c>
      <c r="AE16" s="989">
        <f t="shared" si="11"/>
        <v>0.61111111111111116</v>
      </c>
      <c r="AF16" s="989">
        <f t="shared" si="12"/>
        <v>1</v>
      </c>
    </row>
    <row r="17" spans="1:32" ht="18" customHeight="1">
      <c r="A17" s="611">
        <v>2014</v>
      </c>
      <c r="B17" s="995" t="str">
        <f t="shared" si="0"/>
        <v>平成26</v>
      </c>
      <c r="C17" s="612">
        <v>38</v>
      </c>
      <c r="D17" s="612">
        <v>185</v>
      </c>
      <c r="E17" s="612">
        <v>217</v>
      </c>
      <c r="F17" s="612">
        <v>722</v>
      </c>
      <c r="G17" s="612">
        <f t="shared" si="5"/>
        <v>1162</v>
      </c>
      <c r="I17" s="611">
        <v>2014</v>
      </c>
      <c r="J17" s="995" t="str">
        <f t="shared" si="1"/>
        <v>平成26</v>
      </c>
      <c r="K17" s="612">
        <v>20</v>
      </c>
      <c r="L17" s="612">
        <v>133</v>
      </c>
      <c r="M17" s="612">
        <v>119</v>
      </c>
      <c r="N17" s="612">
        <v>253</v>
      </c>
      <c r="O17" s="612">
        <f t="shared" si="6"/>
        <v>525</v>
      </c>
      <c r="Q17" s="611">
        <v>2014</v>
      </c>
      <c r="R17" s="995" t="str">
        <f t="shared" si="2"/>
        <v>平成26</v>
      </c>
      <c r="S17" s="612">
        <v>20</v>
      </c>
      <c r="T17" s="612">
        <v>132</v>
      </c>
      <c r="U17" s="612">
        <v>110</v>
      </c>
      <c r="V17" s="612">
        <v>112</v>
      </c>
      <c r="W17" s="612">
        <f t="shared" si="7"/>
        <v>374</v>
      </c>
      <c r="Z17" s="611">
        <v>2014</v>
      </c>
      <c r="AA17" s="995" t="str">
        <f t="shared" si="3"/>
        <v>平成26</v>
      </c>
      <c r="AB17" s="992">
        <f t="shared" si="8"/>
        <v>38</v>
      </c>
      <c r="AC17" s="992">
        <f t="shared" si="9"/>
        <v>20</v>
      </c>
      <c r="AD17" s="992">
        <f t="shared" si="10"/>
        <v>20</v>
      </c>
      <c r="AE17" s="989">
        <f t="shared" si="11"/>
        <v>0.52631578947368418</v>
      </c>
      <c r="AF17" s="989">
        <f t="shared" si="12"/>
        <v>1</v>
      </c>
    </row>
    <row r="18" spans="1:32" ht="18" customHeight="1">
      <c r="A18" s="611">
        <v>2015</v>
      </c>
      <c r="B18" s="995" t="str">
        <f t="shared" si="0"/>
        <v>平成27</v>
      </c>
      <c r="C18" s="612">
        <v>35</v>
      </c>
      <c r="D18" s="612">
        <v>165</v>
      </c>
      <c r="E18" s="612">
        <v>256</v>
      </c>
      <c r="F18" s="612">
        <v>1151</v>
      </c>
      <c r="G18" s="612">
        <f t="shared" si="5"/>
        <v>1607</v>
      </c>
      <c r="I18" s="611">
        <v>2015</v>
      </c>
      <c r="J18" s="995" t="str">
        <f t="shared" si="1"/>
        <v>平成27</v>
      </c>
      <c r="K18" s="612">
        <v>17</v>
      </c>
      <c r="L18" s="612">
        <v>100</v>
      </c>
      <c r="M18" s="612">
        <v>118</v>
      </c>
      <c r="N18" s="612">
        <v>460</v>
      </c>
      <c r="O18" s="612">
        <f t="shared" si="6"/>
        <v>695</v>
      </c>
      <c r="Q18" s="611">
        <v>2015</v>
      </c>
      <c r="R18" s="995" t="str">
        <f t="shared" si="2"/>
        <v>平成27</v>
      </c>
      <c r="S18" s="612">
        <v>17</v>
      </c>
      <c r="T18" s="612">
        <v>99</v>
      </c>
      <c r="U18" s="612">
        <v>116</v>
      </c>
      <c r="V18" s="612">
        <v>115</v>
      </c>
      <c r="W18" s="612">
        <f t="shared" si="7"/>
        <v>347</v>
      </c>
      <c r="Z18" s="611">
        <v>2015</v>
      </c>
      <c r="AA18" s="995" t="str">
        <f t="shared" si="3"/>
        <v>平成27</v>
      </c>
      <c r="AB18" s="992">
        <f t="shared" si="8"/>
        <v>35</v>
      </c>
      <c r="AC18" s="992">
        <f t="shared" si="9"/>
        <v>17</v>
      </c>
      <c r="AD18" s="992">
        <f t="shared" si="10"/>
        <v>17</v>
      </c>
      <c r="AE18" s="989">
        <f t="shared" si="11"/>
        <v>0.48571428571428571</v>
      </c>
      <c r="AF18" s="989">
        <f t="shared" si="12"/>
        <v>1</v>
      </c>
    </row>
    <row r="19" spans="1:32" ht="18" customHeight="1">
      <c r="A19" s="611">
        <v>2016</v>
      </c>
      <c r="B19" s="995" t="str">
        <f t="shared" si="0"/>
        <v>平成28</v>
      </c>
      <c r="C19" s="612">
        <v>35</v>
      </c>
      <c r="D19" s="612">
        <v>234</v>
      </c>
      <c r="E19" s="612">
        <v>226</v>
      </c>
      <c r="F19" s="612">
        <v>1161</v>
      </c>
      <c r="G19" s="612">
        <f t="shared" si="5"/>
        <v>1656</v>
      </c>
      <c r="I19" s="611">
        <v>2016</v>
      </c>
      <c r="J19" s="995" t="str">
        <f t="shared" si="1"/>
        <v>平成28</v>
      </c>
      <c r="K19" s="612">
        <v>17</v>
      </c>
      <c r="L19" s="612">
        <v>168</v>
      </c>
      <c r="M19" s="612">
        <v>114</v>
      </c>
      <c r="N19" s="612">
        <v>503</v>
      </c>
      <c r="O19" s="612">
        <f t="shared" si="6"/>
        <v>802</v>
      </c>
      <c r="Q19" s="611">
        <v>2016</v>
      </c>
      <c r="R19" s="995" t="str">
        <f t="shared" si="2"/>
        <v>平成28</v>
      </c>
      <c r="S19" s="612">
        <v>16</v>
      </c>
      <c r="T19" s="612">
        <v>168</v>
      </c>
      <c r="U19" s="612">
        <v>112</v>
      </c>
      <c r="V19" s="612">
        <v>117</v>
      </c>
      <c r="W19" s="612">
        <f t="shared" si="7"/>
        <v>413</v>
      </c>
      <c r="Z19" s="611">
        <v>2016</v>
      </c>
      <c r="AA19" s="995" t="str">
        <f t="shared" si="3"/>
        <v>平成28</v>
      </c>
      <c r="AB19" s="992">
        <f t="shared" si="8"/>
        <v>35</v>
      </c>
      <c r="AC19" s="992">
        <f t="shared" si="9"/>
        <v>17</v>
      </c>
      <c r="AD19" s="992">
        <f t="shared" si="10"/>
        <v>16</v>
      </c>
      <c r="AE19" s="989">
        <f t="shared" si="11"/>
        <v>0.48571428571428571</v>
      </c>
      <c r="AF19" s="989">
        <f t="shared" si="12"/>
        <v>0.94117647058823528</v>
      </c>
    </row>
    <row r="20" spans="1:32" ht="18" customHeight="1">
      <c r="A20" s="611">
        <v>2017</v>
      </c>
      <c r="B20" s="995" t="str">
        <f t="shared" si="0"/>
        <v>平成29</v>
      </c>
      <c r="C20" s="612">
        <v>27</v>
      </c>
      <c r="D20" s="612">
        <v>207</v>
      </c>
      <c r="E20" s="612">
        <v>234</v>
      </c>
      <c r="F20" s="612">
        <v>1252</v>
      </c>
      <c r="G20" s="612">
        <f t="shared" si="5"/>
        <v>1720</v>
      </c>
      <c r="I20" s="611">
        <v>2017</v>
      </c>
      <c r="J20" s="995" t="str">
        <f t="shared" si="1"/>
        <v>平成29</v>
      </c>
      <c r="K20" s="612">
        <v>11</v>
      </c>
      <c r="L20" s="612">
        <v>141</v>
      </c>
      <c r="M20" s="612">
        <v>125</v>
      </c>
      <c r="N20" s="612">
        <v>521</v>
      </c>
      <c r="O20" s="612">
        <f t="shared" si="6"/>
        <v>798</v>
      </c>
      <c r="Q20" s="611">
        <v>2017</v>
      </c>
      <c r="R20" s="995" t="str">
        <f t="shared" si="2"/>
        <v>平成29</v>
      </c>
      <c r="S20" s="612">
        <v>11</v>
      </c>
      <c r="T20" s="612">
        <v>139</v>
      </c>
      <c r="U20" s="612">
        <v>124</v>
      </c>
      <c r="V20" s="612">
        <v>172</v>
      </c>
      <c r="W20" s="612">
        <f t="shared" si="7"/>
        <v>446</v>
      </c>
      <c r="Z20" s="611">
        <v>2017</v>
      </c>
      <c r="AA20" s="995" t="str">
        <f t="shared" si="3"/>
        <v>平成29</v>
      </c>
      <c r="AB20" s="992">
        <f t="shared" si="8"/>
        <v>27</v>
      </c>
      <c r="AC20" s="992">
        <f t="shared" si="9"/>
        <v>11</v>
      </c>
      <c r="AD20" s="992">
        <f t="shared" si="10"/>
        <v>11</v>
      </c>
      <c r="AE20" s="989">
        <f t="shared" si="11"/>
        <v>0.40740740740740738</v>
      </c>
      <c r="AF20" s="989">
        <f t="shared" si="12"/>
        <v>1</v>
      </c>
    </row>
    <row r="21" spans="1:32" ht="18" customHeight="1">
      <c r="A21" s="611">
        <v>2018</v>
      </c>
      <c r="B21" s="995" t="str">
        <f t="shared" si="0"/>
        <v>平成30</v>
      </c>
      <c r="C21" s="612">
        <v>31</v>
      </c>
      <c r="D21" s="612">
        <v>185</v>
      </c>
      <c r="E21" s="612">
        <v>209</v>
      </c>
      <c r="F21" s="612">
        <v>1324</v>
      </c>
      <c r="G21" s="612">
        <f t="shared" si="5"/>
        <v>1749</v>
      </c>
      <c r="I21" s="611">
        <v>2018</v>
      </c>
      <c r="J21" s="995" t="str">
        <f t="shared" si="1"/>
        <v>平成30</v>
      </c>
      <c r="K21" s="612">
        <v>15</v>
      </c>
      <c r="L21" s="612">
        <v>118</v>
      </c>
      <c r="M21" s="612">
        <v>89</v>
      </c>
      <c r="N21" s="612">
        <v>554</v>
      </c>
      <c r="O21" s="612">
        <f t="shared" si="6"/>
        <v>776</v>
      </c>
      <c r="Q21" s="611">
        <v>2018</v>
      </c>
      <c r="R21" s="995" t="str">
        <f t="shared" si="2"/>
        <v>平成30</v>
      </c>
      <c r="S21" s="612">
        <v>15</v>
      </c>
      <c r="T21" s="612">
        <v>114</v>
      </c>
      <c r="U21" s="612">
        <v>89</v>
      </c>
      <c r="V21" s="612">
        <v>221</v>
      </c>
      <c r="W21" s="612">
        <f t="shared" si="7"/>
        <v>439</v>
      </c>
      <c r="Z21" s="611">
        <v>2018</v>
      </c>
      <c r="AA21" s="995" t="str">
        <f t="shared" si="3"/>
        <v>平成30</v>
      </c>
      <c r="AB21" s="992">
        <f t="shared" si="8"/>
        <v>31</v>
      </c>
      <c r="AC21" s="992">
        <f t="shared" si="9"/>
        <v>15</v>
      </c>
      <c r="AD21" s="992">
        <f t="shared" si="10"/>
        <v>15</v>
      </c>
      <c r="AE21" s="989">
        <f t="shared" si="11"/>
        <v>0.4838709677419355</v>
      </c>
      <c r="AF21" s="989">
        <f t="shared" si="12"/>
        <v>1</v>
      </c>
    </row>
    <row r="22" spans="1:32" ht="18" customHeight="1">
      <c r="A22" s="611">
        <v>2019</v>
      </c>
      <c r="B22" s="995" t="str">
        <f t="shared" si="0"/>
        <v>平成31</v>
      </c>
      <c r="C22" s="612">
        <v>21</v>
      </c>
      <c r="D22" s="612">
        <v>164</v>
      </c>
      <c r="E22" s="612">
        <v>165</v>
      </c>
      <c r="F22" s="612">
        <v>1089</v>
      </c>
      <c r="G22" s="612">
        <f t="shared" si="5"/>
        <v>1439</v>
      </c>
      <c r="I22" s="611">
        <v>2019</v>
      </c>
      <c r="J22" s="995" t="str">
        <f t="shared" si="1"/>
        <v>平成31</v>
      </c>
      <c r="K22" s="612">
        <v>10</v>
      </c>
      <c r="L22" s="612">
        <v>104</v>
      </c>
      <c r="M22" s="612">
        <v>91</v>
      </c>
      <c r="N22" s="612">
        <v>606</v>
      </c>
      <c r="O22" s="612">
        <f t="shared" si="6"/>
        <v>811</v>
      </c>
      <c r="Q22" s="611">
        <v>2019</v>
      </c>
      <c r="R22" s="995" t="str">
        <f t="shared" si="2"/>
        <v>平成31</v>
      </c>
      <c r="S22" s="612">
        <v>10</v>
      </c>
      <c r="T22" s="612">
        <v>102</v>
      </c>
      <c r="U22" s="612">
        <v>89</v>
      </c>
      <c r="V22" s="612">
        <v>225</v>
      </c>
      <c r="W22" s="612">
        <f t="shared" si="7"/>
        <v>426</v>
      </c>
      <c r="Z22" s="611">
        <v>2019</v>
      </c>
      <c r="AA22" s="995" t="str">
        <f t="shared" si="3"/>
        <v>平成31</v>
      </c>
      <c r="AB22" s="992">
        <f t="shared" si="8"/>
        <v>21</v>
      </c>
      <c r="AC22" s="992">
        <f t="shared" si="9"/>
        <v>10</v>
      </c>
      <c r="AD22" s="992">
        <f t="shared" si="10"/>
        <v>10</v>
      </c>
      <c r="AE22" s="989">
        <f t="shared" si="11"/>
        <v>0.47619047619047616</v>
      </c>
      <c r="AF22" s="989">
        <f t="shared" si="12"/>
        <v>1</v>
      </c>
    </row>
    <row r="23" spans="1:32" ht="18" customHeight="1">
      <c r="A23" s="611">
        <v>2020</v>
      </c>
      <c r="B23" s="995" t="str">
        <f t="shared" ref="B23:B26" si="13">TEXT(DATEVALUE(A23&amp;"/4/1"),"ggge")</f>
        <v>令和2</v>
      </c>
      <c r="C23" s="612">
        <v>12</v>
      </c>
      <c r="D23" s="612">
        <v>157</v>
      </c>
      <c r="E23" s="612">
        <v>220</v>
      </c>
      <c r="F23" s="612">
        <v>1318</v>
      </c>
      <c r="G23" s="612">
        <f t="shared" ref="G23:G26" si="14">SUM(C23:F23)</f>
        <v>1707</v>
      </c>
      <c r="I23" s="611">
        <v>2020</v>
      </c>
      <c r="J23" s="995" t="str">
        <f t="shared" si="1"/>
        <v>令和2</v>
      </c>
      <c r="K23" s="612">
        <v>2</v>
      </c>
      <c r="L23" s="612">
        <v>94</v>
      </c>
      <c r="M23" s="612">
        <v>90</v>
      </c>
      <c r="N23" s="612">
        <v>490</v>
      </c>
      <c r="O23" s="612">
        <f t="shared" si="6"/>
        <v>676</v>
      </c>
      <c r="Q23" s="611">
        <v>2020</v>
      </c>
      <c r="R23" s="995" t="str">
        <f t="shared" si="2"/>
        <v>令和2</v>
      </c>
      <c r="S23" s="612">
        <v>2</v>
      </c>
      <c r="T23" s="612">
        <v>94</v>
      </c>
      <c r="U23" s="612">
        <v>88</v>
      </c>
      <c r="V23" s="612">
        <v>396</v>
      </c>
      <c r="W23" s="612">
        <f t="shared" si="7"/>
        <v>580</v>
      </c>
      <c r="Z23" s="611">
        <v>2020</v>
      </c>
      <c r="AA23" s="995" t="str">
        <f t="shared" si="3"/>
        <v>令和2</v>
      </c>
      <c r="AB23" s="992">
        <f t="shared" si="8"/>
        <v>12</v>
      </c>
      <c r="AC23" s="992">
        <f t="shared" si="9"/>
        <v>2</v>
      </c>
      <c r="AD23" s="992">
        <f t="shared" si="10"/>
        <v>2</v>
      </c>
      <c r="AE23" s="989">
        <f t="shared" si="11"/>
        <v>0.16666666666666666</v>
      </c>
      <c r="AF23" s="989">
        <f t="shared" si="12"/>
        <v>1</v>
      </c>
    </row>
    <row r="24" spans="1:32" ht="18" customHeight="1">
      <c r="A24" s="611">
        <v>2021</v>
      </c>
      <c r="B24" s="995" t="str">
        <f t="shared" si="13"/>
        <v>令和3</v>
      </c>
      <c r="C24" s="612">
        <v>24</v>
      </c>
      <c r="D24" s="612">
        <v>162</v>
      </c>
      <c r="E24" s="612">
        <v>210</v>
      </c>
      <c r="F24" s="612">
        <v>1525</v>
      </c>
      <c r="G24" s="612">
        <f t="shared" si="14"/>
        <v>1921</v>
      </c>
      <c r="I24" s="611">
        <v>2021</v>
      </c>
      <c r="J24" s="995" t="str">
        <f t="shared" si="1"/>
        <v>令和3</v>
      </c>
      <c r="K24" s="612">
        <v>11</v>
      </c>
      <c r="L24" s="612">
        <v>95</v>
      </c>
      <c r="M24" s="612">
        <v>98</v>
      </c>
      <c r="N24" s="612">
        <v>580</v>
      </c>
      <c r="O24" s="612">
        <f t="shared" si="6"/>
        <v>784</v>
      </c>
      <c r="Q24" s="611">
        <v>2021</v>
      </c>
      <c r="R24" s="995" t="str">
        <f t="shared" si="2"/>
        <v>令和3</v>
      </c>
      <c r="S24" s="612">
        <v>11</v>
      </c>
      <c r="T24" s="612">
        <v>95</v>
      </c>
      <c r="U24" s="612">
        <v>97</v>
      </c>
      <c r="V24" s="612">
        <v>323</v>
      </c>
      <c r="W24" s="612">
        <f t="shared" si="7"/>
        <v>526</v>
      </c>
      <c r="Z24" s="611">
        <v>2021</v>
      </c>
      <c r="AA24" s="995" t="str">
        <f t="shared" si="3"/>
        <v>令和3</v>
      </c>
      <c r="AB24" s="992">
        <f t="shared" si="8"/>
        <v>24</v>
      </c>
      <c r="AC24" s="992">
        <f t="shared" si="9"/>
        <v>11</v>
      </c>
      <c r="AD24" s="992">
        <f t="shared" si="10"/>
        <v>11</v>
      </c>
      <c r="AE24" s="989">
        <f t="shared" si="11"/>
        <v>0.45833333333333331</v>
      </c>
      <c r="AF24" s="989">
        <f t="shared" si="12"/>
        <v>1</v>
      </c>
    </row>
    <row r="25" spans="1:32" ht="18" customHeight="1">
      <c r="A25" s="611">
        <v>2022</v>
      </c>
      <c r="B25" s="995" t="str">
        <f t="shared" si="13"/>
        <v>令和4</v>
      </c>
      <c r="C25" s="612">
        <v>25</v>
      </c>
      <c r="D25" s="612">
        <v>210</v>
      </c>
      <c r="E25" s="612">
        <v>316</v>
      </c>
      <c r="F25" s="612">
        <v>1458</v>
      </c>
      <c r="G25" s="612">
        <f t="shared" si="14"/>
        <v>2009</v>
      </c>
      <c r="I25" s="611">
        <v>2022</v>
      </c>
      <c r="J25" s="995" t="str">
        <f t="shared" si="1"/>
        <v>令和4</v>
      </c>
      <c r="K25" s="612">
        <v>8</v>
      </c>
      <c r="L25" s="612">
        <v>130</v>
      </c>
      <c r="M25" s="612">
        <v>184</v>
      </c>
      <c r="N25" s="612">
        <v>589</v>
      </c>
      <c r="O25" s="612">
        <f t="shared" si="6"/>
        <v>911</v>
      </c>
      <c r="Q25" s="611">
        <v>2022</v>
      </c>
      <c r="R25" s="995" t="str">
        <f t="shared" si="2"/>
        <v>令和4</v>
      </c>
      <c r="S25" s="612">
        <v>8</v>
      </c>
      <c r="T25" s="612">
        <v>130</v>
      </c>
      <c r="U25" s="612">
        <v>180</v>
      </c>
      <c r="V25" s="612">
        <v>305</v>
      </c>
      <c r="W25" s="612">
        <f t="shared" si="7"/>
        <v>623</v>
      </c>
      <c r="Z25" s="611">
        <v>2022</v>
      </c>
      <c r="AA25" s="995" t="str">
        <f t="shared" si="3"/>
        <v>令和4</v>
      </c>
      <c r="AB25" s="992">
        <f t="shared" si="8"/>
        <v>25</v>
      </c>
      <c r="AC25" s="992">
        <f t="shared" si="9"/>
        <v>8</v>
      </c>
      <c r="AD25" s="992">
        <f t="shared" si="10"/>
        <v>8</v>
      </c>
      <c r="AE25" s="989">
        <f t="shared" si="11"/>
        <v>0.32</v>
      </c>
      <c r="AF25" s="989">
        <f t="shared" si="12"/>
        <v>1</v>
      </c>
    </row>
    <row r="26" spans="1:32" ht="18" customHeight="1">
      <c r="A26" s="611">
        <v>2023</v>
      </c>
      <c r="B26" s="995" t="str">
        <f t="shared" si="13"/>
        <v>令和5</v>
      </c>
      <c r="C26" s="612">
        <v>21</v>
      </c>
      <c r="D26" s="612">
        <v>166</v>
      </c>
      <c r="E26" s="612">
        <v>222</v>
      </c>
      <c r="F26" s="612">
        <v>1238</v>
      </c>
      <c r="G26" s="612">
        <f t="shared" si="14"/>
        <v>1647</v>
      </c>
      <c r="I26" s="611">
        <v>2023</v>
      </c>
      <c r="J26" s="995" t="str">
        <f t="shared" si="1"/>
        <v>令和5</v>
      </c>
      <c r="K26" s="612">
        <v>9</v>
      </c>
      <c r="L26" s="612">
        <v>99</v>
      </c>
      <c r="M26" s="612">
        <v>105</v>
      </c>
      <c r="N26" s="612">
        <v>459</v>
      </c>
      <c r="O26" s="612">
        <f t="shared" ref="O26" si="15">SUM(K26:N26)</f>
        <v>672</v>
      </c>
      <c r="Q26" s="611">
        <v>2023</v>
      </c>
      <c r="R26" s="995" t="str">
        <f t="shared" si="2"/>
        <v>令和5</v>
      </c>
      <c r="S26" s="612">
        <v>9</v>
      </c>
      <c r="T26" s="612">
        <v>99</v>
      </c>
      <c r="U26" s="612">
        <v>105</v>
      </c>
      <c r="V26" s="612">
        <v>275</v>
      </c>
      <c r="W26" s="612">
        <f t="shared" ref="W26" si="16">SUM(S26:V26)</f>
        <v>488</v>
      </c>
      <c r="Z26" s="611">
        <v>2023</v>
      </c>
      <c r="AA26" s="995" t="str">
        <f t="shared" si="3"/>
        <v>令和5</v>
      </c>
      <c r="AB26" s="1085">
        <f>VLOOKUP(Z26,$A$3:$G$27,MATCH($AA$2,$A$3:$G$3,0),FALSE)</f>
        <v>21</v>
      </c>
      <c r="AC26" s="1085">
        <f>VLOOKUP(Z26,$I$3:$O$27,MATCH($AA$2,$I$3:$O$3,0),FALSE)</f>
        <v>9</v>
      </c>
      <c r="AD26" s="1085">
        <f>VLOOKUP(Z26,$Q$3:$W$27,MATCH($AA$2,$Q$3:$W$3,0),FALSE)</f>
        <v>9</v>
      </c>
      <c r="AE26" s="1086">
        <f t="shared" si="11"/>
        <v>0.42857142857142855</v>
      </c>
      <c r="AF26" s="1086">
        <f t="shared" si="12"/>
        <v>1</v>
      </c>
    </row>
    <row r="27" spans="1:32" ht="18" customHeight="1">
      <c r="A27" s="611">
        <v>2024</v>
      </c>
      <c r="B27" s="995" t="str">
        <f t="shared" ref="B27" si="17">TEXT(DATEVALUE(A27&amp;"/4/1"),"ggge")</f>
        <v>令和6</v>
      </c>
      <c r="C27" s="612">
        <v>25</v>
      </c>
      <c r="D27" s="612">
        <v>165</v>
      </c>
      <c r="E27" s="612">
        <v>227</v>
      </c>
      <c r="F27" s="612">
        <v>1112</v>
      </c>
      <c r="G27" s="612">
        <f t="shared" ref="G27" si="18">SUM(C27:F27)</f>
        <v>1529</v>
      </c>
      <c r="I27" s="611">
        <v>2024</v>
      </c>
      <c r="J27" s="995" t="str">
        <f t="shared" si="1"/>
        <v>令和6</v>
      </c>
      <c r="K27" s="612">
        <v>13</v>
      </c>
      <c r="L27" s="612">
        <v>78</v>
      </c>
      <c r="M27" s="612">
        <v>73</v>
      </c>
      <c r="N27" s="612">
        <v>418</v>
      </c>
      <c r="O27" s="612">
        <f t="shared" ref="O27" si="19">SUM(K27:N27)</f>
        <v>582</v>
      </c>
      <c r="Q27" s="611">
        <v>2024</v>
      </c>
      <c r="R27" s="995" t="str">
        <f t="shared" si="2"/>
        <v>令和6</v>
      </c>
      <c r="S27" s="612">
        <v>13</v>
      </c>
      <c r="T27" s="612">
        <v>78</v>
      </c>
      <c r="U27" s="612">
        <v>73</v>
      </c>
      <c r="V27" s="612">
        <v>262</v>
      </c>
      <c r="W27" s="612">
        <f t="shared" ref="W27" si="20">SUM(S27:V27)</f>
        <v>426</v>
      </c>
      <c r="Z27" s="611">
        <v>2024</v>
      </c>
      <c r="AA27" s="995" t="str">
        <f t="shared" si="3"/>
        <v>令和6</v>
      </c>
      <c r="AB27" s="1085">
        <f>VLOOKUP(Z27,$A$3:$G$27,MATCH($AA$2,$A$3:$G$3,0),FALSE)</f>
        <v>25</v>
      </c>
      <c r="AC27" s="1085">
        <f>VLOOKUP(Z27,$I$3:$O$27,MATCH($AA$2,$I$3:$O$3,0),FALSE)</f>
        <v>13</v>
      </c>
      <c r="AD27" s="1085">
        <f>VLOOKUP(Z27,$Q$3:$W$27,MATCH($AA$2,$Q$3:$W$3,0),FALSE)</f>
        <v>13</v>
      </c>
      <c r="AE27" s="1086">
        <f t="shared" ref="AE27" si="21">IFERROR(AC27/AB27,NA())</f>
        <v>0.52</v>
      </c>
      <c r="AF27" s="1086">
        <f t="shared" ref="AF27" si="22">IFERROR(AD27/AC27,NA())</f>
        <v>1</v>
      </c>
    </row>
    <row r="28" spans="1:32" ht="5.0999999999999996" customHeight="1">
      <c r="C28" s="613"/>
      <c r="D28" s="613"/>
      <c r="E28" s="613"/>
      <c r="F28" s="613"/>
      <c r="G28" s="613"/>
      <c r="K28" s="613"/>
      <c r="L28" s="613"/>
      <c r="M28" s="613"/>
      <c r="N28" s="613"/>
      <c r="O28" s="613"/>
      <c r="S28" s="613"/>
      <c r="T28" s="613"/>
      <c r="U28" s="613"/>
      <c r="V28" s="613"/>
      <c r="W28" s="613"/>
      <c r="AB28" s="993"/>
      <c r="AC28" s="993"/>
      <c r="AD28" s="993"/>
      <c r="AE28" s="990"/>
      <c r="AF28" s="990"/>
    </row>
    <row r="29" spans="1:32">
      <c r="A29" s="562"/>
      <c r="B29" s="562" t="s">
        <v>1252</v>
      </c>
      <c r="C29" s="612">
        <f t="shared" ref="C29:G29" si="23">SUM(C4:C28)</f>
        <v>1843</v>
      </c>
      <c r="D29" s="612">
        <f t="shared" si="23"/>
        <v>5242</v>
      </c>
      <c r="E29" s="612">
        <f t="shared" si="23"/>
        <v>5155</v>
      </c>
      <c r="F29" s="612">
        <f t="shared" si="23"/>
        <v>22630</v>
      </c>
      <c r="G29" s="612">
        <f t="shared" si="23"/>
        <v>34870</v>
      </c>
      <c r="I29" s="562"/>
      <c r="J29" s="562" t="s">
        <v>1252</v>
      </c>
      <c r="K29" s="612">
        <f t="shared" ref="K29" si="24">SUM(K4:K28)</f>
        <v>1057</v>
      </c>
      <c r="L29" s="612">
        <f t="shared" ref="L29" si="25">SUM(L4:L28)</f>
        <v>2637</v>
      </c>
      <c r="M29" s="612">
        <f t="shared" ref="M29" si="26">SUM(M4:M28)</f>
        <v>2267</v>
      </c>
      <c r="N29" s="612">
        <f t="shared" ref="N29" si="27">SUM(N4:N28)</f>
        <v>10591</v>
      </c>
      <c r="O29" s="612">
        <f t="shared" ref="O29" si="28">SUM(O4:O28)</f>
        <v>16552</v>
      </c>
      <c r="Q29" s="562"/>
      <c r="R29" s="562" t="s">
        <v>1252</v>
      </c>
      <c r="S29" s="612">
        <f t="shared" ref="S29" si="29">SUM(S4:S28)</f>
        <v>1044</v>
      </c>
      <c r="T29" s="612">
        <f t="shared" ref="T29" si="30">SUM(T4:T28)</f>
        <v>2594</v>
      </c>
      <c r="U29" s="612">
        <f t="shared" ref="U29" si="31">SUM(U4:U28)</f>
        <v>2213</v>
      </c>
      <c r="V29" s="612">
        <f t="shared" ref="V29" si="32">SUM(V4:V28)</f>
        <v>4850</v>
      </c>
      <c r="W29" s="612">
        <f t="shared" ref="W29" si="33">SUM(W4:W28)</f>
        <v>10701</v>
      </c>
      <c r="Z29" s="562"/>
      <c r="AA29" s="562" t="s">
        <v>1252</v>
      </c>
      <c r="AB29" s="994">
        <f>SUM(AB4:AB28)</f>
        <v>1843</v>
      </c>
      <c r="AC29" s="994">
        <f t="shared" ref="AC29:AD29" si="34">SUM(AC4:AC28)</f>
        <v>1057</v>
      </c>
      <c r="AD29" s="994">
        <f t="shared" si="34"/>
        <v>1044</v>
      </c>
      <c r="AE29" s="991">
        <f t="shared" ref="AE29:AF29" si="35">IFERROR(AC29/AB29,"-")</f>
        <v>0.57352143244709708</v>
      </c>
      <c r="AF29" s="991">
        <f t="shared" si="35"/>
        <v>0.98770104068117315</v>
      </c>
    </row>
  </sheetData>
  <sortState xmlns:xlrd2="http://schemas.microsoft.com/office/spreadsheetml/2017/richdata2" ref="A3:B20">
    <sortCondition ref="A3:A20"/>
  </sortState>
  <phoneticPr fontId="6"/>
  <dataValidations count="1">
    <dataValidation type="list" allowBlank="1" showInputMessage="1" showErrorMessage="1" sqref="AA2" xr:uid="{9C7B3249-CD44-4DFF-A6C0-F1B8B2D1EFB2}">
      <formula1>$C$3:$G$3</formula1>
    </dataValidation>
  </dataValidations>
  <hyperlinks>
    <hyperlink ref="W1" location="INDEX!A1" display="INDEXに戻る" xr:uid="{00000000-0004-0000-18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I57"/>
  <sheetViews>
    <sheetView showGridLines="0" zoomScaleNormal="100" workbookViewId="0"/>
  </sheetViews>
  <sheetFormatPr defaultColWidth="9" defaultRowHeight="15"/>
  <cols>
    <col min="1" max="1" width="6.75" style="107" bestFit="1" customWidth="1"/>
    <col min="2" max="7" width="9" style="107"/>
    <col min="8" max="8" width="2.625" style="107" customWidth="1"/>
    <col min="9" max="24" width="9" style="107"/>
    <col min="25" max="25" width="2.625" style="107" customWidth="1"/>
    <col min="26" max="16384" width="9" style="107"/>
  </cols>
  <sheetData>
    <row r="1" spans="1:35" ht="18.75">
      <c r="A1" s="559" t="s">
        <v>89</v>
      </c>
      <c r="G1" s="556" t="s">
        <v>119</v>
      </c>
      <c r="X1" s="556" t="s">
        <v>119</v>
      </c>
      <c r="AI1" s="556" t="s">
        <v>119</v>
      </c>
    </row>
    <row r="2" spans="1:35" ht="18.75">
      <c r="A2" s="559"/>
    </row>
    <row r="3" spans="1:35">
      <c r="A3" s="107" t="s">
        <v>9136</v>
      </c>
      <c r="I3" s="107" t="s">
        <v>9137</v>
      </c>
      <c r="Z3" s="107" t="s">
        <v>9138</v>
      </c>
    </row>
    <row r="4" spans="1:35">
      <c r="A4" s="249" t="s">
        <v>12921</v>
      </c>
      <c r="B4" s="249"/>
      <c r="C4" s="268" t="s">
        <v>9139</v>
      </c>
      <c r="D4" s="268" t="s">
        <v>9140</v>
      </c>
      <c r="E4" s="268" t="s">
        <v>9141</v>
      </c>
      <c r="F4" s="268" t="s">
        <v>307</v>
      </c>
      <c r="G4" s="268" t="s">
        <v>603</v>
      </c>
      <c r="I4" s="268" t="s">
        <v>9142</v>
      </c>
      <c r="J4" s="268" t="s">
        <v>9143</v>
      </c>
      <c r="K4" s="268" t="s">
        <v>9144</v>
      </c>
      <c r="L4" s="268" t="s">
        <v>9145</v>
      </c>
      <c r="M4" s="268" t="s">
        <v>9146</v>
      </c>
      <c r="N4" s="268" t="s">
        <v>9147</v>
      </c>
      <c r="O4" s="268" t="s">
        <v>9148</v>
      </c>
      <c r="P4" s="268" t="s">
        <v>9149</v>
      </c>
      <c r="Q4" s="268" t="s">
        <v>9150</v>
      </c>
      <c r="R4" s="268" t="s">
        <v>9151</v>
      </c>
      <c r="S4" s="268" t="s">
        <v>9152</v>
      </c>
      <c r="T4" s="268" t="s">
        <v>9153</v>
      </c>
      <c r="U4" s="268" t="s">
        <v>9154</v>
      </c>
      <c r="V4" s="268" t="s">
        <v>9155</v>
      </c>
      <c r="W4" s="268" t="s">
        <v>9156</v>
      </c>
      <c r="X4" s="268" t="s">
        <v>603</v>
      </c>
      <c r="Z4" s="268" t="s">
        <v>9157</v>
      </c>
      <c r="AA4" s="268" t="s">
        <v>532</v>
      </c>
      <c r="AB4" s="268" t="s">
        <v>9158</v>
      </c>
      <c r="AC4" s="268" t="s">
        <v>9159</v>
      </c>
      <c r="AD4" s="268" t="s">
        <v>9160</v>
      </c>
      <c r="AE4" s="268" t="s">
        <v>9161</v>
      </c>
      <c r="AF4" s="268" t="s">
        <v>505</v>
      </c>
      <c r="AG4" s="268" t="s">
        <v>9162</v>
      </c>
      <c r="AH4" s="268" t="s">
        <v>9163</v>
      </c>
      <c r="AI4" s="268" t="s">
        <v>603</v>
      </c>
    </row>
    <row r="5" spans="1:35" ht="18" customHeight="1">
      <c r="A5" s="249">
        <v>2001</v>
      </c>
      <c r="B5" s="995" t="str">
        <f t="shared" ref="B5:B23" si="0">TEXT(DATEVALUE(A5&amp;"/4/1"),"ggge")</f>
        <v>平成13</v>
      </c>
      <c r="C5" s="249">
        <v>0</v>
      </c>
      <c r="D5" s="249">
        <v>0</v>
      </c>
      <c r="E5" s="249">
        <v>1</v>
      </c>
      <c r="F5" s="249">
        <v>138</v>
      </c>
      <c r="G5" s="249">
        <f t="shared" ref="G5:G23" si="1">SUM(C5:F5)</f>
        <v>139</v>
      </c>
      <c r="I5" s="358"/>
      <c r="J5" s="358"/>
      <c r="K5" s="358"/>
      <c r="L5" s="358"/>
      <c r="M5" s="358"/>
      <c r="N5" s="358"/>
      <c r="O5" s="358"/>
      <c r="P5" s="358"/>
      <c r="Q5" s="358"/>
      <c r="R5" s="358"/>
      <c r="S5" s="358"/>
      <c r="T5" s="358"/>
      <c r="U5" s="358"/>
      <c r="V5" s="358"/>
      <c r="W5" s="358"/>
      <c r="X5" s="358"/>
      <c r="Z5" s="358"/>
      <c r="AA5" s="358"/>
      <c r="AB5" s="358"/>
      <c r="AC5" s="358"/>
      <c r="AD5" s="358"/>
      <c r="AE5" s="358"/>
      <c r="AF5" s="358"/>
      <c r="AG5" s="358"/>
      <c r="AH5" s="358"/>
      <c r="AI5" s="358"/>
    </row>
    <row r="6" spans="1:35" ht="18" customHeight="1">
      <c r="A6" s="249">
        <v>2002</v>
      </c>
      <c r="B6" s="995" t="str">
        <f t="shared" si="0"/>
        <v>平成14</v>
      </c>
      <c r="C6" s="249">
        <v>0</v>
      </c>
      <c r="D6" s="249">
        <v>3</v>
      </c>
      <c r="E6" s="249">
        <v>15</v>
      </c>
      <c r="F6" s="249">
        <v>271</v>
      </c>
      <c r="G6" s="249">
        <f t="shared" si="1"/>
        <v>289</v>
      </c>
      <c r="I6" s="358"/>
      <c r="J6" s="358"/>
      <c r="K6" s="358"/>
      <c r="L6" s="358"/>
      <c r="M6" s="358"/>
      <c r="N6" s="358"/>
      <c r="O6" s="358"/>
      <c r="P6" s="358"/>
      <c r="Q6" s="358"/>
      <c r="R6" s="358"/>
      <c r="S6" s="358"/>
      <c r="T6" s="358"/>
      <c r="U6" s="358"/>
      <c r="V6" s="358"/>
      <c r="W6" s="358"/>
      <c r="X6" s="358"/>
      <c r="Z6" s="358"/>
      <c r="AA6" s="358"/>
      <c r="AB6" s="358"/>
      <c r="AC6" s="358"/>
      <c r="AD6" s="358"/>
      <c r="AE6" s="358"/>
      <c r="AF6" s="358"/>
      <c r="AG6" s="358"/>
      <c r="AH6" s="358"/>
      <c r="AI6" s="358"/>
    </row>
    <row r="7" spans="1:35" ht="18" customHeight="1">
      <c r="A7" s="249">
        <v>2003</v>
      </c>
      <c r="B7" s="995" t="str">
        <f t="shared" si="0"/>
        <v>平成15</v>
      </c>
      <c r="C7" s="249">
        <v>48</v>
      </c>
      <c r="D7" s="249">
        <v>36</v>
      </c>
      <c r="E7" s="249">
        <v>50</v>
      </c>
      <c r="F7" s="249">
        <v>221</v>
      </c>
      <c r="G7" s="249">
        <f t="shared" si="1"/>
        <v>355</v>
      </c>
      <c r="I7" s="358"/>
      <c r="J7" s="358"/>
      <c r="K7" s="358"/>
      <c r="L7" s="358"/>
      <c r="M7" s="358"/>
      <c r="N7" s="358"/>
      <c r="O7" s="358"/>
      <c r="P7" s="358"/>
      <c r="Q7" s="358"/>
      <c r="R7" s="358"/>
      <c r="S7" s="358"/>
      <c r="T7" s="358"/>
      <c r="U7" s="358"/>
      <c r="V7" s="358"/>
      <c r="W7" s="358"/>
      <c r="X7" s="358"/>
      <c r="Z7" s="358"/>
      <c r="AA7" s="358"/>
      <c r="AB7" s="358"/>
      <c r="AC7" s="358"/>
      <c r="AD7" s="358"/>
      <c r="AE7" s="358"/>
      <c r="AF7" s="358"/>
      <c r="AG7" s="358"/>
      <c r="AH7" s="358"/>
      <c r="AI7" s="358"/>
    </row>
    <row r="8" spans="1:35" ht="18" customHeight="1">
      <c r="A8" s="249">
        <v>2004</v>
      </c>
      <c r="B8" s="995" t="str">
        <f t="shared" si="0"/>
        <v>平成16</v>
      </c>
      <c r="C8" s="249">
        <v>80</v>
      </c>
      <c r="D8" s="249">
        <v>54</v>
      </c>
      <c r="E8" s="249">
        <v>52</v>
      </c>
      <c r="F8" s="249">
        <v>248</v>
      </c>
      <c r="G8" s="249">
        <f t="shared" si="1"/>
        <v>434</v>
      </c>
      <c r="I8" s="358"/>
      <c r="J8" s="358"/>
      <c r="K8" s="358"/>
      <c r="L8" s="358"/>
      <c r="M8" s="358"/>
      <c r="N8" s="358"/>
      <c r="O8" s="358"/>
      <c r="P8" s="358"/>
      <c r="Q8" s="358"/>
      <c r="R8" s="358"/>
      <c r="S8" s="358"/>
      <c r="T8" s="358"/>
      <c r="U8" s="358"/>
      <c r="V8" s="358"/>
      <c r="W8" s="358"/>
      <c r="X8" s="358"/>
      <c r="Z8" s="358"/>
      <c r="AA8" s="358"/>
      <c r="AB8" s="358"/>
      <c r="AC8" s="358"/>
      <c r="AD8" s="358"/>
      <c r="AE8" s="358"/>
      <c r="AF8" s="358"/>
      <c r="AG8" s="358"/>
      <c r="AH8" s="358"/>
      <c r="AI8" s="358"/>
    </row>
    <row r="9" spans="1:35" ht="18" customHeight="1">
      <c r="A9" s="249">
        <v>2005</v>
      </c>
      <c r="B9" s="995" t="str">
        <f t="shared" si="0"/>
        <v>平成17</v>
      </c>
      <c r="C9" s="249">
        <v>97</v>
      </c>
      <c r="D9" s="249">
        <v>59</v>
      </c>
      <c r="E9" s="249">
        <v>84</v>
      </c>
      <c r="F9" s="249">
        <v>322</v>
      </c>
      <c r="G9" s="249">
        <f t="shared" si="1"/>
        <v>562</v>
      </c>
      <c r="I9" s="358"/>
      <c r="J9" s="358"/>
      <c r="K9" s="358"/>
      <c r="L9" s="358"/>
      <c r="M9" s="358"/>
      <c r="N9" s="358"/>
      <c r="O9" s="358"/>
      <c r="P9" s="358"/>
      <c r="Q9" s="358"/>
      <c r="R9" s="358"/>
      <c r="S9" s="358"/>
      <c r="T9" s="358"/>
      <c r="U9" s="358"/>
      <c r="V9" s="358"/>
      <c r="W9" s="358"/>
      <c r="X9" s="358"/>
      <c r="Z9" s="358"/>
      <c r="AA9" s="358"/>
      <c r="AB9" s="358"/>
      <c r="AC9" s="358"/>
      <c r="AD9" s="358"/>
      <c r="AE9" s="358"/>
      <c r="AF9" s="358"/>
      <c r="AG9" s="358"/>
      <c r="AH9" s="358"/>
      <c r="AI9" s="358"/>
    </row>
    <row r="10" spans="1:35" ht="18" customHeight="1">
      <c r="A10" s="249">
        <v>2006</v>
      </c>
      <c r="B10" s="995" t="str">
        <f t="shared" si="0"/>
        <v>平成18</v>
      </c>
      <c r="C10" s="249">
        <v>89</v>
      </c>
      <c r="D10" s="249">
        <v>68</v>
      </c>
      <c r="E10" s="249">
        <v>73</v>
      </c>
      <c r="F10" s="249">
        <v>444</v>
      </c>
      <c r="G10" s="249">
        <f t="shared" si="1"/>
        <v>674</v>
      </c>
      <c r="I10" s="358"/>
      <c r="J10" s="358"/>
      <c r="K10" s="358"/>
      <c r="L10" s="358"/>
      <c r="M10" s="358"/>
      <c r="N10" s="358"/>
      <c r="O10" s="358"/>
      <c r="P10" s="358"/>
      <c r="Q10" s="358"/>
      <c r="R10" s="358"/>
      <c r="S10" s="358"/>
      <c r="T10" s="358"/>
      <c r="U10" s="358"/>
      <c r="V10" s="358"/>
      <c r="W10" s="358"/>
      <c r="X10" s="358"/>
      <c r="Z10" s="358"/>
      <c r="AA10" s="358"/>
      <c r="AB10" s="358"/>
      <c r="AC10" s="358"/>
      <c r="AD10" s="358"/>
      <c r="AE10" s="358"/>
      <c r="AF10" s="358"/>
      <c r="AG10" s="358"/>
      <c r="AH10" s="358"/>
      <c r="AI10" s="358"/>
    </row>
    <row r="11" spans="1:35" ht="18" customHeight="1">
      <c r="A11" s="249">
        <v>2007</v>
      </c>
      <c r="B11" s="995" t="str">
        <f t="shared" si="0"/>
        <v>平成19</v>
      </c>
      <c r="C11" s="249">
        <v>51</v>
      </c>
      <c r="D11" s="249">
        <v>68</v>
      </c>
      <c r="E11" s="249">
        <v>83</v>
      </c>
      <c r="F11" s="249">
        <v>506</v>
      </c>
      <c r="G11" s="249">
        <f t="shared" si="1"/>
        <v>708</v>
      </c>
      <c r="I11" s="358"/>
      <c r="J11" s="358"/>
      <c r="K11" s="358"/>
      <c r="L11" s="358"/>
      <c r="M11" s="358"/>
      <c r="N11" s="358"/>
      <c r="O11" s="358"/>
      <c r="P11" s="358"/>
      <c r="Q11" s="358"/>
      <c r="R11" s="358"/>
      <c r="S11" s="358"/>
      <c r="T11" s="358"/>
      <c r="U11" s="358"/>
      <c r="V11" s="358"/>
      <c r="W11" s="358"/>
      <c r="X11" s="358"/>
      <c r="Z11" s="249">
        <v>30</v>
      </c>
      <c r="AA11" s="249">
        <v>17</v>
      </c>
      <c r="AB11" s="249">
        <v>144</v>
      </c>
      <c r="AC11" s="249">
        <v>31</v>
      </c>
      <c r="AD11" s="249">
        <v>45</v>
      </c>
      <c r="AE11" s="249">
        <v>25</v>
      </c>
      <c r="AF11" s="249">
        <v>16</v>
      </c>
      <c r="AG11" s="249">
        <v>41</v>
      </c>
      <c r="AH11" s="249">
        <v>0</v>
      </c>
      <c r="AI11" s="249">
        <f t="shared" ref="AI11:AI23" si="2">SUM(Z11:AH11)</f>
        <v>349</v>
      </c>
    </row>
    <row r="12" spans="1:35" ht="18" customHeight="1">
      <c r="A12" s="249">
        <v>2008</v>
      </c>
      <c r="B12" s="995" t="str">
        <f t="shared" si="0"/>
        <v>平成20</v>
      </c>
      <c r="C12" s="249">
        <v>103</v>
      </c>
      <c r="D12" s="249">
        <v>75</v>
      </c>
      <c r="E12" s="249">
        <v>19</v>
      </c>
      <c r="F12" s="249">
        <v>618</v>
      </c>
      <c r="G12" s="249">
        <f t="shared" si="1"/>
        <v>815</v>
      </c>
      <c r="I12" s="249">
        <v>10</v>
      </c>
      <c r="J12" s="249">
        <v>31</v>
      </c>
      <c r="K12" s="249">
        <v>75</v>
      </c>
      <c r="L12" s="249">
        <v>77</v>
      </c>
      <c r="M12" s="249">
        <v>42</v>
      </c>
      <c r="N12" s="249">
        <v>16</v>
      </c>
      <c r="O12" s="249">
        <v>176</v>
      </c>
      <c r="P12" s="249">
        <v>135</v>
      </c>
      <c r="Q12" s="249">
        <v>147</v>
      </c>
      <c r="R12" s="249">
        <v>131</v>
      </c>
      <c r="S12" s="249">
        <v>211</v>
      </c>
      <c r="T12" s="249">
        <v>325</v>
      </c>
      <c r="U12" s="249">
        <v>136</v>
      </c>
      <c r="V12" s="249">
        <v>95</v>
      </c>
      <c r="W12" s="249">
        <v>155</v>
      </c>
      <c r="X12" s="249">
        <f t="shared" ref="X12:X23" si="3">SUM(I12:W12)</f>
        <v>1762</v>
      </c>
      <c r="Z12" s="249">
        <v>64</v>
      </c>
      <c r="AA12" s="249">
        <v>37</v>
      </c>
      <c r="AB12" s="249">
        <v>330</v>
      </c>
      <c r="AC12" s="249">
        <v>45</v>
      </c>
      <c r="AD12" s="249">
        <v>156</v>
      </c>
      <c r="AE12" s="249">
        <v>44</v>
      </c>
      <c r="AF12" s="249">
        <v>27</v>
      </c>
      <c r="AG12" s="249">
        <v>112</v>
      </c>
      <c r="AH12" s="249">
        <v>0</v>
      </c>
      <c r="AI12" s="249">
        <f t="shared" si="2"/>
        <v>815</v>
      </c>
    </row>
    <row r="13" spans="1:35" ht="18" customHeight="1">
      <c r="A13" s="249">
        <v>2009</v>
      </c>
      <c r="B13" s="995" t="str">
        <f t="shared" si="0"/>
        <v>平成21</v>
      </c>
      <c r="C13" s="249">
        <v>101</v>
      </c>
      <c r="D13" s="249">
        <v>76</v>
      </c>
      <c r="E13" s="249">
        <v>47</v>
      </c>
      <c r="F13" s="249">
        <v>723</v>
      </c>
      <c r="G13" s="249">
        <f t="shared" si="1"/>
        <v>947</v>
      </c>
      <c r="I13" s="249">
        <v>20</v>
      </c>
      <c r="J13" s="249">
        <v>41</v>
      </c>
      <c r="K13" s="249">
        <v>72</v>
      </c>
      <c r="L13" s="249">
        <v>93</v>
      </c>
      <c r="M13" s="249">
        <v>42</v>
      </c>
      <c r="N13" s="249">
        <v>32</v>
      </c>
      <c r="O13" s="249">
        <v>223</v>
      </c>
      <c r="P13" s="249">
        <v>166</v>
      </c>
      <c r="Q13" s="249">
        <v>132</v>
      </c>
      <c r="R13" s="249">
        <v>163</v>
      </c>
      <c r="S13" s="249">
        <v>231</v>
      </c>
      <c r="T13" s="249">
        <v>392</v>
      </c>
      <c r="U13" s="249">
        <v>147</v>
      </c>
      <c r="V13" s="249">
        <v>106</v>
      </c>
      <c r="W13" s="249">
        <v>191</v>
      </c>
      <c r="X13" s="249">
        <f t="shared" si="3"/>
        <v>2051</v>
      </c>
      <c r="Z13" s="249">
        <v>60</v>
      </c>
      <c r="AA13" s="249">
        <v>52</v>
      </c>
      <c r="AB13" s="249">
        <v>406</v>
      </c>
      <c r="AC13" s="249">
        <v>67</v>
      </c>
      <c r="AD13" s="249">
        <v>155</v>
      </c>
      <c r="AE13" s="249">
        <v>38</v>
      </c>
      <c r="AF13" s="249">
        <v>31</v>
      </c>
      <c r="AG13" s="249">
        <v>136</v>
      </c>
      <c r="AH13" s="249">
        <v>2</v>
      </c>
      <c r="AI13" s="249">
        <f t="shared" si="2"/>
        <v>947</v>
      </c>
    </row>
    <row r="14" spans="1:35" ht="18" customHeight="1">
      <c r="A14" s="249">
        <v>2010</v>
      </c>
      <c r="B14" s="995" t="str">
        <f t="shared" si="0"/>
        <v>平成22</v>
      </c>
      <c r="C14" s="249">
        <v>118</v>
      </c>
      <c r="D14" s="249">
        <v>78</v>
      </c>
      <c r="E14" s="249">
        <v>33</v>
      </c>
      <c r="F14" s="249">
        <v>783</v>
      </c>
      <c r="G14" s="249">
        <f t="shared" si="1"/>
        <v>1012</v>
      </c>
      <c r="I14" s="249">
        <v>21</v>
      </c>
      <c r="J14" s="249">
        <v>44</v>
      </c>
      <c r="K14" s="249">
        <v>72</v>
      </c>
      <c r="L14" s="249">
        <v>88</v>
      </c>
      <c r="M14" s="249">
        <v>40</v>
      </c>
      <c r="N14" s="249">
        <v>23</v>
      </c>
      <c r="O14" s="249">
        <v>261</v>
      </c>
      <c r="P14" s="249">
        <v>167</v>
      </c>
      <c r="Q14" s="249">
        <v>141</v>
      </c>
      <c r="R14" s="249">
        <v>128</v>
      </c>
      <c r="S14" s="249">
        <v>230</v>
      </c>
      <c r="T14" s="249">
        <v>392</v>
      </c>
      <c r="U14" s="249">
        <v>121</v>
      </c>
      <c r="V14" s="249">
        <v>91</v>
      </c>
      <c r="W14" s="249">
        <v>203</v>
      </c>
      <c r="X14" s="249">
        <f t="shared" si="3"/>
        <v>2022</v>
      </c>
      <c r="Z14" s="249">
        <v>65</v>
      </c>
      <c r="AA14" s="249">
        <v>53</v>
      </c>
      <c r="AB14" s="249">
        <v>419</v>
      </c>
      <c r="AC14" s="249">
        <v>92</v>
      </c>
      <c r="AD14" s="249">
        <v>149</v>
      </c>
      <c r="AE14" s="249">
        <v>51</v>
      </c>
      <c r="AF14" s="249">
        <v>29</v>
      </c>
      <c r="AG14" s="249">
        <v>154</v>
      </c>
      <c r="AH14" s="249">
        <v>0</v>
      </c>
      <c r="AI14" s="249">
        <f t="shared" si="2"/>
        <v>1012</v>
      </c>
    </row>
    <row r="15" spans="1:35" ht="18" customHeight="1">
      <c r="A15" s="249">
        <v>2011</v>
      </c>
      <c r="B15" s="995" t="str">
        <f t="shared" si="0"/>
        <v>平成23</v>
      </c>
      <c r="C15" s="249">
        <v>107</v>
      </c>
      <c r="D15" s="249">
        <v>91</v>
      </c>
      <c r="E15" s="249">
        <v>37</v>
      </c>
      <c r="F15" s="249">
        <v>964</v>
      </c>
      <c r="G15" s="249">
        <f t="shared" si="1"/>
        <v>1199</v>
      </c>
      <c r="I15" s="249">
        <v>21</v>
      </c>
      <c r="J15" s="249">
        <v>32</v>
      </c>
      <c r="K15" s="249">
        <v>65</v>
      </c>
      <c r="L15" s="249">
        <v>75</v>
      </c>
      <c r="M15" s="249">
        <v>42</v>
      </c>
      <c r="N15" s="249">
        <v>24</v>
      </c>
      <c r="O15" s="249">
        <v>387</v>
      </c>
      <c r="P15" s="249">
        <v>234</v>
      </c>
      <c r="Q15" s="249">
        <v>216</v>
      </c>
      <c r="R15" s="249">
        <v>145</v>
      </c>
      <c r="S15" s="249">
        <v>199</v>
      </c>
      <c r="T15" s="249">
        <v>387</v>
      </c>
      <c r="U15" s="249">
        <v>99</v>
      </c>
      <c r="V15" s="249">
        <v>80</v>
      </c>
      <c r="W15" s="249">
        <v>162</v>
      </c>
      <c r="X15" s="249">
        <f t="shared" si="3"/>
        <v>2168</v>
      </c>
      <c r="Z15" s="249">
        <v>91</v>
      </c>
      <c r="AA15" s="249">
        <v>73</v>
      </c>
      <c r="AB15" s="249">
        <v>468</v>
      </c>
      <c r="AC15" s="249">
        <v>105</v>
      </c>
      <c r="AD15" s="249">
        <v>195</v>
      </c>
      <c r="AE15" s="249">
        <v>40</v>
      </c>
      <c r="AF15" s="249">
        <v>41</v>
      </c>
      <c r="AG15" s="249">
        <v>185</v>
      </c>
      <c r="AH15" s="249">
        <v>1</v>
      </c>
      <c r="AI15" s="249">
        <f t="shared" si="2"/>
        <v>1199</v>
      </c>
    </row>
    <row r="16" spans="1:35" ht="18" customHeight="1">
      <c r="A16" s="249">
        <v>2012</v>
      </c>
      <c r="B16" s="995" t="str">
        <f t="shared" si="0"/>
        <v>平成24</v>
      </c>
      <c r="C16" s="249">
        <v>122</v>
      </c>
      <c r="D16" s="249">
        <v>109</v>
      </c>
      <c r="E16" s="249">
        <v>36</v>
      </c>
      <c r="F16" s="249">
        <v>1057</v>
      </c>
      <c r="G16" s="249">
        <f t="shared" si="1"/>
        <v>1324</v>
      </c>
      <c r="I16" s="249">
        <v>28</v>
      </c>
      <c r="J16" s="249">
        <v>30</v>
      </c>
      <c r="K16" s="249">
        <v>66</v>
      </c>
      <c r="L16" s="249">
        <v>74</v>
      </c>
      <c r="M16" s="249">
        <v>42</v>
      </c>
      <c r="N16" s="249">
        <v>34</v>
      </c>
      <c r="O16" s="249">
        <v>363</v>
      </c>
      <c r="P16" s="249">
        <v>232</v>
      </c>
      <c r="Q16" s="249">
        <v>205</v>
      </c>
      <c r="R16" s="249">
        <v>180</v>
      </c>
      <c r="S16" s="249">
        <v>250</v>
      </c>
      <c r="T16" s="249">
        <v>421</v>
      </c>
      <c r="U16" s="249">
        <v>114</v>
      </c>
      <c r="V16" s="249">
        <v>96</v>
      </c>
      <c r="W16" s="249">
        <v>180</v>
      </c>
      <c r="X16" s="249">
        <f t="shared" si="3"/>
        <v>2315</v>
      </c>
      <c r="Z16" s="249">
        <v>71</v>
      </c>
      <c r="AA16" s="249">
        <v>105</v>
      </c>
      <c r="AB16" s="249">
        <v>505</v>
      </c>
      <c r="AC16" s="249">
        <v>129</v>
      </c>
      <c r="AD16" s="249">
        <v>242</v>
      </c>
      <c r="AE16" s="249">
        <v>55</v>
      </c>
      <c r="AF16" s="249">
        <v>39</v>
      </c>
      <c r="AG16" s="249">
        <v>178</v>
      </c>
      <c r="AH16" s="249">
        <v>0</v>
      </c>
      <c r="AI16" s="249">
        <f t="shared" si="2"/>
        <v>1324</v>
      </c>
    </row>
    <row r="17" spans="1:35" ht="18" customHeight="1">
      <c r="A17" s="249">
        <v>2013</v>
      </c>
      <c r="B17" s="995" t="str">
        <f t="shared" si="0"/>
        <v>平成25</v>
      </c>
      <c r="C17" s="249">
        <v>131</v>
      </c>
      <c r="D17" s="249">
        <v>108</v>
      </c>
      <c r="E17" s="249">
        <v>42</v>
      </c>
      <c r="F17" s="249">
        <v>816</v>
      </c>
      <c r="G17" s="249">
        <f t="shared" si="1"/>
        <v>1097</v>
      </c>
      <c r="I17" s="249">
        <v>24</v>
      </c>
      <c r="J17" s="249">
        <v>35</v>
      </c>
      <c r="K17" s="249">
        <v>51</v>
      </c>
      <c r="L17" s="249">
        <v>71</v>
      </c>
      <c r="M17" s="249">
        <v>48</v>
      </c>
      <c r="N17" s="249">
        <v>27</v>
      </c>
      <c r="O17" s="249">
        <v>273</v>
      </c>
      <c r="P17" s="249">
        <v>202</v>
      </c>
      <c r="Q17" s="249">
        <v>152</v>
      </c>
      <c r="R17" s="249">
        <v>156</v>
      </c>
      <c r="S17" s="249">
        <v>238</v>
      </c>
      <c r="T17" s="249">
        <v>442</v>
      </c>
      <c r="U17" s="249">
        <v>117</v>
      </c>
      <c r="V17" s="249">
        <v>100</v>
      </c>
      <c r="W17" s="249">
        <v>198</v>
      </c>
      <c r="X17" s="249">
        <f t="shared" si="3"/>
        <v>2134</v>
      </c>
      <c r="Z17" s="249">
        <v>75</v>
      </c>
      <c r="AA17" s="249">
        <v>64</v>
      </c>
      <c r="AB17" s="249">
        <v>461</v>
      </c>
      <c r="AC17" s="249">
        <v>93</v>
      </c>
      <c r="AD17" s="249">
        <v>168</v>
      </c>
      <c r="AE17" s="249">
        <v>57</v>
      </c>
      <c r="AF17" s="249">
        <v>32</v>
      </c>
      <c r="AG17" s="249">
        <v>147</v>
      </c>
      <c r="AH17" s="249">
        <v>0</v>
      </c>
      <c r="AI17" s="249">
        <f t="shared" si="2"/>
        <v>1097</v>
      </c>
    </row>
    <row r="18" spans="1:35" ht="18" customHeight="1">
      <c r="A18" s="249">
        <v>2014</v>
      </c>
      <c r="B18" s="995" t="str">
        <f t="shared" si="0"/>
        <v>平成26</v>
      </c>
      <c r="C18" s="249">
        <v>116</v>
      </c>
      <c r="D18" s="249">
        <v>85</v>
      </c>
      <c r="E18" s="249">
        <v>38</v>
      </c>
      <c r="F18" s="249">
        <v>619</v>
      </c>
      <c r="G18" s="249">
        <f t="shared" si="1"/>
        <v>858</v>
      </c>
      <c r="I18" s="249">
        <v>23</v>
      </c>
      <c r="J18" s="249">
        <v>18</v>
      </c>
      <c r="K18" s="249">
        <v>53</v>
      </c>
      <c r="L18" s="249">
        <v>57</v>
      </c>
      <c r="M18" s="249">
        <v>27</v>
      </c>
      <c r="N18" s="249">
        <v>29</v>
      </c>
      <c r="O18" s="249">
        <v>213</v>
      </c>
      <c r="P18" s="249">
        <v>168</v>
      </c>
      <c r="Q18" s="249">
        <v>127</v>
      </c>
      <c r="R18" s="249">
        <v>156</v>
      </c>
      <c r="S18" s="249">
        <v>166</v>
      </c>
      <c r="T18" s="249">
        <v>347</v>
      </c>
      <c r="U18" s="249">
        <v>80</v>
      </c>
      <c r="V18" s="249">
        <v>73</v>
      </c>
      <c r="W18" s="249">
        <v>172</v>
      </c>
      <c r="X18" s="249">
        <f t="shared" si="3"/>
        <v>1709</v>
      </c>
      <c r="Z18" s="249">
        <v>66</v>
      </c>
      <c r="AA18" s="249">
        <v>43</v>
      </c>
      <c r="AB18" s="249">
        <v>374</v>
      </c>
      <c r="AC18" s="249">
        <v>69</v>
      </c>
      <c r="AD18" s="249">
        <v>134</v>
      </c>
      <c r="AE18" s="249">
        <v>42</v>
      </c>
      <c r="AF18" s="249">
        <v>26</v>
      </c>
      <c r="AG18" s="249">
        <v>103</v>
      </c>
      <c r="AH18" s="249">
        <v>1</v>
      </c>
      <c r="AI18" s="249">
        <f t="shared" si="2"/>
        <v>858</v>
      </c>
    </row>
    <row r="19" spans="1:35" ht="18" customHeight="1">
      <c r="A19" s="249">
        <v>2015</v>
      </c>
      <c r="B19" s="995" t="str">
        <f t="shared" si="0"/>
        <v>平成27</v>
      </c>
      <c r="C19" s="249">
        <v>172</v>
      </c>
      <c r="D19" s="249">
        <v>87</v>
      </c>
      <c r="E19" s="249">
        <v>37</v>
      </c>
      <c r="F19" s="249">
        <v>871</v>
      </c>
      <c r="G19" s="249">
        <f t="shared" si="1"/>
        <v>1167</v>
      </c>
      <c r="I19" s="249">
        <v>43</v>
      </c>
      <c r="J19" s="249">
        <v>29</v>
      </c>
      <c r="K19" s="249">
        <v>58</v>
      </c>
      <c r="L19" s="249">
        <v>128</v>
      </c>
      <c r="M19" s="249">
        <v>79</v>
      </c>
      <c r="N19" s="249">
        <v>32</v>
      </c>
      <c r="O19" s="249">
        <v>210</v>
      </c>
      <c r="P19" s="249">
        <v>242</v>
      </c>
      <c r="Q19" s="249">
        <v>209</v>
      </c>
      <c r="R19" s="249">
        <v>200</v>
      </c>
      <c r="S19" s="249">
        <v>254</v>
      </c>
      <c r="T19" s="249">
        <v>494</v>
      </c>
      <c r="U19" s="249">
        <v>113</v>
      </c>
      <c r="V19" s="249">
        <v>98</v>
      </c>
      <c r="W19" s="249">
        <v>233</v>
      </c>
      <c r="X19" s="249">
        <f t="shared" si="3"/>
        <v>2422</v>
      </c>
      <c r="Z19" s="249">
        <v>87</v>
      </c>
      <c r="AA19" s="249">
        <v>83</v>
      </c>
      <c r="AB19" s="249">
        <v>480</v>
      </c>
      <c r="AC19" s="249">
        <v>97</v>
      </c>
      <c r="AD19" s="249">
        <v>179</v>
      </c>
      <c r="AE19" s="249">
        <v>60</v>
      </c>
      <c r="AF19" s="249">
        <v>37</v>
      </c>
      <c r="AG19" s="249">
        <v>144</v>
      </c>
      <c r="AH19" s="249">
        <v>0</v>
      </c>
      <c r="AI19" s="249">
        <f t="shared" si="2"/>
        <v>1167</v>
      </c>
    </row>
    <row r="20" spans="1:35" ht="18" customHeight="1">
      <c r="A20" s="249">
        <v>2016</v>
      </c>
      <c r="B20" s="995" t="str">
        <f t="shared" si="0"/>
        <v>平成28</v>
      </c>
      <c r="C20" s="249">
        <v>223</v>
      </c>
      <c r="D20" s="249">
        <v>116</v>
      </c>
      <c r="E20" s="249">
        <v>71</v>
      </c>
      <c r="F20" s="249">
        <v>888</v>
      </c>
      <c r="G20" s="249">
        <f t="shared" si="1"/>
        <v>1298</v>
      </c>
      <c r="I20" s="249">
        <v>50</v>
      </c>
      <c r="J20" s="249">
        <v>32</v>
      </c>
      <c r="K20" s="249">
        <v>73</v>
      </c>
      <c r="L20" s="249">
        <v>122</v>
      </c>
      <c r="M20" s="249">
        <v>48</v>
      </c>
      <c r="N20" s="249">
        <v>48</v>
      </c>
      <c r="O20" s="249">
        <v>276</v>
      </c>
      <c r="P20" s="249">
        <v>245</v>
      </c>
      <c r="Q20" s="249">
        <v>201</v>
      </c>
      <c r="R20" s="249">
        <v>240</v>
      </c>
      <c r="S20" s="249">
        <v>325</v>
      </c>
      <c r="T20" s="249">
        <v>546</v>
      </c>
      <c r="U20" s="249">
        <v>129</v>
      </c>
      <c r="V20" s="249">
        <v>127</v>
      </c>
      <c r="W20" s="249">
        <v>219</v>
      </c>
      <c r="X20" s="249">
        <f t="shared" si="3"/>
        <v>2681</v>
      </c>
      <c r="Z20" s="249">
        <v>93</v>
      </c>
      <c r="AA20" s="249">
        <v>100</v>
      </c>
      <c r="AB20" s="249">
        <v>504</v>
      </c>
      <c r="AC20" s="249">
        <v>126</v>
      </c>
      <c r="AD20" s="249">
        <v>206</v>
      </c>
      <c r="AE20" s="249">
        <v>53</v>
      </c>
      <c r="AF20" s="249">
        <v>51</v>
      </c>
      <c r="AG20" s="249">
        <v>165</v>
      </c>
      <c r="AH20" s="249">
        <v>0</v>
      </c>
      <c r="AI20" s="249">
        <f t="shared" si="2"/>
        <v>1298</v>
      </c>
    </row>
    <row r="21" spans="1:35" ht="18" customHeight="1">
      <c r="A21" s="249">
        <v>2017</v>
      </c>
      <c r="B21" s="995" t="str">
        <f t="shared" si="0"/>
        <v>平成29</v>
      </c>
      <c r="C21" s="249">
        <v>197</v>
      </c>
      <c r="D21" s="249">
        <v>114</v>
      </c>
      <c r="E21" s="249">
        <v>69</v>
      </c>
      <c r="F21" s="249">
        <v>984</v>
      </c>
      <c r="G21" s="249">
        <f t="shared" si="1"/>
        <v>1364</v>
      </c>
      <c r="I21" s="249">
        <v>39</v>
      </c>
      <c r="J21" s="249">
        <v>28</v>
      </c>
      <c r="K21" s="249">
        <v>57</v>
      </c>
      <c r="L21" s="249">
        <v>143</v>
      </c>
      <c r="M21" s="249">
        <v>60</v>
      </c>
      <c r="N21" s="249">
        <v>50</v>
      </c>
      <c r="O21" s="249">
        <v>262</v>
      </c>
      <c r="P21" s="249">
        <v>239</v>
      </c>
      <c r="Q21" s="249">
        <v>198</v>
      </c>
      <c r="R21" s="249">
        <v>246</v>
      </c>
      <c r="S21" s="249">
        <v>389</v>
      </c>
      <c r="T21" s="249">
        <v>608</v>
      </c>
      <c r="U21" s="249">
        <v>114</v>
      </c>
      <c r="V21" s="249">
        <v>135</v>
      </c>
      <c r="W21" s="249">
        <v>236</v>
      </c>
      <c r="X21" s="249">
        <f t="shared" si="3"/>
        <v>2804</v>
      </c>
      <c r="Z21" s="249">
        <v>88</v>
      </c>
      <c r="AA21" s="249">
        <v>83</v>
      </c>
      <c r="AB21" s="249">
        <v>525</v>
      </c>
      <c r="AC21" s="249">
        <v>108</v>
      </c>
      <c r="AD21" s="249">
        <v>227</v>
      </c>
      <c r="AE21" s="249">
        <v>90</v>
      </c>
      <c r="AF21" s="249">
        <v>46</v>
      </c>
      <c r="AG21" s="249">
        <v>197</v>
      </c>
      <c r="AH21" s="249">
        <v>0</v>
      </c>
      <c r="AI21" s="249">
        <f t="shared" si="2"/>
        <v>1364</v>
      </c>
    </row>
    <row r="22" spans="1:35" ht="18" customHeight="1">
      <c r="A22" s="249">
        <v>2018</v>
      </c>
      <c r="B22" s="995" t="str">
        <f t="shared" si="0"/>
        <v>平成30</v>
      </c>
      <c r="C22" s="249">
        <v>203</v>
      </c>
      <c r="D22" s="249">
        <v>120</v>
      </c>
      <c r="E22" s="249">
        <v>100</v>
      </c>
      <c r="F22" s="249">
        <v>1069</v>
      </c>
      <c r="G22" s="249">
        <f t="shared" si="1"/>
        <v>1492</v>
      </c>
      <c r="I22" s="249">
        <v>44</v>
      </c>
      <c r="J22" s="249">
        <v>23</v>
      </c>
      <c r="K22" s="249">
        <v>68</v>
      </c>
      <c r="L22" s="249">
        <v>173</v>
      </c>
      <c r="M22" s="249">
        <v>59</v>
      </c>
      <c r="N22" s="249">
        <v>72</v>
      </c>
      <c r="O22" s="249">
        <v>307</v>
      </c>
      <c r="P22" s="249">
        <v>305</v>
      </c>
      <c r="Q22" s="249">
        <v>217</v>
      </c>
      <c r="R22" s="249">
        <v>320</v>
      </c>
      <c r="S22" s="249">
        <v>397</v>
      </c>
      <c r="T22" s="249">
        <v>632</v>
      </c>
      <c r="U22" s="249">
        <v>138</v>
      </c>
      <c r="V22" s="249">
        <v>145</v>
      </c>
      <c r="W22" s="249">
        <v>229</v>
      </c>
      <c r="X22" s="249">
        <f t="shared" si="3"/>
        <v>3129</v>
      </c>
      <c r="Z22" s="249">
        <v>105</v>
      </c>
      <c r="AA22" s="249">
        <v>110</v>
      </c>
      <c r="AB22" s="249">
        <v>610</v>
      </c>
      <c r="AC22" s="249">
        <v>101</v>
      </c>
      <c r="AD22" s="249">
        <v>230</v>
      </c>
      <c r="AE22" s="249">
        <v>92</v>
      </c>
      <c r="AF22" s="249">
        <v>43</v>
      </c>
      <c r="AG22" s="249">
        <v>199</v>
      </c>
      <c r="AH22" s="249">
        <v>2</v>
      </c>
      <c r="AI22" s="249">
        <f t="shared" si="2"/>
        <v>1492</v>
      </c>
    </row>
    <row r="23" spans="1:35" ht="18" customHeight="1">
      <c r="A23" s="249">
        <v>2019</v>
      </c>
      <c r="B23" s="995" t="str">
        <f t="shared" si="0"/>
        <v>平成31</v>
      </c>
      <c r="C23" s="249">
        <v>208</v>
      </c>
      <c r="D23" s="249">
        <v>108</v>
      </c>
      <c r="E23" s="249">
        <v>100</v>
      </c>
      <c r="F23" s="249">
        <v>1212</v>
      </c>
      <c r="G23" s="249">
        <f t="shared" si="1"/>
        <v>1628</v>
      </c>
      <c r="I23" s="249">
        <v>55</v>
      </c>
      <c r="J23" s="249">
        <v>47</v>
      </c>
      <c r="K23" s="249">
        <v>96</v>
      </c>
      <c r="L23" s="249">
        <v>163</v>
      </c>
      <c r="M23" s="249">
        <v>66</v>
      </c>
      <c r="N23" s="249">
        <v>65</v>
      </c>
      <c r="O23" s="249">
        <v>350</v>
      </c>
      <c r="P23" s="249">
        <v>320</v>
      </c>
      <c r="Q23" s="249">
        <v>239</v>
      </c>
      <c r="R23" s="249">
        <v>356</v>
      </c>
      <c r="S23" s="249">
        <v>452</v>
      </c>
      <c r="T23" s="249">
        <v>596</v>
      </c>
      <c r="U23" s="249">
        <v>133</v>
      </c>
      <c r="V23" s="249">
        <v>141</v>
      </c>
      <c r="W23" s="249">
        <v>274</v>
      </c>
      <c r="X23" s="249">
        <f t="shared" si="3"/>
        <v>3353</v>
      </c>
      <c r="Z23" s="249">
        <v>122</v>
      </c>
      <c r="AA23" s="249">
        <v>105</v>
      </c>
      <c r="AB23" s="249">
        <v>602</v>
      </c>
      <c r="AC23" s="249">
        <v>178</v>
      </c>
      <c r="AD23" s="249">
        <v>237</v>
      </c>
      <c r="AE23" s="249">
        <v>115</v>
      </c>
      <c r="AF23" s="249">
        <v>61</v>
      </c>
      <c r="AG23" s="249">
        <v>207</v>
      </c>
      <c r="AH23" s="249">
        <v>1</v>
      </c>
      <c r="AI23" s="249">
        <f t="shared" si="2"/>
        <v>1628</v>
      </c>
    </row>
    <row r="24" spans="1:35" ht="18" customHeight="1">
      <c r="A24" s="249">
        <v>2020</v>
      </c>
      <c r="B24" s="995" t="str">
        <f t="shared" ref="B24:B27" si="4">TEXT(DATEVALUE(A24&amp;"/4/1"),"ggge")</f>
        <v>令和2</v>
      </c>
      <c r="C24" s="249">
        <v>149</v>
      </c>
      <c r="D24" s="249">
        <v>44</v>
      </c>
      <c r="E24" s="249">
        <v>49</v>
      </c>
      <c r="F24" s="249">
        <v>763</v>
      </c>
      <c r="G24" s="249">
        <f t="shared" ref="G24:G28" si="5">SUM(C24:F24)</f>
        <v>1005</v>
      </c>
      <c r="I24" s="249">
        <v>41</v>
      </c>
      <c r="J24" s="249">
        <v>24</v>
      </c>
      <c r="K24" s="249">
        <v>66</v>
      </c>
      <c r="L24" s="249">
        <v>90</v>
      </c>
      <c r="M24" s="249">
        <v>51</v>
      </c>
      <c r="N24" s="249">
        <v>33</v>
      </c>
      <c r="O24" s="249">
        <v>195</v>
      </c>
      <c r="P24" s="249">
        <v>207</v>
      </c>
      <c r="Q24" s="249">
        <v>168</v>
      </c>
      <c r="R24" s="249">
        <v>246</v>
      </c>
      <c r="S24" s="249">
        <v>241</v>
      </c>
      <c r="T24" s="249">
        <v>359</v>
      </c>
      <c r="U24" s="249">
        <v>88</v>
      </c>
      <c r="V24" s="249">
        <v>81</v>
      </c>
      <c r="W24" s="249">
        <v>136</v>
      </c>
      <c r="X24" s="249">
        <f t="shared" ref="X24:X28" si="6">SUM(I24:W24)</f>
        <v>2026</v>
      </c>
      <c r="Z24" s="249">
        <v>48</v>
      </c>
      <c r="AA24" s="249">
        <v>52</v>
      </c>
      <c r="AB24" s="249">
        <v>502</v>
      </c>
      <c r="AC24" s="249">
        <v>77</v>
      </c>
      <c r="AD24" s="249">
        <v>148</v>
      </c>
      <c r="AE24" s="249">
        <v>74</v>
      </c>
      <c r="AF24" s="249">
        <v>11</v>
      </c>
      <c r="AG24" s="249">
        <v>94</v>
      </c>
      <c r="AH24" s="249">
        <v>0</v>
      </c>
      <c r="AI24" s="249">
        <f t="shared" ref="AI24:AI30" si="7">SUM(Z24:AH24)</f>
        <v>1006</v>
      </c>
    </row>
    <row r="25" spans="1:35" ht="18" customHeight="1">
      <c r="A25" s="249">
        <v>2021</v>
      </c>
      <c r="B25" s="995" t="str">
        <f t="shared" si="4"/>
        <v>令和3</v>
      </c>
      <c r="C25" s="249">
        <v>230</v>
      </c>
      <c r="D25" s="249">
        <v>69</v>
      </c>
      <c r="E25" s="249">
        <v>110</v>
      </c>
      <c r="F25" s="249">
        <v>1082</v>
      </c>
      <c r="G25" s="249">
        <f t="shared" si="5"/>
        <v>1491</v>
      </c>
      <c r="I25" s="249">
        <v>43</v>
      </c>
      <c r="J25" s="249">
        <v>28</v>
      </c>
      <c r="K25" s="249">
        <v>81</v>
      </c>
      <c r="L25" s="249">
        <v>179</v>
      </c>
      <c r="M25" s="249">
        <v>51</v>
      </c>
      <c r="N25" s="249">
        <v>50</v>
      </c>
      <c r="O25" s="249">
        <v>273</v>
      </c>
      <c r="P25" s="249">
        <v>295</v>
      </c>
      <c r="Q25" s="249">
        <v>254</v>
      </c>
      <c r="R25" s="249">
        <v>321</v>
      </c>
      <c r="S25" s="249">
        <v>346</v>
      </c>
      <c r="T25" s="249">
        <v>560</v>
      </c>
      <c r="U25" s="249">
        <v>117</v>
      </c>
      <c r="V25" s="249">
        <v>184</v>
      </c>
      <c r="W25" s="249">
        <v>256</v>
      </c>
      <c r="X25" s="249">
        <f t="shared" si="6"/>
        <v>3038</v>
      </c>
      <c r="Z25" s="249">
        <v>63</v>
      </c>
      <c r="AA25" s="249">
        <v>63</v>
      </c>
      <c r="AB25" s="249">
        <v>790</v>
      </c>
      <c r="AC25" s="249">
        <v>69</v>
      </c>
      <c r="AD25" s="249">
        <v>222</v>
      </c>
      <c r="AE25" s="249">
        <v>93</v>
      </c>
      <c r="AF25" s="249">
        <v>30</v>
      </c>
      <c r="AG25" s="249">
        <v>161</v>
      </c>
      <c r="AH25" s="249">
        <v>0</v>
      </c>
      <c r="AI25" s="249">
        <f t="shared" si="7"/>
        <v>1491</v>
      </c>
    </row>
    <row r="26" spans="1:35" ht="18" customHeight="1">
      <c r="A26" s="249">
        <v>2022</v>
      </c>
      <c r="B26" s="995" t="str">
        <f t="shared" si="4"/>
        <v>令和4</v>
      </c>
      <c r="C26" s="249">
        <v>265</v>
      </c>
      <c r="D26" s="249">
        <v>86</v>
      </c>
      <c r="E26" s="249">
        <v>110</v>
      </c>
      <c r="F26" s="249">
        <v>1199</v>
      </c>
      <c r="G26" s="249">
        <f t="shared" si="5"/>
        <v>1660</v>
      </c>
      <c r="I26" s="249">
        <v>44</v>
      </c>
      <c r="J26" s="249">
        <v>27</v>
      </c>
      <c r="K26" s="249">
        <v>77</v>
      </c>
      <c r="L26" s="249">
        <v>215</v>
      </c>
      <c r="M26" s="249">
        <v>56</v>
      </c>
      <c r="N26" s="249">
        <v>61</v>
      </c>
      <c r="O26" s="249">
        <v>300</v>
      </c>
      <c r="P26" s="249">
        <v>330</v>
      </c>
      <c r="Q26" s="249">
        <v>284</v>
      </c>
      <c r="R26" s="249">
        <v>362</v>
      </c>
      <c r="S26" s="249">
        <v>324</v>
      </c>
      <c r="T26" s="249">
        <v>682</v>
      </c>
      <c r="U26" s="249">
        <v>101</v>
      </c>
      <c r="V26" s="249">
        <v>250</v>
      </c>
      <c r="W26" s="249">
        <v>284</v>
      </c>
      <c r="X26" s="249">
        <f t="shared" si="6"/>
        <v>3397</v>
      </c>
      <c r="Z26" s="249">
        <v>99</v>
      </c>
      <c r="AA26" s="249">
        <v>80</v>
      </c>
      <c r="AB26" s="249">
        <v>856</v>
      </c>
      <c r="AC26" s="249">
        <v>61</v>
      </c>
      <c r="AD26" s="249">
        <v>227</v>
      </c>
      <c r="AE26" s="249">
        <v>127</v>
      </c>
      <c r="AF26" s="249">
        <v>45</v>
      </c>
      <c r="AG26" s="249">
        <v>168</v>
      </c>
      <c r="AH26" s="249">
        <v>0</v>
      </c>
      <c r="AI26" s="249">
        <f t="shared" si="7"/>
        <v>1663</v>
      </c>
    </row>
    <row r="27" spans="1:35" ht="18" customHeight="1">
      <c r="A27" s="249">
        <v>2023</v>
      </c>
      <c r="B27" s="995" t="str">
        <f t="shared" si="4"/>
        <v>令和5</v>
      </c>
      <c r="C27" s="249">
        <v>261</v>
      </c>
      <c r="D27" s="249">
        <v>96</v>
      </c>
      <c r="E27" s="249">
        <v>107</v>
      </c>
      <c r="F27" s="249">
        <v>1238</v>
      </c>
      <c r="G27" s="249">
        <f t="shared" si="5"/>
        <v>1702</v>
      </c>
      <c r="I27" s="249">
        <v>46</v>
      </c>
      <c r="J27" s="249">
        <v>49</v>
      </c>
      <c r="K27" s="249">
        <v>94</v>
      </c>
      <c r="L27" s="249">
        <v>178</v>
      </c>
      <c r="M27" s="249">
        <v>50</v>
      </c>
      <c r="N27" s="249">
        <v>65</v>
      </c>
      <c r="O27" s="249">
        <v>282</v>
      </c>
      <c r="P27" s="249">
        <v>316</v>
      </c>
      <c r="Q27" s="249">
        <v>276</v>
      </c>
      <c r="R27" s="249">
        <v>424</v>
      </c>
      <c r="S27" s="249">
        <v>390</v>
      </c>
      <c r="T27" s="249">
        <v>665</v>
      </c>
      <c r="U27" s="249">
        <v>112</v>
      </c>
      <c r="V27" s="249">
        <v>196</v>
      </c>
      <c r="W27" s="249">
        <v>246</v>
      </c>
      <c r="X27" s="249">
        <f t="shared" si="6"/>
        <v>3389</v>
      </c>
      <c r="Z27" s="249">
        <v>105</v>
      </c>
      <c r="AA27" s="249">
        <v>150</v>
      </c>
      <c r="AB27" s="249">
        <v>779</v>
      </c>
      <c r="AC27" s="249">
        <v>70</v>
      </c>
      <c r="AD27" s="249">
        <v>241</v>
      </c>
      <c r="AE27" s="249">
        <v>130</v>
      </c>
      <c r="AF27" s="249">
        <v>46</v>
      </c>
      <c r="AG27" s="249">
        <v>190</v>
      </c>
      <c r="AH27" s="249">
        <v>0</v>
      </c>
      <c r="AI27" s="249">
        <f t="shared" si="7"/>
        <v>1711</v>
      </c>
    </row>
    <row r="28" spans="1:35" ht="18" customHeight="1">
      <c r="A28" s="249">
        <v>2024</v>
      </c>
      <c r="B28" s="995" t="s">
        <v>12920</v>
      </c>
      <c r="C28" s="249">
        <v>263</v>
      </c>
      <c r="D28" s="249">
        <v>79</v>
      </c>
      <c r="E28" s="249">
        <v>127</v>
      </c>
      <c r="F28" s="249">
        <v>1231</v>
      </c>
      <c r="G28" s="249">
        <f t="shared" si="5"/>
        <v>1700</v>
      </c>
      <c r="I28" s="249">
        <v>44</v>
      </c>
      <c r="J28" s="249">
        <v>38</v>
      </c>
      <c r="K28" s="249">
        <v>92</v>
      </c>
      <c r="L28" s="249">
        <v>144</v>
      </c>
      <c r="M28" s="249">
        <v>57</v>
      </c>
      <c r="N28" s="249">
        <v>74</v>
      </c>
      <c r="O28" s="249">
        <v>317</v>
      </c>
      <c r="P28" s="249">
        <v>342</v>
      </c>
      <c r="Q28" s="249">
        <v>284</v>
      </c>
      <c r="R28" s="249">
        <v>380</v>
      </c>
      <c r="S28" s="249">
        <v>436</v>
      </c>
      <c r="T28" s="249">
        <v>703</v>
      </c>
      <c r="U28" s="249">
        <v>111</v>
      </c>
      <c r="V28" s="249">
        <v>203</v>
      </c>
      <c r="W28" s="249">
        <v>263</v>
      </c>
      <c r="X28" s="249">
        <f t="shared" si="6"/>
        <v>3488</v>
      </c>
      <c r="Z28" s="249">
        <v>108</v>
      </c>
      <c r="AA28" s="249">
        <v>89</v>
      </c>
      <c r="AB28" s="249">
        <v>801</v>
      </c>
      <c r="AC28" s="249">
        <v>118</v>
      </c>
      <c r="AD28" s="249">
        <v>218</v>
      </c>
      <c r="AE28" s="249">
        <v>135</v>
      </c>
      <c r="AF28" s="249">
        <v>52</v>
      </c>
      <c r="AG28" s="249">
        <v>183</v>
      </c>
      <c r="AH28" s="249">
        <v>0</v>
      </c>
      <c r="AI28" s="249">
        <f t="shared" si="7"/>
        <v>1704</v>
      </c>
    </row>
    <row r="29" spans="1:35" ht="18" customHeight="1">
      <c r="A29" s="249"/>
      <c r="B29" s="995"/>
      <c r="C29" s="249"/>
      <c r="D29" s="249"/>
      <c r="E29" s="249"/>
      <c r="F29" s="249"/>
      <c r="G29" s="249">
        <f t="shared" ref="G29" si="8">SUM(C29:F29)</f>
        <v>0</v>
      </c>
      <c r="I29" s="249"/>
      <c r="J29" s="249"/>
      <c r="K29" s="249"/>
      <c r="L29" s="249"/>
      <c r="M29" s="249"/>
      <c r="N29" s="249"/>
      <c r="O29" s="249"/>
      <c r="P29" s="249"/>
      <c r="Q29" s="249"/>
      <c r="R29" s="249"/>
      <c r="S29" s="249"/>
      <c r="T29" s="249"/>
      <c r="U29" s="249"/>
      <c r="V29" s="249"/>
      <c r="W29" s="249"/>
      <c r="X29" s="249"/>
      <c r="Z29" s="249"/>
      <c r="AA29" s="249"/>
      <c r="AB29" s="249"/>
      <c r="AC29" s="249"/>
      <c r="AD29" s="249"/>
      <c r="AE29" s="249"/>
      <c r="AF29" s="249"/>
      <c r="AG29" s="249"/>
      <c r="AH29" s="249"/>
      <c r="AI29" s="249"/>
    </row>
    <row r="30" spans="1:35" ht="18" customHeight="1">
      <c r="A30" s="107" t="s">
        <v>8065</v>
      </c>
      <c r="B30" s="281"/>
      <c r="I30" s="107">
        <v>10</v>
      </c>
      <c r="J30" s="107">
        <v>10</v>
      </c>
      <c r="K30" s="107">
        <v>10</v>
      </c>
      <c r="L30" s="107">
        <v>10</v>
      </c>
      <c r="M30" s="107">
        <v>10</v>
      </c>
      <c r="N30" s="107">
        <v>10</v>
      </c>
      <c r="O30" s="107">
        <v>10</v>
      </c>
      <c r="P30" s="107">
        <v>10</v>
      </c>
      <c r="Q30" s="107">
        <v>10</v>
      </c>
      <c r="R30" s="107">
        <v>10</v>
      </c>
      <c r="S30" s="107">
        <v>10</v>
      </c>
      <c r="T30" s="107">
        <v>10</v>
      </c>
      <c r="U30" s="107">
        <v>10</v>
      </c>
      <c r="V30" s="107">
        <v>10</v>
      </c>
      <c r="W30" s="107">
        <v>10</v>
      </c>
      <c r="Z30" s="107">
        <v>10</v>
      </c>
      <c r="AA30" s="107">
        <v>10</v>
      </c>
      <c r="AB30" s="107">
        <v>10</v>
      </c>
      <c r="AC30" s="107">
        <v>10</v>
      </c>
      <c r="AD30" s="107">
        <v>10</v>
      </c>
      <c r="AE30" s="107">
        <v>10</v>
      </c>
      <c r="AF30" s="107">
        <v>10</v>
      </c>
      <c r="AG30" s="107">
        <v>10</v>
      </c>
      <c r="AH30" s="107">
        <v>10</v>
      </c>
      <c r="AI30" s="107">
        <f t="shared" si="7"/>
        <v>90</v>
      </c>
    </row>
    <row r="31" spans="1:35" ht="5.0999999999999996" customHeight="1"/>
    <row r="32" spans="1:35">
      <c r="A32" s="260"/>
      <c r="B32" s="357" t="s">
        <v>1252</v>
      </c>
      <c r="C32" s="249">
        <f t="shared" ref="C32:AG32" si="9">SUM(C5:C23)</f>
        <v>2166</v>
      </c>
      <c r="D32" s="249">
        <f t="shared" si="9"/>
        <v>1455</v>
      </c>
      <c r="E32" s="249">
        <f t="shared" si="9"/>
        <v>987</v>
      </c>
      <c r="F32" s="249">
        <f t="shared" si="9"/>
        <v>12754</v>
      </c>
      <c r="G32" s="249">
        <f t="shared" si="9"/>
        <v>17362</v>
      </c>
      <c r="I32" s="249">
        <f t="shared" si="9"/>
        <v>378</v>
      </c>
      <c r="J32" s="249">
        <f t="shared" si="9"/>
        <v>390</v>
      </c>
      <c r="K32" s="249">
        <f t="shared" si="9"/>
        <v>806</v>
      </c>
      <c r="L32" s="249">
        <f t="shared" si="9"/>
        <v>1264</v>
      </c>
      <c r="M32" s="249">
        <f t="shared" si="9"/>
        <v>595</v>
      </c>
      <c r="N32" s="249">
        <f t="shared" si="9"/>
        <v>452</v>
      </c>
      <c r="O32" s="249">
        <f t="shared" si="9"/>
        <v>3301</v>
      </c>
      <c r="P32" s="249">
        <f t="shared" si="9"/>
        <v>2655</v>
      </c>
      <c r="Q32" s="249">
        <f t="shared" si="9"/>
        <v>2184</v>
      </c>
      <c r="R32" s="249">
        <f t="shared" si="9"/>
        <v>2421</v>
      </c>
      <c r="S32" s="249">
        <f t="shared" si="9"/>
        <v>3342</v>
      </c>
      <c r="T32" s="249">
        <f t="shared" si="9"/>
        <v>5582</v>
      </c>
      <c r="U32" s="249">
        <f t="shared" si="9"/>
        <v>1441</v>
      </c>
      <c r="V32" s="249">
        <f t="shared" si="9"/>
        <v>1287</v>
      </c>
      <c r="W32" s="249">
        <f t="shared" si="9"/>
        <v>2452</v>
      </c>
      <c r="X32" s="249">
        <f t="shared" ref="X32" si="10">SUM(X5:X23)</f>
        <v>28550</v>
      </c>
      <c r="Z32" s="249">
        <f t="shared" si="9"/>
        <v>1017</v>
      </c>
      <c r="AA32" s="249">
        <f t="shared" si="9"/>
        <v>925</v>
      </c>
      <c r="AB32" s="249">
        <f t="shared" si="9"/>
        <v>5828</v>
      </c>
      <c r="AC32" s="249">
        <f t="shared" si="9"/>
        <v>1241</v>
      </c>
      <c r="AD32" s="249">
        <f t="shared" si="9"/>
        <v>2323</v>
      </c>
      <c r="AE32" s="249">
        <f t="shared" si="9"/>
        <v>762</v>
      </c>
      <c r="AF32" s="249">
        <f t="shared" si="9"/>
        <v>479</v>
      </c>
      <c r="AG32" s="249">
        <f t="shared" si="9"/>
        <v>1968</v>
      </c>
      <c r="AH32" s="249"/>
      <c r="AI32" s="249">
        <f t="shared" ref="AI32" si="11">SUM(AI5:AI23)</f>
        <v>14550</v>
      </c>
    </row>
    <row r="33" spans="1:24">
      <c r="A33" s="107" t="s">
        <v>9164</v>
      </c>
    </row>
    <row r="34" spans="1:24">
      <c r="A34" s="359" t="s">
        <v>9166</v>
      </c>
      <c r="I34" s="268" t="s">
        <v>8058</v>
      </c>
      <c r="J34" s="268" t="s">
        <v>9142</v>
      </c>
      <c r="K34" s="268" t="s">
        <v>9143</v>
      </c>
      <c r="L34" s="268" t="s">
        <v>9144</v>
      </c>
      <c r="M34" s="268" t="s">
        <v>9145</v>
      </c>
      <c r="N34" s="268" t="s">
        <v>9146</v>
      </c>
      <c r="O34" s="268" t="s">
        <v>9147</v>
      </c>
      <c r="P34" s="268" t="s">
        <v>9148</v>
      </c>
      <c r="Q34" s="268" t="s">
        <v>9149</v>
      </c>
      <c r="R34" s="268" t="s">
        <v>9150</v>
      </c>
      <c r="S34" s="268" t="s">
        <v>9151</v>
      </c>
      <c r="T34" s="268" t="s">
        <v>9152</v>
      </c>
      <c r="U34" s="268" t="s">
        <v>9153</v>
      </c>
      <c r="V34" s="268" t="s">
        <v>9154</v>
      </c>
      <c r="W34" s="268" t="s">
        <v>9155</v>
      </c>
      <c r="X34" s="268" t="s">
        <v>9156</v>
      </c>
    </row>
    <row r="35" spans="1:24">
      <c r="I35" s="249">
        <v>2024</v>
      </c>
      <c r="J35" s="249">
        <f t="shared" ref="J35:X35" si="12">_xlfn.XLOOKUP($I$35,$A$5:$A$29,I$5:I$29,"-",0,1)</f>
        <v>44</v>
      </c>
      <c r="K35" s="249">
        <f t="shared" si="12"/>
        <v>38</v>
      </c>
      <c r="L35" s="249">
        <f t="shared" si="12"/>
        <v>92</v>
      </c>
      <c r="M35" s="249">
        <f t="shared" si="12"/>
        <v>144</v>
      </c>
      <c r="N35" s="249">
        <f t="shared" si="12"/>
        <v>57</v>
      </c>
      <c r="O35" s="249">
        <f t="shared" si="12"/>
        <v>74</v>
      </c>
      <c r="P35" s="249">
        <f t="shared" si="12"/>
        <v>317</v>
      </c>
      <c r="Q35" s="249">
        <f t="shared" si="12"/>
        <v>342</v>
      </c>
      <c r="R35" s="249">
        <f t="shared" si="12"/>
        <v>284</v>
      </c>
      <c r="S35" s="249">
        <f t="shared" si="12"/>
        <v>380</v>
      </c>
      <c r="T35" s="249">
        <f t="shared" si="12"/>
        <v>436</v>
      </c>
      <c r="U35" s="249">
        <f t="shared" si="12"/>
        <v>703</v>
      </c>
      <c r="V35" s="249">
        <f t="shared" si="12"/>
        <v>111</v>
      </c>
      <c r="W35" s="249">
        <f t="shared" si="12"/>
        <v>203</v>
      </c>
      <c r="X35" s="249">
        <f t="shared" si="12"/>
        <v>263</v>
      </c>
    </row>
    <row r="36" spans="1:24">
      <c r="I36" s="249">
        <v>2014</v>
      </c>
      <c r="J36" s="249">
        <f t="shared" ref="J36:X36" si="13">_xlfn.XLOOKUP($I$36,$A$5:$A$29,I$5:I$29,"-",0,1)</f>
        <v>23</v>
      </c>
      <c r="K36" s="249">
        <f t="shared" si="13"/>
        <v>18</v>
      </c>
      <c r="L36" s="249">
        <f t="shared" si="13"/>
        <v>53</v>
      </c>
      <c r="M36" s="249">
        <f t="shared" si="13"/>
        <v>57</v>
      </c>
      <c r="N36" s="249">
        <f t="shared" si="13"/>
        <v>27</v>
      </c>
      <c r="O36" s="249">
        <f t="shared" si="13"/>
        <v>29</v>
      </c>
      <c r="P36" s="249">
        <f t="shared" si="13"/>
        <v>213</v>
      </c>
      <c r="Q36" s="249">
        <f t="shared" si="13"/>
        <v>168</v>
      </c>
      <c r="R36" s="249">
        <f t="shared" si="13"/>
        <v>127</v>
      </c>
      <c r="S36" s="249">
        <f t="shared" si="13"/>
        <v>156</v>
      </c>
      <c r="T36" s="249">
        <f t="shared" si="13"/>
        <v>166</v>
      </c>
      <c r="U36" s="249">
        <f t="shared" si="13"/>
        <v>347</v>
      </c>
      <c r="V36" s="249">
        <f t="shared" si="13"/>
        <v>80</v>
      </c>
      <c r="W36" s="249">
        <f t="shared" si="13"/>
        <v>73</v>
      </c>
      <c r="X36" s="249">
        <f t="shared" si="13"/>
        <v>172</v>
      </c>
    </row>
    <row r="37" spans="1:24" ht="19.5">
      <c r="I37" s="1006" t="s">
        <v>9165</v>
      </c>
    </row>
    <row r="38" spans="1:24" ht="19.5">
      <c r="I38" s="1006" t="s">
        <v>9167</v>
      </c>
    </row>
    <row r="39" spans="1:24" ht="15.75">
      <c r="I39" s="1005" t="s">
        <v>9168</v>
      </c>
    </row>
    <row r="40" spans="1:24" ht="15.75">
      <c r="I40" s="1005" t="s">
        <v>9169</v>
      </c>
    </row>
    <row r="41" spans="1:24" ht="15.75">
      <c r="I41" s="1005" t="s">
        <v>9170</v>
      </c>
    </row>
    <row r="42" spans="1:24" ht="15.75">
      <c r="I42" s="1005" t="s">
        <v>9171</v>
      </c>
    </row>
    <row r="43" spans="1:24" ht="15.75">
      <c r="I43" s="1005" t="s">
        <v>9172</v>
      </c>
    </row>
    <row r="44" spans="1:24" ht="15.75">
      <c r="I44" s="1005" t="s">
        <v>9173</v>
      </c>
    </row>
    <row r="45" spans="1:24" ht="18.75">
      <c r="I45" s="1006" t="s">
        <v>9174</v>
      </c>
    </row>
    <row r="46" spans="1:24" ht="15.75">
      <c r="I46" s="1005" t="s">
        <v>9175</v>
      </c>
    </row>
    <row r="47" spans="1:24" ht="15.75">
      <c r="I47" s="1005" t="s">
        <v>9176</v>
      </c>
    </row>
    <row r="48" spans="1:24" ht="15.75">
      <c r="I48" s="1005" t="s">
        <v>9177</v>
      </c>
    </row>
    <row r="49" spans="9:9" ht="15.75">
      <c r="I49" s="1005" t="s">
        <v>9178</v>
      </c>
    </row>
    <row r="50" spans="9:9" ht="15.75">
      <c r="I50" s="1005" t="s">
        <v>9179</v>
      </c>
    </row>
    <row r="51" spans="9:9" ht="15.75">
      <c r="I51" s="1005" t="s">
        <v>9180</v>
      </c>
    </row>
    <row r="52" spans="9:9" ht="15.75">
      <c r="I52" s="1005" t="s">
        <v>9181</v>
      </c>
    </row>
    <row r="53" spans="9:9" ht="15.75">
      <c r="I53" s="1005" t="s">
        <v>9182</v>
      </c>
    </row>
    <row r="54" spans="9:9" ht="15.75">
      <c r="I54" s="1006" t="s">
        <v>9183</v>
      </c>
    </row>
    <row r="55" spans="9:9" ht="15.75">
      <c r="I55" s="1005" t="s">
        <v>9184</v>
      </c>
    </row>
    <row r="56" spans="9:9" ht="15.75">
      <c r="I56" s="1006" t="s">
        <v>9185</v>
      </c>
    </row>
    <row r="57" spans="9:9" ht="15.75">
      <c r="I57" s="1005" t="s">
        <v>9186</v>
      </c>
    </row>
  </sheetData>
  <phoneticPr fontId="6"/>
  <conditionalFormatting sqref="C5:C29">
    <cfRule type="top10" dxfId="31" priority="46" rank="1"/>
  </conditionalFormatting>
  <conditionalFormatting sqref="D5:D29">
    <cfRule type="top10" dxfId="30" priority="45" rank="1"/>
  </conditionalFormatting>
  <conditionalFormatting sqref="E5:E29">
    <cfRule type="top10" dxfId="29" priority="44" rank="1"/>
  </conditionalFormatting>
  <conditionalFormatting sqref="F5:F29">
    <cfRule type="top10" dxfId="28" priority="43" rank="1"/>
  </conditionalFormatting>
  <conditionalFormatting sqref="G5:G29">
    <cfRule type="top10" dxfId="27" priority="42" rank="1"/>
  </conditionalFormatting>
  <conditionalFormatting sqref="I5:I29">
    <cfRule type="top10" dxfId="26" priority="41" rank="1"/>
  </conditionalFormatting>
  <conditionalFormatting sqref="J5:J29">
    <cfRule type="top10" dxfId="25" priority="40" rank="1"/>
  </conditionalFormatting>
  <conditionalFormatting sqref="K5:K29">
    <cfRule type="top10" dxfId="24" priority="39" rank="1"/>
  </conditionalFormatting>
  <conditionalFormatting sqref="L5:L29">
    <cfRule type="top10" dxfId="23" priority="38" rank="1"/>
  </conditionalFormatting>
  <conditionalFormatting sqref="M5:M29">
    <cfRule type="top10" dxfId="22" priority="37" rank="1"/>
  </conditionalFormatting>
  <conditionalFormatting sqref="N5:N29">
    <cfRule type="top10" dxfId="21" priority="36" rank="1"/>
  </conditionalFormatting>
  <conditionalFormatting sqref="O5:O29">
    <cfRule type="top10" dxfId="20" priority="35" rank="1"/>
  </conditionalFormatting>
  <conditionalFormatting sqref="P5:P29">
    <cfRule type="top10" dxfId="19" priority="34" rank="1"/>
  </conditionalFormatting>
  <conditionalFormatting sqref="Q5:Q29">
    <cfRule type="top10" dxfId="18" priority="33" rank="1"/>
  </conditionalFormatting>
  <conditionalFormatting sqref="R5:R29">
    <cfRule type="top10" dxfId="17" priority="32" rank="1"/>
  </conditionalFormatting>
  <conditionalFormatting sqref="S5:S29">
    <cfRule type="top10" dxfId="16" priority="31" rank="1"/>
  </conditionalFormatting>
  <conditionalFormatting sqref="T5:T29">
    <cfRule type="top10" dxfId="15" priority="30" rank="1"/>
  </conditionalFormatting>
  <conditionalFormatting sqref="U5:U29">
    <cfRule type="top10" dxfId="14" priority="29" rank="1"/>
  </conditionalFormatting>
  <conditionalFormatting sqref="V5:V29">
    <cfRule type="top10" dxfId="13" priority="28" rank="1"/>
  </conditionalFormatting>
  <conditionalFormatting sqref="W5:W29">
    <cfRule type="top10" dxfId="12" priority="27" rank="1"/>
  </conditionalFormatting>
  <conditionalFormatting sqref="Z5:Z29">
    <cfRule type="top10" dxfId="11" priority="25" rank="1"/>
  </conditionalFormatting>
  <conditionalFormatting sqref="AA5:AA29">
    <cfRule type="top10" dxfId="10" priority="24" rank="1"/>
  </conditionalFormatting>
  <conditionalFormatting sqref="AB5:AB29">
    <cfRule type="top10" dxfId="9" priority="23" rank="1"/>
  </conditionalFormatting>
  <conditionalFormatting sqref="AC5:AC29">
    <cfRule type="top10" dxfId="8" priority="22" rank="1"/>
  </conditionalFormatting>
  <conditionalFormatting sqref="AD5:AD29">
    <cfRule type="top10" dxfId="7" priority="21" rank="1"/>
  </conditionalFormatting>
  <conditionalFormatting sqref="AE5:AE29">
    <cfRule type="top10" dxfId="6" priority="20" rank="1"/>
  </conditionalFormatting>
  <conditionalFormatting sqref="AF5:AF29">
    <cfRule type="top10" dxfId="5" priority="19" rank="1"/>
  </conditionalFormatting>
  <conditionalFormatting sqref="AG5:AG29">
    <cfRule type="top10" dxfId="4" priority="18" rank="1"/>
  </conditionalFormatting>
  <conditionalFormatting sqref="AH5:AH29">
    <cfRule type="top10" dxfId="3" priority="17" rank="1"/>
  </conditionalFormatting>
  <dataValidations disablePrompts="1" count="1">
    <dataValidation type="list" allowBlank="1" showInputMessage="1" showErrorMessage="1" sqref="I35:I36" xr:uid="{E159B82C-0D9B-45E7-9B56-3DFF17C0E463}">
      <formula1>$A$4:$A$29</formula1>
    </dataValidation>
  </dataValidations>
  <hyperlinks>
    <hyperlink ref="AI1" location="INDEX!A1" display="INDEXに戻る" xr:uid="{00000000-0004-0000-1900-000000000000}"/>
    <hyperlink ref="X1" location="INDEX!A1" display="INDEXに戻る" xr:uid="{5153B9A0-C5B1-403B-8075-1A11D83200BD}"/>
    <hyperlink ref="G1" location="INDEX!A1" display="INDEXに戻る" xr:uid="{84B86315-0F0D-4E9C-94D3-844822E9FB4F}"/>
  </hyperlinks>
  <pageMargins left="0.7" right="0.7" top="0.75" bottom="0.75" header="0.3" footer="0.3"/>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7"/>
  <sheetViews>
    <sheetView workbookViewId="0"/>
  </sheetViews>
  <sheetFormatPr defaultColWidth="9" defaultRowHeight="15"/>
  <cols>
    <col min="1" max="1" width="8.625" style="39" customWidth="1"/>
    <col min="2" max="2" width="17.75" style="39" bestFit="1" customWidth="1"/>
    <col min="3" max="3" width="20" style="39" customWidth="1"/>
    <col min="4" max="4" width="15.75" style="39" bestFit="1" customWidth="1"/>
    <col min="5" max="5" width="9.25" style="39" bestFit="1" customWidth="1"/>
    <col min="6" max="16384" width="9" style="39"/>
  </cols>
  <sheetData>
    <row r="1" spans="1:5">
      <c r="A1" s="39" t="s">
        <v>9187</v>
      </c>
      <c r="E1" s="556" t="s">
        <v>119</v>
      </c>
    </row>
    <row r="2" spans="1:5">
      <c r="A2" s="346"/>
      <c r="B2" s="346" t="s">
        <v>9188</v>
      </c>
      <c r="C2" s="346" t="s">
        <v>9189</v>
      </c>
      <c r="D2" s="346" t="s">
        <v>9190</v>
      </c>
      <c r="E2" s="346" t="s">
        <v>9191</v>
      </c>
    </row>
    <row r="3" spans="1:5">
      <c r="A3" s="346" t="s">
        <v>9192</v>
      </c>
      <c r="B3" s="431">
        <v>26004</v>
      </c>
      <c r="C3" s="431">
        <f t="shared" ref="C3:C8" si="0">ROUNDUP(B3/E3,0)</f>
        <v>6501</v>
      </c>
      <c r="D3" s="346" t="s">
        <v>9193</v>
      </c>
      <c r="E3" s="346">
        <v>4</v>
      </c>
    </row>
    <row r="4" spans="1:5">
      <c r="A4" s="346" t="s">
        <v>9194</v>
      </c>
      <c r="B4" s="431">
        <v>18408</v>
      </c>
      <c r="C4" s="431">
        <f t="shared" si="0"/>
        <v>4602</v>
      </c>
      <c r="D4" s="346" t="s">
        <v>9193</v>
      </c>
      <c r="E4" s="346">
        <v>4</v>
      </c>
    </row>
    <row r="5" spans="1:5">
      <c r="A5" s="346" t="s">
        <v>9195</v>
      </c>
      <c r="B5" s="431">
        <v>38220</v>
      </c>
      <c r="C5" s="431">
        <f t="shared" si="0"/>
        <v>9555</v>
      </c>
      <c r="D5" s="346" t="s">
        <v>9196</v>
      </c>
      <c r="E5" s="346">
        <v>4</v>
      </c>
    </row>
    <row r="6" spans="1:5">
      <c r="A6" s="346" t="s">
        <v>9197</v>
      </c>
      <c r="B6" s="431">
        <v>48396</v>
      </c>
      <c r="C6" s="431">
        <f t="shared" si="0"/>
        <v>9680</v>
      </c>
      <c r="D6" s="346" t="s">
        <v>9198</v>
      </c>
      <c r="E6" s="346">
        <v>5</v>
      </c>
    </row>
    <row r="7" spans="1:5">
      <c r="A7" s="346" t="s">
        <v>9199</v>
      </c>
      <c r="B7" s="431">
        <v>35376</v>
      </c>
      <c r="C7" s="431">
        <f t="shared" si="0"/>
        <v>8844</v>
      </c>
      <c r="D7" s="346" t="s">
        <v>9200</v>
      </c>
      <c r="E7" s="346">
        <v>4</v>
      </c>
    </row>
    <row r="8" spans="1:5">
      <c r="A8" s="346" t="s">
        <v>9201</v>
      </c>
      <c r="B8" s="431">
        <v>34593</v>
      </c>
      <c r="C8" s="431">
        <f t="shared" si="0"/>
        <v>8649</v>
      </c>
      <c r="D8" s="346" t="s">
        <v>9202</v>
      </c>
      <c r="E8" s="346">
        <v>4</v>
      </c>
    </row>
    <row r="9" spans="1:5">
      <c r="A9" s="346" t="s">
        <v>9203</v>
      </c>
      <c r="B9" s="1268" t="s">
        <v>9204</v>
      </c>
      <c r="C9" s="1269"/>
      <c r="D9" s="1269"/>
      <c r="E9" s="1270"/>
    </row>
    <row r="10" spans="1:5">
      <c r="A10" s="346" t="s">
        <v>9205</v>
      </c>
      <c r="B10" s="1268" t="s">
        <v>9204</v>
      </c>
      <c r="C10" s="1269"/>
      <c r="D10" s="1269"/>
      <c r="E10" s="1270"/>
    </row>
    <row r="11" spans="1:5">
      <c r="A11" s="346" t="s">
        <v>9206</v>
      </c>
      <c r="B11" s="804">
        <v>22032</v>
      </c>
      <c r="C11" s="804">
        <f>ROUNDUP(B11/E11,0)</f>
        <v>5508</v>
      </c>
      <c r="D11" s="346" t="s">
        <v>9207</v>
      </c>
      <c r="E11" s="346">
        <v>4</v>
      </c>
    </row>
    <row r="12" spans="1:5">
      <c r="A12" s="346" t="s">
        <v>11577</v>
      </c>
      <c r="B12" s="804">
        <v>47661</v>
      </c>
      <c r="C12" s="804">
        <f>ROUNDUP(B12/E12,0)</f>
        <v>11916</v>
      </c>
      <c r="D12" s="346" t="s">
        <v>9196</v>
      </c>
      <c r="E12" s="346">
        <v>4</v>
      </c>
    </row>
    <row r="13" spans="1:5">
      <c r="A13" s="346" t="s">
        <v>12881</v>
      </c>
      <c r="B13" s="804">
        <v>47196</v>
      </c>
      <c r="C13" s="804">
        <v>15732</v>
      </c>
      <c r="D13" s="346" t="s">
        <v>13022</v>
      </c>
      <c r="E13" s="346">
        <v>3</v>
      </c>
    </row>
    <row r="14" spans="1:5">
      <c r="A14" s="346"/>
      <c r="B14" s="431"/>
      <c r="C14" s="431"/>
      <c r="D14" s="346"/>
      <c r="E14" s="346"/>
    </row>
    <row r="16" spans="1:5">
      <c r="A16" s="39" t="s">
        <v>9208</v>
      </c>
    </row>
    <row r="17" spans="1:1">
      <c r="A17" s="39" t="s">
        <v>9209</v>
      </c>
    </row>
  </sheetData>
  <mergeCells count="2">
    <mergeCell ref="B9:E9"/>
    <mergeCell ref="B10:E10"/>
  </mergeCells>
  <phoneticPr fontId="6"/>
  <hyperlinks>
    <hyperlink ref="E1" location="INDEX!A1" display="INDEXに戻る" xr:uid="{00000000-0004-0000-1A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5"/>
  <sheetViews>
    <sheetView workbookViewId="0"/>
  </sheetViews>
  <sheetFormatPr defaultColWidth="9" defaultRowHeight="15"/>
  <cols>
    <col min="1" max="16384" width="9" style="39"/>
  </cols>
  <sheetData>
    <row r="1" spans="1:1">
      <c r="A1" s="550" t="s">
        <v>119</v>
      </c>
    </row>
    <row r="45" spans="1:1">
      <c r="A45" s="367" t="s">
        <v>120</v>
      </c>
    </row>
  </sheetData>
  <phoneticPr fontId="6"/>
  <hyperlinks>
    <hyperlink ref="A45" r:id="rId1" xr:uid="{00000000-0004-0000-0200-000000000000}"/>
    <hyperlink ref="A1" location="INDEX!A1" display="INDEXに戻る" xr:uid="{00000000-0004-0000-0200-000001000000}"/>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A85"/>
  <sheetViews>
    <sheetView showGridLines="0" zoomScale="90" zoomScaleNormal="90" workbookViewId="0">
      <pane xSplit="4" ySplit="3" topLeftCell="E4" activePane="bottomRight" state="frozen"/>
      <selection activeCell="F1" sqref="F1"/>
      <selection pane="topRight" activeCell="F1" sqref="F1"/>
      <selection pane="bottomLeft" activeCell="F1" sqref="F1"/>
      <selection pane="bottomRight" activeCell="E4" sqref="E4"/>
    </sheetView>
  </sheetViews>
  <sheetFormatPr defaultColWidth="9" defaultRowHeight="20.100000000000001" customHeight="1"/>
  <cols>
    <col min="1" max="1" width="4.625" style="134" customWidth="1"/>
    <col min="2" max="2" width="6.75" style="127" bestFit="1" customWidth="1"/>
    <col min="3" max="4" width="9.125" style="134" customWidth="1"/>
    <col min="5" max="6" width="9.125" style="134" bestFit="1" customWidth="1"/>
    <col min="7" max="7" width="9.375" style="127" bestFit="1" customWidth="1"/>
    <col min="8" max="8" width="9.25" style="127" customWidth="1"/>
    <col min="9" max="23" width="9.125" style="133" bestFit="1" customWidth="1"/>
    <col min="24" max="27" width="9" style="133"/>
    <col min="28" max="16384" width="9" style="134"/>
  </cols>
  <sheetData>
    <row r="1" spans="1:23" ht="20.100000000000001" customHeight="1">
      <c r="A1" s="134" t="s">
        <v>9210</v>
      </c>
      <c r="D1" s="134" t="s">
        <v>9211</v>
      </c>
      <c r="M1" s="556" t="s">
        <v>119</v>
      </c>
    </row>
    <row r="3" spans="1:23" s="127" customFormat="1" ht="36" customHeight="1">
      <c r="B3" s="123" t="s">
        <v>122</v>
      </c>
      <c r="C3" s="146" t="s">
        <v>9212</v>
      </c>
      <c r="D3" s="146" t="s">
        <v>9213</v>
      </c>
      <c r="E3" s="124" t="s">
        <v>9214</v>
      </c>
      <c r="F3" s="125"/>
      <c r="G3" s="125"/>
      <c r="H3" s="125"/>
      <c r="I3" s="125"/>
      <c r="J3" s="125"/>
      <c r="K3" s="125"/>
      <c r="L3" s="125"/>
      <c r="M3" s="126"/>
    </row>
    <row r="4" spans="1:23" ht="20.100000000000001" customHeight="1">
      <c r="B4" s="128">
        <v>2004</v>
      </c>
      <c r="C4" s="129">
        <v>2</v>
      </c>
      <c r="D4" s="129">
        <v>10</v>
      </c>
      <c r="E4" s="130" t="s">
        <v>9215</v>
      </c>
      <c r="F4" s="131"/>
      <c r="G4" s="131"/>
      <c r="H4" s="131"/>
      <c r="I4" s="131"/>
      <c r="J4" s="131"/>
      <c r="K4" s="131"/>
      <c r="L4" s="131"/>
      <c r="M4" s="132"/>
      <c r="N4" s="134"/>
      <c r="O4" s="134"/>
      <c r="P4" s="134"/>
      <c r="Q4" s="134"/>
      <c r="R4" s="134"/>
      <c r="S4" s="134"/>
      <c r="T4" s="134"/>
      <c r="U4" s="134"/>
      <c r="V4" s="134"/>
      <c r="W4" s="134"/>
    </row>
    <row r="5" spans="1:23" ht="20.100000000000001" customHeight="1">
      <c r="B5" s="135">
        <v>2005</v>
      </c>
      <c r="C5" s="136">
        <v>2</v>
      </c>
      <c r="D5" s="136">
        <v>13</v>
      </c>
      <c r="E5" s="137" t="s">
        <v>9216</v>
      </c>
      <c r="F5" s="138"/>
      <c r="G5" s="138"/>
      <c r="H5" s="138"/>
      <c r="I5" s="138"/>
      <c r="J5" s="138"/>
      <c r="K5" s="138"/>
      <c r="L5" s="138"/>
      <c r="M5" s="139"/>
      <c r="N5" s="134"/>
      <c r="O5" s="134"/>
      <c r="P5" s="134"/>
      <c r="Q5" s="134"/>
      <c r="R5" s="134"/>
      <c r="S5" s="134"/>
      <c r="T5" s="134"/>
      <c r="U5" s="134"/>
      <c r="V5" s="134"/>
      <c r="W5" s="134"/>
    </row>
    <row r="6" spans="1:23" ht="20.100000000000001" customHeight="1">
      <c r="B6" s="135">
        <v>2006</v>
      </c>
      <c r="C6" s="136">
        <v>3</v>
      </c>
      <c r="D6" s="136">
        <v>17</v>
      </c>
      <c r="E6" s="137" t="s">
        <v>9217</v>
      </c>
      <c r="F6" s="138"/>
      <c r="G6" s="138"/>
      <c r="H6" s="138"/>
      <c r="I6" s="138"/>
      <c r="J6" s="138"/>
      <c r="K6" s="138"/>
      <c r="L6" s="138"/>
      <c r="M6" s="139"/>
      <c r="N6" s="134"/>
      <c r="O6" s="134"/>
      <c r="P6" s="134"/>
      <c r="Q6" s="134"/>
      <c r="R6" s="134"/>
      <c r="S6" s="134"/>
      <c r="T6" s="134"/>
      <c r="U6" s="134"/>
      <c r="V6" s="134"/>
      <c r="W6" s="134"/>
    </row>
    <row r="7" spans="1:23" ht="20.100000000000001" customHeight="1">
      <c r="B7" s="135">
        <v>2007</v>
      </c>
      <c r="C7" s="136">
        <v>2</v>
      </c>
      <c r="D7" s="136">
        <v>11</v>
      </c>
      <c r="E7" s="137" t="s">
        <v>9218</v>
      </c>
      <c r="F7" s="138"/>
      <c r="G7" s="138"/>
      <c r="H7" s="138"/>
      <c r="I7" s="138"/>
      <c r="J7" s="138"/>
      <c r="K7" s="138"/>
      <c r="L7" s="138"/>
      <c r="M7" s="139"/>
      <c r="N7" s="134"/>
      <c r="O7" s="134"/>
      <c r="P7" s="134"/>
      <c r="Q7" s="134"/>
      <c r="R7" s="134"/>
      <c r="S7" s="134"/>
      <c r="T7" s="134"/>
      <c r="U7" s="134"/>
      <c r="V7" s="134"/>
      <c r="W7" s="134"/>
    </row>
    <row r="8" spans="1:23" ht="20.100000000000001" customHeight="1">
      <c r="B8" s="135">
        <v>2008</v>
      </c>
      <c r="C8" s="136">
        <v>3</v>
      </c>
      <c r="D8" s="136">
        <v>11</v>
      </c>
      <c r="E8" s="137" t="s">
        <v>9219</v>
      </c>
      <c r="F8" s="138"/>
      <c r="G8" s="138"/>
      <c r="H8" s="138"/>
      <c r="I8" s="138"/>
      <c r="J8" s="138"/>
      <c r="K8" s="138"/>
      <c r="L8" s="138"/>
      <c r="M8" s="139"/>
      <c r="N8" s="134"/>
      <c r="O8" s="134"/>
      <c r="P8" s="134"/>
      <c r="Q8" s="134"/>
      <c r="R8" s="134"/>
      <c r="S8" s="134"/>
      <c r="T8" s="134"/>
      <c r="U8" s="134"/>
      <c r="V8" s="134"/>
      <c r="W8" s="134"/>
    </row>
    <row r="9" spans="1:23" ht="20.100000000000001" customHeight="1">
      <c r="B9" s="135">
        <v>2009</v>
      </c>
      <c r="C9" s="136">
        <v>2</v>
      </c>
      <c r="D9" s="136">
        <v>6</v>
      </c>
      <c r="E9" s="137" t="s">
        <v>9220</v>
      </c>
      <c r="F9" s="138"/>
      <c r="G9" s="138"/>
      <c r="H9" s="138"/>
      <c r="I9" s="138"/>
      <c r="J9" s="138"/>
      <c r="K9" s="138"/>
      <c r="L9" s="138"/>
      <c r="M9" s="139"/>
      <c r="N9" s="134"/>
      <c r="O9" s="134"/>
      <c r="P9" s="134"/>
      <c r="Q9" s="134"/>
      <c r="R9" s="134"/>
      <c r="S9" s="134"/>
      <c r="T9" s="134"/>
      <c r="U9" s="134"/>
      <c r="V9" s="134"/>
      <c r="W9" s="134"/>
    </row>
    <row r="10" spans="1:23" ht="20.100000000000001" customHeight="1">
      <c r="B10" s="135">
        <v>2010</v>
      </c>
      <c r="C10" s="136">
        <v>2</v>
      </c>
      <c r="D10" s="136">
        <v>7</v>
      </c>
      <c r="E10" s="137" t="s">
        <v>9221</v>
      </c>
      <c r="F10" s="138"/>
      <c r="G10" s="138"/>
      <c r="H10" s="138"/>
      <c r="I10" s="138"/>
      <c r="J10" s="138"/>
      <c r="K10" s="138"/>
      <c r="L10" s="138"/>
      <c r="M10" s="139"/>
      <c r="N10" s="134"/>
      <c r="O10" s="134"/>
      <c r="P10" s="134"/>
      <c r="Q10" s="134"/>
      <c r="R10" s="134"/>
      <c r="S10" s="134"/>
      <c r="T10" s="134"/>
      <c r="U10" s="134"/>
      <c r="V10" s="134"/>
      <c r="W10" s="134"/>
    </row>
    <row r="11" spans="1:23" ht="20.100000000000001" customHeight="1">
      <c r="B11" s="135">
        <v>2011</v>
      </c>
      <c r="C11" s="136">
        <v>2</v>
      </c>
      <c r="D11" s="136">
        <v>9</v>
      </c>
      <c r="E11" s="137" t="s">
        <v>9222</v>
      </c>
      <c r="F11" s="138"/>
      <c r="G11" s="138"/>
      <c r="H11" s="138"/>
      <c r="I11" s="138"/>
      <c r="J11" s="138"/>
      <c r="K11" s="138"/>
      <c r="L11" s="138"/>
      <c r="M11" s="139"/>
      <c r="N11" s="134"/>
      <c r="O11" s="134"/>
      <c r="P11" s="134"/>
      <c r="Q11" s="134"/>
      <c r="R11" s="134"/>
      <c r="S11" s="134"/>
      <c r="T11" s="134"/>
      <c r="U11" s="134"/>
      <c r="V11" s="134"/>
      <c r="W11" s="134"/>
    </row>
    <row r="12" spans="1:23" ht="20.100000000000001" customHeight="1">
      <c r="B12" s="135">
        <v>2012</v>
      </c>
      <c r="C12" s="136">
        <v>3</v>
      </c>
      <c r="D12" s="136">
        <v>14</v>
      </c>
      <c r="E12" s="137" t="s">
        <v>9223</v>
      </c>
      <c r="F12" s="138"/>
      <c r="G12" s="138"/>
      <c r="H12" s="138"/>
      <c r="I12" s="138"/>
      <c r="J12" s="138"/>
      <c r="K12" s="138"/>
      <c r="L12" s="138"/>
      <c r="M12" s="139"/>
      <c r="N12" s="134"/>
      <c r="O12" s="134"/>
      <c r="P12" s="134"/>
      <c r="Q12" s="134"/>
      <c r="R12" s="134"/>
      <c r="S12" s="134"/>
      <c r="T12" s="134"/>
      <c r="U12" s="134"/>
      <c r="V12" s="134"/>
      <c r="W12" s="134"/>
    </row>
    <row r="13" spans="1:23" ht="20.100000000000001" customHeight="1">
      <c r="B13" s="135">
        <v>2013</v>
      </c>
      <c r="C13" s="136">
        <v>2</v>
      </c>
      <c r="D13" s="136">
        <v>11</v>
      </c>
      <c r="E13" s="137" t="s">
        <v>9224</v>
      </c>
      <c r="F13" s="138"/>
      <c r="G13" s="138"/>
      <c r="H13" s="138"/>
      <c r="I13" s="138"/>
      <c r="J13" s="138"/>
      <c r="K13" s="138"/>
      <c r="L13" s="138"/>
      <c r="M13" s="139"/>
      <c r="N13" s="134"/>
      <c r="O13" s="134"/>
      <c r="P13" s="134"/>
      <c r="Q13" s="134"/>
      <c r="R13" s="134"/>
      <c r="S13" s="134"/>
      <c r="T13" s="134"/>
      <c r="U13" s="134"/>
      <c r="V13" s="134"/>
      <c r="W13" s="134"/>
    </row>
    <row r="14" spans="1:23" ht="20.100000000000001" customHeight="1">
      <c r="B14" s="135">
        <v>2014</v>
      </c>
      <c r="C14" s="136">
        <v>3</v>
      </c>
      <c r="D14" s="136">
        <v>16</v>
      </c>
      <c r="E14" s="137" t="s">
        <v>9225</v>
      </c>
      <c r="F14" s="138"/>
      <c r="G14" s="138"/>
      <c r="H14" s="138"/>
      <c r="I14" s="138"/>
      <c r="J14" s="138"/>
      <c r="K14" s="138"/>
      <c r="L14" s="138"/>
      <c r="M14" s="139"/>
      <c r="N14" s="134"/>
      <c r="O14" s="134"/>
      <c r="P14" s="134"/>
      <c r="Q14" s="134"/>
      <c r="R14" s="134"/>
      <c r="S14" s="134"/>
      <c r="T14" s="134"/>
      <c r="U14" s="134"/>
      <c r="V14" s="134"/>
      <c r="W14" s="134"/>
    </row>
    <row r="15" spans="1:23" ht="20.100000000000001" customHeight="1">
      <c r="B15" s="135">
        <v>2015</v>
      </c>
      <c r="C15" s="136">
        <v>3</v>
      </c>
      <c r="D15" s="136">
        <v>16</v>
      </c>
      <c r="E15" s="137" t="s">
        <v>9226</v>
      </c>
      <c r="F15" s="138"/>
      <c r="G15" s="138"/>
      <c r="H15" s="138"/>
      <c r="I15" s="138"/>
      <c r="J15" s="138"/>
      <c r="K15" s="138"/>
      <c r="L15" s="138"/>
      <c r="M15" s="139"/>
      <c r="N15" s="134"/>
      <c r="O15" s="134"/>
      <c r="P15" s="134"/>
      <c r="Q15" s="134"/>
      <c r="R15" s="134"/>
      <c r="S15" s="134"/>
      <c r="T15" s="134"/>
      <c r="U15" s="134"/>
      <c r="V15" s="134"/>
      <c r="W15" s="134"/>
    </row>
    <row r="16" spans="1:23" ht="20.100000000000001" customHeight="1">
      <c r="B16" s="135">
        <v>2016</v>
      </c>
      <c r="C16" s="136">
        <v>2</v>
      </c>
      <c r="D16" s="136">
        <v>14</v>
      </c>
      <c r="E16" s="137" t="s">
        <v>9227</v>
      </c>
      <c r="F16" s="138"/>
      <c r="G16" s="138"/>
      <c r="H16" s="138"/>
      <c r="I16" s="138"/>
      <c r="J16" s="138"/>
      <c r="K16" s="138"/>
      <c r="L16" s="138"/>
      <c r="M16" s="139"/>
      <c r="N16" s="134"/>
      <c r="O16" s="134"/>
      <c r="P16" s="134"/>
      <c r="Q16" s="134"/>
      <c r="R16" s="134"/>
      <c r="S16" s="134"/>
      <c r="T16" s="134"/>
      <c r="U16" s="134"/>
      <c r="V16" s="134"/>
      <c r="W16" s="134"/>
    </row>
    <row r="17" spans="1:24" ht="20.100000000000001" customHeight="1">
      <c r="B17" s="135">
        <v>2017</v>
      </c>
      <c r="C17" s="136">
        <v>8</v>
      </c>
      <c r="D17" s="136">
        <v>46</v>
      </c>
      <c r="E17" s="137" t="s">
        <v>9228</v>
      </c>
      <c r="F17" s="138"/>
      <c r="G17" s="138"/>
      <c r="H17" s="138"/>
      <c r="I17" s="138"/>
      <c r="J17" s="138"/>
      <c r="K17" s="138"/>
      <c r="L17" s="138"/>
      <c r="M17" s="139"/>
      <c r="N17" s="134"/>
      <c r="O17" s="134"/>
      <c r="P17" s="134"/>
      <c r="Q17" s="134"/>
      <c r="R17" s="134"/>
      <c r="S17" s="134"/>
      <c r="T17" s="134"/>
      <c r="U17" s="134"/>
      <c r="V17" s="134"/>
      <c r="W17" s="134"/>
    </row>
    <row r="18" spans="1:24" ht="20.100000000000001" customHeight="1">
      <c r="B18" s="135">
        <v>2018</v>
      </c>
      <c r="C18" s="136">
        <v>7</v>
      </c>
      <c r="D18" s="136">
        <v>77</v>
      </c>
      <c r="E18" s="137" t="s">
        <v>9229</v>
      </c>
      <c r="F18" s="138"/>
      <c r="G18" s="138"/>
      <c r="H18" s="138"/>
      <c r="I18" s="138"/>
      <c r="J18" s="138"/>
      <c r="K18" s="138"/>
      <c r="L18" s="138"/>
      <c r="M18" s="139"/>
      <c r="N18" s="147"/>
      <c r="O18" s="134"/>
      <c r="P18" s="134"/>
      <c r="Q18" s="134"/>
      <c r="R18" s="134"/>
      <c r="S18" s="134"/>
      <c r="T18" s="134"/>
      <c r="U18" s="134"/>
      <c r="V18" s="134"/>
      <c r="W18" s="134"/>
    </row>
    <row r="19" spans="1:24" ht="20.100000000000001" customHeight="1">
      <c r="B19" s="135">
        <v>2019</v>
      </c>
      <c r="C19" s="136">
        <f>VLOOKUP($B19,JS派遣回数,2,FALSE)</f>
        <v>6</v>
      </c>
      <c r="D19" s="136">
        <f>VLOOKUP($B19,JS派遣者数,2,FALSE)</f>
        <v>21</v>
      </c>
      <c r="E19" s="137" t="s">
        <v>9230</v>
      </c>
      <c r="F19" s="138"/>
      <c r="G19" s="138"/>
      <c r="H19" s="138"/>
      <c r="I19" s="138"/>
      <c r="J19" s="138"/>
      <c r="K19" s="138"/>
      <c r="L19" s="138"/>
      <c r="M19" s="139"/>
      <c r="N19" s="134"/>
      <c r="O19" s="134"/>
      <c r="P19" s="134"/>
      <c r="Q19" s="134"/>
      <c r="R19" s="134"/>
      <c r="S19" s="134"/>
      <c r="T19" s="134"/>
      <c r="U19" s="134"/>
      <c r="V19" s="134"/>
      <c r="W19" s="134"/>
    </row>
    <row r="20" spans="1:24" ht="20.100000000000001" customHeight="1">
      <c r="B20" s="135">
        <v>2020</v>
      </c>
      <c r="C20" s="136">
        <v>1</v>
      </c>
      <c r="D20" s="136">
        <v>5</v>
      </c>
      <c r="E20" s="137" t="s">
        <v>9231</v>
      </c>
      <c r="F20" s="138"/>
      <c r="G20" s="138"/>
      <c r="H20" s="138"/>
      <c r="I20" s="138"/>
      <c r="J20" s="138"/>
      <c r="K20" s="138"/>
      <c r="L20" s="138"/>
      <c r="M20" s="139"/>
      <c r="N20" s="134" t="s">
        <v>9232</v>
      </c>
      <c r="O20" s="134"/>
      <c r="P20" s="134"/>
      <c r="Q20" s="134"/>
      <c r="R20" s="134"/>
      <c r="S20" s="134"/>
      <c r="T20" s="134"/>
      <c r="U20" s="134"/>
      <c r="V20" s="134"/>
      <c r="W20" s="134"/>
    </row>
    <row r="21" spans="1:24" ht="20.100000000000001" customHeight="1">
      <c r="B21" s="135">
        <v>2021</v>
      </c>
      <c r="C21" s="136">
        <v>3</v>
      </c>
      <c r="D21" s="136">
        <v>21</v>
      </c>
      <c r="E21" s="137" t="s">
        <v>9233</v>
      </c>
      <c r="F21" s="138"/>
      <c r="G21" s="138"/>
      <c r="H21" s="138"/>
      <c r="I21" s="138"/>
      <c r="J21" s="138"/>
      <c r="K21" s="138"/>
      <c r="L21" s="138"/>
      <c r="M21" s="139"/>
      <c r="N21" s="134" t="s">
        <v>9232</v>
      </c>
      <c r="O21" s="134"/>
      <c r="P21" s="134"/>
      <c r="Q21" s="134"/>
      <c r="R21" s="134"/>
      <c r="S21" s="134"/>
      <c r="T21" s="134"/>
      <c r="U21" s="134"/>
      <c r="V21" s="134"/>
      <c r="W21" s="134"/>
    </row>
    <row r="22" spans="1:24" ht="20.100000000000001" customHeight="1">
      <c r="B22" s="135">
        <v>2022</v>
      </c>
      <c r="C22" s="136">
        <v>4</v>
      </c>
      <c r="D22" s="136">
        <v>15</v>
      </c>
      <c r="E22" s="137" t="s">
        <v>9234</v>
      </c>
      <c r="F22" s="138"/>
      <c r="G22" s="138"/>
      <c r="H22" s="138"/>
      <c r="I22" s="138"/>
      <c r="J22" s="138"/>
      <c r="K22" s="138"/>
      <c r="L22" s="138"/>
      <c r="M22" s="139"/>
      <c r="N22" s="134" t="s">
        <v>9232</v>
      </c>
      <c r="O22" s="134"/>
      <c r="P22" s="134"/>
      <c r="Q22" s="134"/>
      <c r="R22" s="134"/>
      <c r="S22" s="134"/>
      <c r="T22" s="134"/>
      <c r="U22" s="134"/>
      <c r="V22" s="134"/>
      <c r="W22" s="134"/>
    </row>
    <row r="23" spans="1:24" ht="20.100000000000001" customHeight="1">
      <c r="B23" s="802">
        <v>2023</v>
      </c>
      <c r="C23" s="1094">
        <v>8</v>
      </c>
      <c r="D23" s="1094">
        <v>53</v>
      </c>
      <c r="E23" s="1095" t="s">
        <v>12450</v>
      </c>
      <c r="F23" s="1096"/>
      <c r="G23" s="1096"/>
      <c r="H23" s="1096"/>
      <c r="I23" s="1096"/>
      <c r="J23" s="1096"/>
      <c r="K23" s="1096"/>
      <c r="L23" s="1096"/>
      <c r="M23" s="1097"/>
      <c r="N23" s="134"/>
      <c r="O23" s="134"/>
      <c r="P23" s="134"/>
      <c r="Q23" s="134"/>
      <c r="R23" s="134"/>
      <c r="S23" s="134"/>
      <c r="T23" s="134"/>
      <c r="U23" s="134"/>
      <c r="V23" s="134"/>
      <c r="W23" s="134"/>
    </row>
    <row r="24" spans="1:24" ht="20.100000000000001" customHeight="1">
      <c r="B24" s="802">
        <v>2024</v>
      </c>
      <c r="C24" s="1094">
        <v>6</v>
      </c>
      <c r="D24" s="1094">
        <v>19</v>
      </c>
      <c r="E24" s="1095" t="s">
        <v>12451</v>
      </c>
      <c r="F24" s="1096"/>
      <c r="G24" s="1096"/>
      <c r="H24" s="1096"/>
      <c r="I24" s="1096"/>
      <c r="J24" s="1096"/>
      <c r="K24" s="1096"/>
      <c r="L24" s="1096"/>
      <c r="M24" s="1097"/>
      <c r="N24" s="134"/>
      <c r="O24" s="134"/>
      <c r="P24" s="134"/>
      <c r="Q24" s="134"/>
      <c r="R24" s="134"/>
      <c r="S24" s="134"/>
      <c r="T24" s="134"/>
      <c r="U24" s="134"/>
      <c r="V24" s="134"/>
      <c r="W24" s="134"/>
    </row>
    <row r="25" spans="1:24" ht="20.100000000000001" customHeight="1">
      <c r="B25" s="802">
        <v>2025</v>
      </c>
      <c r="C25" s="1094">
        <v>5</v>
      </c>
      <c r="D25" s="1094">
        <v>43</v>
      </c>
      <c r="E25" s="1095" t="s">
        <v>12902</v>
      </c>
      <c r="F25" s="1096"/>
      <c r="G25" s="1096"/>
      <c r="H25" s="1096"/>
      <c r="I25" s="1096"/>
      <c r="J25" s="1096"/>
      <c r="K25" s="1096"/>
      <c r="L25" s="1096"/>
      <c r="M25" s="1097"/>
      <c r="N25" s="134"/>
      <c r="O25" s="134"/>
      <c r="P25" s="134"/>
      <c r="Q25" s="134"/>
      <c r="R25" s="134"/>
      <c r="S25" s="134"/>
      <c r="T25" s="134"/>
      <c r="U25" s="134"/>
      <c r="V25" s="134"/>
      <c r="W25" s="134"/>
    </row>
    <row r="26" spans="1:24" ht="20.100000000000001" customHeight="1">
      <c r="B26" s="140"/>
      <c r="C26" s="141"/>
      <c r="D26" s="141"/>
      <c r="E26" s="142"/>
      <c r="F26" s="143"/>
      <c r="G26" s="143"/>
      <c r="H26" s="143"/>
      <c r="I26" s="143"/>
      <c r="J26" s="143"/>
      <c r="K26" s="143"/>
      <c r="L26" s="143"/>
      <c r="M26" s="144"/>
      <c r="N26" s="134"/>
      <c r="O26" s="134"/>
      <c r="P26" s="134"/>
      <c r="Q26" s="134"/>
      <c r="R26" s="134"/>
      <c r="S26" s="134"/>
      <c r="T26" s="134"/>
      <c r="U26" s="134"/>
      <c r="V26" s="134"/>
      <c r="W26" s="134"/>
    </row>
    <row r="27" spans="1:24" ht="20.100000000000001" customHeight="1">
      <c r="B27" s="140" t="s">
        <v>9235</v>
      </c>
      <c r="C27" s="141">
        <f>SUM(C4:C26)</f>
        <v>79</v>
      </c>
      <c r="D27" s="141">
        <f>SUM(D4:D26)</f>
        <v>455</v>
      </c>
      <c r="E27" s="142"/>
      <c r="F27" s="143"/>
      <c r="G27" s="143"/>
      <c r="H27" s="143"/>
      <c r="I27" s="143"/>
      <c r="J27" s="143"/>
      <c r="K27" s="143"/>
      <c r="L27" s="143"/>
      <c r="M27" s="144"/>
      <c r="N27" s="134"/>
      <c r="O27" s="134"/>
      <c r="P27" s="134"/>
      <c r="Q27" s="134"/>
      <c r="R27" s="134"/>
      <c r="S27" s="134"/>
      <c r="T27" s="134"/>
      <c r="U27" s="134"/>
      <c r="V27" s="134"/>
      <c r="W27" s="134"/>
    </row>
    <row r="28" spans="1:24" ht="20.100000000000001" customHeight="1">
      <c r="B28" s="134" t="s">
        <v>9236</v>
      </c>
    </row>
    <row r="30" spans="1:24" ht="20.100000000000001" customHeight="1">
      <c r="A30" s="134" t="s">
        <v>9237</v>
      </c>
      <c r="B30" s="134"/>
      <c r="D30" s="133"/>
      <c r="E30" s="133"/>
      <c r="F30" s="133"/>
      <c r="G30" s="133"/>
      <c r="H30" s="133"/>
    </row>
    <row r="31" spans="1:24" ht="18" customHeight="1">
      <c r="B31" s="145" t="s">
        <v>122</v>
      </c>
      <c r="C31" s="145" t="s">
        <v>603</v>
      </c>
      <c r="D31" s="145" t="s">
        <v>440</v>
      </c>
      <c r="E31" s="145" t="s">
        <v>241</v>
      </c>
      <c r="F31" s="145" t="s">
        <v>240</v>
      </c>
      <c r="G31" s="145" t="s">
        <v>9238</v>
      </c>
      <c r="H31" s="145" t="s">
        <v>243</v>
      </c>
      <c r="I31" s="145" t="s">
        <v>9239</v>
      </c>
      <c r="J31" s="145" t="s">
        <v>247</v>
      </c>
      <c r="K31" s="145" t="s">
        <v>248</v>
      </c>
      <c r="L31" s="145" t="s">
        <v>246</v>
      </c>
      <c r="M31" s="145" t="s">
        <v>245</v>
      </c>
      <c r="N31" s="145" t="s">
        <v>246</v>
      </c>
      <c r="O31" s="145" t="s">
        <v>9240</v>
      </c>
      <c r="P31" s="145" t="s">
        <v>9241</v>
      </c>
      <c r="Q31" s="145" t="s">
        <v>242</v>
      </c>
      <c r="R31" s="145" t="s">
        <v>244</v>
      </c>
      <c r="S31" s="145" t="s">
        <v>9242</v>
      </c>
      <c r="T31" s="145" t="s">
        <v>9243</v>
      </c>
      <c r="U31" s="145" t="s">
        <v>9244</v>
      </c>
      <c r="V31" s="145" t="s">
        <v>9245</v>
      </c>
      <c r="W31" s="145" t="s">
        <v>9246</v>
      </c>
      <c r="X31" s="145" t="s">
        <v>9247</v>
      </c>
    </row>
    <row r="32" spans="1:24" ht="18" customHeight="1">
      <c r="B32" s="128">
        <v>2004</v>
      </c>
      <c r="C32" s="128">
        <f t="shared" ref="C32:C50" si="0">SUM(D32:X32)</f>
        <v>10</v>
      </c>
      <c r="D32" s="128"/>
      <c r="E32" s="128">
        <v>5</v>
      </c>
      <c r="F32" s="128"/>
      <c r="G32" s="128"/>
      <c r="H32" s="128"/>
      <c r="I32" s="128"/>
      <c r="J32" s="128">
        <v>5</v>
      </c>
      <c r="K32" s="128"/>
      <c r="L32" s="128"/>
      <c r="M32" s="128"/>
      <c r="N32" s="128"/>
      <c r="O32" s="128"/>
      <c r="P32" s="128"/>
      <c r="Q32" s="128"/>
      <c r="R32" s="128"/>
      <c r="S32" s="128"/>
      <c r="T32" s="128"/>
      <c r="U32" s="128"/>
      <c r="V32" s="128"/>
      <c r="W32" s="128"/>
      <c r="X32" s="128"/>
    </row>
    <row r="33" spans="2:24" ht="18" customHeight="1">
      <c r="B33" s="135">
        <v>2005</v>
      </c>
      <c r="C33" s="135">
        <f t="shared" si="0"/>
        <v>13</v>
      </c>
      <c r="D33" s="135"/>
      <c r="E33" s="135"/>
      <c r="F33" s="135"/>
      <c r="G33" s="135"/>
      <c r="H33" s="135"/>
      <c r="I33" s="135"/>
      <c r="J33" s="135"/>
      <c r="K33" s="135">
        <v>8</v>
      </c>
      <c r="L33" s="135"/>
      <c r="M33" s="135"/>
      <c r="N33" s="135"/>
      <c r="O33" s="135">
        <v>5</v>
      </c>
      <c r="P33" s="135"/>
      <c r="Q33" s="135"/>
      <c r="R33" s="135"/>
      <c r="S33" s="135"/>
      <c r="T33" s="135"/>
      <c r="U33" s="135"/>
      <c r="V33" s="135"/>
      <c r="W33" s="135"/>
      <c r="X33" s="135"/>
    </row>
    <row r="34" spans="2:24" ht="18" customHeight="1">
      <c r="B34" s="135">
        <v>2006</v>
      </c>
      <c r="C34" s="135">
        <f t="shared" si="0"/>
        <v>17</v>
      </c>
      <c r="D34" s="135">
        <v>10</v>
      </c>
      <c r="E34" s="135"/>
      <c r="F34" s="135">
        <v>7</v>
      </c>
      <c r="G34" s="135"/>
      <c r="H34" s="135"/>
      <c r="I34" s="135"/>
      <c r="J34" s="135"/>
      <c r="K34" s="135"/>
      <c r="L34" s="135"/>
      <c r="M34" s="135"/>
      <c r="N34" s="135"/>
      <c r="O34" s="135"/>
      <c r="P34" s="135"/>
      <c r="Q34" s="135"/>
      <c r="R34" s="135"/>
      <c r="S34" s="135"/>
      <c r="T34" s="135"/>
      <c r="U34" s="135"/>
      <c r="V34" s="135"/>
      <c r="W34" s="135"/>
      <c r="X34" s="135"/>
    </row>
    <row r="35" spans="2:24" ht="18" customHeight="1">
      <c r="B35" s="135">
        <v>2007</v>
      </c>
      <c r="C35" s="135">
        <f t="shared" si="0"/>
        <v>11</v>
      </c>
      <c r="D35" s="135"/>
      <c r="E35" s="135"/>
      <c r="F35" s="135"/>
      <c r="G35" s="135"/>
      <c r="H35" s="135">
        <v>6</v>
      </c>
      <c r="I35" s="135"/>
      <c r="J35" s="135"/>
      <c r="K35" s="135"/>
      <c r="L35" s="135">
        <v>5</v>
      </c>
      <c r="M35" s="135"/>
      <c r="N35" s="135"/>
      <c r="O35" s="135"/>
      <c r="P35" s="135"/>
      <c r="Q35" s="135"/>
      <c r="R35" s="135"/>
      <c r="S35" s="135"/>
      <c r="T35" s="135"/>
      <c r="U35" s="135"/>
      <c r="V35" s="135"/>
      <c r="W35" s="135"/>
      <c r="X35" s="135"/>
    </row>
    <row r="36" spans="2:24" ht="18" customHeight="1">
      <c r="B36" s="135">
        <v>2008</v>
      </c>
      <c r="C36" s="135">
        <f t="shared" si="0"/>
        <v>11</v>
      </c>
      <c r="D36" s="135"/>
      <c r="E36" s="135"/>
      <c r="F36" s="135"/>
      <c r="G36" s="135"/>
      <c r="H36" s="135"/>
      <c r="I36" s="135"/>
      <c r="J36" s="135"/>
      <c r="K36" s="135"/>
      <c r="L36" s="135"/>
      <c r="M36" s="135">
        <v>2</v>
      </c>
      <c r="N36" s="135"/>
      <c r="O36" s="135"/>
      <c r="P36" s="135"/>
      <c r="Q36" s="135"/>
      <c r="R36" s="135"/>
      <c r="S36" s="135">
        <v>3</v>
      </c>
      <c r="T36" s="135"/>
      <c r="U36" s="135">
        <v>6</v>
      </c>
      <c r="V36" s="135"/>
      <c r="W36" s="135"/>
      <c r="X36" s="135"/>
    </row>
    <row r="37" spans="2:24" ht="18" customHeight="1">
      <c r="B37" s="135">
        <v>2009</v>
      </c>
      <c r="C37" s="135">
        <f t="shared" si="0"/>
        <v>6</v>
      </c>
      <c r="D37" s="135"/>
      <c r="E37" s="135"/>
      <c r="F37" s="135"/>
      <c r="G37" s="135"/>
      <c r="H37" s="135"/>
      <c r="I37" s="135"/>
      <c r="J37" s="135"/>
      <c r="K37" s="135"/>
      <c r="L37" s="135"/>
      <c r="M37" s="135"/>
      <c r="N37" s="135"/>
      <c r="O37" s="135"/>
      <c r="P37" s="135">
        <v>3</v>
      </c>
      <c r="Q37" s="135"/>
      <c r="R37" s="135"/>
      <c r="S37" s="135"/>
      <c r="T37" s="135">
        <v>3</v>
      </c>
      <c r="U37" s="135"/>
      <c r="V37" s="135"/>
      <c r="W37" s="135"/>
      <c r="X37" s="135"/>
    </row>
    <row r="38" spans="2:24" ht="18" customHeight="1">
      <c r="B38" s="135">
        <v>2010</v>
      </c>
      <c r="C38" s="135">
        <f t="shared" si="0"/>
        <v>7</v>
      </c>
      <c r="D38" s="135"/>
      <c r="E38" s="135"/>
      <c r="F38" s="135"/>
      <c r="G38" s="135">
        <v>3</v>
      </c>
      <c r="H38" s="135"/>
      <c r="I38" s="135"/>
      <c r="J38" s="135"/>
      <c r="K38" s="135"/>
      <c r="L38" s="135"/>
      <c r="M38" s="135"/>
      <c r="N38" s="135"/>
      <c r="O38" s="135"/>
      <c r="P38" s="135"/>
      <c r="Q38" s="135">
        <v>4</v>
      </c>
      <c r="R38" s="135"/>
      <c r="S38" s="135"/>
      <c r="T38" s="135"/>
      <c r="U38" s="135"/>
      <c r="V38" s="135"/>
      <c r="W38" s="135"/>
      <c r="X38" s="135"/>
    </row>
    <row r="39" spans="2:24" ht="18" customHeight="1">
      <c r="B39" s="135">
        <v>2011</v>
      </c>
      <c r="C39" s="135">
        <f t="shared" si="0"/>
        <v>9</v>
      </c>
      <c r="D39" s="135"/>
      <c r="E39" s="135"/>
      <c r="F39" s="135"/>
      <c r="G39" s="135"/>
      <c r="H39" s="135"/>
      <c r="I39" s="135"/>
      <c r="J39" s="135"/>
      <c r="K39" s="135"/>
      <c r="L39" s="135"/>
      <c r="M39" s="135">
        <v>4</v>
      </c>
      <c r="N39" s="135">
        <v>5</v>
      </c>
      <c r="O39" s="135"/>
      <c r="P39" s="135"/>
      <c r="Q39" s="135"/>
      <c r="R39" s="135"/>
      <c r="S39" s="135"/>
      <c r="T39" s="135"/>
      <c r="U39" s="135"/>
      <c r="V39" s="135"/>
      <c r="W39" s="135"/>
      <c r="X39" s="135"/>
    </row>
    <row r="40" spans="2:24" ht="18" customHeight="1">
      <c r="B40" s="135">
        <v>2012</v>
      </c>
      <c r="C40" s="135">
        <f t="shared" si="0"/>
        <v>14</v>
      </c>
      <c r="D40" s="135"/>
      <c r="E40" s="135"/>
      <c r="F40" s="135"/>
      <c r="G40" s="135"/>
      <c r="H40" s="135"/>
      <c r="I40" s="135"/>
      <c r="J40" s="135"/>
      <c r="K40" s="135">
        <v>4</v>
      </c>
      <c r="L40" s="135"/>
      <c r="M40" s="135"/>
      <c r="N40" s="135">
        <v>5</v>
      </c>
      <c r="O40" s="135"/>
      <c r="P40" s="135"/>
      <c r="Q40" s="135"/>
      <c r="R40" s="135">
        <v>5</v>
      </c>
      <c r="S40" s="135"/>
      <c r="T40" s="135"/>
      <c r="U40" s="135"/>
      <c r="V40" s="135"/>
      <c r="W40" s="135"/>
      <c r="X40" s="135"/>
    </row>
    <row r="41" spans="2:24" ht="18" customHeight="1">
      <c r="B41" s="135">
        <v>2013</v>
      </c>
      <c r="C41" s="135">
        <f t="shared" si="0"/>
        <v>11</v>
      </c>
      <c r="D41" s="135"/>
      <c r="E41" s="135"/>
      <c r="F41" s="135"/>
      <c r="G41" s="135"/>
      <c r="H41" s="135"/>
      <c r="I41" s="135"/>
      <c r="J41" s="135"/>
      <c r="K41" s="135">
        <v>7</v>
      </c>
      <c r="L41" s="135"/>
      <c r="M41" s="135">
        <v>4</v>
      </c>
      <c r="N41" s="135"/>
      <c r="O41" s="135"/>
      <c r="P41" s="135"/>
      <c r="Q41" s="135"/>
      <c r="R41" s="135"/>
      <c r="S41" s="135"/>
      <c r="T41" s="135"/>
      <c r="U41" s="135"/>
      <c r="V41" s="135"/>
      <c r="W41" s="135"/>
      <c r="X41" s="135"/>
    </row>
    <row r="42" spans="2:24" ht="18" customHeight="1">
      <c r="B42" s="135">
        <v>2014</v>
      </c>
      <c r="C42" s="135">
        <f t="shared" si="0"/>
        <v>16</v>
      </c>
      <c r="D42" s="135"/>
      <c r="E42" s="135"/>
      <c r="F42" s="135"/>
      <c r="G42" s="135"/>
      <c r="H42" s="135"/>
      <c r="I42" s="135"/>
      <c r="J42" s="135">
        <v>7</v>
      </c>
      <c r="K42" s="135">
        <v>3</v>
      </c>
      <c r="L42" s="135"/>
      <c r="M42" s="135"/>
      <c r="N42" s="135">
        <v>6</v>
      </c>
      <c r="O42" s="135"/>
      <c r="P42" s="135"/>
      <c r="Q42" s="135"/>
      <c r="R42" s="135"/>
      <c r="S42" s="135"/>
      <c r="T42" s="135"/>
      <c r="U42" s="135"/>
      <c r="V42" s="135"/>
      <c r="W42" s="135"/>
      <c r="X42" s="135"/>
    </row>
    <row r="43" spans="2:24" ht="18" customHeight="1">
      <c r="B43" s="135">
        <v>2015</v>
      </c>
      <c r="C43" s="135">
        <f t="shared" si="0"/>
        <v>16</v>
      </c>
      <c r="D43" s="135"/>
      <c r="E43" s="135"/>
      <c r="F43" s="135"/>
      <c r="G43" s="135"/>
      <c r="H43" s="135"/>
      <c r="I43" s="135">
        <v>6</v>
      </c>
      <c r="J43" s="135">
        <v>5</v>
      </c>
      <c r="K43" s="135"/>
      <c r="L43" s="135"/>
      <c r="M43" s="135"/>
      <c r="N43" s="135"/>
      <c r="O43" s="135">
        <v>5</v>
      </c>
      <c r="P43" s="135"/>
      <c r="Q43" s="135"/>
      <c r="R43" s="135"/>
      <c r="S43" s="135"/>
      <c r="T43" s="135"/>
      <c r="U43" s="135"/>
      <c r="V43" s="135"/>
      <c r="W43" s="135"/>
      <c r="X43" s="135"/>
    </row>
    <row r="44" spans="2:24" ht="18" customHeight="1">
      <c r="B44" s="135">
        <v>2016</v>
      </c>
      <c r="C44" s="135">
        <f t="shared" si="0"/>
        <v>14</v>
      </c>
      <c r="D44" s="135"/>
      <c r="E44" s="135"/>
      <c r="F44" s="135"/>
      <c r="G44" s="135"/>
      <c r="H44" s="135"/>
      <c r="I44" s="135"/>
      <c r="J44" s="135"/>
      <c r="K44" s="135"/>
      <c r="L44" s="135"/>
      <c r="M44" s="135">
        <v>14</v>
      </c>
      <c r="N44" s="135"/>
      <c r="O44" s="135"/>
      <c r="P44" s="135"/>
      <c r="Q44" s="135"/>
      <c r="R44" s="135"/>
      <c r="S44" s="135"/>
      <c r="T44" s="135"/>
      <c r="U44" s="135"/>
      <c r="V44" s="135"/>
      <c r="W44" s="135"/>
      <c r="X44" s="135"/>
    </row>
    <row r="45" spans="2:24" ht="18" customHeight="1">
      <c r="B45" s="135">
        <v>2017</v>
      </c>
      <c r="C45" s="135">
        <f t="shared" si="0"/>
        <v>46</v>
      </c>
      <c r="D45" s="135">
        <v>8</v>
      </c>
      <c r="E45" s="135"/>
      <c r="F45" s="135"/>
      <c r="G45" s="135"/>
      <c r="H45" s="135">
        <v>10</v>
      </c>
      <c r="I45" s="135">
        <v>9</v>
      </c>
      <c r="J45" s="135"/>
      <c r="K45" s="135">
        <v>3</v>
      </c>
      <c r="L45" s="135"/>
      <c r="M45" s="135"/>
      <c r="N45" s="135"/>
      <c r="O45" s="135"/>
      <c r="P45" s="135">
        <v>9</v>
      </c>
      <c r="Q45" s="135">
        <v>7</v>
      </c>
      <c r="R45" s="135"/>
      <c r="S45" s="135"/>
      <c r="T45" s="135"/>
      <c r="U45" s="135"/>
      <c r="V45" s="135"/>
      <c r="W45" s="135"/>
      <c r="X45" s="135"/>
    </row>
    <row r="46" spans="2:24" ht="18" customHeight="1">
      <c r="B46" s="135">
        <v>2018</v>
      </c>
      <c r="C46" s="135">
        <f t="shared" si="0"/>
        <v>77</v>
      </c>
      <c r="D46" s="135">
        <v>54</v>
      </c>
      <c r="E46" s="135"/>
      <c r="F46" s="135"/>
      <c r="G46" s="135"/>
      <c r="H46" s="135"/>
      <c r="I46" s="135">
        <v>3</v>
      </c>
      <c r="J46" s="135"/>
      <c r="K46" s="135">
        <v>5</v>
      </c>
      <c r="L46" s="135">
        <v>4</v>
      </c>
      <c r="M46" s="135">
        <v>6</v>
      </c>
      <c r="N46" s="135"/>
      <c r="O46" s="135"/>
      <c r="P46" s="135"/>
      <c r="Q46" s="135"/>
      <c r="R46" s="135"/>
      <c r="S46" s="135"/>
      <c r="T46" s="135"/>
      <c r="U46" s="135"/>
      <c r="V46" s="135">
        <v>5</v>
      </c>
      <c r="W46" s="135"/>
      <c r="X46" s="135"/>
    </row>
    <row r="47" spans="2:24" ht="18" customHeight="1">
      <c r="B47" s="135">
        <v>2019</v>
      </c>
      <c r="C47" s="135">
        <f t="shared" si="0"/>
        <v>21</v>
      </c>
      <c r="D47" s="135"/>
      <c r="E47" s="135">
        <v>8</v>
      </c>
      <c r="F47" s="135"/>
      <c r="G47" s="135"/>
      <c r="H47" s="135">
        <v>2</v>
      </c>
      <c r="I47" s="135">
        <v>10</v>
      </c>
      <c r="J47" s="135"/>
      <c r="K47" s="135">
        <v>1</v>
      </c>
      <c r="L47" s="135"/>
      <c r="M47" s="135"/>
      <c r="N47" s="135"/>
      <c r="O47" s="135"/>
      <c r="P47" s="135"/>
      <c r="Q47" s="135"/>
      <c r="R47" s="135"/>
      <c r="S47" s="135"/>
      <c r="T47" s="135"/>
      <c r="U47" s="135"/>
      <c r="V47" s="135"/>
      <c r="W47" s="135"/>
      <c r="X47" s="135"/>
    </row>
    <row r="48" spans="2:24" ht="18" customHeight="1">
      <c r="B48" s="135">
        <v>2020</v>
      </c>
      <c r="C48" s="135">
        <f t="shared" si="0"/>
        <v>5</v>
      </c>
      <c r="D48" s="135"/>
      <c r="E48" s="135">
        <v>5</v>
      </c>
      <c r="F48" s="135"/>
      <c r="G48" s="135"/>
      <c r="H48" s="135"/>
      <c r="I48" s="135"/>
      <c r="J48" s="135"/>
      <c r="K48" s="135"/>
      <c r="L48" s="135"/>
      <c r="M48" s="135"/>
      <c r="N48" s="135"/>
      <c r="O48" s="135"/>
      <c r="P48" s="135"/>
      <c r="Q48" s="135"/>
      <c r="R48" s="135"/>
      <c r="S48" s="135"/>
      <c r="T48" s="135"/>
      <c r="U48" s="135"/>
      <c r="V48" s="135"/>
      <c r="W48" s="135"/>
      <c r="X48" s="135"/>
    </row>
    <row r="49" spans="1:25" ht="18" customHeight="1">
      <c r="B49" s="135">
        <v>2021</v>
      </c>
      <c r="C49" s="135">
        <f t="shared" si="0"/>
        <v>21</v>
      </c>
      <c r="D49" s="135">
        <v>6</v>
      </c>
      <c r="E49" s="135"/>
      <c r="F49" s="135"/>
      <c r="G49" s="135"/>
      <c r="H49" s="135"/>
      <c r="I49" s="135"/>
      <c r="J49" s="135"/>
      <c r="K49" s="135">
        <v>4</v>
      </c>
      <c r="L49" s="135"/>
      <c r="M49" s="135"/>
      <c r="N49" s="135"/>
      <c r="O49" s="135"/>
      <c r="P49" s="135"/>
      <c r="Q49" s="135"/>
      <c r="R49" s="135"/>
      <c r="S49" s="135"/>
      <c r="T49" s="135"/>
      <c r="U49" s="135"/>
      <c r="V49" s="135"/>
      <c r="W49" s="135">
        <v>11</v>
      </c>
      <c r="X49" s="135"/>
    </row>
    <row r="50" spans="1:25" ht="18" customHeight="1">
      <c r="B50" s="135">
        <v>2022</v>
      </c>
      <c r="C50" s="135">
        <f t="shared" si="0"/>
        <v>15</v>
      </c>
      <c r="D50" s="135"/>
      <c r="E50" s="135">
        <v>4</v>
      </c>
      <c r="F50" s="135"/>
      <c r="G50" s="135"/>
      <c r="H50" s="135"/>
      <c r="I50" s="135"/>
      <c r="J50" s="135"/>
      <c r="K50" s="135"/>
      <c r="L50" s="135"/>
      <c r="M50" s="135"/>
      <c r="N50" s="135"/>
      <c r="O50" s="135"/>
      <c r="P50" s="135"/>
      <c r="Q50" s="135"/>
      <c r="R50" s="135"/>
      <c r="S50" s="135"/>
      <c r="T50" s="135"/>
      <c r="U50" s="135"/>
      <c r="V50" s="135"/>
      <c r="W50" s="135">
        <v>5</v>
      </c>
      <c r="X50" s="135">
        <v>6</v>
      </c>
    </row>
    <row r="51" spans="1:25" ht="18" customHeight="1">
      <c r="B51" s="802">
        <v>2023</v>
      </c>
      <c r="C51" s="135">
        <f>SUM(D51:X51)</f>
        <v>50</v>
      </c>
      <c r="D51" s="802"/>
      <c r="E51" s="802">
        <v>21</v>
      </c>
      <c r="F51" s="802"/>
      <c r="G51" s="802"/>
      <c r="H51" s="802">
        <v>1</v>
      </c>
      <c r="I51" s="802"/>
      <c r="J51" s="802">
        <v>9</v>
      </c>
      <c r="K51" s="802"/>
      <c r="L51" s="802">
        <v>2</v>
      </c>
      <c r="M51" s="802"/>
      <c r="N51" s="802">
        <v>6</v>
      </c>
      <c r="O51" s="802"/>
      <c r="P51" s="802"/>
      <c r="Q51" s="802"/>
      <c r="R51" s="802">
        <v>9</v>
      </c>
      <c r="S51" s="802"/>
      <c r="T51" s="802"/>
      <c r="U51" s="802"/>
      <c r="V51" s="802"/>
      <c r="W51" s="802">
        <v>2</v>
      </c>
      <c r="X51" s="802"/>
    </row>
    <row r="52" spans="1:25" ht="18" customHeight="1">
      <c r="B52" s="802">
        <v>2024</v>
      </c>
      <c r="C52" s="135">
        <f>SUM(D52:X52)</f>
        <v>19</v>
      </c>
      <c r="D52" s="802"/>
      <c r="E52" s="802"/>
      <c r="F52" s="802"/>
      <c r="G52" s="802"/>
      <c r="H52" s="802">
        <v>4</v>
      </c>
      <c r="I52" s="802"/>
      <c r="J52" s="802">
        <v>1</v>
      </c>
      <c r="K52" s="802"/>
      <c r="L52" s="802"/>
      <c r="M52" s="802">
        <v>4</v>
      </c>
      <c r="N52" s="802"/>
      <c r="O52" s="802"/>
      <c r="P52" s="802"/>
      <c r="Q52" s="802">
        <v>3</v>
      </c>
      <c r="R52" s="802"/>
      <c r="S52" s="802"/>
      <c r="T52" s="802"/>
      <c r="U52" s="802"/>
      <c r="V52" s="802">
        <v>3</v>
      </c>
      <c r="W52" s="802">
        <v>4</v>
      </c>
      <c r="X52" s="802"/>
      <c r="Y52" s="134" t="s">
        <v>12449</v>
      </c>
    </row>
    <row r="53" spans="1:25" ht="18" customHeight="1">
      <c r="B53" s="802">
        <v>2025</v>
      </c>
      <c r="C53" s="135">
        <f>SUM(D53:X53)</f>
        <v>43</v>
      </c>
      <c r="D53" s="802"/>
      <c r="E53" s="802">
        <v>17</v>
      </c>
      <c r="F53" s="802">
        <v>15</v>
      </c>
      <c r="G53" s="802"/>
      <c r="H53" s="802"/>
      <c r="I53" s="802">
        <v>3</v>
      </c>
      <c r="J53" s="802"/>
      <c r="K53" s="802"/>
      <c r="L53" s="802"/>
      <c r="M53" s="802"/>
      <c r="N53" s="802"/>
      <c r="O53" s="802"/>
      <c r="P53" s="802"/>
      <c r="Q53" s="802"/>
      <c r="R53" s="802">
        <v>4</v>
      </c>
      <c r="S53" s="802"/>
      <c r="T53" s="802"/>
      <c r="U53" s="802"/>
      <c r="V53" s="802"/>
      <c r="W53" s="802">
        <v>4</v>
      </c>
      <c r="X53" s="802"/>
      <c r="Y53" s="134"/>
    </row>
    <row r="54" spans="1:25" ht="18" customHeight="1">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134"/>
    </row>
    <row r="55" spans="1:25" ht="18" customHeight="1">
      <c r="B55" s="140"/>
      <c r="C55" s="140"/>
      <c r="D55" s="140"/>
      <c r="E55" s="140"/>
      <c r="F55" s="140"/>
      <c r="G55" s="140"/>
      <c r="H55" s="140"/>
      <c r="I55" s="140"/>
      <c r="J55" s="140"/>
      <c r="K55" s="140"/>
      <c r="L55" s="140"/>
      <c r="M55" s="140"/>
      <c r="N55" s="140"/>
      <c r="O55" s="140"/>
      <c r="P55" s="140"/>
      <c r="Q55" s="140"/>
      <c r="R55" s="140"/>
      <c r="S55" s="140"/>
      <c r="T55" s="140"/>
      <c r="U55" s="140"/>
      <c r="V55" s="140"/>
      <c r="W55" s="140"/>
      <c r="X55" s="140"/>
    </row>
    <row r="56" spans="1:25" ht="18" customHeight="1">
      <c r="B56" s="140" t="s">
        <v>9235</v>
      </c>
      <c r="C56" s="140">
        <f t="shared" ref="C56:X56" si="1">SUM(C32:C55)</f>
        <v>452</v>
      </c>
      <c r="D56" s="140">
        <f t="shared" si="1"/>
        <v>78</v>
      </c>
      <c r="E56" s="140">
        <f t="shared" si="1"/>
        <v>60</v>
      </c>
      <c r="F56" s="140">
        <f t="shared" si="1"/>
        <v>22</v>
      </c>
      <c r="G56" s="140">
        <f t="shared" si="1"/>
        <v>3</v>
      </c>
      <c r="H56" s="140">
        <f t="shared" si="1"/>
        <v>23</v>
      </c>
      <c r="I56" s="140">
        <f t="shared" si="1"/>
        <v>31</v>
      </c>
      <c r="J56" s="140">
        <f t="shared" si="1"/>
        <v>27</v>
      </c>
      <c r="K56" s="140">
        <f t="shared" si="1"/>
        <v>35</v>
      </c>
      <c r="L56" s="140">
        <f t="shared" si="1"/>
        <v>11</v>
      </c>
      <c r="M56" s="140">
        <f t="shared" si="1"/>
        <v>34</v>
      </c>
      <c r="N56" s="140">
        <f t="shared" si="1"/>
        <v>22</v>
      </c>
      <c r="O56" s="140">
        <f t="shared" si="1"/>
        <v>10</v>
      </c>
      <c r="P56" s="140">
        <f t="shared" si="1"/>
        <v>12</v>
      </c>
      <c r="Q56" s="140">
        <f t="shared" si="1"/>
        <v>14</v>
      </c>
      <c r="R56" s="140">
        <f t="shared" si="1"/>
        <v>18</v>
      </c>
      <c r="S56" s="140">
        <f t="shared" si="1"/>
        <v>3</v>
      </c>
      <c r="T56" s="140">
        <f t="shared" si="1"/>
        <v>3</v>
      </c>
      <c r="U56" s="140">
        <f t="shared" si="1"/>
        <v>6</v>
      </c>
      <c r="V56" s="140">
        <f t="shared" si="1"/>
        <v>8</v>
      </c>
      <c r="W56" s="140">
        <f t="shared" si="1"/>
        <v>26</v>
      </c>
      <c r="X56" s="140">
        <f t="shared" si="1"/>
        <v>6</v>
      </c>
    </row>
    <row r="57" spans="1:25" ht="20.100000000000001" customHeight="1">
      <c r="C57" s="127"/>
      <c r="D57" s="133"/>
      <c r="E57" s="133"/>
      <c r="F57" s="133"/>
      <c r="G57" s="133"/>
      <c r="H57" s="133"/>
    </row>
    <row r="58" spans="1:25" ht="20.100000000000001" customHeight="1">
      <c r="A58" s="134" t="s">
        <v>9248</v>
      </c>
      <c r="B58" s="134"/>
      <c r="D58" s="133"/>
      <c r="E58" s="133"/>
      <c r="F58" s="133"/>
      <c r="G58" s="133"/>
      <c r="H58" s="133"/>
    </row>
    <row r="59" spans="1:25" ht="18" customHeight="1">
      <c r="B59" s="145" t="s">
        <v>122</v>
      </c>
      <c r="C59" s="145" t="s">
        <v>603</v>
      </c>
      <c r="D59" s="145" t="s">
        <v>440</v>
      </c>
      <c r="E59" s="145" t="s">
        <v>241</v>
      </c>
      <c r="F59" s="145" t="s">
        <v>240</v>
      </c>
      <c r="G59" s="145" t="s">
        <v>9238</v>
      </c>
      <c r="H59" s="145" t="s">
        <v>243</v>
      </c>
      <c r="I59" s="145" t="s">
        <v>9239</v>
      </c>
      <c r="J59" s="145" t="s">
        <v>247</v>
      </c>
      <c r="K59" s="145" t="s">
        <v>248</v>
      </c>
      <c r="L59" s="145" t="s">
        <v>246</v>
      </c>
      <c r="M59" s="145" t="s">
        <v>245</v>
      </c>
      <c r="N59" s="145" t="s">
        <v>246</v>
      </c>
      <c r="O59" s="145" t="s">
        <v>9240</v>
      </c>
      <c r="P59" s="145" t="s">
        <v>9241</v>
      </c>
      <c r="Q59" s="145" t="s">
        <v>242</v>
      </c>
      <c r="R59" s="145" t="s">
        <v>244</v>
      </c>
      <c r="S59" s="145" t="s">
        <v>9242</v>
      </c>
      <c r="T59" s="145" t="s">
        <v>9243</v>
      </c>
      <c r="U59" s="145" t="s">
        <v>9244</v>
      </c>
      <c r="V59" s="145" t="s">
        <v>9245</v>
      </c>
      <c r="W59" s="145" t="s">
        <v>9246</v>
      </c>
      <c r="X59" s="145" t="s">
        <v>9247</v>
      </c>
    </row>
    <row r="60" spans="1:25" ht="18" customHeight="1">
      <c r="B60" s="128">
        <v>2004</v>
      </c>
      <c r="C60" s="128">
        <f t="shared" ref="C60:C77" si="2">SUM(D60:X60)</f>
        <v>2</v>
      </c>
      <c r="D60" s="128"/>
      <c r="E60" s="128">
        <v>1</v>
      </c>
      <c r="F60" s="128"/>
      <c r="G60" s="128"/>
      <c r="H60" s="128"/>
      <c r="I60" s="128"/>
      <c r="J60" s="128">
        <v>1</v>
      </c>
      <c r="K60" s="128"/>
      <c r="L60" s="128"/>
      <c r="M60" s="128"/>
      <c r="N60" s="128"/>
      <c r="O60" s="128"/>
      <c r="P60" s="128"/>
      <c r="Q60" s="128"/>
      <c r="R60" s="128"/>
      <c r="S60" s="128"/>
      <c r="T60" s="128"/>
      <c r="U60" s="128"/>
      <c r="V60" s="128"/>
      <c r="W60" s="128"/>
      <c r="X60" s="128"/>
    </row>
    <row r="61" spans="1:25" ht="18" customHeight="1">
      <c r="B61" s="135">
        <v>2005</v>
      </c>
      <c r="C61" s="135">
        <f t="shared" si="2"/>
        <v>2</v>
      </c>
      <c r="D61" s="135"/>
      <c r="E61" s="135"/>
      <c r="F61" s="135"/>
      <c r="G61" s="135"/>
      <c r="H61" s="135"/>
      <c r="I61" s="135"/>
      <c r="J61" s="135"/>
      <c r="K61" s="135">
        <v>1</v>
      </c>
      <c r="L61" s="135"/>
      <c r="M61" s="135"/>
      <c r="N61" s="135"/>
      <c r="O61" s="135">
        <v>1</v>
      </c>
      <c r="P61" s="135"/>
      <c r="Q61" s="135"/>
      <c r="R61" s="135"/>
      <c r="S61" s="135"/>
      <c r="T61" s="135"/>
      <c r="U61" s="135"/>
      <c r="V61" s="135"/>
      <c r="W61" s="135"/>
      <c r="X61" s="135"/>
    </row>
    <row r="62" spans="1:25" ht="18" customHeight="1">
      <c r="B62" s="135">
        <v>2006</v>
      </c>
      <c r="C62" s="135">
        <f t="shared" si="2"/>
        <v>3</v>
      </c>
      <c r="D62" s="135">
        <v>2</v>
      </c>
      <c r="E62" s="135"/>
      <c r="F62" s="135">
        <v>1</v>
      </c>
      <c r="G62" s="135"/>
      <c r="H62" s="135"/>
      <c r="I62" s="135"/>
      <c r="J62" s="135"/>
      <c r="K62" s="135"/>
      <c r="L62" s="135"/>
      <c r="M62" s="135"/>
      <c r="N62" s="135"/>
      <c r="O62" s="135"/>
      <c r="P62" s="135"/>
      <c r="Q62" s="135"/>
      <c r="R62" s="135"/>
      <c r="S62" s="135"/>
      <c r="T62" s="135"/>
      <c r="U62" s="135"/>
      <c r="V62" s="135"/>
      <c r="W62" s="135"/>
      <c r="X62" s="135"/>
    </row>
    <row r="63" spans="1:25" ht="18" customHeight="1">
      <c r="B63" s="135">
        <v>2007</v>
      </c>
      <c r="C63" s="135">
        <f t="shared" si="2"/>
        <v>2</v>
      </c>
      <c r="D63" s="135"/>
      <c r="E63" s="135"/>
      <c r="F63" s="135"/>
      <c r="G63" s="135"/>
      <c r="H63" s="135">
        <v>1</v>
      </c>
      <c r="I63" s="135"/>
      <c r="J63" s="135"/>
      <c r="K63" s="135"/>
      <c r="L63" s="135">
        <v>1</v>
      </c>
      <c r="M63" s="135"/>
      <c r="N63" s="135"/>
      <c r="O63" s="135"/>
      <c r="P63" s="135"/>
      <c r="Q63" s="135"/>
      <c r="R63" s="135"/>
      <c r="S63" s="135"/>
      <c r="T63" s="135"/>
      <c r="U63" s="135"/>
      <c r="V63" s="135"/>
      <c r="W63" s="135"/>
      <c r="X63" s="135"/>
    </row>
    <row r="64" spans="1:25" ht="18" customHeight="1">
      <c r="B64" s="135">
        <v>2008</v>
      </c>
      <c r="C64" s="135">
        <f t="shared" si="2"/>
        <v>3</v>
      </c>
      <c r="D64" s="135"/>
      <c r="E64" s="135"/>
      <c r="F64" s="135"/>
      <c r="G64" s="135"/>
      <c r="H64" s="135"/>
      <c r="I64" s="135"/>
      <c r="J64" s="135"/>
      <c r="K64" s="135"/>
      <c r="L64" s="135"/>
      <c r="M64" s="135">
        <v>1</v>
      </c>
      <c r="N64" s="135"/>
      <c r="O64" s="135"/>
      <c r="P64" s="135"/>
      <c r="Q64" s="135"/>
      <c r="R64" s="135"/>
      <c r="S64" s="135">
        <v>1</v>
      </c>
      <c r="T64" s="135"/>
      <c r="U64" s="135">
        <v>1</v>
      </c>
      <c r="V64" s="135"/>
      <c r="W64" s="135"/>
      <c r="X64" s="135"/>
    </row>
    <row r="65" spans="2:25" ht="18" customHeight="1">
      <c r="B65" s="135">
        <v>2009</v>
      </c>
      <c r="C65" s="135">
        <f t="shared" si="2"/>
        <v>2</v>
      </c>
      <c r="D65" s="135"/>
      <c r="E65" s="135"/>
      <c r="F65" s="135"/>
      <c r="G65" s="135"/>
      <c r="H65" s="135"/>
      <c r="I65" s="135"/>
      <c r="J65" s="135"/>
      <c r="K65" s="135"/>
      <c r="L65" s="135"/>
      <c r="M65" s="135"/>
      <c r="N65" s="135"/>
      <c r="O65" s="135"/>
      <c r="P65" s="135">
        <v>1</v>
      </c>
      <c r="Q65" s="135"/>
      <c r="R65" s="135"/>
      <c r="S65" s="135"/>
      <c r="T65" s="135">
        <v>1</v>
      </c>
      <c r="U65" s="135"/>
      <c r="V65" s="135"/>
      <c r="W65" s="135"/>
      <c r="X65" s="135"/>
    </row>
    <row r="66" spans="2:25" ht="18" customHeight="1">
      <c r="B66" s="135">
        <v>2010</v>
      </c>
      <c r="C66" s="135">
        <f t="shared" si="2"/>
        <v>2</v>
      </c>
      <c r="D66" s="135"/>
      <c r="E66" s="135"/>
      <c r="F66" s="135"/>
      <c r="G66" s="135">
        <v>1</v>
      </c>
      <c r="H66" s="135"/>
      <c r="I66" s="135"/>
      <c r="J66" s="135"/>
      <c r="K66" s="135"/>
      <c r="L66" s="135"/>
      <c r="M66" s="135"/>
      <c r="N66" s="135"/>
      <c r="O66" s="135"/>
      <c r="P66" s="135"/>
      <c r="Q66" s="135">
        <v>1</v>
      </c>
      <c r="R66" s="135"/>
      <c r="S66" s="135"/>
      <c r="T66" s="135"/>
      <c r="U66" s="135"/>
      <c r="V66" s="135"/>
      <c r="W66" s="135"/>
      <c r="X66" s="135"/>
    </row>
    <row r="67" spans="2:25" ht="18" customHeight="1">
      <c r="B67" s="135">
        <v>2011</v>
      </c>
      <c r="C67" s="135">
        <f t="shared" si="2"/>
        <v>2</v>
      </c>
      <c r="D67" s="135"/>
      <c r="E67" s="135"/>
      <c r="F67" s="135"/>
      <c r="G67" s="135"/>
      <c r="H67" s="135"/>
      <c r="I67" s="135"/>
      <c r="J67" s="135"/>
      <c r="K67" s="135"/>
      <c r="L67" s="135">
        <v>1</v>
      </c>
      <c r="M67" s="135">
        <v>1</v>
      </c>
      <c r="N67" s="135"/>
      <c r="O67" s="135"/>
      <c r="P67" s="135"/>
      <c r="Q67" s="135"/>
      <c r="R67" s="135"/>
      <c r="S67" s="135"/>
      <c r="T67" s="135"/>
      <c r="U67" s="135"/>
      <c r="V67" s="135"/>
      <c r="W67" s="135"/>
      <c r="X67" s="135"/>
    </row>
    <row r="68" spans="2:25" ht="18" customHeight="1">
      <c r="B68" s="135">
        <v>2012</v>
      </c>
      <c r="C68" s="135">
        <f t="shared" si="2"/>
        <v>3</v>
      </c>
      <c r="D68" s="135"/>
      <c r="E68" s="135"/>
      <c r="F68" s="135"/>
      <c r="G68" s="135"/>
      <c r="H68" s="135"/>
      <c r="I68" s="135"/>
      <c r="J68" s="135"/>
      <c r="K68" s="135">
        <v>1</v>
      </c>
      <c r="L68" s="135">
        <v>1</v>
      </c>
      <c r="M68" s="135"/>
      <c r="N68" s="135"/>
      <c r="O68" s="135"/>
      <c r="P68" s="135"/>
      <c r="Q68" s="135"/>
      <c r="R68" s="135">
        <v>1</v>
      </c>
      <c r="S68" s="135"/>
      <c r="T68" s="135"/>
      <c r="U68" s="135"/>
      <c r="V68" s="135"/>
      <c r="W68" s="135"/>
      <c r="X68" s="135"/>
    </row>
    <row r="69" spans="2:25" ht="18" customHeight="1">
      <c r="B69" s="135">
        <v>2013</v>
      </c>
      <c r="C69" s="135">
        <f t="shared" si="2"/>
        <v>2</v>
      </c>
      <c r="D69" s="135"/>
      <c r="E69" s="135"/>
      <c r="F69" s="135"/>
      <c r="G69" s="135"/>
      <c r="H69" s="135"/>
      <c r="I69" s="135"/>
      <c r="J69" s="135"/>
      <c r="K69" s="135">
        <v>1</v>
      </c>
      <c r="L69" s="135"/>
      <c r="M69" s="135">
        <v>1</v>
      </c>
      <c r="N69" s="135"/>
      <c r="O69" s="135"/>
      <c r="P69" s="135"/>
      <c r="Q69" s="135"/>
      <c r="R69" s="135"/>
      <c r="S69" s="135"/>
      <c r="T69" s="135"/>
      <c r="U69" s="135"/>
      <c r="V69" s="135"/>
      <c r="W69" s="135"/>
      <c r="X69" s="135"/>
    </row>
    <row r="70" spans="2:25" ht="18" customHeight="1">
      <c r="B70" s="135">
        <v>2014</v>
      </c>
      <c r="C70" s="135">
        <f t="shared" si="2"/>
        <v>3</v>
      </c>
      <c r="D70" s="135"/>
      <c r="E70" s="135"/>
      <c r="F70" s="135"/>
      <c r="G70" s="135"/>
      <c r="H70" s="135"/>
      <c r="I70" s="135"/>
      <c r="J70" s="135">
        <v>1</v>
      </c>
      <c r="K70" s="135">
        <v>1</v>
      </c>
      <c r="L70" s="135">
        <v>1</v>
      </c>
      <c r="M70" s="135"/>
      <c r="N70" s="135"/>
      <c r="O70" s="135"/>
      <c r="P70" s="135"/>
      <c r="Q70" s="135"/>
      <c r="R70" s="135"/>
      <c r="S70" s="135"/>
      <c r="T70" s="135"/>
      <c r="U70" s="135"/>
      <c r="V70" s="135"/>
      <c r="W70" s="135"/>
      <c r="X70" s="135"/>
    </row>
    <row r="71" spans="2:25" ht="18" customHeight="1">
      <c r="B71" s="135">
        <v>2015</v>
      </c>
      <c r="C71" s="135">
        <f t="shared" si="2"/>
        <v>3</v>
      </c>
      <c r="D71" s="135"/>
      <c r="E71" s="135"/>
      <c r="F71" s="135"/>
      <c r="G71" s="135"/>
      <c r="H71" s="135"/>
      <c r="I71" s="135">
        <v>1</v>
      </c>
      <c r="J71" s="135">
        <v>1</v>
      </c>
      <c r="K71" s="135"/>
      <c r="L71" s="135"/>
      <c r="M71" s="135"/>
      <c r="N71" s="135"/>
      <c r="O71" s="135">
        <v>1</v>
      </c>
      <c r="P71" s="135"/>
      <c r="Q71" s="135"/>
      <c r="R71" s="135"/>
      <c r="S71" s="135"/>
      <c r="T71" s="135"/>
      <c r="U71" s="135"/>
      <c r="V71" s="135"/>
      <c r="W71" s="135"/>
      <c r="X71" s="135"/>
    </row>
    <row r="72" spans="2:25" ht="18" customHeight="1">
      <c r="B72" s="135">
        <v>2016</v>
      </c>
      <c r="C72" s="135">
        <f t="shared" si="2"/>
        <v>1</v>
      </c>
      <c r="D72" s="135"/>
      <c r="E72" s="135"/>
      <c r="F72" s="135"/>
      <c r="G72" s="135"/>
      <c r="H72" s="135"/>
      <c r="I72" s="135"/>
      <c r="J72" s="135"/>
      <c r="K72" s="135"/>
      <c r="L72" s="135"/>
      <c r="M72" s="135">
        <v>1</v>
      </c>
      <c r="N72" s="135"/>
      <c r="O72" s="135"/>
      <c r="P72" s="135"/>
      <c r="Q72" s="135"/>
      <c r="R72" s="135"/>
      <c r="S72" s="135"/>
      <c r="T72" s="135"/>
      <c r="U72" s="135"/>
      <c r="V72" s="135"/>
      <c r="W72" s="135"/>
      <c r="X72" s="135"/>
    </row>
    <row r="73" spans="2:25" ht="18" customHeight="1">
      <c r="B73" s="135">
        <v>2017</v>
      </c>
      <c r="C73" s="135">
        <f t="shared" si="2"/>
        <v>8</v>
      </c>
      <c r="D73" s="135">
        <v>1</v>
      </c>
      <c r="E73" s="135"/>
      <c r="F73" s="135"/>
      <c r="G73" s="135"/>
      <c r="H73" s="135">
        <v>2</v>
      </c>
      <c r="I73" s="135">
        <v>2</v>
      </c>
      <c r="J73" s="135"/>
      <c r="K73" s="135">
        <v>1</v>
      </c>
      <c r="L73" s="135"/>
      <c r="M73" s="135"/>
      <c r="N73" s="135"/>
      <c r="O73" s="135"/>
      <c r="P73" s="135">
        <v>1</v>
      </c>
      <c r="Q73" s="135">
        <v>1</v>
      </c>
      <c r="R73" s="135"/>
      <c r="S73" s="135"/>
      <c r="T73" s="135"/>
      <c r="U73" s="135"/>
      <c r="V73" s="135"/>
      <c r="W73" s="135"/>
      <c r="X73" s="135"/>
    </row>
    <row r="74" spans="2:25" ht="18" customHeight="1">
      <c r="B74" s="135">
        <v>2018</v>
      </c>
      <c r="C74" s="135">
        <f t="shared" si="2"/>
        <v>6</v>
      </c>
      <c r="D74" s="135">
        <v>1</v>
      </c>
      <c r="E74" s="135"/>
      <c r="F74" s="135"/>
      <c r="G74" s="135"/>
      <c r="H74" s="135"/>
      <c r="I74" s="135">
        <v>1</v>
      </c>
      <c r="J74" s="135"/>
      <c r="K74" s="135">
        <v>1</v>
      </c>
      <c r="L74" s="135">
        <v>1</v>
      </c>
      <c r="M74" s="135">
        <v>1</v>
      </c>
      <c r="N74" s="135"/>
      <c r="O74" s="135"/>
      <c r="P74" s="135"/>
      <c r="Q74" s="135"/>
      <c r="R74" s="135"/>
      <c r="S74" s="135"/>
      <c r="T74" s="135"/>
      <c r="U74" s="135"/>
      <c r="V74" s="135">
        <v>1</v>
      </c>
      <c r="W74" s="135"/>
      <c r="X74" s="135"/>
    </row>
    <row r="75" spans="2:25" ht="18" customHeight="1">
      <c r="B75" s="135">
        <v>2019</v>
      </c>
      <c r="C75" s="135">
        <f t="shared" si="2"/>
        <v>6</v>
      </c>
      <c r="D75" s="135"/>
      <c r="E75" s="135">
        <v>2</v>
      </c>
      <c r="F75" s="135"/>
      <c r="G75" s="135"/>
      <c r="H75" s="135">
        <v>1</v>
      </c>
      <c r="I75" s="135">
        <v>2</v>
      </c>
      <c r="J75" s="135"/>
      <c r="K75" s="135">
        <v>1</v>
      </c>
      <c r="L75" s="135"/>
      <c r="M75" s="135"/>
      <c r="N75" s="135"/>
      <c r="O75" s="135"/>
      <c r="P75" s="135"/>
      <c r="Q75" s="135"/>
      <c r="R75" s="135"/>
      <c r="S75" s="135"/>
      <c r="T75" s="135"/>
      <c r="U75" s="135"/>
      <c r="V75" s="135"/>
      <c r="W75" s="135"/>
      <c r="X75" s="135"/>
    </row>
    <row r="76" spans="2:25" ht="18" customHeight="1">
      <c r="B76" s="135">
        <v>2020</v>
      </c>
      <c r="C76" s="135">
        <f t="shared" si="2"/>
        <v>1</v>
      </c>
      <c r="D76" s="135"/>
      <c r="E76" s="135">
        <v>1</v>
      </c>
      <c r="F76" s="135"/>
      <c r="G76" s="135"/>
      <c r="H76" s="135"/>
      <c r="I76" s="135"/>
      <c r="J76" s="135"/>
      <c r="K76" s="135"/>
      <c r="L76" s="135"/>
      <c r="M76" s="135"/>
      <c r="N76" s="135"/>
      <c r="O76" s="135"/>
      <c r="P76" s="135"/>
      <c r="Q76" s="135"/>
      <c r="R76" s="135"/>
      <c r="S76" s="135"/>
      <c r="T76" s="135"/>
      <c r="U76" s="135"/>
      <c r="V76" s="135"/>
      <c r="W76" s="135"/>
      <c r="X76" s="135"/>
    </row>
    <row r="77" spans="2:25" ht="18" customHeight="1">
      <c r="B77" s="135">
        <v>2021</v>
      </c>
      <c r="C77" s="135">
        <f t="shared" si="2"/>
        <v>3</v>
      </c>
      <c r="D77" s="135">
        <v>1</v>
      </c>
      <c r="E77" s="135"/>
      <c r="F77" s="135"/>
      <c r="G77" s="135"/>
      <c r="H77" s="135"/>
      <c r="I77" s="135"/>
      <c r="J77" s="135"/>
      <c r="K77" s="135">
        <v>1</v>
      </c>
      <c r="L77" s="135"/>
      <c r="M77" s="135"/>
      <c r="N77" s="135"/>
      <c r="O77" s="135"/>
      <c r="P77" s="135"/>
      <c r="Q77" s="135"/>
      <c r="R77" s="135"/>
      <c r="S77" s="135"/>
      <c r="T77" s="135"/>
      <c r="U77" s="135"/>
      <c r="V77" s="135"/>
      <c r="W77" s="135">
        <v>1</v>
      </c>
      <c r="X77" s="135"/>
    </row>
    <row r="78" spans="2:25" ht="18" customHeight="1">
      <c r="B78" s="135">
        <v>2022</v>
      </c>
      <c r="C78" s="135">
        <f t="shared" ref="C78:C81" si="3">SUM(D78:X78)</f>
        <v>3</v>
      </c>
      <c r="D78" s="135"/>
      <c r="E78" s="135">
        <v>1</v>
      </c>
      <c r="F78" s="135"/>
      <c r="G78" s="135"/>
      <c r="H78" s="135"/>
      <c r="I78" s="135"/>
      <c r="J78" s="135"/>
      <c r="K78" s="135"/>
      <c r="L78" s="135"/>
      <c r="M78" s="135"/>
      <c r="N78" s="135"/>
      <c r="O78" s="135"/>
      <c r="P78" s="135"/>
      <c r="Q78" s="135"/>
      <c r="R78" s="135"/>
      <c r="S78" s="135"/>
      <c r="T78" s="135"/>
      <c r="U78" s="135"/>
      <c r="V78" s="135"/>
      <c r="W78" s="135">
        <v>1</v>
      </c>
      <c r="X78" s="135">
        <v>1</v>
      </c>
    </row>
    <row r="79" spans="2:25" ht="18" customHeight="1">
      <c r="B79" s="802">
        <v>2023</v>
      </c>
      <c r="C79" s="135">
        <f t="shared" si="3"/>
        <v>8</v>
      </c>
      <c r="D79" s="802"/>
      <c r="E79" s="802">
        <v>2</v>
      </c>
      <c r="F79" s="802"/>
      <c r="G79" s="802"/>
      <c r="H79" s="802">
        <v>1</v>
      </c>
      <c r="I79" s="802"/>
      <c r="J79" s="802">
        <v>1</v>
      </c>
      <c r="K79" s="802"/>
      <c r="L79" s="802">
        <v>1</v>
      </c>
      <c r="M79" s="802"/>
      <c r="N79" s="802">
        <v>1</v>
      </c>
      <c r="O79" s="802"/>
      <c r="P79" s="802"/>
      <c r="Q79" s="802"/>
      <c r="R79" s="802">
        <v>1</v>
      </c>
      <c r="S79" s="802"/>
      <c r="T79" s="802"/>
      <c r="U79" s="802"/>
      <c r="V79" s="802"/>
      <c r="W79" s="802">
        <v>1</v>
      </c>
      <c r="X79" s="802"/>
    </row>
    <row r="80" spans="2:25" ht="18" customHeight="1">
      <c r="B80" s="802">
        <v>2024</v>
      </c>
      <c r="C80" s="802">
        <f t="shared" si="3"/>
        <v>6</v>
      </c>
      <c r="D80" s="802"/>
      <c r="E80" s="802"/>
      <c r="F80" s="802"/>
      <c r="G80" s="802"/>
      <c r="H80" s="802">
        <v>1</v>
      </c>
      <c r="I80" s="802"/>
      <c r="J80" s="802">
        <v>1</v>
      </c>
      <c r="K80" s="802"/>
      <c r="L80" s="802"/>
      <c r="M80" s="802">
        <v>1</v>
      </c>
      <c r="N80" s="802"/>
      <c r="O80" s="802"/>
      <c r="P80" s="802"/>
      <c r="Q80" s="802">
        <v>1</v>
      </c>
      <c r="R80" s="802"/>
      <c r="S80" s="802"/>
      <c r="T80" s="802"/>
      <c r="U80" s="802"/>
      <c r="V80" s="802">
        <v>1</v>
      </c>
      <c r="W80" s="802">
        <v>1</v>
      </c>
      <c r="X80" s="802"/>
      <c r="Y80" s="134" t="s">
        <v>12449</v>
      </c>
    </row>
    <row r="81" spans="2:25" ht="18" customHeight="1">
      <c r="B81" s="802">
        <v>2025</v>
      </c>
      <c r="C81" s="802">
        <f t="shared" si="3"/>
        <v>5</v>
      </c>
      <c r="D81" s="802"/>
      <c r="E81" s="802">
        <v>1</v>
      </c>
      <c r="F81" s="802">
        <v>1</v>
      </c>
      <c r="G81" s="802"/>
      <c r="H81" s="802"/>
      <c r="I81" s="802">
        <v>1</v>
      </c>
      <c r="J81" s="802"/>
      <c r="K81" s="802"/>
      <c r="L81" s="802"/>
      <c r="M81" s="802"/>
      <c r="N81" s="802"/>
      <c r="O81" s="802"/>
      <c r="P81" s="802"/>
      <c r="Q81" s="802"/>
      <c r="R81" s="802">
        <v>1</v>
      </c>
      <c r="S81" s="802"/>
      <c r="T81" s="802"/>
      <c r="U81" s="802"/>
      <c r="V81" s="802"/>
      <c r="W81" s="802">
        <v>1</v>
      </c>
      <c r="X81" s="802"/>
      <c r="Y81" s="134" t="s">
        <v>12903</v>
      </c>
    </row>
    <row r="82" spans="2:25" ht="18" customHeight="1">
      <c r="B82" s="802"/>
      <c r="C82" s="802"/>
      <c r="D82" s="802"/>
      <c r="E82" s="802"/>
      <c r="F82" s="802"/>
      <c r="G82" s="802"/>
      <c r="H82" s="802"/>
      <c r="I82" s="802"/>
      <c r="J82" s="802"/>
      <c r="K82" s="802"/>
      <c r="L82" s="802"/>
      <c r="M82" s="802"/>
      <c r="N82" s="802"/>
      <c r="O82" s="802"/>
      <c r="P82" s="802"/>
      <c r="Q82" s="802"/>
      <c r="R82" s="802"/>
      <c r="S82" s="802"/>
      <c r="T82" s="802"/>
      <c r="U82" s="802"/>
      <c r="V82" s="802"/>
      <c r="W82" s="802"/>
      <c r="X82" s="802"/>
      <c r="Y82" s="134"/>
    </row>
    <row r="83" spans="2:25" ht="18" customHeight="1">
      <c r="B83" s="140"/>
      <c r="C83" s="140"/>
      <c r="D83" s="140"/>
      <c r="E83" s="140"/>
      <c r="F83" s="140"/>
      <c r="G83" s="140"/>
      <c r="H83" s="140"/>
      <c r="I83" s="140"/>
      <c r="J83" s="140"/>
      <c r="K83" s="140"/>
      <c r="L83" s="140"/>
      <c r="M83" s="140"/>
      <c r="N83" s="140"/>
      <c r="O83" s="140"/>
      <c r="P83" s="140"/>
      <c r="Q83" s="140"/>
      <c r="R83" s="140"/>
      <c r="S83" s="140"/>
      <c r="T83" s="140"/>
      <c r="U83" s="140"/>
      <c r="V83" s="140"/>
      <c r="W83" s="140"/>
      <c r="X83" s="140"/>
    </row>
    <row r="84" spans="2:25" ht="18" customHeight="1">
      <c r="B84" s="140" t="s">
        <v>9235</v>
      </c>
      <c r="C84" s="140">
        <f t="shared" ref="C84:X84" si="4">SUM(C60:C83)</f>
        <v>76</v>
      </c>
      <c r="D84" s="140">
        <f t="shared" si="4"/>
        <v>5</v>
      </c>
      <c r="E84" s="140">
        <f t="shared" si="4"/>
        <v>8</v>
      </c>
      <c r="F84" s="140">
        <f t="shared" si="4"/>
        <v>2</v>
      </c>
      <c r="G84" s="140">
        <f t="shared" si="4"/>
        <v>1</v>
      </c>
      <c r="H84" s="140">
        <f t="shared" si="4"/>
        <v>6</v>
      </c>
      <c r="I84" s="140">
        <f t="shared" si="4"/>
        <v>7</v>
      </c>
      <c r="J84" s="140">
        <f t="shared" si="4"/>
        <v>5</v>
      </c>
      <c r="K84" s="140">
        <f t="shared" si="4"/>
        <v>8</v>
      </c>
      <c r="L84" s="140">
        <f t="shared" si="4"/>
        <v>6</v>
      </c>
      <c r="M84" s="140">
        <f t="shared" si="4"/>
        <v>6</v>
      </c>
      <c r="N84" s="140">
        <f t="shared" si="4"/>
        <v>1</v>
      </c>
      <c r="O84" s="140">
        <f t="shared" si="4"/>
        <v>2</v>
      </c>
      <c r="P84" s="140">
        <f t="shared" si="4"/>
        <v>2</v>
      </c>
      <c r="Q84" s="140">
        <f t="shared" si="4"/>
        <v>3</v>
      </c>
      <c r="R84" s="140">
        <f t="shared" si="4"/>
        <v>3</v>
      </c>
      <c r="S84" s="140">
        <f t="shared" si="4"/>
        <v>1</v>
      </c>
      <c r="T84" s="140">
        <f t="shared" si="4"/>
        <v>1</v>
      </c>
      <c r="U84" s="140">
        <f t="shared" si="4"/>
        <v>1</v>
      </c>
      <c r="V84" s="140">
        <f t="shared" si="4"/>
        <v>2</v>
      </c>
      <c r="W84" s="140">
        <f t="shared" si="4"/>
        <v>5</v>
      </c>
      <c r="X84" s="140">
        <f t="shared" si="4"/>
        <v>1</v>
      </c>
    </row>
    <row r="85" spans="2:25" ht="18" customHeight="1">
      <c r="B85" s="134" t="s">
        <v>9236</v>
      </c>
      <c r="D85" s="133"/>
      <c r="E85" s="133"/>
      <c r="F85" s="133"/>
      <c r="G85" s="133"/>
      <c r="H85" s="133"/>
    </row>
  </sheetData>
  <phoneticPr fontId="8"/>
  <hyperlinks>
    <hyperlink ref="D1" r:id="rId1" xr:uid="{00000000-0004-0000-1B00-000000000000}"/>
    <hyperlink ref="M1" location="INDEX!A1" display="INDEXに戻る" xr:uid="{00000000-0004-0000-1B00-000001000000}"/>
  </hyperlinks>
  <printOptions horizontalCentered="1"/>
  <pageMargins left="0.78740157480314965" right="0.78740157480314965" top="0.98425196850393704" bottom="0.98425196850393704" header="0.51181102362204722" footer="0.51181102362204722"/>
  <pageSetup paperSize="9" orientation="portrait" verticalDpi="300" r:id="rId2"/>
  <headerFooter alignWithMargins="0">
    <oddHeader>&amp;L国際ジョイントセミナー開催数と派遣者数</oddHead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26"/>
  <sheetViews>
    <sheetView workbookViewId="0">
      <pane xSplit="2" ySplit="2" topLeftCell="C3" activePane="bottomRight" state="frozen"/>
      <selection activeCell="F1" sqref="F1"/>
      <selection pane="topRight" activeCell="F1" sqref="F1"/>
      <selection pane="bottomLeft" activeCell="F1" sqref="F1"/>
      <selection pane="bottomRight" activeCell="C3" sqref="C3"/>
    </sheetView>
  </sheetViews>
  <sheetFormatPr defaultColWidth="9" defaultRowHeight="15" outlineLevelRow="1"/>
  <cols>
    <col min="1" max="1" width="5.375" style="94" customWidth="1"/>
    <col min="2" max="2" width="6.75" style="94" bestFit="1" customWidth="1"/>
    <col min="3" max="3" width="8.25" style="94" bestFit="1" customWidth="1"/>
    <col min="4" max="4" width="80.625" style="308" customWidth="1"/>
    <col min="5" max="5" width="50.625" style="308" bestFit="1" customWidth="1"/>
    <col min="6" max="6" width="5.25" style="94" customWidth="1"/>
    <col min="7" max="7" width="9.25" style="94" bestFit="1" customWidth="1"/>
    <col min="8" max="8" width="11.625" style="94" bestFit="1" customWidth="1"/>
    <col min="9" max="9" width="9.25" style="94" bestFit="1" customWidth="1"/>
    <col min="10" max="10" width="9.25" style="94" customWidth="1"/>
    <col min="11" max="11" width="38.375" style="94" bestFit="1" customWidth="1"/>
    <col min="12" max="28" width="6.75" style="94" bestFit="1" customWidth="1"/>
    <col min="29" max="16384" width="9" style="94"/>
  </cols>
  <sheetData>
    <row r="1" spans="1:11">
      <c r="A1" s="94" t="s">
        <v>9249</v>
      </c>
      <c r="E1" s="367" t="s">
        <v>119</v>
      </c>
    </row>
    <row r="2" spans="1:11">
      <c r="A2" s="275" t="s">
        <v>322</v>
      </c>
      <c r="B2" s="275" t="s">
        <v>9250</v>
      </c>
      <c r="C2" s="275" t="s">
        <v>9251</v>
      </c>
      <c r="D2" s="307" t="s">
        <v>9252</v>
      </c>
      <c r="E2" s="307" t="s">
        <v>9253</v>
      </c>
      <c r="G2" s="276" t="s">
        <v>9254</v>
      </c>
      <c r="H2" s="276" t="s">
        <v>9255</v>
      </c>
      <c r="I2" s="276" t="s">
        <v>1260</v>
      </c>
      <c r="J2" s="276" t="s">
        <v>1252</v>
      </c>
      <c r="K2" s="276" t="s">
        <v>4</v>
      </c>
    </row>
    <row r="3" spans="1:11" outlineLevel="1">
      <c r="A3" s="309">
        <v>1</v>
      </c>
      <c r="B3" s="309">
        <v>2001</v>
      </c>
      <c r="C3" s="310">
        <v>32</v>
      </c>
      <c r="D3" s="538"/>
      <c r="E3" s="538"/>
      <c r="G3" s="325">
        <v>2001</v>
      </c>
      <c r="H3" s="325">
        <f t="shared" ref="H3:H22" si="0">SUMIF($B:$B,$G3,$C:$C)</f>
        <v>180</v>
      </c>
      <c r="I3" s="325">
        <f t="shared" ref="I3:I22" si="1">COUNTIF($B:$B,$G3)</f>
        <v>5</v>
      </c>
      <c r="J3" s="325">
        <f>SUM($I$3:I3)</f>
        <v>5</v>
      </c>
      <c r="K3" s="325"/>
    </row>
    <row r="4" spans="1:11" outlineLevel="1">
      <c r="A4" s="311">
        <v>2</v>
      </c>
      <c r="B4" s="311">
        <v>2001</v>
      </c>
      <c r="C4" s="312">
        <v>46</v>
      </c>
      <c r="D4" s="539"/>
      <c r="E4" s="539"/>
      <c r="G4" s="326">
        <v>2002</v>
      </c>
      <c r="H4" s="326">
        <f t="shared" si="0"/>
        <v>224</v>
      </c>
      <c r="I4" s="326">
        <f t="shared" si="1"/>
        <v>5</v>
      </c>
      <c r="J4" s="326">
        <f>SUM($I$3:I4)</f>
        <v>10</v>
      </c>
      <c r="K4" s="326"/>
    </row>
    <row r="5" spans="1:11" outlineLevel="1">
      <c r="A5" s="311">
        <v>3</v>
      </c>
      <c r="B5" s="311">
        <v>2001</v>
      </c>
      <c r="C5" s="312">
        <v>40</v>
      </c>
      <c r="D5" s="539"/>
      <c r="E5" s="539"/>
      <c r="G5" s="326">
        <v>2003</v>
      </c>
      <c r="H5" s="326">
        <f t="shared" si="0"/>
        <v>502</v>
      </c>
      <c r="I5" s="326">
        <f t="shared" si="1"/>
        <v>7</v>
      </c>
      <c r="J5" s="326">
        <f>SUM($I$3:I5)</f>
        <v>17</v>
      </c>
      <c r="K5" s="326"/>
    </row>
    <row r="6" spans="1:11" outlineLevel="1">
      <c r="A6" s="311">
        <v>4</v>
      </c>
      <c r="B6" s="311">
        <v>2001</v>
      </c>
      <c r="C6" s="312">
        <v>39</v>
      </c>
      <c r="D6" s="539"/>
      <c r="E6" s="539"/>
      <c r="G6" s="326">
        <v>2004</v>
      </c>
      <c r="H6" s="326">
        <f t="shared" si="0"/>
        <v>165</v>
      </c>
      <c r="I6" s="326">
        <f t="shared" si="1"/>
        <v>6</v>
      </c>
      <c r="J6" s="326">
        <f>SUM($I$3:I6)</f>
        <v>23</v>
      </c>
      <c r="K6" s="326"/>
    </row>
    <row r="7" spans="1:11" outlineLevel="1">
      <c r="A7" s="311">
        <v>5</v>
      </c>
      <c r="B7" s="311">
        <v>2001</v>
      </c>
      <c r="C7" s="312">
        <v>23</v>
      </c>
      <c r="D7" s="539"/>
      <c r="E7" s="539"/>
      <c r="F7" s="277"/>
      <c r="G7" s="326">
        <v>2005</v>
      </c>
      <c r="H7" s="326">
        <f t="shared" si="0"/>
        <v>262</v>
      </c>
      <c r="I7" s="326">
        <f t="shared" si="1"/>
        <v>6</v>
      </c>
      <c r="J7" s="326">
        <f>SUM($I$3:I7)</f>
        <v>29</v>
      </c>
      <c r="K7" s="326"/>
    </row>
    <row r="8" spans="1:11" outlineLevel="1">
      <c r="A8" s="311">
        <v>6</v>
      </c>
      <c r="B8" s="311">
        <v>2002</v>
      </c>
      <c r="C8" s="312">
        <v>27</v>
      </c>
      <c r="D8" s="539"/>
      <c r="E8" s="539"/>
      <c r="F8" s="277"/>
      <c r="G8" s="326">
        <v>2006</v>
      </c>
      <c r="H8" s="326">
        <f t="shared" si="0"/>
        <v>327</v>
      </c>
      <c r="I8" s="326">
        <f t="shared" si="1"/>
        <v>6</v>
      </c>
      <c r="J8" s="326">
        <f>SUM($I$3:I8)</f>
        <v>35</v>
      </c>
      <c r="K8" s="326"/>
    </row>
    <row r="9" spans="1:11" outlineLevel="1">
      <c r="A9" s="311">
        <v>7</v>
      </c>
      <c r="B9" s="311">
        <v>2002</v>
      </c>
      <c r="C9" s="312">
        <v>45</v>
      </c>
      <c r="D9" s="539"/>
      <c r="E9" s="539"/>
      <c r="G9" s="326">
        <v>2007</v>
      </c>
      <c r="H9" s="326">
        <f t="shared" si="0"/>
        <v>372</v>
      </c>
      <c r="I9" s="326">
        <f t="shared" si="1"/>
        <v>6</v>
      </c>
      <c r="J9" s="326">
        <f>SUM($I$3:I9)</f>
        <v>41</v>
      </c>
      <c r="K9" s="326"/>
    </row>
    <row r="10" spans="1:11" outlineLevel="1">
      <c r="A10" s="311">
        <v>8</v>
      </c>
      <c r="B10" s="311">
        <v>2002</v>
      </c>
      <c r="C10" s="312">
        <v>54</v>
      </c>
      <c r="D10" s="539"/>
      <c r="E10" s="539"/>
      <c r="G10" s="326">
        <v>2008</v>
      </c>
      <c r="H10" s="326">
        <f t="shared" si="0"/>
        <v>970</v>
      </c>
      <c r="I10" s="326">
        <f t="shared" si="1"/>
        <v>7</v>
      </c>
      <c r="J10" s="326">
        <f>SUM($I$3:I10)</f>
        <v>48</v>
      </c>
      <c r="K10" s="326"/>
    </row>
    <row r="11" spans="1:11" outlineLevel="1">
      <c r="A11" s="311">
        <v>9</v>
      </c>
      <c r="B11" s="311">
        <v>2002</v>
      </c>
      <c r="C11" s="312">
        <v>41</v>
      </c>
      <c r="D11" s="539"/>
      <c r="E11" s="539"/>
      <c r="G11" s="326">
        <v>2009</v>
      </c>
      <c r="H11" s="326">
        <f t="shared" si="0"/>
        <v>691</v>
      </c>
      <c r="I11" s="326">
        <f t="shared" si="1"/>
        <v>5</v>
      </c>
      <c r="J11" s="326">
        <f>SUM($I$3:I11)</f>
        <v>53</v>
      </c>
      <c r="K11" s="326"/>
    </row>
    <row r="12" spans="1:11" outlineLevel="1">
      <c r="A12" s="311">
        <v>10</v>
      </c>
      <c r="B12" s="311">
        <v>2002</v>
      </c>
      <c r="C12" s="312">
        <v>57</v>
      </c>
      <c r="D12" s="539"/>
      <c r="E12" s="539"/>
      <c r="F12" s="277"/>
      <c r="G12" s="326">
        <v>2010</v>
      </c>
      <c r="H12" s="326">
        <f t="shared" si="0"/>
        <v>627</v>
      </c>
      <c r="I12" s="326">
        <f t="shared" si="1"/>
        <v>7</v>
      </c>
      <c r="J12" s="326">
        <f>SUM($I$3:I12)</f>
        <v>60</v>
      </c>
      <c r="K12" s="326"/>
    </row>
    <row r="13" spans="1:11" outlineLevel="1">
      <c r="A13" s="311">
        <v>11</v>
      </c>
      <c r="B13" s="311">
        <v>2003</v>
      </c>
      <c r="C13" s="312">
        <v>200</v>
      </c>
      <c r="D13" s="539"/>
      <c r="E13" s="539"/>
      <c r="F13" s="277"/>
      <c r="G13" s="326">
        <v>2011</v>
      </c>
      <c r="H13" s="326">
        <f t="shared" si="0"/>
        <v>641</v>
      </c>
      <c r="I13" s="326">
        <f t="shared" si="1"/>
        <v>5</v>
      </c>
      <c r="J13" s="326">
        <f>SUM($I$3:I13)</f>
        <v>65</v>
      </c>
      <c r="K13" s="326"/>
    </row>
    <row r="14" spans="1:11" outlineLevel="1">
      <c r="A14" s="311">
        <v>12</v>
      </c>
      <c r="B14" s="311">
        <v>2003</v>
      </c>
      <c r="C14" s="312">
        <v>54</v>
      </c>
      <c r="D14" s="539"/>
      <c r="E14" s="539"/>
      <c r="G14" s="326">
        <v>2012</v>
      </c>
      <c r="H14" s="326">
        <f t="shared" si="0"/>
        <v>820</v>
      </c>
      <c r="I14" s="326">
        <f t="shared" si="1"/>
        <v>7</v>
      </c>
      <c r="J14" s="326">
        <f>SUM($I$3:I14)</f>
        <v>72</v>
      </c>
      <c r="K14" s="326"/>
    </row>
    <row r="15" spans="1:11" outlineLevel="1">
      <c r="A15" s="311">
        <v>13</v>
      </c>
      <c r="B15" s="311">
        <v>2003</v>
      </c>
      <c r="C15" s="312">
        <v>31</v>
      </c>
      <c r="D15" s="539"/>
      <c r="E15" s="539"/>
      <c r="G15" s="326">
        <v>2013</v>
      </c>
      <c r="H15" s="326">
        <f t="shared" si="0"/>
        <v>829</v>
      </c>
      <c r="I15" s="326">
        <f t="shared" si="1"/>
        <v>6</v>
      </c>
      <c r="J15" s="326">
        <f>SUM($I$3:I15)</f>
        <v>78</v>
      </c>
      <c r="K15" s="326"/>
    </row>
    <row r="16" spans="1:11" outlineLevel="1">
      <c r="A16" s="311">
        <v>14</v>
      </c>
      <c r="B16" s="311">
        <v>2003</v>
      </c>
      <c r="C16" s="312">
        <v>43</v>
      </c>
      <c r="D16" s="539"/>
      <c r="E16" s="539"/>
      <c r="G16" s="326">
        <v>2014</v>
      </c>
      <c r="H16" s="326">
        <f t="shared" si="0"/>
        <v>569</v>
      </c>
      <c r="I16" s="326">
        <f t="shared" si="1"/>
        <v>6</v>
      </c>
      <c r="J16" s="326">
        <f>SUM($I$3:I16)</f>
        <v>84</v>
      </c>
      <c r="K16" s="326"/>
    </row>
    <row r="17" spans="1:11" outlineLevel="1">
      <c r="A17" s="311">
        <v>15</v>
      </c>
      <c r="B17" s="311">
        <v>2003</v>
      </c>
      <c r="C17" s="312">
        <v>90</v>
      </c>
      <c r="D17" s="539"/>
      <c r="E17" s="539"/>
      <c r="G17" s="326">
        <v>2015</v>
      </c>
      <c r="H17" s="326">
        <f t="shared" si="0"/>
        <v>642</v>
      </c>
      <c r="I17" s="326">
        <f t="shared" si="1"/>
        <v>5</v>
      </c>
      <c r="J17" s="326">
        <f>SUM($I$3:I17)</f>
        <v>89</v>
      </c>
      <c r="K17" s="326"/>
    </row>
    <row r="18" spans="1:11" outlineLevel="1">
      <c r="A18" s="311">
        <v>16</v>
      </c>
      <c r="B18" s="311">
        <v>2003</v>
      </c>
      <c r="C18" s="312">
        <v>35</v>
      </c>
      <c r="D18" s="539"/>
      <c r="E18" s="539"/>
      <c r="G18" s="326">
        <v>2016</v>
      </c>
      <c r="H18" s="326">
        <f t="shared" si="0"/>
        <v>439</v>
      </c>
      <c r="I18" s="326">
        <f t="shared" si="1"/>
        <v>5</v>
      </c>
      <c r="J18" s="326">
        <f>SUM($I$3:I18)</f>
        <v>94</v>
      </c>
      <c r="K18" s="326"/>
    </row>
    <row r="19" spans="1:11" outlineLevel="1">
      <c r="A19" s="311">
        <v>17</v>
      </c>
      <c r="B19" s="311">
        <v>2003</v>
      </c>
      <c r="C19" s="312">
        <v>49</v>
      </c>
      <c r="D19" s="539"/>
      <c r="E19" s="539"/>
      <c r="F19" s="277"/>
      <c r="G19" s="326">
        <v>2017</v>
      </c>
      <c r="H19" s="326">
        <f t="shared" si="0"/>
        <v>540</v>
      </c>
      <c r="I19" s="326">
        <f t="shared" si="1"/>
        <v>5</v>
      </c>
      <c r="J19" s="326">
        <f>SUM($I$3:I19)</f>
        <v>99</v>
      </c>
      <c r="K19" s="326"/>
    </row>
    <row r="20" spans="1:11" outlineLevel="1">
      <c r="A20" s="311">
        <v>18</v>
      </c>
      <c r="B20" s="311">
        <v>2004</v>
      </c>
      <c r="C20" s="311">
        <v>25</v>
      </c>
      <c r="D20" s="540"/>
      <c r="E20" s="540"/>
      <c r="G20" s="326">
        <v>2018</v>
      </c>
      <c r="H20" s="326">
        <f t="shared" si="0"/>
        <v>460</v>
      </c>
      <c r="I20" s="326">
        <f t="shared" si="1"/>
        <v>5</v>
      </c>
      <c r="J20" s="326">
        <f>SUM($I$3:I20)</f>
        <v>104</v>
      </c>
      <c r="K20" s="326"/>
    </row>
    <row r="21" spans="1:11" outlineLevel="1">
      <c r="A21" s="311">
        <v>19</v>
      </c>
      <c r="B21" s="311">
        <v>2004</v>
      </c>
      <c r="C21" s="311">
        <v>27</v>
      </c>
      <c r="D21" s="540"/>
      <c r="E21" s="540"/>
      <c r="G21" s="326">
        <v>2019</v>
      </c>
      <c r="H21" s="326">
        <f t="shared" si="0"/>
        <v>502</v>
      </c>
      <c r="I21" s="326">
        <f t="shared" si="1"/>
        <v>5</v>
      </c>
      <c r="J21" s="326">
        <f>SUM($I$3:I21)</f>
        <v>109</v>
      </c>
      <c r="K21" s="326" t="s">
        <v>9256</v>
      </c>
    </row>
    <row r="22" spans="1:11" outlineLevel="1">
      <c r="A22" s="311">
        <v>20</v>
      </c>
      <c r="B22" s="311">
        <v>2004</v>
      </c>
      <c r="C22" s="311">
        <v>29</v>
      </c>
      <c r="D22" s="540"/>
      <c r="E22" s="540"/>
      <c r="G22" s="327">
        <v>2020</v>
      </c>
      <c r="H22" s="327">
        <f t="shared" si="0"/>
        <v>0</v>
      </c>
      <c r="I22" s="327">
        <f t="shared" si="1"/>
        <v>0</v>
      </c>
      <c r="J22" s="327">
        <f>SUM($I$3:I22)</f>
        <v>109</v>
      </c>
      <c r="K22" s="327"/>
    </row>
    <row r="23" spans="1:11" outlineLevel="1">
      <c r="A23" s="311">
        <v>21</v>
      </c>
      <c r="B23" s="311">
        <v>2004</v>
      </c>
      <c r="C23" s="311">
        <v>41</v>
      </c>
      <c r="D23" s="540"/>
      <c r="E23" s="540"/>
    </row>
    <row r="24" spans="1:11" outlineLevel="1">
      <c r="A24" s="311">
        <v>22</v>
      </c>
      <c r="B24" s="311">
        <v>2004</v>
      </c>
      <c r="C24" s="311">
        <v>23</v>
      </c>
      <c r="D24" s="540"/>
      <c r="E24" s="540"/>
    </row>
    <row r="25" spans="1:11" outlineLevel="1">
      <c r="A25" s="311">
        <v>23</v>
      </c>
      <c r="B25" s="311">
        <v>2004</v>
      </c>
      <c r="C25" s="311">
        <v>20</v>
      </c>
      <c r="D25" s="540"/>
      <c r="E25" s="540"/>
    </row>
    <row r="26" spans="1:11" outlineLevel="1">
      <c r="A26" s="311">
        <v>24</v>
      </c>
      <c r="B26" s="311">
        <v>2005</v>
      </c>
      <c r="C26" s="311">
        <v>42</v>
      </c>
      <c r="D26" s="540"/>
      <c r="E26" s="540"/>
    </row>
    <row r="27" spans="1:11" outlineLevel="1">
      <c r="A27" s="311">
        <v>25</v>
      </c>
      <c r="B27" s="311">
        <v>2005</v>
      </c>
      <c r="C27" s="311">
        <v>60</v>
      </c>
      <c r="D27" s="540"/>
      <c r="E27" s="540"/>
    </row>
    <row r="28" spans="1:11" outlineLevel="1">
      <c r="A28" s="311">
        <v>26</v>
      </c>
      <c r="B28" s="311">
        <v>2005</v>
      </c>
      <c r="C28" s="311">
        <v>43</v>
      </c>
      <c r="D28" s="540"/>
      <c r="E28" s="540"/>
    </row>
    <row r="29" spans="1:11" outlineLevel="1">
      <c r="A29" s="311">
        <v>27</v>
      </c>
      <c r="B29" s="311">
        <v>2005</v>
      </c>
      <c r="C29" s="311">
        <v>35</v>
      </c>
      <c r="D29" s="540"/>
      <c r="E29" s="540"/>
    </row>
    <row r="30" spans="1:11" outlineLevel="1">
      <c r="A30" s="311">
        <v>28</v>
      </c>
      <c r="B30" s="311">
        <v>2005</v>
      </c>
      <c r="C30" s="311">
        <v>31</v>
      </c>
      <c r="D30" s="540"/>
      <c r="E30" s="540"/>
    </row>
    <row r="31" spans="1:11" outlineLevel="1">
      <c r="A31" s="311">
        <v>29</v>
      </c>
      <c r="B31" s="311">
        <v>2005</v>
      </c>
      <c r="C31" s="311">
        <v>51</v>
      </c>
      <c r="D31" s="540"/>
      <c r="E31" s="540"/>
    </row>
    <row r="32" spans="1:11" outlineLevel="1">
      <c r="A32" s="311">
        <v>30</v>
      </c>
      <c r="B32" s="311">
        <v>2006</v>
      </c>
      <c r="C32" s="311">
        <v>65</v>
      </c>
      <c r="D32" s="540"/>
      <c r="E32" s="540"/>
    </row>
    <row r="33" spans="1:5" outlineLevel="1">
      <c r="A33" s="311">
        <v>31</v>
      </c>
      <c r="B33" s="311">
        <v>2006</v>
      </c>
      <c r="C33" s="311">
        <v>51</v>
      </c>
      <c r="D33" s="540"/>
      <c r="E33" s="540"/>
    </row>
    <row r="34" spans="1:5" outlineLevel="1">
      <c r="A34" s="311">
        <v>32</v>
      </c>
      <c r="B34" s="311">
        <v>2006</v>
      </c>
      <c r="C34" s="311">
        <v>47</v>
      </c>
      <c r="D34" s="540"/>
      <c r="E34" s="540"/>
    </row>
    <row r="35" spans="1:5" outlineLevel="1">
      <c r="A35" s="311">
        <v>33</v>
      </c>
      <c r="B35" s="311">
        <v>2006</v>
      </c>
      <c r="C35" s="311">
        <v>48</v>
      </c>
      <c r="D35" s="540"/>
      <c r="E35" s="540"/>
    </row>
    <row r="36" spans="1:5" outlineLevel="1">
      <c r="A36" s="311">
        <v>34</v>
      </c>
      <c r="B36" s="311">
        <v>2006</v>
      </c>
      <c r="C36" s="311">
        <v>58</v>
      </c>
      <c r="D36" s="540"/>
      <c r="E36" s="540"/>
    </row>
    <row r="37" spans="1:5" outlineLevel="1">
      <c r="A37" s="311">
        <v>35</v>
      </c>
      <c r="B37" s="311">
        <v>2006</v>
      </c>
      <c r="C37" s="311">
        <v>58</v>
      </c>
      <c r="D37" s="540"/>
      <c r="E37" s="540"/>
    </row>
    <row r="38" spans="1:5" outlineLevel="1">
      <c r="A38" s="311">
        <v>36</v>
      </c>
      <c r="B38" s="311">
        <v>2007</v>
      </c>
      <c r="C38" s="311">
        <v>80</v>
      </c>
      <c r="D38" s="540"/>
      <c r="E38" s="540"/>
    </row>
    <row r="39" spans="1:5" outlineLevel="1">
      <c r="A39" s="311">
        <v>37</v>
      </c>
      <c r="B39" s="311">
        <v>2007</v>
      </c>
      <c r="C39" s="311">
        <v>53</v>
      </c>
      <c r="D39" s="540"/>
      <c r="E39" s="540"/>
    </row>
    <row r="40" spans="1:5" outlineLevel="1">
      <c r="A40" s="311">
        <v>38</v>
      </c>
      <c r="B40" s="311">
        <v>2007</v>
      </c>
      <c r="C40" s="311">
        <v>58</v>
      </c>
      <c r="D40" s="540"/>
      <c r="E40" s="540"/>
    </row>
    <row r="41" spans="1:5" outlineLevel="1">
      <c r="A41" s="311">
        <v>39</v>
      </c>
      <c r="B41" s="311">
        <v>2007</v>
      </c>
      <c r="C41" s="311">
        <v>37</v>
      </c>
      <c r="D41" s="540"/>
      <c r="E41" s="540"/>
    </row>
    <row r="42" spans="1:5" outlineLevel="1">
      <c r="A42" s="311">
        <v>40</v>
      </c>
      <c r="B42" s="311">
        <v>2007</v>
      </c>
      <c r="C42" s="311">
        <v>52</v>
      </c>
      <c r="D42" s="540"/>
      <c r="E42" s="540"/>
    </row>
    <row r="43" spans="1:5" outlineLevel="1">
      <c r="A43" s="311">
        <v>41</v>
      </c>
      <c r="B43" s="311">
        <v>2007</v>
      </c>
      <c r="C43" s="311">
        <v>92</v>
      </c>
      <c r="D43" s="540"/>
      <c r="E43" s="540"/>
    </row>
    <row r="44" spans="1:5" ht="18" customHeight="1" outlineLevel="1">
      <c r="A44" s="311">
        <v>42</v>
      </c>
      <c r="B44" s="311">
        <v>2008</v>
      </c>
      <c r="C44" s="311">
        <v>325</v>
      </c>
      <c r="D44" s="313" t="s">
        <v>9257</v>
      </c>
      <c r="E44" s="541" t="s">
        <v>9258</v>
      </c>
    </row>
    <row r="45" spans="1:5" ht="18" customHeight="1" outlineLevel="1">
      <c r="A45" s="311">
        <v>43</v>
      </c>
      <c r="B45" s="311">
        <v>2008</v>
      </c>
      <c r="C45" s="311">
        <v>94</v>
      </c>
      <c r="D45" s="313" t="s">
        <v>9259</v>
      </c>
      <c r="E45" s="541" t="s">
        <v>9260</v>
      </c>
    </row>
    <row r="46" spans="1:5" ht="18" customHeight="1" outlineLevel="1">
      <c r="A46" s="311">
        <v>44</v>
      </c>
      <c r="B46" s="311">
        <v>2008</v>
      </c>
      <c r="C46" s="311">
        <v>60</v>
      </c>
      <c r="D46" s="313" t="s">
        <v>9261</v>
      </c>
      <c r="E46" s="541" t="s">
        <v>9262</v>
      </c>
    </row>
    <row r="47" spans="1:5" ht="18" customHeight="1" outlineLevel="1">
      <c r="A47" s="311">
        <v>45</v>
      </c>
      <c r="B47" s="311">
        <v>2008</v>
      </c>
      <c r="C47" s="311">
        <v>77</v>
      </c>
      <c r="D47" s="313" t="s">
        <v>9263</v>
      </c>
      <c r="E47" s="541" t="s">
        <v>9264</v>
      </c>
    </row>
    <row r="48" spans="1:5" ht="18" customHeight="1" outlineLevel="1">
      <c r="A48" s="311">
        <v>46</v>
      </c>
      <c r="B48" s="311">
        <v>2008</v>
      </c>
      <c r="C48" s="311">
        <v>83</v>
      </c>
      <c r="D48" s="313" t="s">
        <v>9265</v>
      </c>
      <c r="E48" s="541" t="s">
        <v>9266</v>
      </c>
    </row>
    <row r="49" spans="1:5" ht="18" customHeight="1" outlineLevel="1">
      <c r="A49" s="311">
        <v>47</v>
      </c>
      <c r="B49" s="311">
        <v>2008</v>
      </c>
      <c r="C49" s="311">
        <v>77</v>
      </c>
      <c r="D49" s="313" t="s">
        <v>9267</v>
      </c>
      <c r="E49" s="541" t="s">
        <v>9268</v>
      </c>
    </row>
    <row r="50" spans="1:5" ht="18" customHeight="1" outlineLevel="1">
      <c r="A50" s="311">
        <v>48</v>
      </c>
      <c r="B50" s="311">
        <v>2008</v>
      </c>
      <c r="C50" s="311">
        <v>254</v>
      </c>
      <c r="D50" s="313" t="s">
        <v>9269</v>
      </c>
      <c r="E50" s="541" t="s">
        <v>9270</v>
      </c>
    </row>
    <row r="51" spans="1:5" ht="18" customHeight="1" outlineLevel="1">
      <c r="A51" s="311">
        <v>49</v>
      </c>
      <c r="B51" s="311">
        <v>2009</v>
      </c>
      <c r="C51" s="311">
        <v>112</v>
      </c>
      <c r="D51" s="313" t="s">
        <v>9271</v>
      </c>
      <c r="E51" s="541" t="s">
        <v>9272</v>
      </c>
    </row>
    <row r="52" spans="1:5" ht="18" customHeight="1" outlineLevel="1">
      <c r="A52" s="311">
        <v>50</v>
      </c>
      <c r="B52" s="311">
        <v>2009</v>
      </c>
      <c r="C52" s="311">
        <v>168</v>
      </c>
      <c r="D52" s="313" t="s">
        <v>9273</v>
      </c>
      <c r="E52" s="541" t="s">
        <v>9274</v>
      </c>
    </row>
    <row r="53" spans="1:5" ht="18" customHeight="1" outlineLevel="1">
      <c r="A53" s="311">
        <v>51</v>
      </c>
      <c r="B53" s="311">
        <v>2009</v>
      </c>
      <c r="C53" s="311">
        <v>254</v>
      </c>
      <c r="D53" s="313" t="s">
        <v>9275</v>
      </c>
      <c r="E53" s="541" t="s">
        <v>9276</v>
      </c>
    </row>
    <row r="54" spans="1:5" ht="18" customHeight="1" outlineLevel="1">
      <c r="A54" s="311">
        <v>52</v>
      </c>
      <c r="B54" s="311">
        <v>2009</v>
      </c>
      <c r="C54" s="311">
        <v>69</v>
      </c>
      <c r="D54" s="313" t="s">
        <v>9277</v>
      </c>
      <c r="E54" s="541" t="s">
        <v>9278</v>
      </c>
    </row>
    <row r="55" spans="1:5" ht="18" customHeight="1" outlineLevel="1">
      <c r="A55" s="311">
        <v>53</v>
      </c>
      <c r="B55" s="311">
        <v>2009</v>
      </c>
      <c r="C55" s="311">
        <v>88</v>
      </c>
      <c r="D55" s="313" t="s">
        <v>9279</v>
      </c>
      <c r="E55" s="541" t="s">
        <v>9280</v>
      </c>
    </row>
    <row r="56" spans="1:5" ht="18" customHeight="1" outlineLevel="1">
      <c r="A56" s="311">
        <v>54</v>
      </c>
      <c r="B56" s="311">
        <v>2010</v>
      </c>
      <c r="C56" s="311">
        <v>96</v>
      </c>
      <c r="D56" s="313" t="s">
        <v>9281</v>
      </c>
      <c r="E56" s="541" t="s">
        <v>9282</v>
      </c>
    </row>
    <row r="57" spans="1:5" ht="18" customHeight="1" outlineLevel="1">
      <c r="A57" s="311">
        <v>55</v>
      </c>
      <c r="B57" s="311">
        <v>2010</v>
      </c>
      <c r="C57" s="311">
        <v>93</v>
      </c>
      <c r="D57" s="313" t="s">
        <v>9283</v>
      </c>
      <c r="E57" s="541" t="s">
        <v>9284</v>
      </c>
    </row>
    <row r="58" spans="1:5" ht="18" customHeight="1" outlineLevel="1">
      <c r="A58" s="311">
        <v>56</v>
      </c>
      <c r="B58" s="311">
        <v>2010</v>
      </c>
      <c r="C58" s="311">
        <v>71</v>
      </c>
      <c r="D58" s="313" t="s">
        <v>9285</v>
      </c>
      <c r="E58" s="541" t="s">
        <v>9286</v>
      </c>
    </row>
    <row r="59" spans="1:5" ht="18" customHeight="1" outlineLevel="1">
      <c r="A59" s="311">
        <v>57</v>
      </c>
      <c r="B59" s="311">
        <v>2010</v>
      </c>
      <c r="C59" s="311">
        <v>68</v>
      </c>
      <c r="D59" s="313" t="s">
        <v>9287</v>
      </c>
      <c r="E59" s="541" t="s">
        <v>9288</v>
      </c>
    </row>
    <row r="60" spans="1:5" ht="18" customHeight="1" outlineLevel="1">
      <c r="A60" s="311">
        <v>58</v>
      </c>
      <c r="B60" s="311">
        <v>2010</v>
      </c>
      <c r="C60" s="311">
        <v>76</v>
      </c>
      <c r="D60" s="313" t="s">
        <v>9289</v>
      </c>
      <c r="E60" s="541" t="s">
        <v>9290</v>
      </c>
    </row>
    <row r="61" spans="1:5" ht="18" customHeight="1" outlineLevel="1">
      <c r="A61" s="311">
        <v>59</v>
      </c>
      <c r="B61" s="311">
        <v>2010</v>
      </c>
      <c r="C61" s="311">
        <v>111</v>
      </c>
      <c r="D61" s="313" t="s">
        <v>9291</v>
      </c>
      <c r="E61" s="541" t="s">
        <v>9292</v>
      </c>
    </row>
    <row r="62" spans="1:5" ht="18" customHeight="1" outlineLevel="1">
      <c r="A62" s="311">
        <v>60</v>
      </c>
      <c r="B62" s="311">
        <v>2010</v>
      </c>
      <c r="C62" s="311">
        <v>112</v>
      </c>
      <c r="D62" s="313" t="s">
        <v>9293</v>
      </c>
      <c r="E62" s="541" t="s">
        <v>9294</v>
      </c>
    </row>
    <row r="63" spans="1:5" ht="18" customHeight="1" outlineLevel="1">
      <c r="A63" s="311">
        <v>61</v>
      </c>
      <c r="B63" s="311">
        <v>2011</v>
      </c>
      <c r="C63" s="314">
        <v>88</v>
      </c>
      <c r="D63" s="315" t="s">
        <v>9295</v>
      </c>
      <c r="E63" s="542" t="s">
        <v>9296</v>
      </c>
    </row>
    <row r="64" spans="1:5" ht="18" customHeight="1" outlineLevel="1">
      <c r="A64" s="311">
        <v>62</v>
      </c>
      <c r="B64" s="311">
        <v>2011</v>
      </c>
      <c r="C64" s="314">
        <v>74</v>
      </c>
      <c r="D64" s="315" t="s">
        <v>9297</v>
      </c>
      <c r="E64" s="542" t="s">
        <v>9298</v>
      </c>
    </row>
    <row r="65" spans="1:6" ht="18" customHeight="1" outlineLevel="1">
      <c r="A65" s="311">
        <v>63</v>
      </c>
      <c r="B65" s="311">
        <v>2011</v>
      </c>
      <c r="C65" s="314">
        <v>300</v>
      </c>
      <c r="D65" s="315" t="s">
        <v>9299</v>
      </c>
      <c r="E65" s="542" t="s">
        <v>9300</v>
      </c>
    </row>
    <row r="66" spans="1:6" ht="18" customHeight="1" outlineLevel="1">
      <c r="A66" s="311">
        <v>64</v>
      </c>
      <c r="B66" s="311">
        <v>2011</v>
      </c>
      <c r="C66" s="314">
        <v>68</v>
      </c>
      <c r="D66" s="315" t="s">
        <v>9301</v>
      </c>
      <c r="E66" s="542" t="s">
        <v>9302</v>
      </c>
    </row>
    <row r="67" spans="1:6" ht="18" customHeight="1" outlineLevel="1">
      <c r="A67" s="311">
        <v>65</v>
      </c>
      <c r="B67" s="311">
        <v>2011</v>
      </c>
      <c r="C67" s="314">
        <v>111</v>
      </c>
      <c r="D67" s="315" t="s">
        <v>9303</v>
      </c>
      <c r="E67" s="542" t="s">
        <v>9304</v>
      </c>
    </row>
    <row r="68" spans="1:6" ht="18" customHeight="1" outlineLevel="1">
      <c r="A68" s="311">
        <v>66</v>
      </c>
      <c r="B68" s="311">
        <v>2012</v>
      </c>
      <c r="C68" s="316">
        <v>104</v>
      </c>
      <c r="D68" s="317" t="s">
        <v>9305</v>
      </c>
      <c r="E68" s="543" t="s">
        <v>9306</v>
      </c>
    </row>
    <row r="69" spans="1:6" ht="18" customHeight="1" outlineLevel="1">
      <c r="A69" s="311">
        <v>67</v>
      </c>
      <c r="B69" s="311">
        <v>2012</v>
      </c>
      <c r="C69" s="316">
        <v>62</v>
      </c>
      <c r="D69" s="317" t="s">
        <v>9307</v>
      </c>
      <c r="E69" s="543" t="s">
        <v>9308</v>
      </c>
    </row>
    <row r="70" spans="1:6" ht="18" customHeight="1" outlineLevel="1">
      <c r="A70" s="311">
        <v>68</v>
      </c>
      <c r="B70" s="311">
        <v>2012</v>
      </c>
      <c r="C70" s="316">
        <v>100</v>
      </c>
      <c r="D70" s="317" t="s">
        <v>9309</v>
      </c>
      <c r="E70" s="543" t="s">
        <v>9310</v>
      </c>
    </row>
    <row r="71" spans="1:6" ht="18" customHeight="1" outlineLevel="1">
      <c r="A71" s="311">
        <v>69</v>
      </c>
      <c r="B71" s="311">
        <v>2012</v>
      </c>
      <c r="C71" s="316">
        <v>84</v>
      </c>
      <c r="D71" s="317" t="s">
        <v>9311</v>
      </c>
      <c r="E71" s="543" t="s">
        <v>9312</v>
      </c>
    </row>
    <row r="72" spans="1:6" ht="18" customHeight="1" outlineLevel="1">
      <c r="A72" s="311">
        <v>70</v>
      </c>
      <c r="B72" s="311">
        <v>2012</v>
      </c>
      <c r="C72" s="318">
        <v>76</v>
      </c>
      <c r="D72" s="319" t="s">
        <v>9313</v>
      </c>
      <c r="E72" s="544" t="s">
        <v>9314</v>
      </c>
    </row>
    <row r="73" spans="1:6" ht="18" customHeight="1" outlineLevel="1">
      <c r="A73" s="311">
        <v>71</v>
      </c>
      <c r="B73" s="311">
        <v>2012</v>
      </c>
      <c r="C73" s="318">
        <v>100</v>
      </c>
      <c r="D73" s="319" t="s">
        <v>9315</v>
      </c>
      <c r="E73" s="544" t="s">
        <v>9316</v>
      </c>
    </row>
    <row r="74" spans="1:6" ht="18" customHeight="1" outlineLevel="1">
      <c r="A74" s="311">
        <v>72</v>
      </c>
      <c r="B74" s="311">
        <v>2012</v>
      </c>
      <c r="C74" s="318">
        <v>294</v>
      </c>
      <c r="D74" s="319" t="s">
        <v>9317</v>
      </c>
      <c r="E74" s="544" t="s">
        <v>9318</v>
      </c>
    </row>
    <row r="75" spans="1:6" ht="18" customHeight="1" outlineLevel="1">
      <c r="A75" s="311">
        <v>73</v>
      </c>
      <c r="B75" s="311">
        <v>2013</v>
      </c>
      <c r="C75" s="318">
        <v>158</v>
      </c>
      <c r="D75" s="319" t="s">
        <v>9319</v>
      </c>
      <c r="E75" s="544" t="s">
        <v>9320</v>
      </c>
    </row>
    <row r="76" spans="1:6" ht="18" customHeight="1" outlineLevel="1">
      <c r="A76" s="311">
        <v>74</v>
      </c>
      <c r="B76" s="311">
        <v>2013</v>
      </c>
      <c r="C76" s="318">
        <v>54</v>
      </c>
      <c r="D76" s="319" t="s">
        <v>9321</v>
      </c>
      <c r="E76" s="544" t="s">
        <v>9322</v>
      </c>
    </row>
    <row r="77" spans="1:6" ht="18" customHeight="1" outlineLevel="1">
      <c r="A77" s="311">
        <v>75</v>
      </c>
      <c r="B77" s="311">
        <v>2013</v>
      </c>
      <c r="C77" s="318">
        <v>98</v>
      </c>
      <c r="D77" s="319" t="s">
        <v>9323</v>
      </c>
      <c r="E77" s="544" t="s">
        <v>9324</v>
      </c>
    </row>
    <row r="78" spans="1:6" ht="18" customHeight="1" outlineLevel="1">
      <c r="A78" s="311">
        <v>76</v>
      </c>
      <c r="B78" s="311">
        <v>2013</v>
      </c>
      <c r="C78" s="318">
        <v>105</v>
      </c>
      <c r="D78" s="319" t="s">
        <v>9325</v>
      </c>
      <c r="E78" s="544" t="s">
        <v>9326</v>
      </c>
    </row>
    <row r="79" spans="1:6" ht="18" customHeight="1" outlineLevel="1">
      <c r="A79" s="311">
        <v>77</v>
      </c>
      <c r="B79" s="311">
        <v>2013</v>
      </c>
      <c r="C79" s="318">
        <v>101</v>
      </c>
      <c r="D79" s="319" t="s">
        <v>9327</v>
      </c>
      <c r="E79" s="544" t="s">
        <v>9328</v>
      </c>
    </row>
    <row r="80" spans="1:6" ht="18" customHeight="1" outlineLevel="1">
      <c r="A80" s="311">
        <v>78</v>
      </c>
      <c r="B80" s="311">
        <v>2013</v>
      </c>
      <c r="C80" s="318">
        <v>313</v>
      </c>
      <c r="D80" s="319" t="s">
        <v>9329</v>
      </c>
      <c r="E80" s="544" t="s">
        <v>9330</v>
      </c>
      <c r="F80" s="277"/>
    </row>
    <row r="81" spans="1:6" ht="18" customHeight="1" outlineLevel="1">
      <c r="A81" s="311">
        <v>79</v>
      </c>
      <c r="B81" s="311">
        <v>2014</v>
      </c>
      <c r="C81" s="311">
        <v>87</v>
      </c>
      <c r="D81" s="313" t="s">
        <v>9331</v>
      </c>
      <c r="E81" s="545" t="s">
        <v>9332</v>
      </c>
      <c r="F81" s="277"/>
    </row>
    <row r="82" spans="1:6" ht="18" customHeight="1" outlineLevel="1">
      <c r="A82" s="311">
        <v>80</v>
      </c>
      <c r="B82" s="311">
        <v>2014</v>
      </c>
      <c r="C82" s="311">
        <v>51</v>
      </c>
      <c r="D82" s="313" t="s">
        <v>9333</v>
      </c>
      <c r="E82" s="545" t="s">
        <v>9334</v>
      </c>
      <c r="F82" s="277"/>
    </row>
    <row r="83" spans="1:6" ht="18" customHeight="1" outlineLevel="1">
      <c r="A83" s="311">
        <v>81</v>
      </c>
      <c r="B83" s="311">
        <v>2014</v>
      </c>
      <c r="C83" s="311">
        <v>160</v>
      </c>
      <c r="D83" s="313" t="s">
        <v>9335</v>
      </c>
      <c r="E83" s="545" t="s">
        <v>9336</v>
      </c>
      <c r="F83" s="277"/>
    </row>
    <row r="84" spans="1:6" ht="18" customHeight="1" outlineLevel="1">
      <c r="A84" s="311">
        <v>82</v>
      </c>
      <c r="B84" s="311">
        <v>2014</v>
      </c>
      <c r="C84" s="311">
        <v>144</v>
      </c>
      <c r="D84" s="313" t="s">
        <v>9337</v>
      </c>
      <c r="E84" s="545" t="s">
        <v>9338</v>
      </c>
      <c r="F84" s="277"/>
    </row>
    <row r="85" spans="1:6" ht="18" customHeight="1" outlineLevel="1">
      <c r="A85" s="311">
        <v>83</v>
      </c>
      <c r="B85" s="311">
        <v>2014</v>
      </c>
      <c r="C85" s="311">
        <v>52</v>
      </c>
      <c r="D85" s="313" t="s">
        <v>9339</v>
      </c>
      <c r="E85" s="545" t="s">
        <v>9340</v>
      </c>
      <c r="F85" s="277"/>
    </row>
    <row r="86" spans="1:6" ht="18" customHeight="1" outlineLevel="1">
      <c r="A86" s="311">
        <v>84</v>
      </c>
      <c r="B86" s="311">
        <v>2014</v>
      </c>
      <c r="C86" s="311">
        <v>75</v>
      </c>
      <c r="D86" s="313" t="s">
        <v>9301</v>
      </c>
      <c r="E86" s="545" t="s">
        <v>9341</v>
      </c>
      <c r="F86" s="277"/>
    </row>
    <row r="87" spans="1:6" ht="18" customHeight="1" outlineLevel="1">
      <c r="A87" s="311">
        <v>85</v>
      </c>
      <c r="B87" s="311">
        <v>2015</v>
      </c>
      <c r="C87" s="311">
        <v>291</v>
      </c>
      <c r="D87" s="313" t="s">
        <v>9342</v>
      </c>
      <c r="E87" s="545" t="s">
        <v>9343</v>
      </c>
      <c r="F87" s="277"/>
    </row>
    <row r="88" spans="1:6" ht="18" customHeight="1" outlineLevel="1">
      <c r="A88" s="311">
        <v>86</v>
      </c>
      <c r="B88" s="311">
        <v>2015</v>
      </c>
      <c r="C88" s="178">
        <v>89</v>
      </c>
      <c r="D88" s="320" t="s">
        <v>9344</v>
      </c>
      <c r="E88" s="546" t="s">
        <v>9345</v>
      </c>
    </row>
    <row r="89" spans="1:6" ht="18" customHeight="1" outlineLevel="1">
      <c r="A89" s="311">
        <v>87</v>
      </c>
      <c r="B89" s="311">
        <v>2015</v>
      </c>
      <c r="C89" s="178">
        <v>113</v>
      </c>
      <c r="D89" s="320" t="s">
        <v>9346</v>
      </c>
      <c r="E89" s="546" t="s">
        <v>9347</v>
      </c>
    </row>
    <row r="90" spans="1:6" ht="18" customHeight="1" outlineLevel="1">
      <c r="A90" s="311">
        <v>88</v>
      </c>
      <c r="B90" s="311">
        <v>2015</v>
      </c>
      <c r="C90" s="178">
        <v>46</v>
      </c>
      <c r="D90" s="320" t="s">
        <v>9348</v>
      </c>
      <c r="E90" s="546" t="s">
        <v>9349</v>
      </c>
    </row>
    <row r="91" spans="1:6" ht="18" customHeight="1" outlineLevel="1">
      <c r="A91" s="311">
        <v>89</v>
      </c>
      <c r="B91" s="311">
        <v>2015</v>
      </c>
      <c r="C91" s="178">
        <v>103</v>
      </c>
      <c r="D91" s="320" t="s">
        <v>9350</v>
      </c>
      <c r="E91" s="546" t="s">
        <v>9351</v>
      </c>
    </row>
    <row r="92" spans="1:6" ht="18" customHeight="1" outlineLevel="1">
      <c r="A92" s="311">
        <v>90</v>
      </c>
      <c r="B92" s="311">
        <v>2016</v>
      </c>
      <c r="C92" s="178">
        <v>121</v>
      </c>
      <c r="D92" s="320" t="s">
        <v>9352</v>
      </c>
      <c r="E92" s="546" t="s">
        <v>9353</v>
      </c>
    </row>
    <row r="93" spans="1:6" ht="18" customHeight="1" outlineLevel="1">
      <c r="A93" s="311">
        <v>91</v>
      </c>
      <c r="B93" s="311">
        <v>2016</v>
      </c>
      <c r="C93" s="178">
        <v>66</v>
      </c>
      <c r="D93" s="320" t="s">
        <v>9354</v>
      </c>
      <c r="E93" s="546" t="s">
        <v>9355</v>
      </c>
    </row>
    <row r="94" spans="1:6" ht="18" customHeight="1" outlineLevel="1">
      <c r="A94" s="311">
        <v>92</v>
      </c>
      <c r="B94" s="311">
        <v>2016</v>
      </c>
      <c r="C94" s="178">
        <v>99</v>
      </c>
      <c r="D94" s="320" t="s">
        <v>9356</v>
      </c>
      <c r="E94" s="546" t="s">
        <v>9357</v>
      </c>
    </row>
    <row r="95" spans="1:6" ht="18" customHeight="1" outlineLevel="1">
      <c r="A95" s="311">
        <v>93</v>
      </c>
      <c r="B95" s="311">
        <v>2016</v>
      </c>
      <c r="C95" s="178">
        <v>69</v>
      </c>
      <c r="D95" s="320" t="s">
        <v>9358</v>
      </c>
      <c r="E95" s="546" t="s">
        <v>9359</v>
      </c>
    </row>
    <row r="96" spans="1:6" ht="18" customHeight="1" outlineLevel="1">
      <c r="A96" s="311">
        <v>94</v>
      </c>
      <c r="B96" s="311">
        <v>2016</v>
      </c>
      <c r="C96" s="178">
        <v>84</v>
      </c>
      <c r="D96" s="320" t="s">
        <v>9360</v>
      </c>
      <c r="E96" s="546" t="s">
        <v>9361</v>
      </c>
    </row>
    <row r="97" spans="1:5" ht="18" customHeight="1" outlineLevel="1">
      <c r="A97" s="311">
        <v>95</v>
      </c>
      <c r="B97" s="311">
        <v>2017</v>
      </c>
      <c r="C97" s="178">
        <v>71</v>
      </c>
      <c r="D97" s="320" t="s">
        <v>9362</v>
      </c>
      <c r="E97" s="546" t="s">
        <v>9363</v>
      </c>
    </row>
    <row r="98" spans="1:5" ht="18" customHeight="1" outlineLevel="1">
      <c r="A98" s="311">
        <v>96</v>
      </c>
      <c r="B98" s="311">
        <v>2017</v>
      </c>
      <c r="C98" s="178">
        <v>106</v>
      </c>
      <c r="D98" s="320" t="s">
        <v>9364</v>
      </c>
      <c r="E98" s="546" t="s">
        <v>9365</v>
      </c>
    </row>
    <row r="99" spans="1:5" ht="18" customHeight="1" outlineLevel="1">
      <c r="A99" s="311">
        <v>97</v>
      </c>
      <c r="B99" s="311">
        <v>2017</v>
      </c>
      <c r="C99" s="178">
        <v>102</v>
      </c>
      <c r="D99" s="320" t="s">
        <v>9358</v>
      </c>
      <c r="E99" s="546" t="s">
        <v>9366</v>
      </c>
    </row>
    <row r="100" spans="1:5" ht="18" customHeight="1" outlineLevel="1">
      <c r="A100" s="311">
        <v>98</v>
      </c>
      <c r="B100" s="311">
        <v>2017</v>
      </c>
      <c r="C100" s="178">
        <v>113</v>
      </c>
      <c r="D100" s="320" t="s">
        <v>9367</v>
      </c>
      <c r="E100" s="546" t="s">
        <v>9368</v>
      </c>
    </row>
    <row r="101" spans="1:5" ht="18" customHeight="1" outlineLevel="1">
      <c r="A101" s="311">
        <v>99</v>
      </c>
      <c r="B101" s="311">
        <v>2017</v>
      </c>
      <c r="C101" s="178">
        <v>148</v>
      </c>
      <c r="D101" s="320" t="s">
        <v>9369</v>
      </c>
      <c r="E101" s="546" t="s">
        <v>9370</v>
      </c>
    </row>
    <row r="102" spans="1:5" ht="18" customHeight="1">
      <c r="A102" s="311">
        <v>100</v>
      </c>
      <c r="B102" s="311">
        <v>2018</v>
      </c>
      <c r="C102" s="178">
        <v>128</v>
      </c>
      <c r="D102" s="320" t="s">
        <v>9371</v>
      </c>
      <c r="E102" s="546" t="s">
        <v>9372</v>
      </c>
    </row>
    <row r="103" spans="1:5" ht="18" customHeight="1">
      <c r="A103" s="311">
        <v>101</v>
      </c>
      <c r="B103" s="311">
        <v>2018</v>
      </c>
      <c r="C103" s="178">
        <v>86</v>
      </c>
      <c r="D103" s="320" t="s">
        <v>9373</v>
      </c>
      <c r="E103" s="546" t="s">
        <v>9374</v>
      </c>
    </row>
    <row r="104" spans="1:5" ht="18" customHeight="1">
      <c r="A104" s="311">
        <v>102</v>
      </c>
      <c r="B104" s="311">
        <v>2018</v>
      </c>
      <c r="C104" s="178">
        <v>90</v>
      </c>
      <c r="D104" s="320" t="s">
        <v>9375</v>
      </c>
      <c r="E104" s="546" t="s">
        <v>9376</v>
      </c>
    </row>
    <row r="105" spans="1:5" ht="18" customHeight="1">
      <c r="A105" s="311">
        <v>103</v>
      </c>
      <c r="B105" s="311">
        <v>2018</v>
      </c>
      <c r="C105" s="178">
        <v>81</v>
      </c>
      <c r="D105" s="320" t="s">
        <v>9377</v>
      </c>
      <c r="E105" s="546" t="s">
        <v>9378</v>
      </c>
    </row>
    <row r="106" spans="1:5" ht="18" customHeight="1">
      <c r="A106" s="311">
        <v>104</v>
      </c>
      <c r="B106" s="311">
        <v>2018</v>
      </c>
      <c r="C106" s="178">
        <v>75</v>
      </c>
      <c r="D106" s="320" t="s">
        <v>9379</v>
      </c>
      <c r="E106" s="546" t="s">
        <v>9380</v>
      </c>
    </row>
    <row r="107" spans="1:5" ht="18" customHeight="1">
      <c r="A107" s="311">
        <v>105</v>
      </c>
      <c r="B107" s="311">
        <v>2019</v>
      </c>
      <c r="C107" s="178">
        <v>98</v>
      </c>
      <c r="D107" s="324" t="s">
        <v>9381</v>
      </c>
      <c r="E107" s="547" t="s">
        <v>9382</v>
      </c>
    </row>
    <row r="108" spans="1:5" ht="18" customHeight="1">
      <c r="A108" s="311">
        <v>106</v>
      </c>
      <c r="B108" s="311">
        <v>2019</v>
      </c>
      <c r="C108" s="178">
        <v>139</v>
      </c>
      <c r="D108" s="324" t="s">
        <v>9383</v>
      </c>
      <c r="E108" s="547" t="s">
        <v>9384</v>
      </c>
    </row>
    <row r="109" spans="1:5" ht="18" customHeight="1">
      <c r="A109" s="311">
        <v>107</v>
      </c>
      <c r="B109" s="311">
        <v>2019</v>
      </c>
      <c r="C109" s="178">
        <v>160</v>
      </c>
      <c r="D109" s="324" t="s">
        <v>9385</v>
      </c>
      <c r="E109" s="547" t="s">
        <v>9386</v>
      </c>
    </row>
    <row r="110" spans="1:5" ht="18" customHeight="1">
      <c r="A110" s="311">
        <v>108</v>
      </c>
      <c r="B110" s="311">
        <v>2019</v>
      </c>
      <c r="C110" s="178">
        <v>105</v>
      </c>
      <c r="D110" s="324" t="s">
        <v>9387</v>
      </c>
      <c r="E110" s="547" t="s">
        <v>9388</v>
      </c>
    </row>
    <row r="111" spans="1:5" ht="18" customHeight="1">
      <c r="A111" s="311">
        <v>109</v>
      </c>
      <c r="B111" s="311">
        <v>2019</v>
      </c>
      <c r="C111" s="178" t="s">
        <v>9389</v>
      </c>
      <c r="D111" s="320" t="s">
        <v>9390</v>
      </c>
      <c r="E111" s="546" t="s">
        <v>9391</v>
      </c>
    </row>
    <row r="112" spans="1:5" ht="18" customHeight="1">
      <c r="A112" s="797">
        <v>109</v>
      </c>
      <c r="B112" s="797">
        <v>2021</v>
      </c>
      <c r="C112" s="798">
        <v>96</v>
      </c>
      <c r="D112" s="799" t="s">
        <v>9392</v>
      </c>
      <c r="E112" s="800" t="s">
        <v>9393</v>
      </c>
    </row>
    <row r="113" spans="1:5" ht="18" customHeight="1">
      <c r="A113" s="797">
        <v>110</v>
      </c>
      <c r="B113" s="797">
        <v>2022</v>
      </c>
      <c r="C113" s="798">
        <v>46</v>
      </c>
      <c r="D113" s="799" t="s">
        <v>9394</v>
      </c>
      <c r="E113" s="800" t="s">
        <v>9395</v>
      </c>
    </row>
    <row r="114" spans="1:5" ht="18" customHeight="1">
      <c r="A114" s="797">
        <v>111</v>
      </c>
      <c r="B114" s="797">
        <v>2022</v>
      </c>
      <c r="C114" s="798">
        <v>50</v>
      </c>
      <c r="D114" s="799" t="s">
        <v>9396</v>
      </c>
      <c r="E114" s="800" t="s">
        <v>9397</v>
      </c>
    </row>
    <row r="115" spans="1:5" ht="18" customHeight="1">
      <c r="A115" s="797">
        <v>112</v>
      </c>
      <c r="B115" s="797">
        <v>2022</v>
      </c>
      <c r="C115" s="798">
        <v>51</v>
      </c>
      <c r="D115" s="799" t="s">
        <v>9398</v>
      </c>
      <c r="E115" s="800" t="s">
        <v>9399</v>
      </c>
    </row>
    <row r="116" spans="1:5" ht="18" customHeight="1">
      <c r="A116" s="797">
        <v>113</v>
      </c>
      <c r="B116" s="797">
        <v>2023</v>
      </c>
      <c r="C116" s="798">
        <v>113</v>
      </c>
      <c r="D116" s="799" t="s">
        <v>12356</v>
      </c>
      <c r="E116" s="1080" t="s">
        <v>12357</v>
      </c>
    </row>
    <row r="117" spans="1:5" ht="18" customHeight="1">
      <c r="A117" s="797">
        <v>114</v>
      </c>
      <c r="B117" s="797">
        <v>2023</v>
      </c>
      <c r="C117" s="798">
        <v>97</v>
      </c>
      <c r="D117" s="799" t="s">
        <v>12358</v>
      </c>
      <c r="E117" s="1080" t="s">
        <v>12359</v>
      </c>
    </row>
    <row r="118" spans="1:5" ht="18" customHeight="1">
      <c r="A118" s="797">
        <v>115</v>
      </c>
      <c r="B118" s="797">
        <v>2023</v>
      </c>
      <c r="C118" s="798">
        <v>73</v>
      </c>
      <c r="D118" s="799" t="s">
        <v>12360</v>
      </c>
      <c r="E118" s="1080" t="s">
        <v>12361</v>
      </c>
    </row>
    <row r="119" spans="1:5" ht="18" customHeight="1">
      <c r="A119" s="797">
        <v>116</v>
      </c>
      <c r="B119" s="797">
        <v>2023</v>
      </c>
      <c r="C119" s="798">
        <v>73</v>
      </c>
      <c r="D119" s="799" t="s">
        <v>12362</v>
      </c>
      <c r="E119" s="1080" t="s">
        <v>12363</v>
      </c>
    </row>
    <row r="120" spans="1:5" ht="18" customHeight="1">
      <c r="A120" s="797">
        <v>117</v>
      </c>
      <c r="B120" s="797">
        <v>2024</v>
      </c>
      <c r="C120" s="798">
        <v>104</v>
      </c>
      <c r="D120" s="799" t="s">
        <v>12904</v>
      </c>
      <c r="E120" s="800" t="s">
        <v>12905</v>
      </c>
    </row>
    <row r="121" spans="1:5" ht="18" customHeight="1">
      <c r="A121" s="797">
        <v>118</v>
      </c>
      <c r="B121" s="797">
        <v>2024</v>
      </c>
      <c r="C121" s="798">
        <v>86</v>
      </c>
      <c r="D121" s="799" t="s">
        <v>12906</v>
      </c>
      <c r="E121" s="800" t="s">
        <v>12907</v>
      </c>
    </row>
    <row r="122" spans="1:5" ht="18" customHeight="1">
      <c r="A122" s="797">
        <v>119</v>
      </c>
      <c r="B122" s="797">
        <v>2024</v>
      </c>
      <c r="C122" s="798">
        <v>59</v>
      </c>
      <c r="D122" s="799" t="s">
        <v>12908</v>
      </c>
      <c r="E122" s="800" t="s">
        <v>12909</v>
      </c>
    </row>
    <row r="123" spans="1:5" ht="18" customHeight="1">
      <c r="A123" s="797">
        <v>120</v>
      </c>
      <c r="B123" s="797">
        <v>2024</v>
      </c>
      <c r="C123" s="798">
        <v>86</v>
      </c>
      <c r="D123" s="799" t="s">
        <v>12910</v>
      </c>
      <c r="E123" s="800" t="s">
        <v>12911</v>
      </c>
    </row>
    <row r="124" spans="1:5" ht="18" customHeight="1">
      <c r="A124" s="1180"/>
      <c r="B124" s="1180"/>
      <c r="C124" s="1181"/>
      <c r="D124" s="1182"/>
      <c r="E124" s="1183"/>
    </row>
    <row r="125" spans="1:5" ht="18" customHeight="1">
      <c r="A125" s="321"/>
      <c r="B125" s="321"/>
      <c r="C125" s="322"/>
      <c r="D125" s="323"/>
      <c r="E125" s="548"/>
    </row>
    <row r="126" spans="1:5">
      <c r="A126" s="94" t="s">
        <v>9400</v>
      </c>
    </row>
  </sheetData>
  <phoneticPr fontId="6"/>
  <hyperlinks>
    <hyperlink ref="E107" r:id="rId1" xr:uid="{00000000-0004-0000-1C00-000000000000}"/>
    <hyperlink ref="E110" r:id="rId2" xr:uid="{00000000-0004-0000-1C00-000001000000}"/>
    <hyperlink ref="E109" r:id="rId3" xr:uid="{00000000-0004-0000-1C00-000002000000}"/>
    <hyperlink ref="E108" r:id="rId4" xr:uid="{00000000-0004-0000-1C00-000003000000}"/>
    <hyperlink ref="E111" r:id="rId5" xr:uid="{00000000-0004-0000-1C00-000004000000}"/>
    <hyperlink ref="E44" r:id="rId6" xr:uid="{00000000-0004-0000-1C00-000005000000}"/>
    <hyperlink ref="E45" r:id="rId7" xr:uid="{00000000-0004-0000-1C00-000006000000}"/>
    <hyperlink ref="E46" r:id="rId8" xr:uid="{00000000-0004-0000-1C00-000007000000}"/>
    <hyperlink ref="E47" r:id="rId9" xr:uid="{00000000-0004-0000-1C00-000008000000}"/>
    <hyperlink ref="E48" r:id="rId10" xr:uid="{00000000-0004-0000-1C00-000009000000}"/>
    <hyperlink ref="E49" r:id="rId11" xr:uid="{00000000-0004-0000-1C00-00000A000000}"/>
    <hyperlink ref="E50" r:id="rId12" xr:uid="{00000000-0004-0000-1C00-00000B000000}"/>
    <hyperlink ref="E51" r:id="rId13" xr:uid="{00000000-0004-0000-1C00-00000C000000}"/>
    <hyperlink ref="E52" r:id="rId14" xr:uid="{00000000-0004-0000-1C00-00000D000000}"/>
    <hyperlink ref="E53" r:id="rId15" xr:uid="{00000000-0004-0000-1C00-00000E000000}"/>
    <hyperlink ref="E54" r:id="rId16" xr:uid="{00000000-0004-0000-1C00-00000F000000}"/>
    <hyperlink ref="E55" r:id="rId17" xr:uid="{00000000-0004-0000-1C00-000010000000}"/>
    <hyperlink ref="E56" r:id="rId18" xr:uid="{00000000-0004-0000-1C00-000011000000}"/>
    <hyperlink ref="E57" r:id="rId19" xr:uid="{00000000-0004-0000-1C00-000012000000}"/>
    <hyperlink ref="E58" r:id="rId20" xr:uid="{00000000-0004-0000-1C00-000013000000}"/>
    <hyperlink ref="E59" r:id="rId21" xr:uid="{00000000-0004-0000-1C00-000014000000}"/>
    <hyperlink ref="E60" r:id="rId22" xr:uid="{00000000-0004-0000-1C00-000015000000}"/>
    <hyperlink ref="E61" r:id="rId23" xr:uid="{00000000-0004-0000-1C00-000016000000}"/>
    <hyperlink ref="E62" r:id="rId24" xr:uid="{00000000-0004-0000-1C00-000017000000}"/>
    <hyperlink ref="E63" r:id="rId25" xr:uid="{00000000-0004-0000-1C00-000018000000}"/>
    <hyperlink ref="E64" r:id="rId26" xr:uid="{00000000-0004-0000-1C00-000019000000}"/>
    <hyperlink ref="E65" r:id="rId27" xr:uid="{00000000-0004-0000-1C00-00001A000000}"/>
    <hyperlink ref="E66" r:id="rId28" xr:uid="{00000000-0004-0000-1C00-00001B000000}"/>
    <hyperlink ref="E67" r:id="rId29" xr:uid="{00000000-0004-0000-1C00-00001C000000}"/>
    <hyperlink ref="E68" r:id="rId30" xr:uid="{00000000-0004-0000-1C00-00001D000000}"/>
    <hyperlink ref="E69" r:id="rId31" xr:uid="{00000000-0004-0000-1C00-00001E000000}"/>
    <hyperlink ref="E70" r:id="rId32" xr:uid="{00000000-0004-0000-1C00-00001F000000}"/>
    <hyperlink ref="E71" r:id="rId33" xr:uid="{00000000-0004-0000-1C00-000020000000}"/>
    <hyperlink ref="E72" r:id="rId34" xr:uid="{00000000-0004-0000-1C00-000021000000}"/>
    <hyperlink ref="E73" r:id="rId35" xr:uid="{00000000-0004-0000-1C00-000022000000}"/>
    <hyperlink ref="E74" r:id="rId36" xr:uid="{00000000-0004-0000-1C00-000023000000}"/>
    <hyperlink ref="E75" r:id="rId37" xr:uid="{00000000-0004-0000-1C00-000024000000}"/>
    <hyperlink ref="E76" r:id="rId38" xr:uid="{00000000-0004-0000-1C00-000025000000}"/>
    <hyperlink ref="E77" r:id="rId39" xr:uid="{00000000-0004-0000-1C00-000026000000}"/>
    <hyperlink ref="E78" r:id="rId40" xr:uid="{00000000-0004-0000-1C00-000027000000}"/>
    <hyperlink ref="E79" r:id="rId41" xr:uid="{00000000-0004-0000-1C00-000028000000}"/>
    <hyperlink ref="E80" r:id="rId42" xr:uid="{00000000-0004-0000-1C00-000029000000}"/>
    <hyperlink ref="E81" r:id="rId43" xr:uid="{00000000-0004-0000-1C00-00002A000000}"/>
    <hyperlink ref="E82" r:id="rId44" xr:uid="{00000000-0004-0000-1C00-00002B000000}"/>
    <hyperlink ref="E83" r:id="rId45" xr:uid="{00000000-0004-0000-1C00-00002C000000}"/>
    <hyperlink ref="E84" r:id="rId46" xr:uid="{00000000-0004-0000-1C00-00002D000000}"/>
    <hyperlink ref="E85" r:id="rId47" xr:uid="{00000000-0004-0000-1C00-00002E000000}"/>
    <hyperlink ref="E86" r:id="rId48" xr:uid="{00000000-0004-0000-1C00-00002F000000}"/>
    <hyperlink ref="E87" r:id="rId49" xr:uid="{00000000-0004-0000-1C00-000030000000}"/>
    <hyperlink ref="E88" r:id="rId50" xr:uid="{00000000-0004-0000-1C00-000031000000}"/>
    <hyperlink ref="E89" r:id="rId51" xr:uid="{00000000-0004-0000-1C00-000032000000}"/>
    <hyperlink ref="E90" r:id="rId52" xr:uid="{00000000-0004-0000-1C00-000033000000}"/>
    <hyperlink ref="E91" r:id="rId53" xr:uid="{00000000-0004-0000-1C00-000034000000}"/>
    <hyperlink ref="E92" r:id="rId54" xr:uid="{00000000-0004-0000-1C00-000035000000}"/>
    <hyperlink ref="E93" r:id="rId55" xr:uid="{00000000-0004-0000-1C00-000036000000}"/>
    <hyperlink ref="E94" r:id="rId56" xr:uid="{00000000-0004-0000-1C00-000037000000}"/>
    <hyperlink ref="E95" r:id="rId57" xr:uid="{00000000-0004-0000-1C00-000038000000}"/>
    <hyperlink ref="E96" r:id="rId58" xr:uid="{00000000-0004-0000-1C00-000039000000}"/>
    <hyperlink ref="E97" r:id="rId59" xr:uid="{00000000-0004-0000-1C00-00003A000000}"/>
    <hyperlink ref="E98" r:id="rId60" xr:uid="{00000000-0004-0000-1C00-00003B000000}"/>
    <hyperlink ref="E99" r:id="rId61" xr:uid="{00000000-0004-0000-1C00-00003C000000}"/>
    <hyperlink ref="E100" r:id="rId62" xr:uid="{00000000-0004-0000-1C00-00003D000000}"/>
    <hyperlink ref="E101" r:id="rId63" xr:uid="{00000000-0004-0000-1C00-00003E000000}"/>
    <hyperlink ref="E102" r:id="rId64" xr:uid="{00000000-0004-0000-1C00-00003F000000}"/>
    <hyperlink ref="E103" r:id="rId65" xr:uid="{00000000-0004-0000-1C00-000040000000}"/>
    <hyperlink ref="E104" r:id="rId66" xr:uid="{00000000-0004-0000-1C00-000041000000}"/>
    <hyperlink ref="E105" r:id="rId67" xr:uid="{00000000-0004-0000-1C00-000042000000}"/>
    <hyperlink ref="E106" r:id="rId68" xr:uid="{00000000-0004-0000-1C00-000043000000}"/>
    <hyperlink ref="E1" location="INDEX!A1" display="INDEXに戻る" xr:uid="{00000000-0004-0000-1C00-000044000000}"/>
    <hyperlink ref="E116" r:id="rId69" xr:uid="{49C524AF-ED68-4867-9B18-B4DDA071F777}"/>
    <hyperlink ref="E117" r:id="rId70" xr:uid="{C31923B7-E9A9-4501-9CC6-162C8FF7C9D0}"/>
    <hyperlink ref="E118" r:id="rId71" xr:uid="{B1E02E15-6129-4DCC-898B-6E2492F7C25E}"/>
    <hyperlink ref="E119" r:id="rId72" xr:uid="{E607D2A1-6D6D-483A-B06E-55C736444BD3}"/>
    <hyperlink ref="E120" r:id="rId73" xr:uid="{263F6DCF-CCAB-471D-A86B-D2464939F99E}"/>
    <hyperlink ref="E121" r:id="rId74" xr:uid="{E00EEEFC-4837-4039-80F9-05BB74E4C369}"/>
    <hyperlink ref="E122" r:id="rId75" xr:uid="{2A31D4C1-582A-438C-928E-56EE534D6B58}"/>
    <hyperlink ref="E123" r:id="rId76" xr:uid="{5069EFFA-4C08-4167-A16B-D2C7F686F18A}"/>
  </hyperlinks>
  <pageMargins left="0.78700000000000003" right="0.78700000000000003" top="0.98399999999999999" bottom="0.98399999999999999" header="0.51200000000000001" footer="0.51200000000000001"/>
  <pageSetup paperSize="9" scale="95" orientation="portrait" r:id="rId7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2"/>
  <sheetViews>
    <sheetView workbookViewId="0"/>
  </sheetViews>
  <sheetFormatPr defaultColWidth="9" defaultRowHeight="15"/>
  <cols>
    <col min="1" max="1" width="9" style="39"/>
    <col min="2" max="11" width="9.75" style="805" customWidth="1"/>
    <col min="12" max="14" width="9" style="39"/>
    <col min="15" max="15" width="13.875" style="805" customWidth="1"/>
    <col min="16" max="21" width="9" style="39"/>
    <col min="22" max="22" width="14.625" style="39" customWidth="1"/>
    <col min="23" max="16384" width="9" style="39"/>
  </cols>
  <sheetData>
    <row r="1" spans="1:22">
      <c r="A1" s="367" t="s">
        <v>119</v>
      </c>
    </row>
    <row r="2" spans="1:22">
      <c r="A2" s="39" t="s">
        <v>9401</v>
      </c>
    </row>
    <row r="4" spans="1:22">
      <c r="A4" s="99" t="s">
        <v>9402</v>
      </c>
      <c r="B4" s="806" t="s">
        <v>9403</v>
      </c>
      <c r="C4" s="807" t="s">
        <v>9404</v>
      </c>
      <c r="D4" s="806" t="s">
        <v>9405</v>
      </c>
      <c r="E4" s="806" t="s">
        <v>9406</v>
      </c>
      <c r="F4" s="807" t="s">
        <v>9407</v>
      </c>
      <c r="G4" s="807" t="s">
        <v>9408</v>
      </c>
      <c r="H4" s="807" t="s">
        <v>9409</v>
      </c>
      <c r="I4" s="807" t="s">
        <v>9410</v>
      </c>
      <c r="J4" s="807" t="s">
        <v>9411</v>
      </c>
      <c r="K4" s="807" t="s">
        <v>9412</v>
      </c>
      <c r="L4" s="808" t="s">
        <v>9413</v>
      </c>
      <c r="N4" s="1276" t="s">
        <v>9414</v>
      </c>
      <c r="O4" s="809" t="s">
        <v>9415</v>
      </c>
      <c r="P4" s="1275" t="s">
        <v>9416</v>
      </c>
      <c r="Q4" s="1275"/>
      <c r="R4" s="1275"/>
      <c r="S4" s="1275"/>
      <c r="T4" s="1275"/>
      <c r="U4" s="1275"/>
      <c r="V4" s="1275"/>
    </row>
    <row r="5" spans="1:22">
      <c r="A5" s="810">
        <v>2004</v>
      </c>
      <c r="B5" s="811">
        <f>31+150</f>
        <v>181</v>
      </c>
      <c r="C5" s="811">
        <v>192</v>
      </c>
      <c r="D5" s="811">
        <v>185</v>
      </c>
      <c r="E5" s="811">
        <v>213</v>
      </c>
      <c r="F5" s="812">
        <v>35</v>
      </c>
      <c r="G5" s="811">
        <f>496-D5-E5</f>
        <v>98</v>
      </c>
      <c r="H5" s="811"/>
      <c r="I5" s="811">
        <v>64</v>
      </c>
      <c r="J5" s="811"/>
      <c r="K5" s="813">
        <v>1</v>
      </c>
      <c r="L5" s="814">
        <f>SUM(B5:K5)</f>
        <v>969</v>
      </c>
      <c r="N5" s="1277"/>
      <c r="O5" s="809" t="s">
        <v>9417</v>
      </c>
      <c r="P5" s="1275"/>
      <c r="Q5" s="1275"/>
      <c r="R5" s="1275"/>
      <c r="S5" s="1275"/>
      <c r="T5" s="1275"/>
      <c r="U5" s="1275"/>
      <c r="V5" s="1275"/>
    </row>
    <row r="6" spans="1:22">
      <c r="A6" s="101">
        <v>2005</v>
      </c>
      <c r="B6" s="815">
        <f>105+10</f>
        <v>115</v>
      </c>
      <c r="C6" s="815">
        <v>170</v>
      </c>
      <c r="D6" s="815">
        <v>226</v>
      </c>
      <c r="E6" s="815">
        <v>200</v>
      </c>
      <c r="F6" s="103">
        <v>31</v>
      </c>
      <c r="G6" s="815">
        <f>546-D6-E6</f>
        <v>120</v>
      </c>
      <c r="H6" s="815"/>
      <c r="I6" s="815">
        <v>76</v>
      </c>
      <c r="J6" s="815"/>
      <c r="K6" s="816"/>
      <c r="L6" s="814">
        <f t="shared" ref="L6:L22" si="0">SUM(B6:K6)</f>
        <v>938</v>
      </c>
      <c r="N6" s="1277"/>
      <c r="O6" s="809" t="s">
        <v>9418</v>
      </c>
      <c r="P6" s="1275" t="s">
        <v>9419</v>
      </c>
      <c r="Q6" s="1275"/>
      <c r="R6" s="1275"/>
      <c r="S6" s="1275"/>
      <c r="T6" s="1275"/>
      <c r="U6" s="1275"/>
      <c r="V6" s="1275"/>
    </row>
    <row r="7" spans="1:22">
      <c r="A7" s="101">
        <v>2006</v>
      </c>
      <c r="B7" s="815">
        <f>12+113</f>
        <v>125</v>
      </c>
      <c r="C7" s="815">
        <v>189</v>
      </c>
      <c r="D7" s="815">
        <v>198</v>
      </c>
      <c r="E7" s="815">
        <v>203</v>
      </c>
      <c r="F7" s="103">
        <v>28</v>
      </c>
      <c r="G7" s="815">
        <f>503-D7-E7</f>
        <v>102</v>
      </c>
      <c r="H7" s="815"/>
      <c r="I7" s="815">
        <v>65</v>
      </c>
      <c r="J7" s="815"/>
      <c r="K7" s="816"/>
      <c r="L7" s="814">
        <f t="shared" si="0"/>
        <v>910</v>
      </c>
      <c r="N7" s="1277"/>
      <c r="O7" s="809" t="s">
        <v>9420</v>
      </c>
      <c r="P7" s="1275" t="s">
        <v>9421</v>
      </c>
      <c r="Q7" s="1275"/>
      <c r="R7" s="1275"/>
      <c r="S7" s="1275"/>
      <c r="T7" s="1275"/>
      <c r="U7" s="1275"/>
      <c r="V7" s="1275"/>
    </row>
    <row r="8" spans="1:22">
      <c r="A8" s="101">
        <v>2007</v>
      </c>
      <c r="B8" s="815">
        <f>4+77</f>
        <v>81</v>
      </c>
      <c r="C8" s="815">
        <v>140</v>
      </c>
      <c r="D8" s="815">
        <v>208</v>
      </c>
      <c r="E8" s="815">
        <v>211</v>
      </c>
      <c r="F8" s="103">
        <v>17</v>
      </c>
      <c r="G8" s="815">
        <f>570-D8-E8</f>
        <v>151</v>
      </c>
      <c r="H8" s="815"/>
      <c r="I8" s="815">
        <v>71</v>
      </c>
      <c r="J8" s="815"/>
      <c r="K8" s="816"/>
      <c r="L8" s="814">
        <f t="shared" si="0"/>
        <v>879</v>
      </c>
      <c r="N8" s="1277"/>
      <c r="O8" s="809" t="s">
        <v>9422</v>
      </c>
      <c r="P8" s="1275" t="s">
        <v>9423</v>
      </c>
      <c r="Q8" s="1275"/>
      <c r="R8" s="1275"/>
      <c r="S8" s="1275"/>
      <c r="T8" s="1275"/>
      <c r="U8" s="1275"/>
      <c r="V8" s="1275"/>
    </row>
    <row r="9" spans="1:22">
      <c r="A9" s="101">
        <v>2008</v>
      </c>
      <c r="B9" s="815">
        <f>7+73</f>
        <v>80</v>
      </c>
      <c r="C9" s="815">
        <v>140</v>
      </c>
      <c r="D9" s="815">
        <v>213</v>
      </c>
      <c r="E9" s="815">
        <v>192</v>
      </c>
      <c r="F9" s="103">
        <v>17</v>
      </c>
      <c r="G9" s="815">
        <f>583-D9-E9</f>
        <v>178</v>
      </c>
      <c r="H9" s="815"/>
      <c r="I9" s="815">
        <v>69</v>
      </c>
      <c r="J9" s="815">
        <v>5</v>
      </c>
      <c r="K9" s="816"/>
      <c r="L9" s="814">
        <f t="shared" si="0"/>
        <v>894</v>
      </c>
      <c r="N9" s="1277"/>
      <c r="O9" s="809" t="s">
        <v>9424</v>
      </c>
      <c r="P9" s="1275"/>
      <c r="Q9" s="1275"/>
      <c r="R9" s="1275"/>
      <c r="S9" s="1275"/>
      <c r="T9" s="1275"/>
      <c r="U9" s="1275"/>
      <c r="V9" s="1275"/>
    </row>
    <row r="10" spans="1:22">
      <c r="A10" s="817">
        <v>2009</v>
      </c>
      <c r="B10" s="818">
        <f>20+82</f>
        <v>102</v>
      </c>
      <c r="C10" s="818">
        <v>180</v>
      </c>
      <c r="D10" s="818">
        <v>169</v>
      </c>
      <c r="E10" s="818">
        <v>220</v>
      </c>
      <c r="F10" s="819">
        <v>13</v>
      </c>
      <c r="G10" s="818">
        <f>632-D10-E10</f>
        <v>243</v>
      </c>
      <c r="H10" s="818"/>
      <c r="I10" s="818">
        <v>51</v>
      </c>
      <c r="J10" s="818"/>
      <c r="K10" s="820"/>
      <c r="L10" s="814">
        <f t="shared" si="0"/>
        <v>978</v>
      </c>
      <c r="N10" s="1278"/>
      <c r="O10" s="809" t="s">
        <v>9425</v>
      </c>
      <c r="P10" s="1275"/>
      <c r="Q10" s="1275"/>
      <c r="R10" s="1275"/>
      <c r="S10" s="1275"/>
      <c r="T10" s="1275"/>
      <c r="U10" s="1275"/>
      <c r="V10" s="1275"/>
    </row>
    <row r="11" spans="1:22">
      <c r="A11" s="101">
        <v>2010</v>
      </c>
      <c r="B11" s="815">
        <f>16+67</f>
        <v>83</v>
      </c>
      <c r="C11" s="815">
        <v>149</v>
      </c>
      <c r="D11" s="815">
        <v>207</v>
      </c>
      <c r="E11" s="815">
        <v>226</v>
      </c>
      <c r="F11" s="103">
        <v>13</v>
      </c>
      <c r="G11" s="815">
        <f>762-D11-E11</f>
        <v>329</v>
      </c>
      <c r="H11" s="815">
        <v>1</v>
      </c>
      <c r="I11" s="815">
        <v>72</v>
      </c>
      <c r="J11" s="815">
        <v>4</v>
      </c>
      <c r="K11" s="816"/>
      <c r="L11" s="814">
        <f t="shared" si="0"/>
        <v>1084</v>
      </c>
      <c r="N11" s="998" t="s">
        <v>9426</v>
      </c>
      <c r="O11" s="809" t="s">
        <v>9427</v>
      </c>
      <c r="P11" s="1271"/>
      <c r="Q11" s="1271"/>
      <c r="R11" s="1271"/>
      <c r="S11" s="1271"/>
      <c r="T11" s="1271"/>
      <c r="U11" s="1271"/>
      <c r="V11" s="1271"/>
    </row>
    <row r="12" spans="1:22">
      <c r="A12" s="810">
        <v>2011</v>
      </c>
      <c r="B12" s="811">
        <f>45+152</f>
        <v>197</v>
      </c>
      <c r="C12" s="811">
        <v>349</v>
      </c>
      <c r="D12" s="811">
        <v>257</v>
      </c>
      <c r="E12" s="811">
        <v>237</v>
      </c>
      <c r="F12" s="812">
        <v>51</v>
      </c>
      <c r="G12" s="811">
        <f>942-D12-E12</f>
        <v>448</v>
      </c>
      <c r="H12" s="811">
        <v>2</v>
      </c>
      <c r="I12" s="811">
        <v>78</v>
      </c>
      <c r="J12" s="811">
        <v>9</v>
      </c>
      <c r="K12" s="813"/>
      <c r="L12" s="814">
        <f t="shared" si="0"/>
        <v>1628</v>
      </c>
      <c r="N12" s="998" t="s">
        <v>9428</v>
      </c>
      <c r="O12" s="809" t="s">
        <v>9429</v>
      </c>
      <c r="P12" s="1272"/>
      <c r="Q12" s="1273"/>
      <c r="R12" s="1273"/>
      <c r="S12" s="1273"/>
      <c r="T12" s="1273"/>
      <c r="U12" s="1273"/>
      <c r="V12" s="1274"/>
    </row>
    <row r="13" spans="1:22">
      <c r="A13" s="101">
        <v>2012</v>
      </c>
      <c r="B13" s="815">
        <f>18+90</f>
        <v>108</v>
      </c>
      <c r="C13" s="815">
        <v>150</v>
      </c>
      <c r="D13" s="821">
        <v>251</v>
      </c>
      <c r="E13" s="821">
        <v>229</v>
      </c>
      <c r="F13" s="104">
        <v>55</v>
      </c>
      <c r="G13" s="815">
        <f>1049-D13-E13</f>
        <v>569</v>
      </c>
      <c r="H13" s="821"/>
      <c r="I13" s="815">
        <v>65</v>
      </c>
      <c r="J13" s="815">
        <v>6</v>
      </c>
      <c r="K13" s="816"/>
      <c r="L13" s="814">
        <f t="shared" si="0"/>
        <v>1433</v>
      </c>
      <c r="N13" s="998" t="s">
        <v>9430</v>
      </c>
      <c r="O13" s="822" t="s">
        <v>9431</v>
      </c>
      <c r="P13" s="1275" t="s">
        <v>9432</v>
      </c>
      <c r="Q13" s="1275"/>
      <c r="R13" s="1275"/>
      <c r="S13" s="1275"/>
      <c r="T13" s="1275"/>
      <c r="U13" s="1275"/>
      <c r="V13" s="1275"/>
    </row>
    <row r="14" spans="1:22">
      <c r="A14" s="101">
        <v>2013</v>
      </c>
      <c r="B14" s="815">
        <f>32+99</f>
        <v>131</v>
      </c>
      <c r="C14" s="815">
        <v>228</v>
      </c>
      <c r="D14" s="821">
        <v>255</v>
      </c>
      <c r="E14" s="821">
        <v>218</v>
      </c>
      <c r="F14" s="104">
        <v>69</v>
      </c>
      <c r="G14" s="815">
        <f>991-D14-E14</f>
        <v>518</v>
      </c>
      <c r="H14" s="821"/>
      <c r="I14" s="815">
        <v>61</v>
      </c>
      <c r="J14" s="815">
        <v>20</v>
      </c>
      <c r="K14" s="816"/>
      <c r="L14" s="814">
        <f t="shared" si="0"/>
        <v>1500</v>
      </c>
      <c r="P14" s="823"/>
      <c r="Q14" s="823"/>
      <c r="R14" s="823"/>
      <c r="S14" s="823"/>
      <c r="T14" s="823"/>
      <c r="U14" s="823"/>
      <c r="V14" s="823"/>
    </row>
    <row r="15" spans="1:22">
      <c r="A15" s="101">
        <v>2014</v>
      </c>
      <c r="B15" s="815">
        <f>39+167</f>
        <v>206</v>
      </c>
      <c r="C15" s="815">
        <v>268</v>
      </c>
      <c r="D15" s="821">
        <v>220</v>
      </c>
      <c r="E15" s="821">
        <v>255</v>
      </c>
      <c r="F15" s="104">
        <v>81</v>
      </c>
      <c r="G15" s="815">
        <f>928-D15-E15</f>
        <v>453</v>
      </c>
      <c r="H15" s="821"/>
      <c r="I15" s="815">
        <v>67</v>
      </c>
      <c r="J15" s="815">
        <v>22</v>
      </c>
      <c r="K15" s="816">
        <v>3</v>
      </c>
      <c r="L15" s="814">
        <f t="shared" si="0"/>
        <v>1575</v>
      </c>
    </row>
    <row r="16" spans="1:22">
      <c r="A16" s="101">
        <v>2015</v>
      </c>
      <c r="B16" s="815">
        <f>14+119</f>
        <v>133</v>
      </c>
      <c r="C16" s="815">
        <v>252</v>
      </c>
      <c r="D16" s="815">
        <v>189</v>
      </c>
      <c r="E16" s="815">
        <v>250</v>
      </c>
      <c r="F16" s="103">
        <v>55</v>
      </c>
      <c r="G16" s="815">
        <f>835-D16-E16</f>
        <v>396</v>
      </c>
      <c r="H16" s="815">
        <v>3</v>
      </c>
      <c r="I16" s="815">
        <v>57</v>
      </c>
      <c r="J16" s="815">
        <v>35</v>
      </c>
      <c r="K16" s="816">
        <v>1</v>
      </c>
      <c r="L16" s="814">
        <f t="shared" si="0"/>
        <v>1371</v>
      </c>
      <c r="N16" s="39" t="s">
        <v>9433</v>
      </c>
    </row>
    <row r="17" spans="1:15">
      <c r="A17" s="101">
        <v>2016</v>
      </c>
      <c r="B17" s="815">
        <f>26+116</f>
        <v>142</v>
      </c>
      <c r="C17" s="815">
        <v>203</v>
      </c>
      <c r="D17" s="815">
        <v>180</v>
      </c>
      <c r="E17" s="815">
        <v>240</v>
      </c>
      <c r="F17" s="103">
        <v>59</v>
      </c>
      <c r="G17" s="815">
        <f>826-D17-E17</f>
        <v>406</v>
      </c>
      <c r="H17" s="815"/>
      <c r="I17" s="815">
        <v>72</v>
      </c>
      <c r="J17" s="815">
        <v>18</v>
      </c>
      <c r="K17" s="816">
        <v>1</v>
      </c>
      <c r="L17" s="814">
        <f t="shared" si="0"/>
        <v>1321</v>
      </c>
      <c r="N17" s="39" t="s">
        <v>9434</v>
      </c>
    </row>
    <row r="18" spans="1:15">
      <c r="A18" s="101">
        <v>2017</v>
      </c>
      <c r="B18" s="815">
        <f>23+138</f>
        <v>161</v>
      </c>
      <c r="C18" s="815">
        <v>239</v>
      </c>
      <c r="D18" s="815">
        <v>213</v>
      </c>
      <c r="E18" s="815">
        <v>221</v>
      </c>
      <c r="F18" s="103">
        <v>82</v>
      </c>
      <c r="G18" s="815">
        <f>928-D18-E18</f>
        <v>494</v>
      </c>
      <c r="H18" s="815">
        <v>1</v>
      </c>
      <c r="I18" s="815">
        <v>60</v>
      </c>
      <c r="J18" s="815">
        <v>25</v>
      </c>
      <c r="K18" s="816">
        <v>2</v>
      </c>
      <c r="L18" s="814">
        <f t="shared" si="0"/>
        <v>1498</v>
      </c>
      <c r="N18" s="39" t="s">
        <v>9435</v>
      </c>
    </row>
    <row r="19" spans="1:15">
      <c r="A19" s="101">
        <v>2018</v>
      </c>
      <c r="B19" s="815">
        <f>48+183</f>
        <v>231</v>
      </c>
      <c r="C19" s="815">
        <v>374</v>
      </c>
      <c r="D19" s="815">
        <v>212</v>
      </c>
      <c r="E19" s="815">
        <v>251</v>
      </c>
      <c r="F19" s="103">
        <v>68</v>
      </c>
      <c r="G19" s="815">
        <f>943-D19-E19</f>
        <v>480</v>
      </c>
      <c r="H19" s="815">
        <v>3</v>
      </c>
      <c r="I19" s="815">
        <v>75</v>
      </c>
      <c r="J19" s="815">
        <v>104</v>
      </c>
      <c r="K19" s="816">
        <v>1</v>
      </c>
      <c r="L19" s="814">
        <f t="shared" si="0"/>
        <v>1799</v>
      </c>
      <c r="N19" s="39" t="s">
        <v>9436</v>
      </c>
    </row>
    <row r="20" spans="1:15">
      <c r="A20" s="101">
        <v>2019</v>
      </c>
      <c r="B20" s="815">
        <f>30+90</f>
        <v>120</v>
      </c>
      <c r="C20" s="815">
        <v>181</v>
      </c>
      <c r="D20" s="815">
        <v>189</v>
      </c>
      <c r="E20" s="815">
        <v>249</v>
      </c>
      <c r="F20" s="747">
        <v>63</v>
      </c>
      <c r="G20" s="815">
        <f>837-D20-E20</f>
        <v>399</v>
      </c>
      <c r="H20" s="815"/>
      <c r="I20" s="815">
        <v>84</v>
      </c>
      <c r="J20" s="815">
        <v>14</v>
      </c>
      <c r="K20" s="816">
        <v>7</v>
      </c>
      <c r="L20" s="814">
        <f t="shared" si="0"/>
        <v>1306</v>
      </c>
      <c r="N20" s="39" t="s">
        <v>9437</v>
      </c>
    </row>
    <row r="21" spans="1:15">
      <c r="A21" s="101">
        <v>2020</v>
      </c>
      <c r="B21" s="815">
        <f>16+56</f>
        <v>72</v>
      </c>
      <c r="C21" s="815">
        <v>167</v>
      </c>
      <c r="D21" s="815">
        <v>162</v>
      </c>
      <c r="E21" s="815">
        <v>213</v>
      </c>
      <c r="F21" s="815">
        <v>24</v>
      </c>
      <c r="G21" s="815">
        <f>714-D21-E21</f>
        <v>339</v>
      </c>
      <c r="H21" s="815">
        <v>1</v>
      </c>
      <c r="I21" s="815">
        <v>73</v>
      </c>
      <c r="J21" s="815">
        <v>26</v>
      </c>
      <c r="K21" s="816">
        <v>6</v>
      </c>
      <c r="L21" s="814">
        <f t="shared" si="0"/>
        <v>1083</v>
      </c>
    </row>
    <row r="22" spans="1:15">
      <c r="A22" s="101">
        <v>2021</v>
      </c>
      <c r="B22" s="815">
        <f>18+59</f>
        <v>77</v>
      </c>
      <c r="C22" s="815">
        <v>177</v>
      </c>
      <c r="D22" s="815">
        <v>191</v>
      </c>
      <c r="E22" s="815">
        <v>243</v>
      </c>
      <c r="F22" s="815">
        <v>2</v>
      </c>
      <c r="G22" s="815">
        <f>877-D22-E22</f>
        <v>443</v>
      </c>
      <c r="H22" s="815"/>
      <c r="I22" s="815">
        <v>75</v>
      </c>
      <c r="J22" s="815">
        <v>10</v>
      </c>
      <c r="K22" s="816">
        <v>18</v>
      </c>
      <c r="L22" s="814">
        <f t="shared" si="0"/>
        <v>1236</v>
      </c>
    </row>
    <row r="23" spans="1:15">
      <c r="A23" s="101">
        <v>2022</v>
      </c>
      <c r="B23" s="815">
        <f>15+73</f>
        <v>88</v>
      </c>
      <c r="C23" s="815">
        <v>235</v>
      </c>
      <c r="D23" s="815">
        <v>177</v>
      </c>
      <c r="E23" s="815">
        <v>193</v>
      </c>
      <c r="F23" s="815"/>
      <c r="G23" s="815">
        <f>713-D23-E23</f>
        <v>343</v>
      </c>
      <c r="H23" s="815">
        <v>1</v>
      </c>
      <c r="I23" s="815">
        <v>60</v>
      </c>
      <c r="J23" s="815">
        <v>5</v>
      </c>
      <c r="K23" s="816">
        <v>11</v>
      </c>
      <c r="L23" s="1184">
        <f>SUM(B23:K23)</f>
        <v>1113</v>
      </c>
    </row>
    <row r="24" spans="1:15">
      <c r="A24" s="101">
        <v>2023</v>
      </c>
      <c r="B24" s="815">
        <v>78</v>
      </c>
      <c r="C24" s="815">
        <v>231</v>
      </c>
      <c r="D24" s="815">
        <v>187</v>
      </c>
      <c r="E24" s="815">
        <v>181</v>
      </c>
      <c r="F24" s="815">
        <v>0</v>
      </c>
      <c r="G24" s="815">
        <v>398</v>
      </c>
      <c r="H24" s="815">
        <v>3</v>
      </c>
      <c r="I24" s="815">
        <v>61</v>
      </c>
      <c r="J24" s="815">
        <v>42</v>
      </c>
      <c r="K24" s="816">
        <v>13</v>
      </c>
      <c r="L24" s="747">
        <f>SUM(B24:K24)</f>
        <v>1194</v>
      </c>
    </row>
    <row r="25" spans="1:15">
      <c r="A25" s="101">
        <v>2024</v>
      </c>
      <c r="B25" s="1185">
        <v>38</v>
      </c>
      <c r="C25" s="1185">
        <v>104</v>
      </c>
      <c r="D25" s="1185">
        <v>215</v>
      </c>
      <c r="E25" s="1185">
        <v>204</v>
      </c>
      <c r="F25" s="1185"/>
      <c r="G25" s="1185">
        <v>360</v>
      </c>
      <c r="H25" s="1185">
        <v>2</v>
      </c>
      <c r="I25" s="1185">
        <v>54</v>
      </c>
      <c r="J25" s="1185">
        <v>5</v>
      </c>
      <c r="K25" s="1186">
        <v>11</v>
      </c>
      <c r="L25" s="747">
        <f>SUM(B25:K25)</f>
        <v>993</v>
      </c>
    </row>
    <row r="26" spans="1:15">
      <c r="A26" s="102"/>
      <c r="B26" s="824"/>
      <c r="C26" s="824"/>
      <c r="D26" s="824"/>
      <c r="E26" s="824"/>
      <c r="F26" s="824"/>
      <c r="G26" s="824"/>
      <c r="H26" s="824"/>
      <c r="I26" s="824"/>
      <c r="J26" s="824"/>
      <c r="K26" s="825"/>
      <c r="L26" s="1187"/>
    </row>
    <row r="27" spans="1:15">
      <c r="A27" s="826" t="s">
        <v>9438</v>
      </c>
      <c r="B27" s="827">
        <v>200</v>
      </c>
      <c r="C27" s="827">
        <v>200</v>
      </c>
      <c r="D27" s="827">
        <v>200</v>
      </c>
      <c r="E27" s="827">
        <v>200</v>
      </c>
      <c r="F27" s="827">
        <v>200</v>
      </c>
      <c r="G27" s="827">
        <v>200</v>
      </c>
      <c r="H27" s="827">
        <v>200</v>
      </c>
      <c r="I27" s="827">
        <v>200</v>
      </c>
      <c r="J27" s="827">
        <v>200</v>
      </c>
      <c r="K27" s="827">
        <v>200</v>
      </c>
      <c r="L27" s="828">
        <f>SUM(B27:K27)</f>
        <v>2000</v>
      </c>
    </row>
    <row r="29" spans="1:15">
      <c r="A29" s="99" t="s">
        <v>9402</v>
      </c>
      <c r="B29" s="806" t="s">
        <v>9439</v>
      </c>
      <c r="C29" s="807" t="s">
        <v>9440</v>
      </c>
      <c r="D29" s="806" t="s">
        <v>9441</v>
      </c>
      <c r="E29" s="806" t="s">
        <v>9442</v>
      </c>
      <c r="F29" s="807" t="s">
        <v>9443</v>
      </c>
      <c r="G29" s="808" t="s">
        <v>9413</v>
      </c>
      <c r="H29" s="39"/>
      <c r="I29" s="39"/>
      <c r="K29" s="39"/>
      <c r="O29" s="39"/>
    </row>
    <row r="30" spans="1:15">
      <c r="A30" s="810">
        <v>2004</v>
      </c>
      <c r="B30" s="811">
        <f t="shared" ref="B30:B48" si="1">B5+C5+H5</f>
        <v>373</v>
      </c>
      <c r="C30" s="811">
        <f t="shared" ref="C30:C48" si="2">SUM(D5:G5)</f>
        <v>531</v>
      </c>
      <c r="D30" s="811">
        <f>I5</f>
        <v>64</v>
      </c>
      <c r="E30" s="811">
        <f t="shared" ref="E30:F30" si="3">J5</f>
        <v>0</v>
      </c>
      <c r="F30" s="812">
        <f t="shared" si="3"/>
        <v>1</v>
      </c>
      <c r="G30" s="814">
        <f t="shared" ref="G30:G48" si="4">SUM(B30:F30)</f>
        <v>969</v>
      </c>
      <c r="H30" s="39"/>
      <c r="I30" s="39"/>
      <c r="K30" s="39"/>
      <c r="O30" s="39"/>
    </row>
    <row r="31" spans="1:15">
      <c r="A31" s="101">
        <v>2005</v>
      </c>
      <c r="B31" s="815">
        <f t="shared" si="1"/>
        <v>285</v>
      </c>
      <c r="C31" s="815">
        <f t="shared" si="2"/>
        <v>577</v>
      </c>
      <c r="D31" s="815">
        <f t="shared" ref="D31:F31" si="5">I6</f>
        <v>76</v>
      </c>
      <c r="E31" s="815">
        <f t="shared" si="5"/>
        <v>0</v>
      </c>
      <c r="F31" s="103">
        <f t="shared" si="5"/>
        <v>0</v>
      </c>
      <c r="G31" s="814">
        <f t="shared" si="4"/>
        <v>938</v>
      </c>
      <c r="H31" s="39"/>
      <c r="I31" s="39"/>
      <c r="K31" s="39"/>
      <c r="O31" s="39"/>
    </row>
    <row r="32" spans="1:15">
      <c r="A32" s="101">
        <v>2006</v>
      </c>
      <c r="B32" s="815">
        <f t="shared" si="1"/>
        <v>314</v>
      </c>
      <c r="C32" s="815">
        <f t="shared" si="2"/>
        <v>531</v>
      </c>
      <c r="D32" s="815">
        <f t="shared" ref="D32:F32" si="6">I7</f>
        <v>65</v>
      </c>
      <c r="E32" s="815">
        <f t="shared" si="6"/>
        <v>0</v>
      </c>
      <c r="F32" s="103">
        <f t="shared" si="6"/>
        <v>0</v>
      </c>
      <c r="G32" s="814">
        <f t="shared" si="4"/>
        <v>910</v>
      </c>
      <c r="H32" s="39"/>
      <c r="I32" s="39"/>
      <c r="K32" s="39"/>
      <c r="O32" s="39"/>
    </row>
    <row r="33" spans="1:15">
      <c r="A33" s="101">
        <v>2007</v>
      </c>
      <c r="B33" s="815">
        <f t="shared" si="1"/>
        <v>221</v>
      </c>
      <c r="C33" s="815">
        <f t="shared" si="2"/>
        <v>587</v>
      </c>
      <c r="D33" s="815">
        <f t="shared" ref="D33:F33" si="7">I8</f>
        <v>71</v>
      </c>
      <c r="E33" s="815">
        <f t="shared" si="7"/>
        <v>0</v>
      </c>
      <c r="F33" s="103">
        <f t="shared" si="7"/>
        <v>0</v>
      </c>
      <c r="G33" s="814">
        <f t="shared" si="4"/>
        <v>879</v>
      </c>
      <c r="H33" s="39"/>
      <c r="I33" s="39"/>
      <c r="K33" s="39"/>
      <c r="O33" s="39"/>
    </row>
    <row r="34" spans="1:15">
      <c r="A34" s="101">
        <v>2008</v>
      </c>
      <c r="B34" s="815">
        <f t="shared" si="1"/>
        <v>220</v>
      </c>
      <c r="C34" s="815">
        <f t="shared" si="2"/>
        <v>600</v>
      </c>
      <c r="D34" s="815">
        <f t="shared" ref="D34:F34" si="8">I9</f>
        <v>69</v>
      </c>
      <c r="E34" s="815">
        <f t="shared" si="8"/>
        <v>5</v>
      </c>
      <c r="F34" s="103">
        <f t="shared" si="8"/>
        <v>0</v>
      </c>
      <c r="G34" s="814">
        <f t="shared" si="4"/>
        <v>894</v>
      </c>
      <c r="H34" s="39"/>
      <c r="I34" s="39"/>
      <c r="K34" s="39"/>
      <c r="O34" s="39"/>
    </row>
    <row r="35" spans="1:15">
      <c r="A35" s="817">
        <v>2009</v>
      </c>
      <c r="B35" s="818">
        <f t="shared" si="1"/>
        <v>282</v>
      </c>
      <c r="C35" s="818">
        <f t="shared" si="2"/>
        <v>645</v>
      </c>
      <c r="D35" s="818">
        <f t="shared" ref="D35:F35" si="9">I10</f>
        <v>51</v>
      </c>
      <c r="E35" s="818">
        <f t="shared" si="9"/>
        <v>0</v>
      </c>
      <c r="F35" s="819">
        <f t="shared" si="9"/>
        <v>0</v>
      </c>
      <c r="G35" s="814">
        <f t="shared" si="4"/>
        <v>978</v>
      </c>
      <c r="H35" s="39"/>
      <c r="I35" s="39"/>
      <c r="K35" s="39"/>
      <c r="O35" s="39"/>
    </row>
    <row r="36" spans="1:15">
      <c r="A36" s="101">
        <v>2010</v>
      </c>
      <c r="B36" s="815">
        <f t="shared" si="1"/>
        <v>233</v>
      </c>
      <c r="C36" s="815">
        <f t="shared" si="2"/>
        <v>775</v>
      </c>
      <c r="D36" s="815">
        <f t="shared" ref="D36:F36" si="10">I11</f>
        <v>72</v>
      </c>
      <c r="E36" s="815">
        <f t="shared" si="10"/>
        <v>4</v>
      </c>
      <c r="F36" s="103">
        <f t="shared" si="10"/>
        <v>0</v>
      </c>
      <c r="G36" s="814">
        <f t="shared" si="4"/>
        <v>1084</v>
      </c>
      <c r="H36" s="39"/>
      <c r="I36" s="39"/>
      <c r="K36" s="39"/>
      <c r="O36" s="39"/>
    </row>
    <row r="37" spans="1:15">
      <c r="A37" s="810">
        <v>2011</v>
      </c>
      <c r="B37" s="811">
        <f t="shared" si="1"/>
        <v>548</v>
      </c>
      <c r="C37" s="811">
        <f t="shared" si="2"/>
        <v>993</v>
      </c>
      <c r="D37" s="811">
        <f t="shared" ref="D37:F37" si="11">I12</f>
        <v>78</v>
      </c>
      <c r="E37" s="811">
        <f t="shared" si="11"/>
        <v>9</v>
      </c>
      <c r="F37" s="812">
        <f t="shared" si="11"/>
        <v>0</v>
      </c>
      <c r="G37" s="814">
        <f t="shared" si="4"/>
        <v>1628</v>
      </c>
      <c r="H37" s="39"/>
      <c r="I37" s="39"/>
      <c r="K37" s="39"/>
      <c r="O37" s="39"/>
    </row>
    <row r="38" spans="1:15">
      <c r="A38" s="101">
        <v>2012</v>
      </c>
      <c r="B38" s="815">
        <f t="shared" si="1"/>
        <v>258</v>
      </c>
      <c r="C38" s="815">
        <f t="shared" si="2"/>
        <v>1104</v>
      </c>
      <c r="D38" s="821">
        <f t="shared" ref="D38:F38" si="12">I13</f>
        <v>65</v>
      </c>
      <c r="E38" s="821">
        <f t="shared" si="12"/>
        <v>6</v>
      </c>
      <c r="F38" s="104">
        <f t="shared" si="12"/>
        <v>0</v>
      </c>
      <c r="G38" s="814">
        <f t="shared" si="4"/>
        <v>1433</v>
      </c>
      <c r="H38" s="39"/>
      <c r="I38" s="39"/>
      <c r="K38" s="39"/>
      <c r="O38" s="39"/>
    </row>
    <row r="39" spans="1:15">
      <c r="A39" s="101">
        <v>2013</v>
      </c>
      <c r="B39" s="815">
        <f t="shared" si="1"/>
        <v>359</v>
      </c>
      <c r="C39" s="815">
        <f t="shared" si="2"/>
        <v>1060</v>
      </c>
      <c r="D39" s="821">
        <f t="shared" ref="D39:F39" si="13">I14</f>
        <v>61</v>
      </c>
      <c r="E39" s="821">
        <f t="shared" si="13"/>
        <v>20</v>
      </c>
      <c r="F39" s="104">
        <f t="shared" si="13"/>
        <v>0</v>
      </c>
      <c r="G39" s="814">
        <f t="shared" si="4"/>
        <v>1500</v>
      </c>
      <c r="H39" s="39"/>
      <c r="I39" s="39"/>
      <c r="K39" s="39"/>
      <c r="O39" s="39"/>
    </row>
    <row r="40" spans="1:15">
      <c r="A40" s="101">
        <v>2014</v>
      </c>
      <c r="B40" s="815">
        <f t="shared" si="1"/>
        <v>474</v>
      </c>
      <c r="C40" s="815">
        <f t="shared" si="2"/>
        <v>1009</v>
      </c>
      <c r="D40" s="821">
        <f t="shared" ref="D40:F40" si="14">I15</f>
        <v>67</v>
      </c>
      <c r="E40" s="821">
        <f t="shared" si="14"/>
        <v>22</v>
      </c>
      <c r="F40" s="104">
        <f t="shared" si="14"/>
        <v>3</v>
      </c>
      <c r="G40" s="814">
        <f t="shared" si="4"/>
        <v>1575</v>
      </c>
      <c r="H40" s="39"/>
      <c r="I40" s="39"/>
      <c r="K40" s="39"/>
      <c r="O40" s="39"/>
    </row>
    <row r="41" spans="1:15">
      <c r="A41" s="101">
        <v>2015</v>
      </c>
      <c r="B41" s="815">
        <f t="shared" si="1"/>
        <v>388</v>
      </c>
      <c r="C41" s="815">
        <f t="shared" si="2"/>
        <v>890</v>
      </c>
      <c r="D41" s="815">
        <f t="shared" ref="D41:F41" si="15">I16</f>
        <v>57</v>
      </c>
      <c r="E41" s="815">
        <f t="shared" si="15"/>
        <v>35</v>
      </c>
      <c r="F41" s="103">
        <f t="shared" si="15"/>
        <v>1</v>
      </c>
      <c r="G41" s="814">
        <f t="shared" si="4"/>
        <v>1371</v>
      </c>
      <c r="H41" s="39"/>
      <c r="I41" s="39"/>
      <c r="K41" s="39"/>
      <c r="O41" s="39"/>
    </row>
    <row r="42" spans="1:15">
      <c r="A42" s="101">
        <v>2016</v>
      </c>
      <c r="B42" s="815">
        <f t="shared" si="1"/>
        <v>345</v>
      </c>
      <c r="C42" s="815">
        <f t="shared" si="2"/>
        <v>885</v>
      </c>
      <c r="D42" s="815">
        <f t="shared" ref="D42:F42" si="16">I17</f>
        <v>72</v>
      </c>
      <c r="E42" s="815">
        <f t="shared" si="16"/>
        <v>18</v>
      </c>
      <c r="F42" s="103">
        <f t="shared" si="16"/>
        <v>1</v>
      </c>
      <c r="G42" s="814">
        <f t="shared" si="4"/>
        <v>1321</v>
      </c>
      <c r="H42" s="39"/>
      <c r="I42" s="39"/>
      <c r="K42" s="39"/>
      <c r="O42" s="39"/>
    </row>
    <row r="43" spans="1:15">
      <c r="A43" s="101">
        <v>2017</v>
      </c>
      <c r="B43" s="815">
        <f t="shared" si="1"/>
        <v>401</v>
      </c>
      <c r="C43" s="815">
        <f t="shared" si="2"/>
        <v>1010</v>
      </c>
      <c r="D43" s="815">
        <f t="shared" ref="D43:F43" si="17">I18</f>
        <v>60</v>
      </c>
      <c r="E43" s="815">
        <f t="shared" si="17"/>
        <v>25</v>
      </c>
      <c r="F43" s="103">
        <f t="shared" si="17"/>
        <v>2</v>
      </c>
      <c r="G43" s="814">
        <f t="shared" si="4"/>
        <v>1498</v>
      </c>
      <c r="H43" s="39"/>
      <c r="I43" s="39"/>
      <c r="K43" s="39"/>
      <c r="O43" s="39"/>
    </row>
    <row r="44" spans="1:15">
      <c r="A44" s="101">
        <v>2018</v>
      </c>
      <c r="B44" s="815">
        <f t="shared" si="1"/>
        <v>608</v>
      </c>
      <c r="C44" s="815">
        <f t="shared" si="2"/>
        <v>1011</v>
      </c>
      <c r="D44" s="815">
        <f t="shared" ref="D44:F44" si="18">I19</f>
        <v>75</v>
      </c>
      <c r="E44" s="815">
        <f t="shared" si="18"/>
        <v>104</v>
      </c>
      <c r="F44" s="103">
        <f t="shared" si="18"/>
        <v>1</v>
      </c>
      <c r="G44" s="814">
        <f t="shared" si="4"/>
        <v>1799</v>
      </c>
      <c r="H44" s="39"/>
      <c r="I44" s="39"/>
      <c r="K44" s="39"/>
      <c r="O44" s="39"/>
    </row>
    <row r="45" spans="1:15">
      <c r="A45" s="101">
        <v>2019</v>
      </c>
      <c r="B45" s="815">
        <f t="shared" si="1"/>
        <v>301</v>
      </c>
      <c r="C45" s="815">
        <f t="shared" si="2"/>
        <v>900</v>
      </c>
      <c r="D45" s="815">
        <f t="shared" ref="D45:F45" si="19">I20</f>
        <v>84</v>
      </c>
      <c r="E45" s="815">
        <f t="shared" si="19"/>
        <v>14</v>
      </c>
      <c r="F45" s="747">
        <f t="shared" si="19"/>
        <v>7</v>
      </c>
      <c r="G45" s="814">
        <f t="shared" si="4"/>
        <v>1306</v>
      </c>
      <c r="H45" s="39"/>
      <c r="I45" s="39"/>
      <c r="K45" s="39"/>
      <c r="O45" s="39"/>
    </row>
    <row r="46" spans="1:15">
      <c r="A46" s="101">
        <v>2020</v>
      </c>
      <c r="B46" s="815">
        <f t="shared" si="1"/>
        <v>240</v>
      </c>
      <c r="C46" s="815">
        <f t="shared" si="2"/>
        <v>738</v>
      </c>
      <c r="D46" s="815">
        <f t="shared" ref="D46:F46" si="20">I21</f>
        <v>73</v>
      </c>
      <c r="E46" s="815">
        <f t="shared" si="20"/>
        <v>26</v>
      </c>
      <c r="F46" s="815">
        <f t="shared" si="20"/>
        <v>6</v>
      </c>
      <c r="G46" s="814">
        <f t="shared" si="4"/>
        <v>1083</v>
      </c>
      <c r="H46" s="39"/>
      <c r="I46" s="39"/>
      <c r="K46" s="39"/>
      <c r="O46" s="39"/>
    </row>
    <row r="47" spans="1:15">
      <c r="A47" s="101">
        <v>2021</v>
      </c>
      <c r="B47" s="815">
        <f t="shared" si="1"/>
        <v>254</v>
      </c>
      <c r="C47" s="815">
        <f t="shared" si="2"/>
        <v>879</v>
      </c>
      <c r="D47" s="815">
        <f t="shared" ref="D47:F47" si="21">I22</f>
        <v>75</v>
      </c>
      <c r="E47" s="815">
        <f t="shared" si="21"/>
        <v>10</v>
      </c>
      <c r="F47" s="815">
        <f t="shared" si="21"/>
        <v>18</v>
      </c>
      <c r="G47" s="814">
        <f t="shared" si="4"/>
        <v>1236</v>
      </c>
      <c r="H47" s="39"/>
      <c r="I47" s="39"/>
      <c r="K47" s="39"/>
      <c r="O47" s="39"/>
    </row>
    <row r="48" spans="1:15">
      <c r="A48" s="101">
        <v>2022</v>
      </c>
      <c r="B48" s="815">
        <f t="shared" si="1"/>
        <v>324</v>
      </c>
      <c r="C48" s="815">
        <f t="shared" si="2"/>
        <v>713</v>
      </c>
      <c r="D48" s="815">
        <f t="shared" ref="D48:F48" si="22">I23</f>
        <v>60</v>
      </c>
      <c r="E48" s="815">
        <f t="shared" si="22"/>
        <v>5</v>
      </c>
      <c r="F48" s="815">
        <f t="shared" si="22"/>
        <v>11</v>
      </c>
      <c r="G48" s="1184">
        <f t="shared" si="4"/>
        <v>1113</v>
      </c>
      <c r="H48" s="39"/>
      <c r="I48" s="39"/>
      <c r="K48" s="39"/>
      <c r="O48" s="39"/>
    </row>
    <row r="49" spans="1:15">
      <c r="A49" s="101">
        <v>2023</v>
      </c>
      <c r="B49" s="815">
        <f t="shared" ref="B49" si="23">B24+C24+H24</f>
        <v>312</v>
      </c>
      <c r="C49" s="815">
        <f t="shared" ref="C49" si="24">SUM(D24:G24)</f>
        <v>766</v>
      </c>
      <c r="D49" s="815">
        <f t="shared" ref="D49" si="25">I24</f>
        <v>61</v>
      </c>
      <c r="E49" s="815">
        <f t="shared" ref="E49" si="26">J24</f>
        <v>42</v>
      </c>
      <c r="F49" s="815">
        <f t="shared" ref="F49" si="27">K24</f>
        <v>13</v>
      </c>
      <c r="G49" s="747">
        <f t="shared" ref="G49" si="28">SUM(B49:F49)</f>
        <v>1194</v>
      </c>
      <c r="H49" s="39"/>
      <c r="I49" s="39"/>
      <c r="K49" s="39"/>
      <c r="O49" s="39"/>
    </row>
    <row r="50" spans="1:15">
      <c r="A50" s="101">
        <v>2024</v>
      </c>
      <c r="B50" s="815">
        <f t="shared" ref="B50" si="29">B25+C25+H25</f>
        <v>144</v>
      </c>
      <c r="C50" s="815">
        <f t="shared" ref="C50" si="30">SUM(D25:G25)</f>
        <v>779</v>
      </c>
      <c r="D50" s="815">
        <f t="shared" ref="D50" si="31">I25</f>
        <v>54</v>
      </c>
      <c r="E50" s="815">
        <f t="shared" ref="E50" si="32">J25</f>
        <v>5</v>
      </c>
      <c r="F50" s="815">
        <f t="shared" ref="F50" si="33">K25</f>
        <v>11</v>
      </c>
      <c r="G50" s="747">
        <f t="shared" ref="G50" si="34">SUM(B50:F50)</f>
        <v>993</v>
      </c>
      <c r="H50" s="39"/>
      <c r="I50" s="39"/>
      <c r="K50" s="39"/>
      <c r="O50" s="39"/>
    </row>
    <row r="51" spans="1:15">
      <c r="A51" s="102"/>
      <c r="B51" s="824"/>
      <c r="C51" s="824"/>
      <c r="D51" s="824"/>
      <c r="E51" s="824"/>
      <c r="F51" s="824"/>
      <c r="G51" s="1187"/>
    </row>
    <row r="52" spans="1:15">
      <c r="A52" s="826" t="s">
        <v>9438</v>
      </c>
      <c r="B52" s="827">
        <v>400</v>
      </c>
      <c r="C52" s="827">
        <v>400</v>
      </c>
      <c r="D52" s="827">
        <v>400</v>
      </c>
      <c r="E52" s="827">
        <v>400</v>
      </c>
      <c r="F52" s="827">
        <v>400</v>
      </c>
      <c r="G52" s="828">
        <f>SUM(B52:F52)</f>
        <v>2000</v>
      </c>
    </row>
  </sheetData>
  <mergeCells count="11">
    <mergeCell ref="P11:V11"/>
    <mergeCell ref="P12:V12"/>
    <mergeCell ref="P13:V13"/>
    <mergeCell ref="N4:N10"/>
    <mergeCell ref="P4:V4"/>
    <mergeCell ref="P5:V5"/>
    <mergeCell ref="P6:V6"/>
    <mergeCell ref="P7:V7"/>
    <mergeCell ref="P8:V8"/>
    <mergeCell ref="P9:V9"/>
    <mergeCell ref="P10:V10"/>
  </mergeCells>
  <phoneticPr fontId="6"/>
  <hyperlinks>
    <hyperlink ref="A1" location="INDEX!A1" display="INDEXに戻る" xr:uid="{B40A44E9-5DEF-4204-836A-6DA07C52D4DA}"/>
  </hyperlinks>
  <pageMargins left="0.7" right="0.7" top="0.75" bottom="0.75" header="0.3" footer="0.3"/>
  <ignoredErrors>
    <ignoredError sqref="L24" formulaRange="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45"/>
  <sheetViews>
    <sheetView zoomScale="120" zoomScaleNormal="120" workbookViewId="0"/>
  </sheetViews>
  <sheetFormatPr defaultColWidth="9" defaultRowHeight="15"/>
  <cols>
    <col min="1" max="4" width="12.625" style="107" customWidth="1"/>
    <col min="5" max="5" width="2.625" style="107" customWidth="1"/>
    <col min="6" max="16384" width="9" style="107"/>
  </cols>
  <sheetData>
    <row r="1" spans="1:6">
      <c r="A1" s="107" t="s">
        <v>9444</v>
      </c>
      <c r="F1" s="367" t="s">
        <v>119</v>
      </c>
    </row>
    <row r="2" spans="1:6">
      <c r="A2" s="105" t="s">
        <v>1189</v>
      </c>
      <c r="B2" s="106" t="s">
        <v>9445</v>
      </c>
      <c r="C2" s="106" t="s">
        <v>9446</v>
      </c>
      <c r="D2" s="106" t="s">
        <v>8158</v>
      </c>
      <c r="F2" s="107" t="s">
        <v>9447</v>
      </c>
    </row>
    <row r="3" spans="1:6">
      <c r="A3" s="108">
        <v>1983</v>
      </c>
      <c r="B3" s="109"/>
      <c r="C3" s="109">
        <v>1</v>
      </c>
      <c r="D3" s="109">
        <f t="shared" ref="D3:D44" si="0">SUM(B3:C3)</f>
        <v>1</v>
      </c>
      <c r="F3" s="107" t="s">
        <v>9448</v>
      </c>
    </row>
    <row r="4" spans="1:6">
      <c r="A4" s="110">
        <v>1984</v>
      </c>
      <c r="B4" s="111"/>
      <c r="C4" s="111">
        <v>1</v>
      </c>
      <c r="D4" s="111">
        <f t="shared" si="0"/>
        <v>1</v>
      </c>
    </row>
    <row r="5" spans="1:6">
      <c r="A5" s="110">
        <v>1985</v>
      </c>
      <c r="B5" s="111"/>
      <c r="C5" s="111">
        <v>2</v>
      </c>
      <c r="D5" s="111">
        <f t="shared" si="0"/>
        <v>2</v>
      </c>
      <c r="F5" s="107" t="s">
        <v>9449</v>
      </c>
    </row>
    <row r="6" spans="1:6">
      <c r="A6" s="110">
        <v>1986</v>
      </c>
      <c r="B6" s="111"/>
      <c r="C6" s="111"/>
      <c r="D6" s="111">
        <f t="shared" si="0"/>
        <v>0</v>
      </c>
      <c r="F6" s="107" t="s">
        <v>9450</v>
      </c>
    </row>
    <row r="7" spans="1:6">
      <c r="A7" s="110">
        <v>1987</v>
      </c>
      <c r="B7" s="111"/>
      <c r="C7" s="111">
        <v>1</v>
      </c>
      <c r="D7" s="111">
        <f t="shared" si="0"/>
        <v>1</v>
      </c>
      <c r="F7" s="107" t="s">
        <v>9451</v>
      </c>
    </row>
    <row r="8" spans="1:6">
      <c r="A8" s="110">
        <v>1988</v>
      </c>
      <c r="B8" s="111"/>
      <c r="C8" s="111">
        <v>1</v>
      </c>
      <c r="D8" s="111">
        <f t="shared" si="0"/>
        <v>1</v>
      </c>
      <c r="F8" s="107" t="s">
        <v>9452</v>
      </c>
    </row>
    <row r="9" spans="1:6">
      <c r="A9" s="110">
        <v>1989</v>
      </c>
      <c r="B9" s="111">
        <v>2</v>
      </c>
      <c r="C9" s="111">
        <v>1</v>
      </c>
      <c r="D9" s="111">
        <f t="shared" si="0"/>
        <v>3</v>
      </c>
      <c r="F9" s="107" t="s">
        <v>9453</v>
      </c>
    </row>
    <row r="10" spans="1:6">
      <c r="A10" s="110">
        <v>1990</v>
      </c>
      <c r="B10" s="111">
        <v>3</v>
      </c>
      <c r="C10" s="111">
        <v>1</v>
      </c>
      <c r="D10" s="111">
        <f t="shared" si="0"/>
        <v>4</v>
      </c>
      <c r="F10" s="107" t="s">
        <v>9454</v>
      </c>
    </row>
    <row r="11" spans="1:6">
      <c r="A11" s="110">
        <v>1991</v>
      </c>
      <c r="B11" s="111">
        <v>2</v>
      </c>
      <c r="C11" s="111">
        <v>1</v>
      </c>
      <c r="D11" s="111">
        <f t="shared" si="0"/>
        <v>3</v>
      </c>
    </row>
    <row r="12" spans="1:6">
      <c r="A12" s="110">
        <v>1992</v>
      </c>
      <c r="B12" s="111">
        <v>1</v>
      </c>
      <c r="C12" s="111">
        <v>1</v>
      </c>
      <c r="D12" s="111">
        <f t="shared" si="0"/>
        <v>2</v>
      </c>
    </row>
    <row r="13" spans="1:6">
      <c r="A13" s="110">
        <v>1993</v>
      </c>
      <c r="B13" s="111">
        <v>2</v>
      </c>
      <c r="C13" s="111">
        <v>1</v>
      </c>
      <c r="D13" s="111">
        <f t="shared" si="0"/>
        <v>3</v>
      </c>
    </row>
    <row r="14" spans="1:6">
      <c r="A14" s="110">
        <v>1994</v>
      </c>
      <c r="B14" s="111">
        <v>4</v>
      </c>
      <c r="C14" s="111">
        <v>1</v>
      </c>
      <c r="D14" s="111">
        <f t="shared" si="0"/>
        <v>5</v>
      </c>
    </row>
    <row r="15" spans="1:6">
      <c r="A15" s="110">
        <v>1995</v>
      </c>
      <c r="B15" s="111">
        <v>6</v>
      </c>
      <c r="C15" s="111"/>
      <c r="D15" s="111">
        <f t="shared" si="0"/>
        <v>6</v>
      </c>
    </row>
    <row r="16" spans="1:6">
      <c r="A16" s="110">
        <v>1996</v>
      </c>
      <c r="B16" s="111">
        <v>7</v>
      </c>
      <c r="C16" s="111">
        <v>1</v>
      </c>
      <c r="D16" s="111">
        <f t="shared" si="0"/>
        <v>8</v>
      </c>
    </row>
    <row r="17" spans="1:4">
      <c r="A17" s="110">
        <v>1997</v>
      </c>
      <c r="B17" s="111">
        <v>9</v>
      </c>
      <c r="C17" s="111">
        <v>4</v>
      </c>
      <c r="D17" s="111">
        <f t="shared" si="0"/>
        <v>13</v>
      </c>
    </row>
    <row r="18" spans="1:4">
      <c r="A18" s="110">
        <v>1998</v>
      </c>
      <c r="B18" s="111">
        <v>7</v>
      </c>
      <c r="C18" s="111">
        <v>1</v>
      </c>
      <c r="D18" s="111">
        <f t="shared" si="0"/>
        <v>8</v>
      </c>
    </row>
    <row r="19" spans="1:4">
      <c r="A19" s="110">
        <v>1999</v>
      </c>
      <c r="B19" s="111">
        <v>4</v>
      </c>
      <c r="C19" s="111">
        <v>1</v>
      </c>
      <c r="D19" s="111">
        <f t="shared" si="0"/>
        <v>5</v>
      </c>
    </row>
    <row r="20" spans="1:4">
      <c r="A20" s="110">
        <v>2000</v>
      </c>
      <c r="B20" s="111">
        <v>6</v>
      </c>
      <c r="C20" s="111">
        <v>2</v>
      </c>
      <c r="D20" s="111">
        <f t="shared" si="0"/>
        <v>8</v>
      </c>
    </row>
    <row r="21" spans="1:4">
      <c r="A21" s="110">
        <v>2001</v>
      </c>
      <c r="B21" s="111">
        <v>7</v>
      </c>
      <c r="C21" s="111"/>
      <c r="D21" s="111">
        <f t="shared" si="0"/>
        <v>7</v>
      </c>
    </row>
    <row r="22" spans="1:4">
      <c r="A22" s="110">
        <v>2002</v>
      </c>
      <c r="B22" s="111">
        <v>9</v>
      </c>
      <c r="C22" s="111">
        <v>1</v>
      </c>
      <c r="D22" s="111">
        <f t="shared" si="0"/>
        <v>10</v>
      </c>
    </row>
    <row r="23" spans="1:4">
      <c r="A23" s="110">
        <v>2003</v>
      </c>
      <c r="B23" s="111">
        <v>10</v>
      </c>
      <c r="C23" s="111">
        <v>2</v>
      </c>
      <c r="D23" s="111">
        <f t="shared" si="0"/>
        <v>12</v>
      </c>
    </row>
    <row r="24" spans="1:4">
      <c r="A24" s="110">
        <v>2004</v>
      </c>
      <c r="B24" s="111">
        <v>9</v>
      </c>
      <c r="C24" s="111">
        <v>8</v>
      </c>
      <c r="D24" s="111">
        <f t="shared" si="0"/>
        <v>17</v>
      </c>
    </row>
    <row r="25" spans="1:4">
      <c r="A25" s="110">
        <v>2005</v>
      </c>
      <c r="B25" s="111">
        <v>12</v>
      </c>
      <c r="C25" s="111">
        <v>3</v>
      </c>
      <c r="D25" s="111">
        <f t="shared" si="0"/>
        <v>15</v>
      </c>
    </row>
    <row r="26" spans="1:4">
      <c r="A26" s="110">
        <v>2006</v>
      </c>
      <c r="B26" s="111">
        <v>7</v>
      </c>
      <c r="C26" s="111">
        <v>4</v>
      </c>
      <c r="D26" s="111">
        <f t="shared" si="0"/>
        <v>11</v>
      </c>
    </row>
    <row r="27" spans="1:4">
      <c r="A27" s="110">
        <v>2007</v>
      </c>
      <c r="B27" s="111">
        <v>3</v>
      </c>
      <c r="C27" s="111">
        <v>14</v>
      </c>
      <c r="D27" s="111">
        <f t="shared" si="0"/>
        <v>17</v>
      </c>
    </row>
    <row r="28" spans="1:4">
      <c r="A28" s="110">
        <v>2008</v>
      </c>
      <c r="B28" s="111">
        <v>4</v>
      </c>
      <c r="C28" s="111">
        <v>15</v>
      </c>
      <c r="D28" s="111">
        <f t="shared" si="0"/>
        <v>19</v>
      </c>
    </row>
    <row r="29" spans="1:4">
      <c r="A29" s="110">
        <v>2009</v>
      </c>
      <c r="B29" s="111">
        <v>5</v>
      </c>
      <c r="C29" s="111">
        <v>11</v>
      </c>
      <c r="D29" s="111">
        <f t="shared" si="0"/>
        <v>16</v>
      </c>
    </row>
    <row r="30" spans="1:4">
      <c r="A30" s="110">
        <v>2010</v>
      </c>
      <c r="B30" s="111">
        <v>10</v>
      </c>
      <c r="C30" s="111">
        <v>3</v>
      </c>
      <c r="D30" s="111">
        <f t="shared" si="0"/>
        <v>13</v>
      </c>
    </row>
    <row r="31" spans="1:4">
      <c r="A31" s="110">
        <v>2011</v>
      </c>
      <c r="B31" s="112">
        <v>14</v>
      </c>
      <c r="C31" s="112">
        <v>8</v>
      </c>
      <c r="D31" s="112">
        <f t="shared" si="0"/>
        <v>22</v>
      </c>
    </row>
    <row r="32" spans="1:4">
      <c r="A32" s="113">
        <v>2012</v>
      </c>
      <c r="B32" s="112">
        <v>9</v>
      </c>
      <c r="C32" s="112">
        <v>4</v>
      </c>
      <c r="D32" s="112">
        <f t="shared" si="0"/>
        <v>13</v>
      </c>
    </row>
    <row r="33" spans="1:4">
      <c r="A33" s="113">
        <v>2013</v>
      </c>
      <c r="B33" s="112">
        <v>21</v>
      </c>
      <c r="C33" s="112">
        <v>12</v>
      </c>
      <c r="D33" s="112">
        <f t="shared" si="0"/>
        <v>33</v>
      </c>
    </row>
    <row r="34" spans="1:4">
      <c r="A34" s="113">
        <v>2014</v>
      </c>
      <c r="B34" s="112">
        <v>17</v>
      </c>
      <c r="C34" s="112">
        <v>1</v>
      </c>
      <c r="D34" s="112">
        <f t="shared" si="0"/>
        <v>18</v>
      </c>
    </row>
    <row r="35" spans="1:4">
      <c r="A35" s="113">
        <v>2015</v>
      </c>
      <c r="B35" s="112">
        <v>17</v>
      </c>
      <c r="C35" s="112">
        <v>6</v>
      </c>
      <c r="D35" s="112">
        <f t="shared" si="0"/>
        <v>23</v>
      </c>
    </row>
    <row r="36" spans="1:4">
      <c r="A36" s="113">
        <v>2016</v>
      </c>
      <c r="B36" s="112">
        <v>24</v>
      </c>
      <c r="C36" s="112">
        <v>3</v>
      </c>
      <c r="D36" s="112">
        <f t="shared" si="0"/>
        <v>27</v>
      </c>
    </row>
    <row r="37" spans="1:4">
      <c r="A37" s="113">
        <v>2017</v>
      </c>
      <c r="B37" s="112">
        <v>37</v>
      </c>
      <c r="C37" s="112">
        <v>0</v>
      </c>
      <c r="D37" s="112">
        <f t="shared" si="0"/>
        <v>37</v>
      </c>
    </row>
    <row r="38" spans="1:4">
      <c r="A38" s="110">
        <v>2018</v>
      </c>
      <c r="B38" s="112">
        <v>49</v>
      </c>
      <c r="C38" s="112">
        <v>3</v>
      </c>
      <c r="D38" s="112">
        <f t="shared" si="0"/>
        <v>52</v>
      </c>
    </row>
    <row r="39" spans="1:4">
      <c r="A39" s="110">
        <v>2019</v>
      </c>
      <c r="B39" s="112">
        <v>70</v>
      </c>
      <c r="C39" s="112">
        <v>4</v>
      </c>
      <c r="D39" s="112">
        <f t="shared" si="0"/>
        <v>74</v>
      </c>
    </row>
    <row r="40" spans="1:4">
      <c r="A40" s="110">
        <v>2020</v>
      </c>
      <c r="B40" s="112">
        <v>57</v>
      </c>
      <c r="C40" s="112">
        <v>3</v>
      </c>
      <c r="D40" s="112">
        <f t="shared" si="0"/>
        <v>60</v>
      </c>
    </row>
    <row r="41" spans="1:4">
      <c r="A41" s="110">
        <v>2021</v>
      </c>
      <c r="B41" s="112">
        <v>63</v>
      </c>
      <c r="C41" s="112">
        <v>6</v>
      </c>
      <c r="D41" s="112">
        <f t="shared" si="0"/>
        <v>69</v>
      </c>
    </row>
    <row r="42" spans="1:4">
      <c r="A42" s="110">
        <v>2022</v>
      </c>
      <c r="B42" s="112">
        <v>24</v>
      </c>
      <c r="C42" s="112">
        <v>1</v>
      </c>
      <c r="D42" s="112">
        <f t="shared" si="0"/>
        <v>25</v>
      </c>
    </row>
    <row r="43" spans="1:4">
      <c r="A43" s="1214">
        <v>2023</v>
      </c>
      <c r="B43" s="1215">
        <v>20</v>
      </c>
      <c r="C43" s="1215">
        <v>2</v>
      </c>
      <c r="D43" s="112">
        <f t="shared" si="0"/>
        <v>22</v>
      </c>
    </row>
    <row r="44" spans="1:4">
      <c r="A44" s="1214">
        <v>2024</v>
      </c>
      <c r="B44" s="1215">
        <v>17</v>
      </c>
      <c r="C44" s="1215">
        <v>1</v>
      </c>
      <c r="D44" s="1215">
        <f t="shared" si="0"/>
        <v>18</v>
      </c>
    </row>
    <row r="45" spans="1:4">
      <c r="A45" s="114"/>
      <c r="B45" s="592"/>
      <c r="C45" s="592"/>
      <c r="D45" s="592"/>
    </row>
  </sheetData>
  <phoneticPr fontId="6"/>
  <hyperlinks>
    <hyperlink ref="F6" r:id="rId1" xr:uid="{00000000-0004-0000-1E00-000000000000}"/>
    <hyperlink ref="F8" r:id="rId2" xr:uid="{00000000-0004-0000-1E00-000001000000}"/>
    <hyperlink ref="F1" location="INDEX!A1" display="INDEXに戻る" xr:uid="{00000000-0004-0000-1E00-000002000000}"/>
  </hyperlinks>
  <pageMargins left="0.7" right="0.7" top="0.75" bottom="0.75" header="0.3" footer="0.3"/>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2765-7674-430E-9CE7-C5BC8FE4C987}">
  <dimension ref="A1:J586"/>
  <sheetViews>
    <sheetView workbookViewId="0">
      <pane xSplit="2" ySplit="11" topLeftCell="C531" activePane="bottomRight" state="frozen"/>
      <selection activeCell="F1" sqref="F1"/>
      <selection pane="topRight" activeCell="F1" sqref="F1"/>
      <selection pane="bottomLeft" activeCell="F1" sqref="F1"/>
      <selection pane="bottomRight" activeCell="A586" sqref="A586"/>
    </sheetView>
  </sheetViews>
  <sheetFormatPr defaultColWidth="9" defaultRowHeight="15" outlineLevelCol="1"/>
  <cols>
    <col min="1" max="1" width="9" style="586"/>
    <col min="2" max="2" width="9" style="1014"/>
    <col min="3" max="3" width="5.5" style="586" bestFit="1" customWidth="1"/>
    <col min="4" max="4" width="4.25" style="586" bestFit="1" customWidth="1"/>
    <col min="5" max="5" width="12.75" style="586" hidden="1" customWidth="1" outlineLevel="1"/>
    <col min="6" max="6" width="82.375" style="39" bestFit="1" customWidth="1" collapsed="1"/>
    <col min="7" max="9" width="12.625" style="586" hidden="1" customWidth="1" outlineLevel="1"/>
    <col min="10" max="10" width="74.875" style="39" bestFit="1" customWidth="1" collapsed="1"/>
    <col min="11" max="16384" width="9" style="39"/>
  </cols>
  <sheetData>
    <row r="1" spans="1:10">
      <c r="A1" s="823" t="s">
        <v>11552</v>
      </c>
      <c r="J1" s="591" t="s">
        <v>119</v>
      </c>
    </row>
    <row r="2" spans="1:10">
      <c r="A2" s="823" t="s">
        <v>11553</v>
      </c>
    </row>
    <row r="3" spans="1:10">
      <c r="A3" s="1015"/>
      <c r="B3" s="1016" t="s">
        <v>11554</v>
      </c>
    </row>
    <row r="11" spans="1:10">
      <c r="A11" s="1017" t="s">
        <v>8874</v>
      </c>
      <c r="B11" s="1017" t="s">
        <v>10983</v>
      </c>
      <c r="C11" s="1017" t="s">
        <v>11427</v>
      </c>
      <c r="D11" s="1017" t="s">
        <v>11426</v>
      </c>
      <c r="E11" s="1017" t="s">
        <v>11551</v>
      </c>
      <c r="F11" s="1018" t="s">
        <v>10984</v>
      </c>
      <c r="G11" s="1017" t="s">
        <v>10985</v>
      </c>
      <c r="H11" s="1017" t="s">
        <v>10986</v>
      </c>
      <c r="I11" s="1017" t="s">
        <v>10987</v>
      </c>
      <c r="J11" s="346" t="s">
        <v>11550</v>
      </c>
    </row>
    <row r="12" spans="1:10">
      <c r="A12" s="1019">
        <v>1962</v>
      </c>
      <c r="B12" s="1019" t="str">
        <f>C12&amp;"-"&amp;IF(LEN(D12)=2,D12,"0"&amp;D12)</f>
        <v>47-12</v>
      </c>
      <c r="C12" s="1020">
        <v>47</v>
      </c>
      <c r="D12" s="1020">
        <v>12</v>
      </c>
      <c r="E12" s="1021">
        <f>DATE(A12+50,D12,1)</f>
        <v>41244</v>
      </c>
      <c r="F12" s="1022" t="s">
        <v>10988</v>
      </c>
      <c r="G12" s="1020"/>
      <c r="H12" s="1020"/>
      <c r="I12" s="1020"/>
      <c r="J12" s="435" t="str">
        <f t="shared" ref="J12:J75" si="0">HYPERLINK("https://www.jsce.or.jp/library/open/proc/maglist2/00034/"&amp;B12&amp;".html")</f>
        <v>https://www.jsce.or.jp/library/open/proc/maglist2/00034/47-12.html</v>
      </c>
    </row>
    <row r="13" spans="1:10">
      <c r="A13" s="1023">
        <v>1963</v>
      </c>
      <c r="B13" s="1023" t="str">
        <f>C13&amp;"-"&amp;IF(LEN(D13)=2,D13,"0"&amp;D13)</f>
        <v>48-05</v>
      </c>
      <c r="C13" s="1024">
        <v>48</v>
      </c>
      <c r="D13" s="1024">
        <v>5</v>
      </c>
      <c r="E13" s="1025">
        <f t="shared" ref="E13:E76" si="1">DATE(A13+50,D13,1)</f>
        <v>41395</v>
      </c>
      <c r="F13" s="1026" t="s">
        <v>10989</v>
      </c>
      <c r="G13" s="1024"/>
      <c r="H13" s="1024" t="s">
        <v>10990</v>
      </c>
      <c r="I13" s="1024"/>
      <c r="J13" s="72" t="str">
        <f t="shared" si="0"/>
        <v>https://www.jsce.or.jp/library/open/proc/maglist2/00034/48-05.html</v>
      </c>
    </row>
    <row r="14" spans="1:10">
      <c r="A14" s="1023">
        <v>1963</v>
      </c>
      <c r="B14" s="1023" t="str">
        <f t="shared" ref="B14:B77" si="2">C14&amp;"-"&amp;IF(LEN(D14)=2,D14,"0"&amp;D14)</f>
        <v>48-08</v>
      </c>
      <c r="C14" s="1024">
        <v>48</v>
      </c>
      <c r="D14" s="1024">
        <v>8</v>
      </c>
      <c r="E14" s="1025">
        <f t="shared" si="1"/>
        <v>41487</v>
      </c>
      <c r="F14" s="1026" t="s">
        <v>10991</v>
      </c>
      <c r="G14" s="1024" t="s">
        <v>10990</v>
      </c>
      <c r="H14" s="1024"/>
      <c r="I14" s="1024"/>
      <c r="J14" s="72" t="str">
        <f t="shared" si="0"/>
        <v>https://www.jsce.or.jp/library/open/proc/maglist2/00034/48-08.html</v>
      </c>
    </row>
    <row r="15" spans="1:10">
      <c r="A15" s="1023">
        <v>1963</v>
      </c>
      <c r="B15" s="1023" t="str">
        <f t="shared" si="2"/>
        <v>48-09</v>
      </c>
      <c r="C15" s="1024">
        <v>48</v>
      </c>
      <c r="D15" s="1024">
        <v>9</v>
      </c>
      <c r="E15" s="1025">
        <f t="shared" si="1"/>
        <v>41518</v>
      </c>
      <c r="F15" s="1026" t="s">
        <v>10992</v>
      </c>
      <c r="G15" s="1024" t="s">
        <v>10990</v>
      </c>
      <c r="H15" s="1024"/>
      <c r="I15" s="1024"/>
      <c r="J15" s="72" t="str">
        <f t="shared" si="0"/>
        <v>https://www.jsce.or.jp/library/open/proc/maglist2/00034/48-09.html</v>
      </c>
    </row>
    <row r="16" spans="1:10">
      <c r="A16" s="1023">
        <v>1963</v>
      </c>
      <c r="B16" s="1023" t="str">
        <f t="shared" si="2"/>
        <v>48-12</v>
      </c>
      <c r="C16" s="1024">
        <v>48</v>
      </c>
      <c r="D16" s="1024">
        <v>12</v>
      </c>
      <c r="E16" s="1025">
        <f t="shared" si="1"/>
        <v>41609</v>
      </c>
      <c r="F16" s="1026" t="s">
        <v>10993</v>
      </c>
      <c r="G16" s="1024" t="s">
        <v>10990</v>
      </c>
      <c r="H16" s="1024"/>
      <c r="I16" s="1024"/>
      <c r="J16" s="72" t="str">
        <f t="shared" si="0"/>
        <v>https://www.jsce.or.jp/library/open/proc/maglist2/00034/48-12.html</v>
      </c>
    </row>
    <row r="17" spans="1:10">
      <c r="A17" s="1023">
        <v>1964</v>
      </c>
      <c r="B17" s="1023" t="str">
        <f t="shared" si="2"/>
        <v>49-01</v>
      </c>
      <c r="C17" s="1024">
        <v>49</v>
      </c>
      <c r="D17" s="1024">
        <v>1</v>
      </c>
      <c r="E17" s="1025">
        <f t="shared" si="1"/>
        <v>41640</v>
      </c>
      <c r="F17" s="1026" t="s">
        <v>10994</v>
      </c>
      <c r="G17" s="1024" t="s">
        <v>10990</v>
      </c>
      <c r="H17" s="1024"/>
      <c r="I17" s="1024"/>
      <c r="J17" s="72" t="str">
        <f t="shared" si="0"/>
        <v>https://www.jsce.or.jp/library/open/proc/maglist2/00034/49-01.html</v>
      </c>
    </row>
    <row r="18" spans="1:10">
      <c r="A18" s="1023">
        <v>1964</v>
      </c>
      <c r="B18" s="1023" t="str">
        <f t="shared" si="2"/>
        <v>49-02</v>
      </c>
      <c r="C18" s="1024">
        <v>49</v>
      </c>
      <c r="D18" s="1024">
        <v>2</v>
      </c>
      <c r="E18" s="1025">
        <f t="shared" si="1"/>
        <v>41671</v>
      </c>
      <c r="F18" s="1026" t="s">
        <v>10995</v>
      </c>
      <c r="G18" s="1024" t="s">
        <v>10990</v>
      </c>
      <c r="H18" s="1024"/>
      <c r="I18" s="1024"/>
      <c r="J18" s="72" t="str">
        <f t="shared" si="0"/>
        <v>https://www.jsce.or.jp/library/open/proc/maglist2/00034/49-02.html</v>
      </c>
    </row>
    <row r="19" spans="1:10">
      <c r="A19" s="1023">
        <v>1964</v>
      </c>
      <c r="B19" s="1023" t="str">
        <f t="shared" si="2"/>
        <v>49-03</v>
      </c>
      <c r="C19" s="1024">
        <v>49</v>
      </c>
      <c r="D19" s="1024">
        <v>3</v>
      </c>
      <c r="E19" s="1025">
        <f t="shared" si="1"/>
        <v>41699</v>
      </c>
      <c r="F19" s="1026" t="s">
        <v>10996</v>
      </c>
      <c r="G19" s="1024" t="s">
        <v>10990</v>
      </c>
      <c r="H19" s="1024"/>
      <c r="I19" s="1024"/>
      <c r="J19" s="72" t="str">
        <f t="shared" si="0"/>
        <v>https://www.jsce.or.jp/library/open/proc/maglist2/00034/49-03.html</v>
      </c>
    </row>
    <row r="20" spans="1:10">
      <c r="A20" s="1023">
        <v>1964</v>
      </c>
      <c r="B20" s="1023" t="str">
        <f t="shared" si="2"/>
        <v>49-05</v>
      </c>
      <c r="C20" s="1024">
        <v>49</v>
      </c>
      <c r="D20" s="1024">
        <v>5</v>
      </c>
      <c r="E20" s="1025">
        <f t="shared" si="1"/>
        <v>41760</v>
      </c>
      <c r="F20" s="1026" t="s">
        <v>10997</v>
      </c>
      <c r="G20" s="1024" t="s">
        <v>10990</v>
      </c>
      <c r="H20" s="1024"/>
      <c r="I20" s="1024"/>
      <c r="J20" s="72" t="str">
        <f t="shared" si="0"/>
        <v>https://www.jsce.or.jp/library/open/proc/maglist2/00034/49-05.html</v>
      </c>
    </row>
    <row r="21" spans="1:10">
      <c r="A21" s="1023">
        <v>1964</v>
      </c>
      <c r="B21" s="1023" t="str">
        <f t="shared" si="2"/>
        <v>49-06</v>
      </c>
      <c r="C21" s="1024">
        <v>49</v>
      </c>
      <c r="D21" s="1024">
        <v>6</v>
      </c>
      <c r="E21" s="1025">
        <f t="shared" si="1"/>
        <v>41791</v>
      </c>
      <c r="F21" s="1026" t="s">
        <v>10998</v>
      </c>
      <c r="G21" s="1024" t="s">
        <v>10990</v>
      </c>
      <c r="H21" s="1024"/>
      <c r="I21" s="1024"/>
      <c r="J21" s="72" t="str">
        <f t="shared" si="0"/>
        <v>https://www.jsce.or.jp/library/open/proc/maglist2/00034/49-06.html</v>
      </c>
    </row>
    <row r="22" spans="1:10">
      <c r="A22" s="1023">
        <v>1964</v>
      </c>
      <c r="B22" s="1023" t="str">
        <f t="shared" si="2"/>
        <v>49-08</v>
      </c>
      <c r="C22" s="1024">
        <v>49</v>
      </c>
      <c r="D22" s="1024">
        <v>8</v>
      </c>
      <c r="E22" s="1025">
        <f t="shared" si="1"/>
        <v>41852</v>
      </c>
      <c r="F22" s="1026" t="s">
        <v>10999</v>
      </c>
      <c r="G22" s="1024"/>
      <c r="H22" s="1024" t="s">
        <v>10990</v>
      </c>
      <c r="I22" s="1024"/>
      <c r="J22" s="72" t="str">
        <f t="shared" si="0"/>
        <v>https://www.jsce.or.jp/library/open/proc/maglist2/00034/49-08.html</v>
      </c>
    </row>
    <row r="23" spans="1:10">
      <c r="A23" s="1023">
        <v>1964</v>
      </c>
      <c r="B23" s="1023" t="str">
        <f t="shared" si="2"/>
        <v>49-10</v>
      </c>
      <c r="C23" s="1024">
        <v>49</v>
      </c>
      <c r="D23" s="1024">
        <v>10</v>
      </c>
      <c r="E23" s="1025">
        <f t="shared" si="1"/>
        <v>41913</v>
      </c>
      <c r="F23" s="1026" t="s">
        <v>11000</v>
      </c>
      <c r="G23" s="1024" t="s">
        <v>10990</v>
      </c>
      <c r="H23" s="1024"/>
      <c r="I23" s="1024"/>
      <c r="J23" s="72" t="str">
        <f t="shared" si="0"/>
        <v>https://www.jsce.or.jp/library/open/proc/maglist2/00034/49-10.html</v>
      </c>
    </row>
    <row r="24" spans="1:10">
      <c r="A24" s="1023">
        <v>1964</v>
      </c>
      <c r="B24" s="1023" t="str">
        <f t="shared" si="2"/>
        <v>49-11</v>
      </c>
      <c r="C24" s="1024">
        <v>49</v>
      </c>
      <c r="D24" s="1024">
        <v>11</v>
      </c>
      <c r="E24" s="1025">
        <f t="shared" si="1"/>
        <v>41944</v>
      </c>
      <c r="F24" s="1026" t="s">
        <v>11001</v>
      </c>
      <c r="G24" s="1024" t="s">
        <v>10990</v>
      </c>
      <c r="H24" s="1024"/>
      <c r="I24" s="1024"/>
      <c r="J24" s="72" t="str">
        <f t="shared" si="0"/>
        <v>https://www.jsce.or.jp/library/open/proc/maglist2/00034/49-11.html</v>
      </c>
    </row>
    <row r="25" spans="1:10">
      <c r="A25" s="1023">
        <v>1964</v>
      </c>
      <c r="B25" s="1023" t="str">
        <f t="shared" si="2"/>
        <v>49-12</v>
      </c>
      <c r="C25" s="1024">
        <v>49</v>
      </c>
      <c r="D25" s="1024">
        <v>12</v>
      </c>
      <c r="E25" s="1025">
        <f t="shared" si="1"/>
        <v>41974</v>
      </c>
      <c r="F25" s="1026" t="s">
        <v>11002</v>
      </c>
      <c r="G25" s="1024"/>
      <c r="H25" s="1024" t="s">
        <v>10990</v>
      </c>
      <c r="I25" s="1024"/>
      <c r="J25" s="72" t="str">
        <f t="shared" si="0"/>
        <v>https://www.jsce.or.jp/library/open/proc/maglist2/00034/49-12.html</v>
      </c>
    </row>
    <row r="26" spans="1:10">
      <c r="A26" s="1023">
        <v>1965</v>
      </c>
      <c r="B26" s="1023" t="str">
        <f t="shared" si="2"/>
        <v>50-01</v>
      </c>
      <c r="C26" s="1024">
        <v>50</v>
      </c>
      <c r="D26" s="1024">
        <v>1</v>
      </c>
      <c r="E26" s="1025">
        <f t="shared" si="1"/>
        <v>42005</v>
      </c>
      <c r="F26" s="1026" t="s">
        <v>11003</v>
      </c>
      <c r="G26" s="1024" t="s">
        <v>10990</v>
      </c>
      <c r="H26" s="1024" t="s">
        <v>10990</v>
      </c>
      <c r="I26" s="1024"/>
      <c r="J26" s="72" t="str">
        <f t="shared" si="0"/>
        <v>https://www.jsce.or.jp/library/open/proc/maglist2/00034/50-01.html</v>
      </c>
    </row>
    <row r="27" spans="1:10">
      <c r="A27" s="1023">
        <v>1965</v>
      </c>
      <c r="B27" s="1023" t="str">
        <f t="shared" si="2"/>
        <v>50-02</v>
      </c>
      <c r="C27" s="1024">
        <v>50</v>
      </c>
      <c r="D27" s="1024">
        <v>2</v>
      </c>
      <c r="E27" s="1025">
        <f t="shared" si="1"/>
        <v>42036</v>
      </c>
      <c r="F27" s="1026" t="s">
        <v>11004</v>
      </c>
      <c r="G27" s="1024"/>
      <c r="H27" s="1024" t="s">
        <v>10990</v>
      </c>
      <c r="I27" s="1024"/>
      <c r="J27" s="72" t="str">
        <f t="shared" si="0"/>
        <v>https://www.jsce.or.jp/library/open/proc/maglist2/00034/50-02.html</v>
      </c>
    </row>
    <row r="28" spans="1:10">
      <c r="A28" s="1023">
        <v>1965</v>
      </c>
      <c r="B28" s="1023" t="str">
        <f t="shared" si="2"/>
        <v>50-04</v>
      </c>
      <c r="C28" s="1024">
        <v>50</v>
      </c>
      <c r="D28" s="1024">
        <v>4</v>
      </c>
      <c r="E28" s="1025">
        <f t="shared" si="1"/>
        <v>42095</v>
      </c>
      <c r="F28" s="1026" t="s">
        <v>11005</v>
      </c>
      <c r="G28" s="1024"/>
      <c r="H28" s="1024" t="s">
        <v>10990</v>
      </c>
      <c r="I28" s="1024"/>
      <c r="J28" s="72" t="str">
        <f t="shared" si="0"/>
        <v>https://www.jsce.or.jp/library/open/proc/maglist2/00034/50-04.html</v>
      </c>
    </row>
    <row r="29" spans="1:10">
      <c r="A29" s="1023">
        <v>1965</v>
      </c>
      <c r="B29" s="1023" t="str">
        <f t="shared" si="2"/>
        <v>50-06</v>
      </c>
      <c r="C29" s="1024">
        <v>50</v>
      </c>
      <c r="D29" s="1024">
        <v>6</v>
      </c>
      <c r="E29" s="1025">
        <f t="shared" si="1"/>
        <v>42156</v>
      </c>
      <c r="F29" s="1026" t="s">
        <v>11006</v>
      </c>
      <c r="G29" s="1024"/>
      <c r="H29" s="1024"/>
      <c r="I29" s="1024" t="s">
        <v>10990</v>
      </c>
      <c r="J29" s="72" t="str">
        <f t="shared" si="0"/>
        <v>https://www.jsce.or.jp/library/open/proc/maglist2/00034/50-06.html</v>
      </c>
    </row>
    <row r="30" spans="1:10">
      <c r="A30" s="1023">
        <v>1965</v>
      </c>
      <c r="B30" s="1023" t="str">
        <f t="shared" si="2"/>
        <v>50-12</v>
      </c>
      <c r="C30" s="1024">
        <v>50</v>
      </c>
      <c r="D30" s="1024">
        <v>12</v>
      </c>
      <c r="E30" s="1025">
        <f t="shared" si="1"/>
        <v>42339</v>
      </c>
      <c r="F30" s="1026" t="s">
        <v>11007</v>
      </c>
      <c r="G30" s="1024"/>
      <c r="H30" s="1024" t="s">
        <v>10990</v>
      </c>
      <c r="I30" s="1024"/>
      <c r="J30" s="72" t="str">
        <f t="shared" si="0"/>
        <v>https://www.jsce.or.jp/library/open/proc/maglist2/00034/50-12.html</v>
      </c>
    </row>
    <row r="31" spans="1:10">
      <c r="A31" s="1023">
        <v>1966</v>
      </c>
      <c r="B31" s="1023" t="str">
        <f t="shared" si="2"/>
        <v>51-01</v>
      </c>
      <c r="C31" s="1024">
        <v>51</v>
      </c>
      <c r="D31" s="1024">
        <v>1</v>
      </c>
      <c r="E31" s="1025">
        <f t="shared" si="1"/>
        <v>42370</v>
      </c>
      <c r="F31" s="1026" t="s">
        <v>11008</v>
      </c>
      <c r="G31" s="1024" t="s">
        <v>10990</v>
      </c>
      <c r="H31" s="1024"/>
      <c r="I31" s="1024"/>
      <c r="J31" s="72" t="str">
        <f t="shared" si="0"/>
        <v>https://www.jsce.or.jp/library/open/proc/maglist2/00034/51-01.html</v>
      </c>
    </row>
    <row r="32" spans="1:10">
      <c r="A32" s="1023">
        <v>1966</v>
      </c>
      <c r="B32" s="1023" t="str">
        <f t="shared" si="2"/>
        <v>51-03</v>
      </c>
      <c r="C32" s="1024">
        <v>51</v>
      </c>
      <c r="D32" s="1024">
        <v>3</v>
      </c>
      <c r="E32" s="1025">
        <f t="shared" si="1"/>
        <v>42430</v>
      </c>
      <c r="F32" s="1026" t="s">
        <v>11009</v>
      </c>
      <c r="G32" s="1024"/>
      <c r="H32" s="1024"/>
      <c r="I32" s="1024" t="s">
        <v>10990</v>
      </c>
      <c r="J32" s="72" t="str">
        <f t="shared" si="0"/>
        <v>https://www.jsce.or.jp/library/open/proc/maglist2/00034/51-03.html</v>
      </c>
    </row>
    <row r="33" spans="1:10">
      <c r="A33" s="1023">
        <v>1966</v>
      </c>
      <c r="B33" s="1023" t="str">
        <f t="shared" si="2"/>
        <v>51-12</v>
      </c>
      <c r="C33" s="1024">
        <v>51</v>
      </c>
      <c r="D33" s="1024">
        <v>12</v>
      </c>
      <c r="E33" s="1025">
        <f t="shared" si="1"/>
        <v>42705</v>
      </c>
      <c r="F33" s="1026" t="s">
        <v>11010</v>
      </c>
      <c r="G33" s="1024"/>
      <c r="H33" s="1024" t="s">
        <v>10990</v>
      </c>
      <c r="I33" s="1024"/>
      <c r="J33" s="72" t="str">
        <f t="shared" si="0"/>
        <v>https://www.jsce.or.jp/library/open/proc/maglist2/00034/51-12.html</v>
      </c>
    </row>
    <row r="34" spans="1:10">
      <c r="A34" s="1023">
        <v>1967</v>
      </c>
      <c r="B34" s="1023" t="str">
        <f t="shared" si="2"/>
        <v>52-01</v>
      </c>
      <c r="C34" s="1024">
        <v>52</v>
      </c>
      <c r="D34" s="1024">
        <v>1</v>
      </c>
      <c r="E34" s="1025">
        <f t="shared" si="1"/>
        <v>42736</v>
      </c>
      <c r="F34" s="1026" t="s">
        <v>11011</v>
      </c>
      <c r="G34" s="1024" t="s">
        <v>10990</v>
      </c>
      <c r="H34" s="1024"/>
      <c r="I34" s="1024"/>
      <c r="J34" s="72" t="str">
        <f t="shared" si="0"/>
        <v>https://www.jsce.or.jp/library/open/proc/maglist2/00034/52-01.html</v>
      </c>
    </row>
    <row r="35" spans="1:10">
      <c r="A35" s="1023">
        <v>1967</v>
      </c>
      <c r="B35" s="1023" t="str">
        <f t="shared" si="2"/>
        <v>52-02</v>
      </c>
      <c r="C35" s="1024">
        <v>52</v>
      </c>
      <c r="D35" s="1024">
        <v>2</v>
      </c>
      <c r="E35" s="1025">
        <f t="shared" si="1"/>
        <v>42767</v>
      </c>
      <c r="F35" s="1026" t="s">
        <v>11012</v>
      </c>
      <c r="G35" s="1024"/>
      <c r="H35" s="1024" t="s">
        <v>10990</v>
      </c>
      <c r="I35" s="1024"/>
      <c r="J35" s="72" t="str">
        <f t="shared" si="0"/>
        <v>https://www.jsce.or.jp/library/open/proc/maglist2/00034/52-02.html</v>
      </c>
    </row>
    <row r="36" spans="1:10">
      <c r="A36" s="1023">
        <v>1967</v>
      </c>
      <c r="B36" s="1023" t="str">
        <f t="shared" si="2"/>
        <v>52-03</v>
      </c>
      <c r="C36" s="1024">
        <v>52</v>
      </c>
      <c r="D36" s="1024">
        <v>3</v>
      </c>
      <c r="E36" s="1025">
        <f t="shared" si="1"/>
        <v>42795</v>
      </c>
      <c r="F36" s="1026" t="s">
        <v>11013</v>
      </c>
      <c r="G36" s="1024"/>
      <c r="H36" s="1024" t="s">
        <v>10990</v>
      </c>
      <c r="I36" s="1024"/>
      <c r="J36" s="72" t="str">
        <f t="shared" si="0"/>
        <v>https://www.jsce.or.jp/library/open/proc/maglist2/00034/52-03.html</v>
      </c>
    </row>
    <row r="37" spans="1:10">
      <c r="A37" s="1023">
        <v>1967</v>
      </c>
      <c r="B37" s="1023" t="str">
        <f t="shared" si="2"/>
        <v>52-05</v>
      </c>
      <c r="C37" s="1024">
        <v>52</v>
      </c>
      <c r="D37" s="1024">
        <v>5</v>
      </c>
      <c r="E37" s="1025">
        <f t="shared" si="1"/>
        <v>42856</v>
      </c>
      <c r="F37" s="1026" t="s">
        <v>11014</v>
      </c>
      <c r="G37" s="1024"/>
      <c r="H37" s="1024" t="s">
        <v>10990</v>
      </c>
      <c r="I37" s="1024"/>
      <c r="J37" s="72" t="str">
        <f t="shared" si="0"/>
        <v>https://www.jsce.or.jp/library/open/proc/maglist2/00034/52-05.html</v>
      </c>
    </row>
    <row r="38" spans="1:10">
      <c r="A38" s="1023">
        <v>1967</v>
      </c>
      <c r="B38" s="1023" t="str">
        <f t="shared" si="2"/>
        <v>52-11</v>
      </c>
      <c r="C38" s="1024">
        <v>52</v>
      </c>
      <c r="D38" s="1024">
        <v>11</v>
      </c>
      <c r="E38" s="1025">
        <f t="shared" si="1"/>
        <v>43040</v>
      </c>
      <c r="F38" s="1026" t="s">
        <v>11015</v>
      </c>
      <c r="G38" s="1024" t="s">
        <v>10990</v>
      </c>
      <c r="H38" s="1024"/>
      <c r="I38" s="1024"/>
      <c r="J38" s="72" t="str">
        <f t="shared" si="0"/>
        <v>https://www.jsce.or.jp/library/open/proc/maglist2/00034/52-11.html</v>
      </c>
    </row>
    <row r="39" spans="1:10">
      <c r="A39" s="1023">
        <v>1967</v>
      </c>
      <c r="B39" s="1023" t="str">
        <f t="shared" si="2"/>
        <v>52-12</v>
      </c>
      <c r="C39" s="1024">
        <v>52</v>
      </c>
      <c r="D39" s="1024">
        <v>12</v>
      </c>
      <c r="E39" s="1025">
        <f t="shared" si="1"/>
        <v>43070</v>
      </c>
      <c r="F39" s="1026" t="s">
        <v>11016</v>
      </c>
      <c r="G39" s="1024"/>
      <c r="H39" s="1024" t="s">
        <v>10990</v>
      </c>
      <c r="I39" s="1024"/>
      <c r="J39" s="72" t="str">
        <f t="shared" si="0"/>
        <v>https://www.jsce.or.jp/library/open/proc/maglist2/00034/52-12.html</v>
      </c>
    </row>
    <row r="40" spans="1:10">
      <c r="A40" s="1023">
        <v>1968</v>
      </c>
      <c r="B40" s="1023" t="str">
        <f t="shared" si="2"/>
        <v>53-01</v>
      </c>
      <c r="C40" s="1024">
        <v>53</v>
      </c>
      <c r="D40" s="1024">
        <v>1</v>
      </c>
      <c r="E40" s="1025">
        <f t="shared" si="1"/>
        <v>43101</v>
      </c>
      <c r="F40" s="1026" t="s">
        <v>11017</v>
      </c>
      <c r="G40" s="1024" t="s">
        <v>10990</v>
      </c>
      <c r="H40" s="1024"/>
      <c r="I40" s="1024"/>
      <c r="J40" s="72" t="str">
        <f t="shared" si="0"/>
        <v>https://www.jsce.or.jp/library/open/proc/maglist2/00034/53-01.html</v>
      </c>
    </row>
    <row r="41" spans="1:10">
      <c r="A41" s="1023">
        <v>1968</v>
      </c>
      <c r="B41" s="1023" t="str">
        <f t="shared" si="2"/>
        <v>53-02</v>
      </c>
      <c r="C41" s="1024">
        <v>53</v>
      </c>
      <c r="D41" s="1024">
        <v>2</v>
      </c>
      <c r="E41" s="1025">
        <f t="shared" si="1"/>
        <v>43132</v>
      </c>
      <c r="F41" s="1026" t="s">
        <v>11018</v>
      </c>
      <c r="G41" s="1024"/>
      <c r="H41" s="1024" t="s">
        <v>10990</v>
      </c>
      <c r="I41" s="1024"/>
      <c r="J41" s="72" t="str">
        <f t="shared" si="0"/>
        <v>https://www.jsce.or.jp/library/open/proc/maglist2/00034/53-02.html</v>
      </c>
    </row>
    <row r="42" spans="1:10">
      <c r="A42" s="1023">
        <v>1968</v>
      </c>
      <c r="B42" s="1023" t="str">
        <f t="shared" si="2"/>
        <v>53-05</v>
      </c>
      <c r="C42" s="1024">
        <v>53</v>
      </c>
      <c r="D42" s="1024">
        <v>5</v>
      </c>
      <c r="E42" s="1025">
        <f t="shared" si="1"/>
        <v>43221</v>
      </c>
      <c r="F42" s="1026" t="s">
        <v>11019</v>
      </c>
      <c r="G42" s="1024"/>
      <c r="H42" s="1024"/>
      <c r="I42" s="1024" t="s">
        <v>10990</v>
      </c>
      <c r="J42" s="72" t="str">
        <f t="shared" si="0"/>
        <v>https://www.jsce.or.jp/library/open/proc/maglist2/00034/53-05.html</v>
      </c>
    </row>
    <row r="43" spans="1:10">
      <c r="A43" s="1023">
        <v>1968</v>
      </c>
      <c r="B43" s="1023" t="str">
        <f t="shared" si="2"/>
        <v>53-06</v>
      </c>
      <c r="C43" s="1024">
        <v>53</v>
      </c>
      <c r="D43" s="1024">
        <v>6</v>
      </c>
      <c r="E43" s="1025">
        <f t="shared" si="1"/>
        <v>43252</v>
      </c>
      <c r="F43" s="1026" t="s">
        <v>11020</v>
      </c>
      <c r="G43" s="1024"/>
      <c r="H43" s="1024" t="s">
        <v>10990</v>
      </c>
      <c r="I43" s="1024"/>
      <c r="J43" s="72" t="str">
        <f t="shared" si="0"/>
        <v>https://www.jsce.or.jp/library/open/proc/maglist2/00034/53-06.html</v>
      </c>
    </row>
    <row r="44" spans="1:10">
      <c r="A44" s="1023">
        <v>1968</v>
      </c>
      <c r="B44" s="1023" t="str">
        <f t="shared" si="2"/>
        <v>53-09</v>
      </c>
      <c r="C44" s="1024">
        <v>53</v>
      </c>
      <c r="D44" s="1024">
        <v>9</v>
      </c>
      <c r="E44" s="1025">
        <f t="shared" si="1"/>
        <v>43344</v>
      </c>
      <c r="F44" s="1026" t="s">
        <v>11021</v>
      </c>
      <c r="G44" s="1024"/>
      <c r="H44" s="1024"/>
      <c r="I44" s="1024" t="s">
        <v>10990</v>
      </c>
      <c r="J44" s="72" t="str">
        <f t="shared" si="0"/>
        <v>https://www.jsce.or.jp/library/open/proc/maglist2/00034/53-09.html</v>
      </c>
    </row>
    <row r="45" spans="1:10">
      <c r="A45" s="1023">
        <v>1968</v>
      </c>
      <c r="B45" s="1023" t="str">
        <f t="shared" si="2"/>
        <v>53-11</v>
      </c>
      <c r="C45" s="1024">
        <v>53</v>
      </c>
      <c r="D45" s="1024">
        <v>11</v>
      </c>
      <c r="E45" s="1025">
        <f t="shared" si="1"/>
        <v>43405</v>
      </c>
      <c r="F45" s="1026" t="s">
        <v>1208</v>
      </c>
      <c r="G45" s="1024"/>
      <c r="H45" s="1024" t="s">
        <v>10990</v>
      </c>
      <c r="I45" s="1024"/>
      <c r="J45" s="72" t="str">
        <f t="shared" si="0"/>
        <v>https://www.jsce.or.jp/library/open/proc/maglist2/00034/53-11.html</v>
      </c>
    </row>
    <row r="46" spans="1:10">
      <c r="A46" s="1023">
        <v>1969</v>
      </c>
      <c r="B46" s="1023" t="str">
        <f t="shared" si="2"/>
        <v>54-01</v>
      </c>
      <c r="C46" s="1024">
        <v>54</v>
      </c>
      <c r="D46" s="1024">
        <v>1</v>
      </c>
      <c r="E46" s="1025">
        <f t="shared" si="1"/>
        <v>43466</v>
      </c>
      <c r="F46" s="1026" t="s">
        <v>11022</v>
      </c>
      <c r="G46" s="1024"/>
      <c r="H46" s="1024" t="s">
        <v>10990</v>
      </c>
      <c r="I46" s="1024"/>
      <c r="J46" s="72" t="str">
        <f t="shared" si="0"/>
        <v>https://www.jsce.or.jp/library/open/proc/maglist2/00034/54-01.html</v>
      </c>
    </row>
    <row r="47" spans="1:10">
      <c r="A47" s="1023">
        <v>1969</v>
      </c>
      <c r="B47" s="1023" t="str">
        <f t="shared" si="2"/>
        <v>54-03</v>
      </c>
      <c r="C47" s="1024">
        <v>54</v>
      </c>
      <c r="D47" s="1024">
        <v>3</v>
      </c>
      <c r="E47" s="1025">
        <f t="shared" si="1"/>
        <v>43525</v>
      </c>
      <c r="F47" s="1026" t="s">
        <v>11023</v>
      </c>
      <c r="G47" s="1024"/>
      <c r="H47" s="1024" t="s">
        <v>10990</v>
      </c>
      <c r="I47" s="1024"/>
      <c r="J47" s="72" t="str">
        <f t="shared" si="0"/>
        <v>https://www.jsce.or.jp/library/open/proc/maglist2/00034/54-03.html</v>
      </c>
    </row>
    <row r="48" spans="1:10">
      <c r="A48" s="1023">
        <v>1969</v>
      </c>
      <c r="B48" s="1023" t="str">
        <f t="shared" si="2"/>
        <v>54-06</v>
      </c>
      <c r="C48" s="1024">
        <v>54</v>
      </c>
      <c r="D48" s="1024">
        <v>6</v>
      </c>
      <c r="E48" s="1025">
        <f t="shared" si="1"/>
        <v>43617</v>
      </c>
      <c r="F48" s="1026" t="s">
        <v>11024</v>
      </c>
      <c r="G48" s="1024"/>
      <c r="H48" s="1024" t="s">
        <v>10990</v>
      </c>
      <c r="I48" s="1024"/>
      <c r="J48" s="72" t="str">
        <f t="shared" si="0"/>
        <v>https://www.jsce.or.jp/library/open/proc/maglist2/00034/54-06.html</v>
      </c>
    </row>
    <row r="49" spans="1:10">
      <c r="A49" s="1023">
        <v>1969</v>
      </c>
      <c r="B49" s="1023" t="str">
        <f t="shared" si="2"/>
        <v>54-08</v>
      </c>
      <c r="C49" s="1024">
        <v>54</v>
      </c>
      <c r="D49" s="1024">
        <v>8</v>
      </c>
      <c r="E49" s="1025">
        <f t="shared" si="1"/>
        <v>43678</v>
      </c>
      <c r="F49" s="1026" t="s">
        <v>11025</v>
      </c>
      <c r="G49" s="1024"/>
      <c r="H49" s="1024" t="s">
        <v>10990</v>
      </c>
      <c r="I49" s="1024"/>
      <c r="J49" s="72" t="str">
        <f t="shared" si="0"/>
        <v>https://www.jsce.or.jp/library/open/proc/maglist2/00034/54-08.html</v>
      </c>
    </row>
    <row r="50" spans="1:10">
      <c r="A50" s="1023">
        <v>1969</v>
      </c>
      <c r="B50" s="1023" t="str">
        <f t="shared" si="2"/>
        <v>54-10</v>
      </c>
      <c r="C50" s="1024">
        <v>54</v>
      </c>
      <c r="D50" s="1024">
        <v>10</v>
      </c>
      <c r="E50" s="1025">
        <f t="shared" si="1"/>
        <v>43739</v>
      </c>
      <c r="F50" s="1026" t="s">
        <v>11026</v>
      </c>
      <c r="G50" s="1024"/>
      <c r="H50" s="1024" t="s">
        <v>10990</v>
      </c>
      <c r="I50" s="1024"/>
      <c r="J50" s="72" t="str">
        <f t="shared" si="0"/>
        <v>https://www.jsce.or.jp/library/open/proc/maglist2/00034/54-10.html</v>
      </c>
    </row>
    <row r="51" spans="1:10">
      <c r="A51" s="1023">
        <v>1970</v>
      </c>
      <c r="B51" s="1023" t="str">
        <f t="shared" si="2"/>
        <v>55-01</v>
      </c>
      <c r="C51" s="1024">
        <v>55</v>
      </c>
      <c r="D51" s="1024">
        <v>1</v>
      </c>
      <c r="E51" s="1025">
        <f t="shared" si="1"/>
        <v>43831</v>
      </c>
      <c r="F51" s="1026" t="s">
        <v>11027</v>
      </c>
      <c r="G51" s="1024"/>
      <c r="H51" s="1024"/>
      <c r="I51" s="1024" t="s">
        <v>10990</v>
      </c>
      <c r="J51" s="72" t="str">
        <f t="shared" si="0"/>
        <v>https://www.jsce.or.jp/library/open/proc/maglist2/00034/55-01.html</v>
      </c>
    </row>
    <row r="52" spans="1:10">
      <c r="A52" s="1023">
        <v>1970</v>
      </c>
      <c r="B52" s="1023" t="str">
        <f t="shared" si="2"/>
        <v>55-02</v>
      </c>
      <c r="C52" s="1024">
        <v>55</v>
      </c>
      <c r="D52" s="1024">
        <v>2</v>
      </c>
      <c r="E52" s="1025">
        <f t="shared" si="1"/>
        <v>43862</v>
      </c>
      <c r="F52" s="1026" t="s">
        <v>11028</v>
      </c>
      <c r="G52" s="1024"/>
      <c r="H52" s="1024" t="s">
        <v>10990</v>
      </c>
      <c r="I52" s="1024"/>
      <c r="J52" s="72" t="str">
        <f t="shared" si="0"/>
        <v>https://www.jsce.or.jp/library/open/proc/maglist2/00034/55-02.html</v>
      </c>
    </row>
    <row r="53" spans="1:10">
      <c r="A53" s="1023">
        <v>1970</v>
      </c>
      <c r="B53" s="1023" t="str">
        <f t="shared" si="2"/>
        <v>55-03</v>
      </c>
      <c r="C53" s="1024">
        <v>55</v>
      </c>
      <c r="D53" s="1024">
        <v>3</v>
      </c>
      <c r="E53" s="1025">
        <f t="shared" si="1"/>
        <v>43891</v>
      </c>
      <c r="F53" s="1026" t="s">
        <v>11029</v>
      </c>
      <c r="G53" s="1024"/>
      <c r="H53" s="1024"/>
      <c r="I53" s="1024"/>
      <c r="J53" s="72" t="str">
        <f t="shared" si="0"/>
        <v>https://www.jsce.or.jp/library/open/proc/maglist2/00034/55-03.html</v>
      </c>
    </row>
    <row r="54" spans="1:10">
      <c r="A54" s="1023">
        <v>1970</v>
      </c>
      <c r="B54" s="1023" t="str">
        <f t="shared" si="2"/>
        <v>55-08</v>
      </c>
      <c r="C54" s="1024">
        <v>55</v>
      </c>
      <c r="D54" s="1024">
        <v>8</v>
      </c>
      <c r="E54" s="1025">
        <f t="shared" si="1"/>
        <v>44044</v>
      </c>
      <c r="F54" s="1026" t="s">
        <v>11030</v>
      </c>
      <c r="G54" s="1024"/>
      <c r="H54" s="1024"/>
      <c r="I54" s="1024" t="s">
        <v>10990</v>
      </c>
      <c r="J54" s="72" t="str">
        <f t="shared" si="0"/>
        <v>https://www.jsce.or.jp/library/open/proc/maglist2/00034/55-08.html</v>
      </c>
    </row>
    <row r="55" spans="1:10">
      <c r="A55" s="1023">
        <v>1970</v>
      </c>
      <c r="B55" s="1023" t="str">
        <f t="shared" si="2"/>
        <v>55-09</v>
      </c>
      <c r="C55" s="1024">
        <v>55</v>
      </c>
      <c r="D55" s="1024">
        <v>9</v>
      </c>
      <c r="E55" s="1025">
        <f t="shared" si="1"/>
        <v>44075</v>
      </c>
      <c r="F55" s="1026" t="s">
        <v>11031</v>
      </c>
      <c r="G55" s="1024" t="s">
        <v>10990</v>
      </c>
      <c r="H55" s="1024" t="s">
        <v>10990</v>
      </c>
      <c r="I55" s="1024"/>
      <c r="J55" s="72" t="str">
        <f t="shared" si="0"/>
        <v>https://www.jsce.or.jp/library/open/proc/maglist2/00034/55-09.html</v>
      </c>
    </row>
    <row r="56" spans="1:10">
      <c r="A56" s="1023">
        <v>1970</v>
      </c>
      <c r="B56" s="1023" t="str">
        <f t="shared" si="2"/>
        <v>55-11</v>
      </c>
      <c r="C56" s="1024">
        <v>55</v>
      </c>
      <c r="D56" s="1024">
        <v>11</v>
      </c>
      <c r="E56" s="1025">
        <f t="shared" si="1"/>
        <v>44136</v>
      </c>
      <c r="F56" s="1026" t="s">
        <v>594</v>
      </c>
      <c r="G56" s="1024"/>
      <c r="H56" s="1024" t="s">
        <v>10990</v>
      </c>
      <c r="I56" s="1024"/>
      <c r="J56" s="72" t="str">
        <f t="shared" si="0"/>
        <v>https://www.jsce.or.jp/library/open/proc/maglist2/00034/55-11.html</v>
      </c>
    </row>
    <row r="57" spans="1:10">
      <c r="A57" s="1023">
        <v>1971</v>
      </c>
      <c r="B57" s="1023" t="str">
        <f t="shared" si="2"/>
        <v>56-01</v>
      </c>
      <c r="C57" s="1024">
        <v>56</v>
      </c>
      <c r="D57" s="1024">
        <v>1</v>
      </c>
      <c r="E57" s="1025">
        <f t="shared" si="1"/>
        <v>44197</v>
      </c>
      <c r="F57" s="1026" t="s">
        <v>11032</v>
      </c>
      <c r="G57" s="1024" t="s">
        <v>10990</v>
      </c>
      <c r="H57" s="1024"/>
      <c r="I57" s="1024"/>
      <c r="J57" s="72" t="str">
        <f t="shared" si="0"/>
        <v>https://www.jsce.or.jp/library/open/proc/maglist2/00034/56-01.html</v>
      </c>
    </row>
    <row r="58" spans="1:10">
      <c r="A58" s="1023">
        <v>1971</v>
      </c>
      <c r="B58" s="1023" t="str">
        <f t="shared" si="2"/>
        <v>56-03</v>
      </c>
      <c r="C58" s="1024">
        <v>56</v>
      </c>
      <c r="D58" s="1024">
        <v>3</v>
      </c>
      <c r="E58" s="1025">
        <f t="shared" si="1"/>
        <v>44256</v>
      </c>
      <c r="F58" s="1026" t="s">
        <v>11033</v>
      </c>
      <c r="G58" s="1024"/>
      <c r="H58" s="1024"/>
      <c r="I58" s="1024"/>
      <c r="J58" s="72" t="str">
        <f t="shared" si="0"/>
        <v>https://www.jsce.or.jp/library/open/proc/maglist2/00034/56-03.html</v>
      </c>
    </row>
    <row r="59" spans="1:10">
      <c r="A59" s="1023">
        <v>1971</v>
      </c>
      <c r="B59" s="1023" t="str">
        <f t="shared" si="2"/>
        <v>56-06</v>
      </c>
      <c r="C59" s="1024">
        <v>56</v>
      </c>
      <c r="D59" s="1024">
        <v>6</v>
      </c>
      <c r="E59" s="1025">
        <f t="shared" si="1"/>
        <v>44348</v>
      </c>
      <c r="F59" s="1026" t="s">
        <v>11034</v>
      </c>
      <c r="G59" s="1024" t="s">
        <v>10990</v>
      </c>
      <c r="H59" s="1024"/>
      <c r="I59" s="1024"/>
      <c r="J59" s="72" t="str">
        <f t="shared" si="0"/>
        <v>https://www.jsce.or.jp/library/open/proc/maglist2/00034/56-06.html</v>
      </c>
    </row>
    <row r="60" spans="1:10">
      <c r="A60" s="1023">
        <v>1971</v>
      </c>
      <c r="B60" s="1023" t="str">
        <f t="shared" si="2"/>
        <v>56-08</v>
      </c>
      <c r="C60" s="1024">
        <v>56</v>
      </c>
      <c r="D60" s="1024">
        <v>8</v>
      </c>
      <c r="E60" s="1025">
        <f t="shared" si="1"/>
        <v>44409</v>
      </c>
      <c r="F60" s="1026" t="s">
        <v>11035</v>
      </c>
      <c r="G60" s="1024" t="s">
        <v>10990</v>
      </c>
      <c r="H60" s="1024"/>
      <c r="I60" s="1024"/>
      <c r="J60" s="72" t="str">
        <f t="shared" si="0"/>
        <v>https://www.jsce.or.jp/library/open/proc/maglist2/00034/56-08.html</v>
      </c>
    </row>
    <row r="61" spans="1:10">
      <c r="A61" s="1023">
        <v>1971</v>
      </c>
      <c r="B61" s="1023" t="str">
        <f t="shared" si="2"/>
        <v>56-09</v>
      </c>
      <c r="C61" s="1024">
        <v>56</v>
      </c>
      <c r="D61" s="1024">
        <v>9</v>
      </c>
      <c r="E61" s="1025">
        <f t="shared" si="1"/>
        <v>44440</v>
      </c>
      <c r="F61" s="1026" t="s">
        <v>11036</v>
      </c>
      <c r="G61" s="1024"/>
      <c r="H61" s="1024"/>
      <c r="I61" s="1024" t="s">
        <v>10990</v>
      </c>
      <c r="J61" s="72" t="str">
        <f t="shared" si="0"/>
        <v>https://www.jsce.or.jp/library/open/proc/maglist2/00034/56-09.html</v>
      </c>
    </row>
    <row r="62" spans="1:10">
      <c r="A62" s="1023">
        <v>1971</v>
      </c>
      <c r="B62" s="1023" t="str">
        <f t="shared" si="2"/>
        <v>56-10</v>
      </c>
      <c r="C62" s="1024">
        <v>56</v>
      </c>
      <c r="D62" s="1024">
        <v>10</v>
      </c>
      <c r="E62" s="1025">
        <f t="shared" si="1"/>
        <v>44470</v>
      </c>
      <c r="F62" s="1026" t="s">
        <v>11037</v>
      </c>
      <c r="G62" s="1024" t="s">
        <v>10990</v>
      </c>
      <c r="H62" s="1024"/>
      <c r="I62" s="1024"/>
      <c r="J62" s="72" t="str">
        <f t="shared" si="0"/>
        <v>https://www.jsce.or.jp/library/open/proc/maglist2/00034/56-10.html</v>
      </c>
    </row>
    <row r="63" spans="1:10">
      <c r="A63" s="1023">
        <v>1972</v>
      </c>
      <c r="B63" s="1023" t="str">
        <f t="shared" si="2"/>
        <v>57-01</v>
      </c>
      <c r="C63" s="1024">
        <v>57</v>
      </c>
      <c r="D63" s="1024">
        <v>1</v>
      </c>
      <c r="E63" s="1025">
        <f t="shared" si="1"/>
        <v>44562</v>
      </c>
      <c r="F63" s="1026" t="s">
        <v>11038</v>
      </c>
      <c r="G63" s="1024" t="s">
        <v>10990</v>
      </c>
      <c r="H63" s="1024"/>
      <c r="I63" s="1024" t="s">
        <v>10990</v>
      </c>
      <c r="J63" s="72" t="str">
        <f t="shared" si="0"/>
        <v>https://www.jsce.or.jp/library/open/proc/maglist2/00034/57-01.html</v>
      </c>
    </row>
    <row r="64" spans="1:10">
      <c r="A64" s="1023">
        <v>1972</v>
      </c>
      <c r="B64" s="1023" t="str">
        <f t="shared" si="2"/>
        <v>57-02</v>
      </c>
      <c r="C64" s="1024">
        <v>57</v>
      </c>
      <c r="D64" s="1024">
        <v>2</v>
      </c>
      <c r="E64" s="1025">
        <f t="shared" si="1"/>
        <v>44593</v>
      </c>
      <c r="F64" s="1026" t="s">
        <v>11039</v>
      </c>
      <c r="G64" s="1024"/>
      <c r="H64" s="1024" t="s">
        <v>10990</v>
      </c>
      <c r="I64" s="1024"/>
      <c r="J64" s="72" t="str">
        <f t="shared" si="0"/>
        <v>https://www.jsce.or.jp/library/open/proc/maglist2/00034/57-02.html</v>
      </c>
    </row>
    <row r="65" spans="1:10">
      <c r="A65" s="1023">
        <v>1972</v>
      </c>
      <c r="B65" s="1023" t="str">
        <f t="shared" si="2"/>
        <v>57-04</v>
      </c>
      <c r="C65" s="1024">
        <v>57</v>
      </c>
      <c r="D65" s="1024">
        <v>4</v>
      </c>
      <c r="E65" s="1025">
        <f t="shared" si="1"/>
        <v>44652</v>
      </c>
      <c r="F65" s="1026" t="s">
        <v>11040</v>
      </c>
      <c r="G65" s="1024"/>
      <c r="H65" s="1024"/>
      <c r="I65" s="1024"/>
      <c r="J65" s="72" t="str">
        <f t="shared" si="0"/>
        <v>https://www.jsce.or.jp/library/open/proc/maglist2/00034/57-04.html</v>
      </c>
    </row>
    <row r="66" spans="1:10">
      <c r="A66" s="1023">
        <v>1972</v>
      </c>
      <c r="B66" s="1023" t="str">
        <f t="shared" si="2"/>
        <v>57-05</v>
      </c>
      <c r="C66" s="1024">
        <v>57</v>
      </c>
      <c r="D66" s="1024">
        <v>5</v>
      </c>
      <c r="E66" s="1025">
        <f t="shared" si="1"/>
        <v>44682</v>
      </c>
      <c r="F66" s="1026" t="s">
        <v>11041</v>
      </c>
      <c r="G66" s="1024"/>
      <c r="H66" s="1024"/>
      <c r="I66" s="1024" t="s">
        <v>10990</v>
      </c>
      <c r="J66" s="72" t="str">
        <f t="shared" si="0"/>
        <v>https://www.jsce.or.jp/library/open/proc/maglist2/00034/57-05.html</v>
      </c>
    </row>
    <row r="67" spans="1:10">
      <c r="A67" s="1023">
        <v>1972</v>
      </c>
      <c r="B67" s="1023" t="str">
        <f t="shared" si="2"/>
        <v>57-06</v>
      </c>
      <c r="C67" s="1024">
        <v>57</v>
      </c>
      <c r="D67" s="1024">
        <v>6</v>
      </c>
      <c r="E67" s="1025">
        <f t="shared" si="1"/>
        <v>44713</v>
      </c>
      <c r="F67" s="1026" t="s">
        <v>11042</v>
      </c>
      <c r="G67" s="1024"/>
      <c r="H67" s="1024"/>
      <c r="I67" s="1024" t="s">
        <v>10990</v>
      </c>
      <c r="J67" s="72" t="str">
        <f t="shared" si="0"/>
        <v>https://www.jsce.or.jp/library/open/proc/maglist2/00034/57-06.html</v>
      </c>
    </row>
    <row r="68" spans="1:10">
      <c r="A68" s="1023">
        <v>1972</v>
      </c>
      <c r="B68" s="1023" t="str">
        <f t="shared" si="2"/>
        <v>57-07</v>
      </c>
      <c r="C68" s="1024">
        <v>57</v>
      </c>
      <c r="D68" s="1024">
        <v>7</v>
      </c>
      <c r="E68" s="1025">
        <f t="shared" si="1"/>
        <v>44743</v>
      </c>
      <c r="F68" s="1026" t="s">
        <v>11043</v>
      </c>
      <c r="G68" s="1024"/>
      <c r="H68" s="1024" t="s">
        <v>10990</v>
      </c>
      <c r="I68" s="1024"/>
      <c r="J68" s="72" t="str">
        <f t="shared" si="0"/>
        <v>https://www.jsce.or.jp/library/open/proc/maglist2/00034/57-07.html</v>
      </c>
    </row>
    <row r="69" spans="1:10">
      <c r="A69" s="1023">
        <v>1972</v>
      </c>
      <c r="B69" s="1023" t="str">
        <f t="shared" si="2"/>
        <v>57-10</v>
      </c>
      <c r="C69" s="1024">
        <v>57</v>
      </c>
      <c r="D69" s="1024">
        <v>10</v>
      </c>
      <c r="E69" s="1025">
        <f t="shared" si="1"/>
        <v>44835</v>
      </c>
      <c r="F69" s="1026" t="s">
        <v>11044</v>
      </c>
      <c r="G69" s="1024" t="s">
        <v>10990</v>
      </c>
      <c r="H69" s="1024" t="s">
        <v>10990</v>
      </c>
      <c r="I69" s="1024"/>
      <c r="J69" s="72" t="str">
        <f t="shared" si="0"/>
        <v>https://www.jsce.or.jp/library/open/proc/maglist2/00034/57-10.html</v>
      </c>
    </row>
    <row r="70" spans="1:10">
      <c r="A70" s="1023">
        <v>1972</v>
      </c>
      <c r="B70" s="1023" t="str">
        <f t="shared" si="2"/>
        <v>57-12</v>
      </c>
      <c r="C70" s="1024">
        <v>57</v>
      </c>
      <c r="D70" s="1024">
        <v>12</v>
      </c>
      <c r="E70" s="1025">
        <f t="shared" si="1"/>
        <v>44896</v>
      </c>
      <c r="F70" s="1026" t="s">
        <v>11045</v>
      </c>
      <c r="G70" s="1024" t="s">
        <v>10990</v>
      </c>
      <c r="H70" s="1024" t="s">
        <v>10990</v>
      </c>
      <c r="I70" s="1024"/>
      <c r="J70" s="72" t="str">
        <f t="shared" si="0"/>
        <v>https://www.jsce.or.jp/library/open/proc/maglist2/00034/57-12.html</v>
      </c>
    </row>
    <row r="71" spans="1:10">
      <c r="A71" s="1023">
        <v>1973</v>
      </c>
      <c r="B71" s="1023" t="str">
        <f t="shared" si="2"/>
        <v>58-01</v>
      </c>
      <c r="C71" s="1024">
        <v>58</v>
      </c>
      <c r="D71" s="1024">
        <v>1</v>
      </c>
      <c r="E71" s="1025">
        <f t="shared" si="1"/>
        <v>44927</v>
      </c>
      <c r="F71" s="1026" t="s">
        <v>11046</v>
      </c>
      <c r="G71" s="1024" t="s">
        <v>10990</v>
      </c>
      <c r="H71" s="1024" t="s">
        <v>10990</v>
      </c>
      <c r="I71" s="1024"/>
      <c r="J71" s="72" t="str">
        <f t="shared" si="0"/>
        <v>https://www.jsce.or.jp/library/open/proc/maglist2/00034/58-01.html</v>
      </c>
    </row>
    <row r="72" spans="1:10">
      <c r="A72" s="1023">
        <v>1973</v>
      </c>
      <c r="B72" s="1023" t="str">
        <f t="shared" si="2"/>
        <v>58-03</v>
      </c>
      <c r="C72" s="1024">
        <v>58</v>
      </c>
      <c r="D72" s="1024">
        <v>3</v>
      </c>
      <c r="E72" s="1025">
        <f t="shared" si="1"/>
        <v>44986</v>
      </c>
      <c r="F72" s="1026" t="s">
        <v>11047</v>
      </c>
      <c r="G72" s="1024"/>
      <c r="H72" s="1024"/>
      <c r="I72" s="1024" t="s">
        <v>10990</v>
      </c>
      <c r="J72" s="72" t="str">
        <f t="shared" si="0"/>
        <v>https://www.jsce.or.jp/library/open/proc/maglist2/00034/58-03.html</v>
      </c>
    </row>
    <row r="73" spans="1:10">
      <c r="A73" s="1023">
        <v>1973</v>
      </c>
      <c r="B73" s="1023" t="str">
        <f t="shared" si="2"/>
        <v>58-04</v>
      </c>
      <c r="C73" s="1024">
        <v>58</v>
      </c>
      <c r="D73" s="1024">
        <v>4</v>
      </c>
      <c r="E73" s="1025">
        <f t="shared" si="1"/>
        <v>45017</v>
      </c>
      <c r="F73" s="1026" t="s">
        <v>11048</v>
      </c>
      <c r="G73" s="1024"/>
      <c r="H73" s="1024"/>
      <c r="I73" s="1024"/>
      <c r="J73" s="72" t="str">
        <f t="shared" si="0"/>
        <v>https://www.jsce.or.jp/library/open/proc/maglist2/00034/58-04.html</v>
      </c>
    </row>
    <row r="74" spans="1:10">
      <c r="A74" s="1023">
        <v>1973</v>
      </c>
      <c r="B74" s="1023" t="str">
        <f t="shared" si="2"/>
        <v>58-05</v>
      </c>
      <c r="C74" s="1024">
        <v>58</v>
      </c>
      <c r="D74" s="1024">
        <v>5</v>
      </c>
      <c r="E74" s="1025">
        <f t="shared" si="1"/>
        <v>45047</v>
      </c>
      <c r="F74" s="1026" t="s">
        <v>11049</v>
      </c>
      <c r="G74" s="1024"/>
      <c r="H74" s="1024" t="s">
        <v>10990</v>
      </c>
      <c r="I74" s="1024"/>
      <c r="J74" s="72" t="str">
        <f t="shared" si="0"/>
        <v>https://www.jsce.or.jp/library/open/proc/maglist2/00034/58-05.html</v>
      </c>
    </row>
    <row r="75" spans="1:10">
      <c r="A75" s="1023">
        <v>1973</v>
      </c>
      <c r="B75" s="1023" t="str">
        <f t="shared" si="2"/>
        <v>58-09</v>
      </c>
      <c r="C75" s="1024">
        <v>58</v>
      </c>
      <c r="D75" s="1024">
        <v>9</v>
      </c>
      <c r="E75" s="1025">
        <f t="shared" si="1"/>
        <v>45170</v>
      </c>
      <c r="F75" s="1026" t="s">
        <v>11050</v>
      </c>
      <c r="G75" s="1024"/>
      <c r="H75" s="1024" t="s">
        <v>10990</v>
      </c>
      <c r="I75" s="1024"/>
      <c r="J75" s="72" t="str">
        <f t="shared" si="0"/>
        <v>https://www.jsce.or.jp/library/open/proc/maglist2/00034/58-09.html</v>
      </c>
    </row>
    <row r="76" spans="1:10">
      <c r="A76" s="1023">
        <v>1973</v>
      </c>
      <c r="B76" s="1023" t="str">
        <f t="shared" si="2"/>
        <v>58-10</v>
      </c>
      <c r="C76" s="1024">
        <v>58</v>
      </c>
      <c r="D76" s="1024">
        <v>10</v>
      </c>
      <c r="E76" s="1025">
        <f t="shared" si="1"/>
        <v>45200</v>
      </c>
      <c r="F76" s="1026" t="s">
        <v>11051</v>
      </c>
      <c r="G76" s="1024" t="s">
        <v>10990</v>
      </c>
      <c r="H76" s="1024"/>
      <c r="I76" s="1024"/>
      <c r="J76" s="72" t="str">
        <f t="shared" ref="J76:J139" si="3">HYPERLINK("https://www.jsce.or.jp/library/open/proc/maglist2/00034/"&amp;B76&amp;".html")</f>
        <v>https://www.jsce.or.jp/library/open/proc/maglist2/00034/58-10.html</v>
      </c>
    </row>
    <row r="77" spans="1:10">
      <c r="A77" s="1023">
        <v>1973</v>
      </c>
      <c r="B77" s="1023" t="str">
        <f t="shared" si="2"/>
        <v>58-11</v>
      </c>
      <c r="C77" s="1024">
        <v>58</v>
      </c>
      <c r="D77" s="1024">
        <v>11</v>
      </c>
      <c r="E77" s="1025">
        <f t="shared" ref="E77:E140" si="4">DATE(A77+50,D77,1)</f>
        <v>45231</v>
      </c>
      <c r="F77" s="1026" t="s">
        <v>11052</v>
      </c>
      <c r="G77" s="1024"/>
      <c r="H77" s="1024" t="s">
        <v>10990</v>
      </c>
      <c r="I77" s="1024"/>
      <c r="J77" s="72" t="str">
        <f t="shared" si="3"/>
        <v>https://www.jsce.or.jp/library/open/proc/maglist2/00034/58-11.html</v>
      </c>
    </row>
    <row r="78" spans="1:10">
      <c r="A78" s="1023">
        <v>1973</v>
      </c>
      <c r="B78" s="1023" t="str">
        <f t="shared" ref="B78:B141" si="5">C78&amp;"-"&amp;IF(LEN(D78)=2,D78,"0"&amp;D78)</f>
        <v>58-12</v>
      </c>
      <c r="C78" s="1024">
        <v>58</v>
      </c>
      <c r="D78" s="1024">
        <v>12</v>
      </c>
      <c r="E78" s="1025">
        <f t="shared" si="4"/>
        <v>45261</v>
      </c>
      <c r="F78" s="1026" t="s">
        <v>11053</v>
      </c>
      <c r="G78" s="1024"/>
      <c r="H78" s="1024"/>
      <c r="I78" s="1024" t="s">
        <v>10990</v>
      </c>
      <c r="J78" s="72" t="str">
        <f t="shared" si="3"/>
        <v>https://www.jsce.or.jp/library/open/proc/maglist2/00034/58-12.html</v>
      </c>
    </row>
    <row r="79" spans="1:10">
      <c r="A79" s="1023">
        <v>1974</v>
      </c>
      <c r="B79" s="1023" t="str">
        <f t="shared" si="5"/>
        <v>59-01</v>
      </c>
      <c r="C79" s="1024">
        <v>59</v>
      </c>
      <c r="D79" s="1024">
        <v>1</v>
      </c>
      <c r="E79" s="1025">
        <f t="shared" si="4"/>
        <v>45292</v>
      </c>
      <c r="F79" s="1026" t="s">
        <v>11054</v>
      </c>
      <c r="G79" s="1024"/>
      <c r="H79" s="1024"/>
      <c r="I79" s="1024"/>
      <c r="J79" s="72" t="str">
        <f t="shared" si="3"/>
        <v>https://www.jsce.or.jp/library/open/proc/maglist2/00034/59-01.html</v>
      </c>
    </row>
    <row r="80" spans="1:10">
      <c r="A80" s="1023">
        <v>1974</v>
      </c>
      <c r="B80" s="1023" t="str">
        <f t="shared" si="5"/>
        <v>59-03</v>
      </c>
      <c r="C80" s="1024">
        <v>59</v>
      </c>
      <c r="D80" s="1024">
        <v>3</v>
      </c>
      <c r="E80" s="1025">
        <f t="shared" si="4"/>
        <v>45352</v>
      </c>
      <c r="F80" s="1026" t="s">
        <v>11055</v>
      </c>
      <c r="G80" s="1024" t="s">
        <v>10990</v>
      </c>
      <c r="H80" s="1024" t="s">
        <v>10990</v>
      </c>
      <c r="I80" s="1024"/>
      <c r="J80" s="72" t="str">
        <f t="shared" si="3"/>
        <v>https://www.jsce.or.jp/library/open/proc/maglist2/00034/59-03.html</v>
      </c>
    </row>
    <row r="81" spans="1:10">
      <c r="A81" s="1023">
        <v>1974</v>
      </c>
      <c r="B81" s="1023" t="str">
        <f t="shared" si="5"/>
        <v>59-04</v>
      </c>
      <c r="C81" s="1024">
        <v>59</v>
      </c>
      <c r="D81" s="1024">
        <v>4</v>
      </c>
      <c r="E81" s="1025">
        <f t="shared" si="4"/>
        <v>45383</v>
      </c>
      <c r="F81" s="1026" t="s">
        <v>11056</v>
      </c>
      <c r="G81" s="1024"/>
      <c r="H81" s="1024"/>
      <c r="I81" s="1024"/>
      <c r="J81" s="72" t="str">
        <f t="shared" si="3"/>
        <v>https://www.jsce.or.jp/library/open/proc/maglist2/00034/59-04.html</v>
      </c>
    </row>
    <row r="82" spans="1:10">
      <c r="A82" s="1023">
        <v>1974</v>
      </c>
      <c r="B82" s="1023" t="str">
        <f t="shared" si="5"/>
        <v>59-06</v>
      </c>
      <c r="C82" s="1024">
        <v>59</v>
      </c>
      <c r="D82" s="1024">
        <v>6</v>
      </c>
      <c r="E82" s="1025">
        <f t="shared" si="4"/>
        <v>45444</v>
      </c>
      <c r="F82" s="1026" t="s">
        <v>11057</v>
      </c>
      <c r="G82" s="1024"/>
      <c r="H82" s="1024" t="s">
        <v>10990</v>
      </c>
      <c r="I82" s="1024"/>
      <c r="J82" s="72" t="str">
        <f t="shared" si="3"/>
        <v>https://www.jsce.or.jp/library/open/proc/maglist2/00034/59-06.html</v>
      </c>
    </row>
    <row r="83" spans="1:10">
      <c r="A83" s="1023">
        <v>1974</v>
      </c>
      <c r="B83" s="1023" t="str">
        <f t="shared" si="5"/>
        <v>59-07</v>
      </c>
      <c r="C83" s="1024">
        <v>59</v>
      </c>
      <c r="D83" s="1024">
        <v>7</v>
      </c>
      <c r="E83" s="1025">
        <f t="shared" si="4"/>
        <v>45474</v>
      </c>
      <c r="F83" s="1026" t="s">
        <v>11058</v>
      </c>
      <c r="G83" s="1024" t="s">
        <v>10990</v>
      </c>
      <c r="H83" s="1024" t="s">
        <v>10990</v>
      </c>
      <c r="I83" s="1024"/>
      <c r="J83" s="72" t="str">
        <f t="shared" si="3"/>
        <v>https://www.jsce.or.jp/library/open/proc/maglist2/00034/59-07.html</v>
      </c>
    </row>
    <row r="84" spans="1:10">
      <c r="A84" s="1023">
        <v>1974</v>
      </c>
      <c r="B84" s="1023" t="str">
        <f t="shared" si="5"/>
        <v>59-09</v>
      </c>
      <c r="C84" s="1024">
        <v>59</v>
      </c>
      <c r="D84" s="1024">
        <v>9</v>
      </c>
      <c r="E84" s="1025">
        <f t="shared" si="4"/>
        <v>45536</v>
      </c>
      <c r="F84" s="1026" t="s">
        <v>11059</v>
      </c>
      <c r="G84" s="1024" t="s">
        <v>10990</v>
      </c>
      <c r="H84" s="1024" t="s">
        <v>10990</v>
      </c>
      <c r="I84" s="1024"/>
      <c r="J84" s="72" t="str">
        <f t="shared" si="3"/>
        <v>https://www.jsce.or.jp/library/open/proc/maglist2/00034/59-09.html</v>
      </c>
    </row>
    <row r="85" spans="1:10">
      <c r="A85" s="1023">
        <v>1974</v>
      </c>
      <c r="B85" s="1023" t="str">
        <f t="shared" si="5"/>
        <v>59-10</v>
      </c>
      <c r="C85" s="1024">
        <v>59</v>
      </c>
      <c r="D85" s="1024">
        <v>10</v>
      </c>
      <c r="E85" s="1025">
        <f t="shared" si="4"/>
        <v>45566</v>
      </c>
      <c r="F85" s="1026" t="s">
        <v>11060</v>
      </c>
      <c r="G85" s="1024" t="s">
        <v>10990</v>
      </c>
      <c r="H85" s="1024"/>
      <c r="I85" s="1024"/>
      <c r="J85" s="72" t="str">
        <f t="shared" si="3"/>
        <v>https://www.jsce.or.jp/library/open/proc/maglist2/00034/59-10.html</v>
      </c>
    </row>
    <row r="86" spans="1:10">
      <c r="A86" s="1023">
        <v>1975</v>
      </c>
      <c r="B86" s="1023" t="str">
        <f t="shared" si="5"/>
        <v>60-01</v>
      </c>
      <c r="C86" s="1024">
        <v>60</v>
      </c>
      <c r="D86" s="1024">
        <v>1</v>
      </c>
      <c r="E86" s="1025">
        <f t="shared" si="4"/>
        <v>45658</v>
      </c>
      <c r="F86" s="1026" t="s">
        <v>11061</v>
      </c>
      <c r="G86" s="1024"/>
      <c r="H86" s="1024"/>
      <c r="I86" s="1024"/>
      <c r="J86" s="72" t="str">
        <f t="shared" si="3"/>
        <v>https://www.jsce.or.jp/library/open/proc/maglist2/00034/60-01.html</v>
      </c>
    </row>
    <row r="87" spans="1:10">
      <c r="A87" s="1023">
        <v>1975</v>
      </c>
      <c r="B87" s="1023" t="str">
        <f t="shared" si="5"/>
        <v>60-02</v>
      </c>
      <c r="C87" s="1024">
        <v>60</v>
      </c>
      <c r="D87" s="1024">
        <v>2</v>
      </c>
      <c r="E87" s="1025">
        <f t="shared" si="4"/>
        <v>45689</v>
      </c>
      <c r="F87" s="1026" t="s">
        <v>11062</v>
      </c>
      <c r="G87" s="1024" t="s">
        <v>10990</v>
      </c>
      <c r="H87" s="1024"/>
      <c r="I87" s="1024"/>
      <c r="J87" s="72" t="str">
        <f t="shared" si="3"/>
        <v>https://www.jsce.or.jp/library/open/proc/maglist2/00034/60-02.html</v>
      </c>
    </row>
    <row r="88" spans="1:10">
      <c r="A88" s="1023">
        <v>1975</v>
      </c>
      <c r="B88" s="1023" t="str">
        <f t="shared" si="5"/>
        <v>60-04</v>
      </c>
      <c r="C88" s="1024">
        <v>60</v>
      </c>
      <c r="D88" s="1024">
        <v>4</v>
      </c>
      <c r="E88" s="1025">
        <f t="shared" si="4"/>
        <v>45748</v>
      </c>
      <c r="F88" s="1026" t="s">
        <v>11063</v>
      </c>
      <c r="G88" s="1024"/>
      <c r="H88" s="1024"/>
      <c r="I88" s="1024"/>
      <c r="J88" s="72" t="str">
        <f t="shared" si="3"/>
        <v>https://www.jsce.or.jp/library/open/proc/maglist2/00034/60-04.html</v>
      </c>
    </row>
    <row r="89" spans="1:10">
      <c r="A89" s="1023">
        <v>1975</v>
      </c>
      <c r="B89" s="1023" t="str">
        <f t="shared" si="5"/>
        <v>60-05</v>
      </c>
      <c r="C89" s="1024">
        <v>60</v>
      </c>
      <c r="D89" s="1024">
        <v>5</v>
      </c>
      <c r="E89" s="1025">
        <f t="shared" si="4"/>
        <v>45778</v>
      </c>
      <c r="F89" s="1026" t="s">
        <v>11064</v>
      </c>
      <c r="G89" s="1024"/>
      <c r="H89" s="1024" t="s">
        <v>10990</v>
      </c>
      <c r="I89" s="1024"/>
      <c r="J89" s="72" t="str">
        <f t="shared" si="3"/>
        <v>https://www.jsce.or.jp/library/open/proc/maglist2/00034/60-05.html</v>
      </c>
    </row>
    <row r="90" spans="1:10">
      <c r="A90" s="1023">
        <v>1975</v>
      </c>
      <c r="B90" s="1023" t="str">
        <f t="shared" si="5"/>
        <v>60-06</v>
      </c>
      <c r="C90" s="1024">
        <v>60</v>
      </c>
      <c r="D90" s="1024">
        <v>6</v>
      </c>
      <c r="E90" s="1025">
        <f t="shared" si="4"/>
        <v>45809</v>
      </c>
      <c r="F90" s="1026" t="s">
        <v>11065</v>
      </c>
      <c r="G90" s="1024" t="s">
        <v>10990</v>
      </c>
      <c r="H90" s="1024" t="s">
        <v>10990</v>
      </c>
      <c r="I90" s="1024"/>
      <c r="J90" s="72" t="str">
        <f t="shared" si="3"/>
        <v>https://www.jsce.or.jp/library/open/proc/maglist2/00034/60-06.html</v>
      </c>
    </row>
    <row r="91" spans="1:10">
      <c r="A91" s="1023">
        <v>1975</v>
      </c>
      <c r="B91" s="1023" t="str">
        <f t="shared" si="5"/>
        <v>60-09</v>
      </c>
      <c r="C91" s="1024">
        <v>60</v>
      </c>
      <c r="D91" s="1024">
        <v>9</v>
      </c>
      <c r="E91" s="1025">
        <f t="shared" si="4"/>
        <v>45901</v>
      </c>
      <c r="F91" s="1026" t="s">
        <v>11066</v>
      </c>
      <c r="G91" s="1024"/>
      <c r="H91" s="1024" t="s">
        <v>10990</v>
      </c>
      <c r="I91" s="1024"/>
      <c r="J91" s="72" t="str">
        <f t="shared" si="3"/>
        <v>https://www.jsce.or.jp/library/open/proc/maglist2/00034/60-09.html</v>
      </c>
    </row>
    <row r="92" spans="1:10">
      <c r="A92" s="1023">
        <v>1975</v>
      </c>
      <c r="B92" s="1023" t="str">
        <f t="shared" si="5"/>
        <v>60-11</v>
      </c>
      <c r="C92" s="1024">
        <v>60</v>
      </c>
      <c r="D92" s="1024">
        <v>11</v>
      </c>
      <c r="E92" s="1025">
        <f t="shared" si="4"/>
        <v>45962</v>
      </c>
      <c r="F92" s="1026" t="s">
        <v>11067</v>
      </c>
      <c r="G92" s="1024"/>
      <c r="H92" s="1024"/>
      <c r="I92" s="1024" t="s">
        <v>10990</v>
      </c>
      <c r="J92" s="72" t="str">
        <f t="shared" si="3"/>
        <v>https://www.jsce.or.jp/library/open/proc/maglist2/00034/60-11.html</v>
      </c>
    </row>
    <row r="93" spans="1:10">
      <c r="A93" s="1023">
        <v>1975</v>
      </c>
      <c r="B93" s="1023" t="str">
        <f t="shared" si="5"/>
        <v>60-12</v>
      </c>
      <c r="C93" s="1024">
        <v>60</v>
      </c>
      <c r="D93" s="1024">
        <v>12</v>
      </c>
      <c r="E93" s="1025">
        <f t="shared" si="4"/>
        <v>45992</v>
      </c>
      <c r="F93" s="1026" t="s">
        <v>11068</v>
      </c>
      <c r="G93" s="1024" t="s">
        <v>10990</v>
      </c>
      <c r="H93" s="1024"/>
      <c r="I93" s="1024"/>
      <c r="J93" s="72" t="str">
        <f t="shared" si="3"/>
        <v>https://www.jsce.or.jp/library/open/proc/maglist2/00034/60-12.html</v>
      </c>
    </row>
    <row r="94" spans="1:10">
      <c r="A94" s="1023">
        <v>1976</v>
      </c>
      <c r="B94" s="1023" t="str">
        <f t="shared" si="5"/>
        <v>61-01</v>
      </c>
      <c r="C94" s="1024">
        <v>61</v>
      </c>
      <c r="D94" s="1024">
        <v>1</v>
      </c>
      <c r="E94" s="1025">
        <f t="shared" si="4"/>
        <v>46023</v>
      </c>
      <c r="F94" s="1026" t="s">
        <v>11069</v>
      </c>
      <c r="G94" s="1024" t="s">
        <v>10990</v>
      </c>
      <c r="H94" s="1024"/>
      <c r="I94" s="1024"/>
      <c r="J94" s="72" t="str">
        <f t="shared" si="3"/>
        <v>https://www.jsce.or.jp/library/open/proc/maglist2/00034/61-01.html</v>
      </c>
    </row>
    <row r="95" spans="1:10">
      <c r="A95" s="1023">
        <v>1976</v>
      </c>
      <c r="B95" s="1023" t="str">
        <f t="shared" si="5"/>
        <v>61-02</v>
      </c>
      <c r="C95" s="1024">
        <v>61</v>
      </c>
      <c r="D95" s="1024">
        <v>2</v>
      </c>
      <c r="E95" s="1025">
        <f t="shared" si="4"/>
        <v>46054</v>
      </c>
      <c r="F95" s="1026" t="s">
        <v>11070</v>
      </c>
      <c r="G95" s="1024"/>
      <c r="H95" s="1024" t="s">
        <v>10990</v>
      </c>
      <c r="I95" s="1024"/>
      <c r="J95" s="72" t="str">
        <f t="shared" si="3"/>
        <v>https://www.jsce.or.jp/library/open/proc/maglist2/00034/61-02.html</v>
      </c>
    </row>
    <row r="96" spans="1:10">
      <c r="A96" s="1023">
        <v>1976</v>
      </c>
      <c r="B96" s="1023" t="str">
        <f t="shared" si="5"/>
        <v>61-04</v>
      </c>
      <c r="C96" s="1024">
        <v>61</v>
      </c>
      <c r="D96" s="1024">
        <v>4</v>
      </c>
      <c r="E96" s="1025">
        <f t="shared" si="4"/>
        <v>46113</v>
      </c>
      <c r="F96" s="1026" t="s">
        <v>11071</v>
      </c>
      <c r="G96" s="1024"/>
      <c r="H96" s="1024"/>
      <c r="I96" s="1024"/>
      <c r="J96" s="72" t="str">
        <f t="shared" si="3"/>
        <v>https://www.jsce.or.jp/library/open/proc/maglist2/00034/61-04.html</v>
      </c>
    </row>
    <row r="97" spans="1:10">
      <c r="A97" s="1023">
        <v>1976</v>
      </c>
      <c r="B97" s="1023" t="str">
        <f t="shared" si="5"/>
        <v>61-06</v>
      </c>
      <c r="C97" s="1024">
        <v>61</v>
      </c>
      <c r="D97" s="1024">
        <v>6</v>
      </c>
      <c r="E97" s="1025">
        <f t="shared" si="4"/>
        <v>46174</v>
      </c>
      <c r="F97" s="1026" t="s">
        <v>11072</v>
      </c>
      <c r="G97" s="1024"/>
      <c r="H97" s="1024" t="s">
        <v>10990</v>
      </c>
      <c r="I97" s="1024"/>
      <c r="J97" s="72" t="str">
        <f t="shared" si="3"/>
        <v>https://www.jsce.or.jp/library/open/proc/maglist2/00034/61-06.html</v>
      </c>
    </row>
    <row r="98" spans="1:10">
      <c r="A98" s="1023">
        <v>1976</v>
      </c>
      <c r="B98" s="1023" t="str">
        <f t="shared" si="5"/>
        <v>61-07</v>
      </c>
      <c r="C98" s="1024">
        <v>61</v>
      </c>
      <c r="D98" s="1024">
        <v>7</v>
      </c>
      <c r="E98" s="1025">
        <f t="shared" si="4"/>
        <v>46204</v>
      </c>
      <c r="F98" s="1026" t="s">
        <v>11073</v>
      </c>
      <c r="G98" s="1024"/>
      <c r="H98" s="1024"/>
      <c r="I98" s="1024" t="s">
        <v>10990</v>
      </c>
      <c r="J98" s="72" t="str">
        <f t="shared" si="3"/>
        <v>https://www.jsce.or.jp/library/open/proc/maglist2/00034/61-07.html</v>
      </c>
    </row>
    <row r="99" spans="1:10">
      <c r="A99" s="1023">
        <v>1976</v>
      </c>
      <c r="B99" s="1023" t="str">
        <f t="shared" si="5"/>
        <v>61-09</v>
      </c>
      <c r="C99" s="1024">
        <v>61</v>
      </c>
      <c r="D99" s="1024">
        <v>9</v>
      </c>
      <c r="E99" s="1025">
        <f t="shared" si="4"/>
        <v>46266</v>
      </c>
      <c r="F99" s="1026" t="s">
        <v>11074</v>
      </c>
      <c r="G99" s="1024"/>
      <c r="H99" s="1024" t="s">
        <v>10990</v>
      </c>
      <c r="I99" s="1024"/>
      <c r="J99" s="72" t="str">
        <f t="shared" si="3"/>
        <v>https://www.jsce.or.jp/library/open/proc/maglist2/00034/61-09.html</v>
      </c>
    </row>
    <row r="100" spans="1:10">
      <c r="A100" s="1023">
        <v>1976</v>
      </c>
      <c r="B100" s="1023" t="str">
        <f t="shared" si="5"/>
        <v>61-11</v>
      </c>
      <c r="C100" s="1024">
        <v>61</v>
      </c>
      <c r="D100" s="1024">
        <v>11</v>
      </c>
      <c r="E100" s="1025">
        <f t="shared" si="4"/>
        <v>46327</v>
      </c>
      <c r="F100" s="1026" t="s">
        <v>11075</v>
      </c>
      <c r="G100" s="1024" t="s">
        <v>10990</v>
      </c>
      <c r="H100" s="1024" t="s">
        <v>10990</v>
      </c>
      <c r="I100" s="1024" t="s">
        <v>10990</v>
      </c>
      <c r="J100" s="72" t="str">
        <f t="shared" si="3"/>
        <v>https://www.jsce.or.jp/library/open/proc/maglist2/00034/61-11.html</v>
      </c>
    </row>
    <row r="101" spans="1:10">
      <c r="A101" s="1023">
        <v>1977</v>
      </c>
      <c r="B101" s="1023" t="str">
        <f t="shared" si="5"/>
        <v>62-01</v>
      </c>
      <c r="C101" s="1024">
        <v>62</v>
      </c>
      <c r="D101" s="1024">
        <v>1</v>
      </c>
      <c r="E101" s="1025">
        <f t="shared" si="4"/>
        <v>46388</v>
      </c>
      <c r="F101" s="1026" t="s">
        <v>11076</v>
      </c>
      <c r="G101" s="1024"/>
      <c r="H101" s="1024" t="s">
        <v>10990</v>
      </c>
      <c r="I101" s="1024"/>
      <c r="J101" s="72" t="str">
        <f t="shared" si="3"/>
        <v>https://www.jsce.or.jp/library/open/proc/maglist2/00034/62-01.html</v>
      </c>
    </row>
    <row r="102" spans="1:10">
      <c r="A102" s="1023">
        <v>1977</v>
      </c>
      <c r="B102" s="1023" t="str">
        <f t="shared" si="5"/>
        <v>62-03</v>
      </c>
      <c r="C102" s="1024">
        <v>62</v>
      </c>
      <c r="D102" s="1024">
        <v>3</v>
      </c>
      <c r="E102" s="1025">
        <f t="shared" si="4"/>
        <v>46447</v>
      </c>
      <c r="F102" s="1026" t="s">
        <v>11077</v>
      </c>
      <c r="G102" s="1024"/>
      <c r="H102" s="1024" t="s">
        <v>10990</v>
      </c>
      <c r="I102" s="1024"/>
      <c r="J102" s="72" t="str">
        <f t="shared" si="3"/>
        <v>https://www.jsce.or.jp/library/open/proc/maglist2/00034/62-03.html</v>
      </c>
    </row>
    <row r="103" spans="1:10">
      <c r="A103" s="1023">
        <v>1977</v>
      </c>
      <c r="B103" s="1023" t="str">
        <f t="shared" si="5"/>
        <v>62-04</v>
      </c>
      <c r="C103" s="1024">
        <v>62</v>
      </c>
      <c r="D103" s="1024">
        <v>4</v>
      </c>
      <c r="E103" s="1025">
        <f t="shared" si="4"/>
        <v>46478</v>
      </c>
      <c r="F103" s="1026" t="s">
        <v>11078</v>
      </c>
      <c r="G103" s="1024"/>
      <c r="H103" s="1024"/>
      <c r="I103" s="1024"/>
      <c r="J103" s="72" t="str">
        <f t="shared" si="3"/>
        <v>https://www.jsce.or.jp/library/open/proc/maglist2/00034/62-04.html</v>
      </c>
    </row>
    <row r="104" spans="1:10">
      <c r="A104" s="1023">
        <v>1977</v>
      </c>
      <c r="B104" s="1023" t="str">
        <f t="shared" si="5"/>
        <v>62-05</v>
      </c>
      <c r="C104" s="1024">
        <v>62</v>
      </c>
      <c r="D104" s="1024">
        <v>5</v>
      </c>
      <c r="E104" s="1025">
        <f t="shared" si="4"/>
        <v>46508</v>
      </c>
      <c r="F104" s="1026" t="s">
        <v>11079</v>
      </c>
      <c r="G104" s="1024"/>
      <c r="H104" s="1024" t="s">
        <v>10990</v>
      </c>
      <c r="I104" s="1024"/>
      <c r="J104" s="72" t="str">
        <f t="shared" si="3"/>
        <v>https://www.jsce.or.jp/library/open/proc/maglist2/00034/62-05.html</v>
      </c>
    </row>
    <row r="105" spans="1:10">
      <c r="A105" s="1023">
        <v>1977</v>
      </c>
      <c r="B105" s="1023" t="str">
        <f t="shared" si="5"/>
        <v>62-07</v>
      </c>
      <c r="C105" s="1024">
        <v>62</v>
      </c>
      <c r="D105" s="1024">
        <v>7</v>
      </c>
      <c r="E105" s="1025">
        <f t="shared" si="4"/>
        <v>46569</v>
      </c>
      <c r="F105" s="1026" t="s">
        <v>11080</v>
      </c>
      <c r="G105" s="1024" t="s">
        <v>10990</v>
      </c>
      <c r="H105" s="1024"/>
      <c r="I105" s="1024" t="s">
        <v>10990</v>
      </c>
      <c r="J105" s="72" t="str">
        <f t="shared" si="3"/>
        <v>https://www.jsce.or.jp/library/open/proc/maglist2/00034/62-07.html</v>
      </c>
    </row>
    <row r="106" spans="1:10">
      <c r="A106" s="1023">
        <v>1977</v>
      </c>
      <c r="B106" s="1023" t="str">
        <f t="shared" si="5"/>
        <v>62-09</v>
      </c>
      <c r="C106" s="1024">
        <v>62</v>
      </c>
      <c r="D106" s="1024">
        <v>9</v>
      </c>
      <c r="E106" s="1025">
        <f t="shared" si="4"/>
        <v>46631</v>
      </c>
      <c r="F106" s="1026" t="s">
        <v>11081</v>
      </c>
      <c r="G106" s="1024"/>
      <c r="H106" s="1024"/>
      <c r="I106" s="1024" t="s">
        <v>10990</v>
      </c>
      <c r="J106" s="72" t="str">
        <f t="shared" si="3"/>
        <v>https://www.jsce.or.jp/library/open/proc/maglist2/00034/62-09.html</v>
      </c>
    </row>
    <row r="107" spans="1:10">
      <c r="A107" s="1023">
        <v>1977</v>
      </c>
      <c r="B107" s="1023" t="str">
        <f t="shared" si="5"/>
        <v>62-11</v>
      </c>
      <c r="C107" s="1024">
        <v>62</v>
      </c>
      <c r="D107" s="1024">
        <v>11</v>
      </c>
      <c r="E107" s="1025">
        <f t="shared" si="4"/>
        <v>46692</v>
      </c>
      <c r="F107" s="1026" t="s">
        <v>11082</v>
      </c>
      <c r="G107" s="1024"/>
      <c r="H107" s="1024"/>
      <c r="I107" s="1024" t="s">
        <v>10990</v>
      </c>
      <c r="J107" s="72" t="str">
        <f t="shared" si="3"/>
        <v>https://www.jsce.or.jp/library/open/proc/maglist2/00034/62-11.html</v>
      </c>
    </row>
    <row r="108" spans="1:10">
      <c r="A108" s="1023">
        <v>1978</v>
      </c>
      <c r="B108" s="1023" t="str">
        <f t="shared" si="5"/>
        <v>63-01</v>
      </c>
      <c r="C108" s="1024">
        <v>63</v>
      </c>
      <c r="D108" s="1024">
        <v>1</v>
      </c>
      <c r="E108" s="1025">
        <f t="shared" si="4"/>
        <v>46753</v>
      </c>
      <c r="F108" s="1026" t="s">
        <v>11083</v>
      </c>
      <c r="G108" s="1024"/>
      <c r="H108" s="1024" t="s">
        <v>10990</v>
      </c>
      <c r="I108" s="1024"/>
      <c r="J108" s="72" t="str">
        <f t="shared" si="3"/>
        <v>https://www.jsce.or.jp/library/open/proc/maglist2/00034/63-01.html</v>
      </c>
    </row>
    <row r="109" spans="1:10">
      <c r="A109" s="1023">
        <v>1978</v>
      </c>
      <c r="B109" s="1023" t="str">
        <f t="shared" si="5"/>
        <v>63-04</v>
      </c>
      <c r="C109" s="1024">
        <v>63</v>
      </c>
      <c r="D109" s="1024">
        <v>4</v>
      </c>
      <c r="E109" s="1025">
        <f t="shared" si="4"/>
        <v>46844</v>
      </c>
      <c r="F109" s="1026" t="s">
        <v>11084</v>
      </c>
      <c r="G109" s="1024"/>
      <c r="H109" s="1024"/>
      <c r="I109" s="1024"/>
      <c r="J109" s="72" t="str">
        <f t="shared" si="3"/>
        <v>https://www.jsce.or.jp/library/open/proc/maglist2/00034/63-04.html</v>
      </c>
    </row>
    <row r="110" spans="1:10">
      <c r="A110" s="1023">
        <v>1978</v>
      </c>
      <c r="B110" s="1023" t="str">
        <f t="shared" si="5"/>
        <v>63-05</v>
      </c>
      <c r="C110" s="1024">
        <v>63</v>
      </c>
      <c r="D110" s="1024">
        <v>5</v>
      </c>
      <c r="E110" s="1025">
        <f t="shared" si="4"/>
        <v>46874</v>
      </c>
      <c r="F110" s="1026" t="s">
        <v>11085</v>
      </c>
      <c r="G110" s="1024"/>
      <c r="H110" s="1024" t="s">
        <v>10990</v>
      </c>
      <c r="I110" s="1024"/>
      <c r="J110" s="72" t="str">
        <f t="shared" si="3"/>
        <v>https://www.jsce.or.jp/library/open/proc/maglist2/00034/63-05.html</v>
      </c>
    </row>
    <row r="111" spans="1:10">
      <c r="A111" s="1023">
        <v>1978</v>
      </c>
      <c r="B111" s="1023" t="str">
        <f t="shared" si="5"/>
        <v>63-06</v>
      </c>
      <c r="C111" s="1024">
        <v>63</v>
      </c>
      <c r="D111" s="1024">
        <v>6</v>
      </c>
      <c r="E111" s="1025">
        <f t="shared" si="4"/>
        <v>46905</v>
      </c>
      <c r="F111" s="1026" t="s">
        <v>11086</v>
      </c>
      <c r="G111" s="1024"/>
      <c r="H111" s="1024"/>
      <c r="I111" s="1024" t="s">
        <v>10990</v>
      </c>
      <c r="J111" s="72" t="str">
        <f t="shared" si="3"/>
        <v>https://www.jsce.or.jp/library/open/proc/maglist2/00034/63-06.html</v>
      </c>
    </row>
    <row r="112" spans="1:10">
      <c r="A112" s="1023">
        <v>1978</v>
      </c>
      <c r="B112" s="1023" t="str">
        <f t="shared" si="5"/>
        <v>63-07</v>
      </c>
      <c r="C112" s="1024">
        <v>63</v>
      </c>
      <c r="D112" s="1024">
        <v>7</v>
      </c>
      <c r="E112" s="1025">
        <f t="shared" si="4"/>
        <v>46935</v>
      </c>
      <c r="F112" s="1026" t="s">
        <v>11087</v>
      </c>
      <c r="G112" s="1024"/>
      <c r="H112" s="1024" t="s">
        <v>10990</v>
      </c>
      <c r="I112" s="1024" t="s">
        <v>10990</v>
      </c>
      <c r="J112" s="72" t="str">
        <f t="shared" si="3"/>
        <v>https://www.jsce.or.jp/library/open/proc/maglist2/00034/63-07.html</v>
      </c>
    </row>
    <row r="113" spans="1:10">
      <c r="A113" s="1023">
        <v>1978</v>
      </c>
      <c r="B113" s="1023" t="str">
        <f t="shared" si="5"/>
        <v>63-10</v>
      </c>
      <c r="C113" s="1024">
        <v>63</v>
      </c>
      <c r="D113" s="1024">
        <v>10</v>
      </c>
      <c r="E113" s="1025">
        <f t="shared" si="4"/>
        <v>47027</v>
      </c>
      <c r="F113" s="1026" t="s">
        <v>11088</v>
      </c>
      <c r="G113" s="1024"/>
      <c r="H113" s="1024" t="s">
        <v>10990</v>
      </c>
      <c r="I113" s="1024"/>
      <c r="J113" s="72" t="str">
        <f t="shared" si="3"/>
        <v>https://www.jsce.or.jp/library/open/proc/maglist2/00034/63-10.html</v>
      </c>
    </row>
    <row r="114" spans="1:10">
      <c r="A114" s="1023">
        <v>1978</v>
      </c>
      <c r="B114" s="1023" t="str">
        <f t="shared" si="5"/>
        <v>63-11</v>
      </c>
      <c r="C114" s="1024">
        <v>63</v>
      </c>
      <c r="D114" s="1024">
        <v>11</v>
      </c>
      <c r="E114" s="1025">
        <f t="shared" si="4"/>
        <v>47058</v>
      </c>
      <c r="F114" s="1026" t="s">
        <v>11089</v>
      </c>
      <c r="G114" s="1024"/>
      <c r="H114" s="1024" t="s">
        <v>10990</v>
      </c>
      <c r="I114" s="1024"/>
      <c r="J114" s="72" t="str">
        <f t="shared" si="3"/>
        <v>https://www.jsce.or.jp/library/open/proc/maglist2/00034/63-11.html</v>
      </c>
    </row>
    <row r="115" spans="1:10">
      <c r="A115" s="1023">
        <v>1979</v>
      </c>
      <c r="B115" s="1023" t="str">
        <f t="shared" si="5"/>
        <v>64-01</v>
      </c>
      <c r="C115" s="1024">
        <v>64</v>
      </c>
      <c r="D115" s="1024">
        <v>1</v>
      </c>
      <c r="E115" s="1025">
        <f t="shared" si="4"/>
        <v>47119</v>
      </c>
      <c r="F115" s="1026" t="s">
        <v>11090</v>
      </c>
      <c r="G115" s="1024"/>
      <c r="H115" s="1024" t="s">
        <v>10990</v>
      </c>
      <c r="I115" s="1024" t="s">
        <v>10990</v>
      </c>
      <c r="J115" s="72" t="str">
        <f t="shared" si="3"/>
        <v>https://www.jsce.or.jp/library/open/proc/maglist2/00034/64-01.html</v>
      </c>
    </row>
    <row r="116" spans="1:10">
      <c r="A116" s="1023">
        <v>1979</v>
      </c>
      <c r="B116" s="1023" t="str">
        <f t="shared" si="5"/>
        <v>64-03</v>
      </c>
      <c r="C116" s="1024">
        <v>64</v>
      </c>
      <c r="D116" s="1024">
        <v>3</v>
      </c>
      <c r="E116" s="1025">
        <f t="shared" si="4"/>
        <v>47178</v>
      </c>
      <c r="F116" s="1026" t="s">
        <v>11091</v>
      </c>
      <c r="G116" s="1024"/>
      <c r="H116" s="1024"/>
      <c r="I116" s="1024" t="s">
        <v>10990</v>
      </c>
      <c r="J116" s="72" t="str">
        <f t="shared" si="3"/>
        <v>https://www.jsce.or.jp/library/open/proc/maglist2/00034/64-03.html</v>
      </c>
    </row>
    <row r="117" spans="1:10">
      <c r="A117" s="1023">
        <v>1979</v>
      </c>
      <c r="B117" s="1023" t="str">
        <f t="shared" si="5"/>
        <v>64-04</v>
      </c>
      <c r="C117" s="1024">
        <v>64</v>
      </c>
      <c r="D117" s="1024">
        <v>4</v>
      </c>
      <c r="E117" s="1025">
        <f t="shared" si="4"/>
        <v>47209</v>
      </c>
      <c r="F117" s="1026" t="s">
        <v>11092</v>
      </c>
      <c r="G117" s="1024"/>
      <c r="H117" s="1024"/>
      <c r="I117" s="1024"/>
      <c r="J117" s="72" t="str">
        <f t="shared" si="3"/>
        <v>https://www.jsce.or.jp/library/open/proc/maglist2/00034/64-04.html</v>
      </c>
    </row>
    <row r="118" spans="1:10">
      <c r="A118" s="1023">
        <v>1979</v>
      </c>
      <c r="B118" s="1023" t="str">
        <f t="shared" si="5"/>
        <v>64-05</v>
      </c>
      <c r="C118" s="1024">
        <v>64</v>
      </c>
      <c r="D118" s="1024">
        <v>5</v>
      </c>
      <c r="E118" s="1025">
        <f t="shared" si="4"/>
        <v>47239</v>
      </c>
      <c r="F118" s="1026" t="s">
        <v>11093</v>
      </c>
      <c r="G118" s="1024" t="s">
        <v>10990</v>
      </c>
      <c r="H118" s="1024"/>
      <c r="I118" s="1024"/>
      <c r="J118" s="72" t="str">
        <f t="shared" si="3"/>
        <v>https://www.jsce.or.jp/library/open/proc/maglist2/00034/64-05.html</v>
      </c>
    </row>
    <row r="119" spans="1:10">
      <c r="A119" s="1023">
        <v>1979</v>
      </c>
      <c r="B119" s="1023" t="str">
        <f t="shared" si="5"/>
        <v>64-07</v>
      </c>
      <c r="C119" s="1024">
        <v>64</v>
      </c>
      <c r="D119" s="1024">
        <v>7</v>
      </c>
      <c r="E119" s="1025">
        <f t="shared" si="4"/>
        <v>47300</v>
      </c>
      <c r="F119" s="1026" t="s">
        <v>11094</v>
      </c>
      <c r="G119" s="1024"/>
      <c r="H119" s="1024" t="s">
        <v>10990</v>
      </c>
      <c r="I119" s="1024"/>
      <c r="J119" s="72" t="str">
        <f t="shared" si="3"/>
        <v>https://www.jsce.or.jp/library/open/proc/maglist2/00034/64-07.html</v>
      </c>
    </row>
    <row r="120" spans="1:10">
      <c r="A120" s="1023">
        <v>1979</v>
      </c>
      <c r="B120" s="1023" t="str">
        <f t="shared" si="5"/>
        <v>64-10</v>
      </c>
      <c r="C120" s="1024">
        <v>64</v>
      </c>
      <c r="D120" s="1024">
        <v>10</v>
      </c>
      <c r="E120" s="1025">
        <f t="shared" si="4"/>
        <v>47392</v>
      </c>
      <c r="F120" s="1026" t="s">
        <v>11095</v>
      </c>
      <c r="G120" s="1024"/>
      <c r="H120" s="1024"/>
      <c r="I120" s="1024" t="s">
        <v>10990</v>
      </c>
      <c r="J120" s="72" t="str">
        <f t="shared" si="3"/>
        <v>https://www.jsce.or.jp/library/open/proc/maglist2/00034/64-10.html</v>
      </c>
    </row>
    <row r="121" spans="1:10">
      <c r="A121" s="1023">
        <v>1979</v>
      </c>
      <c r="B121" s="1023" t="str">
        <f t="shared" si="5"/>
        <v>64-11</v>
      </c>
      <c r="C121" s="1024">
        <v>64</v>
      </c>
      <c r="D121" s="1024">
        <v>11</v>
      </c>
      <c r="E121" s="1025">
        <f t="shared" si="4"/>
        <v>47423</v>
      </c>
      <c r="F121" s="1026" t="s">
        <v>11096</v>
      </c>
      <c r="G121" s="1024"/>
      <c r="H121" s="1024" t="s">
        <v>10990</v>
      </c>
      <c r="I121" s="1024"/>
      <c r="J121" s="72" t="str">
        <f t="shared" si="3"/>
        <v>https://www.jsce.or.jp/library/open/proc/maglist2/00034/64-11.html</v>
      </c>
    </row>
    <row r="122" spans="1:10">
      <c r="A122" s="1023">
        <v>1980</v>
      </c>
      <c r="B122" s="1023" t="str">
        <f t="shared" si="5"/>
        <v>65-01</v>
      </c>
      <c r="C122" s="1024">
        <v>65</v>
      </c>
      <c r="D122" s="1024">
        <v>1</v>
      </c>
      <c r="E122" s="1025">
        <f t="shared" si="4"/>
        <v>47484</v>
      </c>
      <c r="F122" s="1026" t="s">
        <v>11097</v>
      </c>
      <c r="G122" s="1024" t="s">
        <v>10990</v>
      </c>
      <c r="H122" s="1024" t="s">
        <v>10990</v>
      </c>
      <c r="I122" s="1024"/>
      <c r="J122" s="72" t="str">
        <f t="shared" si="3"/>
        <v>https://www.jsce.or.jp/library/open/proc/maglist2/00034/65-01.html</v>
      </c>
    </row>
    <row r="123" spans="1:10">
      <c r="A123" s="1023">
        <v>1980</v>
      </c>
      <c r="B123" s="1023" t="str">
        <f t="shared" si="5"/>
        <v>65-03</v>
      </c>
      <c r="C123" s="1024">
        <v>65</v>
      </c>
      <c r="D123" s="1024">
        <v>3</v>
      </c>
      <c r="E123" s="1025">
        <f t="shared" si="4"/>
        <v>47543</v>
      </c>
      <c r="F123" s="1026" t="s">
        <v>11098</v>
      </c>
      <c r="G123" s="1024" t="s">
        <v>10990</v>
      </c>
      <c r="H123" s="1024" t="s">
        <v>10990</v>
      </c>
      <c r="I123" s="1024"/>
      <c r="J123" s="72" t="str">
        <f t="shared" si="3"/>
        <v>https://www.jsce.or.jp/library/open/proc/maglist2/00034/65-03.html</v>
      </c>
    </row>
    <row r="124" spans="1:10">
      <c r="A124" s="1023">
        <v>1980</v>
      </c>
      <c r="B124" s="1023" t="str">
        <f t="shared" si="5"/>
        <v>65-04</v>
      </c>
      <c r="C124" s="1024">
        <v>65</v>
      </c>
      <c r="D124" s="1024">
        <v>4</v>
      </c>
      <c r="E124" s="1025">
        <f t="shared" si="4"/>
        <v>47574</v>
      </c>
      <c r="F124" s="1026" t="s">
        <v>11099</v>
      </c>
      <c r="G124" s="1024"/>
      <c r="H124" s="1024"/>
      <c r="I124" s="1024"/>
      <c r="J124" s="72" t="str">
        <f t="shared" si="3"/>
        <v>https://www.jsce.or.jp/library/open/proc/maglist2/00034/65-04.html</v>
      </c>
    </row>
    <row r="125" spans="1:10">
      <c r="A125" s="1023">
        <v>1980</v>
      </c>
      <c r="B125" s="1023" t="str">
        <f t="shared" si="5"/>
        <v>65-06</v>
      </c>
      <c r="C125" s="1024">
        <v>65</v>
      </c>
      <c r="D125" s="1024">
        <v>6</v>
      </c>
      <c r="E125" s="1025">
        <f t="shared" si="4"/>
        <v>47635</v>
      </c>
      <c r="F125" s="1026" t="s">
        <v>11100</v>
      </c>
      <c r="G125" s="1024"/>
      <c r="H125" s="1024"/>
      <c r="I125" s="1024" t="s">
        <v>10990</v>
      </c>
      <c r="J125" s="72" t="str">
        <f t="shared" si="3"/>
        <v>https://www.jsce.or.jp/library/open/proc/maglist2/00034/65-06.html</v>
      </c>
    </row>
    <row r="126" spans="1:10">
      <c r="A126" s="1023">
        <v>1980</v>
      </c>
      <c r="B126" s="1023" t="str">
        <f t="shared" si="5"/>
        <v>65-09</v>
      </c>
      <c r="C126" s="1024">
        <v>65</v>
      </c>
      <c r="D126" s="1024">
        <v>9</v>
      </c>
      <c r="E126" s="1025">
        <f t="shared" si="4"/>
        <v>47727</v>
      </c>
      <c r="F126" s="1026" t="s">
        <v>11101</v>
      </c>
      <c r="G126" s="1024"/>
      <c r="H126" s="1024" t="s">
        <v>10990</v>
      </c>
      <c r="I126" s="1024"/>
      <c r="J126" s="72" t="str">
        <f t="shared" si="3"/>
        <v>https://www.jsce.or.jp/library/open/proc/maglist2/00034/65-09.html</v>
      </c>
    </row>
    <row r="127" spans="1:10">
      <c r="A127" s="1023">
        <v>1980</v>
      </c>
      <c r="B127" s="1023" t="str">
        <f t="shared" si="5"/>
        <v>65-10</v>
      </c>
      <c r="C127" s="1024">
        <v>65</v>
      </c>
      <c r="D127" s="1024">
        <v>10</v>
      </c>
      <c r="E127" s="1025">
        <f t="shared" si="4"/>
        <v>47757</v>
      </c>
      <c r="F127" s="1026" t="s">
        <v>11102</v>
      </c>
      <c r="G127" s="1024"/>
      <c r="H127" s="1024" t="s">
        <v>10990</v>
      </c>
      <c r="I127" s="1024" t="s">
        <v>10990</v>
      </c>
      <c r="J127" s="72" t="str">
        <f t="shared" si="3"/>
        <v>https://www.jsce.or.jp/library/open/proc/maglist2/00034/65-10.html</v>
      </c>
    </row>
    <row r="128" spans="1:10">
      <c r="A128" s="1023">
        <v>1980</v>
      </c>
      <c r="B128" s="1023" t="str">
        <f t="shared" si="5"/>
        <v>65-11</v>
      </c>
      <c r="C128" s="1024">
        <v>65</v>
      </c>
      <c r="D128" s="1024">
        <v>11</v>
      </c>
      <c r="E128" s="1025">
        <f t="shared" si="4"/>
        <v>47788</v>
      </c>
      <c r="F128" s="1026" t="s">
        <v>11103</v>
      </c>
      <c r="G128" s="1024" t="s">
        <v>10990</v>
      </c>
      <c r="H128" s="1024"/>
      <c r="I128" s="1024"/>
      <c r="J128" s="72" t="str">
        <f t="shared" si="3"/>
        <v>https://www.jsce.or.jp/library/open/proc/maglist2/00034/65-11.html</v>
      </c>
    </row>
    <row r="129" spans="1:10">
      <c r="A129" s="1023">
        <v>1981</v>
      </c>
      <c r="B129" s="1023" t="str">
        <f t="shared" si="5"/>
        <v>66-01</v>
      </c>
      <c r="C129" s="1024">
        <v>66</v>
      </c>
      <c r="D129" s="1024">
        <v>1</v>
      </c>
      <c r="E129" s="1025">
        <f t="shared" si="4"/>
        <v>47849</v>
      </c>
      <c r="F129" s="1026" t="s">
        <v>11104</v>
      </c>
      <c r="G129" s="1024" t="s">
        <v>10990</v>
      </c>
      <c r="H129" s="1024"/>
      <c r="I129" s="1024"/>
      <c r="J129" s="72" t="str">
        <f t="shared" si="3"/>
        <v>https://www.jsce.or.jp/library/open/proc/maglist2/00034/66-01.html</v>
      </c>
    </row>
    <row r="130" spans="1:10">
      <c r="A130" s="1023">
        <v>1981</v>
      </c>
      <c r="B130" s="1023" t="str">
        <f t="shared" si="5"/>
        <v>66-03</v>
      </c>
      <c r="C130" s="1024">
        <v>66</v>
      </c>
      <c r="D130" s="1024">
        <v>3</v>
      </c>
      <c r="E130" s="1025">
        <f t="shared" si="4"/>
        <v>47908</v>
      </c>
      <c r="F130" s="1026" t="s">
        <v>11105</v>
      </c>
      <c r="G130" s="1024" t="s">
        <v>10990</v>
      </c>
      <c r="H130" s="1024"/>
      <c r="I130" s="1024" t="s">
        <v>10990</v>
      </c>
      <c r="J130" s="72" t="str">
        <f t="shared" si="3"/>
        <v>https://www.jsce.or.jp/library/open/proc/maglist2/00034/66-03.html</v>
      </c>
    </row>
    <row r="131" spans="1:10">
      <c r="A131" s="1023">
        <v>1981</v>
      </c>
      <c r="B131" s="1023" t="str">
        <f t="shared" si="5"/>
        <v>66-04</v>
      </c>
      <c r="C131" s="1024">
        <v>66</v>
      </c>
      <c r="D131" s="1024">
        <v>4</v>
      </c>
      <c r="E131" s="1025">
        <f t="shared" si="4"/>
        <v>47939</v>
      </c>
      <c r="F131" s="1026" t="s">
        <v>11106</v>
      </c>
      <c r="G131" s="1024"/>
      <c r="H131" s="1024"/>
      <c r="I131" s="1024"/>
      <c r="J131" s="72" t="str">
        <f t="shared" si="3"/>
        <v>https://www.jsce.or.jp/library/open/proc/maglist2/00034/66-04.html</v>
      </c>
    </row>
    <row r="132" spans="1:10">
      <c r="A132" s="1023">
        <v>1981</v>
      </c>
      <c r="B132" s="1023" t="str">
        <f t="shared" si="5"/>
        <v>66-05</v>
      </c>
      <c r="C132" s="1024">
        <v>66</v>
      </c>
      <c r="D132" s="1024">
        <v>5</v>
      </c>
      <c r="E132" s="1025">
        <f t="shared" si="4"/>
        <v>47969</v>
      </c>
      <c r="F132" s="1026" t="s">
        <v>11107</v>
      </c>
      <c r="G132" s="1024"/>
      <c r="H132" s="1024"/>
      <c r="I132" s="1024" t="s">
        <v>10990</v>
      </c>
      <c r="J132" s="72" t="str">
        <f t="shared" si="3"/>
        <v>https://www.jsce.or.jp/library/open/proc/maglist2/00034/66-05.html</v>
      </c>
    </row>
    <row r="133" spans="1:10">
      <c r="A133" s="1023">
        <v>1981</v>
      </c>
      <c r="B133" s="1023" t="str">
        <f t="shared" si="5"/>
        <v>66-06</v>
      </c>
      <c r="C133" s="1024">
        <v>66</v>
      </c>
      <c r="D133" s="1024">
        <v>6</v>
      </c>
      <c r="E133" s="1025">
        <f t="shared" si="4"/>
        <v>48000</v>
      </c>
      <c r="F133" s="1026" t="s">
        <v>11108</v>
      </c>
      <c r="G133" s="1024" t="s">
        <v>10990</v>
      </c>
      <c r="H133" s="1024" t="s">
        <v>10990</v>
      </c>
      <c r="I133" s="1024"/>
      <c r="J133" s="72" t="str">
        <f t="shared" si="3"/>
        <v>https://www.jsce.or.jp/library/open/proc/maglist2/00034/66-06.html</v>
      </c>
    </row>
    <row r="134" spans="1:10">
      <c r="A134" s="1023">
        <v>1981</v>
      </c>
      <c r="B134" s="1023" t="str">
        <f t="shared" si="5"/>
        <v>66-07</v>
      </c>
      <c r="C134" s="1024">
        <v>66</v>
      </c>
      <c r="D134" s="1024">
        <v>7</v>
      </c>
      <c r="E134" s="1025">
        <f t="shared" si="4"/>
        <v>48030</v>
      </c>
      <c r="F134" s="1026" t="s">
        <v>11109</v>
      </c>
      <c r="G134" s="1024" t="s">
        <v>10990</v>
      </c>
      <c r="H134" s="1024" t="s">
        <v>10990</v>
      </c>
      <c r="I134" s="1024"/>
      <c r="J134" s="72" t="str">
        <f t="shared" si="3"/>
        <v>https://www.jsce.or.jp/library/open/proc/maglist2/00034/66-07.html</v>
      </c>
    </row>
    <row r="135" spans="1:10">
      <c r="A135" s="1023">
        <v>1981</v>
      </c>
      <c r="B135" s="1023" t="str">
        <f t="shared" si="5"/>
        <v>66-09</v>
      </c>
      <c r="C135" s="1024">
        <v>66</v>
      </c>
      <c r="D135" s="1024">
        <v>9</v>
      </c>
      <c r="E135" s="1025">
        <f t="shared" si="4"/>
        <v>48092</v>
      </c>
      <c r="F135" s="1026" t="s">
        <v>11110</v>
      </c>
      <c r="G135" s="1024" t="s">
        <v>10990</v>
      </c>
      <c r="H135" s="1024"/>
      <c r="I135" s="1024"/>
      <c r="J135" s="72" t="str">
        <f t="shared" si="3"/>
        <v>https://www.jsce.or.jp/library/open/proc/maglist2/00034/66-09.html</v>
      </c>
    </row>
    <row r="136" spans="1:10">
      <c r="A136" s="1023">
        <v>1981</v>
      </c>
      <c r="B136" s="1023" t="str">
        <f t="shared" si="5"/>
        <v>66-11</v>
      </c>
      <c r="C136" s="1024">
        <v>66</v>
      </c>
      <c r="D136" s="1024">
        <v>11</v>
      </c>
      <c r="E136" s="1025">
        <f t="shared" si="4"/>
        <v>48153</v>
      </c>
      <c r="F136" s="1026" t="s">
        <v>11111</v>
      </c>
      <c r="G136" s="1024"/>
      <c r="H136" s="1024" t="s">
        <v>10990</v>
      </c>
      <c r="I136" s="1024"/>
      <c r="J136" s="72" t="str">
        <f t="shared" si="3"/>
        <v>https://www.jsce.or.jp/library/open/proc/maglist2/00034/66-11.html</v>
      </c>
    </row>
    <row r="137" spans="1:10">
      <c r="A137" s="1023">
        <v>1981</v>
      </c>
      <c r="B137" s="1023" t="str">
        <f t="shared" si="5"/>
        <v>66-12</v>
      </c>
      <c r="C137" s="1024">
        <v>66</v>
      </c>
      <c r="D137" s="1024">
        <v>12</v>
      </c>
      <c r="E137" s="1025">
        <f t="shared" si="4"/>
        <v>48183</v>
      </c>
      <c r="F137" s="1026" t="s">
        <v>11112</v>
      </c>
      <c r="G137" s="1024" t="s">
        <v>10990</v>
      </c>
      <c r="H137" s="1024" t="s">
        <v>10990</v>
      </c>
      <c r="I137" s="1024"/>
      <c r="J137" s="72" t="str">
        <f t="shared" si="3"/>
        <v>https://www.jsce.or.jp/library/open/proc/maglist2/00034/66-12.html</v>
      </c>
    </row>
    <row r="138" spans="1:10">
      <c r="A138" s="1023">
        <v>1982</v>
      </c>
      <c r="B138" s="1023" t="str">
        <f t="shared" si="5"/>
        <v>67-01</v>
      </c>
      <c r="C138" s="1024">
        <v>67</v>
      </c>
      <c r="D138" s="1024">
        <v>1</v>
      </c>
      <c r="E138" s="1025">
        <f t="shared" si="4"/>
        <v>48214</v>
      </c>
      <c r="F138" s="1026" t="s">
        <v>11113</v>
      </c>
      <c r="G138" s="1024" t="s">
        <v>10990</v>
      </c>
      <c r="H138" s="1024"/>
      <c r="I138" s="1024"/>
      <c r="J138" s="72" t="str">
        <f t="shared" si="3"/>
        <v>https://www.jsce.or.jp/library/open/proc/maglist2/00034/67-01.html</v>
      </c>
    </row>
    <row r="139" spans="1:10">
      <c r="A139" s="1023">
        <v>1982</v>
      </c>
      <c r="B139" s="1023" t="str">
        <f t="shared" si="5"/>
        <v>67-04</v>
      </c>
      <c r="C139" s="1024">
        <v>67</v>
      </c>
      <c r="D139" s="1024">
        <v>4</v>
      </c>
      <c r="E139" s="1025">
        <f t="shared" si="4"/>
        <v>48305</v>
      </c>
      <c r="F139" s="1026" t="s">
        <v>11114</v>
      </c>
      <c r="G139" s="1024"/>
      <c r="H139" s="1024"/>
      <c r="I139" s="1024"/>
      <c r="J139" s="72" t="str">
        <f t="shared" si="3"/>
        <v>https://www.jsce.or.jp/library/open/proc/maglist2/00034/67-04.html</v>
      </c>
    </row>
    <row r="140" spans="1:10">
      <c r="A140" s="1023">
        <v>1982</v>
      </c>
      <c r="B140" s="1023" t="str">
        <f t="shared" si="5"/>
        <v>67-05</v>
      </c>
      <c r="C140" s="1024">
        <v>67</v>
      </c>
      <c r="D140" s="1024">
        <v>5</v>
      </c>
      <c r="E140" s="1025">
        <f t="shared" si="4"/>
        <v>48335</v>
      </c>
      <c r="F140" s="1026" t="s">
        <v>11115</v>
      </c>
      <c r="G140" s="1024" t="s">
        <v>10990</v>
      </c>
      <c r="H140" s="1024"/>
      <c r="I140" s="1024"/>
      <c r="J140" s="72" t="str">
        <f t="shared" ref="J140:J203" si="6">HYPERLINK("https://www.jsce.or.jp/library/open/proc/maglist2/00034/"&amp;B140&amp;".html")</f>
        <v>https://www.jsce.or.jp/library/open/proc/maglist2/00034/67-05.html</v>
      </c>
    </row>
    <row r="141" spans="1:10">
      <c r="A141" s="1023">
        <v>1982</v>
      </c>
      <c r="B141" s="1023" t="str">
        <f t="shared" si="5"/>
        <v>67-06</v>
      </c>
      <c r="C141" s="1024">
        <v>67</v>
      </c>
      <c r="D141" s="1024">
        <v>6</v>
      </c>
      <c r="E141" s="1025">
        <f t="shared" ref="E141:E204" si="7">DATE(A141+50,D141,1)</f>
        <v>48366</v>
      </c>
      <c r="F141" s="1026" t="s">
        <v>11116</v>
      </c>
      <c r="G141" s="1024"/>
      <c r="H141" s="1024" t="s">
        <v>10990</v>
      </c>
      <c r="I141" s="1024"/>
      <c r="J141" s="72" t="str">
        <f t="shared" si="6"/>
        <v>https://www.jsce.or.jp/library/open/proc/maglist2/00034/67-06.html</v>
      </c>
    </row>
    <row r="142" spans="1:10">
      <c r="A142" s="1023">
        <v>1982</v>
      </c>
      <c r="B142" s="1023" t="str">
        <f t="shared" ref="B142:B205" si="8">C142&amp;"-"&amp;IF(LEN(D142)=2,D142,"0"&amp;D142)</f>
        <v>67-09</v>
      </c>
      <c r="C142" s="1024">
        <v>67</v>
      </c>
      <c r="D142" s="1024">
        <v>9</v>
      </c>
      <c r="E142" s="1025">
        <f t="shared" si="7"/>
        <v>48458</v>
      </c>
      <c r="F142" s="1026" t="s">
        <v>11117</v>
      </c>
      <c r="G142" s="1024" t="s">
        <v>10990</v>
      </c>
      <c r="H142" s="1024"/>
      <c r="I142" s="1024" t="s">
        <v>10990</v>
      </c>
      <c r="J142" s="72" t="str">
        <f t="shared" si="6"/>
        <v>https://www.jsce.or.jp/library/open/proc/maglist2/00034/67-09.html</v>
      </c>
    </row>
    <row r="143" spans="1:10">
      <c r="A143" s="1023">
        <v>1982</v>
      </c>
      <c r="B143" s="1023" t="str">
        <f t="shared" si="8"/>
        <v>67-11</v>
      </c>
      <c r="C143" s="1024">
        <v>67</v>
      </c>
      <c r="D143" s="1024">
        <v>11</v>
      </c>
      <c r="E143" s="1025">
        <f t="shared" si="7"/>
        <v>48519</v>
      </c>
      <c r="F143" s="1026" t="s">
        <v>11118</v>
      </c>
      <c r="G143" s="1024" t="s">
        <v>10990</v>
      </c>
      <c r="H143" s="1024"/>
      <c r="I143" s="1024"/>
      <c r="J143" s="72" t="str">
        <f t="shared" si="6"/>
        <v>https://www.jsce.or.jp/library/open/proc/maglist2/00034/67-11.html</v>
      </c>
    </row>
    <row r="144" spans="1:10">
      <c r="A144" s="1023">
        <v>1982</v>
      </c>
      <c r="B144" s="1023" t="str">
        <f t="shared" si="8"/>
        <v>67-12</v>
      </c>
      <c r="C144" s="1024">
        <v>67</v>
      </c>
      <c r="D144" s="1024">
        <v>12</v>
      </c>
      <c r="E144" s="1025">
        <f t="shared" si="7"/>
        <v>48549</v>
      </c>
      <c r="F144" s="1026" t="s">
        <v>11119</v>
      </c>
      <c r="G144" s="1024"/>
      <c r="H144" s="1024" t="s">
        <v>10990</v>
      </c>
      <c r="I144" s="1024"/>
      <c r="J144" s="72" t="str">
        <f t="shared" si="6"/>
        <v>https://www.jsce.or.jp/library/open/proc/maglist2/00034/67-12.html</v>
      </c>
    </row>
    <row r="145" spans="1:10">
      <c r="A145" s="1023">
        <v>1983</v>
      </c>
      <c r="B145" s="1023" t="str">
        <f t="shared" si="8"/>
        <v>68-01</v>
      </c>
      <c r="C145" s="1024">
        <v>68</v>
      </c>
      <c r="D145" s="1024">
        <v>1</v>
      </c>
      <c r="E145" s="1025">
        <f t="shared" si="7"/>
        <v>48580</v>
      </c>
      <c r="F145" s="1026" t="s">
        <v>11120</v>
      </c>
      <c r="G145" s="1024" t="s">
        <v>10990</v>
      </c>
      <c r="H145" s="1024"/>
      <c r="I145" s="1024"/>
      <c r="J145" s="72" t="str">
        <f t="shared" si="6"/>
        <v>https://www.jsce.or.jp/library/open/proc/maglist2/00034/68-01.html</v>
      </c>
    </row>
    <row r="146" spans="1:10">
      <c r="A146" s="1023">
        <v>1983</v>
      </c>
      <c r="B146" s="1023" t="str">
        <f t="shared" si="8"/>
        <v>68-02</v>
      </c>
      <c r="C146" s="1024">
        <v>68</v>
      </c>
      <c r="D146" s="1024">
        <v>2</v>
      </c>
      <c r="E146" s="1025">
        <f t="shared" si="7"/>
        <v>48611</v>
      </c>
      <c r="F146" s="1026" t="s">
        <v>11121</v>
      </c>
      <c r="G146" s="1024"/>
      <c r="H146" s="1024" t="s">
        <v>10990</v>
      </c>
      <c r="I146" s="1024"/>
      <c r="J146" s="72" t="str">
        <f t="shared" si="6"/>
        <v>https://www.jsce.or.jp/library/open/proc/maglist2/00034/68-02.html</v>
      </c>
    </row>
    <row r="147" spans="1:10">
      <c r="A147" s="1023">
        <v>1983</v>
      </c>
      <c r="B147" s="1023" t="str">
        <f t="shared" si="8"/>
        <v>68-03</v>
      </c>
      <c r="C147" s="1024">
        <v>68</v>
      </c>
      <c r="D147" s="1024">
        <v>3</v>
      </c>
      <c r="E147" s="1025">
        <f t="shared" si="7"/>
        <v>48639</v>
      </c>
      <c r="F147" s="1026" t="s">
        <v>11122</v>
      </c>
      <c r="G147" s="1024"/>
      <c r="H147" s="1024" t="s">
        <v>10990</v>
      </c>
      <c r="I147" s="1024"/>
      <c r="J147" s="72" t="str">
        <f t="shared" si="6"/>
        <v>https://www.jsce.or.jp/library/open/proc/maglist2/00034/68-03.html</v>
      </c>
    </row>
    <row r="148" spans="1:10">
      <c r="A148" s="1023">
        <v>1983</v>
      </c>
      <c r="B148" s="1023" t="str">
        <f t="shared" si="8"/>
        <v>68-04</v>
      </c>
      <c r="C148" s="1024">
        <v>68</v>
      </c>
      <c r="D148" s="1024">
        <v>4</v>
      </c>
      <c r="E148" s="1025">
        <f t="shared" si="7"/>
        <v>48670</v>
      </c>
      <c r="F148" s="1026" t="s">
        <v>11123</v>
      </c>
      <c r="G148" s="1024"/>
      <c r="H148" s="1024"/>
      <c r="I148" s="1024"/>
      <c r="J148" s="72" t="str">
        <f t="shared" si="6"/>
        <v>https://www.jsce.or.jp/library/open/proc/maglist2/00034/68-04.html</v>
      </c>
    </row>
    <row r="149" spans="1:10">
      <c r="A149" s="1023">
        <v>1983</v>
      </c>
      <c r="B149" s="1023" t="str">
        <f t="shared" si="8"/>
        <v>68-05</v>
      </c>
      <c r="C149" s="1024">
        <v>68</v>
      </c>
      <c r="D149" s="1024">
        <v>5</v>
      </c>
      <c r="E149" s="1025">
        <f t="shared" si="7"/>
        <v>48700</v>
      </c>
      <c r="F149" s="1026" t="s">
        <v>11124</v>
      </c>
      <c r="G149" s="1024" t="s">
        <v>10990</v>
      </c>
      <c r="H149" s="1024"/>
      <c r="I149" s="1024" t="s">
        <v>10990</v>
      </c>
      <c r="J149" s="72" t="str">
        <f t="shared" si="6"/>
        <v>https://www.jsce.or.jp/library/open/proc/maglist2/00034/68-05.html</v>
      </c>
    </row>
    <row r="150" spans="1:10">
      <c r="A150" s="1023">
        <v>1983</v>
      </c>
      <c r="B150" s="1023" t="str">
        <f t="shared" si="8"/>
        <v>68-06</v>
      </c>
      <c r="C150" s="1024">
        <v>68</v>
      </c>
      <c r="D150" s="1024">
        <v>6</v>
      </c>
      <c r="E150" s="1025">
        <f t="shared" si="7"/>
        <v>48731</v>
      </c>
      <c r="F150" s="1026" t="s">
        <v>11125</v>
      </c>
      <c r="G150" s="1024"/>
      <c r="H150" s="1024" t="s">
        <v>10990</v>
      </c>
      <c r="I150" s="1024"/>
      <c r="J150" s="72" t="str">
        <f t="shared" si="6"/>
        <v>https://www.jsce.or.jp/library/open/proc/maglist2/00034/68-06.html</v>
      </c>
    </row>
    <row r="151" spans="1:10">
      <c r="A151" s="1023">
        <v>1983</v>
      </c>
      <c r="B151" s="1023" t="str">
        <f t="shared" si="8"/>
        <v>68-09</v>
      </c>
      <c r="C151" s="1024">
        <v>68</v>
      </c>
      <c r="D151" s="1024">
        <v>9</v>
      </c>
      <c r="E151" s="1025">
        <f t="shared" si="7"/>
        <v>48823</v>
      </c>
      <c r="F151" s="1026" t="s">
        <v>11126</v>
      </c>
      <c r="G151" s="1024" t="s">
        <v>10990</v>
      </c>
      <c r="H151" s="1024"/>
      <c r="I151" s="1024" t="s">
        <v>10990</v>
      </c>
      <c r="J151" s="72" t="str">
        <f t="shared" si="6"/>
        <v>https://www.jsce.or.jp/library/open/proc/maglist2/00034/68-09.html</v>
      </c>
    </row>
    <row r="152" spans="1:10">
      <c r="A152" s="1023">
        <v>1983</v>
      </c>
      <c r="B152" s="1023" t="str">
        <f t="shared" si="8"/>
        <v>68-10</v>
      </c>
      <c r="C152" s="1024">
        <v>68</v>
      </c>
      <c r="D152" s="1024">
        <v>10</v>
      </c>
      <c r="E152" s="1025">
        <f t="shared" si="7"/>
        <v>48853</v>
      </c>
      <c r="F152" s="1026" t="s">
        <v>11127</v>
      </c>
      <c r="G152" s="1024"/>
      <c r="H152" s="1024" t="s">
        <v>10990</v>
      </c>
      <c r="I152" s="1024"/>
      <c r="J152" s="72" t="str">
        <f t="shared" si="6"/>
        <v>https://www.jsce.or.jp/library/open/proc/maglist2/00034/68-10.html</v>
      </c>
    </row>
    <row r="153" spans="1:10">
      <c r="A153" s="1023">
        <v>1983</v>
      </c>
      <c r="B153" s="1023" t="str">
        <f t="shared" si="8"/>
        <v>68-11</v>
      </c>
      <c r="C153" s="1024">
        <v>68</v>
      </c>
      <c r="D153" s="1024">
        <v>11</v>
      </c>
      <c r="E153" s="1025">
        <f t="shared" si="7"/>
        <v>48884</v>
      </c>
      <c r="F153" s="1026" t="s">
        <v>11128</v>
      </c>
      <c r="G153" s="1024"/>
      <c r="H153" s="1024" t="s">
        <v>10990</v>
      </c>
      <c r="I153" s="1024" t="s">
        <v>10990</v>
      </c>
      <c r="J153" s="72" t="str">
        <f t="shared" si="6"/>
        <v>https://www.jsce.or.jp/library/open/proc/maglist2/00034/68-11.html</v>
      </c>
    </row>
    <row r="154" spans="1:10">
      <c r="A154" s="1023">
        <v>1983</v>
      </c>
      <c r="B154" s="1023" t="str">
        <f t="shared" si="8"/>
        <v>68-12</v>
      </c>
      <c r="C154" s="1024">
        <v>68</v>
      </c>
      <c r="D154" s="1024">
        <v>12</v>
      </c>
      <c r="E154" s="1025">
        <f t="shared" si="7"/>
        <v>48914</v>
      </c>
      <c r="F154" s="1026" t="s">
        <v>11129</v>
      </c>
      <c r="G154" s="1024"/>
      <c r="H154" s="1024" t="s">
        <v>10990</v>
      </c>
      <c r="I154" s="1024"/>
      <c r="J154" s="72" t="str">
        <f t="shared" si="6"/>
        <v>https://www.jsce.or.jp/library/open/proc/maglist2/00034/68-12.html</v>
      </c>
    </row>
    <row r="155" spans="1:10">
      <c r="A155" s="1023">
        <v>1984</v>
      </c>
      <c r="B155" s="1023" t="str">
        <f t="shared" si="8"/>
        <v>69-01</v>
      </c>
      <c r="C155" s="1024">
        <v>69</v>
      </c>
      <c r="D155" s="1024">
        <v>1</v>
      </c>
      <c r="E155" s="1025">
        <f t="shared" si="7"/>
        <v>48945</v>
      </c>
      <c r="F155" s="1026" t="s">
        <v>11130</v>
      </c>
      <c r="G155" s="1024"/>
      <c r="H155" s="1024"/>
      <c r="I155" s="1024" t="s">
        <v>10990</v>
      </c>
      <c r="J155" s="72" t="str">
        <f t="shared" si="6"/>
        <v>https://www.jsce.or.jp/library/open/proc/maglist2/00034/69-01.html</v>
      </c>
    </row>
    <row r="156" spans="1:10">
      <c r="A156" s="1023">
        <v>1984</v>
      </c>
      <c r="B156" s="1023" t="str">
        <f t="shared" si="8"/>
        <v>69-02</v>
      </c>
      <c r="C156" s="1024">
        <v>69</v>
      </c>
      <c r="D156" s="1024">
        <v>2</v>
      </c>
      <c r="E156" s="1025">
        <f t="shared" si="7"/>
        <v>48976</v>
      </c>
      <c r="F156" s="1026" t="s">
        <v>11131</v>
      </c>
      <c r="G156" s="1024"/>
      <c r="H156" s="1024"/>
      <c r="I156" s="1024" t="s">
        <v>10990</v>
      </c>
      <c r="J156" s="72" t="str">
        <f t="shared" si="6"/>
        <v>https://www.jsce.or.jp/library/open/proc/maglist2/00034/69-02.html</v>
      </c>
    </row>
    <row r="157" spans="1:10">
      <c r="A157" s="1023">
        <v>1984</v>
      </c>
      <c r="B157" s="1023" t="str">
        <f t="shared" si="8"/>
        <v>69-03</v>
      </c>
      <c r="C157" s="1024">
        <v>69</v>
      </c>
      <c r="D157" s="1024">
        <v>3</v>
      </c>
      <c r="E157" s="1025">
        <f t="shared" si="7"/>
        <v>49004</v>
      </c>
      <c r="F157" s="1026" t="s">
        <v>11132</v>
      </c>
      <c r="G157" s="1024" t="s">
        <v>10990</v>
      </c>
      <c r="H157" s="1024"/>
      <c r="I157" s="1024"/>
      <c r="J157" s="72" t="str">
        <f t="shared" si="6"/>
        <v>https://www.jsce.or.jp/library/open/proc/maglist2/00034/69-03.html</v>
      </c>
    </row>
    <row r="158" spans="1:10">
      <c r="A158" s="1023">
        <v>1984</v>
      </c>
      <c r="B158" s="1023" t="str">
        <f t="shared" si="8"/>
        <v>69-05</v>
      </c>
      <c r="C158" s="1024">
        <v>69</v>
      </c>
      <c r="D158" s="1024">
        <v>5</v>
      </c>
      <c r="E158" s="1025">
        <f t="shared" si="7"/>
        <v>49065</v>
      </c>
      <c r="F158" s="1026" t="s">
        <v>11133</v>
      </c>
      <c r="G158" s="1024" t="s">
        <v>10990</v>
      </c>
      <c r="H158" s="1024"/>
      <c r="I158" s="1024"/>
      <c r="J158" s="72" t="str">
        <f t="shared" si="6"/>
        <v>https://www.jsce.or.jp/library/open/proc/maglist2/00034/69-05.html</v>
      </c>
    </row>
    <row r="159" spans="1:10">
      <c r="A159" s="1023">
        <v>1984</v>
      </c>
      <c r="B159" s="1023" t="str">
        <f t="shared" si="8"/>
        <v>69-06</v>
      </c>
      <c r="C159" s="1024">
        <v>69</v>
      </c>
      <c r="D159" s="1024">
        <v>6</v>
      </c>
      <c r="E159" s="1025">
        <f t="shared" si="7"/>
        <v>49096</v>
      </c>
      <c r="F159" s="1026" t="s">
        <v>11134</v>
      </c>
      <c r="G159" s="1024" t="s">
        <v>10990</v>
      </c>
      <c r="H159" s="1024"/>
      <c r="I159" s="1024" t="s">
        <v>10990</v>
      </c>
      <c r="J159" s="72" t="str">
        <f t="shared" si="6"/>
        <v>https://www.jsce.or.jp/library/open/proc/maglist2/00034/69-06.html</v>
      </c>
    </row>
    <row r="160" spans="1:10">
      <c r="A160" s="1023">
        <v>1984</v>
      </c>
      <c r="B160" s="1023" t="str">
        <f t="shared" si="8"/>
        <v>69-09</v>
      </c>
      <c r="C160" s="1024">
        <v>69</v>
      </c>
      <c r="D160" s="1024">
        <v>9</v>
      </c>
      <c r="E160" s="1025">
        <f t="shared" si="7"/>
        <v>49188</v>
      </c>
      <c r="F160" s="1026" t="s">
        <v>11135</v>
      </c>
      <c r="G160" s="1024" t="s">
        <v>10990</v>
      </c>
      <c r="H160" s="1024" t="s">
        <v>10990</v>
      </c>
      <c r="I160" s="1024"/>
      <c r="J160" s="72" t="str">
        <f t="shared" si="6"/>
        <v>https://www.jsce.or.jp/library/open/proc/maglist2/00034/69-09.html</v>
      </c>
    </row>
    <row r="161" spans="1:10">
      <c r="A161" s="1023">
        <v>1984</v>
      </c>
      <c r="B161" s="1023" t="str">
        <f t="shared" si="8"/>
        <v>69-10</v>
      </c>
      <c r="C161" s="1024">
        <v>69</v>
      </c>
      <c r="D161" s="1024">
        <v>10</v>
      </c>
      <c r="E161" s="1025">
        <f t="shared" si="7"/>
        <v>49218</v>
      </c>
      <c r="F161" s="1026" t="s">
        <v>11136</v>
      </c>
      <c r="G161" s="1024"/>
      <c r="H161" s="1024" t="s">
        <v>10990</v>
      </c>
      <c r="I161" s="1024"/>
      <c r="J161" s="72" t="str">
        <f t="shared" si="6"/>
        <v>https://www.jsce.or.jp/library/open/proc/maglist2/00034/69-10.html</v>
      </c>
    </row>
    <row r="162" spans="1:10">
      <c r="A162" s="1023">
        <v>1984</v>
      </c>
      <c r="B162" s="1023" t="str">
        <f t="shared" si="8"/>
        <v>69-11</v>
      </c>
      <c r="C162" s="1024">
        <v>69</v>
      </c>
      <c r="D162" s="1024">
        <v>11</v>
      </c>
      <c r="E162" s="1025">
        <f t="shared" si="7"/>
        <v>49249</v>
      </c>
      <c r="F162" s="1026" t="s">
        <v>11137</v>
      </c>
      <c r="G162" s="1024" t="s">
        <v>10990</v>
      </c>
      <c r="H162" s="1024"/>
      <c r="I162" s="1024"/>
      <c r="J162" s="72" t="str">
        <f t="shared" si="6"/>
        <v>https://www.jsce.or.jp/library/open/proc/maglist2/00034/69-11.html</v>
      </c>
    </row>
    <row r="163" spans="1:10">
      <c r="A163" s="1023">
        <v>1985</v>
      </c>
      <c r="B163" s="1023" t="str">
        <f t="shared" si="8"/>
        <v>70-01</v>
      </c>
      <c r="C163" s="1024">
        <v>70</v>
      </c>
      <c r="D163" s="1024">
        <v>1</v>
      </c>
      <c r="E163" s="1025">
        <f t="shared" si="7"/>
        <v>49310</v>
      </c>
      <c r="F163" s="1026" t="s">
        <v>11138</v>
      </c>
      <c r="G163" s="1024"/>
      <c r="H163" s="1024" t="s">
        <v>10990</v>
      </c>
      <c r="I163" s="1024"/>
      <c r="J163" s="72" t="str">
        <f t="shared" si="6"/>
        <v>https://www.jsce.or.jp/library/open/proc/maglist2/00034/70-01.html</v>
      </c>
    </row>
    <row r="164" spans="1:10">
      <c r="A164" s="1023">
        <v>1985</v>
      </c>
      <c r="B164" s="1023" t="str">
        <f t="shared" si="8"/>
        <v>70-03</v>
      </c>
      <c r="C164" s="1024">
        <v>70</v>
      </c>
      <c r="D164" s="1024">
        <v>3</v>
      </c>
      <c r="E164" s="1025">
        <f t="shared" si="7"/>
        <v>49369</v>
      </c>
      <c r="F164" s="1026" t="s">
        <v>11139</v>
      </c>
      <c r="G164" s="1024"/>
      <c r="H164" s="1024" t="s">
        <v>10990</v>
      </c>
      <c r="I164" s="1024"/>
      <c r="J164" s="72" t="str">
        <f t="shared" si="6"/>
        <v>https://www.jsce.or.jp/library/open/proc/maglist2/00034/70-03.html</v>
      </c>
    </row>
    <row r="165" spans="1:10">
      <c r="A165" s="1023">
        <v>1985</v>
      </c>
      <c r="B165" s="1023" t="str">
        <f t="shared" si="8"/>
        <v>70-04</v>
      </c>
      <c r="C165" s="1024">
        <v>70</v>
      </c>
      <c r="D165" s="1024">
        <v>4</v>
      </c>
      <c r="E165" s="1025">
        <f t="shared" si="7"/>
        <v>49400</v>
      </c>
      <c r="F165" s="1026" t="s">
        <v>11140</v>
      </c>
      <c r="G165" s="1024" t="s">
        <v>10990</v>
      </c>
      <c r="H165" s="1024" t="s">
        <v>10990</v>
      </c>
      <c r="I165" s="1024"/>
      <c r="J165" s="72" t="str">
        <f t="shared" si="6"/>
        <v>https://www.jsce.or.jp/library/open/proc/maglist2/00034/70-04.html</v>
      </c>
    </row>
    <row r="166" spans="1:10">
      <c r="A166" s="1023">
        <v>1985</v>
      </c>
      <c r="B166" s="1023" t="str">
        <f t="shared" si="8"/>
        <v>70-05</v>
      </c>
      <c r="C166" s="1024">
        <v>70</v>
      </c>
      <c r="D166" s="1024">
        <v>5</v>
      </c>
      <c r="E166" s="1025">
        <f t="shared" si="7"/>
        <v>49430</v>
      </c>
      <c r="F166" s="1026" t="s">
        <v>11141</v>
      </c>
      <c r="G166" s="1024" t="s">
        <v>10990</v>
      </c>
      <c r="H166" s="1024"/>
      <c r="I166" s="1024" t="s">
        <v>10990</v>
      </c>
      <c r="J166" s="72" t="str">
        <f t="shared" si="6"/>
        <v>https://www.jsce.or.jp/library/open/proc/maglist2/00034/70-05.html</v>
      </c>
    </row>
    <row r="167" spans="1:10">
      <c r="A167" s="1023">
        <v>1985</v>
      </c>
      <c r="B167" s="1023" t="str">
        <f t="shared" si="8"/>
        <v>70-07</v>
      </c>
      <c r="C167" s="1024">
        <v>70</v>
      </c>
      <c r="D167" s="1024">
        <v>7</v>
      </c>
      <c r="E167" s="1025">
        <f t="shared" si="7"/>
        <v>49491</v>
      </c>
      <c r="F167" s="1026" t="s">
        <v>11142</v>
      </c>
      <c r="G167" s="1024"/>
      <c r="H167" s="1024"/>
      <c r="I167" s="1024" t="s">
        <v>10990</v>
      </c>
      <c r="J167" s="72" t="str">
        <f t="shared" si="6"/>
        <v>https://www.jsce.or.jp/library/open/proc/maglist2/00034/70-07.html</v>
      </c>
    </row>
    <row r="168" spans="1:10">
      <c r="A168" s="1023">
        <v>1985</v>
      </c>
      <c r="B168" s="1023" t="str">
        <f t="shared" si="8"/>
        <v>70-08</v>
      </c>
      <c r="C168" s="1024">
        <v>70</v>
      </c>
      <c r="D168" s="1024">
        <v>8</v>
      </c>
      <c r="E168" s="1025">
        <f t="shared" si="7"/>
        <v>49522</v>
      </c>
      <c r="F168" s="1026" t="s">
        <v>11143</v>
      </c>
      <c r="G168" s="1024"/>
      <c r="H168" s="1024" t="s">
        <v>10990</v>
      </c>
      <c r="I168" s="1024"/>
      <c r="J168" s="72" t="str">
        <f t="shared" si="6"/>
        <v>https://www.jsce.or.jp/library/open/proc/maglist2/00034/70-08.html</v>
      </c>
    </row>
    <row r="169" spans="1:10">
      <c r="A169" s="1023">
        <v>1985</v>
      </c>
      <c r="B169" s="1023" t="str">
        <f t="shared" si="8"/>
        <v>70-10</v>
      </c>
      <c r="C169" s="1024">
        <v>70</v>
      </c>
      <c r="D169" s="1024">
        <v>10</v>
      </c>
      <c r="E169" s="1025">
        <f t="shared" si="7"/>
        <v>49583</v>
      </c>
      <c r="F169" s="1026" t="s">
        <v>11144</v>
      </c>
      <c r="G169" s="1024"/>
      <c r="H169" s="1024"/>
      <c r="I169" s="1024" t="s">
        <v>10990</v>
      </c>
      <c r="J169" s="72" t="str">
        <f t="shared" si="6"/>
        <v>https://www.jsce.or.jp/library/open/proc/maglist2/00034/70-10.html</v>
      </c>
    </row>
    <row r="170" spans="1:10">
      <c r="A170" s="1023">
        <v>1985</v>
      </c>
      <c r="B170" s="1023" t="str">
        <f t="shared" si="8"/>
        <v>70-11</v>
      </c>
      <c r="C170" s="1024">
        <v>70</v>
      </c>
      <c r="D170" s="1024">
        <v>11</v>
      </c>
      <c r="E170" s="1025">
        <f t="shared" si="7"/>
        <v>49614</v>
      </c>
      <c r="F170" s="1026" t="s">
        <v>11145</v>
      </c>
      <c r="G170" s="1024"/>
      <c r="H170" s="1024" t="s">
        <v>10990</v>
      </c>
      <c r="I170" s="1024"/>
      <c r="J170" s="72" t="str">
        <f t="shared" si="6"/>
        <v>https://www.jsce.or.jp/library/open/proc/maglist2/00034/70-11.html</v>
      </c>
    </row>
    <row r="171" spans="1:10">
      <c r="A171" s="1023">
        <v>1986</v>
      </c>
      <c r="B171" s="1023" t="str">
        <f t="shared" si="8"/>
        <v>71-01</v>
      </c>
      <c r="C171" s="1024">
        <v>71</v>
      </c>
      <c r="D171" s="1024">
        <v>1</v>
      </c>
      <c r="E171" s="1025">
        <f t="shared" si="7"/>
        <v>49675</v>
      </c>
      <c r="F171" s="1026" t="s">
        <v>11146</v>
      </c>
      <c r="G171" s="1024" t="s">
        <v>10990</v>
      </c>
      <c r="H171" s="1024"/>
      <c r="I171" s="1024"/>
      <c r="J171" s="72" t="str">
        <f t="shared" si="6"/>
        <v>https://www.jsce.or.jp/library/open/proc/maglist2/00034/71-01.html</v>
      </c>
    </row>
    <row r="172" spans="1:10">
      <c r="A172" s="1023">
        <v>1986</v>
      </c>
      <c r="B172" s="1023" t="str">
        <f t="shared" si="8"/>
        <v>71-02</v>
      </c>
      <c r="C172" s="1024">
        <v>71</v>
      </c>
      <c r="D172" s="1024">
        <v>2</v>
      </c>
      <c r="E172" s="1025">
        <f t="shared" si="7"/>
        <v>49706</v>
      </c>
      <c r="F172" s="1026" t="s">
        <v>11147</v>
      </c>
      <c r="G172" s="1024" t="s">
        <v>10990</v>
      </c>
      <c r="H172" s="1024"/>
      <c r="I172" s="1024"/>
      <c r="J172" s="72" t="str">
        <f t="shared" si="6"/>
        <v>https://www.jsce.or.jp/library/open/proc/maglist2/00034/71-02.html</v>
      </c>
    </row>
    <row r="173" spans="1:10">
      <c r="A173" s="1023">
        <v>1986</v>
      </c>
      <c r="B173" s="1023" t="str">
        <f t="shared" si="8"/>
        <v>71-04</v>
      </c>
      <c r="C173" s="1024">
        <v>71</v>
      </c>
      <c r="D173" s="1024">
        <v>4</v>
      </c>
      <c r="E173" s="1025">
        <f t="shared" si="7"/>
        <v>49766</v>
      </c>
      <c r="F173" s="1026" t="s">
        <v>11148</v>
      </c>
      <c r="G173" s="1024" t="s">
        <v>10990</v>
      </c>
      <c r="H173" s="1024" t="s">
        <v>10990</v>
      </c>
      <c r="I173" s="1024"/>
      <c r="J173" s="72" t="str">
        <f t="shared" si="6"/>
        <v>https://www.jsce.or.jp/library/open/proc/maglist2/00034/71-04.html</v>
      </c>
    </row>
    <row r="174" spans="1:10">
      <c r="A174" s="1023">
        <v>1986</v>
      </c>
      <c r="B174" s="1023" t="str">
        <f t="shared" si="8"/>
        <v>71-05</v>
      </c>
      <c r="C174" s="1024">
        <v>71</v>
      </c>
      <c r="D174" s="1024">
        <v>5</v>
      </c>
      <c r="E174" s="1025">
        <f t="shared" si="7"/>
        <v>49796</v>
      </c>
      <c r="F174" s="1026" t="s">
        <v>11149</v>
      </c>
      <c r="G174" s="1024"/>
      <c r="H174" s="1024" t="s">
        <v>10990</v>
      </c>
      <c r="I174" s="1024"/>
      <c r="J174" s="72" t="str">
        <f t="shared" si="6"/>
        <v>https://www.jsce.or.jp/library/open/proc/maglist2/00034/71-05.html</v>
      </c>
    </row>
    <row r="175" spans="1:10">
      <c r="A175" s="1023">
        <v>1986</v>
      </c>
      <c r="B175" s="1023" t="str">
        <f t="shared" si="8"/>
        <v>71-08</v>
      </c>
      <c r="C175" s="1024">
        <v>71</v>
      </c>
      <c r="D175" s="1024">
        <v>8</v>
      </c>
      <c r="E175" s="1025">
        <f t="shared" si="7"/>
        <v>49888</v>
      </c>
      <c r="F175" s="1026" t="s">
        <v>11150</v>
      </c>
      <c r="G175" s="1024"/>
      <c r="H175" s="1024" t="s">
        <v>10990</v>
      </c>
      <c r="I175" s="1024" t="s">
        <v>10990</v>
      </c>
      <c r="J175" s="72" t="str">
        <f t="shared" si="6"/>
        <v>https://www.jsce.or.jp/library/open/proc/maglist2/00034/71-08.html</v>
      </c>
    </row>
    <row r="176" spans="1:10">
      <c r="A176" s="1023">
        <v>1986</v>
      </c>
      <c r="B176" s="1023" t="str">
        <f t="shared" si="8"/>
        <v>71-09</v>
      </c>
      <c r="C176" s="1024">
        <v>71</v>
      </c>
      <c r="D176" s="1024">
        <v>9</v>
      </c>
      <c r="E176" s="1025">
        <f t="shared" si="7"/>
        <v>49919</v>
      </c>
      <c r="F176" s="1026" t="s">
        <v>11151</v>
      </c>
      <c r="G176" s="1024" t="s">
        <v>10990</v>
      </c>
      <c r="H176" s="1024" t="s">
        <v>10990</v>
      </c>
      <c r="I176" s="1024"/>
      <c r="J176" s="72" t="str">
        <f t="shared" si="6"/>
        <v>https://www.jsce.or.jp/library/open/proc/maglist2/00034/71-09.html</v>
      </c>
    </row>
    <row r="177" spans="1:10">
      <c r="A177" s="1023">
        <v>1986</v>
      </c>
      <c r="B177" s="1023" t="str">
        <f t="shared" si="8"/>
        <v>71-10</v>
      </c>
      <c r="C177" s="1024">
        <v>71</v>
      </c>
      <c r="D177" s="1024">
        <v>10</v>
      </c>
      <c r="E177" s="1025">
        <f t="shared" si="7"/>
        <v>49949</v>
      </c>
      <c r="F177" s="1026" t="s">
        <v>11152</v>
      </c>
      <c r="G177" s="1024" t="s">
        <v>10990</v>
      </c>
      <c r="H177" s="1024" t="s">
        <v>10990</v>
      </c>
      <c r="I177" s="1024" t="s">
        <v>10990</v>
      </c>
      <c r="J177" s="72" t="str">
        <f t="shared" si="6"/>
        <v>https://www.jsce.or.jp/library/open/proc/maglist2/00034/71-10.html</v>
      </c>
    </row>
    <row r="178" spans="1:10">
      <c r="A178" s="1023">
        <v>1986</v>
      </c>
      <c r="B178" s="1023" t="str">
        <f t="shared" si="8"/>
        <v>71-11</v>
      </c>
      <c r="C178" s="1024">
        <v>71</v>
      </c>
      <c r="D178" s="1024">
        <v>11</v>
      </c>
      <c r="E178" s="1025">
        <f t="shared" si="7"/>
        <v>49980</v>
      </c>
      <c r="F178" s="1026" t="s">
        <v>11153</v>
      </c>
      <c r="G178" s="1024" t="s">
        <v>10990</v>
      </c>
      <c r="H178" s="1024" t="s">
        <v>10990</v>
      </c>
      <c r="I178" s="1024"/>
      <c r="J178" s="72" t="str">
        <f t="shared" si="6"/>
        <v>https://www.jsce.or.jp/library/open/proc/maglist2/00034/71-11.html</v>
      </c>
    </row>
    <row r="179" spans="1:10">
      <c r="A179" s="1023">
        <v>1986</v>
      </c>
      <c r="B179" s="1023" t="str">
        <f t="shared" si="8"/>
        <v>71-12</v>
      </c>
      <c r="C179" s="1024">
        <v>71</v>
      </c>
      <c r="D179" s="1024">
        <v>12</v>
      </c>
      <c r="E179" s="1025">
        <f t="shared" si="7"/>
        <v>50010</v>
      </c>
      <c r="F179" s="1026" t="s">
        <v>11154</v>
      </c>
      <c r="G179" s="1024" t="s">
        <v>10990</v>
      </c>
      <c r="H179" s="1024"/>
      <c r="I179" s="1024"/>
      <c r="J179" s="72" t="str">
        <f t="shared" si="6"/>
        <v>https://www.jsce.or.jp/library/open/proc/maglist2/00034/71-12.html</v>
      </c>
    </row>
    <row r="180" spans="1:10">
      <c r="A180" s="1023">
        <v>1987</v>
      </c>
      <c r="B180" s="1023" t="str">
        <f t="shared" si="8"/>
        <v>72-01</v>
      </c>
      <c r="C180" s="1024">
        <v>72</v>
      </c>
      <c r="D180" s="1024">
        <v>1</v>
      </c>
      <c r="E180" s="1025">
        <f t="shared" si="7"/>
        <v>50041</v>
      </c>
      <c r="F180" s="1026" t="s">
        <v>11155</v>
      </c>
      <c r="G180" s="1024" t="s">
        <v>10990</v>
      </c>
      <c r="H180" s="1024"/>
      <c r="I180" s="1024"/>
      <c r="J180" s="72" t="str">
        <f t="shared" si="6"/>
        <v>https://www.jsce.or.jp/library/open/proc/maglist2/00034/72-01.html</v>
      </c>
    </row>
    <row r="181" spans="1:10">
      <c r="A181" s="1023">
        <v>1987</v>
      </c>
      <c r="B181" s="1023" t="str">
        <f t="shared" si="8"/>
        <v>72-03</v>
      </c>
      <c r="C181" s="1024">
        <v>72</v>
      </c>
      <c r="D181" s="1024">
        <v>3</v>
      </c>
      <c r="E181" s="1025">
        <f t="shared" si="7"/>
        <v>50100</v>
      </c>
      <c r="F181" s="1026" t="s">
        <v>11156</v>
      </c>
      <c r="G181" s="1024" t="s">
        <v>10990</v>
      </c>
      <c r="H181" s="1024" t="s">
        <v>10990</v>
      </c>
      <c r="I181" s="1024"/>
      <c r="J181" s="72" t="str">
        <f t="shared" si="6"/>
        <v>https://www.jsce.or.jp/library/open/proc/maglist2/00034/72-03.html</v>
      </c>
    </row>
    <row r="182" spans="1:10">
      <c r="A182" s="1023">
        <v>1987</v>
      </c>
      <c r="B182" s="1023" t="str">
        <f t="shared" si="8"/>
        <v>72-04</v>
      </c>
      <c r="C182" s="1024">
        <v>72</v>
      </c>
      <c r="D182" s="1024">
        <v>4</v>
      </c>
      <c r="E182" s="1025">
        <f t="shared" si="7"/>
        <v>50131</v>
      </c>
      <c r="F182" s="1026" t="s">
        <v>11157</v>
      </c>
      <c r="G182" s="1024" t="s">
        <v>10990</v>
      </c>
      <c r="H182" s="1024"/>
      <c r="I182" s="1024"/>
      <c r="J182" s="72" t="str">
        <f t="shared" si="6"/>
        <v>https://www.jsce.or.jp/library/open/proc/maglist2/00034/72-04.html</v>
      </c>
    </row>
    <row r="183" spans="1:10">
      <c r="A183" s="1023">
        <v>1987</v>
      </c>
      <c r="B183" s="1023" t="str">
        <f t="shared" si="8"/>
        <v>72-06</v>
      </c>
      <c r="C183" s="1024">
        <v>72</v>
      </c>
      <c r="D183" s="1024">
        <v>6</v>
      </c>
      <c r="E183" s="1025">
        <f t="shared" si="7"/>
        <v>50192</v>
      </c>
      <c r="F183" s="1026" t="s">
        <v>11158</v>
      </c>
      <c r="G183" s="1024" t="s">
        <v>10990</v>
      </c>
      <c r="H183" s="1024" t="s">
        <v>10990</v>
      </c>
      <c r="I183" s="1024" t="s">
        <v>10990</v>
      </c>
      <c r="J183" s="72" t="str">
        <f t="shared" si="6"/>
        <v>https://www.jsce.or.jp/library/open/proc/maglist2/00034/72-06.html</v>
      </c>
    </row>
    <row r="184" spans="1:10">
      <c r="A184" s="1023">
        <v>1987</v>
      </c>
      <c r="B184" s="1023" t="str">
        <f t="shared" si="8"/>
        <v>72-08</v>
      </c>
      <c r="C184" s="1024">
        <v>72</v>
      </c>
      <c r="D184" s="1024">
        <v>8</v>
      </c>
      <c r="E184" s="1025">
        <f t="shared" si="7"/>
        <v>50253</v>
      </c>
      <c r="F184" s="1026" t="s">
        <v>11159</v>
      </c>
      <c r="G184" s="1024"/>
      <c r="H184" s="1024" t="s">
        <v>10990</v>
      </c>
      <c r="I184" s="1024"/>
      <c r="J184" s="72" t="str">
        <f t="shared" si="6"/>
        <v>https://www.jsce.or.jp/library/open/proc/maglist2/00034/72-08.html</v>
      </c>
    </row>
    <row r="185" spans="1:10">
      <c r="A185" s="1023">
        <v>1987</v>
      </c>
      <c r="B185" s="1023" t="str">
        <f t="shared" si="8"/>
        <v>72-09</v>
      </c>
      <c r="C185" s="1024">
        <v>72</v>
      </c>
      <c r="D185" s="1024">
        <v>9</v>
      </c>
      <c r="E185" s="1025">
        <f t="shared" si="7"/>
        <v>50284</v>
      </c>
      <c r="F185" s="1026" t="s">
        <v>11160</v>
      </c>
      <c r="G185" s="1024"/>
      <c r="H185" s="1024"/>
      <c r="I185" s="1024" t="s">
        <v>10990</v>
      </c>
      <c r="J185" s="72" t="str">
        <f t="shared" si="6"/>
        <v>https://www.jsce.or.jp/library/open/proc/maglist2/00034/72-09.html</v>
      </c>
    </row>
    <row r="186" spans="1:10">
      <c r="A186" s="1023">
        <v>1987</v>
      </c>
      <c r="B186" s="1023" t="str">
        <f t="shared" si="8"/>
        <v>72-10</v>
      </c>
      <c r="C186" s="1024">
        <v>72</v>
      </c>
      <c r="D186" s="1024">
        <v>10</v>
      </c>
      <c r="E186" s="1025">
        <f t="shared" si="7"/>
        <v>50314</v>
      </c>
      <c r="F186" s="1026" t="s">
        <v>11161</v>
      </c>
      <c r="G186" s="1024" t="s">
        <v>10990</v>
      </c>
      <c r="H186" s="1024"/>
      <c r="I186" s="1024"/>
      <c r="J186" s="72" t="str">
        <f t="shared" si="6"/>
        <v>https://www.jsce.or.jp/library/open/proc/maglist2/00034/72-10.html</v>
      </c>
    </row>
    <row r="187" spans="1:10">
      <c r="A187" s="1023">
        <v>1987</v>
      </c>
      <c r="B187" s="1023" t="str">
        <f t="shared" si="8"/>
        <v>72-11</v>
      </c>
      <c r="C187" s="1024">
        <v>72</v>
      </c>
      <c r="D187" s="1024">
        <v>11</v>
      </c>
      <c r="E187" s="1025">
        <f t="shared" si="7"/>
        <v>50345</v>
      </c>
      <c r="F187" s="1026" t="s">
        <v>11162</v>
      </c>
      <c r="G187" s="1024" t="s">
        <v>10990</v>
      </c>
      <c r="H187" s="1024"/>
      <c r="I187" s="1024"/>
      <c r="J187" s="72" t="str">
        <f t="shared" si="6"/>
        <v>https://www.jsce.or.jp/library/open/proc/maglist2/00034/72-11.html</v>
      </c>
    </row>
    <row r="188" spans="1:10">
      <c r="A188" s="1023">
        <v>1988</v>
      </c>
      <c r="B188" s="1023" t="str">
        <f t="shared" si="8"/>
        <v>73-01</v>
      </c>
      <c r="C188" s="1024">
        <v>73</v>
      </c>
      <c r="D188" s="1024">
        <v>1</v>
      </c>
      <c r="E188" s="1025">
        <f t="shared" si="7"/>
        <v>50406</v>
      </c>
      <c r="F188" s="1026" t="s">
        <v>11163</v>
      </c>
      <c r="G188" s="1024" t="s">
        <v>10990</v>
      </c>
      <c r="H188" s="1024" t="s">
        <v>10990</v>
      </c>
      <c r="I188" s="1024" t="s">
        <v>10990</v>
      </c>
      <c r="J188" s="72" t="str">
        <f t="shared" si="6"/>
        <v>https://www.jsce.or.jp/library/open/proc/maglist2/00034/73-01.html</v>
      </c>
    </row>
    <row r="189" spans="1:10">
      <c r="A189" s="1023">
        <v>1988</v>
      </c>
      <c r="B189" s="1023" t="str">
        <f t="shared" si="8"/>
        <v>73-02</v>
      </c>
      <c r="C189" s="1024">
        <v>73</v>
      </c>
      <c r="D189" s="1024">
        <v>2</v>
      </c>
      <c r="E189" s="1025">
        <f t="shared" si="7"/>
        <v>50437</v>
      </c>
      <c r="F189" s="1026" t="s">
        <v>11164</v>
      </c>
      <c r="G189" s="1024"/>
      <c r="H189" s="1024" t="s">
        <v>10990</v>
      </c>
      <c r="I189" s="1024" t="s">
        <v>10990</v>
      </c>
      <c r="J189" s="72" t="str">
        <f t="shared" si="6"/>
        <v>https://www.jsce.or.jp/library/open/proc/maglist2/00034/73-02.html</v>
      </c>
    </row>
    <row r="190" spans="1:10">
      <c r="A190" s="1023">
        <v>1988</v>
      </c>
      <c r="B190" s="1023" t="str">
        <f t="shared" si="8"/>
        <v>73-03</v>
      </c>
      <c r="C190" s="1024">
        <v>73</v>
      </c>
      <c r="D190" s="1024">
        <v>3</v>
      </c>
      <c r="E190" s="1025">
        <f t="shared" si="7"/>
        <v>50465</v>
      </c>
      <c r="F190" s="1026" t="s">
        <v>11165</v>
      </c>
      <c r="G190" s="1024" t="s">
        <v>10990</v>
      </c>
      <c r="H190" s="1024" t="s">
        <v>10990</v>
      </c>
      <c r="I190" s="1024"/>
      <c r="J190" s="72" t="str">
        <f t="shared" si="6"/>
        <v>https://www.jsce.or.jp/library/open/proc/maglist2/00034/73-03.html</v>
      </c>
    </row>
    <row r="191" spans="1:10">
      <c r="A191" s="1023">
        <v>1988</v>
      </c>
      <c r="B191" s="1023" t="str">
        <f t="shared" si="8"/>
        <v>73-04</v>
      </c>
      <c r="C191" s="1024">
        <v>73</v>
      </c>
      <c r="D191" s="1024">
        <v>4</v>
      </c>
      <c r="E191" s="1025">
        <f t="shared" si="7"/>
        <v>50496</v>
      </c>
      <c r="F191" s="1026" t="s">
        <v>11166</v>
      </c>
      <c r="G191" s="1024" t="s">
        <v>10990</v>
      </c>
      <c r="H191" s="1024"/>
      <c r="I191" s="1024"/>
      <c r="J191" s="72" t="str">
        <f t="shared" si="6"/>
        <v>https://www.jsce.or.jp/library/open/proc/maglist2/00034/73-04.html</v>
      </c>
    </row>
    <row r="192" spans="1:10">
      <c r="A192" s="1023">
        <v>1988</v>
      </c>
      <c r="B192" s="1023" t="str">
        <f t="shared" si="8"/>
        <v>73-05</v>
      </c>
      <c r="C192" s="1024">
        <v>73</v>
      </c>
      <c r="D192" s="1024">
        <v>5</v>
      </c>
      <c r="E192" s="1025">
        <f t="shared" si="7"/>
        <v>50526</v>
      </c>
      <c r="F192" s="1026" t="s">
        <v>11167</v>
      </c>
      <c r="G192" s="1024" t="s">
        <v>10990</v>
      </c>
      <c r="H192" s="1024"/>
      <c r="I192" s="1024"/>
      <c r="J192" s="72" t="str">
        <f t="shared" si="6"/>
        <v>https://www.jsce.or.jp/library/open/proc/maglist2/00034/73-05.html</v>
      </c>
    </row>
    <row r="193" spans="1:10">
      <c r="A193" s="1023">
        <v>1988</v>
      </c>
      <c r="B193" s="1023" t="str">
        <f t="shared" si="8"/>
        <v>73-06</v>
      </c>
      <c r="C193" s="1024">
        <v>73</v>
      </c>
      <c r="D193" s="1024">
        <v>6</v>
      </c>
      <c r="E193" s="1025">
        <f t="shared" si="7"/>
        <v>50557</v>
      </c>
      <c r="F193" s="1026" t="s">
        <v>11168</v>
      </c>
      <c r="G193" s="1024" t="s">
        <v>10990</v>
      </c>
      <c r="H193" s="1024"/>
      <c r="I193" s="1024"/>
      <c r="J193" s="72" t="str">
        <f t="shared" si="6"/>
        <v>https://www.jsce.or.jp/library/open/proc/maglist2/00034/73-06.html</v>
      </c>
    </row>
    <row r="194" spans="1:10">
      <c r="A194" s="1023">
        <v>1988</v>
      </c>
      <c r="B194" s="1023" t="str">
        <f t="shared" si="8"/>
        <v>73-08</v>
      </c>
      <c r="C194" s="1024">
        <v>73</v>
      </c>
      <c r="D194" s="1024">
        <v>8</v>
      </c>
      <c r="E194" s="1025">
        <f t="shared" si="7"/>
        <v>50618</v>
      </c>
      <c r="F194" s="1026" t="s">
        <v>11169</v>
      </c>
      <c r="G194" s="1024" t="s">
        <v>10990</v>
      </c>
      <c r="H194" s="1024" t="s">
        <v>10990</v>
      </c>
      <c r="I194" s="1024"/>
      <c r="J194" s="72" t="str">
        <f t="shared" si="6"/>
        <v>https://www.jsce.or.jp/library/open/proc/maglist2/00034/73-08.html</v>
      </c>
    </row>
    <row r="195" spans="1:10">
      <c r="A195" s="1023">
        <v>1988</v>
      </c>
      <c r="B195" s="1023" t="str">
        <f t="shared" si="8"/>
        <v>73-09</v>
      </c>
      <c r="C195" s="1024">
        <v>73</v>
      </c>
      <c r="D195" s="1024">
        <v>9</v>
      </c>
      <c r="E195" s="1025">
        <f t="shared" si="7"/>
        <v>50649</v>
      </c>
      <c r="F195" s="1026" t="s">
        <v>11170</v>
      </c>
      <c r="G195" s="1024" t="s">
        <v>10990</v>
      </c>
      <c r="H195" s="1024" t="s">
        <v>10990</v>
      </c>
      <c r="I195" s="1024" t="s">
        <v>10990</v>
      </c>
      <c r="J195" s="72" t="str">
        <f t="shared" si="6"/>
        <v>https://www.jsce.or.jp/library/open/proc/maglist2/00034/73-09.html</v>
      </c>
    </row>
    <row r="196" spans="1:10">
      <c r="A196" s="1023">
        <v>1988</v>
      </c>
      <c r="B196" s="1023" t="str">
        <f t="shared" si="8"/>
        <v>73-10</v>
      </c>
      <c r="C196" s="1024">
        <v>73</v>
      </c>
      <c r="D196" s="1024">
        <v>10</v>
      </c>
      <c r="E196" s="1025">
        <f t="shared" si="7"/>
        <v>50679</v>
      </c>
      <c r="F196" s="1026" t="s">
        <v>11171</v>
      </c>
      <c r="G196" s="1024" t="s">
        <v>10990</v>
      </c>
      <c r="H196" s="1024"/>
      <c r="I196" s="1024"/>
      <c r="J196" s="72" t="str">
        <f t="shared" si="6"/>
        <v>https://www.jsce.or.jp/library/open/proc/maglist2/00034/73-10.html</v>
      </c>
    </row>
    <row r="197" spans="1:10">
      <c r="A197" s="1023">
        <v>1988</v>
      </c>
      <c r="B197" s="1023" t="str">
        <f t="shared" si="8"/>
        <v>73-11</v>
      </c>
      <c r="C197" s="1024">
        <v>73</v>
      </c>
      <c r="D197" s="1024">
        <v>11</v>
      </c>
      <c r="E197" s="1025">
        <f t="shared" si="7"/>
        <v>50710</v>
      </c>
      <c r="F197" s="1026" t="s">
        <v>11172</v>
      </c>
      <c r="G197" s="1024"/>
      <c r="H197" s="1024"/>
      <c r="I197" s="1024" t="s">
        <v>10990</v>
      </c>
      <c r="J197" s="72" t="str">
        <f t="shared" si="6"/>
        <v>https://www.jsce.or.jp/library/open/proc/maglist2/00034/73-11.html</v>
      </c>
    </row>
    <row r="198" spans="1:10">
      <c r="A198" s="1023">
        <v>1989</v>
      </c>
      <c r="B198" s="1023" t="str">
        <f t="shared" si="8"/>
        <v>74-01</v>
      </c>
      <c r="C198" s="1024">
        <v>74</v>
      </c>
      <c r="D198" s="1024">
        <v>1</v>
      </c>
      <c r="E198" s="1025">
        <f t="shared" si="7"/>
        <v>50771</v>
      </c>
      <c r="F198" s="1026" t="s">
        <v>11173</v>
      </c>
      <c r="G198" s="1024" t="s">
        <v>10990</v>
      </c>
      <c r="H198" s="1024" t="s">
        <v>10990</v>
      </c>
      <c r="I198" s="1024"/>
      <c r="J198" s="72" t="str">
        <f t="shared" si="6"/>
        <v>https://www.jsce.or.jp/library/open/proc/maglist2/00034/74-01.html</v>
      </c>
    </row>
    <row r="199" spans="1:10">
      <c r="A199" s="1023">
        <v>1989</v>
      </c>
      <c r="B199" s="1023" t="str">
        <f t="shared" si="8"/>
        <v>74-02</v>
      </c>
      <c r="C199" s="1024">
        <v>74</v>
      </c>
      <c r="D199" s="1024">
        <v>2</v>
      </c>
      <c r="E199" s="1025">
        <f t="shared" si="7"/>
        <v>50802</v>
      </c>
      <c r="F199" s="1026" t="s">
        <v>11174</v>
      </c>
      <c r="G199" s="1024" t="s">
        <v>10990</v>
      </c>
      <c r="H199" s="1024"/>
      <c r="I199" s="1024"/>
      <c r="J199" s="72" t="str">
        <f t="shared" si="6"/>
        <v>https://www.jsce.or.jp/library/open/proc/maglist2/00034/74-02.html</v>
      </c>
    </row>
    <row r="200" spans="1:10">
      <c r="A200" s="1023">
        <v>1989</v>
      </c>
      <c r="B200" s="1023" t="str">
        <f t="shared" si="8"/>
        <v>74-07</v>
      </c>
      <c r="C200" s="1024">
        <v>74</v>
      </c>
      <c r="D200" s="1024">
        <v>7</v>
      </c>
      <c r="E200" s="1025">
        <f t="shared" si="7"/>
        <v>50952</v>
      </c>
      <c r="F200" s="1026" t="s">
        <v>11175</v>
      </c>
      <c r="G200" s="1024" t="s">
        <v>10990</v>
      </c>
      <c r="H200" s="1024" t="s">
        <v>10990</v>
      </c>
      <c r="I200" s="1024"/>
      <c r="J200" s="72" t="str">
        <f t="shared" si="6"/>
        <v>https://www.jsce.or.jp/library/open/proc/maglist2/00034/74-07.html</v>
      </c>
    </row>
    <row r="201" spans="1:10">
      <c r="A201" s="1023">
        <v>1989</v>
      </c>
      <c r="B201" s="1023" t="str">
        <f t="shared" si="8"/>
        <v>74-10</v>
      </c>
      <c r="C201" s="1024">
        <v>74</v>
      </c>
      <c r="D201" s="1024">
        <v>10</v>
      </c>
      <c r="E201" s="1025">
        <f t="shared" si="7"/>
        <v>51044</v>
      </c>
      <c r="F201" s="1026" t="s">
        <v>11176</v>
      </c>
      <c r="G201" s="1024" t="s">
        <v>10990</v>
      </c>
      <c r="H201" s="1024" t="s">
        <v>10990</v>
      </c>
      <c r="I201" s="1024"/>
      <c r="J201" s="72" t="str">
        <f t="shared" si="6"/>
        <v>https://www.jsce.or.jp/library/open/proc/maglist2/00034/74-10.html</v>
      </c>
    </row>
    <row r="202" spans="1:10">
      <c r="A202" s="1023">
        <v>1989</v>
      </c>
      <c r="B202" s="1023" t="str">
        <f t="shared" si="8"/>
        <v>74-11</v>
      </c>
      <c r="C202" s="1024">
        <v>74</v>
      </c>
      <c r="D202" s="1024">
        <v>11</v>
      </c>
      <c r="E202" s="1025">
        <f t="shared" si="7"/>
        <v>51075</v>
      </c>
      <c r="F202" s="1026" t="s">
        <v>11177</v>
      </c>
      <c r="G202" s="1024"/>
      <c r="H202" s="1024" t="s">
        <v>10990</v>
      </c>
      <c r="I202" s="1024"/>
      <c r="J202" s="72" t="str">
        <f t="shared" si="6"/>
        <v>https://www.jsce.or.jp/library/open/proc/maglist2/00034/74-11.html</v>
      </c>
    </row>
    <row r="203" spans="1:10">
      <c r="A203" s="1023">
        <v>1989</v>
      </c>
      <c r="B203" s="1023" t="str">
        <f t="shared" si="8"/>
        <v>74-12</v>
      </c>
      <c r="C203" s="1024">
        <v>74</v>
      </c>
      <c r="D203" s="1024">
        <v>12</v>
      </c>
      <c r="E203" s="1025">
        <f t="shared" si="7"/>
        <v>51105</v>
      </c>
      <c r="F203" s="1026" t="s">
        <v>11178</v>
      </c>
      <c r="G203" s="1024"/>
      <c r="H203" s="1024"/>
      <c r="I203" s="1024" t="s">
        <v>10990</v>
      </c>
      <c r="J203" s="72" t="str">
        <f t="shared" si="6"/>
        <v>https://www.jsce.or.jp/library/open/proc/maglist2/00034/74-12.html</v>
      </c>
    </row>
    <row r="204" spans="1:10">
      <c r="A204" s="1023">
        <v>1989</v>
      </c>
      <c r="B204" s="1023" t="str">
        <f t="shared" si="8"/>
        <v>74-14</v>
      </c>
      <c r="C204" s="1024">
        <v>74</v>
      </c>
      <c r="D204" s="1024">
        <v>14</v>
      </c>
      <c r="E204" s="1025">
        <f t="shared" si="7"/>
        <v>51167</v>
      </c>
      <c r="F204" s="1026" t="s">
        <v>11179</v>
      </c>
      <c r="G204" s="1024" t="s">
        <v>10990</v>
      </c>
      <c r="H204" s="1024"/>
      <c r="I204" s="1024"/>
      <c r="J204" s="72" t="str">
        <f t="shared" ref="J204:J267" si="9">HYPERLINK("https://www.jsce.or.jp/library/open/proc/maglist2/00034/"&amp;B204&amp;".html")</f>
        <v>https://www.jsce.or.jp/library/open/proc/maglist2/00034/74-14.html</v>
      </c>
    </row>
    <row r="205" spans="1:10">
      <c r="A205" s="1023">
        <v>1989</v>
      </c>
      <c r="B205" s="1023" t="str">
        <f t="shared" si="8"/>
        <v>74-15</v>
      </c>
      <c r="C205" s="1024">
        <v>74</v>
      </c>
      <c r="D205" s="1024">
        <v>15</v>
      </c>
      <c r="E205" s="1025">
        <f t="shared" ref="E205:E268" si="10">DATE(A205+50,D205,1)</f>
        <v>51196</v>
      </c>
      <c r="F205" s="1026" t="s">
        <v>11180</v>
      </c>
      <c r="G205" s="1024" t="s">
        <v>10990</v>
      </c>
      <c r="H205" s="1024"/>
      <c r="I205" s="1024"/>
      <c r="J205" s="72" t="str">
        <f t="shared" si="9"/>
        <v>https://www.jsce.or.jp/library/open/proc/maglist2/00034/74-15.html</v>
      </c>
    </row>
    <row r="206" spans="1:10">
      <c r="A206" s="1023">
        <v>1989</v>
      </c>
      <c r="B206" s="1023" t="str">
        <f t="shared" ref="B206:B269" si="11">C206&amp;"-"&amp;IF(LEN(D206)=2,D206,"0"&amp;D206)</f>
        <v>74-16</v>
      </c>
      <c r="C206" s="1024">
        <v>74</v>
      </c>
      <c r="D206" s="1024">
        <v>16</v>
      </c>
      <c r="E206" s="1025">
        <f t="shared" si="10"/>
        <v>51227</v>
      </c>
      <c r="F206" s="1026" t="s">
        <v>11181</v>
      </c>
      <c r="G206" s="1024" t="s">
        <v>10990</v>
      </c>
      <c r="H206" s="1024" t="s">
        <v>10990</v>
      </c>
      <c r="I206" s="1024"/>
      <c r="J206" s="72" t="str">
        <f t="shared" si="9"/>
        <v>https://www.jsce.or.jp/library/open/proc/maglist2/00034/74-16.html</v>
      </c>
    </row>
    <row r="207" spans="1:10">
      <c r="A207" s="1023">
        <v>1990</v>
      </c>
      <c r="B207" s="1023" t="str">
        <f t="shared" si="11"/>
        <v>75-02</v>
      </c>
      <c r="C207" s="1024">
        <v>75</v>
      </c>
      <c r="D207" s="1024">
        <v>2</v>
      </c>
      <c r="E207" s="1025">
        <f t="shared" si="10"/>
        <v>51167</v>
      </c>
      <c r="F207" s="1026" t="s">
        <v>11182</v>
      </c>
      <c r="G207" s="1024"/>
      <c r="H207" s="1024"/>
      <c r="I207" s="1024" t="s">
        <v>10990</v>
      </c>
      <c r="J207" s="72" t="str">
        <f t="shared" si="9"/>
        <v>https://www.jsce.or.jp/library/open/proc/maglist2/00034/75-02.html</v>
      </c>
    </row>
    <row r="208" spans="1:10">
      <c r="A208" s="1023">
        <v>1990</v>
      </c>
      <c r="B208" s="1023" t="str">
        <f t="shared" si="11"/>
        <v>75-05</v>
      </c>
      <c r="C208" s="1024">
        <v>75</v>
      </c>
      <c r="D208" s="1024">
        <v>5</v>
      </c>
      <c r="E208" s="1025">
        <f t="shared" si="10"/>
        <v>51257</v>
      </c>
      <c r="F208" s="1026" t="s">
        <v>11183</v>
      </c>
      <c r="G208" s="1024" t="s">
        <v>10990</v>
      </c>
      <c r="H208" s="1024"/>
      <c r="I208" s="1024"/>
      <c r="J208" s="72" t="str">
        <f t="shared" si="9"/>
        <v>https://www.jsce.or.jp/library/open/proc/maglist2/00034/75-05.html</v>
      </c>
    </row>
    <row r="209" spans="1:10">
      <c r="A209" s="1023">
        <v>1990</v>
      </c>
      <c r="B209" s="1023" t="str">
        <f t="shared" si="11"/>
        <v>75-07</v>
      </c>
      <c r="C209" s="1024">
        <v>75</v>
      </c>
      <c r="D209" s="1024">
        <v>7</v>
      </c>
      <c r="E209" s="1025">
        <f t="shared" si="10"/>
        <v>51318</v>
      </c>
      <c r="F209" s="1026" t="s">
        <v>11184</v>
      </c>
      <c r="G209" s="1024" t="s">
        <v>10990</v>
      </c>
      <c r="H209" s="1024"/>
      <c r="I209" s="1024"/>
      <c r="J209" s="72" t="str">
        <f t="shared" si="9"/>
        <v>https://www.jsce.or.jp/library/open/proc/maglist2/00034/75-07.html</v>
      </c>
    </row>
    <row r="210" spans="1:10">
      <c r="A210" s="1023">
        <v>1990</v>
      </c>
      <c r="B210" s="1023" t="str">
        <f t="shared" si="11"/>
        <v>75-08</v>
      </c>
      <c r="C210" s="1024">
        <v>75</v>
      </c>
      <c r="D210" s="1024">
        <v>8</v>
      </c>
      <c r="E210" s="1025">
        <f t="shared" si="10"/>
        <v>51349</v>
      </c>
      <c r="F210" s="1026" t="s">
        <v>11185</v>
      </c>
      <c r="G210" s="1024" t="s">
        <v>10990</v>
      </c>
      <c r="H210" s="1024"/>
      <c r="I210" s="1024" t="s">
        <v>10990</v>
      </c>
      <c r="J210" s="72" t="str">
        <f t="shared" si="9"/>
        <v>https://www.jsce.or.jp/library/open/proc/maglist2/00034/75-08.html</v>
      </c>
    </row>
    <row r="211" spans="1:10">
      <c r="A211" s="1023">
        <v>1990</v>
      </c>
      <c r="B211" s="1023" t="str">
        <f t="shared" si="11"/>
        <v>75-09</v>
      </c>
      <c r="C211" s="1024">
        <v>75</v>
      </c>
      <c r="D211" s="1024">
        <v>9</v>
      </c>
      <c r="E211" s="1025">
        <f t="shared" si="10"/>
        <v>51380</v>
      </c>
      <c r="F211" s="1026" t="s">
        <v>11186</v>
      </c>
      <c r="G211" s="1024" t="s">
        <v>10990</v>
      </c>
      <c r="H211" s="1024"/>
      <c r="I211" s="1024"/>
      <c r="J211" s="72" t="str">
        <f t="shared" si="9"/>
        <v>https://www.jsce.or.jp/library/open/proc/maglist2/00034/75-09.html</v>
      </c>
    </row>
    <row r="212" spans="1:10">
      <c r="A212" s="1023">
        <v>1990</v>
      </c>
      <c r="B212" s="1023" t="str">
        <f t="shared" si="11"/>
        <v>75-12</v>
      </c>
      <c r="C212" s="1024">
        <v>75</v>
      </c>
      <c r="D212" s="1024">
        <v>12</v>
      </c>
      <c r="E212" s="1025">
        <f t="shared" si="10"/>
        <v>51471</v>
      </c>
      <c r="F212" s="1026" t="s">
        <v>11187</v>
      </c>
      <c r="G212" s="1024"/>
      <c r="H212" s="1024"/>
      <c r="I212" s="1024" t="s">
        <v>10990</v>
      </c>
      <c r="J212" s="72" t="str">
        <f t="shared" si="9"/>
        <v>https://www.jsce.or.jp/library/open/proc/maglist2/00034/75-12.html</v>
      </c>
    </row>
    <row r="213" spans="1:10">
      <c r="A213" s="1023">
        <v>1990</v>
      </c>
      <c r="B213" s="1023" t="str">
        <f t="shared" si="11"/>
        <v>75-14</v>
      </c>
      <c r="C213" s="1024">
        <v>75</v>
      </c>
      <c r="D213" s="1024">
        <v>14</v>
      </c>
      <c r="E213" s="1025">
        <f t="shared" si="10"/>
        <v>51533</v>
      </c>
      <c r="F213" s="1026" t="s">
        <v>11188</v>
      </c>
      <c r="G213" s="1024" t="s">
        <v>10990</v>
      </c>
      <c r="H213" s="1024"/>
      <c r="I213" s="1024"/>
      <c r="J213" s="72" t="str">
        <f t="shared" si="9"/>
        <v>https://www.jsce.or.jp/library/open/proc/maglist2/00034/75-14.html</v>
      </c>
    </row>
    <row r="214" spans="1:10">
      <c r="A214" s="1023">
        <v>1991</v>
      </c>
      <c r="B214" s="1023" t="str">
        <f t="shared" si="11"/>
        <v>76-02</v>
      </c>
      <c r="C214" s="1024">
        <v>76</v>
      </c>
      <c r="D214" s="1024">
        <v>2</v>
      </c>
      <c r="E214" s="1025">
        <f t="shared" si="10"/>
        <v>51533</v>
      </c>
      <c r="F214" s="1026" t="s">
        <v>11189</v>
      </c>
      <c r="G214" s="1024" t="s">
        <v>10990</v>
      </c>
      <c r="H214" s="1024"/>
      <c r="I214" s="1024"/>
      <c r="J214" s="72" t="str">
        <f t="shared" si="9"/>
        <v>https://www.jsce.or.jp/library/open/proc/maglist2/00034/76-02.html</v>
      </c>
    </row>
    <row r="215" spans="1:10">
      <c r="A215" s="1023">
        <v>1991</v>
      </c>
      <c r="B215" s="1023" t="str">
        <f t="shared" si="11"/>
        <v>76-03</v>
      </c>
      <c r="C215" s="1024">
        <v>76</v>
      </c>
      <c r="D215" s="1024">
        <v>3</v>
      </c>
      <c r="E215" s="1025">
        <f t="shared" si="10"/>
        <v>51561</v>
      </c>
      <c r="F215" s="1026" t="s">
        <v>11190</v>
      </c>
      <c r="G215" s="1024" t="s">
        <v>10990</v>
      </c>
      <c r="H215" s="1024"/>
      <c r="I215" s="1024"/>
      <c r="J215" s="72" t="str">
        <f t="shared" si="9"/>
        <v>https://www.jsce.or.jp/library/open/proc/maglist2/00034/76-03.html</v>
      </c>
    </row>
    <row r="216" spans="1:10">
      <c r="A216" s="1023">
        <v>1991</v>
      </c>
      <c r="B216" s="1023" t="str">
        <f t="shared" si="11"/>
        <v>76-04</v>
      </c>
      <c r="C216" s="1024">
        <v>76</v>
      </c>
      <c r="D216" s="1024">
        <v>4</v>
      </c>
      <c r="E216" s="1025">
        <f t="shared" si="10"/>
        <v>51592</v>
      </c>
      <c r="F216" s="1026" t="s">
        <v>11191</v>
      </c>
      <c r="G216" s="1024"/>
      <c r="H216" s="1024"/>
      <c r="I216" s="1024" t="s">
        <v>10990</v>
      </c>
      <c r="J216" s="72" t="str">
        <f t="shared" si="9"/>
        <v>https://www.jsce.or.jp/library/open/proc/maglist2/00034/76-04.html</v>
      </c>
    </row>
    <row r="217" spans="1:10">
      <c r="A217" s="1023">
        <v>1991</v>
      </c>
      <c r="B217" s="1023" t="str">
        <f t="shared" si="11"/>
        <v>76-05</v>
      </c>
      <c r="C217" s="1024">
        <v>76</v>
      </c>
      <c r="D217" s="1024">
        <v>5</v>
      </c>
      <c r="E217" s="1025">
        <f t="shared" si="10"/>
        <v>51622</v>
      </c>
      <c r="F217" s="1026" t="s">
        <v>11192</v>
      </c>
      <c r="G217" s="1024" t="s">
        <v>10990</v>
      </c>
      <c r="H217" s="1024" t="s">
        <v>10990</v>
      </c>
      <c r="I217" s="1024"/>
      <c r="J217" s="72" t="str">
        <f t="shared" si="9"/>
        <v>https://www.jsce.or.jp/library/open/proc/maglist2/00034/76-05.html</v>
      </c>
    </row>
    <row r="218" spans="1:10">
      <c r="A218" s="1023">
        <v>1991</v>
      </c>
      <c r="B218" s="1023" t="str">
        <f t="shared" si="11"/>
        <v>76-07</v>
      </c>
      <c r="C218" s="1024">
        <v>76</v>
      </c>
      <c r="D218" s="1024">
        <v>7</v>
      </c>
      <c r="E218" s="1025">
        <f t="shared" si="10"/>
        <v>51683</v>
      </c>
      <c r="F218" s="1026" t="s">
        <v>11193</v>
      </c>
      <c r="G218" s="1024" t="s">
        <v>10990</v>
      </c>
      <c r="H218" s="1024"/>
      <c r="I218" s="1024"/>
      <c r="J218" s="72" t="str">
        <f t="shared" si="9"/>
        <v>https://www.jsce.or.jp/library/open/proc/maglist2/00034/76-07.html</v>
      </c>
    </row>
    <row r="219" spans="1:10">
      <c r="A219" s="1023">
        <v>1992</v>
      </c>
      <c r="B219" s="1023" t="str">
        <f t="shared" si="11"/>
        <v>77-03</v>
      </c>
      <c r="C219" s="1024">
        <v>77</v>
      </c>
      <c r="D219" s="1024">
        <v>3</v>
      </c>
      <c r="E219" s="1025">
        <f t="shared" si="10"/>
        <v>51926</v>
      </c>
      <c r="F219" s="1026" t="s">
        <v>11194</v>
      </c>
      <c r="G219" s="1024" t="s">
        <v>10990</v>
      </c>
      <c r="H219" s="1024" t="s">
        <v>10990</v>
      </c>
      <c r="I219" s="1024"/>
      <c r="J219" s="72" t="str">
        <f t="shared" si="9"/>
        <v>https://www.jsce.or.jp/library/open/proc/maglist2/00034/77-03.html</v>
      </c>
    </row>
    <row r="220" spans="1:10">
      <c r="A220" s="1023">
        <v>1992</v>
      </c>
      <c r="B220" s="1023" t="str">
        <f t="shared" si="11"/>
        <v>77-05</v>
      </c>
      <c r="C220" s="1024">
        <v>77</v>
      </c>
      <c r="D220" s="1024">
        <v>5</v>
      </c>
      <c r="E220" s="1025">
        <f t="shared" si="10"/>
        <v>51987</v>
      </c>
      <c r="F220" s="1026" t="s">
        <v>11195</v>
      </c>
      <c r="G220" s="1024"/>
      <c r="H220" s="1024" t="s">
        <v>10990</v>
      </c>
      <c r="I220" s="1024"/>
      <c r="J220" s="72" t="str">
        <f t="shared" si="9"/>
        <v>https://www.jsce.or.jp/library/open/proc/maglist2/00034/77-05.html</v>
      </c>
    </row>
    <row r="221" spans="1:10">
      <c r="A221" s="1023">
        <v>1992</v>
      </c>
      <c r="B221" s="1023" t="str">
        <f t="shared" si="11"/>
        <v>77-07</v>
      </c>
      <c r="C221" s="1024">
        <v>77</v>
      </c>
      <c r="D221" s="1024">
        <v>7</v>
      </c>
      <c r="E221" s="1025">
        <f t="shared" si="10"/>
        <v>52048</v>
      </c>
      <c r="F221" s="1026" t="s">
        <v>11196</v>
      </c>
      <c r="G221" s="1024"/>
      <c r="H221" s="1024"/>
      <c r="I221" s="1024" t="s">
        <v>10990</v>
      </c>
      <c r="J221" s="72" t="str">
        <f t="shared" si="9"/>
        <v>https://www.jsce.or.jp/library/open/proc/maglist2/00034/77-07.html</v>
      </c>
    </row>
    <row r="222" spans="1:10">
      <c r="A222" s="1023">
        <v>1992</v>
      </c>
      <c r="B222" s="1023" t="str">
        <f t="shared" si="11"/>
        <v>77-08</v>
      </c>
      <c r="C222" s="1024">
        <v>77</v>
      </c>
      <c r="D222" s="1024">
        <v>8</v>
      </c>
      <c r="E222" s="1025">
        <f t="shared" si="10"/>
        <v>52079</v>
      </c>
      <c r="F222" s="1026" t="s">
        <v>11197</v>
      </c>
      <c r="G222" s="1024" t="s">
        <v>10990</v>
      </c>
      <c r="H222" s="1024" t="s">
        <v>10990</v>
      </c>
      <c r="I222" s="1024"/>
      <c r="J222" s="72" t="str">
        <f t="shared" si="9"/>
        <v>https://www.jsce.or.jp/library/open/proc/maglist2/00034/77-08.html</v>
      </c>
    </row>
    <row r="223" spans="1:10">
      <c r="A223" s="1023">
        <v>1992</v>
      </c>
      <c r="B223" s="1023" t="str">
        <f t="shared" si="11"/>
        <v>77-09</v>
      </c>
      <c r="C223" s="1024">
        <v>77</v>
      </c>
      <c r="D223" s="1024">
        <v>9</v>
      </c>
      <c r="E223" s="1025">
        <f t="shared" si="10"/>
        <v>52110</v>
      </c>
      <c r="F223" s="1026" t="s">
        <v>11198</v>
      </c>
      <c r="G223" s="1024" t="s">
        <v>10990</v>
      </c>
      <c r="H223" s="1024" t="s">
        <v>10990</v>
      </c>
      <c r="I223" s="1024"/>
      <c r="J223" s="72" t="str">
        <f t="shared" si="9"/>
        <v>https://www.jsce.or.jp/library/open/proc/maglist2/00034/77-09.html</v>
      </c>
    </row>
    <row r="224" spans="1:10">
      <c r="A224" s="1023">
        <v>1993</v>
      </c>
      <c r="B224" s="1023" t="str">
        <f t="shared" si="11"/>
        <v>78-05</v>
      </c>
      <c r="C224" s="1024">
        <v>78</v>
      </c>
      <c r="D224" s="1024">
        <v>5</v>
      </c>
      <c r="E224" s="1025">
        <f t="shared" si="10"/>
        <v>52352</v>
      </c>
      <c r="F224" s="1026" t="s">
        <v>11199</v>
      </c>
      <c r="G224" s="1024"/>
      <c r="H224" s="1024" t="s">
        <v>10990</v>
      </c>
      <c r="I224" s="1024" t="s">
        <v>10990</v>
      </c>
      <c r="J224" s="72" t="str">
        <f t="shared" si="9"/>
        <v>https://www.jsce.or.jp/library/open/proc/maglist2/00034/78-05.html</v>
      </c>
    </row>
    <row r="225" spans="1:10">
      <c r="A225" s="1023">
        <v>1993</v>
      </c>
      <c r="B225" s="1023" t="str">
        <f t="shared" si="11"/>
        <v>78-07</v>
      </c>
      <c r="C225" s="1024">
        <v>78</v>
      </c>
      <c r="D225" s="1024">
        <v>7</v>
      </c>
      <c r="E225" s="1025">
        <f t="shared" si="10"/>
        <v>52413</v>
      </c>
      <c r="F225" s="1026" t="s">
        <v>11200</v>
      </c>
      <c r="G225" s="1024" t="s">
        <v>10990</v>
      </c>
      <c r="H225" s="1024"/>
      <c r="I225" s="1024" t="s">
        <v>10990</v>
      </c>
      <c r="J225" s="72" t="str">
        <f t="shared" si="9"/>
        <v>https://www.jsce.or.jp/library/open/proc/maglist2/00034/78-07.html</v>
      </c>
    </row>
    <row r="226" spans="1:10">
      <c r="A226" s="1023">
        <v>1993</v>
      </c>
      <c r="B226" s="1023" t="str">
        <f t="shared" si="11"/>
        <v>78-10</v>
      </c>
      <c r="C226" s="1024">
        <v>78</v>
      </c>
      <c r="D226" s="1024">
        <v>10</v>
      </c>
      <c r="E226" s="1025">
        <f t="shared" si="10"/>
        <v>52505</v>
      </c>
      <c r="F226" s="1026" t="s">
        <v>11201</v>
      </c>
      <c r="G226" s="1024"/>
      <c r="H226" s="1024"/>
      <c r="I226" s="1024" t="s">
        <v>10990</v>
      </c>
      <c r="J226" s="72" t="str">
        <f t="shared" si="9"/>
        <v>https://www.jsce.or.jp/library/open/proc/maglist2/00034/78-10.html</v>
      </c>
    </row>
    <row r="227" spans="1:10">
      <c r="A227" s="1023">
        <v>1993</v>
      </c>
      <c r="B227" s="1023" t="str">
        <f t="shared" si="11"/>
        <v>78-11</v>
      </c>
      <c r="C227" s="1024">
        <v>78</v>
      </c>
      <c r="D227" s="1024">
        <v>11</v>
      </c>
      <c r="E227" s="1025">
        <f t="shared" si="10"/>
        <v>52536</v>
      </c>
      <c r="F227" s="1026" t="s">
        <v>11202</v>
      </c>
      <c r="G227" s="1024" t="s">
        <v>10990</v>
      </c>
      <c r="H227" s="1024"/>
      <c r="I227" s="1024"/>
      <c r="J227" s="72" t="str">
        <f t="shared" si="9"/>
        <v>https://www.jsce.or.jp/library/open/proc/maglist2/00034/78-11.html</v>
      </c>
    </row>
    <row r="228" spans="1:10">
      <c r="A228" s="1023">
        <v>1993</v>
      </c>
      <c r="B228" s="1023" t="str">
        <f t="shared" si="11"/>
        <v>78-12</v>
      </c>
      <c r="C228" s="1024">
        <v>78</v>
      </c>
      <c r="D228" s="1024">
        <v>12</v>
      </c>
      <c r="E228" s="1025">
        <f t="shared" si="10"/>
        <v>52566</v>
      </c>
      <c r="F228" s="1026" t="s">
        <v>11203</v>
      </c>
      <c r="G228" s="1024" t="s">
        <v>10990</v>
      </c>
      <c r="H228" s="1024" t="s">
        <v>10990</v>
      </c>
      <c r="I228" s="1024"/>
      <c r="J228" s="72" t="str">
        <f t="shared" si="9"/>
        <v>https://www.jsce.or.jp/library/open/proc/maglist2/00034/78-12.html</v>
      </c>
    </row>
    <row r="229" spans="1:10">
      <c r="A229" s="1023">
        <v>1994</v>
      </c>
      <c r="B229" s="1023" t="str">
        <f t="shared" si="11"/>
        <v>79-01</v>
      </c>
      <c r="C229" s="1024">
        <v>79</v>
      </c>
      <c r="D229" s="1024">
        <v>1</v>
      </c>
      <c r="E229" s="1025">
        <f t="shared" si="10"/>
        <v>52597</v>
      </c>
      <c r="F229" s="1026" t="s">
        <v>11204</v>
      </c>
      <c r="G229" s="1024" t="s">
        <v>10990</v>
      </c>
      <c r="H229" s="1024"/>
      <c r="I229" s="1024"/>
      <c r="J229" s="72" t="str">
        <f t="shared" si="9"/>
        <v>https://www.jsce.or.jp/library/open/proc/maglist2/00034/79-01.html</v>
      </c>
    </row>
    <row r="230" spans="1:10">
      <c r="A230" s="1023">
        <v>1994</v>
      </c>
      <c r="B230" s="1023" t="str">
        <f t="shared" si="11"/>
        <v>79-05</v>
      </c>
      <c r="C230" s="1024">
        <v>79</v>
      </c>
      <c r="D230" s="1024">
        <v>5</v>
      </c>
      <c r="E230" s="1025">
        <f t="shared" si="10"/>
        <v>52718</v>
      </c>
      <c r="F230" s="1026" t="s">
        <v>11205</v>
      </c>
      <c r="G230" s="1024" t="s">
        <v>10990</v>
      </c>
      <c r="H230" s="1024"/>
      <c r="I230" s="1024"/>
      <c r="J230" s="72" t="str">
        <f t="shared" si="9"/>
        <v>https://www.jsce.or.jp/library/open/proc/maglist2/00034/79-05.html</v>
      </c>
    </row>
    <row r="231" spans="1:10">
      <c r="A231" s="1023">
        <v>1994</v>
      </c>
      <c r="B231" s="1023" t="str">
        <f t="shared" si="11"/>
        <v>79-07</v>
      </c>
      <c r="C231" s="1024">
        <v>79</v>
      </c>
      <c r="D231" s="1024">
        <v>7</v>
      </c>
      <c r="E231" s="1025">
        <f t="shared" si="10"/>
        <v>52779</v>
      </c>
      <c r="F231" s="1026" t="s">
        <v>11206</v>
      </c>
      <c r="G231" s="1024" t="s">
        <v>10990</v>
      </c>
      <c r="H231" s="1024"/>
      <c r="I231" s="1024"/>
      <c r="J231" s="72" t="str">
        <f t="shared" si="9"/>
        <v>https://www.jsce.or.jp/library/open/proc/maglist2/00034/79-07.html</v>
      </c>
    </row>
    <row r="232" spans="1:10">
      <c r="A232" s="1023">
        <v>1994</v>
      </c>
      <c r="B232" s="1023" t="str">
        <f t="shared" si="11"/>
        <v>79-08</v>
      </c>
      <c r="C232" s="1024">
        <v>79</v>
      </c>
      <c r="D232" s="1024">
        <v>8</v>
      </c>
      <c r="E232" s="1025">
        <f t="shared" si="10"/>
        <v>52810</v>
      </c>
      <c r="F232" s="1026" t="s">
        <v>11207</v>
      </c>
      <c r="G232" s="1024"/>
      <c r="H232" s="1024" t="s">
        <v>10990</v>
      </c>
      <c r="I232" s="1024"/>
      <c r="J232" s="72" t="str">
        <f t="shared" si="9"/>
        <v>https://www.jsce.or.jp/library/open/proc/maglist2/00034/79-08.html</v>
      </c>
    </row>
    <row r="233" spans="1:10">
      <c r="A233" s="1023">
        <v>1994</v>
      </c>
      <c r="B233" s="1023" t="str">
        <f t="shared" si="11"/>
        <v>79-09</v>
      </c>
      <c r="C233" s="1024">
        <v>79</v>
      </c>
      <c r="D233" s="1024">
        <v>9</v>
      </c>
      <c r="E233" s="1025">
        <f t="shared" si="10"/>
        <v>52841</v>
      </c>
      <c r="F233" s="1026" t="s">
        <v>11208</v>
      </c>
      <c r="G233" s="1024"/>
      <c r="H233" s="1024" t="s">
        <v>10990</v>
      </c>
      <c r="I233" s="1024"/>
      <c r="J233" s="72" t="str">
        <f t="shared" si="9"/>
        <v>https://www.jsce.or.jp/library/open/proc/maglist2/00034/79-09.html</v>
      </c>
    </row>
    <row r="234" spans="1:10">
      <c r="A234" s="1023">
        <v>1994</v>
      </c>
      <c r="B234" s="1023" t="str">
        <f t="shared" si="11"/>
        <v>79-13</v>
      </c>
      <c r="C234" s="1024">
        <v>79</v>
      </c>
      <c r="D234" s="1024">
        <v>13</v>
      </c>
      <c r="E234" s="1025">
        <f t="shared" si="10"/>
        <v>52963</v>
      </c>
      <c r="F234" s="1026" t="s">
        <v>11209</v>
      </c>
      <c r="G234" s="1024"/>
      <c r="H234" s="1024"/>
      <c r="I234" s="1024"/>
      <c r="J234" s="72" t="str">
        <f t="shared" si="9"/>
        <v>https://www.jsce.or.jp/library/open/proc/maglist2/00034/79-13.html</v>
      </c>
    </row>
    <row r="235" spans="1:10">
      <c r="A235" s="1023">
        <v>1995</v>
      </c>
      <c r="B235" s="1023" t="str">
        <f t="shared" si="11"/>
        <v>80-02</v>
      </c>
      <c r="C235" s="1024">
        <v>80</v>
      </c>
      <c r="D235" s="1024">
        <v>2</v>
      </c>
      <c r="E235" s="1025">
        <f t="shared" si="10"/>
        <v>52994</v>
      </c>
      <c r="F235" s="1026" t="s">
        <v>11210</v>
      </c>
      <c r="G235" s="1024"/>
      <c r="H235" s="1024"/>
      <c r="I235" s="1024" t="s">
        <v>10990</v>
      </c>
      <c r="J235" s="72" t="str">
        <f t="shared" si="9"/>
        <v>https://www.jsce.or.jp/library/open/proc/maglist2/00034/80-02.html</v>
      </c>
    </row>
    <row r="236" spans="1:10">
      <c r="A236" s="1023">
        <v>1995</v>
      </c>
      <c r="B236" s="1023" t="str">
        <f t="shared" si="11"/>
        <v>80-03</v>
      </c>
      <c r="C236" s="1024">
        <v>80</v>
      </c>
      <c r="D236" s="1024">
        <v>3</v>
      </c>
      <c r="E236" s="1025">
        <f t="shared" si="10"/>
        <v>53022</v>
      </c>
      <c r="F236" s="1026" t="s">
        <v>11211</v>
      </c>
      <c r="G236" s="1024"/>
      <c r="H236" s="1024"/>
      <c r="I236" s="1024"/>
      <c r="J236" s="72" t="str">
        <f t="shared" si="9"/>
        <v>https://www.jsce.or.jp/library/open/proc/maglist2/00034/80-03.html</v>
      </c>
    </row>
    <row r="237" spans="1:10">
      <c r="A237" s="1023">
        <v>1995</v>
      </c>
      <c r="B237" s="1023" t="str">
        <f t="shared" si="11"/>
        <v>80-04</v>
      </c>
      <c r="C237" s="1024">
        <v>80</v>
      </c>
      <c r="D237" s="1024">
        <v>4</v>
      </c>
      <c r="E237" s="1025">
        <f t="shared" si="10"/>
        <v>53053</v>
      </c>
      <c r="F237" s="1026" t="s">
        <v>11212</v>
      </c>
      <c r="G237" s="1024" t="s">
        <v>10990</v>
      </c>
      <c r="H237" s="1024" t="s">
        <v>10990</v>
      </c>
      <c r="I237" s="1024"/>
      <c r="J237" s="72" t="str">
        <f t="shared" si="9"/>
        <v>https://www.jsce.or.jp/library/open/proc/maglist2/00034/80-04.html</v>
      </c>
    </row>
    <row r="238" spans="1:10">
      <c r="A238" s="1023">
        <v>1995</v>
      </c>
      <c r="B238" s="1023" t="str">
        <f t="shared" si="11"/>
        <v>80-05</v>
      </c>
      <c r="C238" s="1024">
        <v>80</v>
      </c>
      <c r="D238" s="1024">
        <v>5</v>
      </c>
      <c r="E238" s="1025">
        <f t="shared" si="10"/>
        <v>53083</v>
      </c>
      <c r="F238" s="1026" t="s">
        <v>11213</v>
      </c>
      <c r="G238" s="1024" t="s">
        <v>10990</v>
      </c>
      <c r="H238" s="1024"/>
      <c r="I238" s="1024" t="s">
        <v>10990</v>
      </c>
      <c r="J238" s="72" t="str">
        <f t="shared" si="9"/>
        <v>https://www.jsce.or.jp/library/open/proc/maglist2/00034/80-05.html</v>
      </c>
    </row>
    <row r="239" spans="1:10">
      <c r="A239" s="1023">
        <v>1995</v>
      </c>
      <c r="B239" s="1023" t="str">
        <f t="shared" si="11"/>
        <v>80-06</v>
      </c>
      <c r="C239" s="1024">
        <v>80</v>
      </c>
      <c r="D239" s="1024">
        <v>6</v>
      </c>
      <c r="E239" s="1025">
        <f t="shared" si="10"/>
        <v>53114</v>
      </c>
      <c r="F239" s="1026" t="s">
        <v>11214</v>
      </c>
      <c r="G239" s="1024" t="s">
        <v>10990</v>
      </c>
      <c r="H239" s="1024"/>
      <c r="I239" s="1024"/>
      <c r="J239" s="72" t="str">
        <f t="shared" si="9"/>
        <v>https://www.jsce.or.jp/library/open/proc/maglist2/00034/80-06.html</v>
      </c>
    </row>
    <row r="240" spans="1:10">
      <c r="A240" s="1023">
        <v>1995</v>
      </c>
      <c r="B240" s="1023" t="str">
        <f t="shared" si="11"/>
        <v>80-07</v>
      </c>
      <c r="C240" s="1024">
        <v>80</v>
      </c>
      <c r="D240" s="1024">
        <v>7</v>
      </c>
      <c r="E240" s="1025">
        <f t="shared" si="10"/>
        <v>53144</v>
      </c>
      <c r="F240" s="1026" t="s">
        <v>11215</v>
      </c>
      <c r="G240" s="1024" t="s">
        <v>10990</v>
      </c>
      <c r="H240" s="1024" t="s">
        <v>10990</v>
      </c>
      <c r="I240" s="1024"/>
      <c r="J240" s="72" t="str">
        <f t="shared" si="9"/>
        <v>https://www.jsce.or.jp/library/open/proc/maglist2/00034/80-07.html</v>
      </c>
    </row>
    <row r="241" spans="1:10" ht="30">
      <c r="A241" s="1023">
        <v>1995</v>
      </c>
      <c r="B241" s="1023" t="str">
        <f t="shared" si="11"/>
        <v>80-08</v>
      </c>
      <c r="C241" s="1024">
        <v>80</v>
      </c>
      <c r="D241" s="1024">
        <v>8</v>
      </c>
      <c r="E241" s="1025">
        <f t="shared" si="10"/>
        <v>53175</v>
      </c>
      <c r="F241" s="1027" t="s">
        <v>11396</v>
      </c>
      <c r="G241" s="1024" t="s">
        <v>10990</v>
      </c>
      <c r="H241" s="1024" t="s">
        <v>10990</v>
      </c>
      <c r="I241" s="1024"/>
      <c r="J241" s="72" t="str">
        <f t="shared" si="9"/>
        <v>https://www.jsce.or.jp/library/open/proc/maglist2/00034/80-08.html</v>
      </c>
    </row>
    <row r="242" spans="1:10" ht="30">
      <c r="A242" s="1023">
        <v>1995</v>
      </c>
      <c r="B242" s="1023" t="str">
        <f t="shared" si="11"/>
        <v>80-09</v>
      </c>
      <c r="C242" s="1024">
        <v>80</v>
      </c>
      <c r="D242" s="1024">
        <v>9</v>
      </c>
      <c r="E242" s="1025">
        <f t="shared" si="10"/>
        <v>53206</v>
      </c>
      <c r="F242" s="1027" t="s">
        <v>11397</v>
      </c>
      <c r="G242" s="1024" t="s">
        <v>10990</v>
      </c>
      <c r="H242" s="1024" t="s">
        <v>10990</v>
      </c>
      <c r="I242" s="1024" t="s">
        <v>10990</v>
      </c>
      <c r="J242" s="72" t="str">
        <f t="shared" si="9"/>
        <v>https://www.jsce.or.jp/library/open/proc/maglist2/00034/80-09.html</v>
      </c>
    </row>
    <row r="243" spans="1:10">
      <c r="A243" s="1023">
        <v>1995</v>
      </c>
      <c r="B243" s="1023" t="str">
        <f t="shared" si="11"/>
        <v>8-10</v>
      </c>
      <c r="C243" s="1024">
        <v>8</v>
      </c>
      <c r="D243" s="1024">
        <v>10</v>
      </c>
      <c r="E243" s="1025">
        <f t="shared" si="10"/>
        <v>53236</v>
      </c>
      <c r="F243" s="1026" t="s">
        <v>11216</v>
      </c>
      <c r="G243" s="1024" t="s">
        <v>10990</v>
      </c>
      <c r="H243" s="1024" t="s">
        <v>10990</v>
      </c>
      <c r="I243" s="1024"/>
      <c r="J243" s="72" t="str">
        <f t="shared" si="9"/>
        <v>https://www.jsce.or.jp/library/open/proc/maglist2/00034/8-10.html</v>
      </c>
    </row>
    <row r="244" spans="1:10">
      <c r="A244" s="1023">
        <v>1995</v>
      </c>
      <c r="B244" s="1023" t="str">
        <f t="shared" si="11"/>
        <v>8-11</v>
      </c>
      <c r="C244" s="1024">
        <v>8</v>
      </c>
      <c r="D244" s="1024">
        <v>11</v>
      </c>
      <c r="E244" s="1025">
        <f t="shared" si="10"/>
        <v>53267</v>
      </c>
      <c r="F244" s="1026" t="s">
        <v>11217</v>
      </c>
      <c r="G244" s="1024"/>
      <c r="H244" s="1024" t="s">
        <v>10990</v>
      </c>
      <c r="I244" s="1024"/>
      <c r="J244" s="72" t="str">
        <f t="shared" si="9"/>
        <v>https://www.jsce.or.jp/library/open/proc/maglist2/00034/8-11.html</v>
      </c>
    </row>
    <row r="245" spans="1:10">
      <c r="A245" s="1023">
        <v>1995</v>
      </c>
      <c r="B245" s="1023" t="str">
        <f t="shared" si="11"/>
        <v>8-12</v>
      </c>
      <c r="C245" s="1024">
        <v>8</v>
      </c>
      <c r="D245" s="1024">
        <v>12</v>
      </c>
      <c r="E245" s="1025">
        <f t="shared" si="10"/>
        <v>53297</v>
      </c>
      <c r="F245" s="1026" t="s">
        <v>11218</v>
      </c>
      <c r="G245" s="1024" t="s">
        <v>10990</v>
      </c>
      <c r="H245" s="1024" t="s">
        <v>10990</v>
      </c>
      <c r="I245" s="1024" t="s">
        <v>10990</v>
      </c>
      <c r="J245" s="72" t="str">
        <f t="shared" si="9"/>
        <v>https://www.jsce.or.jp/library/open/proc/maglist2/00034/8-12.html</v>
      </c>
    </row>
    <row r="246" spans="1:10">
      <c r="A246" s="1023">
        <v>1995</v>
      </c>
      <c r="B246" s="1023" t="str">
        <f t="shared" si="11"/>
        <v>8-13</v>
      </c>
      <c r="C246" s="1024">
        <v>8</v>
      </c>
      <c r="D246" s="1024">
        <v>13</v>
      </c>
      <c r="E246" s="1025">
        <f t="shared" si="10"/>
        <v>53328</v>
      </c>
      <c r="F246" s="1026" t="s">
        <v>11219</v>
      </c>
      <c r="G246" s="1024"/>
      <c r="H246" s="1024" t="s">
        <v>10990</v>
      </c>
      <c r="I246" s="1024" t="s">
        <v>10990</v>
      </c>
      <c r="J246" s="72" t="str">
        <f t="shared" si="9"/>
        <v>https://www.jsce.or.jp/library/open/proc/maglist2/00034/8-13.html</v>
      </c>
    </row>
    <row r="247" spans="1:10">
      <c r="A247" s="1023">
        <v>1996</v>
      </c>
      <c r="B247" s="1023" t="str">
        <f t="shared" si="11"/>
        <v>81-01</v>
      </c>
      <c r="C247" s="1024">
        <v>81</v>
      </c>
      <c r="D247" s="1024">
        <v>1</v>
      </c>
      <c r="E247" s="1025">
        <f t="shared" si="10"/>
        <v>53328</v>
      </c>
      <c r="F247" s="1026" t="s">
        <v>11220</v>
      </c>
      <c r="G247" s="1024" t="s">
        <v>10990</v>
      </c>
      <c r="H247" s="1024" t="s">
        <v>10990</v>
      </c>
      <c r="I247" s="1024"/>
      <c r="J247" s="72" t="str">
        <f t="shared" si="9"/>
        <v>https://www.jsce.or.jp/library/open/proc/maglist2/00034/81-01.html</v>
      </c>
    </row>
    <row r="248" spans="1:10">
      <c r="A248" s="1023">
        <v>1996</v>
      </c>
      <c r="B248" s="1023" t="str">
        <f t="shared" si="11"/>
        <v>81-02</v>
      </c>
      <c r="C248" s="1024">
        <v>81</v>
      </c>
      <c r="D248" s="1024">
        <v>2</v>
      </c>
      <c r="E248" s="1025">
        <f t="shared" si="10"/>
        <v>53359</v>
      </c>
      <c r="F248" s="1026" t="s">
        <v>11221</v>
      </c>
      <c r="G248" s="1024" t="s">
        <v>10990</v>
      </c>
      <c r="H248" s="1024" t="s">
        <v>10990</v>
      </c>
      <c r="I248" s="1024" t="s">
        <v>10990</v>
      </c>
      <c r="J248" s="72" t="str">
        <f t="shared" si="9"/>
        <v>https://www.jsce.or.jp/library/open/proc/maglist2/00034/81-02.html</v>
      </c>
    </row>
    <row r="249" spans="1:10">
      <c r="A249" s="1023">
        <v>1996</v>
      </c>
      <c r="B249" s="1023" t="str">
        <f t="shared" si="11"/>
        <v>81-03</v>
      </c>
      <c r="C249" s="1024">
        <v>81</v>
      </c>
      <c r="D249" s="1024">
        <v>3</v>
      </c>
      <c r="E249" s="1025">
        <f t="shared" si="10"/>
        <v>53387</v>
      </c>
      <c r="F249" s="1026" t="s">
        <v>11222</v>
      </c>
      <c r="G249" s="1024" t="s">
        <v>10990</v>
      </c>
      <c r="H249" s="1024" t="s">
        <v>10990</v>
      </c>
      <c r="I249" s="1024" t="s">
        <v>10990</v>
      </c>
      <c r="J249" s="72" t="str">
        <f t="shared" si="9"/>
        <v>https://www.jsce.or.jp/library/open/proc/maglist2/00034/81-03.html</v>
      </c>
    </row>
    <row r="250" spans="1:10" ht="30">
      <c r="A250" s="1023">
        <v>1996</v>
      </c>
      <c r="B250" s="1023" t="str">
        <f t="shared" si="11"/>
        <v>81-04</v>
      </c>
      <c r="C250" s="1024">
        <v>81</v>
      </c>
      <c r="D250" s="1024">
        <v>4</v>
      </c>
      <c r="E250" s="1025">
        <f t="shared" si="10"/>
        <v>53418</v>
      </c>
      <c r="F250" s="1027" t="s">
        <v>11418</v>
      </c>
      <c r="G250" s="1024" t="s">
        <v>10990</v>
      </c>
      <c r="H250" s="1024" t="s">
        <v>10990</v>
      </c>
      <c r="I250" s="1024" t="s">
        <v>10990</v>
      </c>
      <c r="J250" s="72" t="str">
        <f t="shared" si="9"/>
        <v>https://www.jsce.or.jp/library/open/proc/maglist2/00034/81-04.html</v>
      </c>
    </row>
    <row r="251" spans="1:10" ht="30">
      <c r="A251" s="1023">
        <v>1996</v>
      </c>
      <c r="B251" s="1023" t="str">
        <f t="shared" si="11"/>
        <v>81-05</v>
      </c>
      <c r="C251" s="1024">
        <v>81</v>
      </c>
      <c r="D251" s="1024">
        <v>5</v>
      </c>
      <c r="E251" s="1025">
        <f t="shared" si="10"/>
        <v>53448</v>
      </c>
      <c r="F251" s="1027" t="s">
        <v>11419</v>
      </c>
      <c r="G251" s="1024" t="s">
        <v>10990</v>
      </c>
      <c r="H251" s="1024" t="s">
        <v>10990</v>
      </c>
      <c r="I251" s="1024" t="s">
        <v>10990</v>
      </c>
      <c r="J251" s="72" t="str">
        <f t="shared" si="9"/>
        <v>https://www.jsce.or.jp/library/open/proc/maglist2/00034/81-05.html</v>
      </c>
    </row>
    <row r="252" spans="1:10">
      <c r="A252" s="1023">
        <v>1996</v>
      </c>
      <c r="B252" s="1023" t="str">
        <f t="shared" si="11"/>
        <v>81-06</v>
      </c>
      <c r="C252" s="1024">
        <v>81</v>
      </c>
      <c r="D252" s="1024">
        <v>6</v>
      </c>
      <c r="E252" s="1025">
        <f t="shared" si="10"/>
        <v>53479</v>
      </c>
      <c r="F252" s="1026" t="s">
        <v>11223</v>
      </c>
      <c r="G252" s="1024" t="s">
        <v>10990</v>
      </c>
      <c r="H252" s="1024" t="s">
        <v>10990</v>
      </c>
      <c r="I252" s="1024" t="s">
        <v>10990</v>
      </c>
      <c r="J252" s="72" t="str">
        <f t="shared" si="9"/>
        <v>https://www.jsce.or.jp/library/open/proc/maglist2/00034/81-06.html</v>
      </c>
    </row>
    <row r="253" spans="1:10">
      <c r="A253" s="1023">
        <v>1996</v>
      </c>
      <c r="B253" s="1023" t="str">
        <f t="shared" si="11"/>
        <v>81-07</v>
      </c>
      <c r="C253" s="1024">
        <v>81</v>
      </c>
      <c r="D253" s="1024">
        <v>7</v>
      </c>
      <c r="E253" s="1025">
        <f t="shared" si="10"/>
        <v>53509</v>
      </c>
      <c r="F253" s="1026" t="s">
        <v>11224</v>
      </c>
      <c r="G253" s="1024" t="s">
        <v>10990</v>
      </c>
      <c r="H253" s="1024"/>
      <c r="I253" s="1024"/>
      <c r="J253" s="72" t="str">
        <f t="shared" si="9"/>
        <v>https://www.jsce.or.jp/library/open/proc/maglist2/00034/81-07.html</v>
      </c>
    </row>
    <row r="254" spans="1:10">
      <c r="A254" s="1023">
        <v>1996</v>
      </c>
      <c r="B254" s="1023" t="str">
        <f t="shared" si="11"/>
        <v>81-08</v>
      </c>
      <c r="C254" s="1024">
        <v>81</v>
      </c>
      <c r="D254" s="1024">
        <v>8</v>
      </c>
      <c r="E254" s="1025">
        <f t="shared" si="10"/>
        <v>53540</v>
      </c>
      <c r="F254" s="1026" t="s">
        <v>11225</v>
      </c>
      <c r="G254" s="1024" t="s">
        <v>10990</v>
      </c>
      <c r="H254" s="1024"/>
      <c r="I254" s="1024"/>
      <c r="J254" s="72" t="str">
        <f t="shared" si="9"/>
        <v>https://www.jsce.or.jp/library/open/proc/maglist2/00034/81-08.html</v>
      </c>
    </row>
    <row r="255" spans="1:10">
      <c r="A255" s="1023">
        <v>1996</v>
      </c>
      <c r="B255" s="1023" t="str">
        <f t="shared" si="11"/>
        <v>81-11</v>
      </c>
      <c r="C255" s="1024">
        <v>81</v>
      </c>
      <c r="D255" s="1024">
        <v>11</v>
      </c>
      <c r="E255" s="1025">
        <f t="shared" si="10"/>
        <v>53632</v>
      </c>
      <c r="F255" s="1026" t="s">
        <v>11226</v>
      </c>
      <c r="G255" s="1024"/>
      <c r="H255" s="1024"/>
      <c r="I255" s="1024" t="s">
        <v>10990</v>
      </c>
      <c r="J255" s="72" t="str">
        <f t="shared" si="9"/>
        <v>https://www.jsce.or.jp/library/open/proc/maglist2/00034/81-11.html</v>
      </c>
    </row>
    <row r="256" spans="1:10">
      <c r="A256" s="1023">
        <v>1997</v>
      </c>
      <c r="B256" s="1023" t="str">
        <f t="shared" si="11"/>
        <v>82-12</v>
      </c>
      <c r="C256" s="1024">
        <v>82</v>
      </c>
      <c r="D256" s="1024">
        <v>12</v>
      </c>
      <c r="E256" s="1025">
        <f t="shared" si="10"/>
        <v>54027</v>
      </c>
      <c r="F256" s="1026" t="s">
        <v>11227</v>
      </c>
      <c r="G256" s="1024" t="s">
        <v>10990</v>
      </c>
      <c r="H256" s="1024"/>
      <c r="I256" s="1024"/>
      <c r="J256" s="72" t="str">
        <f t="shared" si="9"/>
        <v>https://www.jsce.or.jp/library/open/proc/maglist2/00034/82-12.html</v>
      </c>
    </row>
    <row r="257" spans="1:10">
      <c r="A257" s="1023">
        <v>1998</v>
      </c>
      <c r="B257" s="1023" t="str">
        <f t="shared" si="11"/>
        <v>83-01</v>
      </c>
      <c r="C257" s="1024">
        <v>83</v>
      </c>
      <c r="D257" s="1024">
        <v>1</v>
      </c>
      <c r="E257" s="1025">
        <f t="shared" si="10"/>
        <v>54058</v>
      </c>
      <c r="F257" s="1026" t="s">
        <v>11228</v>
      </c>
      <c r="G257" s="1024"/>
      <c r="H257" s="1024" t="s">
        <v>10990</v>
      </c>
      <c r="I257" s="1024"/>
      <c r="J257" s="72" t="str">
        <f t="shared" si="9"/>
        <v>https://www.jsce.or.jp/library/open/proc/maglist2/00034/83-01.html</v>
      </c>
    </row>
    <row r="258" spans="1:10">
      <c r="A258" s="1023">
        <v>1998</v>
      </c>
      <c r="B258" s="1023" t="str">
        <f t="shared" si="11"/>
        <v>83-02</v>
      </c>
      <c r="C258" s="1024">
        <v>83</v>
      </c>
      <c r="D258" s="1024">
        <v>2</v>
      </c>
      <c r="E258" s="1025">
        <f t="shared" si="10"/>
        <v>54089</v>
      </c>
      <c r="F258" s="1026" t="s">
        <v>11229</v>
      </c>
      <c r="G258" s="1024"/>
      <c r="H258" s="1024" t="s">
        <v>10990</v>
      </c>
      <c r="I258" s="1024"/>
      <c r="J258" s="72" t="str">
        <f t="shared" si="9"/>
        <v>https://www.jsce.or.jp/library/open/proc/maglist2/00034/83-02.html</v>
      </c>
    </row>
    <row r="259" spans="1:10">
      <c r="A259" s="1023">
        <v>1998</v>
      </c>
      <c r="B259" s="1023" t="str">
        <f t="shared" si="11"/>
        <v>83-03</v>
      </c>
      <c r="C259" s="1024">
        <v>83</v>
      </c>
      <c r="D259" s="1024">
        <v>3</v>
      </c>
      <c r="E259" s="1025">
        <f t="shared" si="10"/>
        <v>54118</v>
      </c>
      <c r="F259" s="1026" t="s">
        <v>11230</v>
      </c>
      <c r="G259" s="1024"/>
      <c r="H259" s="1024" t="s">
        <v>10990</v>
      </c>
      <c r="I259" s="1024"/>
      <c r="J259" s="72" t="str">
        <f t="shared" si="9"/>
        <v>https://www.jsce.or.jp/library/open/proc/maglist2/00034/83-03.html</v>
      </c>
    </row>
    <row r="260" spans="1:10">
      <c r="A260" s="1023">
        <v>1998</v>
      </c>
      <c r="B260" s="1023" t="str">
        <f t="shared" si="11"/>
        <v>83-04</v>
      </c>
      <c r="C260" s="1024">
        <v>83</v>
      </c>
      <c r="D260" s="1024">
        <v>4</v>
      </c>
      <c r="E260" s="1025">
        <f t="shared" si="10"/>
        <v>54149</v>
      </c>
      <c r="F260" s="1026" t="s">
        <v>11231</v>
      </c>
      <c r="G260" s="1024"/>
      <c r="H260" s="1024"/>
      <c r="I260" s="1024" t="s">
        <v>10990</v>
      </c>
      <c r="J260" s="72" t="str">
        <f t="shared" si="9"/>
        <v>https://www.jsce.or.jp/library/open/proc/maglist2/00034/83-04.html</v>
      </c>
    </row>
    <row r="261" spans="1:10">
      <c r="A261" s="1023">
        <v>1998</v>
      </c>
      <c r="B261" s="1023" t="str">
        <f t="shared" si="11"/>
        <v>83-05</v>
      </c>
      <c r="C261" s="1024">
        <v>83</v>
      </c>
      <c r="D261" s="1024">
        <v>5</v>
      </c>
      <c r="E261" s="1025">
        <f t="shared" si="10"/>
        <v>54179</v>
      </c>
      <c r="F261" s="1026" t="s">
        <v>11232</v>
      </c>
      <c r="G261" s="1024" t="s">
        <v>10990</v>
      </c>
      <c r="H261" s="1024" t="s">
        <v>10990</v>
      </c>
      <c r="I261" s="1024"/>
      <c r="J261" s="72" t="str">
        <f t="shared" si="9"/>
        <v>https://www.jsce.or.jp/library/open/proc/maglist2/00034/83-05.html</v>
      </c>
    </row>
    <row r="262" spans="1:10">
      <c r="A262" s="1023">
        <v>1998</v>
      </c>
      <c r="B262" s="1023" t="str">
        <f t="shared" si="11"/>
        <v>83-09</v>
      </c>
      <c r="C262" s="1024">
        <v>83</v>
      </c>
      <c r="D262" s="1024">
        <v>9</v>
      </c>
      <c r="E262" s="1025">
        <f t="shared" si="10"/>
        <v>54302</v>
      </c>
      <c r="F262" s="1026" t="s">
        <v>11233</v>
      </c>
      <c r="G262" s="1024" t="s">
        <v>10990</v>
      </c>
      <c r="H262" s="1024" t="s">
        <v>10990</v>
      </c>
      <c r="I262" s="1024"/>
      <c r="J262" s="72" t="str">
        <f t="shared" si="9"/>
        <v>https://www.jsce.or.jp/library/open/proc/maglist2/00034/83-09.html</v>
      </c>
    </row>
    <row r="263" spans="1:10">
      <c r="A263" s="1023">
        <v>1998</v>
      </c>
      <c r="B263" s="1023" t="str">
        <f t="shared" si="11"/>
        <v>83-12</v>
      </c>
      <c r="C263" s="1024">
        <v>83</v>
      </c>
      <c r="D263" s="1024">
        <v>12</v>
      </c>
      <c r="E263" s="1025">
        <f t="shared" si="10"/>
        <v>54393</v>
      </c>
      <c r="F263" s="1026" t="s">
        <v>11234</v>
      </c>
      <c r="G263" s="1024" t="s">
        <v>10990</v>
      </c>
      <c r="H263" s="1024" t="s">
        <v>10990</v>
      </c>
      <c r="I263" s="1024"/>
      <c r="J263" s="72" t="str">
        <f t="shared" si="9"/>
        <v>https://www.jsce.or.jp/library/open/proc/maglist2/00034/83-12.html</v>
      </c>
    </row>
    <row r="264" spans="1:10">
      <c r="A264" s="1023">
        <v>1999</v>
      </c>
      <c r="B264" s="1023" t="str">
        <f t="shared" si="11"/>
        <v>84-01</v>
      </c>
      <c r="C264" s="1024">
        <v>84</v>
      </c>
      <c r="D264" s="1024">
        <v>1</v>
      </c>
      <c r="E264" s="1025">
        <f t="shared" si="10"/>
        <v>54424</v>
      </c>
      <c r="F264" s="1026" t="s">
        <v>11235</v>
      </c>
      <c r="G264" s="1024" t="s">
        <v>10990</v>
      </c>
      <c r="H264" s="1024"/>
      <c r="I264" s="1024"/>
      <c r="J264" s="72" t="str">
        <f t="shared" si="9"/>
        <v>https://www.jsce.or.jp/library/open/proc/maglist2/00034/84-01.html</v>
      </c>
    </row>
    <row r="265" spans="1:10">
      <c r="A265" s="1023">
        <v>1999</v>
      </c>
      <c r="B265" s="1023" t="str">
        <f t="shared" si="11"/>
        <v>84-02</v>
      </c>
      <c r="C265" s="1024">
        <v>84</v>
      </c>
      <c r="D265" s="1024">
        <v>2</v>
      </c>
      <c r="E265" s="1025">
        <f t="shared" si="10"/>
        <v>54455</v>
      </c>
      <c r="F265" s="1026" t="s">
        <v>11236</v>
      </c>
      <c r="G265" s="1024" t="s">
        <v>10990</v>
      </c>
      <c r="H265" s="1024"/>
      <c r="I265" s="1024"/>
      <c r="J265" s="72" t="str">
        <f t="shared" si="9"/>
        <v>https://www.jsce.or.jp/library/open/proc/maglist2/00034/84-02.html</v>
      </c>
    </row>
    <row r="266" spans="1:10">
      <c r="A266" s="1023">
        <v>1999</v>
      </c>
      <c r="B266" s="1023" t="str">
        <f t="shared" si="11"/>
        <v>84-03</v>
      </c>
      <c r="C266" s="1024">
        <v>84</v>
      </c>
      <c r="D266" s="1024">
        <v>3</v>
      </c>
      <c r="E266" s="1025">
        <f t="shared" si="10"/>
        <v>54483</v>
      </c>
      <c r="F266" s="1026" t="s">
        <v>11237</v>
      </c>
      <c r="G266" s="1024" t="s">
        <v>10990</v>
      </c>
      <c r="H266" s="1024"/>
      <c r="I266" s="1024"/>
      <c r="J266" s="72" t="str">
        <f t="shared" si="9"/>
        <v>https://www.jsce.or.jp/library/open/proc/maglist2/00034/84-03.html</v>
      </c>
    </row>
    <row r="267" spans="1:10" ht="30">
      <c r="A267" s="1023">
        <v>1999</v>
      </c>
      <c r="B267" s="1023" t="str">
        <f t="shared" si="11"/>
        <v>84-04</v>
      </c>
      <c r="C267" s="1024">
        <v>84</v>
      </c>
      <c r="D267" s="1024">
        <v>4</v>
      </c>
      <c r="E267" s="1025">
        <f t="shared" si="10"/>
        <v>54514</v>
      </c>
      <c r="F267" s="1027" t="s">
        <v>11420</v>
      </c>
      <c r="G267" s="1024" t="s">
        <v>10990</v>
      </c>
      <c r="H267" s="1024" t="s">
        <v>10990</v>
      </c>
      <c r="I267" s="1024"/>
      <c r="J267" s="72" t="str">
        <f t="shared" si="9"/>
        <v>https://www.jsce.or.jp/library/open/proc/maglist2/00034/84-04.html</v>
      </c>
    </row>
    <row r="268" spans="1:10">
      <c r="A268" s="1023">
        <v>1999</v>
      </c>
      <c r="B268" s="1023" t="str">
        <f t="shared" si="11"/>
        <v>84-05</v>
      </c>
      <c r="C268" s="1024">
        <v>84</v>
      </c>
      <c r="D268" s="1024">
        <v>5</v>
      </c>
      <c r="E268" s="1025">
        <f t="shared" si="10"/>
        <v>54544</v>
      </c>
      <c r="F268" s="1026" t="s">
        <v>11238</v>
      </c>
      <c r="G268" s="1024" t="s">
        <v>10990</v>
      </c>
      <c r="H268" s="1024"/>
      <c r="I268" s="1024"/>
      <c r="J268" s="72" t="str">
        <f t="shared" ref="J268:J331" si="12">HYPERLINK("https://www.jsce.or.jp/library/open/proc/maglist2/00034/"&amp;B268&amp;".html")</f>
        <v>https://www.jsce.or.jp/library/open/proc/maglist2/00034/84-05.html</v>
      </c>
    </row>
    <row r="269" spans="1:10">
      <c r="A269" s="1023">
        <v>1999</v>
      </c>
      <c r="B269" s="1023" t="str">
        <f t="shared" si="11"/>
        <v>84-06</v>
      </c>
      <c r="C269" s="1024">
        <v>84</v>
      </c>
      <c r="D269" s="1024">
        <v>6</v>
      </c>
      <c r="E269" s="1025">
        <f t="shared" ref="E269:E332" si="13">DATE(A269+50,D269,1)</f>
        <v>54575</v>
      </c>
      <c r="F269" s="1026" t="s">
        <v>11239</v>
      </c>
      <c r="G269" s="1024" t="s">
        <v>10990</v>
      </c>
      <c r="H269" s="1024"/>
      <c r="I269" s="1024"/>
      <c r="J269" s="72" t="str">
        <f t="shared" si="12"/>
        <v>https://www.jsce.or.jp/library/open/proc/maglist2/00034/84-06.html</v>
      </c>
    </row>
    <row r="270" spans="1:10">
      <c r="A270" s="1023">
        <v>1999</v>
      </c>
      <c r="B270" s="1023" t="str">
        <f t="shared" ref="B270:B333" si="14">C270&amp;"-"&amp;IF(LEN(D270)=2,D270,"0"&amp;D270)</f>
        <v>84-07</v>
      </c>
      <c r="C270" s="1024">
        <v>84</v>
      </c>
      <c r="D270" s="1024">
        <v>7</v>
      </c>
      <c r="E270" s="1025">
        <f t="shared" si="13"/>
        <v>54605</v>
      </c>
      <c r="F270" s="1026" t="s">
        <v>11240</v>
      </c>
      <c r="G270" s="1024" t="s">
        <v>10990</v>
      </c>
      <c r="H270" s="1024"/>
      <c r="I270" s="1024"/>
      <c r="J270" s="72" t="str">
        <f t="shared" si="12"/>
        <v>https://www.jsce.or.jp/library/open/proc/maglist2/00034/84-07.html</v>
      </c>
    </row>
    <row r="271" spans="1:10">
      <c r="A271" s="1023">
        <v>1999</v>
      </c>
      <c r="B271" s="1023" t="str">
        <f t="shared" si="14"/>
        <v>84-08</v>
      </c>
      <c r="C271" s="1024">
        <v>84</v>
      </c>
      <c r="D271" s="1024">
        <v>8</v>
      </c>
      <c r="E271" s="1025">
        <f t="shared" si="13"/>
        <v>54636</v>
      </c>
      <c r="F271" s="1026" t="s">
        <v>11241</v>
      </c>
      <c r="G271" s="1024" t="s">
        <v>10990</v>
      </c>
      <c r="H271" s="1024"/>
      <c r="I271" s="1024"/>
      <c r="J271" s="72" t="str">
        <f t="shared" si="12"/>
        <v>https://www.jsce.or.jp/library/open/proc/maglist2/00034/84-08.html</v>
      </c>
    </row>
    <row r="272" spans="1:10" ht="30">
      <c r="A272" s="1023">
        <v>1999</v>
      </c>
      <c r="B272" s="1023" t="str">
        <f t="shared" si="14"/>
        <v>84-09</v>
      </c>
      <c r="C272" s="1024">
        <v>84</v>
      </c>
      <c r="D272" s="1024">
        <v>9</v>
      </c>
      <c r="E272" s="1025">
        <f t="shared" si="13"/>
        <v>54667</v>
      </c>
      <c r="F272" s="1027" t="s">
        <v>11398</v>
      </c>
      <c r="G272" s="1024" t="s">
        <v>10990</v>
      </c>
      <c r="H272" s="1024" t="s">
        <v>10990</v>
      </c>
      <c r="I272" s="1024"/>
      <c r="J272" s="72" t="str">
        <f t="shared" si="12"/>
        <v>https://www.jsce.or.jp/library/open/proc/maglist2/00034/84-09.html</v>
      </c>
    </row>
    <row r="273" spans="1:10" ht="30">
      <c r="A273" s="1023">
        <v>1999</v>
      </c>
      <c r="B273" s="1023" t="str">
        <f t="shared" si="14"/>
        <v>84-10</v>
      </c>
      <c r="C273" s="1024">
        <v>84</v>
      </c>
      <c r="D273" s="1024">
        <v>10</v>
      </c>
      <c r="E273" s="1025">
        <f t="shared" si="13"/>
        <v>54697</v>
      </c>
      <c r="F273" s="1027" t="s">
        <v>11399</v>
      </c>
      <c r="G273" s="1024" t="s">
        <v>10990</v>
      </c>
      <c r="H273" s="1024" t="s">
        <v>10990</v>
      </c>
      <c r="I273" s="1024"/>
      <c r="J273" s="72" t="str">
        <f t="shared" si="12"/>
        <v>https://www.jsce.or.jp/library/open/proc/maglist2/00034/84-10.html</v>
      </c>
    </row>
    <row r="274" spans="1:10">
      <c r="A274" s="1023">
        <v>1999</v>
      </c>
      <c r="B274" s="1023" t="str">
        <f t="shared" si="14"/>
        <v>84-11</v>
      </c>
      <c r="C274" s="1024">
        <v>84</v>
      </c>
      <c r="D274" s="1024">
        <v>11</v>
      </c>
      <c r="E274" s="1025">
        <f t="shared" si="13"/>
        <v>54728</v>
      </c>
      <c r="F274" s="1026" t="s">
        <v>11242</v>
      </c>
      <c r="G274" s="1024" t="s">
        <v>10990</v>
      </c>
      <c r="H274" s="1024" t="s">
        <v>10990</v>
      </c>
      <c r="I274" s="1024"/>
      <c r="J274" s="72" t="str">
        <f t="shared" si="12"/>
        <v>https://www.jsce.or.jp/library/open/proc/maglist2/00034/84-11.html</v>
      </c>
    </row>
    <row r="275" spans="1:10" ht="30">
      <c r="A275" s="1023">
        <v>1999</v>
      </c>
      <c r="B275" s="1023" t="str">
        <f t="shared" si="14"/>
        <v>84-12</v>
      </c>
      <c r="C275" s="1024">
        <v>84</v>
      </c>
      <c r="D275" s="1024">
        <v>12</v>
      </c>
      <c r="E275" s="1025">
        <f t="shared" si="13"/>
        <v>54758</v>
      </c>
      <c r="F275" s="1027" t="s">
        <v>11401</v>
      </c>
      <c r="G275" s="1024" t="s">
        <v>10990</v>
      </c>
      <c r="H275" s="1024"/>
      <c r="I275" s="1024" t="s">
        <v>10990</v>
      </c>
      <c r="J275" s="72" t="str">
        <f t="shared" si="12"/>
        <v>https://www.jsce.or.jp/library/open/proc/maglist2/00034/84-12.html</v>
      </c>
    </row>
    <row r="276" spans="1:10" ht="45">
      <c r="A276" s="1023">
        <v>2000</v>
      </c>
      <c r="B276" s="1023" t="str">
        <f t="shared" si="14"/>
        <v>85-01</v>
      </c>
      <c r="C276" s="1024">
        <v>85</v>
      </c>
      <c r="D276" s="1024">
        <v>1</v>
      </c>
      <c r="E276" s="1025">
        <f t="shared" si="13"/>
        <v>54789</v>
      </c>
      <c r="F276" s="1027" t="s">
        <v>11400</v>
      </c>
      <c r="G276" s="1024" t="s">
        <v>10990</v>
      </c>
      <c r="H276" s="1024" t="s">
        <v>10990</v>
      </c>
      <c r="I276" s="1024"/>
      <c r="J276" s="72" t="str">
        <f t="shared" si="12"/>
        <v>https://www.jsce.or.jp/library/open/proc/maglist2/00034/85-01.html</v>
      </c>
    </row>
    <row r="277" spans="1:10">
      <c r="A277" s="1023">
        <v>2000</v>
      </c>
      <c r="B277" s="1023" t="str">
        <f t="shared" si="14"/>
        <v>85-02</v>
      </c>
      <c r="C277" s="1024">
        <v>85</v>
      </c>
      <c r="D277" s="1024">
        <v>2</v>
      </c>
      <c r="E277" s="1025">
        <f t="shared" si="13"/>
        <v>54820</v>
      </c>
      <c r="F277" s="1026" t="s">
        <v>11243</v>
      </c>
      <c r="G277" s="1024" t="s">
        <v>10990</v>
      </c>
      <c r="H277" s="1024" t="s">
        <v>10990</v>
      </c>
      <c r="I277" s="1024"/>
      <c r="J277" s="72" t="str">
        <f t="shared" si="12"/>
        <v>https://www.jsce.or.jp/library/open/proc/maglist2/00034/85-02.html</v>
      </c>
    </row>
    <row r="278" spans="1:10">
      <c r="A278" s="1023">
        <v>2000</v>
      </c>
      <c r="B278" s="1023" t="str">
        <f t="shared" si="14"/>
        <v>85-03</v>
      </c>
      <c r="C278" s="1024">
        <v>85</v>
      </c>
      <c r="D278" s="1024">
        <v>3</v>
      </c>
      <c r="E278" s="1025">
        <f t="shared" si="13"/>
        <v>54848</v>
      </c>
      <c r="F278" s="1026" t="s">
        <v>11244</v>
      </c>
      <c r="G278" s="1024" t="s">
        <v>10990</v>
      </c>
      <c r="H278" s="1024" t="s">
        <v>10990</v>
      </c>
      <c r="I278" s="1024" t="s">
        <v>10990</v>
      </c>
      <c r="J278" s="72" t="str">
        <f t="shared" si="12"/>
        <v>https://www.jsce.or.jp/library/open/proc/maglist2/00034/85-03.html</v>
      </c>
    </row>
    <row r="279" spans="1:10">
      <c r="A279" s="1023">
        <v>2000</v>
      </c>
      <c r="B279" s="1023" t="str">
        <f t="shared" si="14"/>
        <v>85-04</v>
      </c>
      <c r="C279" s="1024">
        <v>85</v>
      </c>
      <c r="D279" s="1024">
        <v>4</v>
      </c>
      <c r="E279" s="1025">
        <f t="shared" si="13"/>
        <v>54879</v>
      </c>
      <c r="F279" s="1026" t="s">
        <v>11245</v>
      </c>
      <c r="G279" s="1024"/>
      <c r="H279" s="1024" t="s">
        <v>10990</v>
      </c>
      <c r="I279" s="1024"/>
      <c r="J279" s="72" t="str">
        <f t="shared" si="12"/>
        <v>https://www.jsce.or.jp/library/open/proc/maglist2/00034/85-04.html</v>
      </c>
    </row>
    <row r="280" spans="1:10">
      <c r="A280" s="1023">
        <v>2000</v>
      </c>
      <c r="B280" s="1023" t="str">
        <f t="shared" si="14"/>
        <v>85-05</v>
      </c>
      <c r="C280" s="1024">
        <v>85</v>
      </c>
      <c r="D280" s="1024">
        <v>5</v>
      </c>
      <c r="E280" s="1025">
        <f t="shared" si="13"/>
        <v>54909</v>
      </c>
      <c r="F280" s="1026" t="s">
        <v>11246</v>
      </c>
      <c r="G280" s="1024"/>
      <c r="H280" s="1024"/>
      <c r="I280" s="1024" t="s">
        <v>10990</v>
      </c>
      <c r="J280" s="72" t="str">
        <f t="shared" si="12"/>
        <v>https://www.jsce.or.jp/library/open/proc/maglist2/00034/85-05.html</v>
      </c>
    </row>
    <row r="281" spans="1:10">
      <c r="A281" s="1023">
        <v>2000</v>
      </c>
      <c r="B281" s="1023" t="str">
        <f t="shared" si="14"/>
        <v>85-06</v>
      </c>
      <c r="C281" s="1024">
        <v>85</v>
      </c>
      <c r="D281" s="1024">
        <v>6</v>
      </c>
      <c r="E281" s="1025">
        <f t="shared" si="13"/>
        <v>54940</v>
      </c>
      <c r="F281" s="1026" t="s">
        <v>11247</v>
      </c>
      <c r="G281" s="1024" t="s">
        <v>10990</v>
      </c>
      <c r="H281" s="1024"/>
      <c r="I281" s="1024"/>
      <c r="J281" s="72" t="str">
        <f t="shared" si="12"/>
        <v>https://www.jsce.or.jp/library/open/proc/maglist2/00034/85-06.html</v>
      </c>
    </row>
    <row r="282" spans="1:10">
      <c r="A282" s="1023">
        <v>2000</v>
      </c>
      <c r="B282" s="1023" t="str">
        <f t="shared" si="14"/>
        <v>85-07</v>
      </c>
      <c r="C282" s="1024">
        <v>85</v>
      </c>
      <c r="D282" s="1024">
        <v>7</v>
      </c>
      <c r="E282" s="1025">
        <f t="shared" si="13"/>
        <v>54970</v>
      </c>
      <c r="F282" s="1026" t="s">
        <v>11248</v>
      </c>
      <c r="G282" s="1024"/>
      <c r="H282" s="1024" t="s">
        <v>10990</v>
      </c>
      <c r="I282" s="1024"/>
      <c r="J282" s="72" t="str">
        <f t="shared" si="12"/>
        <v>https://www.jsce.or.jp/library/open/proc/maglist2/00034/85-07.html</v>
      </c>
    </row>
    <row r="283" spans="1:10">
      <c r="A283" s="1023">
        <v>2000</v>
      </c>
      <c r="B283" s="1023" t="str">
        <f t="shared" si="14"/>
        <v>85-08</v>
      </c>
      <c r="C283" s="1024">
        <v>85</v>
      </c>
      <c r="D283" s="1024">
        <v>8</v>
      </c>
      <c r="E283" s="1025">
        <f t="shared" si="13"/>
        <v>55001</v>
      </c>
      <c r="F283" s="1026" t="s">
        <v>11249</v>
      </c>
      <c r="G283" s="1024"/>
      <c r="H283" s="1024" t="s">
        <v>10990</v>
      </c>
      <c r="I283" s="1024"/>
      <c r="J283" s="72" t="str">
        <f t="shared" si="12"/>
        <v>https://www.jsce.or.jp/library/open/proc/maglist2/00034/85-08.html</v>
      </c>
    </row>
    <row r="284" spans="1:10" ht="30">
      <c r="A284" s="1023">
        <v>2000</v>
      </c>
      <c r="B284" s="1023" t="str">
        <f t="shared" si="14"/>
        <v>85-09</v>
      </c>
      <c r="C284" s="1024">
        <v>85</v>
      </c>
      <c r="D284" s="1024">
        <v>9</v>
      </c>
      <c r="E284" s="1025">
        <f t="shared" si="13"/>
        <v>55032</v>
      </c>
      <c r="F284" s="1027" t="s">
        <v>11402</v>
      </c>
      <c r="G284" s="1024" t="s">
        <v>10990</v>
      </c>
      <c r="H284" s="1024"/>
      <c r="I284" s="1024" t="s">
        <v>10990</v>
      </c>
      <c r="J284" s="72" t="str">
        <f t="shared" si="12"/>
        <v>https://www.jsce.or.jp/library/open/proc/maglist2/00034/85-09.html</v>
      </c>
    </row>
    <row r="285" spans="1:10">
      <c r="A285" s="1023">
        <v>2000</v>
      </c>
      <c r="B285" s="1023" t="str">
        <f t="shared" si="14"/>
        <v>85-10</v>
      </c>
      <c r="C285" s="1024">
        <v>85</v>
      </c>
      <c r="D285" s="1024">
        <v>10</v>
      </c>
      <c r="E285" s="1025">
        <f t="shared" si="13"/>
        <v>55062</v>
      </c>
      <c r="F285" s="1026" t="s">
        <v>11250</v>
      </c>
      <c r="G285" s="1024"/>
      <c r="H285" s="1024"/>
      <c r="I285" s="1024" t="s">
        <v>10990</v>
      </c>
      <c r="J285" s="72" t="str">
        <f t="shared" si="12"/>
        <v>https://www.jsce.or.jp/library/open/proc/maglist2/00034/85-10.html</v>
      </c>
    </row>
    <row r="286" spans="1:10">
      <c r="A286" s="1023">
        <v>2000</v>
      </c>
      <c r="B286" s="1023" t="str">
        <f t="shared" si="14"/>
        <v>85-11</v>
      </c>
      <c r="C286" s="1024">
        <v>85</v>
      </c>
      <c r="D286" s="1024">
        <v>11</v>
      </c>
      <c r="E286" s="1025">
        <f t="shared" si="13"/>
        <v>55093</v>
      </c>
      <c r="F286" s="1026" t="s">
        <v>11251</v>
      </c>
      <c r="G286" s="1024" t="s">
        <v>10990</v>
      </c>
      <c r="H286" s="1024" t="s">
        <v>10990</v>
      </c>
      <c r="I286" s="1024"/>
      <c r="J286" s="72" t="str">
        <f t="shared" si="12"/>
        <v>https://www.jsce.or.jp/library/open/proc/maglist2/00034/85-11.html</v>
      </c>
    </row>
    <row r="287" spans="1:10">
      <c r="A287" s="1023">
        <v>2000</v>
      </c>
      <c r="B287" s="1023" t="str">
        <f t="shared" si="14"/>
        <v>85-12</v>
      </c>
      <c r="C287" s="1024">
        <v>85</v>
      </c>
      <c r="D287" s="1024">
        <v>12</v>
      </c>
      <c r="E287" s="1025">
        <f t="shared" si="13"/>
        <v>55123</v>
      </c>
      <c r="F287" s="1026" t="s">
        <v>11252</v>
      </c>
      <c r="G287" s="1024" t="s">
        <v>10990</v>
      </c>
      <c r="H287" s="1024"/>
      <c r="I287" s="1024"/>
      <c r="J287" s="72" t="str">
        <f t="shared" si="12"/>
        <v>https://www.jsce.or.jp/library/open/proc/maglist2/00034/85-12.html</v>
      </c>
    </row>
    <row r="288" spans="1:10" ht="30">
      <c r="A288" s="1023">
        <v>2001</v>
      </c>
      <c r="B288" s="1023" t="str">
        <f t="shared" si="14"/>
        <v>86-01</v>
      </c>
      <c r="C288" s="1024">
        <v>86</v>
      </c>
      <c r="D288" s="1024">
        <v>1</v>
      </c>
      <c r="E288" s="1025">
        <f t="shared" si="13"/>
        <v>55154</v>
      </c>
      <c r="F288" s="1027" t="s">
        <v>11403</v>
      </c>
      <c r="G288" s="1024" t="s">
        <v>10990</v>
      </c>
      <c r="H288" s="1024"/>
      <c r="I288" s="1024" t="s">
        <v>10990</v>
      </c>
      <c r="J288" s="72" t="str">
        <f t="shared" si="12"/>
        <v>https://www.jsce.or.jp/library/open/proc/maglist2/00034/86-01.html</v>
      </c>
    </row>
    <row r="289" spans="1:10">
      <c r="A289" s="1023">
        <v>2001</v>
      </c>
      <c r="B289" s="1023" t="str">
        <f t="shared" si="14"/>
        <v>86-02</v>
      </c>
      <c r="C289" s="1024">
        <v>86</v>
      </c>
      <c r="D289" s="1024">
        <v>2</v>
      </c>
      <c r="E289" s="1025">
        <f t="shared" si="13"/>
        <v>55185</v>
      </c>
      <c r="F289" s="1026" t="s">
        <v>11253</v>
      </c>
      <c r="G289" s="1024"/>
      <c r="H289" s="1024" t="s">
        <v>10990</v>
      </c>
      <c r="I289" s="1024" t="s">
        <v>10990</v>
      </c>
      <c r="J289" s="72" t="str">
        <f t="shared" si="12"/>
        <v>https://www.jsce.or.jp/library/open/proc/maglist2/00034/86-02.html</v>
      </c>
    </row>
    <row r="290" spans="1:10">
      <c r="A290" s="1023">
        <v>2001</v>
      </c>
      <c r="B290" s="1023" t="str">
        <f t="shared" si="14"/>
        <v>86-03</v>
      </c>
      <c r="C290" s="1024">
        <v>86</v>
      </c>
      <c r="D290" s="1024">
        <v>3</v>
      </c>
      <c r="E290" s="1025">
        <f t="shared" si="13"/>
        <v>55213</v>
      </c>
      <c r="F290" s="1026" t="s">
        <v>11254</v>
      </c>
      <c r="G290" s="1024"/>
      <c r="H290" s="1024" t="s">
        <v>10990</v>
      </c>
      <c r="I290" s="1024" t="s">
        <v>10990</v>
      </c>
      <c r="J290" s="72" t="str">
        <f t="shared" si="12"/>
        <v>https://www.jsce.or.jp/library/open/proc/maglist2/00034/86-03.html</v>
      </c>
    </row>
    <row r="291" spans="1:10">
      <c r="A291" s="1023">
        <v>2001</v>
      </c>
      <c r="B291" s="1023" t="str">
        <f t="shared" si="14"/>
        <v>86-04</v>
      </c>
      <c r="C291" s="1024">
        <v>86</v>
      </c>
      <c r="D291" s="1024">
        <v>4</v>
      </c>
      <c r="E291" s="1025">
        <f t="shared" si="13"/>
        <v>55244</v>
      </c>
      <c r="F291" s="1026" t="s">
        <v>11255</v>
      </c>
      <c r="G291" s="1024"/>
      <c r="H291" s="1024"/>
      <c r="I291" s="1024" t="s">
        <v>10990</v>
      </c>
      <c r="J291" s="72" t="str">
        <f t="shared" si="12"/>
        <v>https://www.jsce.or.jp/library/open/proc/maglist2/00034/86-04.html</v>
      </c>
    </row>
    <row r="292" spans="1:10">
      <c r="A292" s="1023">
        <v>2001</v>
      </c>
      <c r="B292" s="1023" t="str">
        <f t="shared" si="14"/>
        <v>86-05</v>
      </c>
      <c r="C292" s="1024">
        <v>86</v>
      </c>
      <c r="D292" s="1024">
        <v>5</v>
      </c>
      <c r="E292" s="1025">
        <f t="shared" si="13"/>
        <v>55274</v>
      </c>
      <c r="F292" s="1026" t="s">
        <v>11256</v>
      </c>
      <c r="G292" s="1024"/>
      <c r="H292" s="1024" t="s">
        <v>10990</v>
      </c>
      <c r="I292" s="1024"/>
      <c r="J292" s="72" t="str">
        <f t="shared" si="12"/>
        <v>https://www.jsce.or.jp/library/open/proc/maglist2/00034/86-05.html</v>
      </c>
    </row>
    <row r="293" spans="1:10">
      <c r="A293" s="1023">
        <v>2001</v>
      </c>
      <c r="B293" s="1023" t="str">
        <f t="shared" si="14"/>
        <v>86-06</v>
      </c>
      <c r="C293" s="1024">
        <v>86</v>
      </c>
      <c r="D293" s="1024">
        <v>6</v>
      </c>
      <c r="E293" s="1025">
        <f t="shared" si="13"/>
        <v>55305</v>
      </c>
      <c r="F293" s="1026" t="s">
        <v>11257</v>
      </c>
      <c r="G293" s="1024"/>
      <c r="H293" s="1024"/>
      <c r="I293" s="1024" t="s">
        <v>10990</v>
      </c>
      <c r="J293" s="72" t="str">
        <f t="shared" si="12"/>
        <v>https://www.jsce.or.jp/library/open/proc/maglist2/00034/86-06.html</v>
      </c>
    </row>
    <row r="294" spans="1:10">
      <c r="A294" s="1023">
        <v>2001</v>
      </c>
      <c r="B294" s="1023" t="str">
        <f t="shared" si="14"/>
        <v>86-07</v>
      </c>
      <c r="C294" s="1024">
        <v>86</v>
      </c>
      <c r="D294" s="1024">
        <v>7</v>
      </c>
      <c r="E294" s="1025">
        <f t="shared" si="13"/>
        <v>55335</v>
      </c>
      <c r="F294" s="1026" t="s">
        <v>11258</v>
      </c>
      <c r="G294" s="1024" t="s">
        <v>10990</v>
      </c>
      <c r="H294" s="1024" t="s">
        <v>10990</v>
      </c>
      <c r="I294" s="1024"/>
      <c r="J294" s="72" t="str">
        <f t="shared" si="12"/>
        <v>https://www.jsce.or.jp/library/open/proc/maglist2/00034/86-07.html</v>
      </c>
    </row>
    <row r="295" spans="1:10">
      <c r="A295" s="1023">
        <v>2001</v>
      </c>
      <c r="B295" s="1023" t="str">
        <f t="shared" si="14"/>
        <v>86-08</v>
      </c>
      <c r="C295" s="1024">
        <v>86</v>
      </c>
      <c r="D295" s="1024">
        <v>8</v>
      </c>
      <c r="E295" s="1025">
        <f t="shared" si="13"/>
        <v>55366</v>
      </c>
      <c r="F295" s="1026" t="s">
        <v>11259</v>
      </c>
      <c r="G295" s="1024" t="s">
        <v>10990</v>
      </c>
      <c r="H295" s="1024"/>
      <c r="I295" s="1024"/>
      <c r="J295" s="72" t="str">
        <f t="shared" si="12"/>
        <v>https://www.jsce.or.jp/library/open/proc/maglist2/00034/86-08.html</v>
      </c>
    </row>
    <row r="296" spans="1:10">
      <c r="A296" s="1023">
        <v>2001</v>
      </c>
      <c r="B296" s="1023" t="str">
        <f t="shared" si="14"/>
        <v>86-09</v>
      </c>
      <c r="C296" s="1024">
        <v>86</v>
      </c>
      <c r="D296" s="1024">
        <v>9</v>
      </c>
      <c r="E296" s="1025">
        <f t="shared" si="13"/>
        <v>55397</v>
      </c>
      <c r="F296" s="1026" t="s">
        <v>11260</v>
      </c>
      <c r="G296" s="1024" t="s">
        <v>10990</v>
      </c>
      <c r="H296" s="1024"/>
      <c r="I296" s="1024"/>
      <c r="J296" s="72" t="str">
        <f t="shared" si="12"/>
        <v>https://www.jsce.or.jp/library/open/proc/maglist2/00034/86-09.html</v>
      </c>
    </row>
    <row r="297" spans="1:10">
      <c r="A297" s="1023">
        <v>2001</v>
      </c>
      <c r="B297" s="1023" t="str">
        <f t="shared" si="14"/>
        <v>86-10</v>
      </c>
      <c r="C297" s="1024">
        <v>86</v>
      </c>
      <c r="D297" s="1024">
        <v>10</v>
      </c>
      <c r="E297" s="1025">
        <f t="shared" si="13"/>
        <v>55427</v>
      </c>
      <c r="F297" s="1026" t="s">
        <v>11261</v>
      </c>
      <c r="G297" s="1024"/>
      <c r="H297" s="1024"/>
      <c r="I297" s="1024" t="s">
        <v>10990</v>
      </c>
      <c r="J297" s="72" t="str">
        <f t="shared" si="12"/>
        <v>https://www.jsce.or.jp/library/open/proc/maglist2/00034/86-10.html</v>
      </c>
    </row>
    <row r="298" spans="1:10">
      <c r="A298" s="1023">
        <v>2001</v>
      </c>
      <c r="B298" s="1023" t="str">
        <f t="shared" si="14"/>
        <v>86-11</v>
      </c>
      <c r="C298" s="1024">
        <v>86</v>
      </c>
      <c r="D298" s="1024">
        <v>11</v>
      </c>
      <c r="E298" s="1025">
        <f t="shared" si="13"/>
        <v>55458</v>
      </c>
      <c r="F298" s="1026" t="s">
        <v>11262</v>
      </c>
      <c r="G298" s="1024"/>
      <c r="H298" s="1024" t="s">
        <v>10990</v>
      </c>
      <c r="I298" s="1024" t="s">
        <v>10990</v>
      </c>
      <c r="J298" s="72" t="str">
        <f t="shared" si="12"/>
        <v>https://www.jsce.or.jp/library/open/proc/maglist2/00034/86-11.html</v>
      </c>
    </row>
    <row r="299" spans="1:10">
      <c r="A299" s="1023">
        <v>2001</v>
      </c>
      <c r="B299" s="1023" t="str">
        <f t="shared" si="14"/>
        <v>86-12</v>
      </c>
      <c r="C299" s="1024">
        <v>86</v>
      </c>
      <c r="D299" s="1024">
        <v>12</v>
      </c>
      <c r="E299" s="1025">
        <f t="shared" si="13"/>
        <v>55488</v>
      </c>
      <c r="F299" s="1026" t="s">
        <v>11263</v>
      </c>
      <c r="G299" s="1024"/>
      <c r="H299" s="1024" t="s">
        <v>10990</v>
      </c>
      <c r="I299" s="1024"/>
      <c r="J299" s="72" t="str">
        <f t="shared" si="12"/>
        <v>https://www.jsce.or.jp/library/open/proc/maglist2/00034/86-12.html</v>
      </c>
    </row>
    <row r="300" spans="1:10">
      <c r="A300" s="1023">
        <v>2002</v>
      </c>
      <c r="B300" s="1023" t="str">
        <f t="shared" si="14"/>
        <v>87-01</v>
      </c>
      <c r="C300" s="1024">
        <v>87</v>
      </c>
      <c r="D300" s="1024">
        <v>1</v>
      </c>
      <c r="E300" s="1025">
        <f t="shared" si="13"/>
        <v>55519</v>
      </c>
      <c r="F300" s="1026" t="s">
        <v>11264</v>
      </c>
      <c r="G300" s="1024" t="s">
        <v>10990</v>
      </c>
      <c r="H300" s="1024"/>
      <c r="I300" s="1024" t="s">
        <v>10990</v>
      </c>
      <c r="J300" s="72" t="str">
        <f t="shared" si="12"/>
        <v>https://www.jsce.or.jp/library/open/proc/maglist2/00034/87-01.html</v>
      </c>
    </row>
    <row r="301" spans="1:10">
      <c r="A301" s="1023">
        <v>2002</v>
      </c>
      <c r="B301" s="1023" t="str">
        <f t="shared" si="14"/>
        <v>87-02</v>
      </c>
      <c r="C301" s="1024">
        <v>87</v>
      </c>
      <c r="D301" s="1024">
        <v>2</v>
      </c>
      <c r="E301" s="1025">
        <f t="shared" si="13"/>
        <v>55550</v>
      </c>
      <c r="F301" s="1026" t="s">
        <v>11265</v>
      </c>
      <c r="G301" s="1024" t="s">
        <v>10990</v>
      </c>
      <c r="H301" s="1024" t="s">
        <v>10990</v>
      </c>
      <c r="I301" s="1024" t="s">
        <v>10990</v>
      </c>
      <c r="J301" s="72" t="str">
        <f t="shared" si="12"/>
        <v>https://www.jsce.or.jp/library/open/proc/maglist2/00034/87-02.html</v>
      </c>
    </row>
    <row r="302" spans="1:10">
      <c r="A302" s="1023">
        <v>2002</v>
      </c>
      <c r="B302" s="1023" t="str">
        <f t="shared" si="14"/>
        <v>87-03</v>
      </c>
      <c r="C302" s="1024">
        <v>87</v>
      </c>
      <c r="D302" s="1024">
        <v>3</v>
      </c>
      <c r="E302" s="1025">
        <f t="shared" si="13"/>
        <v>55579</v>
      </c>
      <c r="F302" s="1026" t="s">
        <v>11266</v>
      </c>
      <c r="G302" s="1024" t="s">
        <v>10990</v>
      </c>
      <c r="H302" s="1024"/>
      <c r="I302" s="1024"/>
      <c r="J302" s="72" t="str">
        <f t="shared" si="12"/>
        <v>https://www.jsce.or.jp/library/open/proc/maglist2/00034/87-03.html</v>
      </c>
    </row>
    <row r="303" spans="1:10">
      <c r="A303" s="1023">
        <v>2002</v>
      </c>
      <c r="B303" s="1023" t="str">
        <f t="shared" si="14"/>
        <v>87-04</v>
      </c>
      <c r="C303" s="1024">
        <v>87</v>
      </c>
      <c r="D303" s="1024">
        <v>4</v>
      </c>
      <c r="E303" s="1025">
        <f t="shared" si="13"/>
        <v>55610</v>
      </c>
      <c r="F303" s="1026" t="s">
        <v>11267</v>
      </c>
      <c r="G303" s="1024"/>
      <c r="H303" s="1024" t="s">
        <v>10990</v>
      </c>
      <c r="I303" s="1024"/>
      <c r="J303" s="72" t="str">
        <f t="shared" si="12"/>
        <v>https://www.jsce.or.jp/library/open/proc/maglist2/00034/87-04.html</v>
      </c>
    </row>
    <row r="304" spans="1:10">
      <c r="A304" s="1023">
        <v>2002</v>
      </c>
      <c r="B304" s="1023" t="str">
        <f t="shared" si="14"/>
        <v>87-05</v>
      </c>
      <c r="C304" s="1024">
        <v>87</v>
      </c>
      <c r="D304" s="1024">
        <v>5</v>
      </c>
      <c r="E304" s="1025">
        <f t="shared" si="13"/>
        <v>55640</v>
      </c>
      <c r="F304" s="1026" t="s">
        <v>11268</v>
      </c>
      <c r="G304" s="1024"/>
      <c r="H304" s="1024"/>
      <c r="I304" s="1024" t="s">
        <v>10990</v>
      </c>
      <c r="J304" s="72" t="str">
        <f t="shared" si="12"/>
        <v>https://www.jsce.or.jp/library/open/proc/maglist2/00034/87-05.html</v>
      </c>
    </row>
    <row r="305" spans="1:10">
      <c r="A305" s="1023">
        <v>2002</v>
      </c>
      <c r="B305" s="1023" t="str">
        <f t="shared" si="14"/>
        <v>87-06</v>
      </c>
      <c r="C305" s="1024">
        <v>87</v>
      </c>
      <c r="D305" s="1024">
        <v>6</v>
      </c>
      <c r="E305" s="1025">
        <f t="shared" si="13"/>
        <v>55671</v>
      </c>
      <c r="F305" s="1026" t="s">
        <v>11269</v>
      </c>
      <c r="G305" s="1024" t="s">
        <v>10990</v>
      </c>
      <c r="H305" s="1024"/>
      <c r="I305" s="1024" t="s">
        <v>10990</v>
      </c>
      <c r="J305" s="72" t="str">
        <f t="shared" si="12"/>
        <v>https://www.jsce.or.jp/library/open/proc/maglist2/00034/87-06.html</v>
      </c>
    </row>
    <row r="306" spans="1:10">
      <c r="A306" s="1023">
        <v>2002</v>
      </c>
      <c r="B306" s="1023" t="str">
        <f t="shared" si="14"/>
        <v>87-07</v>
      </c>
      <c r="C306" s="1024">
        <v>87</v>
      </c>
      <c r="D306" s="1024">
        <v>7</v>
      </c>
      <c r="E306" s="1025">
        <f t="shared" si="13"/>
        <v>55701</v>
      </c>
      <c r="F306" s="1026" t="s">
        <v>11270</v>
      </c>
      <c r="G306" s="1024"/>
      <c r="H306" s="1024" t="s">
        <v>10990</v>
      </c>
      <c r="I306" s="1024"/>
      <c r="J306" s="72" t="str">
        <f t="shared" si="12"/>
        <v>https://www.jsce.or.jp/library/open/proc/maglist2/00034/87-07.html</v>
      </c>
    </row>
    <row r="307" spans="1:10">
      <c r="A307" s="1023">
        <v>2002</v>
      </c>
      <c r="B307" s="1023" t="str">
        <f t="shared" si="14"/>
        <v>87-08</v>
      </c>
      <c r="C307" s="1024">
        <v>87</v>
      </c>
      <c r="D307" s="1024">
        <v>8</v>
      </c>
      <c r="E307" s="1025">
        <f t="shared" si="13"/>
        <v>55732</v>
      </c>
      <c r="F307" s="1026" t="s">
        <v>11271</v>
      </c>
      <c r="G307" s="1024" t="s">
        <v>10990</v>
      </c>
      <c r="H307" s="1024" t="s">
        <v>10990</v>
      </c>
      <c r="I307" s="1024"/>
      <c r="J307" s="72" t="str">
        <f t="shared" si="12"/>
        <v>https://www.jsce.or.jp/library/open/proc/maglist2/00034/87-08.html</v>
      </c>
    </row>
    <row r="308" spans="1:10">
      <c r="A308" s="1023">
        <v>2002</v>
      </c>
      <c r="B308" s="1023" t="str">
        <f t="shared" si="14"/>
        <v>87-09</v>
      </c>
      <c r="C308" s="1024">
        <v>87</v>
      </c>
      <c r="D308" s="1024">
        <v>9</v>
      </c>
      <c r="E308" s="1025">
        <f t="shared" si="13"/>
        <v>55763</v>
      </c>
      <c r="F308" s="1026" t="s">
        <v>11272</v>
      </c>
      <c r="G308" s="1024" t="s">
        <v>10990</v>
      </c>
      <c r="H308" s="1024"/>
      <c r="I308" s="1024"/>
      <c r="J308" s="72" t="str">
        <f t="shared" si="12"/>
        <v>https://www.jsce.or.jp/library/open/proc/maglist2/00034/87-09.html</v>
      </c>
    </row>
    <row r="309" spans="1:10">
      <c r="A309" s="1023">
        <v>2002</v>
      </c>
      <c r="B309" s="1023" t="str">
        <f t="shared" si="14"/>
        <v>87-10</v>
      </c>
      <c r="C309" s="1024">
        <v>87</v>
      </c>
      <c r="D309" s="1024">
        <v>10</v>
      </c>
      <c r="E309" s="1025">
        <f t="shared" si="13"/>
        <v>55793</v>
      </c>
      <c r="F309" s="1026" t="s">
        <v>11273</v>
      </c>
      <c r="G309" s="1024"/>
      <c r="H309" s="1024" t="s">
        <v>10990</v>
      </c>
      <c r="I309" s="1024"/>
      <c r="J309" s="72" t="str">
        <f t="shared" si="12"/>
        <v>https://www.jsce.or.jp/library/open/proc/maglist2/00034/87-10.html</v>
      </c>
    </row>
    <row r="310" spans="1:10">
      <c r="A310" s="1023">
        <v>2002</v>
      </c>
      <c r="B310" s="1023" t="str">
        <f t="shared" si="14"/>
        <v>87-11</v>
      </c>
      <c r="C310" s="1024">
        <v>87</v>
      </c>
      <c r="D310" s="1024">
        <v>11</v>
      </c>
      <c r="E310" s="1025">
        <f t="shared" si="13"/>
        <v>55824</v>
      </c>
      <c r="F310" s="1026" t="s">
        <v>11274</v>
      </c>
      <c r="G310" s="1024" t="s">
        <v>10990</v>
      </c>
      <c r="H310" s="1024" t="s">
        <v>10990</v>
      </c>
      <c r="I310" s="1024"/>
      <c r="J310" s="72" t="str">
        <f t="shared" si="12"/>
        <v>https://www.jsce.or.jp/library/open/proc/maglist2/00034/87-11.html</v>
      </c>
    </row>
    <row r="311" spans="1:10">
      <c r="A311" s="1023">
        <v>2002</v>
      </c>
      <c r="B311" s="1023" t="str">
        <f t="shared" si="14"/>
        <v>87-12</v>
      </c>
      <c r="C311" s="1024">
        <v>87</v>
      </c>
      <c r="D311" s="1024">
        <v>12</v>
      </c>
      <c r="E311" s="1025">
        <f t="shared" si="13"/>
        <v>55854</v>
      </c>
      <c r="F311" s="1026" t="s">
        <v>11275</v>
      </c>
      <c r="G311" s="1024" t="s">
        <v>10990</v>
      </c>
      <c r="H311" s="1024" t="s">
        <v>10990</v>
      </c>
      <c r="I311" s="1024"/>
      <c r="J311" s="72" t="str">
        <f t="shared" si="12"/>
        <v>https://www.jsce.or.jp/library/open/proc/maglist2/00034/87-12.html</v>
      </c>
    </row>
    <row r="312" spans="1:10" ht="30">
      <c r="A312" s="1023">
        <v>2003</v>
      </c>
      <c r="B312" s="1023" t="str">
        <f t="shared" si="14"/>
        <v>88-01</v>
      </c>
      <c r="C312" s="1024">
        <v>88</v>
      </c>
      <c r="D312" s="1024">
        <v>1</v>
      </c>
      <c r="E312" s="1025">
        <f t="shared" si="13"/>
        <v>55885</v>
      </c>
      <c r="F312" s="1027" t="s">
        <v>11404</v>
      </c>
      <c r="G312" s="1024" t="s">
        <v>10990</v>
      </c>
      <c r="H312" s="1024"/>
      <c r="I312" s="1024" t="s">
        <v>10990</v>
      </c>
      <c r="J312" s="72" t="str">
        <f t="shared" si="12"/>
        <v>https://www.jsce.or.jp/library/open/proc/maglist2/00034/88-01.html</v>
      </c>
    </row>
    <row r="313" spans="1:10">
      <c r="A313" s="1023">
        <v>2003</v>
      </c>
      <c r="B313" s="1023" t="str">
        <f t="shared" si="14"/>
        <v>88-02</v>
      </c>
      <c r="C313" s="1024">
        <v>88</v>
      </c>
      <c r="D313" s="1024">
        <v>2</v>
      </c>
      <c r="E313" s="1025">
        <f t="shared" si="13"/>
        <v>55916</v>
      </c>
      <c r="F313" s="1026" t="s">
        <v>11276</v>
      </c>
      <c r="G313" s="1024" t="s">
        <v>10990</v>
      </c>
      <c r="H313" s="1024" t="s">
        <v>10990</v>
      </c>
      <c r="I313" s="1024"/>
      <c r="J313" s="72" t="str">
        <f t="shared" si="12"/>
        <v>https://www.jsce.or.jp/library/open/proc/maglist2/00034/88-02.html</v>
      </c>
    </row>
    <row r="314" spans="1:10">
      <c r="A314" s="1023">
        <v>2003</v>
      </c>
      <c r="B314" s="1023" t="str">
        <f t="shared" si="14"/>
        <v>88-03</v>
      </c>
      <c r="C314" s="1024">
        <v>88</v>
      </c>
      <c r="D314" s="1024">
        <v>3</v>
      </c>
      <c r="E314" s="1025">
        <f t="shared" si="13"/>
        <v>55944</v>
      </c>
      <c r="F314" s="1026" t="s">
        <v>11277</v>
      </c>
      <c r="G314" s="1024" t="s">
        <v>10990</v>
      </c>
      <c r="H314" s="1024"/>
      <c r="I314" s="1024"/>
      <c r="J314" s="72" t="str">
        <f t="shared" si="12"/>
        <v>https://www.jsce.or.jp/library/open/proc/maglist2/00034/88-03.html</v>
      </c>
    </row>
    <row r="315" spans="1:10">
      <c r="A315" s="1023">
        <v>2003</v>
      </c>
      <c r="B315" s="1023" t="str">
        <f t="shared" si="14"/>
        <v>88-04</v>
      </c>
      <c r="C315" s="1024">
        <v>88</v>
      </c>
      <c r="D315" s="1024">
        <v>4</v>
      </c>
      <c r="E315" s="1025">
        <f t="shared" si="13"/>
        <v>55975</v>
      </c>
      <c r="F315" s="1026" t="s">
        <v>11278</v>
      </c>
      <c r="G315" s="1024" t="s">
        <v>10990</v>
      </c>
      <c r="H315" s="1024"/>
      <c r="I315" s="1024"/>
      <c r="J315" s="72" t="str">
        <f t="shared" si="12"/>
        <v>https://www.jsce.or.jp/library/open/proc/maglist2/00034/88-04.html</v>
      </c>
    </row>
    <row r="316" spans="1:10">
      <c r="A316" s="1023">
        <v>2003</v>
      </c>
      <c r="B316" s="1023" t="str">
        <f t="shared" si="14"/>
        <v>88-05</v>
      </c>
      <c r="C316" s="1024">
        <v>88</v>
      </c>
      <c r="D316" s="1024">
        <v>5</v>
      </c>
      <c r="E316" s="1025">
        <f t="shared" si="13"/>
        <v>56005</v>
      </c>
      <c r="F316" s="1026" t="s">
        <v>11279</v>
      </c>
      <c r="G316" s="1024" t="s">
        <v>10990</v>
      </c>
      <c r="H316" s="1024" t="s">
        <v>10990</v>
      </c>
      <c r="I316" s="1024"/>
      <c r="J316" s="72" t="str">
        <f t="shared" si="12"/>
        <v>https://www.jsce.or.jp/library/open/proc/maglist2/00034/88-05.html</v>
      </c>
    </row>
    <row r="317" spans="1:10">
      <c r="A317" s="1023">
        <v>2003</v>
      </c>
      <c r="B317" s="1023" t="str">
        <f t="shared" si="14"/>
        <v>88-06</v>
      </c>
      <c r="C317" s="1024">
        <v>88</v>
      </c>
      <c r="D317" s="1024">
        <v>6</v>
      </c>
      <c r="E317" s="1025">
        <f t="shared" si="13"/>
        <v>56036</v>
      </c>
      <c r="F317" s="1026" t="s">
        <v>11280</v>
      </c>
      <c r="G317" s="1024" t="s">
        <v>10990</v>
      </c>
      <c r="H317" s="1024"/>
      <c r="I317" s="1024"/>
      <c r="J317" s="72" t="str">
        <f t="shared" si="12"/>
        <v>https://www.jsce.or.jp/library/open/proc/maglist2/00034/88-06.html</v>
      </c>
    </row>
    <row r="318" spans="1:10">
      <c r="A318" s="1023">
        <v>2003</v>
      </c>
      <c r="B318" s="1023" t="str">
        <f t="shared" si="14"/>
        <v>88-07</v>
      </c>
      <c r="C318" s="1024">
        <v>88</v>
      </c>
      <c r="D318" s="1024">
        <v>7</v>
      </c>
      <c r="E318" s="1025">
        <f t="shared" si="13"/>
        <v>56066</v>
      </c>
      <c r="F318" s="1026" t="s">
        <v>11281</v>
      </c>
      <c r="G318" s="1024" t="s">
        <v>10990</v>
      </c>
      <c r="H318" s="1024"/>
      <c r="I318" s="1024"/>
      <c r="J318" s="72" t="str">
        <f t="shared" si="12"/>
        <v>https://www.jsce.or.jp/library/open/proc/maglist2/00034/88-07.html</v>
      </c>
    </row>
    <row r="319" spans="1:10">
      <c r="A319" s="1023">
        <v>2003</v>
      </c>
      <c r="B319" s="1023" t="str">
        <f t="shared" si="14"/>
        <v>88-08</v>
      </c>
      <c r="C319" s="1024">
        <v>88</v>
      </c>
      <c r="D319" s="1024">
        <v>8</v>
      </c>
      <c r="E319" s="1025">
        <f t="shared" si="13"/>
        <v>56097</v>
      </c>
      <c r="F319" s="1026" t="s">
        <v>11282</v>
      </c>
      <c r="G319" s="1024"/>
      <c r="H319" s="1024" t="s">
        <v>10990</v>
      </c>
      <c r="I319" s="1024"/>
      <c r="J319" s="72" t="str">
        <f t="shared" si="12"/>
        <v>https://www.jsce.or.jp/library/open/proc/maglist2/00034/88-08.html</v>
      </c>
    </row>
    <row r="320" spans="1:10">
      <c r="A320" s="1023">
        <v>2003</v>
      </c>
      <c r="B320" s="1023" t="str">
        <f t="shared" si="14"/>
        <v>88-09</v>
      </c>
      <c r="C320" s="1024">
        <v>88</v>
      </c>
      <c r="D320" s="1024">
        <v>9</v>
      </c>
      <c r="E320" s="1025">
        <f t="shared" si="13"/>
        <v>56128</v>
      </c>
      <c r="F320" s="1026" t="s">
        <v>11283</v>
      </c>
      <c r="G320" s="1024" t="s">
        <v>10990</v>
      </c>
      <c r="H320" s="1024" t="s">
        <v>10990</v>
      </c>
      <c r="I320" s="1024"/>
      <c r="J320" s="72" t="str">
        <f t="shared" si="12"/>
        <v>https://www.jsce.or.jp/library/open/proc/maglist2/00034/88-09.html</v>
      </c>
    </row>
    <row r="321" spans="1:10">
      <c r="A321" s="1023">
        <v>2003</v>
      </c>
      <c r="B321" s="1023" t="str">
        <f t="shared" si="14"/>
        <v>88-10</v>
      </c>
      <c r="C321" s="1024">
        <v>88</v>
      </c>
      <c r="D321" s="1024">
        <v>10</v>
      </c>
      <c r="E321" s="1025">
        <f t="shared" si="13"/>
        <v>56158</v>
      </c>
      <c r="F321" s="1026" t="s">
        <v>11284</v>
      </c>
      <c r="G321" s="1024"/>
      <c r="H321" s="1024" t="s">
        <v>10990</v>
      </c>
      <c r="I321" s="1024" t="s">
        <v>10990</v>
      </c>
      <c r="J321" s="72" t="str">
        <f t="shared" si="12"/>
        <v>https://www.jsce.or.jp/library/open/proc/maglist2/00034/88-10.html</v>
      </c>
    </row>
    <row r="322" spans="1:10">
      <c r="A322" s="1023">
        <v>2003</v>
      </c>
      <c r="B322" s="1023" t="str">
        <f t="shared" si="14"/>
        <v>88-11</v>
      </c>
      <c r="C322" s="1024">
        <v>88</v>
      </c>
      <c r="D322" s="1024">
        <v>11</v>
      </c>
      <c r="E322" s="1025">
        <f t="shared" si="13"/>
        <v>56189</v>
      </c>
      <c r="F322" s="1026" t="s">
        <v>11285</v>
      </c>
      <c r="G322" s="1024"/>
      <c r="H322" s="1024" t="s">
        <v>10990</v>
      </c>
      <c r="I322" s="1024"/>
      <c r="J322" s="72" t="str">
        <f t="shared" si="12"/>
        <v>https://www.jsce.or.jp/library/open/proc/maglist2/00034/88-11.html</v>
      </c>
    </row>
    <row r="323" spans="1:10">
      <c r="A323" s="1023">
        <v>2003</v>
      </c>
      <c r="B323" s="1023" t="str">
        <f t="shared" si="14"/>
        <v>88-12</v>
      </c>
      <c r="C323" s="1024">
        <v>88</v>
      </c>
      <c r="D323" s="1024">
        <v>12</v>
      </c>
      <c r="E323" s="1025">
        <f t="shared" si="13"/>
        <v>56219</v>
      </c>
      <c r="F323" s="1026" t="s">
        <v>11286</v>
      </c>
      <c r="G323" s="1024" t="s">
        <v>10990</v>
      </c>
      <c r="H323" s="1024"/>
      <c r="I323" s="1024" t="s">
        <v>10990</v>
      </c>
      <c r="J323" s="72" t="str">
        <f t="shared" si="12"/>
        <v>https://www.jsce.or.jp/library/open/proc/maglist2/00034/88-12.html</v>
      </c>
    </row>
    <row r="324" spans="1:10">
      <c r="A324" s="1023">
        <v>2004</v>
      </c>
      <c r="B324" s="1023" t="str">
        <f t="shared" si="14"/>
        <v>89-01</v>
      </c>
      <c r="C324" s="1024">
        <v>89</v>
      </c>
      <c r="D324" s="1024">
        <v>1</v>
      </c>
      <c r="E324" s="1025">
        <f t="shared" si="13"/>
        <v>56250</v>
      </c>
      <c r="F324" s="1026" t="s">
        <v>11287</v>
      </c>
      <c r="G324" s="1024"/>
      <c r="H324" s="1024" t="s">
        <v>10990</v>
      </c>
      <c r="I324" s="1024"/>
      <c r="J324" s="72" t="str">
        <f t="shared" si="12"/>
        <v>https://www.jsce.or.jp/library/open/proc/maglist2/00034/89-01.html</v>
      </c>
    </row>
    <row r="325" spans="1:10">
      <c r="A325" s="1023">
        <v>2004</v>
      </c>
      <c r="B325" s="1023" t="str">
        <f t="shared" si="14"/>
        <v>89-02</v>
      </c>
      <c r="C325" s="1024">
        <v>89</v>
      </c>
      <c r="D325" s="1024">
        <v>2</v>
      </c>
      <c r="E325" s="1025">
        <f t="shared" si="13"/>
        <v>56281</v>
      </c>
      <c r="F325" s="1026" t="s">
        <v>11288</v>
      </c>
      <c r="G325" s="1024"/>
      <c r="H325" s="1024"/>
      <c r="I325" s="1024" t="s">
        <v>10990</v>
      </c>
      <c r="J325" s="72" t="str">
        <f t="shared" si="12"/>
        <v>https://www.jsce.or.jp/library/open/proc/maglist2/00034/89-02.html</v>
      </c>
    </row>
    <row r="326" spans="1:10">
      <c r="A326" s="1023">
        <v>2004</v>
      </c>
      <c r="B326" s="1023" t="str">
        <f t="shared" si="14"/>
        <v>89-03</v>
      </c>
      <c r="C326" s="1024">
        <v>89</v>
      </c>
      <c r="D326" s="1024">
        <v>3</v>
      </c>
      <c r="E326" s="1025">
        <f t="shared" si="13"/>
        <v>56309</v>
      </c>
      <c r="F326" s="1026" t="s">
        <v>11289</v>
      </c>
      <c r="G326" s="1024"/>
      <c r="H326" s="1024"/>
      <c r="I326" s="1024" t="s">
        <v>10990</v>
      </c>
      <c r="J326" s="72" t="str">
        <f t="shared" si="12"/>
        <v>https://www.jsce.or.jp/library/open/proc/maglist2/00034/89-03.html</v>
      </c>
    </row>
    <row r="327" spans="1:10">
      <c r="A327" s="1023">
        <v>2004</v>
      </c>
      <c r="B327" s="1023" t="str">
        <f t="shared" si="14"/>
        <v>89-04</v>
      </c>
      <c r="C327" s="1024">
        <v>89</v>
      </c>
      <c r="D327" s="1024">
        <v>4</v>
      </c>
      <c r="E327" s="1025">
        <f t="shared" si="13"/>
        <v>56340</v>
      </c>
      <c r="F327" s="1026" t="s">
        <v>11290</v>
      </c>
      <c r="G327" s="1024"/>
      <c r="H327" s="1024"/>
      <c r="I327" s="1024" t="s">
        <v>10990</v>
      </c>
      <c r="J327" s="72" t="str">
        <f t="shared" si="12"/>
        <v>https://www.jsce.or.jp/library/open/proc/maglist2/00034/89-04.html</v>
      </c>
    </row>
    <row r="328" spans="1:10">
      <c r="A328" s="1023">
        <v>2004</v>
      </c>
      <c r="B328" s="1023" t="str">
        <f t="shared" si="14"/>
        <v>89-05</v>
      </c>
      <c r="C328" s="1024">
        <v>89</v>
      </c>
      <c r="D328" s="1024">
        <v>5</v>
      </c>
      <c r="E328" s="1025">
        <f t="shared" si="13"/>
        <v>56370</v>
      </c>
      <c r="F328" s="1026" t="s">
        <v>11291</v>
      </c>
      <c r="G328" s="1024"/>
      <c r="H328" s="1024" t="s">
        <v>10990</v>
      </c>
      <c r="I328" s="1024" t="s">
        <v>10990</v>
      </c>
      <c r="J328" s="72" t="str">
        <f t="shared" si="12"/>
        <v>https://www.jsce.or.jp/library/open/proc/maglist2/00034/89-05.html</v>
      </c>
    </row>
    <row r="329" spans="1:10">
      <c r="A329" s="1023">
        <v>2004</v>
      </c>
      <c r="B329" s="1023" t="str">
        <f t="shared" si="14"/>
        <v>89-06</v>
      </c>
      <c r="C329" s="1024">
        <v>89</v>
      </c>
      <c r="D329" s="1024">
        <v>6</v>
      </c>
      <c r="E329" s="1025">
        <f t="shared" si="13"/>
        <v>56401</v>
      </c>
      <c r="F329" s="1026" t="s">
        <v>11292</v>
      </c>
      <c r="G329" s="1024" t="s">
        <v>10990</v>
      </c>
      <c r="H329" s="1024"/>
      <c r="I329" s="1024"/>
      <c r="J329" s="72" t="str">
        <f t="shared" si="12"/>
        <v>https://www.jsce.or.jp/library/open/proc/maglist2/00034/89-06.html</v>
      </c>
    </row>
    <row r="330" spans="1:10">
      <c r="A330" s="1023">
        <v>2004</v>
      </c>
      <c r="B330" s="1023" t="str">
        <f t="shared" si="14"/>
        <v>89-07</v>
      </c>
      <c r="C330" s="1024">
        <v>89</v>
      </c>
      <c r="D330" s="1024">
        <v>7</v>
      </c>
      <c r="E330" s="1025">
        <f t="shared" si="13"/>
        <v>56431</v>
      </c>
      <c r="F330" s="1026" t="s">
        <v>11293</v>
      </c>
      <c r="G330" s="1024" t="s">
        <v>10990</v>
      </c>
      <c r="H330" s="1024" t="s">
        <v>10990</v>
      </c>
      <c r="I330" s="1024"/>
      <c r="J330" s="72" t="str">
        <f t="shared" si="12"/>
        <v>https://www.jsce.or.jp/library/open/proc/maglist2/00034/89-07.html</v>
      </c>
    </row>
    <row r="331" spans="1:10">
      <c r="A331" s="1023">
        <v>2004</v>
      </c>
      <c r="B331" s="1023" t="str">
        <f t="shared" si="14"/>
        <v>89-08</v>
      </c>
      <c r="C331" s="1024">
        <v>89</v>
      </c>
      <c r="D331" s="1024">
        <v>8</v>
      </c>
      <c r="E331" s="1025">
        <f t="shared" si="13"/>
        <v>56462</v>
      </c>
      <c r="F331" s="1026" t="s">
        <v>11294</v>
      </c>
      <c r="G331" s="1024"/>
      <c r="H331" s="1024" t="s">
        <v>10990</v>
      </c>
      <c r="I331" s="1024" t="s">
        <v>10990</v>
      </c>
      <c r="J331" s="72" t="str">
        <f t="shared" si="12"/>
        <v>https://www.jsce.or.jp/library/open/proc/maglist2/00034/89-08.html</v>
      </c>
    </row>
    <row r="332" spans="1:10">
      <c r="A332" s="1023">
        <v>2004</v>
      </c>
      <c r="B332" s="1023" t="str">
        <f t="shared" si="14"/>
        <v>89-09</v>
      </c>
      <c r="C332" s="1024">
        <v>89</v>
      </c>
      <c r="D332" s="1024">
        <v>9</v>
      </c>
      <c r="E332" s="1025">
        <f t="shared" si="13"/>
        <v>56493</v>
      </c>
      <c r="F332" s="1026" t="s">
        <v>11295</v>
      </c>
      <c r="G332" s="1024" t="s">
        <v>10990</v>
      </c>
      <c r="H332" s="1024"/>
      <c r="I332" s="1024" t="s">
        <v>10990</v>
      </c>
      <c r="J332" s="72" t="str">
        <f t="shared" ref="J332:J395" si="15">HYPERLINK("https://www.jsce.or.jp/library/open/proc/maglist2/00034/"&amp;B332&amp;".html")</f>
        <v>https://www.jsce.or.jp/library/open/proc/maglist2/00034/89-09.html</v>
      </c>
    </row>
    <row r="333" spans="1:10">
      <c r="A333" s="1023">
        <v>2004</v>
      </c>
      <c r="B333" s="1023" t="str">
        <f t="shared" si="14"/>
        <v>89-10</v>
      </c>
      <c r="C333" s="1024">
        <v>89</v>
      </c>
      <c r="D333" s="1024">
        <v>10</v>
      </c>
      <c r="E333" s="1025">
        <f t="shared" ref="E333:E396" si="16">DATE(A333+50,D333,1)</f>
        <v>56523</v>
      </c>
      <c r="F333" s="1026" t="s">
        <v>11296</v>
      </c>
      <c r="G333" s="1024"/>
      <c r="H333" s="1024" t="s">
        <v>10990</v>
      </c>
      <c r="I333" s="1024"/>
      <c r="J333" s="72" t="str">
        <f t="shared" si="15"/>
        <v>https://www.jsce.or.jp/library/open/proc/maglist2/00034/89-10.html</v>
      </c>
    </row>
    <row r="334" spans="1:10">
      <c r="A334" s="1023">
        <v>2004</v>
      </c>
      <c r="B334" s="1023" t="str">
        <f t="shared" ref="B334:B397" si="17">C334&amp;"-"&amp;IF(LEN(D334)=2,D334,"0"&amp;D334)</f>
        <v>89-12</v>
      </c>
      <c r="C334" s="1024">
        <v>89</v>
      </c>
      <c r="D334" s="1024">
        <v>12</v>
      </c>
      <c r="E334" s="1025">
        <f t="shared" si="16"/>
        <v>56584</v>
      </c>
      <c r="F334" s="1026" t="s">
        <v>11297</v>
      </c>
      <c r="G334" s="1024"/>
      <c r="H334" s="1024" t="s">
        <v>10990</v>
      </c>
      <c r="I334" s="1024"/>
      <c r="J334" s="72" t="str">
        <f t="shared" si="15"/>
        <v>https://www.jsce.or.jp/library/open/proc/maglist2/00034/89-12.html</v>
      </c>
    </row>
    <row r="335" spans="1:10">
      <c r="A335" s="1023">
        <v>2005</v>
      </c>
      <c r="B335" s="1023" t="str">
        <f t="shared" si="17"/>
        <v>90-01</v>
      </c>
      <c r="C335" s="1024">
        <v>90</v>
      </c>
      <c r="D335" s="1024">
        <v>1</v>
      </c>
      <c r="E335" s="1025">
        <f t="shared" si="16"/>
        <v>56615</v>
      </c>
      <c r="F335" s="1026" t="s">
        <v>11298</v>
      </c>
      <c r="G335" s="1024" t="s">
        <v>10990</v>
      </c>
      <c r="H335" s="1024" t="s">
        <v>10990</v>
      </c>
      <c r="I335" s="1024"/>
      <c r="J335" s="72" t="str">
        <f t="shared" si="15"/>
        <v>https://www.jsce.or.jp/library/open/proc/maglist2/00034/90-01.html</v>
      </c>
    </row>
    <row r="336" spans="1:10">
      <c r="A336" s="1023">
        <v>2005</v>
      </c>
      <c r="B336" s="1023" t="str">
        <f t="shared" si="17"/>
        <v>90-02</v>
      </c>
      <c r="C336" s="1024">
        <v>90</v>
      </c>
      <c r="D336" s="1024">
        <v>2</v>
      </c>
      <c r="E336" s="1025">
        <f t="shared" si="16"/>
        <v>56646</v>
      </c>
      <c r="F336" s="1026" t="s">
        <v>11299</v>
      </c>
      <c r="G336" s="1024" t="s">
        <v>10990</v>
      </c>
      <c r="H336" s="1024"/>
      <c r="I336" s="1024"/>
      <c r="J336" s="72" t="str">
        <f t="shared" si="15"/>
        <v>https://www.jsce.or.jp/library/open/proc/maglist2/00034/90-02.html</v>
      </c>
    </row>
    <row r="337" spans="1:10">
      <c r="A337" s="1023">
        <v>2005</v>
      </c>
      <c r="B337" s="1023" t="str">
        <f t="shared" si="17"/>
        <v>90-03</v>
      </c>
      <c r="C337" s="1024">
        <v>90</v>
      </c>
      <c r="D337" s="1024">
        <v>3</v>
      </c>
      <c r="E337" s="1025">
        <f t="shared" si="16"/>
        <v>56674</v>
      </c>
      <c r="F337" s="1026" t="s">
        <v>11300</v>
      </c>
      <c r="G337" s="1024" t="s">
        <v>10990</v>
      </c>
      <c r="H337" s="1024"/>
      <c r="I337" s="1024" t="s">
        <v>10990</v>
      </c>
      <c r="J337" s="72" t="str">
        <f t="shared" si="15"/>
        <v>https://www.jsce.or.jp/library/open/proc/maglist2/00034/90-03.html</v>
      </c>
    </row>
    <row r="338" spans="1:10">
      <c r="A338" s="1023">
        <v>2005</v>
      </c>
      <c r="B338" s="1023" t="str">
        <f t="shared" si="17"/>
        <v>90-04</v>
      </c>
      <c r="C338" s="1024">
        <v>90</v>
      </c>
      <c r="D338" s="1024">
        <v>4</v>
      </c>
      <c r="E338" s="1025">
        <f t="shared" si="16"/>
        <v>56705</v>
      </c>
      <c r="F338" s="1026" t="s">
        <v>11301</v>
      </c>
      <c r="G338" s="1024" t="s">
        <v>10990</v>
      </c>
      <c r="H338" s="1024"/>
      <c r="I338" s="1024"/>
      <c r="J338" s="72" t="str">
        <f t="shared" si="15"/>
        <v>https://www.jsce.or.jp/library/open/proc/maglist2/00034/90-04.html</v>
      </c>
    </row>
    <row r="339" spans="1:10">
      <c r="A339" s="1023">
        <v>2005</v>
      </c>
      <c r="B339" s="1023" t="str">
        <f t="shared" si="17"/>
        <v>90-05</v>
      </c>
      <c r="C339" s="1024">
        <v>90</v>
      </c>
      <c r="D339" s="1024">
        <v>5</v>
      </c>
      <c r="E339" s="1025">
        <f t="shared" si="16"/>
        <v>56735</v>
      </c>
      <c r="F339" s="1026" t="s">
        <v>11302</v>
      </c>
      <c r="G339" s="1024"/>
      <c r="H339" s="1024" t="s">
        <v>10990</v>
      </c>
      <c r="I339" s="1024"/>
      <c r="J339" s="72" t="str">
        <f t="shared" si="15"/>
        <v>https://www.jsce.or.jp/library/open/proc/maglist2/00034/90-05.html</v>
      </c>
    </row>
    <row r="340" spans="1:10">
      <c r="A340" s="1023">
        <v>2005</v>
      </c>
      <c r="B340" s="1023" t="str">
        <f t="shared" si="17"/>
        <v>90-06</v>
      </c>
      <c r="C340" s="1024">
        <v>90</v>
      </c>
      <c r="D340" s="1024">
        <v>6</v>
      </c>
      <c r="E340" s="1025">
        <f t="shared" si="16"/>
        <v>56766</v>
      </c>
      <c r="F340" s="1026" t="s">
        <v>11303</v>
      </c>
      <c r="G340" s="1024" t="s">
        <v>10990</v>
      </c>
      <c r="H340" s="1024"/>
      <c r="I340" s="1024"/>
      <c r="J340" s="72" t="str">
        <f t="shared" si="15"/>
        <v>https://www.jsce.or.jp/library/open/proc/maglist2/00034/90-06.html</v>
      </c>
    </row>
    <row r="341" spans="1:10">
      <c r="A341" s="1023">
        <v>2005</v>
      </c>
      <c r="B341" s="1023" t="str">
        <f t="shared" si="17"/>
        <v>90-07</v>
      </c>
      <c r="C341" s="1024">
        <v>90</v>
      </c>
      <c r="D341" s="1024">
        <v>7</v>
      </c>
      <c r="E341" s="1025">
        <f t="shared" si="16"/>
        <v>56796</v>
      </c>
      <c r="F341" s="1026" t="s">
        <v>11304</v>
      </c>
      <c r="G341" s="1024"/>
      <c r="H341" s="1024"/>
      <c r="I341" s="1024" t="s">
        <v>10990</v>
      </c>
      <c r="J341" s="72" t="str">
        <f t="shared" si="15"/>
        <v>https://www.jsce.or.jp/library/open/proc/maglist2/00034/90-07.html</v>
      </c>
    </row>
    <row r="342" spans="1:10">
      <c r="A342" s="1023">
        <v>2005</v>
      </c>
      <c r="B342" s="1023" t="str">
        <f t="shared" si="17"/>
        <v>90-08</v>
      </c>
      <c r="C342" s="1024">
        <v>90</v>
      </c>
      <c r="D342" s="1024">
        <v>8</v>
      </c>
      <c r="E342" s="1025">
        <f t="shared" si="16"/>
        <v>56827</v>
      </c>
      <c r="F342" s="1026" t="s">
        <v>11305</v>
      </c>
      <c r="G342" s="1024" t="s">
        <v>10990</v>
      </c>
      <c r="H342" s="1024"/>
      <c r="I342" s="1024"/>
      <c r="J342" s="72" t="str">
        <f t="shared" si="15"/>
        <v>https://www.jsce.or.jp/library/open/proc/maglist2/00034/90-08.html</v>
      </c>
    </row>
    <row r="343" spans="1:10">
      <c r="A343" s="1023">
        <v>2005</v>
      </c>
      <c r="B343" s="1023" t="str">
        <f t="shared" si="17"/>
        <v>90-09</v>
      </c>
      <c r="C343" s="1024">
        <v>90</v>
      </c>
      <c r="D343" s="1024">
        <v>9</v>
      </c>
      <c r="E343" s="1025">
        <f t="shared" si="16"/>
        <v>56858</v>
      </c>
      <c r="F343" s="1026" t="s">
        <v>11306</v>
      </c>
      <c r="G343" s="1024" t="s">
        <v>10990</v>
      </c>
      <c r="H343" s="1024"/>
      <c r="I343" s="1024"/>
      <c r="J343" s="72" t="str">
        <f t="shared" si="15"/>
        <v>https://www.jsce.or.jp/library/open/proc/maglist2/00034/90-09.html</v>
      </c>
    </row>
    <row r="344" spans="1:10">
      <c r="A344" s="1023">
        <v>2005</v>
      </c>
      <c r="B344" s="1023" t="str">
        <f t="shared" si="17"/>
        <v>90-10</v>
      </c>
      <c r="C344" s="1024">
        <v>90</v>
      </c>
      <c r="D344" s="1024">
        <v>10</v>
      </c>
      <c r="E344" s="1025">
        <f t="shared" si="16"/>
        <v>56888</v>
      </c>
      <c r="F344" s="1026" t="s">
        <v>11307</v>
      </c>
      <c r="G344" s="1024" t="s">
        <v>10990</v>
      </c>
      <c r="H344" s="1024" t="s">
        <v>10990</v>
      </c>
      <c r="I344" s="1024" t="s">
        <v>10990</v>
      </c>
      <c r="J344" s="72" t="str">
        <f t="shared" si="15"/>
        <v>https://www.jsce.or.jp/library/open/proc/maglist2/00034/90-10.html</v>
      </c>
    </row>
    <row r="345" spans="1:10">
      <c r="A345" s="1023">
        <v>2005</v>
      </c>
      <c r="B345" s="1023" t="str">
        <f t="shared" si="17"/>
        <v>90-11</v>
      </c>
      <c r="C345" s="1024">
        <v>90</v>
      </c>
      <c r="D345" s="1024">
        <v>11</v>
      </c>
      <c r="E345" s="1025">
        <f t="shared" si="16"/>
        <v>56919</v>
      </c>
      <c r="F345" s="1026" t="s">
        <v>11308</v>
      </c>
      <c r="G345" s="1024" t="s">
        <v>10990</v>
      </c>
      <c r="H345" s="1024" t="s">
        <v>10990</v>
      </c>
      <c r="I345" s="1024"/>
      <c r="J345" s="72" t="str">
        <f t="shared" si="15"/>
        <v>https://www.jsce.or.jp/library/open/proc/maglist2/00034/90-11.html</v>
      </c>
    </row>
    <row r="346" spans="1:10">
      <c r="A346" s="1023">
        <v>2005</v>
      </c>
      <c r="B346" s="1023" t="str">
        <f t="shared" si="17"/>
        <v>90-12</v>
      </c>
      <c r="C346" s="1024">
        <v>90</v>
      </c>
      <c r="D346" s="1024">
        <v>12</v>
      </c>
      <c r="E346" s="1025">
        <f t="shared" si="16"/>
        <v>56949</v>
      </c>
      <c r="F346" s="1026" t="s">
        <v>11309</v>
      </c>
      <c r="G346" s="1024"/>
      <c r="H346" s="1024"/>
      <c r="I346" s="1024" t="s">
        <v>10990</v>
      </c>
      <c r="J346" s="72" t="str">
        <f t="shared" si="15"/>
        <v>https://www.jsce.or.jp/library/open/proc/maglist2/00034/90-12.html</v>
      </c>
    </row>
    <row r="347" spans="1:10">
      <c r="A347" s="1023">
        <v>2006</v>
      </c>
      <c r="B347" s="1023" t="str">
        <f t="shared" si="17"/>
        <v>91-01</v>
      </c>
      <c r="C347" s="1024">
        <v>91</v>
      </c>
      <c r="D347" s="1024">
        <v>1</v>
      </c>
      <c r="E347" s="1025">
        <f t="shared" si="16"/>
        <v>56980</v>
      </c>
      <c r="F347" s="1026" t="s">
        <v>11310</v>
      </c>
      <c r="G347" s="1024" t="s">
        <v>10990</v>
      </c>
      <c r="H347" s="1024"/>
      <c r="I347" s="1024" t="s">
        <v>10990</v>
      </c>
      <c r="J347" s="72" t="str">
        <f t="shared" si="15"/>
        <v>https://www.jsce.or.jp/library/open/proc/maglist2/00034/91-01.html</v>
      </c>
    </row>
    <row r="348" spans="1:10">
      <c r="A348" s="1023">
        <v>2006</v>
      </c>
      <c r="B348" s="1023" t="str">
        <f t="shared" si="17"/>
        <v>91-02</v>
      </c>
      <c r="C348" s="1024">
        <v>91</v>
      </c>
      <c r="D348" s="1024">
        <v>2</v>
      </c>
      <c r="E348" s="1025">
        <f t="shared" si="16"/>
        <v>57011</v>
      </c>
      <c r="F348" s="1026" t="s">
        <v>11311</v>
      </c>
      <c r="G348" s="1024" t="s">
        <v>10990</v>
      </c>
      <c r="H348" s="1024"/>
      <c r="I348" s="1024"/>
      <c r="J348" s="72" t="str">
        <f t="shared" si="15"/>
        <v>https://www.jsce.or.jp/library/open/proc/maglist2/00034/91-02.html</v>
      </c>
    </row>
    <row r="349" spans="1:10">
      <c r="A349" s="1023">
        <v>2006</v>
      </c>
      <c r="B349" s="1023" t="str">
        <f t="shared" si="17"/>
        <v>91-03</v>
      </c>
      <c r="C349" s="1024">
        <v>91</v>
      </c>
      <c r="D349" s="1024">
        <v>3</v>
      </c>
      <c r="E349" s="1025">
        <f t="shared" si="16"/>
        <v>57040</v>
      </c>
      <c r="F349" s="1026" t="s">
        <v>11312</v>
      </c>
      <c r="G349" s="1024" t="s">
        <v>10990</v>
      </c>
      <c r="H349" s="1024"/>
      <c r="I349" s="1024"/>
      <c r="J349" s="72" t="str">
        <f t="shared" si="15"/>
        <v>https://www.jsce.or.jp/library/open/proc/maglist2/00034/91-03.html</v>
      </c>
    </row>
    <row r="350" spans="1:10">
      <c r="A350" s="1023">
        <v>2006</v>
      </c>
      <c r="B350" s="1023" t="str">
        <f t="shared" si="17"/>
        <v>91-04</v>
      </c>
      <c r="C350" s="1024">
        <v>91</v>
      </c>
      <c r="D350" s="1024">
        <v>4</v>
      </c>
      <c r="E350" s="1025">
        <f t="shared" si="16"/>
        <v>57071</v>
      </c>
      <c r="F350" s="1026" t="s">
        <v>11313</v>
      </c>
      <c r="G350" s="1024" t="s">
        <v>10990</v>
      </c>
      <c r="H350" s="1024"/>
      <c r="I350" s="1024"/>
      <c r="J350" s="72" t="str">
        <f t="shared" si="15"/>
        <v>https://www.jsce.or.jp/library/open/proc/maglist2/00034/91-04.html</v>
      </c>
    </row>
    <row r="351" spans="1:10">
      <c r="A351" s="1023">
        <v>2006</v>
      </c>
      <c r="B351" s="1023" t="str">
        <f t="shared" si="17"/>
        <v>91-05</v>
      </c>
      <c r="C351" s="1024">
        <v>91</v>
      </c>
      <c r="D351" s="1024">
        <v>5</v>
      </c>
      <c r="E351" s="1025">
        <f t="shared" si="16"/>
        <v>57101</v>
      </c>
      <c r="F351" s="1026" t="s">
        <v>11314</v>
      </c>
      <c r="G351" s="1024"/>
      <c r="H351" s="1024" t="s">
        <v>10990</v>
      </c>
      <c r="I351" s="1024" t="s">
        <v>10990</v>
      </c>
      <c r="J351" s="72" t="str">
        <f t="shared" si="15"/>
        <v>https://www.jsce.or.jp/library/open/proc/maglist2/00034/91-05.html</v>
      </c>
    </row>
    <row r="352" spans="1:10">
      <c r="A352" s="1023">
        <v>2006</v>
      </c>
      <c r="B352" s="1023" t="str">
        <f t="shared" si="17"/>
        <v>91-06</v>
      </c>
      <c r="C352" s="1024">
        <v>91</v>
      </c>
      <c r="D352" s="1024">
        <v>6</v>
      </c>
      <c r="E352" s="1025">
        <f t="shared" si="16"/>
        <v>57132</v>
      </c>
      <c r="F352" s="1026" t="s">
        <v>11315</v>
      </c>
      <c r="G352" s="1024" t="s">
        <v>10990</v>
      </c>
      <c r="H352" s="1024" t="s">
        <v>10990</v>
      </c>
      <c r="I352" s="1024"/>
      <c r="J352" s="72" t="str">
        <f t="shared" si="15"/>
        <v>https://www.jsce.or.jp/library/open/proc/maglist2/00034/91-06.html</v>
      </c>
    </row>
    <row r="353" spans="1:10">
      <c r="A353" s="1023">
        <v>2006</v>
      </c>
      <c r="B353" s="1023" t="str">
        <f t="shared" si="17"/>
        <v>91-07</v>
      </c>
      <c r="C353" s="1024">
        <v>91</v>
      </c>
      <c r="D353" s="1024">
        <v>7</v>
      </c>
      <c r="E353" s="1025">
        <f t="shared" si="16"/>
        <v>57162</v>
      </c>
      <c r="F353" s="1026" t="s">
        <v>11316</v>
      </c>
      <c r="G353" s="1024" t="s">
        <v>10990</v>
      </c>
      <c r="H353" s="1024"/>
      <c r="I353" s="1024" t="s">
        <v>10990</v>
      </c>
      <c r="J353" s="72" t="str">
        <f t="shared" si="15"/>
        <v>https://www.jsce.or.jp/library/open/proc/maglist2/00034/91-07.html</v>
      </c>
    </row>
    <row r="354" spans="1:10">
      <c r="A354" s="1023">
        <v>2006</v>
      </c>
      <c r="B354" s="1023" t="str">
        <f t="shared" si="17"/>
        <v>91-08</v>
      </c>
      <c r="C354" s="1024">
        <v>91</v>
      </c>
      <c r="D354" s="1024">
        <v>8</v>
      </c>
      <c r="E354" s="1025">
        <f t="shared" si="16"/>
        <v>57193</v>
      </c>
      <c r="F354" s="1026" t="s">
        <v>11317</v>
      </c>
      <c r="G354" s="1024" t="s">
        <v>10990</v>
      </c>
      <c r="H354" s="1024"/>
      <c r="I354" s="1024"/>
      <c r="J354" s="72" t="str">
        <f t="shared" si="15"/>
        <v>https://www.jsce.or.jp/library/open/proc/maglist2/00034/91-08.html</v>
      </c>
    </row>
    <row r="355" spans="1:10">
      <c r="A355" s="1023">
        <v>2006</v>
      </c>
      <c r="B355" s="1023" t="str">
        <f t="shared" si="17"/>
        <v>91-09</v>
      </c>
      <c r="C355" s="1024">
        <v>91</v>
      </c>
      <c r="D355" s="1024">
        <v>9</v>
      </c>
      <c r="E355" s="1025">
        <f t="shared" si="16"/>
        <v>57224</v>
      </c>
      <c r="F355" s="1026" t="s">
        <v>11318</v>
      </c>
      <c r="G355" s="1024"/>
      <c r="H355" s="1024"/>
      <c r="I355" s="1024" t="s">
        <v>10990</v>
      </c>
      <c r="J355" s="72" t="str">
        <f t="shared" si="15"/>
        <v>https://www.jsce.or.jp/library/open/proc/maglist2/00034/91-09.html</v>
      </c>
    </row>
    <row r="356" spans="1:10">
      <c r="A356" s="1023">
        <v>2006</v>
      </c>
      <c r="B356" s="1023" t="str">
        <f t="shared" si="17"/>
        <v>91-10</v>
      </c>
      <c r="C356" s="1024">
        <v>91</v>
      </c>
      <c r="D356" s="1024">
        <v>10</v>
      </c>
      <c r="E356" s="1025">
        <f t="shared" si="16"/>
        <v>57254</v>
      </c>
      <c r="F356" s="1026" t="s">
        <v>11319</v>
      </c>
      <c r="G356" s="1024"/>
      <c r="H356" s="1024"/>
      <c r="I356" s="1024" t="s">
        <v>10990</v>
      </c>
      <c r="J356" s="72" t="str">
        <f t="shared" si="15"/>
        <v>https://www.jsce.or.jp/library/open/proc/maglist2/00034/91-10.html</v>
      </c>
    </row>
    <row r="357" spans="1:10">
      <c r="A357" s="1023">
        <v>2006</v>
      </c>
      <c r="B357" s="1023" t="str">
        <f t="shared" si="17"/>
        <v>91-11</v>
      </c>
      <c r="C357" s="1024">
        <v>91</v>
      </c>
      <c r="D357" s="1024">
        <v>11</v>
      </c>
      <c r="E357" s="1025">
        <f t="shared" si="16"/>
        <v>57285</v>
      </c>
      <c r="F357" s="1026" t="s">
        <v>11320</v>
      </c>
      <c r="G357" s="1024"/>
      <c r="H357" s="1024" t="s">
        <v>10990</v>
      </c>
      <c r="I357" s="1024"/>
      <c r="J357" s="72" t="str">
        <f t="shared" si="15"/>
        <v>https://www.jsce.or.jp/library/open/proc/maglist2/00034/91-11.html</v>
      </c>
    </row>
    <row r="358" spans="1:10">
      <c r="A358" s="1023">
        <v>2006</v>
      </c>
      <c r="B358" s="1023" t="str">
        <f t="shared" si="17"/>
        <v>91-12</v>
      </c>
      <c r="C358" s="1024">
        <v>91</v>
      </c>
      <c r="D358" s="1024">
        <v>12</v>
      </c>
      <c r="E358" s="1025">
        <f t="shared" si="16"/>
        <v>57315</v>
      </c>
      <c r="F358" s="1026" t="s">
        <v>11321</v>
      </c>
      <c r="G358" s="1024"/>
      <c r="H358" s="1024"/>
      <c r="I358" s="1024" t="s">
        <v>10990</v>
      </c>
      <c r="J358" s="72" t="str">
        <f t="shared" si="15"/>
        <v>https://www.jsce.or.jp/library/open/proc/maglist2/00034/91-12.html</v>
      </c>
    </row>
    <row r="359" spans="1:10">
      <c r="A359" s="1023">
        <v>2007</v>
      </c>
      <c r="B359" s="1023" t="str">
        <f t="shared" si="17"/>
        <v>92-01</v>
      </c>
      <c r="C359" s="1024">
        <v>92</v>
      </c>
      <c r="D359" s="1024">
        <v>1</v>
      </c>
      <c r="E359" s="1025">
        <f t="shared" si="16"/>
        <v>57346</v>
      </c>
      <c r="F359" s="1026" t="s">
        <v>11322</v>
      </c>
      <c r="G359" s="1024" t="s">
        <v>10990</v>
      </c>
      <c r="H359" s="1024"/>
      <c r="I359" s="1024"/>
      <c r="J359" s="72" t="str">
        <f t="shared" si="15"/>
        <v>https://www.jsce.or.jp/library/open/proc/maglist2/00034/92-01.html</v>
      </c>
    </row>
    <row r="360" spans="1:10">
      <c r="A360" s="1023">
        <v>2007</v>
      </c>
      <c r="B360" s="1023" t="str">
        <f t="shared" si="17"/>
        <v>92-02</v>
      </c>
      <c r="C360" s="1024">
        <v>92</v>
      </c>
      <c r="D360" s="1024">
        <v>2</v>
      </c>
      <c r="E360" s="1025">
        <f t="shared" si="16"/>
        <v>57377</v>
      </c>
      <c r="F360" s="1026" t="s">
        <v>11323</v>
      </c>
      <c r="G360" s="1024"/>
      <c r="H360" s="1024"/>
      <c r="I360" s="1024" t="s">
        <v>10990</v>
      </c>
      <c r="J360" s="72" t="str">
        <f t="shared" si="15"/>
        <v>https://www.jsce.or.jp/library/open/proc/maglist2/00034/92-02.html</v>
      </c>
    </row>
    <row r="361" spans="1:10">
      <c r="A361" s="1023">
        <v>2007</v>
      </c>
      <c r="B361" s="1023" t="str">
        <f t="shared" si="17"/>
        <v>92-03</v>
      </c>
      <c r="C361" s="1024">
        <v>92</v>
      </c>
      <c r="D361" s="1024">
        <v>3</v>
      </c>
      <c r="E361" s="1025">
        <f t="shared" si="16"/>
        <v>57405</v>
      </c>
      <c r="F361" s="1026" t="s">
        <v>11324</v>
      </c>
      <c r="G361" s="1024" t="s">
        <v>10990</v>
      </c>
      <c r="H361" s="1024"/>
      <c r="I361" s="1024"/>
      <c r="J361" s="72" t="str">
        <f t="shared" si="15"/>
        <v>https://www.jsce.or.jp/library/open/proc/maglist2/00034/92-03.html</v>
      </c>
    </row>
    <row r="362" spans="1:10">
      <c r="A362" s="1023">
        <v>2007</v>
      </c>
      <c r="B362" s="1023" t="str">
        <f t="shared" si="17"/>
        <v>92-04</v>
      </c>
      <c r="C362" s="1024">
        <v>92</v>
      </c>
      <c r="D362" s="1024">
        <v>4</v>
      </c>
      <c r="E362" s="1025">
        <f t="shared" si="16"/>
        <v>57436</v>
      </c>
      <c r="F362" s="1026" t="s">
        <v>11325</v>
      </c>
      <c r="G362" s="1024" t="s">
        <v>10990</v>
      </c>
      <c r="H362" s="1024"/>
      <c r="I362" s="1024"/>
      <c r="J362" s="72" t="str">
        <f t="shared" si="15"/>
        <v>https://www.jsce.or.jp/library/open/proc/maglist2/00034/92-04.html</v>
      </c>
    </row>
    <row r="363" spans="1:10">
      <c r="A363" s="1023">
        <v>2007</v>
      </c>
      <c r="B363" s="1023" t="str">
        <f t="shared" si="17"/>
        <v>92-05</v>
      </c>
      <c r="C363" s="1024">
        <v>92</v>
      </c>
      <c r="D363" s="1024">
        <v>5</v>
      </c>
      <c r="E363" s="1025">
        <f t="shared" si="16"/>
        <v>57466</v>
      </c>
      <c r="F363" s="1026" t="s">
        <v>11326</v>
      </c>
      <c r="G363" s="1024" t="s">
        <v>10990</v>
      </c>
      <c r="H363" s="1024"/>
      <c r="I363" s="1024"/>
      <c r="J363" s="72" t="str">
        <f t="shared" si="15"/>
        <v>https://www.jsce.or.jp/library/open/proc/maglist2/00034/92-05.html</v>
      </c>
    </row>
    <row r="364" spans="1:10">
      <c r="A364" s="1023">
        <v>2007</v>
      </c>
      <c r="B364" s="1023" t="str">
        <f t="shared" si="17"/>
        <v>92-06</v>
      </c>
      <c r="C364" s="1024">
        <v>92</v>
      </c>
      <c r="D364" s="1024">
        <v>6</v>
      </c>
      <c r="E364" s="1025">
        <f t="shared" si="16"/>
        <v>57497</v>
      </c>
      <c r="F364" s="1026" t="s">
        <v>11327</v>
      </c>
      <c r="G364" s="1024" t="s">
        <v>10990</v>
      </c>
      <c r="H364" s="1024"/>
      <c r="I364" s="1024"/>
      <c r="J364" s="72" t="str">
        <f t="shared" si="15"/>
        <v>https://www.jsce.or.jp/library/open/proc/maglist2/00034/92-06.html</v>
      </c>
    </row>
    <row r="365" spans="1:10">
      <c r="A365" s="1023">
        <v>2007</v>
      </c>
      <c r="B365" s="1023" t="str">
        <f t="shared" si="17"/>
        <v>92-07</v>
      </c>
      <c r="C365" s="1024">
        <v>92</v>
      </c>
      <c r="D365" s="1024">
        <v>7</v>
      </c>
      <c r="E365" s="1025">
        <f t="shared" si="16"/>
        <v>57527</v>
      </c>
      <c r="F365" s="1026" t="s">
        <v>11328</v>
      </c>
      <c r="G365" s="1024"/>
      <c r="H365" s="1024"/>
      <c r="I365" s="1024" t="s">
        <v>10990</v>
      </c>
      <c r="J365" s="72" t="str">
        <f t="shared" si="15"/>
        <v>https://www.jsce.or.jp/library/open/proc/maglist2/00034/92-07.html</v>
      </c>
    </row>
    <row r="366" spans="1:10">
      <c r="A366" s="1023">
        <v>2007</v>
      </c>
      <c r="B366" s="1023" t="str">
        <f t="shared" si="17"/>
        <v>92-08</v>
      </c>
      <c r="C366" s="1024">
        <v>92</v>
      </c>
      <c r="D366" s="1024">
        <v>8</v>
      </c>
      <c r="E366" s="1025">
        <f t="shared" si="16"/>
        <v>57558</v>
      </c>
      <c r="F366" s="1026" t="s">
        <v>11329</v>
      </c>
      <c r="G366" s="1024"/>
      <c r="H366" s="1024"/>
      <c r="I366" s="1024" t="s">
        <v>10990</v>
      </c>
      <c r="J366" s="72" t="str">
        <f t="shared" si="15"/>
        <v>https://www.jsce.or.jp/library/open/proc/maglist2/00034/92-08.html</v>
      </c>
    </row>
    <row r="367" spans="1:10">
      <c r="A367" s="1023">
        <v>2007</v>
      </c>
      <c r="B367" s="1023" t="str">
        <f t="shared" si="17"/>
        <v>92-09</v>
      </c>
      <c r="C367" s="1024">
        <v>92</v>
      </c>
      <c r="D367" s="1024">
        <v>9</v>
      </c>
      <c r="E367" s="1025">
        <f t="shared" si="16"/>
        <v>57589</v>
      </c>
      <c r="F367" s="1026" t="s">
        <v>11330</v>
      </c>
      <c r="G367" s="1024" t="s">
        <v>10990</v>
      </c>
      <c r="H367" s="1024"/>
      <c r="I367" s="1024"/>
      <c r="J367" s="72" t="str">
        <f t="shared" si="15"/>
        <v>https://www.jsce.or.jp/library/open/proc/maglist2/00034/92-09.html</v>
      </c>
    </row>
    <row r="368" spans="1:10">
      <c r="A368" s="1023">
        <v>2007</v>
      </c>
      <c r="B368" s="1023" t="str">
        <f t="shared" si="17"/>
        <v>92-10</v>
      </c>
      <c r="C368" s="1024">
        <v>92</v>
      </c>
      <c r="D368" s="1024">
        <v>10</v>
      </c>
      <c r="E368" s="1025">
        <f t="shared" si="16"/>
        <v>57619</v>
      </c>
      <c r="F368" s="1026" t="s">
        <v>11331</v>
      </c>
      <c r="G368" s="1024" t="s">
        <v>10990</v>
      </c>
      <c r="H368" s="1024"/>
      <c r="I368" s="1024"/>
      <c r="J368" s="72" t="str">
        <f t="shared" si="15"/>
        <v>https://www.jsce.or.jp/library/open/proc/maglist2/00034/92-10.html</v>
      </c>
    </row>
    <row r="369" spans="1:10">
      <c r="A369" s="1023">
        <v>2007</v>
      </c>
      <c r="B369" s="1023" t="str">
        <f t="shared" si="17"/>
        <v>92-11</v>
      </c>
      <c r="C369" s="1024">
        <v>92</v>
      </c>
      <c r="D369" s="1024">
        <v>11</v>
      </c>
      <c r="E369" s="1025">
        <f t="shared" si="16"/>
        <v>57650</v>
      </c>
      <c r="F369" s="1026" t="s">
        <v>11332</v>
      </c>
      <c r="G369" s="1024" t="s">
        <v>10990</v>
      </c>
      <c r="H369" s="1024"/>
      <c r="I369" s="1024"/>
      <c r="J369" s="72" t="str">
        <f t="shared" si="15"/>
        <v>https://www.jsce.or.jp/library/open/proc/maglist2/00034/92-11.html</v>
      </c>
    </row>
    <row r="370" spans="1:10">
      <c r="A370" s="1023">
        <v>2007</v>
      </c>
      <c r="B370" s="1023" t="str">
        <f t="shared" si="17"/>
        <v>92-12</v>
      </c>
      <c r="C370" s="1024">
        <v>92</v>
      </c>
      <c r="D370" s="1024">
        <v>12</v>
      </c>
      <c r="E370" s="1025">
        <f t="shared" si="16"/>
        <v>57680</v>
      </c>
      <c r="F370" s="1026" t="s">
        <v>11333</v>
      </c>
      <c r="G370" s="1024" t="s">
        <v>10990</v>
      </c>
      <c r="H370" s="1024" t="s">
        <v>10990</v>
      </c>
      <c r="I370" s="1024"/>
      <c r="J370" s="72" t="str">
        <f t="shared" si="15"/>
        <v>https://www.jsce.or.jp/library/open/proc/maglist2/00034/92-12.html</v>
      </c>
    </row>
    <row r="371" spans="1:10">
      <c r="A371" s="1023">
        <v>2008</v>
      </c>
      <c r="B371" s="1023" t="str">
        <f t="shared" si="17"/>
        <v>93-01</v>
      </c>
      <c r="C371" s="1024">
        <v>93</v>
      </c>
      <c r="D371" s="1024">
        <v>1</v>
      </c>
      <c r="E371" s="1025">
        <f t="shared" si="16"/>
        <v>57711</v>
      </c>
      <c r="F371" s="1026" t="s">
        <v>11334</v>
      </c>
      <c r="G371" s="1024"/>
      <c r="H371" s="1024"/>
      <c r="I371" s="1024" t="s">
        <v>10990</v>
      </c>
      <c r="J371" s="72" t="str">
        <f t="shared" si="15"/>
        <v>https://www.jsce.or.jp/library/open/proc/maglist2/00034/93-01.html</v>
      </c>
    </row>
    <row r="372" spans="1:10">
      <c r="A372" s="1023">
        <v>2008</v>
      </c>
      <c r="B372" s="1023" t="str">
        <f t="shared" si="17"/>
        <v>93-02</v>
      </c>
      <c r="C372" s="1024">
        <v>93</v>
      </c>
      <c r="D372" s="1024">
        <v>2</v>
      </c>
      <c r="E372" s="1025">
        <f t="shared" si="16"/>
        <v>57742</v>
      </c>
      <c r="F372" s="1026" t="s">
        <v>11335</v>
      </c>
      <c r="G372" s="1024" t="s">
        <v>10990</v>
      </c>
      <c r="H372" s="1024"/>
      <c r="I372" s="1024"/>
      <c r="J372" s="72" t="str">
        <f t="shared" si="15"/>
        <v>https://www.jsce.or.jp/library/open/proc/maglist2/00034/93-02.html</v>
      </c>
    </row>
    <row r="373" spans="1:10">
      <c r="A373" s="1023">
        <v>2008</v>
      </c>
      <c r="B373" s="1023" t="str">
        <f t="shared" si="17"/>
        <v>93-03</v>
      </c>
      <c r="C373" s="1024">
        <v>93</v>
      </c>
      <c r="D373" s="1024">
        <v>3</v>
      </c>
      <c r="E373" s="1025">
        <f t="shared" si="16"/>
        <v>57770</v>
      </c>
      <c r="F373" s="1026" t="s">
        <v>11336</v>
      </c>
      <c r="G373" s="1024"/>
      <c r="H373" s="1024" t="s">
        <v>10990</v>
      </c>
      <c r="I373" s="1024" t="s">
        <v>10990</v>
      </c>
      <c r="J373" s="72" t="str">
        <f t="shared" si="15"/>
        <v>https://www.jsce.or.jp/library/open/proc/maglist2/00034/93-03.html</v>
      </c>
    </row>
    <row r="374" spans="1:10">
      <c r="A374" s="1023">
        <v>2008</v>
      </c>
      <c r="B374" s="1023" t="str">
        <f t="shared" si="17"/>
        <v>93-04</v>
      </c>
      <c r="C374" s="1024">
        <v>93</v>
      </c>
      <c r="D374" s="1024">
        <v>4</v>
      </c>
      <c r="E374" s="1025">
        <f t="shared" si="16"/>
        <v>57801</v>
      </c>
      <c r="F374" s="1026" t="s">
        <v>11337</v>
      </c>
      <c r="G374" s="1024" t="s">
        <v>10990</v>
      </c>
      <c r="H374" s="1024"/>
      <c r="I374" s="1024"/>
      <c r="J374" s="72" t="str">
        <f t="shared" si="15"/>
        <v>https://www.jsce.or.jp/library/open/proc/maglist2/00034/93-04.html</v>
      </c>
    </row>
    <row r="375" spans="1:10">
      <c r="A375" s="1023">
        <v>2008</v>
      </c>
      <c r="B375" s="1023" t="str">
        <f t="shared" si="17"/>
        <v>93-05</v>
      </c>
      <c r="C375" s="1024">
        <v>93</v>
      </c>
      <c r="D375" s="1024">
        <v>5</v>
      </c>
      <c r="E375" s="1025">
        <f t="shared" si="16"/>
        <v>57831</v>
      </c>
      <c r="F375" s="1026" t="s">
        <v>11338</v>
      </c>
      <c r="G375" s="1024" t="s">
        <v>10990</v>
      </c>
      <c r="H375" s="1024"/>
      <c r="I375" s="1024"/>
      <c r="J375" s="72" t="str">
        <f t="shared" si="15"/>
        <v>https://www.jsce.or.jp/library/open/proc/maglist2/00034/93-05.html</v>
      </c>
    </row>
    <row r="376" spans="1:10">
      <c r="A376" s="1023">
        <v>2008</v>
      </c>
      <c r="B376" s="1023" t="str">
        <f t="shared" si="17"/>
        <v>93-06</v>
      </c>
      <c r="C376" s="1024">
        <v>93</v>
      </c>
      <c r="D376" s="1024">
        <v>6</v>
      </c>
      <c r="E376" s="1025">
        <f t="shared" si="16"/>
        <v>57862</v>
      </c>
      <c r="F376" s="1026" t="s">
        <v>11339</v>
      </c>
      <c r="G376" s="1024"/>
      <c r="H376" s="1024"/>
      <c r="I376" s="1024" t="s">
        <v>10990</v>
      </c>
      <c r="J376" s="72" t="str">
        <f t="shared" si="15"/>
        <v>https://www.jsce.or.jp/library/open/proc/maglist2/00034/93-06.html</v>
      </c>
    </row>
    <row r="377" spans="1:10">
      <c r="A377" s="1023">
        <v>2008</v>
      </c>
      <c r="B377" s="1023" t="str">
        <f t="shared" si="17"/>
        <v>93-07</v>
      </c>
      <c r="C377" s="1024">
        <v>93</v>
      </c>
      <c r="D377" s="1024">
        <v>7</v>
      </c>
      <c r="E377" s="1025">
        <f t="shared" si="16"/>
        <v>57892</v>
      </c>
      <c r="F377" s="1026" t="s">
        <v>11340</v>
      </c>
      <c r="G377" s="1024" t="s">
        <v>10990</v>
      </c>
      <c r="H377" s="1024" t="s">
        <v>10990</v>
      </c>
      <c r="I377" s="1024"/>
      <c r="J377" s="72" t="str">
        <f t="shared" si="15"/>
        <v>https://www.jsce.or.jp/library/open/proc/maglist2/00034/93-07.html</v>
      </c>
    </row>
    <row r="378" spans="1:10">
      <c r="A378" s="1023">
        <v>2008</v>
      </c>
      <c r="B378" s="1023" t="str">
        <f t="shared" si="17"/>
        <v>93-08</v>
      </c>
      <c r="C378" s="1024">
        <v>93</v>
      </c>
      <c r="D378" s="1024">
        <v>8</v>
      </c>
      <c r="E378" s="1025">
        <f t="shared" si="16"/>
        <v>57923</v>
      </c>
      <c r="F378" s="1026" t="s">
        <v>11341</v>
      </c>
      <c r="G378" s="1024" t="s">
        <v>10990</v>
      </c>
      <c r="H378" s="1024"/>
      <c r="I378" s="1024"/>
      <c r="J378" s="72" t="str">
        <f t="shared" si="15"/>
        <v>https://www.jsce.or.jp/library/open/proc/maglist2/00034/93-08.html</v>
      </c>
    </row>
    <row r="379" spans="1:10">
      <c r="A379" s="1023">
        <v>2008</v>
      </c>
      <c r="B379" s="1023" t="str">
        <f t="shared" si="17"/>
        <v>93-09</v>
      </c>
      <c r="C379" s="1024">
        <v>93</v>
      </c>
      <c r="D379" s="1024">
        <v>9</v>
      </c>
      <c r="E379" s="1025">
        <f t="shared" si="16"/>
        <v>57954</v>
      </c>
      <c r="F379" s="1026" t="s">
        <v>11342</v>
      </c>
      <c r="G379" s="1024" t="s">
        <v>10990</v>
      </c>
      <c r="H379" s="1024"/>
      <c r="I379" s="1024"/>
      <c r="J379" s="72" t="str">
        <f t="shared" si="15"/>
        <v>https://www.jsce.or.jp/library/open/proc/maglist2/00034/93-09.html</v>
      </c>
    </row>
    <row r="380" spans="1:10">
      <c r="A380" s="1023">
        <v>2008</v>
      </c>
      <c r="B380" s="1023" t="str">
        <f t="shared" si="17"/>
        <v>93-10</v>
      </c>
      <c r="C380" s="1024">
        <v>93</v>
      </c>
      <c r="D380" s="1024">
        <v>10</v>
      </c>
      <c r="E380" s="1025">
        <f t="shared" si="16"/>
        <v>57984</v>
      </c>
      <c r="F380" s="1026" t="s">
        <v>11343</v>
      </c>
      <c r="G380" s="1024"/>
      <c r="H380" s="1024" t="s">
        <v>10990</v>
      </c>
      <c r="I380" s="1024"/>
      <c r="J380" s="72" t="str">
        <f t="shared" si="15"/>
        <v>https://www.jsce.or.jp/library/open/proc/maglist2/00034/93-10.html</v>
      </c>
    </row>
    <row r="381" spans="1:10">
      <c r="A381" s="1023">
        <v>2008</v>
      </c>
      <c r="B381" s="1023" t="str">
        <f t="shared" si="17"/>
        <v>93-11</v>
      </c>
      <c r="C381" s="1024">
        <v>93</v>
      </c>
      <c r="D381" s="1024">
        <v>11</v>
      </c>
      <c r="E381" s="1025">
        <f t="shared" si="16"/>
        <v>58015</v>
      </c>
      <c r="F381" s="1026" t="s">
        <v>11344</v>
      </c>
      <c r="G381" s="1024" t="s">
        <v>10990</v>
      </c>
      <c r="H381" s="1024"/>
      <c r="I381" s="1024"/>
      <c r="J381" s="72" t="str">
        <f t="shared" si="15"/>
        <v>https://www.jsce.or.jp/library/open/proc/maglist2/00034/93-11.html</v>
      </c>
    </row>
    <row r="382" spans="1:10">
      <c r="A382" s="1023">
        <v>2008</v>
      </c>
      <c r="B382" s="1023" t="str">
        <f t="shared" si="17"/>
        <v>93-12</v>
      </c>
      <c r="C382" s="1024">
        <v>93</v>
      </c>
      <c r="D382" s="1024">
        <v>12</v>
      </c>
      <c r="E382" s="1025">
        <f t="shared" si="16"/>
        <v>58045</v>
      </c>
      <c r="F382" s="1026" t="s">
        <v>11345</v>
      </c>
      <c r="G382" s="1024" t="s">
        <v>10990</v>
      </c>
      <c r="H382" s="1024"/>
      <c r="I382" s="1024"/>
      <c r="J382" s="72" t="str">
        <f t="shared" si="15"/>
        <v>https://www.jsce.or.jp/library/open/proc/maglist2/00034/93-12.html</v>
      </c>
    </row>
    <row r="383" spans="1:10">
      <c r="A383" s="1023">
        <v>2009</v>
      </c>
      <c r="B383" s="1023" t="str">
        <f t="shared" si="17"/>
        <v>94-01</v>
      </c>
      <c r="C383" s="1024">
        <v>94</v>
      </c>
      <c r="D383" s="1024">
        <v>1</v>
      </c>
      <c r="E383" s="1025">
        <f t="shared" si="16"/>
        <v>58076</v>
      </c>
      <c r="F383" s="1026" t="s">
        <v>11346</v>
      </c>
      <c r="G383" s="1024" t="s">
        <v>10990</v>
      </c>
      <c r="H383" s="1024"/>
      <c r="I383" s="1024"/>
      <c r="J383" s="72" t="str">
        <f t="shared" si="15"/>
        <v>https://www.jsce.or.jp/library/open/proc/maglist2/00034/94-01.html</v>
      </c>
    </row>
    <row r="384" spans="1:10">
      <c r="A384" s="1023">
        <v>2009</v>
      </c>
      <c r="B384" s="1023" t="str">
        <f t="shared" si="17"/>
        <v>94-02</v>
      </c>
      <c r="C384" s="1024">
        <v>94</v>
      </c>
      <c r="D384" s="1024">
        <v>2</v>
      </c>
      <c r="E384" s="1025">
        <f t="shared" si="16"/>
        <v>58107</v>
      </c>
      <c r="F384" s="1026" t="s">
        <v>11347</v>
      </c>
      <c r="G384" s="1024"/>
      <c r="H384" s="1024" t="s">
        <v>10990</v>
      </c>
      <c r="I384" s="1024"/>
      <c r="J384" s="72" t="str">
        <f t="shared" si="15"/>
        <v>https://www.jsce.or.jp/library/open/proc/maglist2/00034/94-02.html</v>
      </c>
    </row>
    <row r="385" spans="1:10">
      <c r="A385" s="1023">
        <v>2009</v>
      </c>
      <c r="B385" s="1023" t="str">
        <f t="shared" si="17"/>
        <v>94-03</v>
      </c>
      <c r="C385" s="1024">
        <v>94</v>
      </c>
      <c r="D385" s="1024">
        <v>3</v>
      </c>
      <c r="E385" s="1025">
        <f t="shared" si="16"/>
        <v>58135</v>
      </c>
      <c r="F385" s="1026" t="s">
        <v>11348</v>
      </c>
      <c r="G385" s="1024"/>
      <c r="H385" s="1024"/>
      <c r="I385" s="1024"/>
      <c r="J385" s="72" t="str">
        <f t="shared" si="15"/>
        <v>https://www.jsce.or.jp/library/open/proc/maglist2/00034/94-03.html</v>
      </c>
    </row>
    <row r="386" spans="1:10">
      <c r="A386" s="1023">
        <v>2009</v>
      </c>
      <c r="B386" s="1023" t="str">
        <f t="shared" si="17"/>
        <v>94-04</v>
      </c>
      <c r="C386" s="1024">
        <v>94</v>
      </c>
      <c r="D386" s="1024">
        <v>4</v>
      </c>
      <c r="E386" s="1025">
        <f t="shared" si="16"/>
        <v>58166</v>
      </c>
      <c r="F386" s="1026" t="s">
        <v>11349</v>
      </c>
      <c r="G386" s="1024" t="s">
        <v>10990</v>
      </c>
      <c r="H386" s="1024" t="s">
        <v>10990</v>
      </c>
      <c r="I386" s="1024"/>
      <c r="J386" s="72" t="str">
        <f t="shared" si="15"/>
        <v>https://www.jsce.or.jp/library/open/proc/maglist2/00034/94-04.html</v>
      </c>
    </row>
    <row r="387" spans="1:10">
      <c r="A387" s="1023">
        <v>2009</v>
      </c>
      <c r="B387" s="1023" t="str">
        <f t="shared" si="17"/>
        <v>94-05</v>
      </c>
      <c r="C387" s="1024">
        <v>94</v>
      </c>
      <c r="D387" s="1024">
        <v>5</v>
      </c>
      <c r="E387" s="1025">
        <f t="shared" si="16"/>
        <v>58196</v>
      </c>
      <c r="F387" s="1026" t="s">
        <v>11350</v>
      </c>
      <c r="G387" s="1024" t="s">
        <v>10990</v>
      </c>
      <c r="H387" s="1024"/>
      <c r="I387" s="1024"/>
      <c r="J387" s="72" t="str">
        <f t="shared" si="15"/>
        <v>https://www.jsce.or.jp/library/open/proc/maglist2/00034/94-05.html</v>
      </c>
    </row>
    <row r="388" spans="1:10">
      <c r="A388" s="1023">
        <v>2009</v>
      </c>
      <c r="B388" s="1023" t="str">
        <f t="shared" si="17"/>
        <v>94-06</v>
      </c>
      <c r="C388" s="1024">
        <v>94</v>
      </c>
      <c r="D388" s="1024">
        <v>6</v>
      </c>
      <c r="E388" s="1025">
        <f t="shared" si="16"/>
        <v>58227</v>
      </c>
      <c r="F388" s="1026" t="s">
        <v>11351</v>
      </c>
      <c r="G388" s="1024" t="s">
        <v>10990</v>
      </c>
      <c r="H388" s="1024"/>
      <c r="I388" s="1024"/>
      <c r="J388" s="72" t="str">
        <f t="shared" si="15"/>
        <v>https://www.jsce.or.jp/library/open/proc/maglist2/00034/94-06.html</v>
      </c>
    </row>
    <row r="389" spans="1:10">
      <c r="A389" s="1023">
        <v>2009</v>
      </c>
      <c r="B389" s="1023" t="str">
        <f t="shared" si="17"/>
        <v>94-07</v>
      </c>
      <c r="C389" s="1024">
        <v>94</v>
      </c>
      <c r="D389" s="1024">
        <v>7</v>
      </c>
      <c r="E389" s="1025">
        <f t="shared" si="16"/>
        <v>58257</v>
      </c>
      <c r="F389" s="1026" t="s">
        <v>11352</v>
      </c>
      <c r="G389" s="1024" t="s">
        <v>10990</v>
      </c>
      <c r="H389" s="1024"/>
      <c r="I389" s="1024"/>
      <c r="J389" s="72" t="str">
        <f t="shared" si="15"/>
        <v>https://www.jsce.or.jp/library/open/proc/maglist2/00034/94-07.html</v>
      </c>
    </row>
    <row r="390" spans="1:10">
      <c r="A390" s="1023">
        <v>2009</v>
      </c>
      <c r="B390" s="1023" t="str">
        <f t="shared" si="17"/>
        <v>94-08</v>
      </c>
      <c r="C390" s="1024">
        <v>94</v>
      </c>
      <c r="D390" s="1024">
        <v>8</v>
      </c>
      <c r="E390" s="1025">
        <f t="shared" si="16"/>
        <v>58288</v>
      </c>
      <c r="F390" s="1026" t="s">
        <v>11353</v>
      </c>
      <c r="G390" s="1024" t="s">
        <v>10990</v>
      </c>
      <c r="H390" s="1024" t="s">
        <v>10990</v>
      </c>
      <c r="I390" s="1024"/>
      <c r="J390" s="72" t="str">
        <f t="shared" si="15"/>
        <v>https://www.jsce.or.jp/library/open/proc/maglist2/00034/94-08.html</v>
      </c>
    </row>
    <row r="391" spans="1:10">
      <c r="A391" s="1023">
        <v>2009</v>
      </c>
      <c r="B391" s="1023" t="str">
        <f t="shared" si="17"/>
        <v>94-09</v>
      </c>
      <c r="C391" s="1024">
        <v>94</v>
      </c>
      <c r="D391" s="1024">
        <v>9</v>
      </c>
      <c r="E391" s="1025">
        <f t="shared" si="16"/>
        <v>58319</v>
      </c>
      <c r="F391" s="1026" t="s">
        <v>11354</v>
      </c>
      <c r="G391" s="1024" t="s">
        <v>10990</v>
      </c>
      <c r="H391" s="1024" t="s">
        <v>10990</v>
      </c>
      <c r="I391" s="1024"/>
      <c r="J391" s="72" t="str">
        <f t="shared" si="15"/>
        <v>https://www.jsce.or.jp/library/open/proc/maglist2/00034/94-09.html</v>
      </c>
    </row>
    <row r="392" spans="1:10">
      <c r="A392" s="1023">
        <v>2009</v>
      </c>
      <c r="B392" s="1023" t="str">
        <f t="shared" si="17"/>
        <v>94-10</v>
      </c>
      <c r="C392" s="1024">
        <v>94</v>
      </c>
      <c r="D392" s="1024">
        <v>10</v>
      </c>
      <c r="E392" s="1025">
        <f t="shared" si="16"/>
        <v>58349</v>
      </c>
      <c r="F392" s="1026" t="s">
        <v>11355</v>
      </c>
      <c r="G392" s="1024"/>
      <c r="H392" s="1024" t="s">
        <v>10990</v>
      </c>
      <c r="I392" s="1024"/>
      <c r="J392" s="72" t="str">
        <f t="shared" si="15"/>
        <v>https://www.jsce.or.jp/library/open/proc/maglist2/00034/94-10.html</v>
      </c>
    </row>
    <row r="393" spans="1:10">
      <c r="A393" s="1023">
        <v>2009</v>
      </c>
      <c r="B393" s="1023" t="str">
        <f t="shared" si="17"/>
        <v>94-11</v>
      </c>
      <c r="C393" s="1024">
        <v>94</v>
      </c>
      <c r="D393" s="1024">
        <v>11</v>
      </c>
      <c r="E393" s="1025">
        <f t="shared" si="16"/>
        <v>58380</v>
      </c>
      <c r="F393" s="1026" t="s">
        <v>11356</v>
      </c>
      <c r="G393" s="1024" t="s">
        <v>10990</v>
      </c>
      <c r="H393" s="1024"/>
      <c r="I393" s="1024"/>
      <c r="J393" s="72" t="str">
        <f t="shared" si="15"/>
        <v>https://www.jsce.or.jp/library/open/proc/maglist2/00034/94-11.html</v>
      </c>
    </row>
    <row r="394" spans="1:10">
      <c r="A394" s="1023">
        <v>2009</v>
      </c>
      <c r="B394" s="1023" t="str">
        <f t="shared" si="17"/>
        <v>94-12</v>
      </c>
      <c r="C394" s="1024">
        <v>94</v>
      </c>
      <c r="D394" s="1024">
        <v>12</v>
      </c>
      <c r="E394" s="1025">
        <f t="shared" si="16"/>
        <v>58410</v>
      </c>
      <c r="F394" s="1026" t="s">
        <v>11357</v>
      </c>
      <c r="G394" s="1024"/>
      <c r="H394" s="1024"/>
      <c r="I394" s="1024" t="s">
        <v>10990</v>
      </c>
      <c r="J394" s="72" t="str">
        <f t="shared" si="15"/>
        <v>https://www.jsce.or.jp/library/open/proc/maglist2/00034/94-12.html</v>
      </c>
    </row>
    <row r="395" spans="1:10">
      <c r="A395" s="1023">
        <v>2010</v>
      </c>
      <c r="B395" s="1023" t="str">
        <f t="shared" si="17"/>
        <v>95-01</v>
      </c>
      <c r="C395" s="1024">
        <v>95</v>
      </c>
      <c r="D395" s="1024">
        <v>1</v>
      </c>
      <c r="E395" s="1025">
        <f t="shared" si="16"/>
        <v>58441</v>
      </c>
      <c r="F395" s="1026" t="s">
        <v>11358</v>
      </c>
      <c r="G395" s="1024"/>
      <c r="H395" s="1024" t="s">
        <v>10990</v>
      </c>
      <c r="I395" s="1024"/>
      <c r="J395" s="72" t="str">
        <f t="shared" si="15"/>
        <v>https://www.jsce.or.jp/library/open/proc/maglist2/00034/95-01.html</v>
      </c>
    </row>
    <row r="396" spans="1:10">
      <c r="A396" s="1023">
        <v>2010</v>
      </c>
      <c r="B396" s="1023" t="str">
        <f t="shared" si="17"/>
        <v>95-02</v>
      </c>
      <c r="C396" s="1024">
        <v>95</v>
      </c>
      <c r="D396" s="1024">
        <v>2</v>
      </c>
      <c r="E396" s="1025">
        <f t="shared" si="16"/>
        <v>58472</v>
      </c>
      <c r="F396" s="1026" t="s">
        <v>11359</v>
      </c>
      <c r="G396" s="1024" t="s">
        <v>10990</v>
      </c>
      <c r="H396" s="1024"/>
      <c r="I396" s="1024"/>
      <c r="J396" s="72" t="str">
        <f t="shared" ref="J396:J459" si="18">HYPERLINK("https://www.jsce.or.jp/library/open/proc/maglist2/00034/"&amp;B396&amp;".html")</f>
        <v>https://www.jsce.or.jp/library/open/proc/maglist2/00034/95-02.html</v>
      </c>
    </row>
    <row r="397" spans="1:10">
      <c r="A397" s="1023">
        <v>2010</v>
      </c>
      <c r="B397" s="1023" t="str">
        <f t="shared" si="17"/>
        <v>95-03</v>
      </c>
      <c r="C397" s="1024">
        <v>95</v>
      </c>
      <c r="D397" s="1024">
        <v>3</v>
      </c>
      <c r="E397" s="1025">
        <f t="shared" ref="E397:E460" si="19">DATE(A397+50,D397,1)</f>
        <v>58501</v>
      </c>
      <c r="F397" s="1026" t="s">
        <v>11360</v>
      </c>
      <c r="G397" s="1024" t="s">
        <v>10990</v>
      </c>
      <c r="H397" s="1024"/>
      <c r="I397" s="1024"/>
      <c r="J397" s="72" t="str">
        <f t="shared" si="18"/>
        <v>https://www.jsce.or.jp/library/open/proc/maglist2/00034/95-03.html</v>
      </c>
    </row>
    <row r="398" spans="1:10">
      <c r="A398" s="1023">
        <v>2010</v>
      </c>
      <c r="B398" s="1023" t="str">
        <f t="shared" ref="B398:B461" si="20">C398&amp;"-"&amp;IF(LEN(D398)=2,D398,"0"&amp;D398)</f>
        <v>95-04</v>
      </c>
      <c r="C398" s="1024">
        <v>95</v>
      </c>
      <c r="D398" s="1024">
        <v>4</v>
      </c>
      <c r="E398" s="1025">
        <f t="shared" si="19"/>
        <v>58532</v>
      </c>
      <c r="F398" s="1026" t="s">
        <v>11361</v>
      </c>
      <c r="G398" s="1024"/>
      <c r="H398" s="1024" t="s">
        <v>10990</v>
      </c>
      <c r="I398" s="1024"/>
      <c r="J398" s="72" t="str">
        <f t="shared" si="18"/>
        <v>https://www.jsce.or.jp/library/open/proc/maglist2/00034/95-04.html</v>
      </c>
    </row>
    <row r="399" spans="1:10">
      <c r="A399" s="1023">
        <v>2010</v>
      </c>
      <c r="B399" s="1023" t="str">
        <f t="shared" si="20"/>
        <v>95-05</v>
      </c>
      <c r="C399" s="1024">
        <v>95</v>
      </c>
      <c r="D399" s="1024">
        <v>5</v>
      </c>
      <c r="E399" s="1025">
        <f t="shared" si="19"/>
        <v>58562</v>
      </c>
      <c r="F399" s="1026" t="s">
        <v>11362</v>
      </c>
      <c r="G399" s="1024" t="s">
        <v>10990</v>
      </c>
      <c r="H399" s="1024"/>
      <c r="I399" s="1024"/>
      <c r="J399" s="72" t="str">
        <f t="shared" si="18"/>
        <v>https://www.jsce.or.jp/library/open/proc/maglist2/00034/95-05.html</v>
      </c>
    </row>
    <row r="400" spans="1:10">
      <c r="A400" s="1023">
        <v>2010</v>
      </c>
      <c r="B400" s="1023" t="str">
        <f t="shared" si="20"/>
        <v>95-06</v>
      </c>
      <c r="C400" s="1024">
        <v>95</v>
      </c>
      <c r="D400" s="1024">
        <v>6</v>
      </c>
      <c r="E400" s="1025">
        <f t="shared" si="19"/>
        <v>58593</v>
      </c>
      <c r="F400" s="1026" t="s">
        <v>11363</v>
      </c>
      <c r="G400" s="1024" t="s">
        <v>10990</v>
      </c>
      <c r="H400" s="1024"/>
      <c r="I400" s="1024"/>
      <c r="J400" s="72" t="str">
        <f t="shared" si="18"/>
        <v>https://www.jsce.or.jp/library/open/proc/maglist2/00034/95-06.html</v>
      </c>
    </row>
    <row r="401" spans="1:10">
      <c r="A401" s="1023">
        <v>2010</v>
      </c>
      <c r="B401" s="1023" t="str">
        <f t="shared" si="20"/>
        <v>95-07</v>
      </c>
      <c r="C401" s="1024">
        <v>95</v>
      </c>
      <c r="D401" s="1024">
        <v>7</v>
      </c>
      <c r="E401" s="1025">
        <f t="shared" si="19"/>
        <v>58623</v>
      </c>
      <c r="F401" s="1026" t="s">
        <v>11364</v>
      </c>
      <c r="G401" s="1024"/>
      <c r="H401" s="1024"/>
      <c r="I401" s="1024" t="s">
        <v>10990</v>
      </c>
      <c r="J401" s="72" t="str">
        <f t="shared" si="18"/>
        <v>https://www.jsce.or.jp/library/open/proc/maglist2/00034/95-07.html</v>
      </c>
    </row>
    <row r="402" spans="1:10">
      <c r="A402" s="1023">
        <v>2010</v>
      </c>
      <c r="B402" s="1023" t="str">
        <f t="shared" si="20"/>
        <v>95-08</v>
      </c>
      <c r="C402" s="1024">
        <v>95</v>
      </c>
      <c r="D402" s="1024">
        <v>8</v>
      </c>
      <c r="E402" s="1025">
        <f t="shared" si="19"/>
        <v>58654</v>
      </c>
      <c r="F402" s="1026" t="s">
        <v>11365</v>
      </c>
      <c r="G402" s="1024" t="s">
        <v>10990</v>
      </c>
      <c r="H402" s="1024"/>
      <c r="I402" s="1024"/>
      <c r="J402" s="72" t="str">
        <f t="shared" si="18"/>
        <v>https://www.jsce.or.jp/library/open/proc/maglist2/00034/95-08.html</v>
      </c>
    </row>
    <row r="403" spans="1:10">
      <c r="A403" s="1023">
        <v>2010</v>
      </c>
      <c r="B403" s="1023" t="str">
        <f t="shared" si="20"/>
        <v>95-09</v>
      </c>
      <c r="C403" s="1024">
        <v>95</v>
      </c>
      <c r="D403" s="1024">
        <v>9</v>
      </c>
      <c r="E403" s="1025">
        <f t="shared" si="19"/>
        <v>58685</v>
      </c>
      <c r="F403" s="1026" t="s">
        <v>11366</v>
      </c>
      <c r="G403" s="1024" t="s">
        <v>10990</v>
      </c>
      <c r="H403" s="1024"/>
      <c r="I403" s="1024"/>
      <c r="J403" s="72" t="str">
        <f t="shared" si="18"/>
        <v>https://www.jsce.or.jp/library/open/proc/maglist2/00034/95-09.html</v>
      </c>
    </row>
    <row r="404" spans="1:10">
      <c r="A404" s="1023">
        <v>2010</v>
      </c>
      <c r="B404" s="1023" t="str">
        <f t="shared" si="20"/>
        <v>95-10</v>
      </c>
      <c r="C404" s="1024">
        <v>95</v>
      </c>
      <c r="D404" s="1024">
        <v>10</v>
      </c>
      <c r="E404" s="1025">
        <f t="shared" si="19"/>
        <v>58715</v>
      </c>
      <c r="F404" s="1026" t="s">
        <v>11367</v>
      </c>
      <c r="G404" s="1024" t="s">
        <v>10990</v>
      </c>
      <c r="H404" s="1024"/>
      <c r="I404" s="1024"/>
      <c r="J404" s="72" t="str">
        <f t="shared" si="18"/>
        <v>https://www.jsce.or.jp/library/open/proc/maglist2/00034/95-10.html</v>
      </c>
    </row>
    <row r="405" spans="1:10">
      <c r="A405" s="1023">
        <v>2010</v>
      </c>
      <c r="B405" s="1023" t="str">
        <f t="shared" si="20"/>
        <v>95-11</v>
      </c>
      <c r="C405" s="1024">
        <v>95</v>
      </c>
      <c r="D405" s="1024">
        <v>11</v>
      </c>
      <c r="E405" s="1025">
        <f t="shared" si="19"/>
        <v>58746</v>
      </c>
      <c r="F405" s="1026" t="s">
        <v>11368</v>
      </c>
      <c r="G405" s="1024" t="s">
        <v>10990</v>
      </c>
      <c r="H405" s="1024"/>
      <c r="I405" s="1024"/>
      <c r="J405" s="72" t="str">
        <f t="shared" si="18"/>
        <v>https://www.jsce.or.jp/library/open/proc/maglist2/00034/95-11.html</v>
      </c>
    </row>
    <row r="406" spans="1:10">
      <c r="A406" s="1023">
        <v>2010</v>
      </c>
      <c r="B406" s="1023" t="str">
        <f t="shared" si="20"/>
        <v>95-12</v>
      </c>
      <c r="C406" s="1024">
        <v>95</v>
      </c>
      <c r="D406" s="1024">
        <v>12</v>
      </c>
      <c r="E406" s="1025">
        <f t="shared" si="19"/>
        <v>58776</v>
      </c>
      <c r="F406" s="1026" t="s">
        <v>11369</v>
      </c>
      <c r="G406" s="1024" t="s">
        <v>10990</v>
      </c>
      <c r="H406" s="1024" t="s">
        <v>10990</v>
      </c>
      <c r="I406" s="1024"/>
      <c r="J406" s="72" t="str">
        <f t="shared" si="18"/>
        <v>https://www.jsce.or.jp/library/open/proc/maglist2/00034/95-12.html</v>
      </c>
    </row>
    <row r="407" spans="1:10">
      <c r="A407" s="1023">
        <v>2011</v>
      </c>
      <c r="B407" s="1023" t="str">
        <f t="shared" si="20"/>
        <v>96-01</v>
      </c>
      <c r="C407" s="1024">
        <v>96</v>
      </c>
      <c r="D407" s="1024">
        <v>1</v>
      </c>
      <c r="E407" s="1025">
        <f t="shared" si="19"/>
        <v>58807</v>
      </c>
      <c r="F407" s="1026" t="s">
        <v>11370</v>
      </c>
      <c r="G407" s="1024" t="s">
        <v>10990</v>
      </c>
      <c r="H407" s="1024"/>
      <c r="I407" s="1024" t="s">
        <v>10990</v>
      </c>
      <c r="J407" s="72" t="str">
        <f t="shared" si="18"/>
        <v>https://www.jsce.or.jp/library/open/proc/maglist2/00034/96-01.html</v>
      </c>
    </row>
    <row r="408" spans="1:10">
      <c r="A408" s="1023">
        <v>2011</v>
      </c>
      <c r="B408" s="1023" t="str">
        <f t="shared" si="20"/>
        <v>96-02</v>
      </c>
      <c r="C408" s="1024">
        <v>96</v>
      </c>
      <c r="D408" s="1024">
        <v>2</v>
      </c>
      <c r="E408" s="1025">
        <f t="shared" si="19"/>
        <v>58838</v>
      </c>
      <c r="F408" s="1026" t="s">
        <v>11371</v>
      </c>
      <c r="G408" s="1024"/>
      <c r="H408" s="1024" t="s">
        <v>10990</v>
      </c>
      <c r="I408" s="1024"/>
      <c r="J408" s="72" t="str">
        <f t="shared" si="18"/>
        <v>https://www.jsce.or.jp/library/open/proc/maglist2/00034/96-02.html</v>
      </c>
    </row>
    <row r="409" spans="1:10">
      <c r="A409" s="1023">
        <v>2011</v>
      </c>
      <c r="B409" s="1023" t="str">
        <f t="shared" si="20"/>
        <v>96-03</v>
      </c>
      <c r="C409" s="1024">
        <v>96</v>
      </c>
      <c r="D409" s="1024">
        <v>3</v>
      </c>
      <c r="E409" s="1025">
        <f t="shared" si="19"/>
        <v>58866</v>
      </c>
      <c r="F409" s="1026" t="s">
        <v>11372</v>
      </c>
      <c r="G409" s="1024" t="s">
        <v>10990</v>
      </c>
      <c r="H409" s="1024"/>
      <c r="I409" s="1024"/>
      <c r="J409" s="72" t="str">
        <f t="shared" si="18"/>
        <v>https://www.jsce.or.jp/library/open/proc/maglist2/00034/96-03.html</v>
      </c>
    </row>
    <row r="410" spans="1:10">
      <c r="A410" s="1023">
        <v>2011</v>
      </c>
      <c r="B410" s="1023" t="str">
        <f t="shared" si="20"/>
        <v>96-04</v>
      </c>
      <c r="C410" s="1024">
        <v>96</v>
      </c>
      <c r="D410" s="1024">
        <v>4</v>
      </c>
      <c r="E410" s="1025">
        <f t="shared" si="19"/>
        <v>58897</v>
      </c>
      <c r="F410" s="1026" t="s">
        <v>11373</v>
      </c>
      <c r="G410" s="1024"/>
      <c r="H410" s="1024" t="s">
        <v>10990</v>
      </c>
      <c r="I410" s="1024"/>
      <c r="J410" s="72" t="str">
        <f t="shared" si="18"/>
        <v>https://www.jsce.or.jp/library/open/proc/maglist2/00034/96-04.html</v>
      </c>
    </row>
    <row r="411" spans="1:10">
      <c r="A411" s="1023">
        <v>2011</v>
      </c>
      <c r="B411" s="1023" t="str">
        <f t="shared" si="20"/>
        <v>96-05</v>
      </c>
      <c r="C411" s="1024">
        <v>96</v>
      </c>
      <c r="D411" s="1024">
        <v>5</v>
      </c>
      <c r="E411" s="1025">
        <f t="shared" si="19"/>
        <v>58927</v>
      </c>
      <c r="F411" s="1026" t="s">
        <v>11374</v>
      </c>
      <c r="G411" s="1024"/>
      <c r="H411" s="1024"/>
      <c r="I411" s="1024" t="s">
        <v>10990</v>
      </c>
      <c r="J411" s="72" t="str">
        <f t="shared" si="18"/>
        <v>https://www.jsce.or.jp/library/open/proc/maglist2/00034/96-05.html</v>
      </c>
    </row>
    <row r="412" spans="1:10" ht="30">
      <c r="A412" s="1023">
        <v>2011</v>
      </c>
      <c r="B412" s="1023" t="str">
        <f t="shared" si="20"/>
        <v>96-06</v>
      </c>
      <c r="C412" s="1024">
        <v>96</v>
      </c>
      <c r="D412" s="1024">
        <v>6</v>
      </c>
      <c r="E412" s="1025">
        <f t="shared" si="19"/>
        <v>58958</v>
      </c>
      <c r="F412" s="1027" t="s">
        <v>11405</v>
      </c>
      <c r="G412" s="1024"/>
      <c r="H412" s="1024"/>
      <c r="I412" s="1024" t="s">
        <v>10990</v>
      </c>
      <c r="J412" s="72" t="str">
        <f t="shared" si="18"/>
        <v>https://www.jsce.or.jp/library/open/proc/maglist2/00034/96-06.html</v>
      </c>
    </row>
    <row r="413" spans="1:10" ht="30">
      <c r="A413" s="1023">
        <v>2011</v>
      </c>
      <c r="B413" s="1023" t="str">
        <f t="shared" si="20"/>
        <v>96-07</v>
      </c>
      <c r="C413" s="1024">
        <v>96</v>
      </c>
      <c r="D413" s="1024">
        <v>7</v>
      </c>
      <c r="E413" s="1025">
        <f t="shared" si="19"/>
        <v>58988</v>
      </c>
      <c r="F413" s="1027" t="s">
        <v>11406</v>
      </c>
      <c r="G413" s="1024"/>
      <c r="H413" s="1024"/>
      <c r="I413" s="1024" t="s">
        <v>10990</v>
      </c>
      <c r="J413" s="72" t="str">
        <f t="shared" si="18"/>
        <v>https://www.jsce.or.jp/library/open/proc/maglist2/00034/96-07.html</v>
      </c>
    </row>
    <row r="414" spans="1:10" ht="30">
      <c r="A414" s="1023">
        <v>2011</v>
      </c>
      <c r="B414" s="1023" t="str">
        <f t="shared" si="20"/>
        <v>96-08</v>
      </c>
      <c r="C414" s="1024">
        <v>96</v>
      </c>
      <c r="D414" s="1024">
        <v>8</v>
      </c>
      <c r="E414" s="1025">
        <f t="shared" si="19"/>
        <v>59019</v>
      </c>
      <c r="F414" s="1027" t="s">
        <v>11407</v>
      </c>
      <c r="G414" s="1024"/>
      <c r="H414" s="1024" t="s">
        <v>10990</v>
      </c>
      <c r="I414" s="1024"/>
      <c r="J414" s="72" t="str">
        <f t="shared" si="18"/>
        <v>https://www.jsce.or.jp/library/open/proc/maglist2/00034/96-08.html</v>
      </c>
    </row>
    <row r="415" spans="1:10" ht="30">
      <c r="A415" s="1023">
        <v>2011</v>
      </c>
      <c r="B415" s="1023" t="str">
        <f t="shared" si="20"/>
        <v>96-09</v>
      </c>
      <c r="C415" s="1024">
        <v>96</v>
      </c>
      <c r="D415" s="1024">
        <v>9</v>
      </c>
      <c r="E415" s="1025">
        <f t="shared" si="19"/>
        <v>59050</v>
      </c>
      <c r="F415" s="1027" t="s">
        <v>11408</v>
      </c>
      <c r="G415" s="1024"/>
      <c r="H415" s="1024" t="s">
        <v>10990</v>
      </c>
      <c r="I415" s="1024" t="s">
        <v>10990</v>
      </c>
      <c r="J415" s="72" t="str">
        <f t="shared" si="18"/>
        <v>https://www.jsce.or.jp/library/open/proc/maglist2/00034/96-09.html</v>
      </c>
    </row>
    <row r="416" spans="1:10" ht="45">
      <c r="A416" s="1023">
        <v>2011</v>
      </c>
      <c r="B416" s="1023" t="str">
        <f t="shared" si="20"/>
        <v>96-10</v>
      </c>
      <c r="C416" s="1024">
        <v>96</v>
      </c>
      <c r="D416" s="1024">
        <v>10</v>
      </c>
      <c r="E416" s="1025">
        <f t="shared" si="19"/>
        <v>59080</v>
      </c>
      <c r="F416" s="1027" t="s">
        <v>11409</v>
      </c>
      <c r="G416" s="1024" t="s">
        <v>10990</v>
      </c>
      <c r="H416" s="1024" t="s">
        <v>10990</v>
      </c>
      <c r="I416" s="1024"/>
      <c r="J416" s="72" t="str">
        <f t="shared" si="18"/>
        <v>https://www.jsce.or.jp/library/open/proc/maglist2/00034/96-10.html</v>
      </c>
    </row>
    <row r="417" spans="1:10" ht="45">
      <c r="A417" s="1023">
        <v>2011</v>
      </c>
      <c r="B417" s="1023" t="str">
        <f t="shared" si="20"/>
        <v>96-11</v>
      </c>
      <c r="C417" s="1024">
        <v>96</v>
      </c>
      <c r="D417" s="1024">
        <v>11</v>
      </c>
      <c r="E417" s="1025">
        <f t="shared" si="19"/>
        <v>59111</v>
      </c>
      <c r="F417" s="1027" t="s">
        <v>11410</v>
      </c>
      <c r="G417" s="1024" t="s">
        <v>10990</v>
      </c>
      <c r="H417" s="1024"/>
      <c r="I417" s="1024" t="s">
        <v>10990</v>
      </c>
      <c r="J417" s="72" t="str">
        <f t="shared" si="18"/>
        <v>https://www.jsce.or.jp/library/open/proc/maglist2/00034/96-11.html</v>
      </c>
    </row>
    <row r="418" spans="1:10" ht="30">
      <c r="A418" s="1023">
        <v>2011</v>
      </c>
      <c r="B418" s="1023" t="str">
        <f t="shared" si="20"/>
        <v>96-12</v>
      </c>
      <c r="C418" s="1024">
        <v>96</v>
      </c>
      <c r="D418" s="1024">
        <v>12</v>
      </c>
      <c r="E418" s="1025">
        <f t="shared" si="19"/>
        <v>59141</v>
      </c>
      <c r="F418" s="1027" t="s">
        <v>11411</v>
      </c>
      <c r="G418" s="1024" t="s">
        <v>10990</v>
      </c>
      <c r="H418" s="1024"/>
      <c r="I418" s="1024" t="s">
        <v>10990</v>
      </c>
      <c r="J418" s="72" t="str">
        <f t="shared" si="18"/>
        <v>https://www.jsce.or.jp/library/open/proc/maglist2/00034/96-12.html</v>
      </c>
    </row>
    <row r="419" spans="1:10" ht="45">
      <c r="A419" s="1023">
        <v>2012</v>
      </c>
      <c r="B419" s="1023" t="str">
        <f t="shared" si="20"/>
        <v>97-01</v>
      </c>
      <c r="C419" s="1024">
        <v>97</v>
      </c>
      <c r="D419" s="1024">
        <v>1</v>
      </c>
      <c r="E419" s="1025">
        <f t="shared" si="19"/>
        <v>59172</v>
      </c>
      <c r="F419" s="1027" t="s">
        <v>11412</v>
      </c>
      <c r="G419" s="1024" t="s">
        <v>10990</v>
      </c>
      <c r="H419" s="1024"/>
      <c r="I419" s="1024" t="s">
        <v>10990</v>
      </c>
      <c r="J419" s="72" t="str">
        <f t="shared" si="18"/>
        <v>https://www.jsce.or.jp/library/open/proc/maglist2/00034/97-01.html</v>
      </c>
    </row>
    <row r="420" spans="1:10" ht="75">
      <c r="A420" s="1023">
        <v>2012</v>
      </c>
      <c r="B420" s="1023" t="str">
        <f t="shared" si="20"/>
        <v>97-02</v>
      </c>
      <c r="C420" s="1024">
        <v>97</v>
      </c>
      <c r="D420" s="1024">
        <v>2</v>
      </c>
      <c r="E420" s="1025">
        <f t="shared" si="19"/>
        <v>59203</v>
      </c>
      <c r="F420" s="1027" t="s">
        <v>11413</v>
      </c>
      <c r="G420" s="1024" t="s">
        <v>10990</v>
      </c>
      <c r="H420" s="1024" t="s">
        <v>10990</v>
      </c>
      <c r="I420" s="1024" t="s">
        <v>10990</v>
      </c>
      <c r="J420" s="72" t="str">
        <f t="shared" si="18"/>
        <v>https://www.jsce.or.jp/library/open/proc/maglist2/00034/97-02.html</v>
      </c>
    </row>
    <row r="421" spans="1:10" ht="75">
      <c r="A421" s="1023">
        <v>2012</v>
      </c>
      <c r="B421" s="1023" t="str">
        <f t="shared" si="20"/>
        <v>97-03</v>
      </c>
      <c r="C421" s="1024">
        <v>97</v>
      </c>
      <c r="D421" s="1024">
        <v>3</v>
      </c>
      <c r="E421" s="1025">
        <f t="shared" si="19"/>
        <v>59231</v>
      </c>
      <c r="F421" s="1027" t="s">
        <v>11415</v>
      </c>
      <c r="G421" s="1024" t="s">
        <v>10990</v>
      </c>
      <c r="H421" s="1024"/>
      <c r="I421" s="1024"/>
      <c r="J421" s="72" t="str">
        <f t="shared" si="18"/>
        <v>https://www.jsce.or.jp/library/open/proc/maglist2/00034/97-03.html</v>
      </c>
    </row>
    <row r="422" spans="1:10" ht="75">
      <c r="A422" s="1023">
        <v>2012</v>
      </c>
      <c r="B422" s="1023" t="str">
        <f t="shared" si="20"/>
        <v>97-04</v>
      </c>
      <c r="C422" s="1024">
        <v>97</v>
      </c>
      <c r="D422" s="1024">
        <v>4</v>
      </c>
      <c r="E422" s="1025">
        <f t="shared" si="19"/>
        <v>59262</v>
      </c>
      <c r="F422" s="1027" t="s">
        <v>11414</v>
      </c>
      <c r="G422" s="1024" t="s">
        <v>10990</v>
      </c>
      <c r="H422" s="1024"/>
      <c r="I422" s="1024"/>
      <c r="J422" s="72" t="str">
        <f t="shared" si="18"/>
        <v>https://www.jsce.or.jp/library/open/proc/maglist2/00034/97-04.html</v>
      </c>
    </row>
    <row r="423" spans="1:10" ht="45">
      <c r="A423" s="1023">
        <v>2012</v>
      </c>
      <c r="B423" s="1023" t="str">
        <f t="shared" si="20"/>
        <v>97-05</v>
      </c>
      <c r="C423" s="1024">
        <v>97</v>
      </c>
      <c r="D423" s="1024">
        <v>5</v>
      </c>
      <c r="E423" s="1025">
        <f t="shared" si="19"/>
        <v>59292</v>
      </c>
      <c r="F423" s="1027" t="s">
        <v>11416</v>
      </c>
      <c r="G423" s="1024" t="s">
        <v>10990</v>
      </c>
      <c r="H423" s="1024" t="s">
        <v>10990</v>
      </c>
      <c r="I423" s="1024"/>
      <c r="J423" s="72" t="str">
        <f t="shared" si="18"/>
        <v>https://www.jsce.or.jp/library/open/proc/maglist2/00034/97-05.html</v>
      </c>
    </row>
    <row r="424" spans="1:10" ht="30">
      <c r="A424" s="1023">
        <v>2012</v>
      </c>
      <c r="B424" s="1023" t="str">
        <f t="shared" si="20"/>
        <v>97-06</v>
      </c>
      <c r="C424" s="1024">
        <v>97</v>
      </c>
      <c r="D424" s="1024">
        <v>6</v>
      </c>
      <c r="E424" s="1025">
        <f t="shared" si="19"/>
        <v>59323</v>
      </c>
      <c r="F424" s="1027" t="s">
        <v>11417</v>
      </c>
      <c r="G424" s="1024" t="s">
        <v>10990</v>
      </c>
      <c r="H424" s="1024" t="s">
        <v>10990</v>
      </c>
      <c r="I424" s="1024"/>
      <c r="J424" s="72" t="str">
        <f t="shared" si="18"/>
        <v>https://www.jsce.or.jp/library/open/proc/maglist2/00034/97-06.html</v>
      </c>
    </row>
    <row r="425" spans="1:10">
      <c r="A425" s="1023">
        <v>2012</v>
      </c>
      <c r="B425" s="1023" t="str">
        <f t="shared" si="20"/>
        <v>97-07</v>
      </c>
      <c r="C425" s="1024">
        <v>97</v>
      </c>
      <c r="D425" s="1024">
        <v>7</v>
      </c>
      <c r="E425" s="1025">
        <f t="shared" si="19"/>
        <v>59353</v>
      </c>
      <c r="F425" s="1026" t="s">
        <v>11375</v>
      </c>
      <c r="G425" s="1024"/>
      <c r="H425" s="1024" t="s">
        <v>10990</v>
      </c>
      <c r="I425" s="1024"/>
      <c r="J425" s="72" t="str">
        <f t="shared" si="18"/>
        <v>https://www.jsce.or.jp/library/open/proc/maglist2/00034/97-07.html</v>
      </c>
    </row>
    <row r="426" spans="1:10">
      <c r="A426" s="1023">
        <v>2012</v>
      </c>
      <c r="B426" s="1023" t="str">
        <f t="shared" si="20"/>
        <v>97-08</v>
      </c>
      <c r="C426" s="1024">
        <v>97</v>
      </c>
      <c r="D426" s="1024">
        <v>8</v>
      </c>
      <c r="E426" s="1025">
        <f t="shared" si="19"/>
        <v>59384</v>
      </c>
      <c r="F426" s="1026" t="s">
        <v>11376</v>
      </c>
      <c r="G426" s="1024"/>
      <c r="H426" s="1024"/>
      <c r="I426" s="1024" t="s">
        <v>10990</v>
      </c>
      <c r="J426" s="72" t="str">
        <f t="shared" si="18"/>
        <v>https://www.jsce.or.jp/library/open/proc/maglist2/00034/97-08.html</v>
      </c>
    </row>
    <row r="427" spans="1:10">
      <c r="A427" s="1023">
        <v>2012</v>
      </c>
      <c r="B427" s="1023" t="str">
        <f t="shared" si="20"/>
        <v>97-09</v>
      </c>
      <c r="C427" s="1024">
        <v>97</v>
      </c>
      <c r="D427" s="1024">
        <v>9</v>
      </c>
      <c r="E427" s="1025">
        <f t="shared" si="19"/>
        <v>59415</v>
      </c>
      <c r="F427" s="1026" t="s">
        <v>11377</v>
      </c>
      <c r="G427" s="1024"/>
      <c r="H427" s="1024"/>
      <c r="I427" s="1024" t="s">
        <v>10990</v>
      </c>
      <c r="J427" s="72" t="str">
        <f t="shared" si="18"/>
        <v>https://www.jsce.or.jp/library/open/proc/maglist2/00034/97-09.html</v>
      </c>
    </row>
    <row r="428" spans="1:10">
      <c r="A428" s="1023">
        <v>2012</v>
      </c>
      <c r="B428" s="1023" t="str">
        <f t="shared" si="20"/>
        <v>97-10</v>
      </c>
      <c r="C428" s="1024">
        <v>97</v>
      </c>
      <c r="D428" s="1024">
        <v>10</v>
      </c>
      <c r="E428" s="1025">
        <f t="shared" si="19"/>
        <v>59445</v>
      </c>
      <c r="F428" s="1026" t="s">
        <v>11378</v>
      </c>
      <c r="G428" s="1024"/>
      <c r="H428" s="1024"/>
      <c r="I428" s="1024" t="s">
        <v>10990</v>
      </c>
      <c r="J428" s="72" t="str">
        <f t="shared" si="18"/>
        <v>https://www.jsce.or.jp/library/open/proc/maglist2/00034/97-10.html</v>
      </c>
    </row>
    <row r="429" spans="1:10">
      <c r="A429" s="1023">
        <v>2012</v>
      </c>
      <c r="B429" s="1023" t="str">
        <f t="shared" si="20"/>
        <v>97-11</v>
      </c>
      <c r="C429" s="1024">
        <v>97</v>
      </c>
      <c r="D429" s="1024">
        <v>11</v>
      </c>
      <c r="E429" s="1025">
        <f t="shared" si="19"/>
        <v>59476</v>
      </c>
      <c r="F429" s="1026" t="s">
        <v>11379</v>
      </c>
      <c r="G429" s="1024" t="s">
        <v>10990</v>
      </c>
      <c r="H429" s="1024"/>
      <c r="I429" s="1024" t="s">
        <v>10990</v>
      </c>
      <c r="J429" s="72" t="str">
        <f t="shared" si="18"/>
        <v>https://www.jsce.or.jp/library/open/proc/maglist2/00034/97-11.html</v>
      </c>
    </row>
    <row r="430" spans="1:10">
      <c r="A430" s="1023">
        <v>2012</v>
      </c>
      <c r="B430" s="1023" t="str">
        <f t="shared" si="20"/>
        <v>97-12</v>
      </c>
      <c r="C430" s="1024">
        <v>97</v>
      </c>
      <c r="D430" s="1024">
        <v>12</v>
      </c>
      <c r="E430" s="1025">
        <f t="shared" si="19"/>
        <v>59506</v>
      </c>
      <c r="F430" s="1026" t="s">
        <v>11380</v>
      </c>
      <c r="G430" s="1024"/>
      <c r="H430" s="1024"/>
      <c r="I430" s="1024" t="s">
        <v>10990</v>
      </c>
      <c r="J430" s="72" t="str">
        <f t="shared" si="18"/>
        <v>https://www.jsce.or.jp/library/open/proc/maglist2/00034/97-12.html</v>
      </c>
    </row>
    <row r="431" spans="1:10">
      <c r="A431" s="1023">
        <v>2013</v>
      </c>
      <c r="B431" s="1023" t="str">
        <f t="shared" si="20"/>
        <v>98-01</v>
      </c>
      <c r="C431" s="1024">
        <v>98</v>
      </c>
      <c r="D431" s="1024">
        <v>1</v>
      </c>
      <c r="E431" s="1025">
        <f t="shared" si="19"/>
        <v>59537</v>
      </c>
      <c r="F431" s="1026" t="s">
        <v>11381</v>
      </c>
      <c r="G431" s="1024" t="s">
        <v>10990</v>
      </c>
      <c r="H431" s="1024" t="s">
        <v>10990</v>
      </c>
      <c r="I431" s="1024"/>
      <c r="J431" s="72" t="str">
        <f t="shared" si="18"/>
        <v>https://www.jsce.or.jp/library/open/proc/maglist2/00034/98-01.html</v>
      </c>
    </row>
    <row r="432" spans="1:10">
      <c r="A432" s="1023">
        <v>2013</v>
      </c>
      <c r="B432" s="1023" t="str">
        <f t="shared" si="20"/>
        <v>98-02</v>
      </c>
      <c r="C432" s="1024">
        <v>98</v>
      </c>
      <c r="D432" s="1024">
        <v>2</v>
      </c>
      <c r="E432" s="1025">
        <f t="shared" si="19"/>
        <v>59568</v>
      </c>
      <c r="F432" s="1026" t="s">
        <v>11382</v>
      </c>
      <c r="G432" s="1024" t="s">
        <v>10990</v>
      </c>
      <c r="H432" s="1024"/>
      <c r="I432" s="1024"/>
      <c r="J432" s="72" t="str">
        <f t="shared" si="18"/>
        <v>https://www.jsce.or.jp/library/open/proc/maglist2/00034/98-02.html</v>
      </c>
    </row>
    <row r="433" spans="1:10">
      <c r="A433" s="1023">
        <v>2013</v>
      </c>
      <c r="B433" s="1023" t="str">
        <f t="shared" si="20"/>
        <v>98-03</v>
      </c>
      <c r="C433" s="1024">
        <v>98</v>
      </c>
      <c r="D433" s="1024">
        <v>3</v>
      </c>
      <c r="E433" s="1025">
        <f t="shared" si="19"/>
        <v>59596</v>
      </c>
      <c r="F433" s="1026" t="s">
        <v>11383</v>
      </c>
      <c r="G433" s="1024"/>
      <c r="H433" s="1024" t="s">
        <v>10990</v>
      </c>
      <c r="I433" s="1024"/>
      <c r="J433" s="72" t="str">
        <f t="shared" si="18"/>
        <v>https://www.jsce.or.jp/library/open/proc/maglist2/00034/98-03.html</v>
      </c>
    </row>
    <row r="434" spans="1:10">
      <c r="A434" s="1023">
        <v>2013</v>
      </c>
      <c r="B434" s="1023" t="str">
        <f t="shared" si="20"/>
        <v>98-04</v>
      </c>
      <c r="C434" s="1024">
        <v>98</v>
      </c>
      <c r="D434" s="1024">
        <v>4</v>
      </c>
      <c r="E434" s="1025">
        <f t="shared" si="19"/>
        <v>59627</v>
      </c>
      <c r="F434" s="1026" t="s">
        <v>11384</v>
      </c>
      <c r="G434" s="1024" t="s">
        <v>10990</v>
      </c>
      <c r="H434" s="1024" t="s">
        <v>10990</v>
      </c>
      <c r="I434" s="1024"/>
      <c r="J434" s="72" t="str">
        <f t="shared" si="18"/>
        <v>https://www.jsce.or.jp/library/open/proc/maglist2/00034/98-04.html</v>
      </c>
    </row>
    <row r="435" spans="1:10">
      <c r="A435" s="1023">
        <v>2013</v>
      </c>
      <c r="B435" s="1023" t="str">
        <f t="shared" si="20"/>
        <v>98-05</v>
      </c>
      <c r="C435" s="1024">
        <v>98</v>
      </c>
      <c r="D435" s="1024">
        <v>5</v>
      </c>
      <c r="E435" s="1025">
        <f t="shared" si="19"/>
        <v>59657</v>
      </c>
      <c r="F435" s="1026" t="s">
        <v>11385</v>
      </c>
      <c r="G435" s="1024" t="s">
        <v>10990</v>
      </c>
      <c r="H435" s="1024" t="s">
        <v>10990</v>
      </c>
      <c r="I435" s="1024"/>
      <c r="J435" s="72" t="str">
        <f t="shared" si="18"/>
        <v>https://www.jsce.or.jp/library/open/proc/maglist2/00034/98-05.html</v>
      </c>
    </row>
    <row r="436" spans="1:10">
      <c r="A436" s="1023">
        <v>2013</v>
      </c>
      <c r="B436" s="1023" t="str">
        <f t="shared" si="20"/>
        <v>98-06</v>
      </c>
      <c r="C436" s="1024">
        <v>98</v>
      </c>
      <c r="D436" s="1024">
        <v>6</v>
      </c>
      <c r="E436" s="1025">
        <f t="shared" si="19"/>
        <v>59688</v>
      </c>
      <c r="F436" s="1026" t="s">
        <v>11386</v>
      </c>
      <c r="G436" s="1024"/>
      <c r="H436" s="1024"/>
      <c r="I436" s="1024" t="s">
        <v>10990</v>
      </c>
      <c r="J436" s="72" t="str">
        <f t="shared" si="18"/>
        <v>https://www.jsce.or.jp/library/open/proc/maglist2/00034/98-06.html</v>
      </c>
    </row>
    <row r="437" spans="1:10">
      <c r="A437" s="1023">
        <v>2013</v>
      </c>
      <c r="B437" s="1023" t="str">
        <f t="shared" si="20"/>
        <v>98-07</v>
      </c>
      <c r="C437" s="1024">
        <v>98</v>
      </c>
      <c r="D437" s="1024">
        <v>7</v>
      </c>
      <c r="E437" s="1025">
        <f t="shared" si="19"/>
        <v>59718</v>
      </c>
      <c r="F437" s="1026" t="s">
        <v>11387</v>
      </c>
      <c r="G437" s="1024" t="s">
        <v>10990</v>
      </c>
      <c r="H437" s="1024"/>
      <c r="I437" s="1024" t="s">
        <v>10990</v>
      </c>
      <c r="J437" s="72" t="str">
        <f t="shared" si="18"/>
        <v>https://www.jsce.or.jp/library/open/proc/maglist2/00034/98-07.html</v>
      </c>
    </row>
    <row r="438" spans="1:10">
      <c r="A438" s="1023">
        <v>2013</v>
      </c>
      <c r="B438" s="1023" t="str">
        <f t="shared" si="20"/>
        <v>98-08</v>
      </c>
      <c r="C438" s="1024">
        <v>98</v>
      </c>
      <c r="D438" s="1024">
        <v>8</v>
      </c>
      <c r="E438" s="1025">
        <f t="shared" si="19"/>
        <v>59749</v>
      </c>
      <c r="F438" s="1026" t="s">
        <v>11388</v>
      </c>
      <c r="G438" s="1024"/>
      <c r="H438" s="1024"/>
      <c r="I438" s="1024" t="s">
        <v>10990</v>
      </c>
      <c r="J438" s="72" t="str">
        <f t="shared" si="18"/>
        <v>https://www.jsce.or.jp/library/open/proc/maglist2/00034/98-08.html</v>
      </c>
    </row>
    <row r="439" spans="1:10">
      <c r="A439" s="1023">
        <v>2013</v>
      </c>
      <c r="B439" s="1023" t="str">
        <f t="shared" si="20"/>
        <v>98-09</v>
      </c>
      <c r="C439" s="1024">
        <v>98</v>
      </c>
      <c r="D439" s="1024">
        <v>9</v>
      </c>
      <c r="E439" s="1025">
        <f t="shared" si="19"/>
        <v>59780</v>
      </c>
      <c r="F439" s="1026" t="s">
        <v>11389</v>
      </c>
      <c r="G439" s="1024" t="s">
        <v>10990</v>
      </c>
      <c r="H439" s="1024"/>
      <c r="I439" s="1024"/>
      <c r="J439" s="72" t="str">
        <f t="shared" si="18"/>
        <v>https://www.jsce.or.jp/library/open/proc/maglist2/00034/98-09.html</v>
      </c>
    </row>
    <row r="440" spans="1:10">
      <c r="A440" s="1023">
        <v>2013</v>
      </c>
      <c r="B440" s="1023" t="str">
        <f t="shared" si="20"/>
        <v>98-10</v>
      </c>
      <c r="C440" s="1024">
        <v>98</v>
      </c>
      <c r="D440" s="1024">
        <v>10</v>
      </c>
      <c r="E440" s="1025">
        <f t="shared" si="19"/>
        <v>59810</v>
      </c>
      <c r="F440" s="1026" t="s">
        <v>11390</v>
      </c>
      <c r="G440" s="1024" t="s">
        <v>10990</v>
      </c>
      <c r="H440" s="1024"/>
      <c r="I440" s="1024" t="s">
        <v>10990</v>
      </c>
      <c r="J440" s="72" t="str">
        <f t="shared" si="18"/>
        <v>https://www.jsce.or.jp/library/open/proc/maglist2/00034/98-10.html</v>
      </c>
    </row>
    <row r="441" spans="1:10">
      <c r="A441" s="1023">
        <v>2013</v>
      </c>
      <c r="B441" s="1023" t="str">
        <f t="shared" si="20"/>
        <v>98-11</v>
      </c>
      <c r="C441" s="1024">
        <v>98</v>
      </c>
      <c r="D441" s="1024">
        <v>11</v>
      </c>
      <c r="E441" s="1025">
        <f t="shared" si="19"/>
        <v>59841</v>
      </c>
      <c r="F441" s="1026" t="s">
        <v>11391</v>
      </c>
      <c r="G441" s="1024"/>
      <c r="H441" s="1024" t="s">
        <v>10990</v>
      </c>
      <c r="I441" s="1024"/>
      <c r="J441" s="72" t="str">
        <f t="shared" si="18"/>
        <v>https://www.jsce.or.jp/library/open/proc/maglist2/00034/98-11.html</v>
      </c>
    </row>
    <row r="442" spans="1:10">
      <c r="A442" s="1023">
        <v>2013</v>
      </c>
      <c r="B442" s="1023" t="str">
        <f t="shared" si="20"/>
        <v>98-12</v>
      </c>
      <c r="C442" s="1024">
        <v>98</v>
      </c>
      <c r="D442" s="1024">
        <v>12</v>
      </c>
      <c r="E442" s="1025">
        <f t="shared" si="19"/>
        <v>59871</v>
      </c>
      <c r="F442" s="1026" t="s">
        <v>11392</v>
      </c>
      <c r="G442" s="1024" t="s">
        <v>10990</v>
      </c>
      <c r="H442" s="1024"/>
      <c r="I442" s="1024"/>
      <c r="J442" s="72" t="str">
        <f t="shared" si="18"/>
        <v>https://www.jsce.or.jp/library/open/proc/maglist2/00034/98-12.html</v>
      </c>
    </row>
    <row r="443" spans="1:10">
      <c r="A443" s="1023">
        <v>2014</v>
      </c>
      <c r="B443" s="1023" t="str">
        <f t="shared" si="20"/>
        <v>99-01</v>
      </c>
      <c r="C443" s="1024">
        <v>99</v>
      </c>
      <c r="D443" s="1024">
        <v>1</v>
      </c>
      <c r="E443" s="1025">
        <f t="shared" si="19"/>
        <v>59902</v>
      </c>
      <c r="F443" s="1026" t="s">
        <v>11393</v>
      </c>
      <c r="G443" s="1024"/>
      <c r="H443" s="1024"/>
      <c r="I443" s="1024" t="s">
        <v>10990</v>
      </c>
      <c r="J443" s="72" t="str">
        <f t="shared" si="18"/>
        <v>https://www.jsce.or.jp/library/open/proc/maglist2/00034/99-01.html</v>
      </c>
    </row>
    <row r="444" spans="1:10">
      <c r="A444" s="1023">
        <v>2014</v>
      </c>
      <c r="B444" s="1023" t="str">
        <f t="shared" si="20"/>
        <v>99-02</v>
      </c>
      <c r="C444" s="1024">
        <v>99</v>
      </c>
      <c r="D444" s="1024">
        <v>2</v>
      </c>
      <c r="E444" s="1025">
        <f t="shared" si="19"/>
        <v>59933</v>
      </c>
      <c r="F444" s="1026" t="s">
        <v>11394</v>
      </c>
      <c r="G444" s="1024"/>
      <c r="H444" s="1024"/>
      <c r="I444" s="1024" t="s">
        <v>10990</v>
      </c>
      <c r="J444" s="72" t="str">
        <f t="shared" si="18"/>
        <v>https://www.jsce.or.jp/library/open/proc/maglist2/00034/99-02.html</v>
      </c>
    </row>
    <row r="445" spans="1:10">
      <c r="A445" s="1023">
        <v>2014</v>
      </c>
      <c r="B445" s="1023" t="str">
        <f t="shared" si="20"/>
        <v>99-03</v>
      </c>
      <c r="C445" s="1024">
        <v>99</v>
      </c>
      <c r="D445" s="1024">
        <v>3</v>
      </c>
      <c r="E445" s="1025">
        <f t="shared" si="19"/>
        <v>59962</v>
      </c>
      <c r="F445" s="1026" t="s">
        <v>11395</v>
      </c>
      <c r="G445" s="1024"/>
      <c r="H445" s="1024" t="s">
        <v>10990</v>
      </c>
      <c r="I445" s="1024"/>
      <c r="J445" s="72" t="str">
        <f t="shared" si="18"/>
        <v>https://www.jsce.or.jp/library/open/proc/maglist2/00034/99-03.html</v>
      </c>
    </row>
    <row r="446" spans="1:10">
      <c r="A446" s="1023">
        <v>2014</v>
      </c>
      <c r="B446" s="1023" t="str">
        <f t="shared" si="20"/>
        <v>99-04</v>
      </c>
      <c r="C446" s="1024">
        <v>99</v>
      </c>
      <c r="D446" s="1024">
        <v>4</v>
      </c>
      <c r="E446" s="1025">
        <f t="shared" si="19"/>
        <v>59993</v>
      </c>
      <c r="F446" s="72" t="s">
        <v>11421</v>
      </c>
      <c r="G446" s="1023"/>
      <c r="H446" s="1023"/>
      <c r="I446" s="1023"/>
      <c r="J446" s="72" t="str">
        <f t="shared" si="18"/>
        <v>https://www.jsce.or.jp/library/open/proc/maglist2/00034/99-04.html</v>
      </c>
    </row>
    <row r="447" spans="1:10">
      <c r="A447" s="1023">
        <v>2014</v>
      </c>
      <c r="B447" s="1023" t="str">
        <f t="shared" si="20"/>
        <v>99-05</v>
      </c>
      <c r="C447" s="1024">
        <v>99</v>
      </c>
      <c r="D447" s="1024">
        <v>5</v>
      </c>
      <c r="E447" s="1025">
        <f t="shared" si="19"/>
        <v>60023</v>
      </c>
      <c r="F447" s="72" t="s">
        <v>11428</v>
      </c>
      <c r="G447" s="1023"/>
      <c r="H447" s="1023"/>
      <c r="I447" s="1023"/>
      <c r="J447" s="72" t="str">
        <f t="shared" si="18"/>
        <v>https://www.jsce.or.jp/library/open/proc/maglist2/00034/99-05.html</v>
      </c>
    </row>
    <row r="448" spans="1:10">
      <c r="A448" s="1023">
        <v>2014</v>
      </c>
      <c r="B448" s="1023" t="str">
        <f t="shared" si="20"/>
        <v>99-06</v>
      </c>
      <c r="C448" s="1024">
        <v>99</v>
      </c>
      <c r="D448" s="1024">
        <v>6</v>
      </c>
      <c r="E448" s="1025">
        <f t="shared" si="19"/>
        <v>60054</v>
      </c>
      <c r="F448" s="72" t="s">
        <v>11429</v>
      </c>
      <c r="G448" s="1023"/>
      <c r="H448" s="1023"/>
      <c r="I448" s="1023"/>
      <c r="J448" s="72" t="str">
        <f t="shared" si="18"/>
        <v>https://www.jsce.or.jp/library/open/proc/maglist2/00034/99-06.html</v>
      </c>
    </row>
    <row r="449" spans="1:10">
      <c r="A449" s="1023">
        <v>2014</v>
      </c>
      <c r="B449" s="1023" t="str">
        <f t="shared" si="20"/>
        <v>99-07</v>
      </c>
      <c r="C449" s="1024">
        <v>99</v>
      </c>
      <c r="D449" s="1024">
        <v>7</v>
      </c>
      <c r="E449" s="1025">
        <f t="shared" si="19"/>
        <v>60084</v>
      </c>
      <c r="F449" s="72" t="s">
        <v>11430</v>
      </c>
      <c r="G449" s="1023"/>
      <c r="H449" s="1023"/>
      <c r="I449" s="1023"/>
      <c r="J449" s="72" t="str">
        <f t="shared" si="18"/>
        <v>https://www.jsce.or.jp/library/open/proc/maglist2/00034/99-07.html</v>
      </c>
    </row>
    <row r="450" spans="1:10">
      <c r="A450" s="1023">
        <v>2014</v>
      </c>
      <c r="B450" s="1023" t="str">
        <f t="shared" si="20"/>
        <v>99-08</v>
      </c>
      <c r="C450" s="1024">
        <v>99</v>
      </c>
      <c r="D450" s="1024">
        <v>8</v>
      </c>
      <c r="E450" s="1025">
        <f t="shared" si="19"/>
        <v>60115</v>
      </c>
      <c r="F450" s="72" t="s">
        <v>11431</v>
      </c>
      <c r="G450" s="1023"/>
      <c r="H450" s="1023"/>
      <c r="I450" s="1023"/>
      <c r="J450" s="72" t="str">
        <f t="shared" si="18"/>
        <v>https://www.jsce.or.jp/library/open/proc/maglist2/00034/99-08.html</v>
      </c>
    </row>
    <row r="451" spans="1:10" ht="30">
      <c r="A451" s="1023">
        <v>2014</v>
      </c>
      <c r="B451" s="1023" t="str">
        <f t="shared" si="20"/>
        <v>99-09</v>
      </c>
      <c r="C451" s="1024">
        <v>99</v>
      </c>
      <c r="D451" s="1024">
        <v>9</v>
      </c>
      <c r="E451" s="1025">
        <f t="shared" si="19"/>
        <v>60146</v>
      </c>
      <c r="F451" s="1008" t="s">
        <v>11422</v>
      </c>
      <c r="G451" s="1023"/>
      <c r="H451" s="1023"/>
      <c r="I451" s="1023"/>
      <c r="J451" s="72" t="str">
        <f t="shared" si="18"/>
        <v>https://www.jsce.or.jp/library/open/proc/maglist2/00034/99-09.html</v>
      </c>
    </row>
    <row r="452" spans="1:10">
      <c r="A452" s="1023">
        <v>2014</v>
      </c>
      <c r="B452" s="1023" t="str">
        <f t="shared" si="20"/>
        <v>99-10</v>
      </c>
      <c r="C452" s="1024">
        <v>99</v>
      </c>
      <c r="D452" s="1024">
        <v>10</v>
      </c>
      <c r="E452" s="1025">
        <f t="shared" si="19"/>
        <v>60176</v>
      </c>
      <c r="F452" s="72" t="s">
        <v>11432</v>
      </c>
      <c r="G452" s="1023"/>
      <c r="H452" s="1023"/>
      <c r="I452" s="1023"/>
      <c r="J452" s="72" t="str">
        <f t="shared" si="18"/>
        <v>https://www.jsce.or.jp/library/open/proc/maglist2/00034/99-10.html</v>
      </c>
    </row>
    <row r="453" spans="1:10">
      <c r="A453" s="1023">
        <v>2014</v>
      </c>
      <c r="B453" s="1023" t="str">
        <f t="shared" si="20"/>
        <v>99-11</v>
      </c>
      <c r="C453" s="1024">
        <v>99</v>
      </c>
      <c r="D453" s="1024">
        <v>11</v>
      </c>
      <c r="E453" s="1025">
        <f t="shared" si="19"/>
        <v>60207</v>
      </c>
      <c r="F453" s="72" t="s">
        <v>11423</v>
      </c>
      <c r="G453" s="1023"/>
      <c r="H453" s="1023"/>
      <c r="I453" s="1023"/>
      <c r="J453" s="72" t="str">
        <f t="shared" si="18"/>
        <v>https://www.jsce.or.jp/library/open/proc/maglist2/00034/99-11.html</v>
      </c>
    </row>
    <row r="454" spans="1:10">
      <c r="A454" s="1023">
        <v>2014</v>
      </c>
      <c r="B454" s="1023" t="str">
        <f t="shared" si="20"/>
        <v>99-12</v>
      </c>
      <c r="C454" s="1024">
        <v>99</v>
      </c>
      <c r="D454" s="1024">
        <v>12</v>
      </c>
      <c r="E454" s="1025">
        <f t="shared" si="19"/>
        <v>60237</v>
      </c>
      <c r="F454" s="72" t="s">
        <v>11433</v>
      </c>
      <c r="G454" s="1023"/>
      <c r="H454" s="1023"/>
      <c r="I454" s="1023"/>
      <c r="J454" s="72" t="str">
        <f t="shared" si="18"/>
        <v>https://www.jsce.or.jp/library/open/proc/maglist2/00034/99-12.html</v>
      </c>
    </row>
    <row r="455" spans="1:10">
      <c r="A455" s="1023">
        <v>2015</v>
      </c>
      <c r="B455" s="1023" t="str">
        <f t="shared" si="20"/>
        <v>100-01</v>
      </c>
      <c r="C455" s="1023">
        <v>100</v>
      </c>
      <c r="D455" s="1023">
        <v>1</v>
      </c>
      <c r="E455" s="1025">
        <f t="shared" si="19"/>
        <v>60268</v>
      </c>
      <c r="F455" s="72" t="s">
        <v>11434</v>
      </c>
      <c r="G455" s="1023"/>
      <c r="H455" s="1023"/>
      <c r="I455" s="1023"/>
      <c r="J455" s="72" t="str">
        <f t="shared" si="18"/>
        <v>https://www.jsce.or.jp/library/open/proc/maglist2/00034/100-01.html</v>
      </c>
    </row>
    <row r="456" spans="1:10">
      <c r="A456" s="1023">
        <v>2015</v>
      </c>
      <c r="B456" s="1023" t="str">
        <f t="shared" si="20"/>
        <v>100-02</v>
      </c>
      <c r="C456" s="1023">
        <v>100</v>
      </c>
      <c r="D456" s="1023">
        <v>2</v>
      </c>
      <c r="E456" s="1025">
        <f t="shared" si="19"/>
        <v>60299</v>
      </c>
      <c r="F456" s="72" t="s">
        <v>11435</v>
      </c>
      <c r="G456" s="1023"/>
      <c r="H456" s="1023"/>
      <c r="I456" s="1023"/>
      <c r="J456" s="72" t="str">
        <f t="shared" si="18"/>
        <v>https://www.jsce.or.jp/library/open/proc/maglist2/00034/100-02.html</v>
      </c>
    </row>
    <row r="457" spans="1:10">
      <c r="A457" s="1023">
        <v>2015</v>
      </c>
      <c r="B457" s="1023" t="str">
        <f t="shared" si="20"/>
        <v>100-03</v>
      </c>
      <c r="C457" s="1023">
        <v>100</v>
      </c>
      <c r="D457" s="1023">
        <v>3</v>
      </c>
      <c r="E457" s="1025">
        <f t="shared" si="19"/>
        <v>60327</v>
      </c>
      <c r="F457" s="72" t="s">
        <v>11436</v>
      </c>
      <c r="G457" s="1023"/>
      <c r="H457" s="1023"/>
      <c r="I457" s="1023"/>
      <c r="J457" s="72" t="str">
        <f t="shared" si="18"/>
        <v>https://www.jsce.or.jp/library/open/proc/maglist2/00034/100-03.html</v>
      </c>
    </row>
    <row r="458" spans="1:10" ht="30">
      <c r="A458" s="1023">
        <v>2015</v>
      </c>
      <c r="B458" s="1023" t="str">
        <f t="shared" si="20"/>
        <v>100-04</v>
      </c>
      <c r="C458" s="1023">
        <v>100</v>
      </c>
      <c r="D458" s="1023">
        <v>4</v>
      </c>
      <c r="E458" s="1025">
        <f t="shared" si="19"/>
        <v>60358</v>
      </c>
      <c r="F458" s="1008" t="s">
        <v>11424</v>
      </c>
      <c r="G458" s="1023"/>
      <c r="H458" s="1023"/>
      <c r="I458" s="1023"/>
      <c r="J458" s="72" t="str">
        <f t="shared" si="18"/>
        <v>https://www.jsce.or.jp/library/open/proc/maglist2/00034/100-04.html</v>
      </c>
    </row>
    <row r="459" spans="1:10">
      <c r="A459" s="1023">
        <v>2015</v>
      </c>
      <c r="B459" s="1023" t="str">
        <f t="shared" si="20"/>
        <v>100-05</v>
      </c>
      <c r="C459" s="1023">
        <v>100</v>
      </c>
      <c r="D459" s="1023">
        <v>5</v>
      </c>
      <c r="E459" s="1025">
        <f t="shared" si="19"/>
        <v>60388</v>
      </c>
      <c r="F459" s="72" t="s">
        <v>11437</v>
      </c>
      <c r="G459" s="1023"/>
      <c r="H459" s="1023"/>
      <c r="I459" s="1023"/>
      <c r="J459" s="72" t="str">
        <f t="shared" si="18"/>
        <v>https://www.jsce.or.jp/library/open/proc/maglist2/00034/100-05.html</v>
      </c>
    </row>
    <row r="460" spans="1:10">
      <c r="A460" s="1023">
        <v>2015</v>
      </c>
      <c r="B460" s="1023" t="str">
        <f t="shared" si="20"/>
        <v>100-06</v>
      </c>
      <c r="C460" s="1023">
        <v>100</v>
      </c>
      <c r="D460" s="1023">
        <v>6</v>
      </c>
      <c r="E460" s="1025">
        <f t="shared" si="19"/>
        <v>60419</v>
      </c>
      <c r="F460" s="72" t="s">
        <v>11438</v>
      </c>
      <c r="G460" s="1023"/>
      <c r="H460" s="1023"/>
      <c r="I460" s="1023"/>
      <c r="J460" s="72" t="str">
        <f t="shared" ref="J460:J523" si="21">HYPERLINK("https://www.jsce.or.jp/library/open/proc/maglist2/00034/"&amp;B460&amp;".html")</f>
        <v>https://www.jsce.or.jp/library/open/proc/maglist2/00034/100-06.html</v>
      </c>
    </row>
    <row r="461" spans="1:10">
      <c r="A461" s="1023">
        <v>2015</v>
      </c>
      <c r="B461" s="1023" t="str">
        <f t="shared" si="20"/>
        <v>100-07</v>
      </c>
      <c r="C461" s="1023">
        <v>100</v>
      </c>
      <c r="D461" s="1023">
        <v>7</v>
      </c>
      <c r="E461" s="1025">
        <f t="shared" ref="E461:E524" si="22">DATE(A461+50,D461,1)</f>
        <v>60449</v>
      </c>
      <c r="F461" s="72" t="s">
        <v>11439</v>
      </c>
      <c r="G461" s="1023"/>
      <c r="H461" s="1023"/>
      <c r="I461" s="1023"/>
      <c r="J461" s="72" t="str">
        <f t="shared" si="21"/>
        <v>https://www.jsce.or.jp/library/open/proc/maglist2/00034/100-07.html</v>
      </c>
    </row>
    <row r="462" spans="1:10">
      <c r="A462" s="1023">
        <v>2015</v>
      </c>
      <c r="B462" s="1023" t="str">
        <f t="shared" ref="B462:B525" si="23">C462&amp;"-"&amp;IF(LEN(D462)=2,D462,"0"&amp;D462)</f>
        <v>100-08</v>
      </c>
      <c r="C462" s="1023">
        <v>100</v>
      </c>
      <c r="D462" s="1023">
        <v>8</v>
      </c>
      <c r="E462" s="1025">
        <f t="shared" si="22"/>
        <v>60480</v>
      </c>
      <c r="F462" s="72" t="s">
        <v>11440</v>
      </c>
      <c r="G462" s="1023"/>
      <c r="H462" s="1023"/>
      <c r="I462" s="1023"/>
      <c r="J462" s="72" t="str">
        <f t="shared" si="21"/>
        <v>https://www.jsce.or.jp/library/open/proc/maglist2/00034/100-08.html</v>
      </c>
    </row>
    <row r="463" spans="1:10" ht="30">
      <c r="A463" s="1023">
        <v>2015</v>
      </c>
      <c r="B463" s="1023" t="str">
        <f t="shared" si="23"/>
        <v>100-09</v>
      </c>
      <c r="C463" s="1023">
        <v>100</v>
      </c>
      <c r="D463" s="1023">
        <v>9</v>
      </c>
      <c r="E463" s="1025">
        <f t="shared" si="22"/>
        <v>60511</v>
      </c>
      <c r="F463" s="1008" t="s">
        <v>11441</v>
      </c>
      <c r="G463" s="1023"/>
      <c r="H463" s="1023"/>
      <c r="I463" s="1023"/>
      <c r="J463" s="72" t="str">
        <f t="shared" si="21"/>
        <v>https://www.jsce.or.jp/library/open/proc/maglist2/00034/100-09.html</v>
      </c>
    </row>
    <row r="464" spans="1:10">
      <c r="A464" s="1023">
        <v>2015</v>
      </c>
      <c r="B464" s="1023" t="str">
        <f t="shared" si="23"/>
        <v>100-10</v>
      </c>
      <c r="C464" s="1023">
        <v>100</v>
      </c>
      <c r="D464" s="1023">
        <v>10</v>
      </c>
      <c r="E464" s="1025">
        <f t="shared" si="22"/>
        <v>60541</v>
      </c>
      <c r="F464" s="72" t="s">
        <v>11442</v>
      </c>
      <c r="G464" s="1023"/>
      <c r="H464" s="1023"/>
      <c r="I464" s="1023"/>
      <c r="J464" s="72" t="str">
        <f t="shared" si="21"/>
        <v>https://www.jsce.or.jp/library/open/proc/maglist2/00034/100-10.html</v>
      </c>
    </row>
    <row r="465" spans="1:10">
      <c r="A465" s="1023">
        <v>2015</v>
      </c>
      <c r="B465" s="1023" t="str">
        <f t="shared" si="23"/>
        <v>100-11</v>
      </c>
      <c r="C465" s="1023">
        <v>100</v>
      </c>
      <c r="D465" s="1023">
        <v>11</v>
      </c>
      <c r="E465" s="1025">
        <f t="shared" si="22"/>
        <v>60572</v>
      </c>
      <c r="F465" s="72" t="s">
        <v>11443</v>
      </c>
      <c r="G465" s="1023"/>
      <c r="H465" s="1023"/>
      <c r="I465" s="1023"/>
      <c r="J465" s="72" t="str">
        <f t="shared" si="21"/>
        <v>https://www.jsce.or.jp/library/open/proc/maglist2/00034/100-11.html</v>
      </c>
    </row>
    <row r="466" spans="1:10">
      <c r="A466" s="1023">
        <v>2015</v>
      </c>
      <c r="B466" s="1023" t="str">
        <f t="shared" si="23"/>
        <v>100-12</v>
      </c>
      <c r="C466" s="1023">
        <v>100</v>
      </c>
      <c r="D466" s="1023">
        <v>12</v>
      </c>
      <c r="E466" s="1025">
        <f t="shared" si="22"/>
        <v>60602</v>
      </c>
      <c r="F466" s="72" t="s">
        <v>11444</v>
      </c>
      <c r="G466" s="1023"/>
      <c r="H466" s="1023"/>
      <c r="I466" s="1023"/>
      <c r="J466" s="72" t="str">
        <f t="shared" si="21"/>
        <v>https://www.jsce.or.jp/library/open/proc/maglist2/00034/100-12.html</v>
      </c>
    </row>
    <row r="467" spans="1:10">
      <c r="A467" s="1023">
        <v>2016</v>
      </c>
      <c r="B467" s="1023" t="str">
        <f t="shared" si="23"/>
        <v>101-01</v>
      </c>
      <c r="C467" s="1023">
        <v>101</v>
      </c>
      <c r="D467" s="1023">
        <v>1</v>
      </c>
      <c r="E467" s="1025">
        <f t="shared" si="22"/>
        <v>60633</v>
      </c>
      <c r="F467" s="72" t="s">
        <v>11445</v>
      </c>
      <c r="G467" s="1023"/>
      <c r="H467" s="1023"/>
      <c r="I467" s="1023"/>
      <c r="J467" s="72" t="str">
        <f t="shared" si="21"/>
        <v>https://www.jsce.or.jp/library/open/proc/maglist2/00034/101-01.html</v>
      </c>
    </row>
    <row r="468" spans="1:10">
      <c r="A468" s="1023">
        <v>2016</v>
      </c>
      <c r="B468" s="1023" t="str">
        <f t="shared" si="23"/>
        <v>101-02</v>
      </c>
      <c r="C468" s="1023">
        <v>101</v>
      </c>
      <c r="D468" s="1023">
        <v>2</v>
      </c>
      <c r="E468" s="1025">
        <f t="shared" si="22"/>
        <v>60664</v>
      </c>
      <c r="F468" s="72" t="s">
        <v>11446</v>
      </c>
      <c r="G468" s="1023"/>
      <c r="H468" s="1023"/>
      <c r="I468" s="1023"/>
      <c r="J468" s="72" t="str">
        <f t="shared" si="21"/>
        <v>https://www.jsce.or.jp/library/open/proc/maglist2/00034/101-02.html</v>
      </c>
    </row>
    <row r="469" spans="1:10">
      <c r="A469" s="1023">
        <v>2016</v>
      </c>
      <c r="B469" s="1023" t="str">
        <f t="shared" si="23"/>
        <v>101-03</v>
      </c>
      <c r="C469" s="1023">
        <v>101</v>
      </c>
      <c r="D469" s="1023">
        <v>3</v>
      </c>
      <c r="E469" s="1025">
        <f t="shared" si="22"/>
        <v>60692</v>
      </c>
      <c r="F469" s="72" t="s">
        <v>11425</v>
      </c>
      <c r="G469" s="1023"/>
      <c r="H469" s="1023"/>
      <c r="I469" s="1023"/>
      <c r="J469" s="72" t="str">
        <f t="shared" si="21"/>
        <v>https://www.jsce.or.jp/library/open/proc/maglist2/00034/101-03.html</v>
      </c>
    </row>
    <row r="470" spans="1:10" ht="30">
      <c r="A470" s="1023">
        <v>2016</v>
      </c>
      <c r="B470" s="1023" t="str">
        <f t="shared" si="23"/>
        <v>101-04</v>
      </c>
      <c r="C470" s="1023">
        <v>101</v>
      </c>
      <c r="D470" s="1023">
        <v>4</v>
      </c>
      <c r="E470" s="1025">
        <f t="shared" si="22"/>
        <v>60723</v>
      </c>
      <c r="F470" s="1008" t="s">
        <v>11447</v>
      </c>
      <c r="G470" s="1023"/>
      <c r="H470" s="1023"/>
      <c r="I470" s="1023"/>
      <c r="J470" s="72" t="str">
        <f t="shared" si="21"/>
        <v>https://www.jsce.or.jp/library/open/proc/maglist2/00034/101-04.html</v>
      </c>
    </row>
    <row r="471" spans="1:10">
      <c r="A471" s="1023">
        <v>2016</v>
      </c>
      <c r="B471" s="1023" t="str">
        <f t="shared" si="23"/>
        <v>101-05</v>
      </c>
      <c r="C471" s="1023">
        <v>101</v>
      </c>
      <c r="D471" s="1023">
        <v>5</v>
      </c>
      <c r="E471" s="1025">
        <f t="shared" si="22"/>
        <v>60753</v>
      </c>
      <c r="F471" s="72" t="s">
        <v>11448</v>
      </c>
      <c r="G471" s="1023"/>
      <c r="H471" s="1023"/>
      <c r="I471" s="1023"/>
      <c r="J471" s="72" t="str">
        <f t="shared" si="21"/>
        <v>https://www.jsce.or.jp/library/open/proc/maglist2/00034/101-05.html</v>
      </c>
    </row>
    <row r="472" spans="1:10">
      <c r="A472" s="1023">
        <v>2016</v>
      </c>
      <c r="B472" s="1023" t="str">
        <f t="shared" si="23"/>
        <v>101-06</v>
      </c>
      <c r="C472" s="1023">
        <v>101</v>
      </c>
      <c r="D472" s="1023">
        <v>6</v>
      </c>
      <c r="E472" s="1025">
        <f t="shared" si="22"/>
        <v>60784</v>
      </c>
      <c r="F472" s="72" t="s">
        <v>11449</v>
      </c>
      <c r="G472" s="1023"/>
      <c r="H472" s="1023"/>
      <c r="I472" s="1023"/>
      <c r="J472" s="72" t="str">
        <f t="shared" si="21"/>
        <v>https://www.jsce.or.jp/library/open/proc/maglist2/00034/101-06.html</v>
      </c>
    </row>
    <row r="473" spans="1:10">
      <c r="A473" s="1023">
        <v>2016</v>
      </c>
      <c r="B473" s="1023" t="str">
        <f t="shared" si="23"/>
        <v>101-07</v>
      </c>
      <c r="C473" s="1023">
        <v>101</v>
      </c>
      <c r="D473" s="1023">
        <v>7</v>
      </c>
      <c r="E473" s="1025">
        <f t="shared" si="22"/>
        <v>60814</v>
      </c>
      <c r="F473" s="72" t="s">
        <v>11450</v>
      </c>
      <c r="G473" s="1023"/>
      <c r="H473" s="1023"/>
      <c r="I473" s="1023"/>
      <c r="J473" s="72" t="str">
        <f t="shared" si="21"/>
        <v>https://www.jsce.or.jp/library/open/proc/maglist2/00034/101-07.html</v>
      </c>
    </row>
    <row r="474" spans="1:10">
      <c r="A474" s="1023">
        <v>2016</v>
      </c>
      <c r="B474" s="1023" t="str">
        <f t="shared" si="23"/>
        <v>101-08</v>
      </c>
      <c r="C474" s="1023">
        <v>101</v>
      </c>
      <c r="D474" s="1023">
        <v>8</v>
      </c>
      <c r="E474" s="1025">
        <f t="shared" si="22"/>
        <v>60845</v>
      </c>
      <c r="F474" s="72" t="s">
        <v>11451</v>
      </c>
      <c r="G474" s="1023"/>
      <c r="H474" s="1023"/>
      <c r="I474" s="1023"/>
      <c r="J474" s="72" t="str">
        <f t="shared" si="21"/>
        <v>https://www.jsce.or.jp/library/open/proc/maglist2/00034/101-08.html</v>
      </c>
    </row>
    <row r="475" spans="1:10" ht="30">
      <c r="A475" s="1023">
        <v>2016</v>
      </c>
      <c r="B475" s="1023" t="str">
        <f t="shared" si="23"/>
        <v>101-09</v>
      </c>
      <c r="C475" s="1023">
        <v>101</v>
      </c>
      <c r="D475" s="1023">
        <v>9</v>
      </c>
      <c r="E475" s="1025">
        <f t="shared" si="22"/>
        <v>60876</v>
      </c>
      <c r="F475" s="1008" t="s">
        <v>11452</v>
      </c>
      <c r="G475" s="1023"/>
      <c r="H475" s="1023"/>
      <c r="I475" s="1023"/>
      <c r="J475" s="72" t="str">
        <f t="shared" si="21"/>
        <v>https://www.jsce.or.jp/library/open/proc/maglist2/00034/101-09.html</v>
      </c>
    </row>
    <row r="476" spans="1:10">
      <c r="A476" s="1023">
        <v>2016</v>
      </c>
      <c r="B476" s="1023" t="str">
        <f t="shared" si="23"/>
        <v>101-10</v>
      </c>
      <c r="C476" s="1023">
        <v>101</v>
      </c>
      <c r="D476" s="1023">
        <v>10</v>
      </c>
      <c r="E476" s="1025">
        <f t="shared" si="22"/>
        <v>60906</v>
      </c>
      <c r="F476" s="72" t="s">
        <v>11453</v>
      </c>
      <c r="G476" s="1023"/>
      <c r="H476" s="1023"/>
      <c r="I476" s="1023"/>
      <c r="J476" s="72" t="str">
        <f t="shared" si="21"/>
        <v>https://www.jsce.or.jp/library/open/proc/maglist2/00034/101-10.html</v>
      </c>
    </row>
    <row r="477" spans="1:10">
      <c r="A477" s="1023">
        <v>2016</v>
      </c>
      <c r="B477" s="1023" t="str">
        <f t="shared" si="23"/>
        <v>101-11</v>
      </c>
      <c r="C477" s="1023">
        <v>101</v>
      </c>
      <c r="D477" s="1023">
        <v>11</v>
      </c>
      <c r="E477" s="1025">
        <f t="shared" si="22"/>
        <v>60937</v>
      </c>
      <c r="F477" s="72" t="s">
        <v>11454</v>
      </c>
      <c r="G477" s="1023"/>
      <c r="H477" s="1023"/>
      <c r="I477" s="1023"/>
      <c r="J477" s="72" t="str">
        <f t="shared" si="21"/>
        <v>https://www.jsce.or.jp/library/open/proc/maglist2/00034/101-11.html</v>
      </c>
    </row>
    <row r="478" spans="1:10">
      <c r="A478" s="1023">
        <v>2016</v>
      </c>
      <c r="B478" s="1023" t="str">
        <f t="shared" si="23"/>
        <v>101-12</v>
      </c>
      <c r="C478" s="1023">
        <v>101</v>
      </c>
      <c r="D478" s="1023">
        <v>12</v>
      </c>
      <c r="E478" s="1025">
        <f t="shared" si="22"/>
        <v>60967</v>
      </c>
      <c r="F478" s="72" t="s">
        <v>11455</v>
      </c>
      <c r="G478" s="1023"/>
      <c r="H478" s="1023"/>
      <c r="I478" s="1023"/>
      <c r="J478" s="72" t="str">
        <f t="shared" si="21"/>
        <v>https://www.jsce.or.jp/library/open/proc/maglist2/00034/101-12.html</v>
      </c>
    </row>
    <row r="479" spans="1:10">
      <c r="A479" s="1023">
        <v>2017</v>
      </c>
      <c r="B479" s="1024" t="str">
        <f t="shared" si="23"/>
        <v>102-01</v>
      </c>
      <c r="C479" s="1023">
        <v>102</v>
      </c>
      <c r="D479" s="1023">
        <v>1</v>
      </c>
      <c r="E479" s="1025">
        <f t="shared" si="22"/>
        <v>60998</v>
      </c>
      <c r="F479" s="72" t="s">
        <v>11456</v>
      </c>
      <c r="G479" s="1023"/>
      <c r="H479" s="1023"/>
      <c r="I479" s="1023"/>
      <c r="J479" s="72" t="str">
        <f t="shared" si="21"/>
        <v>https://www.jsce.or.jp/library/open/proc/maglist2/00034/102-01.html</v>
      </c>
    </row>
    <row r="480" spans="1:10">
      <c r="A480" s="1023">
        <v>2017</v>
      </c>
      <c r="B480" s="1024" t="str">
        <f t="shared" si="23"/>
        <v>102-02</v>
      </c>
      <c r="C480" s="1023">
        <v>102</v>
      </c>
      <c r="D480" s="1023">
        <v>2</v>
      </c>
      <c r="E480" s="1025">
        <f t="shared" si="22"/>
        <v>61029</v>
      </c>
      <c r="F480" s="72" t="s">
        <v>11457</v>
      </c>
      <c r="G480" s="1023"/>
      <c r="H480" s="1023"/>
      <c r="I480" s="1023"/>
      <c r="J480" s="72" t="str">
        <f t="shared" si="21"/>
        <v>https://www.jsce.or.jp/library/open/proc/maglist2/00034/102-02.html</v>
      </c>
    </row>
    <row r="481" spans="1:10">
      <c r="A481" s="1023">
        <v>2017</v>
      </c>
      <c r="B481" s="1024" t="str">
        <f t="shared" si="23"/>
        <v>102-03</v>
      </c>
      <c r="C481" s="1023">
        <v>102</v>
      </c>
      <c r="D481" s="1023">
        <v>3</v>
      </c>
      <c r="E481" s="1025">
        <f t="shared" si="22"/>
        <v>61057</v>
      </c>
      <c r="F481" s="72" t="s">
        <v>11458</v>
      </c>
      <c r="G481" s="1023"/>
      <c r="H481" s="1023"/>
      <c r="I481" s="1023"/>
      <c r="J481" s="72" t="str">
        <f t="shared" si="21"/>
        <v>https://www.jsce.or.jp/library/open/proc/maglist2/00034/102-03.html</v>
      </c>
    </row>
    <row r="482" spans="1:10">
      <c r="A482" s="1023">
        <v>2017</v>
      </c>
      <c r="B482" s="1024" t="str">
        <f t="shared" si="23"/>
        <v>102-04</v>
      </c>
      <c r="C482" s="1023">
        <v>102</v>
      </c>
      <c r="D482" s="1023">
        <v>4</v>
      </c>
      <c r="E482" s="1025">
        <f t="shared" si="22"/>
        <v>61088</v>
      </c>
      <c r="F482" s="72" t="s">
        <v>11459</v>
      </c>
      <c r="G482" s="1023"/>
      <c r="H482" s="1023"/>
      <c r="I482" s="1023"/>
      <c r="J482" s="72" t="str">
        <f t="shared" si="21"/>
        <v>https://www.jsce.or.jp/library/open/proc/maglist2/00034/102-04.html</v>
      </c>
    </row>
    <row r="483" spans="1:10">
      <c r="A483" s="1023">
        <v>2017</v>
      </c>
      <c r="B483" s="1024" t="str">
        <f t="shared" si="23"/>
        <v>102-05</v>
      </c>
      <c r="C483" s="1023">
        <v>102</v>
      </c>
      <c r="D483" s="1023">
        <v>5</v>
      </c>
      <c r="E483" s="1025">
        <f t="shared" si="22"/>
        <v>61118</v>
      </c>
      <c r="F483" s="72" t="s">
        <v>11460</v>
      </c>
      <c r="G483" s="1023"/>
      <c r="H483" s="1023"/>
      <c r="I483" s="1023"/>
      <c r="J483" s="72" t="str">
        <f t="shared" si="21"/>
        <v>https://www.jsce.or.jp/library/open/proc/maglist2/00034/102-05.html</v>
      </c>
    </row>
    <row r="484" spans="1:10">
      <c r="A484" s="1023">
        <v>2017</v>
      </c>
      <c r="B484" s="1024" t="str">
        <f t="shared" si="23"/>
        <v>102-06</v>
      </c>
      <c r="C484" s="1023">
        <v>102</v>
      </c>
      <c r="D484" s="1023">
        <v>6</v>
      </c>
      <c r="E484" s="1025">
        <f t="shared" si="22"/>
        <v>61149</v>
      </c>
      <c r="F484" s="72" t="s">
        <v>11461</v>
      </c>
      <c r="G484" s="1023"/>
      <c r="H484" s="1023"/>
      <c r="I484" s="1023"/>
      <c r="J484" s="72" t="str">
        <f t="shared" si="21"/>
        <v>https://www.jsce.or.jp/library/open/proc/maglist2/00034/102-06.html</v>
      </c>
    </row>
    <row r="485" spans="1:10">
      <c r="A485" s="1023">
        <v>2017</v>
      </c>
      <c r="B485" s="1024" t="str">
        <f t="shared" si="23"/>
        <v>102-07</v>
      </c>
      <c r="C485" s="1023">
        <v>102</v>
      </c>
      <c r="D485" s="1023">
        <v>7</v>
      </c>
      <c r="E485" s="1025">
        <f t="shared" si="22"/>
        <v>61179</v>
      </c>
      <c r="F485" s="72" t="s">
        <v>11462</v>
      </c>
      <c r="G485" s="1023"/>
      <c r="H485" s="1023"/>
      <c r="I485" s="1023"/>
      <c r="J485" s="72" t="str">
        <f t="shared" si="21"/>
        <v>https://www.jsce.or.jp/library/open/proc/maglist2/00034/102-07.html</v>
      </c>
    </row>
    <row r="486" spans="1:10">
      <c r="A486" s="1023">
        <v>2017</v>
      </c>
      <c r="B486" s="1024" t="str">
        <f t="shared" si="23"/>
        <v>102-08</v>
      </c>
      <c r="C486" s="1023">
        <v>102</v>
      </c>
      <c r="D486" s="1023">
        <v>8</v>
      </c>
      <c r="E486" s="1025">
        <f t="shared" si="22"/>
        <v>61210</v>
      </c>
      <c r="F486" s="72" t="s">
        <v>11463</v>
      </c>
      <c r="G486" s="1023"/>
      <c r="H486" s="1023"/>
      <c r="I486" s="1023"/>
      <c r="J486" s="72" t="str">
        <f t="shared" si="21"/>
        <v>https://www.jsce.or.jp/library/open/proc/maglist2/00034/102-08.html</v>
      </c>
    </row>
    <row r="487" spans="1:10">
      <c r="A487" s="1023">
        <v>2017</v>
      </c>
      <c r="B487" s="1024" t="str">
        <f t="shared" si="23"/>
        <v>102-09</v>
      </c>
      <c r="C487" s="1023">
        <v>102</v>
      </c>
      <c r="D487" s="1023">
        <v>9</v>
      </c>
      <c r="E487" s="1025">
        <f t="shared" si="22"/>
        <v>61241</v>
      </c>
      <c r="F487" s="72" t="s">
        <v>11464</v>
      </c>
      <c r="G487" s="1023"/>
      <c r="H487" s="1023"/>
      <c r="I487" s="1023"/>
      <c r="J487" s="72" t="str">
        <f t="shared" si="21"/>
        <v>https://www.jsce.or.jp/library/open/proc/maglist2/00034/102-09.html</v>
      </c>
    </row>
    <row r="488" spans="1:10">
      <c r="A488" s="1023">
        <v>2017</v>
      </c>
      <c r="B488" s="1024" t="str">
        <f t="shared" si="23"/>
        <v>102-10</v>
      </c>
      <c r="C488" s="1023">
        <v>102</v>
      </c>
      <c r="D488" s="1023">
        <v>10</v>
      </c>
      <c r="E488" s="1025">
        <f t="shared" si="22"/>
        <v>61271</v>
      </c>
      <c r="F488" s="72" t="s">
        <v>11465</v>
      </c>
      <c r="G488" s="1023"/>
      <c r="H488" s="1023"/>
      <c r="I488" s="1023"/>
      <c r="J488" s="72" t="str">
        <f t="shared" si="21"/>
        <v>https://www.jsce.or.jp/library/open/proc/maglist2/00034/102-10.html</v>
      </c>
    </row>
    <row r="489" spans="1:10">
      <c r="A489" s="1023">
        <v>2017</v>
      </c>
      <c r="B489" s="1024" t="str">
        <f t="shared" si="23"/>
        <v>102-11</v>
      </c>
      <c r="C489" s="1023">
        <v>102</v>
      </c>
      <c r="D489" s="1023">
        <v>11</v>
      </c>
      <c r="E489" s="1025">
        <f t="shared" si="22"/>
        <v>61302</v>
      </c>
      <c r="F489" s="72" t="s">
        <v>11466</v>
      </c>
      <c r="G489" s="1023"/>
      <c r="H489" s="1023"/>
      <c r="I489" s="1023"/>
      <c r="J489" s="72" t="str">
        <f t="shared" si="21"/>
        <v>https://www.jsce.or.jp/library/open/proc/maglist2/00034/102-11.html</v>
      </c>
    </row>
    <row r="490" spans="1:10">
      <c r="A490" s="1023">
        <v>2017</v>
      </c>
      <c r="B490" s="1024" t="str">
        <f t="shared" si="23"/>
        <v>102-12</v>
      </c>
      <c r="C490" s="1023">
        <v>102</v>
      </c>
      <c r="D490" s="1023">
        <v>12</v>
      </c>
      <c r="E490" s="1025">
        <f t="shared" si="22"/>
        <v>61332</v>
      </c>
      <c r="F490" s="72" t="s">
        <v>11467</v>
      </c>
      <c r="G490" s="1023"/>
      <c r="H490" s="1023"/>
      <c r="I490" s="1023"/>
      <c r="J490" s="72" t="str">
        <f t="shared" si="21"/>
        <v>https://www.jsce.or.jp/library/open/proc/maglist2/00034/102-12.html</v>
      </c>
    </row>
    <row r="491" spans="1:10">
      <c r="A491" s="1023">
        <v>2018</v>
      </c>
      <c r="B491" s="1024" t="str">
        <f t="shared" si="23"/>
        <v>103-01</v>
      </c>
      <c r="C491" s="1023">
        <v>103</v>
      </c>
      <c r="D491" s="1023">
        <v>1</v>
      </c>
      <c r="E491" s="1025">
        <f t="shared" si="22"/>
        <v>61363</v>
      </c>
      <c r="F491" s="72" t="s">
        <v>11468</v>
      </c>
      <c r="G491" s="1023"/>
      <c r="H491" s="1023"/>
      <c r="I491" s="1023"/>
      <c r="J491" s="72" t="str">
        <f t="shared" si="21"/>
        <v>https://www.jsce.or.jp/library/open/proc/maglist2/00034/103-01.html</v>
      </c>
    </row>
    <row r="492" spans="1:10">
      <c r="A492" s="1023">
        <v>2018</v>
      </c>
      <c r="B492" s="1024" t="str">
        <f t="shared" si="23"/>
        <v>103-02</v>
      </c>
      <c r="C492" s="1023">
        <v>103</v>
      </c>
      <c r="D492" s="1023">
        <v>2</v>
      </c>
      <c r="E492" s="1025">
        <f t="shared" si="22"/>
        <v>61394</v>
      </c>
      <c r="F492" s="72" t="s">
        <v>11469</v>
      </c>
      <c r="G492" s="1023"/>
      <c r="H492" s="1023"/>
      <c r="I492" s="1023"/>
      <c r="J492" s="72" t="str">
        <f t="shared" si="21"/>
        <v>https://www.jsce.or.jp/library/open/proc/maglist2/00034/103-02.html</v>
      </c>
    </row>
    <row r="493" spans="1:10" ht="30">
      <c r="A493" s="1023">
        <v>2018</v>
      </c>
      <c r="B493" s="1024" t="str">
        <f t="shared" si="23"/>
        <v>103-03</v>
      </c>
      <c r="C493" s="1023">
        <v>103</v>
      </c>
      <c r="D493" s="1023">
        <v>3</v>
      </c>
      <c r="E493" s="1025">
        <f t="shared" si="22"/>
        <v>61423</v>
      </c>
      <c r="F493" s="1008" t="s">
        <v>11470</v>
      </c>
      <c r="G493" s="1023"/>
      <c r="H493" s="1023"/>
      <c r="I493" s="1023"/>
      <c r="J493" s="72" t="str">
        <f t="shared" si="21"/>
        <v>https://www.jsce.or.jp/library/open/proc/maglist2/00034/103-03.html</v>
      </c>
    </row>
    <row r="494" spans="1:10">
      <c r="A494" s="1023">
        <v>2018</v>
      </c>
      <c r="B494" s="1024" t="str">
        <f t="shared" si="23"/>
        <v>103-04</v>
      </c>
      <c r="C494" s="1023">
        <v>103</v>
      </c>
      <c r="D494" s="1023">
        <v>4</v>
      </c>
      <c r="E494" s="1025">
        <f t="shared" si="22"/>
        <v>61454</v>
      </c>
      <c r="F494" s="72" t="s">
        <v>11471</v>
      </c>
      <c r="G494" s="1023"/>
      <c r="H494" s="1023"/>
      <c r="I494" s="1023"/>
      <c r="J494" s="72" t="str">
        <f t="shared" si="21"/>
        <v>https://www.jsce.or.jp/library/open/proc/maglist2/00034/103-04.html</v>
      </c>
    </row>
    <row r="495" spans="1:10">
      <c r="A495" s="1023">
        <v>2018</v>
      </c>
      <c r="B495" s="1024" t="str">
        <f t="shared" si="23"/>
        <v>103-05</v>
      </c>
      <c r="C495" s="1023">
        <v>103</v>
      </c>
      <c r="D495" s="1023">
        <v>5</v>
      </c>
      <c r="E495" s="1025">
        <f t="shared" si="22"/>
        <v>61484</v>
      </c>
      <c r="F495" s="72" t="s">
        <v>11472</v>
      </c>
      <c r="G495" s="1023"/>
      <c r="H495" s="1023"/>
      <c r="I495" s="1023"/>
      <c r="J495" s="72" t="str">
        <f t="shared" si="21"/>
        <v>https://www.jsce.or.jp/library/open/proc/maglist2/00034/103-05.html</v>
      </c>
    </row>
    <row r="496" spans="1:10">
      <c r="A496" s="1023">
        <v>2018</v>
      </c>
      <c r="B496" s="1024" t="str">
        <f t="shared" si="23"/>
        <v>103-06</v>
      </c>
      <c r="C496" s="1023">
        <v>103</v>
      </c>
      <c r="D496" s="1023">
        <v>6</v>
      </c>
      <c r="E496" s="1025">
        <f t="shared" si="22"/>
        <v>61515</v>
      </c>
      <c r="F496" s="72" t="s">
        <v>11473</v>
      </c>
      <c r="G496" s="1023"/>
      <c r="H496" s="1023"/>
      <c r="I496" s="1023"/>
      <c r="J496" s="72" t="str">
        <f t="shared" si="21"/>
        <v>https://www.jsce.or.jp/library/open/proc/maglist2/00034/103-06.html</v>
      </c>
    </row>
    <row r="497" spans="1:10">
      <c r="A497" s="1023">
        <v>2018</v>
      </c>
      <c r="B497" s="1024" t="str">
        <f t="shared" si="23"/>
        <v>103-07</v>
      </c>
      <c r="C497" s="1023">
        <v>103</v>
      </c>
      <c r="D497" s="1023">
        <v>7</v>
      </c>
      <c r="E497" s="1025">
        <f t="shared" si="22"/>
        <v>61545</v>
      </c>
      <c r="F497" s="72" t="s">
        <v>11474</v>
      </c>
      <c r="G497" s="1023"/>
      <c r="H497" s="1023"/>
      <c r="I497" s="1023"/>
      <c r="J497" s="72" t="str">
        <f t="shared" si="21"/>
        <v>https://www.jsce.or.jp/library/open/proc/maglist2/00034/103-07.html</v>
      </c>
    </row>
    <row r="498" spans="1:10">
      <c r="A498" s="1023">
        <v>2018</v>
      </c>
      <c r="B498" s="1024" t="str">
        <f t="shared" si="23"/>
        <v>103-08</v>
      </c>
      <c r="C498" s="1023">
        <v>103</v>
      </c>
      <c r="D498" s="1023">
        <v>8</v>
      </c>
      <c r="E498" s="1025">
        <f t="shared" si="22"/>
        <v>61576</v>
      </c>
      <c r="F498" s="72" t="s">
        <v>11475</v>
      </c>
      <c r="G498" s="1023"/>
      <c r="H498" s="1023"/>
      <c r="I498" s="1023"/>
      <c r="J498" s="72" t="str">
        <f t="shared" si="21"/>
        <v>https://www.jsce.or.jp/library/open/proc/maglist2/00034/103-08.html</v>
      </c>
    </row>
    <row r="499" spans="1:10">
      <c r="A499" s="1023">
        <v>2018</v>
      </c>
      <c r="B499" s="1024" t="str">
        <f t="shared" si="23"/>
        <v>103-09</v>
      </c>
      <c r="C499" s="1023">
        <v>103</v>
      </c>
      <c r="D499" s="1023">
        <v>9</v>
      </c>
      <c r="E499" s="1025">
        <f t="shared" si="22"/>
        <v>61607</v>
      </c>
      <c r="F499" s="72" t="s">
        <v>11476</v>
      </c>
      <c r="G499" s="1023"/>
      <c r="H499" s="1023"/>
      <c r="I499" s="1023"/>
      <c r="J499" s="72" t="str">
        <f t="shared" si="21"/>
        <v>https://www.jsce.or.jp/library/open/proc/maglist2/00034/103-09.html</v>
      </c>
    </row>
    <row r="500" spans="1:10">
      <c r="A500" s="1023">
        <v>2018</v>
      </c>
      <c r="B500" s="1024" t="str">
        <f t="shared" si="23"/>
        <v>103-10</v>
      </c>
      <c r="C500" s="1023">
        <v>103</v>
      </c>
      <c r="D500" s="1023">
        <v>10</v>
      </c>
      <c r="E500" s="1025">
        <f t="shared" si="22"/>
        <v>61637</v>
      </c>
      <c r="F500" s="72" t="s">
        <v>11477</v>
      </c>
      <c r="G500" s="1023"/>
      <c r="H500" s="1023"/>
      <c r="I500" s="1023"/>
      <c r="J500" s="72" t="str">
        <f t="shared" si="21"/>
        <v>https://www.jsce.or.jp/library/open/proc/maglist2/00034/103-10.html</v>
      </c>
    </row>
    <row r="501" spans="1:10">
      <c r="A501" s="1023">
        <v>2018</v>
      </c>
      <c r="B501" s="1024" t="str">
        <f t="shared" si="23"/>
        <v>103-11</v>
      </c>
      <c r="C501" s="1023">
        <v>103</v>
      </c>
      <c r="D501" s="1023">
        <v>11</v>
      </c>
      <c r="E501" s="1025">
        <f t="shared" si="22"/>
        <v>61668</v>
      </c>
      <c r="F501" s="72" t="s">
        <v>11478</v>
      </c>
      <c r="G501" s="1023"/>
      <c r="H501" s="1023"/>
      <c r="I501" s="1023"/>
      <c r="J501" s="72" t="str">
        <f t="shared" si="21"/>
        <v>https://www.jsce.or.jp/library/open/proc/maglist2/00034/103-11.html</v>
      </c>
    </row>
    <row r="502" spans="1:10">
      <c r="A502" s="1023">
        <v>2018</v>
      </c>
      <c r="B502" s="1024" t="str">
        <f t="shared" si="23"/>
        <v>103-12</v>
      </c>
      <c r="C502" s="1023">
        <v>103</v>
      </c>
      <c r="D502" s="1023">
        <v>12</v>
      </c>
      <c r="E502" s="1025">
        <f t="shared" si="22"/>
        <v>61698</v>
      </c>
      <c r="F502" s="72" t="s">
        <v>11479</v>
      </c>
      <c r="G502" s="1023"/>
      <c r="H502" s="1023"/>
      <c r="I502" s="1023"/>
      <c r="J502" s="72" t="str">
        <f t="shared" si="21"/>
        <v>https://www.jsce.or.jp/library/open/proc/maglist2/00034/103-12.html</v>
      </c>
    </row>
    <row r="503" spans="1:10">
      <c r="A503" s="1023">
        <v>2019</v>
      </c>
      <c r="B503" s="1024" t="str">
        <f t="shared" si="23"/>
        <v>104-01</v>
      </c>
      <c r="C503" s="1023">
        <v>104</v>
      </c>
      <c r="D503" s="1023">
        <v>1</v>
      </c>
      <c r="E503" s="1025">
        <f t="shared" si="22"/>
        <v>61729</v>
      </c>
      <c r="F503" s="72" t="s">
        <v>11480</v>
      </c>
      <c r="G503" s="1023"/>
      <c r="H503" s="1023"/>
      <c r="I503" s="1023"/>
      <c r="J503" s="72" t="str">
        <f t="shared" si="21"/>
        <v>https://www.jsce.or.jp/library/open/proc/maglist2/00034/104-01.html</v>
      </c>
    </row>
    <row r="504" spans="1:10">
      <c r="A504" s="1023">
        <v>2019</v>
      </c>
      <c r="B504" s="1024" t="str">
        <f t="shared" si="23"/>
        <v>104-02</v>
      </c>
      <c r="C504" s="1023">
        <v>104</v>
      </c>
      <c r="D504" s="1023">
        <v>2</v>
      </c>
      <c r="E504" s="1025">
        <f t="shared" si="22"/>
        <v>61760</v>
      </c>
      <c r="F504" s="72" t="s">
        <v>11481</v>
      </c>
      <c r="G504" s="1023"/>
      <c r="H504" s="1023"/>
      <c r="I504" s="1023"/>
      <c r="J504" s="72" t="str">
        <f t="shared" si="21"/>
        <v>https://www.jsce.or.jp/library/open/proc/maglist2/00034/104-02.html</v>
      </c>
    </row>
    <row r="505" spans="1:10">
      <c r="A505" s="1023">
        <v>2019</v>
      </c>
      <c r="B505" s="1024" t="str">
        <f t="shared" si="23"/>
        <v>104-03</v>
      </c>
      <c r="C505" s="1023">
        <v>104</v>
      </c>
      <c r="D505" s="1023">
        <v>3</v>
      </c>
      <c r="E505" s="1025">
        <f t="shared" si="22"/>
        <v>61788</v>
      </c>
      <c r="F505" s="72" t="s">
        <v>11482</v>
      </c>
      <c r="G505" s="1023"/>
      <c r="H505" s="1023"/>
      <c r="I505" s="1023"/>
      <c r="J505" s="72" t="str">
        <f t="shared" si="21"/>
        <v>https://www.jsce.or.jp/library/open/proc/maglist2/00034/104-03.html</v>
      </c>
    </row>
    <row r="506" spans="1:10">
      <c r="A506" s="1023">
        <v>2019</v>
      </c>
      <c r="B506" s="1024" t="str">
        <f t="shared" si="23"/>
        <v>104-04</v>
      </c>
      <c r="C506" s="1023">
        <v>104</v>
      </c>
      <c r="D506" s="1023">
        <v>4</v>
      </c>
      <c r="E506" s="1025">
        <f t="shared" si="22"/>
        <v>61819</v>
      </c>
      <c r="F506" s="72" t="s">
        <v>11483</v>
      </c>
      <c r="G506" s="1023"/>
      <c r="H506" s="1023"/>
      <c r="I506" s="1023"/>
      <c r="J506" s="72" t="str">
        <f t="shared" si="21"/>
        <v>https://www.jsce.or.jp/library/open/proc/maglist2/00034/104-04.html</v>
      </c>
    </row>
    <row r="507" spans="1:10">
      <c r="A507" s="1023">
        <v>2019</v>
      </c>
      <c r="B507" s="1024" t="str">
        <f t="shared" si="23"/>
        <v>104-05</v>
      </c>
      <c r="C507" s="1023">
        <v>104</v>
      </c>
      <c r="D507" s="1023">
        <v>5</v>
      </c>
      <c r="E507" s="1025">
        <f t="shared" si="22"/>
        <v>61849</v>
      </c>
      <c r="F507" s="72" t="s">
        <v>11484</v>
      </c>
      <c r="G507" s="1023"/>
      <c r="H507" s="1023"/>
      <c r="I507" s="1023"/>
      <c r="J507" s="72" t="str">
        <f t="shared" si="21"/>
        <v>https://www.jsce.or.jp/library/open/proc/maglist2/00034/104-05.html</v>
      </c>
    </row>
    <row r="508" spans="1:10">
      <c r="A508" s="1023">
        <v>2019</v>
      </c>
      <c r="B508" s="1024" t="str">
        <f t="shared" si="23"/>
        <v>104-06</v>
      </c>
      <c r="C508" s="1023">
        <v>104</v>
      </c>
      <c r="D508" s="1023">
        <v>6</v>
      </c>
      <c r="E508" s="1025">
        <f t="shared" si="22"/>
        <v>61880</v>
      </c>
      <c r="F508" s="72" t="s">
        <v>11485</v>
      </c>
      <c r="G508" s="1023"/>
      <c r="H508" s="1023"/>
      <c r="I508" s="1023"/>
      <c r="J508" s="72" t="str">
        <f t="shared" si="21"/>
        <v>https://www.jsce.or.jp/library/open/proc/maglist2/00034/104-06.html</v>
      </c>
    </row>
    <row r="509" spans="1:10">
      <c r="A509" s="1023">
        <v>2019</v>
      </c>
      <c r="B509" s="1024" t="str">
        <f t="shared" si="23"/>
        <v>104-07</v>
      </c>
      <c r="C509" s="1023">
        <v>104</v>
      </c>
      <c r="D509" s="1023">
        <v>7</v>
      </c>
      <c r="E509" s="1025">
        <f t="shared" si="22"/>
        <v>61910</v>
      </c>
      <c r="F509" s="72" t="s">
        <v>11486</v>
      </c>
      <c r="G509" s="1023"/>
      <c r="H509" s="1023"/>
      <c r="I509" s="1023"/>
      <c r="J509" s="72" t="str">
        <f t="shared" si="21"/>
        <v>https://www.jsce.or.jp/library/open/proc/maglist2/00034/104-07.html</v>
      </c>
    </row>
    <row r="510" spans="1:10">
      <c r="A510" s="1023">
        <v>2019</v>
      </c>
      <c r="B510" s="1024" t="str">
        <f t="shared" si="23"/>
        <v>104-08</v>
      </c>
      <c r="C510" s="1023">
        <v>104</v>
      </c>
      <c r="D510" s="1023">
        <v>8</v>
      </c>
      <c r="E510" s="1025">
        <f t="shared" si="22"/>
        <v>61941</v>
      </c>
      <c r="F510" s="72" t="s">
        <v>11487</v>
      </c>
      <c r="G510" s="1023"/>
      <c r="H510" s="1023"/>
      <c r="I510" s="1023"/>
      <c r="J510" s="72" t="str">
        <f t="shared" si="21"/>
        <v>https://www.jsce.or.jp/library/open/proc/maglist2/00034/104-08.html</v>
      </c>
    </row>
    <row r="511" spans="1:10">
      <c r="A511" s="1023">
        <v>2019</v>
      </c>
      <c r="B511" s="1024" t="str">
        <f t="shared" si="23"/>
        <v>104-09</v>
      </c>
      <c r="C511" s="1023">
        <v>104</v>
      </c>
      <c r="D511" s="1023">
        <v>9</v>
      </c>
      <c r="E511" s="1025">
        <f t="shared" si="22"/>
        <v>61972</v>
      </c>
      <c r="F511" s="72" t="s">
        <v>11488</v>
      </c>
      <c r="G511" s="1023"/>
      <c r="H511" s="1023"/>
      <c r="I511" s="1023"/>
      <c r="J511" s="72" t="str">
        <f t="shared" si="21"/>
        <v>https://www.jsce.or.jp/library/open/proc/maglist2/00034/104-09.html</v>
      </c>
    </row>
    <row r="512" spans="1:10">
      <c r="A512" s="1023">
        <v>2019</v>
      </c>
      <c r="B512" s="1024" t="str">
        <f t="shared" si="23"/>
        <v>104-10</v>
      </c>
      <c r="C512" s="1023">
        <v>104</v>
      </c>
      <c r="D512" s="1023">
        <v>10</v>
      </c>
      <c r="E512" s="1025">
        <f t="shared" si="22"/>
        <v>62002</v>
      </c>
      <c r="F512" s="72" t="s">
        <v>11489</v>
      </c>
      <c r="G512" s="1023"/>
      <c r="H512" s="1023"/>
      <c r="I512" s="1023"/>
      <c r="J512" s="72" t="str">
        <f t="shared" si="21"/>
        <v>https://www.jsce.or.jp/library/open/proc/maglist2/00034/104-10.html</v>
      </c>
    </row>
    <row r="513" spans="1:10">
      <c r="A513" s="1023">
        <v>2019</v>
      </c>
      <c r="B513" s="1024" t="str">
        <f t="shared" si="23"/>
        <v>104-11</v>
      </c>
      <c r="C513" s="1023">
        <v>104</v>
      </c>
      <c r="D513" s="1023">
        <v>11</v>
      </c>
      <c r="E513" s="1025">
        <f t="shared" si="22"/>
        <v>62033</v>
      </c>
      <c r="F513" s="72" t="s">
        <v>11490</v>
      </c>
      <c r="G513" s="1023"/>
      <c r="H513" s="1023"/>
      <c r="I513" s="1023"/>
      <c r="J513" s="72" t="str">
        <f t="shared" si="21"/>
        <v>https://www.jsce.or.jp/library/open/proc/maglist2/00034/104-11.html</v>
      </c>
    </row>
    <row r="514" spans="1:10">
      <c r="A514" s="1023">
        <v>2019</v>
      </c>
      <c r="B514" s="1024" t="str">
        <f t="shared" si="23"/>
        <v>104-12</v>
      </c>
      <c r="C514" s="1023">
        <v>104</v>
      </c>
      <c r="D514" s="1023">
        <v>12</v>
      </c>
      <c r="E514" s="1025">
        <f t="shared" si="22"/>
        <v>62063</v>
      </c>
      <c r="F514" s="72" t="s">
        <v>11491</v>
      </c>
      <c r="G514" s="1023"/>
      <c r="H514" s="1023"/>
      <c r="I514" s="1023"/>
      <c r="J514" s="72" t="str">
        <f t="shared" si="21"/>
        <v>https://www.jsce.or.jp/library/open/proc/maglist2/00034/104-12.html</v>
      </c>
    </row>
    <row r="515" spans="1:10" ht="30">
      <c r="A515" s="1023">
        <v>2020</v>
      </c>
      <c r="B515" s="1024" t="str">
        <f t="shared" si="23"/>
        <v>105-01</v>
      </c>
      <c r="C515" s="1023">
        <v>105</v>
      </c>
      <c r="D515" s="1023">
        <v>1</v>
      </c>
      <c r="E515" s="1025">
        <f t="shared" si="22"/>
        <v>62094</v>
      </c>
      <c r="F515" s="1008" t="s">
        <v>11492</v>
      </c>
      <c r="G515" s="1023"/>
      <c r="H515" s="1023"/>
      <c r="I515" s="1023"/>
      <c r="J515" s="72" t="str">
        <f t="shared" si="21"/>
        <v>https://www.jsce.or.jp/library/open/proc/maglist2/00034/105-01.html</v>
      </c>
    </row>
    <row r="516" spans="1:10">
      <c r="A516" s="1023">
        <v>2020</v>
      </c>
      <c r="B516" s="1024" t="str">
        <f t="shared" si="23"/>
        <v>105-02</v>
      </c>
      <c r="C516" s="1023">
        <v>105</v>
      </c>
      <c r="D516" s="1023">
        <v>2</v>
      </c>
      <c r="E516" s="1025">
        <f t="shared" si="22"/>
        <v>62125</v>
      </c>
      <c r="F516" s="72" t="s">
        <v>11493</v>
      </c>
      <c r="G516" s="1023"/>
      <c r="H516" s="1023"/>
      <c r="I516" s="1023"/>
      <c r="J516" s="72" t="str">
        <f t="shared" si="21"/>
        <v>https://www.jsce.or.jp/library/open/proc/maglist2/00034/105-02.html</v>
      </c>
    </row>
    <row r="517" spans="1:10">
      <c r="A517" s="1023">
        <v>2020</v>
      </c>
      <c r="B517" s="1024" t="str">
        <f t="shared" si="23"/>
        <v>105-03</v>
      </c>
      <c r="C517" s="1023">
        <v>105</v>
      </c>
      <c r="D517" s="1023">
        <v>3</v>
      </c>
      <c r="E517" s="1025">
        <f t="shared" si="22"/>
        <v>62153</v>
      </c>
      <c r="F517" s="72" t="s">
        <v>11494</v>
      </c>
      <c r="G517" s="1023"/>
      <c r="H517" s="1023"/>
      <c r="I517" s="1023"/>
      <c r="J517" s="72" t="str">
        <f t="shared" si="21"/>
        <v>https://www.jsce.or.jp/library/open/proc/maglist2/00034/105-03.html</v>
      </c>
    </row>
    <row r="518" spans="1:10">
      <c r="A518" s="1023">
        <v>2020</v>
      </c>
      <c r="B518" s="1024" t="str">
        <f t="shared" si="23"/>
        <v>105-04</v>
      </c>
      <c r="C518" s="1023">
        <v>105</v>
      </c>
      <c r="D518" s="1023">
        <v>4</v>
      </c>
      <c r="E518" s="1025">
        <f t="shared" si="22"/>
        <v>62184</v>
      </c>
      <c r="F518" s="72" t="s">
        <v>11495</v>
      </c>
      <c r="G518" s="1023"/>
      <c r="H518" s="1023"/>
      <c r="I518" s="1023"/>
      <c r="J518" s="72" t="str">
        <f t="shared" si="21"/>
        <v>https://www.jsce.or.jp/library/open/proc/maglist2/00034/105-04.html</v>
      </c>
    </row>
    <row r="519" spans="1:10">
      <c r="A519" s="1023">
        <v>2020</v>
      </c>
      <c r="B519" s="1024" t="str">
        <f t="shared" si="23"/>
        <v>105-05</v>
      </c>
      <c r="C519" s="1023">
        <v>105</v>
      </c>
      <c r="D519" s="1023">
        <v>5</v>
      </c>
      <c r="E519" s="1025">
        <f t="shared" si="22"/>
        <v>62214</v>
      </c>
      <c r="F519" s="72" t="s">
        <v>11496</v>
      </c>
      <c r="G519" s="1023"/>
      <c r="H519" s="1023"/>
      <c r="I519" s="1023"/>
      <c r="J519" s="72" t="str">
        <f t="shared" si="21"/>
        <v>https://www.jsce.or.jp/library/open/proc/maglist2/00034/105-05.html</v>
      </c>
    </row>
    <row r="520" spans="1:10">
      <c r="A520" s="1023">
        <v>2020</v>
      </c>
      <c r="B520" s="1024" t="str">
        <f t="shared" si="23"/>
        <v>105-06</v>
      </c>
      <c r="C520" s="1023">
        <v>105</v>
      </c>
      <c r="D520" s="1023">
        <v>6</v>
      </c>
      <c r="E520" s="1025">
        <f t="shared" si="22"/>
        <v>62245</v>
      </c>
      <c r="F520" s="72" t="s">
        <v>11497</v>
      </c>
      <c r="G520" s="1023"/>
      <c r="H520" s="1023"/>
      <c r="I520" s="1023"/>
      <c r="J520" s="72" t="str">
        <f t="shared" si="21"/>
        <v>https://www.jsce.or.jp/library/open/proc/maglist2/00034/105-06.html</v>
      </c>
    </row>
    <row r="521" spans="1:10">
      <c r="A521" s="1023">
        <v>2020</v>
      </c>
      <c r="B521" s="1024" t="str">
        <f t="shared" si="23"/>
        <v>105-07</v>
      </c>
      <c r="C521" s="1023">
        <v>105</v>
      </c>
      <c r="D521" s="1023">
        <v>7</v>
      </c>
      <c r="E521" s="1025">
        <f t="shared" si="22"/>
        <v>62275</v>
      </c>
      <c r="F521" s="72" t="s">
        <v>11498</v>
      </c>
      <c r="G521" s="1023"/>
      <c r="H521" s="1023"/>
      <c r="I521" s="1023"/>
      <c r="J521" s="72" t="str">
        <f t="shared" si="21"/>
        <v>https://www.jsce.or.jp/library/open/proc/maglist2/00034/105-07.html</v>
      </c>
    </row>
    <row r="522" spans="1:10">
      <c r="A522" s="1023">
        <v>2020</v>
      </c>
      <c r="B522" s="1024" t="str">
        <f t="shared" si="23"/>
        <v>105-08</v>
      </c>
      <c r="C522" s="1023">
        <v>105</v>
      </c>
      <c r="D522" s="1023">
        <v>8</v>
      </c>
      <c r="E522" s="1025">
        <f t="shared" si="22"/>
        <v>62306</v>
      </c>
      <c r="F522" s="72" t="s">
        <v>11499</v>
      </c>
      <c r="G522" s="1023"/>
      <c r="H522" s="1023"/>
      <c r="I522" s="1023"/>
      <c r="J522" s="72" t="str">
        <f t="shared" si="21"/>
        <v>https://www.jsce.or.jp/library/open/proc/maglist2/00034/105-08.html</v>
      </c>
    </row>
    <row r="523" spans="1:10">
      <c r="A523" s="1023">
        <v>2020</v>
      </c>
      <c r="B523" s="1024" t="str">
        <f t="shared" si="23"/>
        <v>105-09</v>
      </c>
      <c r="C523" s="1023">
        <v>105</v>
      </c>
      <c r="D523" s="1023">
        <v>9</v>
      </c>
      <c r="E523" s="1025">
        <f t="shared" si="22"/>
        <v>62337</v>
      </c>
      <c r="F523" s="72" t="s">
        <v>11500</v>
      </c>
      <c r="G523" s="1023"/>
      <c r="H523" s="1023"/>
      <c r="I523" s="1023"/>
      <c r="J523" s="72" t="str">
        <f t="shared" si="21"/>
        <v>https://www.jsce.or.jp/library/open/proc/maglist2/00034/105-09.html</v>
      </c>
    </row>
    <row r="524" spans="1:10">
      <c r="A524" s="1023">
        <v>2020</v>
      </c>
      <c r="B524" s="1024" t="str">
        <f t="shared" si="23"/>
        <v>105-10</v>
      </c>
      <c r="C524" s="1023">
        <v>105</v>
      </c>
      <c r="D524" s="1023">
        <v>10</v>
      </c>
      <c r="E524" s="1025">
        <f t="shared" si="22"/>
        <v>62367</v>
      </c>
      <c r="F524" s="72" t="s">
        <v>11501</v>
      </c>
      <c r="G524" s="1023"/>
      <c r="H524" s="1023"/>
      <c r="I524" s="1023"/>
      <c r="J524" s="72" t="str">
        <f t="shared" ref="J524:J573" si="24">HYPERLINK("https://www.jsce.or.jp/library/open/proc/maglist2/00034/"&amp;B524&amp;".html")</f>
        <v>https://www.jsce.or.jp/library/open/proc/maglist2/00034/105-10.html</v>
      </c>
    </row>
    <row r="525" spans="1:10">
      <c r="A525" s="1023">
        <v>2020</v>
      </c>
      <c r="B525" s="1024" t="str">
        <f t="shared" si="23"/>
        <v>105-11</v>
      </c>
      <c r="C525" s="1023">
        <v>105</v>
      </c>
      <c r="D525" s="1023">
        <v>11</v>
      </c>
      <c r="E525" s="1025">
        <f t="shared" ref="E525:E573" si="25">DATE(A525+50,D525,1)</f>
        <v>62398</v>
      </c>
      <c r="F525" s="72" t="s">
        <v>11502</v>
      </c>
      <c r="G525" s="1023"/>
      <c r="H525" s="1023"/>
      <c r="I525" s="1023"/>
      <c r="J525" s="72" t="str">
        <f t="shared" si="24"/>
        <v>https://www.jsce.or.jp/library/open/proc/maglist2/00034/105-11.html</v>
      </c>
    </row>
    <row r="526" spans="1:10">
      <c r="A526" s="1023">
        <v>2020</v>
      </c>
      <c r="B526" s="1024" t="str">
        <f t="shared" ref="B526:B586" si="26">C526&amp;"-"&amp;IF(LEN(D526)=2,D526,"0"&amp;D526)</f>
        <v>105-12</v>
      </c>
      <c r="C526" s="1023">
        <v>105</v>
      </c>
      <c r="D526" s="1023">
        <v>12</v>
      </c>
      <c r="E526" s="1025">
        <f t="shared" si="25"/>
        <v>62428</v>
      </c>
      <c r="F526" s="72" t="s">
        <v>11503</v>
      </c>
      <c r="G526" s="1023"/>
      <c r="H526" s="1023"/>
      <c r="I526" s="1023"/>
      <c r="J526" s="72" t="str">
        <f t="shared" si="24"/>
        <v>https://www.jsce.or.jp/library/open/proc/maglist2/00034/105-12.html</v>
      </c>
    </row>
    <row r="527" spans="1:10">
      <c r="A527" s="1023">
        <v>2021</v>
      </c>
      <c r="B527" s="1024" t="str">
        <f t="shared" si="26"/>
        <v>106-01</v>
      </c>
      <c r="C527" s="1023">
        <v>106</v>
      </c>
      <c r="D527" s="1023">
        <v>1</v>
      </c>
      <c r="E527" s="1025">
        <f t="shared" si="25"/>
        <v>62459</v>
      </c>
      <c r="F527" s="72" t="s">
        <v>11504</v>
      </c>
      <c r="G527" s="1023"/>
      <c r="H527" s="1023"/>
      <c r="I527" s="1023"/>
      <c r="J527" s="72" t="str">
        <f t="shared" si="24"/>
        <v>https://www.jsce.or.jp/library/open/proc/maglist2/00034/106-01.html</v>
      </c>
    </row>
    <row r="528" spans="1:10" ht="30">
      <c r="A528" s="1023">
        <v>2021</v>
      </c>
      <c r="B528" s="1024" t="str">
        <f t="shared" si="26"/>
        <v>106-02</v>
      </c>
      <c r="C528" s="1023">
        <v>106</v>
      </c>
      <c r="D528" s="1023">
        <v>2</v>
      </c>
      <c r="E528" s="1025">
        <f t="shared" si="25"/>
        <v>62490</v>
      </c>
      <c r="F528" s="1008" t="s">
        <v>11505</v>
      </c>
      <c r="G528" s="1023"/>
      <c r="H528" s="1023"/>
      <c r="I528" s="1023"/>
      <c r="J528" s="72" t="str">
        <f t="shared" si="24"/>
        <v>https://www.jsce.or.jp/library/open/proc/maglist2/00034/106-02.html</v>
      </c>
    </row>
    <row r="529" spans="1:10">
      <c r="A529" s="1023">
        <v>2021</v>
      </c>
      <c r="B529" s="1024" t="str">
        <f t="shared" si="26"/>
        <v>106-03</v>
      </c>
      <c r="C529" s="1023">
        <v>106</v>
      </c>
      <c r="D529" s="1023">
        <v>3</v>
      </c>
      <c r="E529" s="1025">
        <f t="shared" si="25"/>
        <v>62518</v>
      </c>
      <c r="F529" s="72" t="s">
        <v>11506</v>
      </c>
      <c r="G529" s="1023"/>
      <c r="H529" s="1023"/>
      <c r="I529" s="1023"/>
      <c r="J529" s="72" t="str">
        <f t="shared" si="24"/>
        <v>https://www.jsce.or.jp/library/open/proc/maglist2/00034/106-03.html</v>
      </c>
    </row>
    <row r="530" spans="1:10">
      <c r="A530" s="1023">
        <v>2021</v>
      </c>
      <c r="B530" s="1024" t="str">
        <f t="shared" si="26"/>
        <v>106-04</v>
      </c>
      <c r="C530" s="1023">
        <v>106</v>
      </c>
      <c r="D530" s="1023">
        <v>4</v>
      </c>
      <c r="E530" s="1025">
        <f t="shared" si="25"/>
        <v>62549</v>
      </c>
      <c r="F530" s="72" t="s">
        <v>11507</v>
      </c>
      <c r="G530" s="1023"/>
      <c r="H530" s="1023"/>
      <c r="I530" s="1023"/>
      <c r="J530" s="72" t="str">
        <f t="shared" si="24"/>
        <v>https://www.jsce.or.jp/library/open/proc/maglist2/00034/106-04.html</v>
      </c>
    </row>
    <row r="531" spans="1:10">
      <c r="A531" s="1023">
        <v>2021</v>
      </c>
      <c r="B531" s="1024" t="str">
        <f t="shared" si="26"/>
        <v>106-05</v>
      </c>
      <c r="C531" s="1023">
        <v>106</v>
      </c>
      <c r="D531" s="1023">
        <v>5</v>
      </c>
      <c r="E531" s="1025">
        <f t="shared" si="25"/>
        <v>62579</v>
      </c>
      <c r="F531" s="72" t="s">
        <v>11508</v>
      </c>
      <c r="G531" s="1023"/>
      <c r="H531" s="1023"/>
      <c r="I531" s="1023"/>
      <c r="J531" s="72" t="str">
        <f t="shared" si="24"/>
        <v>https://www.jsce.or.jp/library/open/proc/maglist2/00034/106-05.html</v>
      </c>
    </row>
    <row r="532" spans="1:10">
      <c r="A532" s="1023">
        <v>2021</v>
      </c>
      <c r="B532" s="1024" t="str">
        <f t="shared" si="26"/>
        <v>106-06</v>
      </c>
      <c r="C532" s="1023">
        <v>106</v>
      </c>
      <c r="D532" s="1023">
        <v>6</v>
      </c>
      <c r="E532" s="1025">
        <f t="shared" si="25"/>
        <v>62610</v>
      </c>
      <c r="F532" s="72" t="s">
        <v>11509</v>
      </c>
      <c r="G532" s="1023"/>
      <c r="H532" s="1023"/>
      <c r="I532" s="1023"/>
      <c r="J532" s="72" t="str">
        <f t="shared" si="24"/>
        <v>https://www.jsce.or.jp/library/open/proc/maglist2/00034/106-06.html</v>
      </c>
    </row>
    <row r="533" spans="1:10">
      <c r="A533" s="1023">
        <v>2021</v>
      </c>
      <c r="B533" s="1024" t="str">
        <f t="shared" si="26"/>
        <v>106-07</v>
      </c>
      <c r="C533" s="1023">
        <v>106</v>
      </c>
      <c r="D533" s="1023">
        <v>7</v>
      </c>
      <c r="E533" s="1025">
        <f t="shared" si="25"/>
        <v>62640</v>
      </c>
      <c r="F533" s="72" t="s">
        <v>11510</v>
      </c>
      <c r="G533" s="1023"/>
      <c r="H533" s="1023"/>
      <c r="I533" s="1023"/>
      <c r="J533" s="72" t="str">
        <f t="shared" si="24"/>
        <v>https://www.jsce.or.jp/library/open/proc/maglist2/00034/106-07.html</v>
      </c>
    </row>
    <row r="534" spans="1:10">
      <c r="A534" s="1023">
        <v>2021</v>
      </c>
      <c r="B534" s="1024" t="str">
        <f t="shared" si="26"/>
        <v>106-08</v>
      </c>
      <c r="C534" s="1023">
        <v>106</v>
      </c>
      <c r="D534" s="1023">
        <v>8</v>
      </c>
      <c r="E534" s="1025">
        <f t="shared" si="25"/>
        <v>62671</v>
      </c>
      <c r="F534" s="72" t="s">
        <v>11511</v>
      </c>
      <c r="G534" s="1023"/>
      <c r="H534" s="1023"/>
      <c r="I534" s="1023"/>
      <c r="J534" s="72" t="str">
        <f t="shared" si="24"/>
        <v>https://www.jsce.or.jp/library/open/proc/maglist2/00034/106-08.html</v>
      </c>
    </row>
    <row r="535" spans="1:10">
      <c r="A535" s="1023">
        <v>2021</v>
      </c>
      <c r="B535" s="1024" t="str">
        <f t="shared" si="26"/>
        <v>106-09</v>
      </c>
      <c r="C535" s="1023">
        <v>106</v>
      </c>
      <c r="D535" s="1023">
        <v>9</v>
      </c>
      <c r="E535" s="1025">
        <f t="shared" si="25"/>
        <v>62702</v>
      </c>
      <c r="F535" s="72" t="s">
        <v>11512</v>
      </c>
      <c r="G535" s="1023"/>
      <c r="H535" s="1023"/>
      <c r="I535" s="1023"/>
      <c r="J535" s="72" t="str">
        <f t="shared" si="24"/>
        <v>https://www.jsce.or.jp/library/open/proc/maglist2/00034/106-09.html</v>
      </c>
    </row>
    <row r="536" spans="1:10">
      <c r="A536" s="1023">
        <v>2021</v>
      </c>
      <c r="B536" s="1024" t="str">
        <f t="shared" si="26"/>
        <v>106-10</v>
      </c>
      <c r="C536" s="1023">
        <v>106</v>
      </c>
      <c r="D536" s="1023">
        <v>10</v>
      </c>
      <c r="E536" s="1025">
        <f t="shared" si="25"/>
        <v>62732</v>
      </c>
      <c r="F536" s="72" t="s">
        <v>11513</v>
      </c>
      <c r="G536" s="1023"/>
      <c r="H536" s="1023"/>
      <c r="I536" s="1023"/>
      <c r="J536" s="72" t="str">
        <f t="shared" si="24"/>
        <v>https://www.jsce.or.jp/library/open/proc/maglist2/00034/106-10.html</v>
      </c>
    </row>
    <row r="537" spans="1:10">
      <c r="A537" s="1023">
        <v>2021</v>
      </c>
      <c r="B537" s="1024" t="str">
        <f t="shared" si="26"/>
        <v>106-11</v>
      </c>
      <c r="C537" s="1023">
        <v>106</v>
      </c>
      <c r="D537" s="1023">
        <v>11</v>
      </c>
      <c r="E537" s="1025">
        <f t="shared" si="25"/>
        <v>62763</v>
      </c>
      <c r="F537" s="72" t="s">
        <v>11514</v>
      </c>
      <c r="G537" s="1023"/>
      <c r="H537" s="1023"/>
      <c r="I537" s="1023"/>
      <c r="J537" s="72" t="str">
        <f t="shared" si="24"/>
        <v>https://www.jsce.or.jp/library/open/proc/maglist2/00034/106-11.html</v>
      </c>
    </row>
    <row r="538" spans="1:10">
      <c r="A538" s="1023">
        <v>2021</v>
      </c>
      <c r="B538" s="1024" t="str">
        <f t="shared" si="26"/>
        <v>106-12</v>
      </c>
      <c r="C538" s="1023">
        <v>106</v>
      </c>
      <c r="D538" s="1023">
        <v>12</v>
      </c>
      <c r="E538" s="1025">
        <f t="shared" si="25"/>
        <v>62793</v>
      </c>
      <c r="F538" s="72" t="s">
        <v>11515</v>
      </c>
      <c r="G538" s="1023"/>
      <c r="H538" s="1023"/>
      <c r="I538" s="1023"/>
      <c r="J538" s="72" t="str">
        <f t="shared" si="24"/>
        <v>https://www.jsce.or.jp/library/open/proc/maglist2/00034/106-12.html</v>
      </c>
    </row>
    <row r="539" spans="1:10">
      <c r="A539" s="1023">
        <v>2022</v>
      </c>
      <c r="B539" s="1024" t="str">
        <f t="shared" si="26"/>
        <v>107-01</v>
      </c>
      <c r="C539" s="1023">
        <v>107</v>
      </c>
      <c r="D539" s="1023">
        <v>1</v>
      </c>
      <c r="E539" s="1025">
        <f t="shared" si="25"/>
        <v>62824</v>
      </c>
      <c r="F539" s="72" t="s">
        <v>11516</v>
      </c>
      <c r="G539" s="1023"/>
      <c r="H539" s="1023"/>
      <c r="I539" s="1023"/>
      <c r="J539" s="72" t="str">
        <f t="shared" si="24"/>
        <v>https://www.jsce.or.jp/library/open/proc/maglist2/00034/107-01.html</v>
      </c>
    </row>
    <row r="540" spans="1:10">
      <c r="A540" s="1023">
        <v>2022</v>
      </c>
      <c r="B540" s="1024" t="str">
        <f t="shared" si="26"/>
        <v>107-02</v>
      </c>
      <c r="C540" s="1023">
        <v>107</v>
      </c>
      <c r="D540" s="1023">
        <v>2</v>
      </c>
      <c r="E540" s="1025">
        <f t="shared" si="25"/>
        <v>62855</v>
      </c>
      <c r="F540" s="72" t="s">
        <v>11517</v>
      </c>
      <c r="G540" s="1023"/>
      <c r="H540" s="1023"/>
      <c r="I540" s="1023"/>
      <c r="J540" s="72" t="str">
        <f t="shared" si="24"/>
        <v>https://www.jsce.or.jp/library/open/proc/maglist2/00034/107-02.html</v>
      </c>
    </row>
    <row r="541" spans="1:10">
      <c r="A541" s="1023">
        <v>2022</v>
      </c>
      <c r="B541" s="1024" t="str">
        <f t="shared" si="26"/>
        <v>107-03</v>
      </c>
      <c r="C541" s="1023">
        <v>107</v>
      </c>
      <c r="D541" s="1023">
        <v>3</v>
      </c>
      <c r="E541" s="1025">
        <f t="shared" si="25"/>
        <v>62884</v>
      </c>
      <c r="F541" s="72" t="s">
        <v>11518</v>
      </c>
      <c r="G541" s="1023"/>
      <c r="H541" s="1023"/>
      <c r="I541" s="1023"/>
      <c r="J541" s="72" t="str">
        <f t="shared" si="24"/>
        <v>https://www.jsce.or.jp/library/open/proc/maglist2/00034/107-03.html</v>
      </c>
    </row>
    <row r="542" spans="1:10">
      <c r="A542" s="1023">
        <v>2022</v>
      </c>
      <c r="B542" s="1024" t="str">
        <f t="shared" si="26"/>
        <v>107-04</v>
      </c>
      <c r="C542" s="1023">
        <v>107</v>
      </c>
      <c r="D542" s="1023">
        <v>4</v>
      </c>
      <c r="E542" s="1025">
        <f t="shared" si="25"/>
        <v>62915</v>
      </c>
      <c r="F542" s="72" t="s">
        <v>11519</v>
      </c>
      <c r="G542" s="1023"/>
      <c r="H542" s="1023"/>
      <c r="I542" s="1023"/>
      <c r="J542" s="72" t="str">
        <f t="shared" si="24"/>
        <v>https://www.jsce.or.jp/library/open/proc/maglist2/00034/107-04.html</v>
      </c>
    </row>
    <row r="543" spans="1:10">
      <c r="A543" s="1023">
        <v>2022</v>
      </c>
      <c r="B543" s="1024" t="str">
        <f t="shared" si="26"/>
        <v>107-05</v>
      </c>
      <c r="C543" s="1023">
        <v>107</v>
      </c>
      <c r="D543" s="1023">
        <v>5</v>
      </c>
      <c r="E543" s="1025">
        <f t="shared" si="25"/>
        <v>62945</v>
      </c>
      <c r="F543" s="72" t="s">
        <v>11520</v>
      </c>
      <c r="G543" s="1023"/>
      <c r="H543" s="1023"/>
      <c r="I543" s="1023"/>
      <c r="J543" s="72" t="str">
        <f t="shared" si="24"/>
        <v>https://www.jsce.or.jp/library/open/proc/maglist2/00034/107-05.html</v>
      </c>
    </row>
    <row r="544" spans="1:10">
      <c r="A544" s="1023">
        <v>2022</v>
      </c>
      <c r="B544" s="1024" t="str">
        <f t="shared" si="26"/>
        <v>107-06</v>
      </c>
      <c r="C544" s="1023">
        <v>107</v>
      </c>
      <c r="D544" s="1023">
        <v>6</v>
      </c>
      <c r="E544" s="1025">
        <f t="shared" si="25"/>
        <v>62976</v>
      </c>
      <c r="F544" s="72" t="s">
        <v>11521</v>
      </c>
      <c r="G544" s="1023"/>
      <c r="H544" s="1023"/>
      <c r="I544" s="1023"/>
      <c r="J544" s="72" t="str">
        <f t="shared" si="24"/>
        <v>https://www.jsce.or.jp/library/open/proc/maglist2/00034/107-06.html</v>
      </c>
    </row>
    <row r="545" spans="1:10">
      <c r="A545" s="1023">
        <v>2022</v>
      </c>
      <c r="B545" s="1024" t="str">
        <f t="shared" si="26"/>
        <v>107-07</v>
      </c>
      <c r="C545" s="1023">
        <v>107</v>
      </c>
      <c r="D545" s="1023">
        <v>7</v>
      </c>
      <c r="E545" s="1025">
        <f t="shared" si="25"/>
        <v>63006</v>
      </c>
      <c r="F545" s="72" t="s">
        <v>11522</v>
      </c>
      <c r="G545" s="1023"/>
      <c r="H545" s="1023"/>
      <c r="I545" s="1023"/>
      <c r="J545" s="72" t="str">
        <f t="shared" si="24"/>
        <v>https://www.jsce.or.jp/library/open/proc/maglist2/00034/107-07.html</v>
      </c>
    </row>
    <row r="546" spans="1:10">
      <c r="A546" s="1023">
        <v>2022</v>
      </c>
      <c r="B546" s="1024" t="str">
        <f t="shared" si="26"/>
        <v>107-08</v>
      </c>
      <c r="C546" s="1023">
        <v>107</v>
      </c>
      <c r="D546" s="1023">
        <v>8</v>
      </c>
      <c r="E546" s="1025">
        <f t="shared" si="25"/>
        <v>63037</v>
      </c>
      <c r="F546" s="72" t="s">
        <v>11523</v>
      </c>
      <c r="G546" s="1023"/>
      <c r="H546" s="1023"/>
      <c r="I546" s="1023"/>
      <c r="J546" s="72" t="str">
        <f t="shared" si="24"/>
        <v>https://www.jsce.or.jp/library/open/proc/maglist2/00034/107-08.html</v>
      </c>
    </row>
    <row r="547" spans="1:10">
      <c r="A547" s="1023">
        <v>2022</v>
      </c>
      <c r="B547" s="1024" t="str">
        <f t="shared" si="26"/>
        <v>107-09</v>
      </c>
      <c r="C547" s="1023">
        <v>107</v>
      </c>
      <c r="D547" s="1023">
        <v>9</v>
      </c>
      <c r="E547" s="1025">
        <f t="shared" si="25"/>
        <v>63068</v>
      </c>
      <c r="F547" s="72" t="s">
        <v>11524</v>
      </c>
      <c r="G547" s="1023"/>
      <c r="H547" s="1023"/>
      <c r="I547" s="1023"/>
      <c r="J547" s="72" t="str">
        <f t="shared" si="24"/>
        <v>https://www.jsce.or.jp/library/open/proc/maglist2/00034/107-09.html</v>
      </c>
    </row>
    <row r="548" spans="1:10">
      <c r="A548" s="1023">
        <v>2022</v>
      </c>
      <c r="B548" s="1024" t="str">
        <f t="shared" si="26"/>
        <v>107-10</v>
      </c>
      <c r="C548" s="1023">
        <v>107</v>
      </c>
      <c r="D548" s="1023">
        <v>10</v>
      </c>
      <c r="E548" s="1025">
        <f t="shared" si="25"/>
        <v>63098</v>
      </c>
      <c r="F548" s="72" t="s">
        <v>11525</v>
      </c>
      <c r="G548" s="1023"/>
      <c r="H548" s="1023"/>
      <c r="I548" s="1023"/>
      <c r="J548" s="72" t="str">
        <f t="shared" si="24"/>
        <v>https://www.jsce.or.jp/library/open/proc/maglist2/00034/107-10.html</v>
      </c>
    </row>
    <row r="549" spans="1:10">
      <c r="A549" s="1023">
        <v>2022</v>
      </c>
      <c r="B549" s="1024" t="str">
        <f t="shared" si="26"/>
        <v>107-11</v>
      </c>
      <c r="C549" s="1023">
        <v>107</v>
      </c>
      <c r="D549" s="1023">
        <v>11</v>
      </c>
      <c r="E549" s="1025">
        <f t="shared" si="25"/>
        <v>63129</v>
      </c>
      <c r="F549" s="72" t="s">
        <v>11526</v>
      </c>
      <c r="G549" s="1023"/>
      <c r="H549" s="1023"/>
      <c r="I549" s="1023"/>
      <c r="J549" s="72" t="str">
        <f t="shared" si="24"/>
        <v>https://www.jsce.or.jp/library/open/proc/maglist2/00034/107-11.html</v>
      </c>
    </row>
    <row r="550" spans="1:10">
      <c r="A550" s="1023">
        <v>2022</v>
      </c>
      <c r="B550" s="1024" t="str">
        <f t="shared" si="26"/>
        <v>107-12</v>
      </c>
      <c r="C550" s="1023">
        <v>107</v>
      </c>
      <c r="D550" s="1023">
        <v>12</v>
      </c>
      <c r="E550" s="1025">
        <f t="shared" si="25"/>
        <v>63159</v>
      </c>
      <c r="F550" s="72" t="s">
        <v>11527</v>
      </c>
      <c r="G550" s="1023"/>
      <c r="H550" s="1023"/>
      <c r="I550" s="1023"/>
      <c r="J550" s="72" t="str">
        <f t="shared" si="24"/>
        <v>https://www.jsce.or.jp/library/open/proc/maglist2/00034/107-12.html</v>
      </c>
    </row>
    <row r="551" spans="1:10">
      <c r="A551" s="1023">
        <v>2023</v>
      </c>
      <c r="B551" s="1024" t="str">
        <f t="shared" si="26"/>
        <v>108-01</v>
      </c>
      <c r="C551" s="1023">
        <v>108</v>
      </c>
      <c r="D551" s="1023">
        <v>1</v>
      </c>
      <c r="E551" s="1025">
        <f t="shared" si="25"/>
        <v>63190</v>
      </c>
      <c r="F551" s="72" t="s">
        <v>11528</v>
      </c>
      <c r="G551" s="1023"/>
      <c r="H551" s="1023"/>
      <c r="I551" s="1023"/>
      <c r="J551" s="72" t="str">
        <f t="shared" si="24"/>
        <v>https://www.jsce.or.jp/library/open/proc/maglist2/00034/108-01.html</v>
      </c>
    </row>
    <row r="552" spans="1:10">
      <c r="A552" s="1023">
        <v>2023</v>
      </c>
      <c r="B552" s="1024" t="str">
        <f t="shared" si="26"/>
        <v>108-02</v>
      </c>
      <c r="C552" s="1023">
        <v>108</v>
      </c>
      <c r="D552" s="1023">
        <v>2</v>
      </c>
      <c r="E552" s="1025">
        <f t="shared" si="25"/>
        <v>63221</v>
      </c>
      <c r="F552" s="72" t="s">
        <v>11529</v>
      </c>
      <c r="G552" s="1023"/>
      <c r="H552" s="1023"/>
      <c r="I552" s="1023"/>
      <c r="J552" s="72" t="str">
        <f t="shared" si="24"/>
        <v>https://www.jsce.or.jp/library/open/proc/maglist2/00034/108-02.html</v>
      </c>
    </row>
    <row r="553" spans="1:10">
      <c r="A553" s="1023">
        <v>2023</v>
      </c>
      <c r="B553" s="1024" t="str">
        <f t="shared" si="26"/>
        <v>108-03</v>
      </c>
      <c r="C553" s="1023">
        <v>108</v>
      </c>
      <c r="D553" s="1023">
        <v>3</v>
      </c>
      <c r="E553" s="1025">
        <f t="shared" si="25"/>
        <v>63249</v>
      </c>
      <c r="F553" s="72" t="s">
        <v>11530</v>
      </c>
      <c r="G553" s="1023"/>
      <c r="H553" s="1023"/>
      <c r="I553" s="1023"/>
      <c r="J553" s="72" t="str">
        <f t="shared" si="24"/>
        <v>https://www.jsce.or.jp/library/open/proc/maglist2/00034/108-03.html</v>
      </c>
    </row>
    <row r="554" spans="1:10">
      <c r="A554" s="1023">
        <v>2023</v>
      </c>
      <c r="B554" s="1024" t="str">
        <f t="shared" si="26"/>
        <v>108-04</v>
      </c>
      <c r="C554" s="1023">
        <v>108</v>
      </c>
      <c r="D554" s="1023">
        <v>4</v>
      </c>
      <c r="E554" s="1025">
        <f t="shared" si="25"/>
        <v>63280</v>
      </c>
      <c r="F554" s="72" t="s">
        <v>11531</v>
      </c>
      <c r="G554" s="1023"/>
      <c r="H554" s="1023"/>
      <c r="I554" s="1023"/>
      <c r="J554" s="72" t="str">
        <f t="shared" si="24"/>
        <v>https://www.jsce.or.jp/library/open/proc/maglist2/00034/108-04.html</v>
      </c>
    </row>
    <row r="555" spans="1:10">
      <c r="A555" s="1023">
        <v>2023</v>
      </c>
      <c r="B555" s="1024" t="str">
        <f t="shared" si="26"/>
        <v>108-05</v>
      </c>
      <c r="C555" s="1023">
        <v>108</v>
      </c>
      <c r="D555" s="1023">
        <v>5</v>
      </c>
      <c r="E555" s="1025">
        <f t="shared" si="25"/>
        <v>63310</v>
      </c>
      <c r="F555" s="72" t="s">
        <v>11532</v>
      </c>
      <c r="G555" s="1023"/>
      <c r="H555" s="1023"/>
      <c r="I555" s="1023"/>
      <c r="J555" s="72" t="str">
        <f t="shared" si="24"/>
        <v>https://www.jsce.or.jp/library/open/proc/maglist2/00034/108-05.html</v>
      </c>
    </row>
    <row r="556" spans="1:10">
      <c r="A556" s="1023">
        <v>2023</v>
      </c>
      <c r="B556" s="1024" t="str">
        <f t="shared" si="26"/>
        <v>108-06</v>
      </c>
      <c r="C556" s="1023">
        <v>108</v>
      </c>
      <c r="D556" s="1023">
        <v>6</v>
      </c>
      <c r="E556" s="1025">
        <f t="shared" si="25"/>
        <v>63341</v>
      </c>
      <c r="F556" s="72" t="s">
        <v>11533</v>
      </c>
      <c r="G556" s="1023"/>
      <c r="H556" s="1023"/>
      <c r="I556" s="1023"/>
      <c r="J556" s="72" t="str">
        <f t="shared" si="24"/>
        <v>https://www.jsce.or.jp/library/open/proc/maglist2/00034/108-06.html</v>
      </c>
    </row>
    <row r="557" spans="1:10">
      <c r="A557" s="1023">
        <v>2023</v>
      </c>
      <c r="B557" s="1024" t="str">
        <f t="shared" si="26"/>
        <v>108-07</v>
      </c>
      <c r="C557" s="1023">
        <v>108</v>
      </c>
      <c r="D557" s="1023">
        <v>7</v>
      </c>
      <c r="E557" s="1025">
        <f t="shared" si="25"/>
        <v>63371</v>
      </c>
      <c r="F557" s="72" t="s">
        <v>11534</v>
      </c>
      <c r="G557" s="1023"/>
      <c r="H557" s="1023"/>
      <c r="I557" s="1023"/>
      <c r="J557" s="72" t="str">
        <f t="shared" si="24"/>
        <v>https://www.jsce.or.jp/library/open/proc/maglist2/00034/108-07.html</v>
      </c>
    </row>
    <row r="558" spans="1:10">
      <c r="A558" s="1023">
        <v>2023</v>
      </c>
      <c r="B558" s="1024" t="str">
        <f t="shared" si="26"/>
        <v>108-08</v>
      </c>
      <c r="C558" s="1023">
        <v>108</v>
      </c>
      <c r="D558" s="1023">
        <v>8</v>
      </c>
      <c r="E558" s="1025">
        <f t="shared" si="25"/>
        <v>63402</v>
      </c>
      <c r="F558" s="72" t="s">
        <v>11535</v>
      </c>
      <c r="G558" s="1023"/>
      <c r="H558" s="1023"/>
      <c r="I558" s="1023"/>
      <c r="J558" s="72" t="str">
        <f t="shared" si="24"/>
        <v>https://www.jsce.or.jp/library/open/proc/maglist2/00034/108-08.html</v>
      </c>
    </row>
    <row r="559" spans="1:10">
      <c r="A559" s="1023">
        <v>2023</v>
      </c>
      <c r="B559" s="1024" t="str">
        <f t="shared" si="26"/>
        <v>108-09</v>
      </c>
      <c r="C559" s="1023">
        <v>108</v>
      </c>
      <c r="D559" s="1023">
        <v>9</v>
      </c>
      <c r="E559" s="1025">
        <f t="shared" si="25"/>
        <v>63433</v>
      </c>
      <c r="F559" s="72" t="s">
        <v>11536</v>
      </c>
      <c r="G559" s="1023"/>
      <c r="H559" s="1023"/>
      <c r="I559" s="1023"/>
      <c r="J559" s="72" t="str">
        <f t="shared" si="24"/>
        <v>https://www.jsce.or.jp/library/open/proc/maglist2/00034/108-09.html</v>
      </c>
    </row>
    <row r="560" spans="1:10">
      <c r="A560" s="1023">
        <v>2023</v>
      </c>
      <c r="B560" s="1024" t="str">
        <f t="shared" si="26"/>
        <v>108-10</v>
      </c>
      <c r="C560" s="1023">
        <v>108</v>
      </c>
      <c r="D560" s="1023">
        <v>10</v>
      </c>
      <c r="E560" s="1025">
        <f t="shared" si="25"/>
        <v>63463</v>
      </c>
      <c r="F560" s="72" t="s">
        <v>11537</v>
      </c>
      <c r="G560" s="1023"/>
      <c r="H560" s="1023"/>
      <c r="I560" s="1023"/>
      <c r="J560" s="72" t="str">
        <f t="shared" si="24"/>
        <v>https://www.jsce.or.jp/library/open/proc/maglist2/00034/108-10.html</v>
      </c>
    </row>
    <row r="561" spans="1:10">
      <c r="A561" s="1023">
        <v>2023</v>
      </c>
      <c r="B561" s="1024" t="str">
        <f t="shared" si="26"/>
        <v>108-11</v>
      </c>
      <c r="C561" s="1023">
        <v>108</v>
      </c>
      <c r="D561" s="1023">
        <v>11</v>
      </c>
      <c r="E561" s="1025">
        <f t="shared" si="25"/>
        <v>63494</v>
      </c>
      <c r="F561" s="72" t="s">
        <v>11538</v>
      </c>
      <c r="G561" s="1023"/>
      <c r="H561" s="1023"/>
      <c r="I561" s="1023"/>
      <c r="J561" s="72" t="str">
        <f t="shared" si="24"/>
        <v>https://www.jsce.or.jp/library/open/proc/maglist2/00034/108-11.html</v>
      </c>
    </row>
    <row r="562" spans="1:10">
      <c r="A562" s="1023">
        <v>2023</v>
      </c>
      <c r="B562" s="1024" t="str">
        <f t="shared" si="26"/>
        <v>108-12</v>
      </c>
      <c r="C562" s="1023">
        <v>108</v>
      </c>
      <c r="D562" s="1023">
        <v>12</v>
      </c>
      <c r="E562" s="1025">
        <f t="shared" si="25"/>
        <v>63524</v>
      </c>
      <c r="F562" s="72" t="s">
        <v>11539</v>
      </c>
      <c r="G562" s="1023"/>
      <c r="H562" s="1023"/>
      <c r="I562" s="1023"/>
      <c r="J562" s="72" t="str">
        <f t="shared" si="24"/>
        <v>https://www.jsce.or.jp/library/open/proc/maglist2/00034/108-12.html</v>
      </c>
    </row>
    <row r="563" spans="1:10">
      <c r="A563" s="1023">
        <v>2024</v>
      </c>
      <c r="B563" s="1024" t="str">
        <f t="shared" si="26"/>
        <v>109-01</v>
      </c>
      <c r="C563" s="1023">
        <v>109</v>
      </c>
      <c r="D563" s="1023">
        <v>1</v>
      </c>
      <c r="E563" s="1025">
        <f t="shared" si="25"/>
        <v>63555</v>
      </c>
      <c r="F563" s="72" t="s">
        <v>11540</v>
      </c>
      <c r="G563" s="1023"/>
      <c r="H563" s="1023"/>
      <c r="I563" s="1023"/>
      <c r="J563" s="72" t="str">
        <f t="shared" si="24"/>
        <v>https://www.jsce.or.jp/library/open/proc/maglist2/00034/109-01.html</v>
      </c>
    </row>
    <row r="564" spans="1:10">
      <c r="A564" s="1023">
        <v>2024</v>
      </c>
      <c r="B564" s="1024" t="str">
        <f t="shared" si="26"/>
        <v>109-02</v>
      </c>
      <c r="C564" s="1023">
        <v>109</v>
      </c>
      <c r="D564" s="1023">
        <v>2</v>
      </c>
      <c r="E564" s="1025">
        <f t="shared" si="25"/>
        <v>63586</v>
      </c>
      <c r="F564" s="72" t="s">
        <v>11541</v>
      </c>
      <c r="G564" s="1023"/>
      <c r="H564" s="1023"/>
      <c r="I564" s="1023"/>
      <c r="J564" s="72" t="str">
        <f t="shared" si="24"/>
        <v>https://www.jsce.or.jp/library/open/proc/maglist2/00034/109-02.html</v>
      </c>
    </row>
    <row r="565" spans="1:10">
      <c r="A565" s="1023">
        <v>2024</v>
      </c>
      <c r="B565" s="1024" t="str">
        <f t="shared" si="26"/>
        <v>109-03</v>
      </c>
      <c r="C565" s="1023">
        <v>109</v>
      </c>
      <c r="D565" s="1023">
        <v>3</v>
      </c>
      <c r="E565" s="1025">
        <f t="shared" si="25"/>
        <v>63614</v>
      </c>
      <c r="F565" s="72" t="s">
        <v>11542</v>
      </c>
      <c r="G565" s="1023"/>
      <c r="H565" s="1023"/>
      <c r="I565" s="1023"/>
      <c r="J565" s="72" t="str">
        <f t="shared" si="24"/>
        <v>https://www.jsce.or.jp/library/open/proc/maglist2/00034/109-03.html</v>
      </c>
    </row>
    <row r="566" spans="1:10">
      <c r="A566" s="1023">
        <v>2024</v>
      </c>
      <c r="B566" s="1024" t="str">
        <f t="shared" si="26"/>
        <v>109-04</v>
      </c>
      <c r="C566" s="1023">
        <v>109</v>
      </c>
      <c r="D566" s="1023">
        <v>4</v>
      </c>
      <c r="E566" s="1025">
        <f t="shared" si="25"/>
        <v>63645</v>
      </c>
      <c r="F566" s="72" t="s">
        <v>11543</v>
      </c>
      <c r="G566" s="1023"/>
      <c r="H566" s="1023"/>
      <c r="I566" s="1023"/>
      <c r="J566" s="72" t="str">
        <f t="shared" si="24"/>
        <v>https://www.jsce.or.jp/library/open/proc/maglist2/00034/109-04.html</v>
      </c>
    </row>
    <row r="567" spans="1:10">
      <c r="A567" s="1023">
        <v>2024</v>
      </c>
      <c r="B567" s="1024" t="str">
        <f t="shared" si="26"/>
        <v>109-05</v>
      </c>
      <c r="C567" s="1023">
        <v>109</v>
      </c>
      <c r="D567" s="1023">
        <v>5</v>
      </c>
      <c r="E567" s="1025">
        <f t="shared" si="25"/>
        <v>63675</v>
      </c>
      <c r="F567" s="72" t="s">
        <v>11544</v>
      </c>
      <c r="G567" s="1023"/>
      <c r="H567" s="1023"/>
      <c r="I567" s="1023"/>
      <c r="J567" s="72" t="str">
        <f t="shared" si="24"/>
        <v>https://www.jsce.or.jp/library/open/proc/maglist2/00034/109-05.html</v>
      </c>
    </row>
    <row r="568" spans="1:10">
      <c r="A568" s="1023">
        <v>2024</v>
      </c>
      <c r="B568" s="1024" t="str">
        <f t="shared" si="26"/>
        <v>109-06</v>
      </c>
      <c r="C568" s="1023">
        <v>109</v>
      </c>
      <c r="D568" s="1023">
        <v>6</v>
      </c>
      <c r="E568" s="1025">
        <f t="shared" si="25"/>
        <v>63706</v>
      </c>
      <c r="F568" s="72" t="s">
        <v>11545</v>
      </c>
      <c r="G568" s="1023"/>
      <c r="H568" s="1023"/>
      <c r="I568" s="1023"/>
      <c r="J568" s="72" t="str">
        <f t="shared" si="24"/>
        <v>https://www.jsce.or.jp/library/open/proc/maglist2/00034/109-06.html</v>
      </c>
    </row>
    <row r="569" spans="1:10">
      <c r="A569" s="1023">
        <v>2024</v>
      </c>
      <c r="B569" s="1024" t="str">
        <f t="shared" si="26"/>
        <v>109-07</v>
      </c>
      <c r="C569" s="1023">
        <v>109</v>
      </c>
      <c r="D569" s="1023">
        <v>7</v>
      </c>
      <c r="E569" s="1025">
        <f t="shared" si="25"/>
        <v>63736</v>
      </c>
      <c r="F569" s="72" t="s">
        <v>11546</v>
      </c>
      <c r="G569" s="1023"/>
      <c r="H569" s="1023"/>
      <c r="I569" s="1023"/>
      <c r="J569" s="72" t="str">
        <f t="shared" si="24"/>
        <v>https://www.jsce.or.jp/library/open/proc/maglist2/00034/109-07.html</v>
      </c>
    </row>
    <row r="570" spans="1:10">
      <c r="A570" s="1023">
        <v>2024</v>
      </c>
      <c r="B570" s="1024" t="str">
        <f t="shared" si="26"/>
        <v>109-08</v>
      </c>
      <c r="C570" s="1023">
        <v>109</v>
      </c>
      <c r="D570" s="1023">
        <v>8</v>
      </c>
      <c r="E570" s="1025">
        <f t="shared" si="25"/>
        <v>63767</v>
      </c>
      <c r="F570" s="72" t="s">
        <v>11547</v>
      </c>
      <c r="G570" s="1023"/>
      <c r="H570" s="1023"/>
      <c r="I570" s="1023"/>
      <c r="J570" s="72" t="str">
        <f t="shared" si="24"/>
        <v>https://www.jsce.or.jp/library/open/proc/maglist2/00034/109-08.html</v>
      </c>
    </row>
    <row r="571" spans="1:10">
      <c r="A571" s="1023">
        <v>2024</v>
      </c>
      <c r="B571" s="1024" t="str">
        <f t="shared" si="26"/>
        <v>109-09</v>
      </c>
      <c r="C571" s="1023">
        <v>109</v>
      </c>
      <c r="D571" s="1023">
        <v>9</v>
      </c>
      <c r="E571" s="1025">
        <f t="shared" si="25"/>
        <v>63798</v>
      </c>
      <c r="F571" s="72" t="s">
        <v>11548</v>
      </c>
      <c r="G571" s="1023"/>
      <c r="H571" s="1023"/>
      <c r="I571" s="1023"/>
      <c r="J571" s="72" t="str">
        <f t="shared" si="24"/>
        <v>https://www.jsce.or.jp/library/open/proc/maglist2/00034/109-09.html</v>
      </c>
    </row>
    <row r="572" spans="1:10">
      <c r="A572" s="1023">
        <v>2024</v>
      </c>
      <c r="B572" s="1024" t="str">
        <f t="shared" si="26"/>
        <v>109-10</v>
      </c>
      <c r="C572" s="1023">
        <v>109</v>
      </c>
      <c r="D572" s="1023">
        <v>10</v>
      </c>
      <c r="E572" s="1025">
        <f t="shared" si="25"/>
        <v>63828</v>
      </c>
      <c r="F572" s="72" t="s">
        <v>11549</v>
      </c>
      <c r="G572" s="1023"/>
      <c r="H572" s="1023"/>
      <c r="I572" s="1023"/>
      <c r="J572" s="72" t="str">
        <f t="shared" si="24"/>
        <v>https://www.jsce.or.jp/library/open/proc/maglist2/00034/109-10.html</v>
      </c>
    </row>
    <row r="573" spans="1:10">
      <c r="A573" s="1023">
        <v>2024</v>
      </c>
      <c r="B573" s="1024" t="str">
        <f t="shared" si="26"/>
        <v>109-11</v>
      </c>
      <c r="C573" s="1023">
        <v>109</v>
      </c>
      <c r="D573" s="1023">
        <v>11</v>
      </c>
      <c r="E573" s="1025">
        <f t="shared" si="25"/>
        <v>63859</v>
      </c>
      <c r="F573" s="72" t="s">
        <v>12364</v>
      </c>
      <c r="G573" s="1023"/>
      <c r="H573" s="1023"/>
      <c r="I573" s="1023"/>
      <c r="J573" s="72" t="str">
        <f t="shared" si="24"/>
        <v>https://www.jsce.or.jp/library/open/proc/maglist2/00034/109-11.html</v>
      </c>
    </row>
    <row r="574" spans="1:10">
      <c r="A574" s="1023">
        <v>2024</v>
      </c>
      <c r="B574" s="1024" t="str">
        <f t="shared" si="26"/>
        <v>109-12</v>
      </c>
      <c r="C574" s="1023">
        <v>109</v>
      </c>
      <c r="D574" s="1023">
        <v>12</v>
      </c>
      <c r="E574" s="1025">
        <f t="shared" ref="E574:E586" si="27">DATE(A574+50,D574,1)</f>
        <v>63889</v>
      </c>
      <c r="F574" s="72" t="s">
        <v>12789</v>
      </c>
      <c r="G574" s="1023"/>
      <c r="H574" s="1023"/>
      <c r="I574" s="1023"/>
      <c r="J574" s="72" t="str">
        <f>HYPERLINK("https://www.jsce.or.jp/library/open/proc/maglist2/00034/"&amp;B574&amp;".html")</f>
        <v>https://www.jsce.or.jp/library/open/proc/maglist2/00034/109-12.html</v>
      </c>
    </row>
    <row r="575" spans="1:10">
      <c r="A575" s="1023">
        <v>2025</v>
      </c>
      <c r="B575" s="1024" t="str">
        <f t="shared" si="26"/>
        <v>110-01</v>
      </c>
      <c r="C575" s="1023">
        <v>110</v>
      </c>
      <c r="D575" s="1023">
        <v>1</v>
      </c>
      <c r="E575" s="1025">
        <f t="shared" si="27"/>
        <v>63920</v>
      </c>
      <c r="F575" s="72" t="s">
        <v>12790</v>
      </c>
      <c r="G575" s="1023"/>
      <c r="H575" s="1023"/>
      <c r="I575" s="1023"/>
      <c r="J575" s="72" t="str">
        <f>HYPERLINK("https://www.jsce.or.jp/library/open/proc/maglist2/00034/"&amp;B575&amp;".html")</f>
        <v>https://www.jsce.or.jp/library/open/proc/maglist2/00034/110-01.html</v>
      </c>
    </row>
    <row r="576" spans="1:10">
      <c r="A576" s="1023">
        <v>2025</v>
      </c>
      <c r="B576" s="1024" t="str">
        <f t="shared" si="26"/>
        <v>110-02</v>
      </c>
      <c r="C576" s="1023">
        <v>110</v>
      </c>
      <c r="D576" s="1023">
        <v>2</v>
      </c>
      <c r="E576" s="1025">
        <f t="shared" si="27"/>
        <v>63951</v>
      </c>
      <c r="F576" s="72" t="s">
        <v>12791</v>
      </c>
      <c r="G576" s="1023"/>
      <c r="H576" s="1023"/>
      <c r="I576" s="1023"/>
      <c r="J576" s="72" t="str">
        <f>HYPERLINK("https://www.jsce.or.jp/library/open/proc/maglist2/00034/"&amp;B576&amp;".html")</f>
        <v>https://www.jsce.or.jp/library/open/proc/maglist2/00034/110-02.html</v>
      </c>
    </row>
    <row r="577" spans="1:10">
      <c r="A577" s="1023">
        <v>2025</v>
      </c>
      <c r="B577" s="1024" t="str">
        <f t="shared" si="26"/>
        <v>110-03</v>
      </c>
      <c r="C577" s="1023">
        <v>110</v>
      </c>
      <c r="D577" s="1023">
        <v>3</v>
      </c>
      <c r="E577" s="1025">
        <f t="shared" si="27"/>
        <v>63979</v>
      </c>
      <c r="F577" s="72" t="s">
        <v>12792</v>
      </c>
      <c r="G577" s="1023"/>
      <c r="H577" s="1023"/>
      <c r="I577" s="1023"/>
      <c r="J577" s="72" t="str">
        <f t="shared" ref="J577:J586" si="28">HYPERLINK("https://www.jsce.or.jp/library/open/proc/maglist2/00034/"&amp;B577&amp;".html")</f>
        <v>https://www.jsce.or.jp/library/open/proc/maglist2/00034/110-03.html</v>
      </c>
    </row>
    <row r="578" spans="1:10">
      <c r="A578" s="1023">
        <v>2025</v>
      </c>
      <c r="B578" s="1024" t="str">
        <f t="shared" si="26"/>
        <v>110-04</v>
      </c>
      <c r="C578" s="1023">
        <v>110</v>
      </c>
      <c r="D578" s="1023">
        <v>4</v>
      </c>
      <c r="E578" s="1025">
        <f t="shared" si="27"/>
        <v>64010</v>
      </c>
      <c r="F578" s="72" t="s">
        <v>12793</v>
      </c>
      <c r="G578" s="1023"/>
      <c r="H578" s="1023"/>
      <c r="I578" s="1023"/>
      <c r="J578" s="72" t="str">
        <f t="shared" si="28"/>
        <v>https://www.jsce.or.jp/library/open/proc/maglist2/00034/110-04.html</v>
      </c>
    </row>
    <row r="579" spans="1:10">
      <c r="A579" s="1023">
        <v>2025</v>
      </c>
      <c r="B579" s="1024" t="str">
        <f t="shared" si="26"/>
        <v>110-05</v>
      </c>
      <c r="C579" s="1023">
        <v>110</v>
      </c>
      <c r="D579" s="1023">
        <v>5</v>
      </c>
      <c r="E579" s="1025">
        <f t="shared" si="27"/>
        <v>64040</v>
      </c>
      <c r="F579" s="72" t="s">
        <v>12794</v>
      </c>
      <c r="G579" s="1023"/>
      <c r="H579" s="1023"/>
      <c r="I579" s="1023"/>
      <c r="J579" s="72" t="str">
        <f t="shared" si="28"/>
        <v>https://www.jsce.or.jp/library/open/proc/maglist2/00034/110-05.html</v>
      </c>
    </row>
    <row r="580" spans="1:10">
      <c r="A580" s="1023">
        <v>2025</v>
      </c>
      <c r="B580" s="1024" t="str">
        <f t="shared" si="26"/>
        <v>110-06</v>
      </c>
      <c r="C580" s="1023">
        <v>110</v>
      </c>
      <c r="D580" s="1023">
        <v>6</v>
      </c>
      <c r="E580" s="1025">
        <f t="shared" si="27"/>
        <v>64071</v>
      </c>
      <c r="F580" s="72" t="s">
        <v>12795</v>
      </c>
      <c r="G580" s="1023"/>
      <c r="H580" s="1023"/>
      <c r="I580" s="1023"/>
      <c r="J580" s="72" t="str">
        <f t="shared" si="28"/>
        <v>https://www.jsce.or.jp/library/open/proc/maglist2/00034/110-06.html</v>
      </c>
    </row>
    <row r="581" spans="1:10">
      <c r="A581" s="1023">
        <v>2025</v>
      </c>
      <c r="B581" s="1024" t="str">
        <f t="shared" si="26"/>
        <v>110-07</v>
      </c>
      <c r="C581" s="1023">
        <v>110</v>
      </c>
      <c r="D581" s="1023">
        <v>7</v>
      </c>
      <c r="E581" s="1025">
        <f t="shared" si="27"/>
        <v>64101</v>
      </c>
      <c r="F581" s="72" t="s">
        <v>12796</v>
      </c>
      <c r="G581" s="1023"/>
      <c r="H581" s="1023"/>
      <c r="I581" s="1023"/>
      <c r="J581" s="72" t="str">
        <f t="shared" si="28"/>
        <v>https://www.jsce.or.jp/library/open/proc/maglist2/00034/110-07.html</v>
      </c>
    </row>
    <row r="582" spans="1:10">
      <c r="A582" s="1023">
        <v>2025</v>
      </c>
      <c r="B582" s="1024" t="str">
        <f t="shared" si="26"/>
        <v>110-08</v>
      </c>
      <c r="C582" s="1023">
        <v>110</v>
      </c>
      <c r="D582" s="1023">
        <v>8</v>
      </c>
      <c r="E582" s="1025">
        <f t="shared" si="27"/>
        <v>64132</v>
      </c>
      <c r="F582" s="72" t="s">
        <v>12843</v>
      </c>
      <c r="G582" s="1023"/>
      <c r="H582" s="1023"/>
      <c r="I582" s="1023"/>
      <c r="J582" s="72" t="str">
        <f t="shared" si="28"/>
        <v>https://www.jsce.or.jp/library/open/proc/maglist2/00034/110-08.html</v>
      </c>
    </row>
    <row r="583" spans="1:10">
      <c r="A583" s="1023">
        <v>2025</v>
      </c>
      <c r="B583" s="1024" t="str">
        <f t="shared" si="26"/>
        <v>110-09</v>
      </c>
      <c r="C583" s="1023">
        <v>110</v>
      </c>
      <c r="D583" s="1023">
        <v>9</v>
      </c>
      <c r="E583" s="1025">
        <f t="shared" si="27"/>
        <v>64163</v>
      </c>
      <c r="F583" s="72" t="s">
        <v>12855</v>
      </c>
      <c r="G583" s="1023"/>
      <c r="H583" s="1023"/>
      <c r="I583" s="1023"/>
      <c r="J583" s="72" t="str">
        <f t="shared" si="28"/>
        <v>https://www.jsce.or.jp/library/open/proc/maglist2/00034/110-09.html</v>
      </c>
    </row>
    <row r="584" spans="1:10">
      <c r="A584" s="1023">
        <v>2025</v>
      </c>
      <c r="B584" s="1024" t="str">
        <f t="shared" si="26"/>
        <v>110-10</v>
      </c>
      <c r="C584" s="1023">
        <v>110</v>
      </c>
      <c r="D584" s="1023">
        <v>10</v>
      </c>
      <c r="E584" s="1025">
        <f t="shared" si="27"/>
        <v>64193</v>
      </c>
      <c r="F584" s="72" t="s">
        <v>12856</v>
      </c>
      <c r="G584" s="1023"/>
      <c r="H584" s="1023"/>
      <c r="I584" s="1023"/>
      <c r="J584" s="72" t="str">
        <f t="shared" si="28"/>
        <v>https://www.jsce.or.jp/library/open/proc/maglist2/00034/110-10.html</v>
      </c>
    </row>
    <row r="585" spans="1:10">
      <c r="A585" s="1023">
        <v>2025</v>
      </c>
      <c r="B585" s="1024" t="str">
        <f t="shared" si="26"/>
        <v>110-11</v>
      </c>
      <c r="C585" s="1023">
        <v>110</v>
      </c>
      <c r="D585" s="1023">
        <v>11</v>
      </c>
      <c r="E585" s="1025">
        <f t="shared" si="27"/>
        <v>64224</v>
      </c>
      <c r="F585" s="72" t="s">
        <v>12951</v>
      </c>
      <c r="G585" s="1023"/>
      <c r="H585" s="1023"/>
      <c r="I585" s="1023"/>
      <c r="J585" s="72" t="str">
        <f t="shared" si="28"/>
        <v>https://www.jsce.or.jp/library/open/proc/maglist2/00034/110-11.html</v>
      </c>
    </row>
    <row r="586" spans="1:10">
      <c r="A586" s="1023">
        <v>2025</v>
      </c>
      <c r="B586" s="1024" t="str">
        <f t="shared" si="26"/>
        <v>110-12</v>
      </c>
      <c r="C586" s="1023">
        <v>110</v>
      </c>
      <c r="D586" s="1023">
        <v>12</v>
      </c>
      <c r="E586" s="1025">
        <f t="shared" si="27"/>
        <v>64254</v>
      </c>
      <c r="F586" s="72" t="s">
        <v>13021</v>
      </c>
      <c r="G586" s="1023"/>
      <c r="H586" s="1023"/>
      <c r="I586" s="1023"/>
      <c r="J586" s="72" t="str">
        <f t="shared" si="28"/>
        <v>https://www.jsce.or.jp/library/open/proc/maglist2/00034/110-12.html</v>
      </c>
    </row>
  </sheetData>
  <autoFilter ref="A11:J586" xr:uid="{DF8C2765-7674-430E-9CE7-C5BC8FE4C987}"/>
  <phoneticPr fontId="6"/>
  <conditionalFormatting sqref="A12:J586">
    <cfRule type="expression" dxfId="2" priority="1">
      <formula>$E12&gt;TODAY()</formula>
    </cfRule>
  </conditionalFormatting>
  <hyperlinks>
    <hyperlink ref="J1" location="INDEX!A1" display="INDEXに戻る" xr:uid="{88176760-A08C-4993-90D5-519E7726FFF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8082-45E1-4285-B2D7-198E4E3FC15A}">
  <sheetPr>
    <pageSetUpPr fitToPage="1"/>
  </sheetPr>
  <dimension ref="A1:H458"/>
  <sheetViews>
    <sheetView zoomScaleNormal="100" workbookViewId="0">
      <pane xSplit="3" ySplit="2" topLeftCell="D381" activePane="bottomRight" state="frozen"/>
      <selection activeCell="F1" sqref="F1"/>
      <selection pane="topRight" activeCell="F1" sqref="F1"/>
      <selection pane="bottomLeft" activeCell="F1" sqref="F1"/>
      <selection pane="bottomRight" activeCell="A436" sqref="A436"/>
    </sheetView>
  </sheetViews>
  <sheetFormatPr defaultColWidth="9" defaultRowHeight="15" outlineLevelCol="1"/>
  <cols>
    <col min="1" max="1" width="14" style="767" bestFit="1" customWidth="1"/>
    <col min="2" max="2" width="14.25" style="767" bestFit="1" customWidth="1"/>
    <col min="3" max="3" width="14.25" style="767" bestFit="1" customWidth="1" outlineLevel="1"/>
    <col min="4" max="4" width="9" style="767"/>
    <col min="5" max="5" width="50.875" style="792" customWidth="1"/>
    <col min="6" max="6" width="12.625" style="767" bestFit="1" customWidth="1"/>
    <col min="7" max="7" width="50.875" style="793" customWidth="1"/>
    <col min="8" max="8" width="9.25" style="767" bestFit="1" customWidth="1"/>
    <col min="9" max="16384" width="9" style="767"/>
  </cols>
  <sheetData>
    <row r="1" spans="1:7">
      <c r="A1" s="767" t="s">
        <v>9455</v>
      </c>
      <c r="E1" s="767" t="s">
        <v>9456</v>
      </c>
      <c r="G1" s="591" t="s">
        <v>119</v>
      </c>
    </row>
    <row r="2" spans="1:7">
      <c r="A2" s="763" t="s">
        <v>9457</v>
      </c>
      <c r="B2" s="764" t="s">
        <v>9458</v>
      </c>
      <c r="C2" s="764" t="s">
        <v>9459</v>
      </c>
      <c r="D2" s="764" t="s">
        <v>9460</v>
      </c>
      <c r="E2" s="765" t="s">
        <v>9461</v>
      </c>
      <c r="F2" s="764" t="s">
        <v>9462</v>
      </c>
      <c r="G2" s="766" t="s">
        <v>9463</v>
      </c>
    </row>
    <row r="3" spans="1:7">
      <c r="A3" s="768" t="s">
        <v>9464</v>
      </c>
      <c r="B3" s="769">
        <v>39234</v>
      </c>
      <c r="C3" s="769">
        <f>EDATE(B3,2)</f>
        <v>39295</v>
      </c>
      <c r="D3" s="770" t="s">
        <v>9465</v>
      </c>
      <c r="E3" s="771" t="s">
        <v>9466</v>
      </c>
      <c r="F3" s="770" t="s">
        <v>9467</v>
      </c>
      <c r="G3" s="1287" t="s">
        <v>9468</v>
      </c>
    </row>
    <row r="4" spans="1:7">
      <c r="A4" s="772" t="s">
        <v>9469</v>
      </c>
      <c r="B4" s="773">
        <v>39234</v>
      </c>
      <c r="C4" s="773">
        <f t="shared" ref="C4:C67" si="0">EDATE(B4,2)</f>
        <v>39295</v>
      </c>
      <c r="D4" s="774" t="s">
        <v>9465</v>
      </c>
      <c r="E4" s="775" t="s">
        <v>9470</v>
      </c>
      <c r="F4" s="774" t="s">
        <v>9471</v>
      </c>
      <c r="G4" s="1280"/>
    </row>
    <row r="5" spans="1:7">
      <c r="A5" s="772" t="s">
        <v>9472</v>
      </c>
      <c r="B5" s="773">
        <v>39264</v>
      </c>
      <c r="C5" s="773">
        <f t="shared" si="0"/>
        <v>39326</v>
      </c>
      <c r="D5" s="774" t="s">
        <v>9465</v>
      </c>
      <c r="E5" s="775" t="s">
        <v>9473</v>
      </c>
      <c r="F5" s="774" t="s">
        <v>9474</v>
      </c>
      <c r="G5" s="1280"/>
    </row>
    <row r="6" spans="1:7">
      <c r="A6" s="772" t="s">
        <v>9475</v>
      </c>
      <c r="B6" s="773">
        <v>39264</v>
      </c>
      <c r="C6" s="773">
        <f t="shared" si="0"/>
        <v>39326</v>
      </c>
      <c r="D6" s="774" t="s">
        <v>9465</v>
      </c>
      <c r="E6" s="775" t="s">
        <v>9476</v>
      </c>
      <c r="F6" s="774" t="s">
        <v>9477</v>
      </c>
      <c r="G6" s="1280"/>
    </row>
    <row r="7" spans="1:7">
      <c r="A7" s="772" t="s">
        <v>9478</v>
      </c>
      <c r="B7" s="773">
        <v>39295</v>
      </c>
      <c r="C7" s="773">
        <f t="shared" si="0"/>
        <v>39356</v>
      </c>
      <c r="D7" s="774" t="s">
        <v>9465</v>
      </c>
      <c r="E7" s="775" t="s">
        <v>9479</v>
      </c>
      <c r="F7" s="774" t="s">
        <v>9480</v>
      </c>
      <c r="G7" s="1280"/>
    </row>
    <row r="8" spans="1:7">
      <c r="A8" s="772" t="s">
        <v>9481</v>
      </c>
      <c r="B8" s="773">
        <v>39295</v>
      </c>
      <c r="C8" s="773">
        <f t="shared" si="0"/>
        <v>39356</v>
      </c>
      <c r="D8" s="774" t="s">
        <v>9465</v>
      </c>
      <c r="E8" s="775" t="s">
        <v>9482</v>
      </c>
      <c r="F8" s="774" t="s">
        <v>9471</v>
      </c>
      <c r="G8" s="1280"/>
    </row>
    <row r="9" spans="1:7">
      <c r="A9" s="772" t="s">
        <v>9483</v>
      </c>
      <c r="B9" s="773">
        <v>39326</v>
      </c>
      <c r="C9" s="773">
        <f t="shared" si="0"/>
        <v>39387</v>
      </c>
      <c r="D9" s="774" t="s">
        <v>9465</v>
      </c>
      <c r="E9" s="775" t="s">
        <v>9484</v>
      </c>
      <c r="F9" s="774" t="s">
        <v>9485</v>
      </c>
      <c r="G9" s="1280"/>
    </row>
    <row r="10" spans="1:7">
      <c r="A10" s="772" t="s">
        <v>9486</v>
      </c>
      <c r="B10" s="773">
        <v>39326</v>
      </c>
      <c r="C10" s="773">
        <f t="shared" si="0"/>
        <v>39387</v>
      </c>
      <c r="D10" s="774" t="s">
        <v>9465</v>
      </c>
      <c r="E10" s="775" t="s">
        <v>9487</v>
      </c>
      <c r="F10" s="774" t="s">
        <v>9488</v>
      </c>
      <c r="G10" s="1280"/>
    </row>
    <row r="11" spans="1:7">
      <c r="A11" s="772" t="s">
        <v>9489</v>
      </c>
      <c r="B11" s="773">
        <v>39356</v>
      </c>
      <c r="C11" s="773">
        <f t="shared" si="0"/>
        <v>39417</v>
      </c>
      <c r="D11" s="774" t="s">
        <v>9465</v>
      </c>
      <c r="E11" s="775" t="s">
        <v>9490</v>
      </c>
      <c r="F11" s="973" t="s">
        <v>9491</v>
      </c>
      <c r="G11" s="1280"/>
    </row>
    <row r="12" spans="1:7">
      <c r="A12" s="772" t="s">
        <v>9492</v>
      </c>
      <c r="B12" s="773">
        <v>39387</v>
      </c>
      <c r="C12" s="773">
        <f t="shared" si="0"/>
        <v>39448</v>
      </c>
      <c r="D12" s="774" t="s">
        <v>9465</v>
      </c>
      <c r="E12" s="775" t="s">
        <v>9493</v>
      </c>
      <c r="F12" s="774" t="s">
        <v>9494</v>
      </c>
      <c r="G12" s="1280"/>
    </row>
    <row r="13" spans="1:7">
      <c r="A13" s="772" t="s">
        <v>9495</v>
      </c>
      <c r="B13" s="773">
        <v>39387</v>
      </c>
      <c r="C13" s="773">
        <f t="shared" si="0"/>
        <v>39448</v>
      </c>
      <c r="D13" s="774" t="s">
        <v>9465</v>
      </c>
      <c r="E13" s="775" t="s">
        <v>9496</v>
      </c>
      <c r="F13" s="774" t="s">
        <v>9497</v>
      </c>
      <c r="G13" s="1280"/>
    </row>
    <row r="14" spans="1:7">
      <c r="A14" s="772" t="s">
        <v>9498</v>
      </c>
      <c r="B14" s="773">
        <v>39417</v>
      </c>
      <c r="C14" s="773">
        <f t="shared" si="0"/>
        <v>39479</v>
      </c>
      <c r="D14" s="774" t="s">
        <v>9465</v>
      </c>
      <c r="E14" s="775" t="s">
        <v>9499</v>
      </c>
      <c r="F14" s="774" t="s">
        <v>9500</v>
      </c>
      <c r="G14" s="1280"/>
    </row>
    <row r="15" spans="1:7">
      <c r="A15" s="776" t="s">
        <v>9501</v>
      </c>
      <c r="B15" s="777">
        <v>39417</v>
      </c>
      <c r="C15" s="777">
        <f t="shared" si="0"/>
        <v>39479</v>
      </c>
      <c r="D15" s="778" t="s">
        <v>9465</v>
      </c>
      <c r="E15" s="779" t="s">
        <v>9502</v>
      </c>
      <c r="F15" s="778" t="s">
        <v>9503</v>
      </c>
      <c r="G15" s="1281"/>
    </row>
    <row r="16" spans="1:7">
      <c r="A16" s="780" t="s">
        <v>9504</v>
      </c>
      <c r="B16" s="781">
        <v>39448</v>
      </c>
      <c r="C16" s="781">
        <f t="shared" si="0"/>
        <v>39508</v>
      </c>
      <c r="D16" s="782" t="s">
        <v>9465</v>
      </c>
      <c r="E16" s="783" t="s">
        <v>9505</v>
      </c>
      <c r="F16" s="782" t="s">
        <v>9506</v>
      </c>
      <c r="G16" s="1288" t="s">
        <v>9507</v>
      </c>
    </row>
    <row r="17" spans="1:7">
      <c r="A17" s="784" t="s">
        <v>9508</v>
      </c>
      <c r="B17" s="785">
        <v>39479</v>
      </c>
      <c r="C17" s="785">
        <f t="shared" si="0"/>
        <v>39539</v>
      </c>
      <c r="D17" s="786" t="s">
        <v>9465</v>
      </c>
      <c r="E17" s="787" t="s">
        <v>9509</v>
      </c>
      <c r="F17" s="786" t="s">
        <v>9510</v>
      </c>
      <c r="G17" s="1283"/>
    </row>
    <row r="18" spans="1:7">
      <c r="A18" s="784" t="s">
        <v>9511</v>
      </c>
      <c r="B18" s="785">
        <v>39479</v>
      </c>
      <c r="C18" s="785">
        <f t="shared" si="0"/>
        <v>39539</v>
      </c>
      <c r="D18" s="786" t="s">
        <v>9465</v>
      </c>
      <c r="E18" s="787" t="s">
        <v>9512</v>
      </c>
      <c r="F18" s="786" t="s">
        <v>9513</v>
      </c>
      <c r="G18" s="1283"/>
    </row>
    <row r="19" spans="1:7">
      <c r="A19" s="784" t="s">
        <v>9514</v>
      </c>
      <c r="B19" s="785">
        <v>39508</v>
      </c>
      <c r="C19" s="785">
        <f t="shared" si="0"/>
        <v>39569</v>
      </c>
      <c r="D19" s="786" t="s">
        <v>9465</v>
      </c>
      <c r="E19" s="787" t="s">
        <v>9515</v>
      </c>
      <c r="F19" s="786" t="s">
        <v>9516</v>
      </c>
      <c r="G19" s="1283"/>
    </row>
    <row r="20" spans="1:7">
      <c r="A20" s="784" t="s">
        <v>9517</v>
      </c>
      <c r="B20" s="785">
        <v>39508</v>
      </c>
      <c r="C20" s="785">
        <f t="shared" si="0"/>
        <v>39569</v>
      </c>
      <c r="D20" s="786" t="s">
        <v>9465</v>
      </c>
      <c r="E20" s="787" t="s">
        <v>9518</v>
      </c>
      <c r="F20" s="786" t="s">
        <v>9519</v>
      </c>
      <c r="G20" s="1283"/>
    </row>
    <row r="21" spans="1:7">
      <c r="A21" s="784" t="s">
        <v>9520</v>
      </c>
      <c r="B21" s="785">
        <v>39539</v>
      </c>
      <c r="C21" s="785">
        <f t="shared" si="0"/>
        <v>39600</v>
      </c>
      <c r="D21" s="786" t="s">
        <v>9465</v>
      </c>
      <c r="E21" s="787" t="s">
        <v>9521</v>
      </c>
      <c r="F21" s="786" t="s">
        <v>9467</v>
      </c>
      <c r="G21" s="1283"/>
    </row>
    <row r="22" spans="1:7">
      <c r="A22" s="784" t="s">
        <v>9522</v>
      </c>
      <c r="B22" s="785">
        <v>39539</v>
      </c>
      <c r="C22" s="785">
        <f t="shared" si="0"/>
        <v>39600</v>
      </c>
      <c r="D22" s="786" t="s">
        <v>9465</v>
      </c>
      <c r="E22" s="787" t="s">
        <v>9523</v>
      </c>
      <c r="F22" s="786" t="s">
        <v>9474</v>
      </c>
      <c r="G22" s="1283"/>
    </row>
    <row r="23" spans="1:7">
      <c r="A23" s="784" t="s">
        <v>9524</v>
      </c>
      <c r="B23" s="785">
        <v>39569</v>
      </c>
      <c r="C23" s="785">
        <f t="shared" si="0"/>
        <v>39630</v>
      </c>
      <c r="D23" s="786" t="s">
        <v>9465</v>
      </c>
      <c r="E23" s="787" t="s">
        <v>9525</v>
      </c>
      <c r="F23" s="786" t="s">
        <v>9480</v>
      </c>
      <c r="G23" s="1283"/>
    </row>
    <row r="24" spans="1:7">
      <c r="A24" s="784" t="s">
        <v>9526</v>
      </c>
      <c r="B24" s="785">
        <v>39569</v>
      </c>
      <c r="C24" s="785">
        <f t="shared" si="0"/>
        <v>39630</v>
      </c>
      <c r="D24" s="786" t="s">
        <v>9465</v>
      </c>
      <c r="E24" s="787" t="s">
        <v>9527</v>
      </c>
      <c r="F24" s="786" t="s">
        <v>9528</v>
      </c>
      <c r="G24" s="1283"/>
    </row>
    <row r="25" spans="1:7">
      <c r="A25" s="784" t="s">
        <v>9529</v>
      </c>
      <c r="B25" s="785">
        <v>39600</v>
      </c>
      <c r="C25" s="785">
        <f t="shared" si="0"/>
        <v>39661</v>
      </c>
      <c r="D25" s="786" t="s">
        <v>9465</v>
      </c>
      <c r="E25" s="787" t="s">
        <v>9530</v>
      </c>
      <c r="F25" s="974" t="s">
        <v>9531</v>
      </c>
      <c r="G25" s="1283"/>
    </row>
    <row r="26" spans="1:7">
      <c r="A26" s="784" t="s">
        <v>9532</v>
      </c>
      <c r="B26" s="785">
        <v>39600</v>
      </c>
      <c r="C26" s="785">
        <f t="shared" si="0"/>
        <v>39661</v>
      </c>
      <c r="D26" s="786" t="s">
        <v>9465</v>
      </c>
      <c r="E26" s="787" t="s">
        <v>9533</v>
      </c>
      <c r="F26" s="786" t="s">
        <v>9485</v>
      </c>
      <c r="G26" s="1283"/>
    </row>
    <row r="27" spans="1:7">
      <c r="A27" s="784" t="s">
        <v>9534</v>
      </c>
      <c r="B27" s="785">
        <v>39630</v>
      </c>
      <c r="C27" s="785">
        <f t="shared" si="0"/>
        <v>39692</v>
      </c>
      <c r="D27" s="786" t="s">
        <v>9465</v>
      </c>
      <c r="E27" s="787" t="s">
        <v>9535</v>
      </c>
      <c r="F27" s="786" t="s">
        <v>9488</v>
      </c>
      <c r="G27" s="1283"/>
    </row>
    <row r="28" spans="1:7">
      <c r="A28" s="784" t="s">
        <v>9536</v>
      </c>
      <c r="B28" s="785">
        <v>39630</v>
      </c>
      <c r="C28" s="785">
        <f t="shared" si="0"/>
        <v>39692</v>
      </c>
      <c r="D28" s="786" t="s">
        <v>9465</v>
      </c>
      <c r="E28" s="787" t="s">
        <v>9537</v>
      </c>
      <c r="F28" s="786" t="s">
        <v>9538</v>
      </c>
      <c r="G28" s="1283"/>
    </row>
    <row r="29" spans="1:7">
      <c r="A29" s="784" t="s">
        <v>9539</v>
      </c>
      <c r="B29" s="785">
        <v>39661</v>
      </c>
      <c r="C29" s="785">
        <f t="shared" si="0"/>
        <v>39722</v>
      </c>
      <c r="D29" s="786" t="s">
        <v>9465</v>
      </c>
      <c r="E29" s="787" t="s">
        <v>9540</v>
      </c>
      <c r="F29" s="786" t="s">
        <v>9541</v>
      </c>
      <c r="G29" s="1283"/>
    </row>
    <row r="30" spans="1:7">
      <c r="A30" s="784" t="s">
        <v>9542</v>
      </c>
      <c r="B30" s="785">
        <v>39661</v>
      </c>
      <c r="C30" s="785">
        <f t="shared" si="0"/>
        <v>39722</v>
      </c>
      <c r="D30" s="786" t="s">
        <v>9465</v>
      </c>
      <c r="E30" s="787" t="s">
        <v>9543</v>
      </c>
      <c r="F30" s="786" t="s">
        <v>9500</v>
      </c>
      <c r="G30" s="1283"/>
    </row>
    <row r="31" spans="1:7">
      <c r="A31" s="784" t="s">
        <v>9544</v>
      </c>
      <c r="B31" s="785">
        <v>39692</v>
      </c>
      <c r="C31" s="785">
        <f t="shared" si="0"/>
        <v>39753</v>
      </c>
      <c r="D31" s="786" t="s">
        <v>9465</v>
      </c>
      <c r="E31" s="787" t="s">
        <v>9545</v>
      </c>
      <c r="F31" s="786" t="s">
        <v>9503</v>
      </c>
      <c r="G31" s="1283"/>
    </row>
    <row r="32" spans="1:7">
      <c r="A32" s="784" t="s">
        <v>9546</v>
      </c>
      <c r="B32" s="785">
        <v>39692</v>
      </c>
      <c r="C32" s="785">
        <f t="shared" si="0"/>
        <v>39753</v>
      </c>
      <c r="D32" s="786" t="s">
        <v>9465</v>
      </c>
      <c r="E32" s="787" t="s">
        <v>9547</v>
      </c>
      <c r="F32" s="786" t="s">
        <v>9497</v>
      </c>
      <c r="G32" s="1283"/>
    </row>
    <row r="33" spans="1:7">
      <c r="A33" s="784" t="s">
        <v>9548</v>
      </c>
      <c r="B33" s="785">
        <v>39722</v>
      </c>
      <c r="C33" s="785">
        <f t="shared" si="0"/>
        <v>39783</v>
      </c>
      <c r="D33" s="786" t="s">
        <v>9465</v>
      </c>
      <c r="E33" s="787" t="s">
        <v>9549</v>
      </c>
      <c r="F33" s="974" t="s">
        <v>9550</v>
      </c>
      <c r="G33" s="1283"/>
    </row>
    <row r="34" spans="1:7">
      <c r="A34" s="784" t="s">
        <v>9551</v>
      </c>
      <c r="B34" s="785">
        <v>39722</v>
      </c>
      <c r="C34" s="785">
        <f t="shared" si="0"/>
        <v>39783</v>
      </c>
      <c r="D34" s="786" t="s">
        <v>9465</v>
      </c>
      <c r="E34" s="787" t="s">
        <v>9552</v>
      </c>
      <c r="F34" s="786" t="s">
        <v>9506</v>
      </c>
      <c r="G34" s="1283"/>
    </row>
    <row r="35" spans="1:7">
      <c r="A35" s="784" t="s">
        <v>9553</v>
      </c>
      <c r="B35" s="785">
        <v>39753</v>
      </c>
      <c r="C35" s="785">
        <f t="shared" si="0"/>
        <v>39814</v>
      </c>
      <c r="D35" s="786" t="s">
        <v>9465</v>
      </c>
      <c r="E35" s="787" t="s">
        <v>9554</v>
      </c>
      <c r="F35" s="786" t="s">
        <v>9513</v>
      </c>
      <c r="G35" s="1283"/>
    </row>
    <row r="36" spans="1:7">
      <c r="A36" s="784" t="s">
        <v>9555</v>
      </c>
      <c r="B36" s="785">
        <v>39753</v>
      </c>
      <c r="C36" s="785">
        <f t="shared" si="0"/>
        <v>39814</v>
      </c>
      <c r="D36" s="786" t="s">
        <v>9465</v>
      </c>
      <c r="E36" s="787" t="s">
        <v>9556</v>
      </c>
      <c r="F36" s="786" t="s">
        <v>9516</v>
      </c>
      <c r="G36" s="1283"/>
    </row>
    <row r="37" spans="1:7">
      <c r="A37" s="784" t="s">
        <v>9557</v>
      </c>
      <c r="B37" s="785">
        <v>39783</v>
      </c>
      <c r="C37" s="785">
        <f t="shared" si="0"/>
        <v>39845</v>
      </c>
      <c r="D37" s="786" t="s">
        <v>9465</v>
      </c>
      <c r="E37" s="787" t="s">
        <v>9558</v>
      </c>
      <c r="F37" s="786" t="s">
        <v>9519</v>
      </c>
      <c r="G37" s="1283"/>
    </row>
    <row r="38" spans="1:7">
      <c r="A38" s="788" t="s">
        <v>9559</v>
      </c>
      <c r="B38" s="789">
        <v>39783</v>
      </c>
      <c r="C38" s="789">
        <f t="shared" si="0"/>
        <v>39845</v>
      </c>
      <c r="D38" s="790" t="s">
        <v>9560</v>
      </c>
      <c r="E38" s="791" t="s">
        <v>9561</v>
      </c>
      <c r="F38" s="790" t="s">
        <v>9562</v>
      </c>
      <c r="G38" s="1284"/>
    </row>
    <row r="39" spans="1:7">
      <c r="A39" s="768" t="s">
        <v>9563</v>
      </c>
      <c r="B39" s="769">
        <v>39814</v>
      </c>
      <c r="C39" s="769">
        <f t="shared" si="0"/>
        <v>39873</v>
      </c>
      <c r="D39" s="770" t="s">
        <v>9465</v>
      </c>
      <c r="E39" s="771" t="s">
        <v>9564</v>
      </c>
      <c r="F39" s="770" t="s">
        <v>9565</v>
      </c>
      <c r="G39" s="1279" t="s">
        <v>9566</v>
      </c>
    </row>
    <row r="40" spans="1:7" ht="30">
      <c r="A40" s="772" t="s">
        <v>9567</v>
      </c>
      <c r="B40" s="773">
        <v>39814</v>
      </c>
      <c r="C40" s="773">
        <f t="shared" si="0"/>
        <v>39873</v>
      </c>
      <c r="D40" s="774" t="s">
        <v>9465</v>
      </c>
      <c r="E40" s="775" t="s">
        <v>9568</v>
      </c>
      <c r="F40" s="774" t="s">
        <v>9494</v>
      </c>
      <c r="G40" s="1280"/>
    </row>
    <row r="41" spans="1:7">
      <c r="A41" s="772" t="s">
        <v>9569</v>
      </c>
      <c r="B41" s="773">
        <v>39845</v>
      </c>
      <c r="C41" s="773">
        <f t="shared" si="0"/>
        <v>39904</v>
      </c>
      <c r="D41" s="774" t="s">
        <v>9465</v>
      </c>
      <c r="E41" s="775" t="s">
        <v>9570</v>
      </c>
      <c r="F41" s="774" t="s">
        <v>9571</v>
      </c>
      <c r="G41" s="1280"/>
    </row>
    <row r="42" spans="1:7">
      <c r="A42" s="772" t="s">
        <v>9572</v>
      </c>
      <c r="B42" s="773">
        <v>39845</v>
      </c>
      <c r="C42" s="773">
        <f t="shared" si="0"/>
        <v>39904</v>
      </c>
      <c r="D42" s="774" t="s">
        <v>9465</v>
      </c>
      <c r="E42" s="775" t="s">
        <v>9573</v>
      </c>
      <c r="F42" s="774" t="s">
        <v>9467</v>
      </c>
      <c r="G42" s="1280"/>
    </row>
    <row r="43" spans="1:7">
      <c r="A43" s="772" t="s">
        <v>9574</v>
      </c>
      <c r="B43" s="773">
        <v>39873</v>
      </c>
      <c r="C43" s="773">
        <f t="shared" si="0"/>
        <v>39934</v>
      </c>
      <c r="D43" s="774" t="s">
        <v>9560</v>
      </c>
      <c r="E43" s="775" t="s">
        <v>9575</v>
      </c>
      <c r="F43" s="774" t="s">
        <v>9576</v>
      </c>
      <c r="G43" s="1280"/>
    </row>
    <row r="44" spans="1:7">
      <c r="A44" s="772" t="s">
        <v>9577</v>
      </c>
      <c r="B44" s="773">
        <v>39873</v>
      </c>
      <c r="C44" s="773">
        <f t="shared" si="0"/>
        <v>39934</v>
      </c>
      <c r="D44" s="774" t="s">
        <v>9465</v>
      </c>
      <c r="E44" s="775" t="s">
        <v>9578</v>
      </c>
      <c r="F44" s="774" t="s">
        <v>9579</v>
      </c>
      <c r="G44" s="1280"/>
    </row>
    <row r="45" spans="1:7">
      <c r="A45" s="772" t="s">
        <v>9580</v>
      </c>
      <c r="B45" s="773">
        <v>39904</v>
      </c>
      <c r="C45" s="773">
        <f t="shared" si="0"/>
        <v>39965</v>
      </c>
      <c r="D45" s="774" t="s">
        <v>9465</v>
      </c>
      <c r="E45" s="775" t="s">
        <v>9581</v>
      </c>
      <c r="F45" s="774" t="s">
        <v>9582</v>
      </c>
      <c r="G45" s="1280"/>
    </row>
    <row r="46" spans="1:7" ht="30">
      <c r="A46" s="772" t="s">
        <v>9583</v>
      </c>
      <c r="B46" s="773">
        <v>39904</v>
      </c>
      <c r="C46" s="773">
        <f t="shared" si="0"/>
        <v>39965</v>
      </c>
      <c r="D46" s="774" t="s">
        <v>9560</v>
      </c>
      <c r="E46" s="775" t="s">
        <v>9584</v>
      </c>
      <c r="F46" s="774" t="s">
        <v>9585</v>
      </c>
      <c r="G46" s="1280"/>
    </row>
    <row r="47" spans="1:7">
      <c r="A47" s="772" t="s">
        <v>9586</v>
      </c>
      <c r="B47" s="773">
        <v>39934</v>
      </c>
      <c r="C47" s="773">
        <f t="shared" si="0"/>
        <v>39995</v>
      </c>
      <c r="D47" s="774" t="s">
        <v>9560</v>
      </c>
      <c r="E47" s="775" t="s">
        <v>9587</v>
      </c>
      <c r="F47" s="774" t="s">
        <v>9588</v>
      </c>
      <c r="G47" s="1280"/>
    </row>
    <row r="48" spans="1:7">
      <c r="A48" s="772" t="s">
        <v>9589</v>
      </c>
      <c r="B48" s="773">
        <v>39934</v>
      </c>
      <c r="C48" s="773">
        <f t="shared" si="0"/>
        <v>39995</v>
      </c>
      <c r="D48" s="774" t="s">
        <v>9465</v>
      </c>
      <c r="E48" s="775" t="s">
        <v>9590</v>
      </c>
      <c r="F48" s="774" t="s">
        <v>9591</v>
      </c>
      <c r="G48" s="1280"/>
    </row>
    <row r="49" spans="1:7">
      <c r="A49" s="772" t="s">
        <v>9592</v>
      </c>
      <c r="B49" s="773">
        <v>39965</v>
      </c>
      <c r="C49" s="773">
        <f t="shared" si="0"/>
        <v>40026</v>
      </c>
      <c r="D49" s="774" t="s">
        <v>9465</v>
      </c>
      <c r="E49" s="775" t="s">
        <v>9593</v>
      </c>
      <c r="F49" s="774" t="s">
        <v>9538</v>
      </c>
      <c r="G49" s="1280"/>
    </row>
    <row r="50" spans="1:7">
      <c r="A50" s="772" t="s">
        <v>9594</v>
      </c>
      <c r="B50" s="773">
        <v>39965</v>
      </c>
      <c r="C50" s="773">
        <f t="shared" si="0"/>
        <v>40026</v>
      </c>
      <c r="D50" s="774" t="s">
        <v>9465</v>
      </c>
      <c r="E50" s="775" t="s">
        <v>9595</v>
      </c>
      <c r="F50" s="774" t="s">
        <v>9596</v>
      </c>
      <c r="G50" s="1280"/>
    </row>
    <row r="51" spans="1:7">
      <c r="A51" s="772" t="s">
        <v>9597</v>
      </c>
      <c r="B51" s="773">
        <v>39995</v>
      </c>
      <c r="C51" s="773">
        <f t="shared" si="0"/>
        <v>40057</v>
      </c>
      <c r="D51" s="774" t="s">
        <v>9465</v>
      </c>
      <c r="E51" s="775" t="s">
        <v>9598</v>
      </c>
      <c r="F51" s="774" t="s">
        <v>9485</v>
      </c>
      <c r="G51" s="1280"/>
    </row>
    <row r="52" spans="1:7">
      <c r="A52" s="772" t="s">
        <v>9599</v>
      </c>
      <c r="B52" s="773">
        <v>39995</v>
      </c>
      <c r="C52" s="773">
        <f t="shared" si="0"/>
        <v>40057</v>
      </c>
      <c r="D52" s="774" t="s">
        <v>9465</v>
      </c>
      <c r="E52" s="775" t="s">
        <v>9600</v>
      </c>
      <c r="F52" s="774" t="s">
        <v>9480</v>
      </c>
      <c r="G52" s="1280"/>
    </row>
    <row r="53" spans="1:7">
      <c r="A53" s="772" t="s">
        <v>9601</v>
      </c>
      <c r="B53" s="773">
        <v>40026</v>
      </c>
      <c r="C53" s="773">
        <f t="shared" si="0"/>
        <v>40087</v>
      </c>
      <c r="D53" s="774" t="s">
        <v>9465</v>
      </c>
      <c r="E53" s="775" t="s">
        <v>9602</v>
      </c>
      <c r="F53" s="774" t="s">
        <v>9471</v>
      </c>
      <c r="G53" s="1280"/>
    </row>
    <row r="54" spans="1:7">
      <c r="A54" s="772" t="s">
        <v>9603</v>
      </c>
      <c r="B54" s="773">
        <v>40026</v>
      </c>
      <c r="C54" s="773">
        <f t="shared" si="0"/>
        <v>40087</v>
      </c>
      <c r="D54" s="774" t="s">
        <v>9465</v>
      </c>
      <c r="E54" s="775" t="s">
        <v>9604</v>
      </c>
      <c r="F54" s="774" t="s">
        <v>9510</v>
      </c>
      <c r="G54" s="1280"/>
    </row>
    <row r="55" spans="1:7" ht="30">
      <c r="A55" s="772" t="s">
        <v>9605</v>
      </c>
      <c r="B55" s="773">
        <v>40057</v>
      </c>
      <c r="C55" s="773">
        <f t="shared" si="0"/>
        <v>40118</v>
      </c>
      <c r="D55" s="774" t="s">
        <v>9465</v>
      </c>
      <c r="E55" s="775" t="s">
        <v>9606</v>
      </c>
      <c r="F55" s="774" t="s">
        <v>9607</v>
      </c>
      <c r="G55" s="1280"/>
    </row>
    <row r="56" spans="1:7">
      <c r="A56" s="772" t="s">
        <v>9608</v>
      </c>
      <c r="B56" s="773">
        <v>40057</v>
      </c>
      <c r="C56" s="773">
        <f t="shared" si="0"/>
        <v>40118</v>
      </c>
      <c r="D56" s="774" t="s">
        <v>9560</v>
      </c>
      <c r="E56" s="775" t="s">
        <v>9609</v>
      </c>
      <c r="F56" s="774" t="s">
        <v>9610</v>
      </c>
      <c r="G56" s="1280"/>
    </row>
    <row r="57" spans="1:7">
      <c r="A57" s="772" t="s">
        <v>9611</v>
      </c>
      <c r="B57" s="773">
        <v>40087</v>
      </c>
      <c r="C57" s="773">
        <f t="shared" si="0"/>
        <v>40148</v>
      </c>
      <c r="D57" s="774" t="s">
        <v>9465</v>
      </c>
      <c r="E57" s="775" t="s">
        <v>9612</v>
      </c>
      <c r="F57" s="774" t="s">
        <v>9613</v>
      </c>
      <c r="G57" s="1280"/>
    </row>
    <row r="58" spans="1:7">
      <c r="A58" s="772" t="s">
        <v>9614</v>
      </c>
      <c r="B58" s="773">
        <v>40087</v>
      </c>
      <c r="C58" s="773">
        <f t="shared" si="0"/>
        <v>40148</v>
      </c>
      <c r="D58" s="774" t="s">
        <v>9560</v>
      </c>
      <c r="E58" s="775" t="s">
        <v>9615</v>
      </c>
      <c r="F58" s="774" t="s">
        <v>9616</v>
      </c>
      <c r="G58" s="1280"/>
    </row>
    <row r="59" spans="1:7">
      <c r="A59" s="772" t="s">
        <v>9617</v>
      </c>
      <c r="B59" s="773">
        <v>40118</v>
      </c>
      <c r="C59" s="773">
        <f t="shared" si="0"/>
        <v>40179</v>
      </c>
      <c r="D59" s="774" t="s">
        <v>9465</v>
      </c>
      <c r="E59" s="775" t="s">
        <v>9618</v>
      </c>
      <c r="F59" s="774" t="s">
        <v>9619</v>
      </c>
      <c r="G59" s="1280"/>
    </row>
    <row r="60" spans="1:7">
      <c r="A60" s="772" t="s">
        <v>9620</v>
      </c>
      <c r="B60" s="773">
        <v>40118</v>
      </c>
      <c r="C60" s="773">
        <f t="shared" si="0"/>
        <v>40179</v>
      </c>
      <c r="D60" s="774" t="s">
        <v>9560</v>
      </c>
      <c r="E60" s="775" t="s">
        <v>9621</v>
      </c>
      <c r="F60" s="774" t="s">
        <v>9622</v>
      </c>
      <c r="G60" s="1280"/>
    </row>
    <row r="61" spans="1:7">
      <c r="A61" s="772" t="s">
        <v>9623</v>
      </c>
      <c r="B61" s="773">
        <v>40148</v>
      </c>
      <c r="C61" s="773">
        <f t="shared" si="0"/>
        <v>40210</v>
      </c>
      <c r="D61" s="774" t="s">
        <v>9465</v>
      </c>
      <c r="E61" s="775" t="s">
        <v>9624</v>
      </c>
      <c r="F61" s="774" t="s">
        <v>9625</v>
      </c>
      <c r="G61" s="1280"/>
    </row>
    <row r="62" spans="1:7">
      <c r="A62" s="776" t="s">
        <v>9626</v>
      </c>
      <c r="B62" s="777">
        <v>40148</v>
      </c>
      <c r="C62" s="777">
        <f t="shared" si="0"/>
        <v>40210</v>
      </c>
      <c r="D62" s="778" t="s">
        <v>9465</v>
      </c>
      <c r="E62" s="779" t="s">
        <v>9627</v>
      </c>
      <c r="F62" s="778" t="s">
        <v>9628</v>
      </c>
      <c r="G62" s="1281"/>
    </row>
    <row r="63" spans="1:7">
      <c r="A63" s="780" t="s">
        <v>9629</v>
      </c>
      <c r="B63" s="781">
        <v>40179</v>
      </c>
      <c r="C63" s="781">
        <f t="shared" si="0"/>
        <v>40238</v>
      </c>
      <c r="D63" s="782" t="s">
        <v>9465</v>
      </c>
      <c r="E63" s="783" t="s">
        <v>9630</v>
      </c>
      <c r="F63" s="782" t="s">
        <v>9631</v>
      </c>
      <c r="G63" s="1282" t="s">
        <v>9632</v>
      </c>
    </row>
    <row r="64" spans="1:7">
      <c r="A64" s="784" t="s">
        <v>9633</v>
      </c>
      <c r="B64" s="785">
        <v>40179</v>
      </c>
      <c r="C64" s="785">
        <f t="shared" si="0"/>
        <v>40238</v>
      </c>
      <c r="D64" s="786" t="s">
        <v>9465</v>
      </c>
      <c r="E64" s="787" t="s">
        <v>9634</v>
      </c>
      <c r="F64" s="786" t="s">
        <v>9477</v>
      </c>
      <c r="G64" s="1283"/>
    </row>
    <row r="65" spans="1:7">
      <c r="A65" s="784" t="s">
        <v>9635</v>
      </c>
      <c r="B65" s="785">
        <v>40210</v>
      </c>
      <c r="C65" s="785">
        <f t="shared" si="0"/>
        <v>40269</v>
      </c>
      <c r="D65" s="786" t="s">
        <v>9465</v>
      </c>
      <c r="E65" s="787" t="s">
        <v>9636</v>
      </c>
      <c r="F65" s="786" t="s">
        <v>9637</v>
      </c>
      <c r="G65" s="1283"/>
    </row>
    <row r="66" spans="1:7" ht="30">
      <c r="A66" s="784" t="s">
        <v>9638</v>
      </c>
      <c r="B66" s="785">
        <v>40210</v>
      </c>
      <c r="C66" s="785">
        <f t="shared" si="0"/>
        <v>40269</v>
      </c>
      <c r="D66" s="786" t="s">
        <v>9465</v>
      </c>
      <c r="E66" s="787" t="s">
        <v>9639</v>
      </c>
      <c r="F66" s="786" t="s">
        <v>9640</v>
      </c>
      <c r="G66" s="1283"/>
    </row>
    <row r="67" spans="1:7">
      <c r="A67" s="784" t="s">
        <v>9641</v>
      </c>
      <c r="B67" s="785">
        <v>40238</v>
      </c>
      <c r="C67" s="785">
        <f t="shared" si="0"/>
        <v>40299</v>
      </c>
      <c r="D67" s="786" t="s">
        <v>9465</v>
      </c>
      <c r="E67" s="787" t="s">
        <v>9642</v>
      </c>
      <c r="F67" s="786" t="s">
        <v>9528</v>
      </c>
      <c r="G67" s="1283"/>
    </row>
    <row r="68" spans="1:7">
      <c r="A68" s="784" t="s">
        <v>9643</v>
      </c>
      <c r="B68" s="785">
        <v>40238</v>
      </c>
      <c r="C68" s="785">
        <f t="shared" ref="C68:C131" si="1">EDATE(B68,2)</f>
        <v>40299</v>
      </c>
      <c r="D68" s="786" t="s">
        <v>9465</v>
      </c>
      <c r="E68" s="787" t="s">
        <v>9644</v>
      </c>
      <c r="F68" s="786" t="s">
        <v>9538</v>
      </c>
      <c r="G68" s="1283"/>
    </row>
    <row r="69" spans="1:7">
      <c r="A69" s="784" t="s">
        <v>9645</v>
      </c>
      <c r="B69" s="785">
        <v>40269</v>
      </c>
      <c r="C69" s="785">
        <f t="shared" si="1"/>
        <v>40330</v>
      </c>
      <c r="D69" s="786" t="s">
        <v>9560</v>
      </c>
      <c r="E69" s="787" t="s">
        <v>9646</v>
      </c>
      <c r="F69" s="786" t="s">
        <v>9647</v>
      </c>
      <c r="G69" s="1283"/>
    </row>
    <row r="70" spans="1:7">
      <c r="A70" s="784" t="s">
        <v>9648</v>
      </c>
      <c r="B70" s="785">
        <v>40269</v>
      </c>
      <c r="C70" s="785">
        <f t="shared" si="1"/>
        <v>40330</v>
      </c>
      <c r="D70" s="786" t="s">
        <v>9465</v>
      </c>
      <c r="E70" s="787" t="s">
        <v>9649</v>
      </c>
      <c r="F70" s="786" t="s">
        <v>9650</v>
      </c>
      <c r="G70" s="1283"/>
    </row>
    <row r="71" spans="1:7">
      <c r="A71" s="784" t="s">
        <v>9651</v>
      </c>
      <c r="B71" s="785">
        <v>40299</v>
      </c>
      <c r="C71" s="785">
        <f t="shared" si="1"/>
        <v>40360</v>
      </c>
      <c r="D71" s="786" t="s">
        <v>9560</v>
      </c>
      <c r="E71" s="787" t="s">
        <v>9652</v>
      </c>
      <c r="F71" s="786" t="s">
        <v>9653</v>
      </c>
      <c r="G71" s="1283"/>
    </row>
    <row r="72" spans="1:7">
      <c r="A72" s="784" t="s">
        <v>9654</v>
      </c>
      <c r="B72" s="785">
        <v>40299</v>
      </c>
      <c r="C72" s="785">
        <f t="shared" si="1"/>
        <v>40360</v>
      </c>
      <c r="D72" s="786" t="s">
        <v>9560</v>
      </c>
      <c r="E72" s="787" t="s">
        <v>9655</v>
      </c>
      <c r="F72" s="786" t="s">
        <v>9656</v>
      </c>
      <c r="G72" s="1283"/>
    </row>
    <row r="73" spans="1:7">
      <c r="A73" s="784" t="s">
        <v>9657</v>
      </c>
      <c r="B73" s="785">
        <v>40330</v>
      </c>
      <c r="C73" s="785">
        <f t="shared" si="1"/>
        <v>40391</v>
      </c>
      <c r="D73" s="786" t="s">
        <v>9560</v>
      </c>
      <c r="E73" s="787" t="s">
        <v>9658</v>
      </c>
      <c r="F73" s="786" t="s">
        <v>9659</v>
      </c>
      <c r="G73" s="1283"/>
    </row>
    <row r="74" spans="1:7">
      <c r="A74" s="784" t="s">
        <v>9660</v>
      </c>
      <c r="B74" s="785">
        <v>40360</v>
      </c>
      <c r="C74" s="785">
        <f t="shared" si="1"/>
        <v>40422</v>
      </c>
      <c r="D74" s="786" t="s">
        <v>9465</v>
      </c>
      <c r="E74" s="787" t="s">
        <v>9661</v>
      </c>
      <c r="F74" s="786" t="s">
        <v>9613</v>
      </c>
      <c r="G74" s="1283"/>
    </row>
    <row r="75" spans="1:7">
      <c r="A75" s="784" t="s">
        <v>9662</v>
      </c>
      <c r="B75" s="785">
        <v>40391</v>
      </c>
      <c r="C75" s="785">
        <f t="shared" si="1"/>
        <v>40452</v>
      </c>
      <c r="D75" s="786" t="s">
        <v>9465</v>
      </c>
      <c r="E75" s="787" t="s">
        <v>9663</v>
      </c>
      <c r="F75" s="786" t="s">
        <v>9664</v>
      </c>
      <c r="G75" s="1283"/>
    </row>
    <row r="76" spans="1:7">
      <c r="A76" s="784" t="s">
        <v>9665</v>
      </c>
      <c r="B76" s="785">
        <v>40391</v>
      </c>
      <c r="C76" s="785">
        <f t="shared" si="1"/>
        <v>40452</v>
      </c>
      <c r="D76" s="786" t="s">
        <v>9560</v>
      </c>
      <c r="E76" s="787" t="s">
        <v>9666</v>
      </c>
      <c r="F76" s="786" t="s">
        <v>9667</v>
      </c>
      <c r="G76" s="1283"/>
    </row>
    <row r="77" spans="1:7">
      <c r="A77" s="784" t="s">
        <v>9668</v>
      </c>
      <c r="B77" s="785">
        <v>40422</v>
      </c>
      <c r="C77" s="785">
        <f t="shared" si="1"/>
        <v>40483</v>
      </c>
      <c r="D77" s="786" t="s">
        <v>9465</v>
      </c>
      <c r="E77" s="787" t="s">
        <v>9669</v>
      </c>
      <c r="F77" s="786" t="s">
        <v>516</v>
      </c>
      <c r="G77" s="1283"/>
    </row>
    <row r="78" spans="1:7">
      <c r="A78" s="784" t="s">
        <v>9670</v>
      </c>
      <c r="B78" s="785">
        <v>40422</v>
      </c>
      <c r="C78" s="785">
        <f t="shared" si="1"/>
        <v>40483</v>
      </c>
      <c r="D78" s="786" t="s">
        <v>9465</v>
      </c>
      <c r="E78" s="787" t="s">
        <v>9671</v>
      </c>
      <c r="F78" s="786" t="s">
        <v>9672</v>
      </c>
      <c r="G78" s="1283"/>
    </row>
    <row r="79" spans="1:7" ht="30">
      <c r="A79" s="784" t="s">
        <v>9673</v>
      </c>
      <c r="B79" s="785">
        <v>40452</v>
      </c>
      <c r="C79" s="785">
        <f t="shared" si="1"/>
        <v>40513</v>
      </c>
      <c r="D79" s="786" t="s">
        <v>9465</v>
      </c>
      <c r="E79" s="787" t="s">
        <v>9674</v>
      </c>
      <c r="F79" s="786" t="s">
        <v>511</v>
      </c>
      <c r="G79" s="1283"/>
    </row>
    <row r="80" spans="1:7">
      <c r="A80" s="784" t="s">
        <v>9675</v>
      </c>
      <c r="B80" s="785">
        <v>40452</v>
      </c>
      <c r="C80" s="785">
        <f t="shared" si="1"/>
        <v>40513</v>
      </c>
      <c r="D80" s="786" t="s">
        <v>9465</v>
      </c>
      <c r="E80" s="787" t="s">
        <v>9676</v>
      </c>
      <c r="F80" s="786" t="s">
        <v>9677</v>
      </c>
      <c r="G80" s="1283"/>
    </row>
    <row r="81" spans="1:7">
      <c r="A81" s="784" t="s">
        <v>9678</v>
      </c>
      <c r="B81" s="785">
        <v>40483</v>
      </c>
      <c r="C81" s="785">
        <f t="shared" si="1"/>
        <v>40544</v>
      </c>
      <c r="D81" s="786" t="s">
        <v>9465</v>
      </c>
      <c r="E81" s="787" t="s">
        <v>9679</v>
      </c>
      <c r="F81" s="786" t="s">
        <v>9637</v>
      </c>
      <c r="G81" s="1283"/>
    </row>
    <row r="82" spans="1:7">
      <c r="A82" s="784" t="s">
        <v>9680</v>
      </c>
      <c r="B82" s="785">
        <v>40483</v>
      </c>
      <c r="C82" s="785">
        <f t="shared" si="1"/>
        <v>40544</v>
      </c>
      <c r="D82" s="786" t="s">
        <v>9465</v>
      </c>
      <c r="E82" s="787" t="s">
        <v>9681</v>
      </c>
      <c r="F82" s="786" t="s">
        <v>9631</v>
      </c>
      <c r="G82" s="1283"/>
    </row>
    <row r="83" spans="1:7">
      <c r="A83" s="784" t="s">
        <v>9682</v>
      </c>
      <c r="B83" s="785">
        <v>40513</v>
      </c>
      <c r="C83" s="785">
        <f t="shared" si="1"/>
        <v>40575</v>
      </c>
      <c r="D83" s="786" t="s">
        <v>9465</v>
      </c>
      <c r="E83" s="787" t="s">
        <v>9683</v>
      </c>
      <c r="F83" s="786" t="s">
        <v>9596</v>
      </c>
      <c r="G83" s="1283"/>
    </row>
    <row r="84" spans="1:7">
      <c r="A84" s="788" t="s">
        <v>9684</v>
      </c>
      <c r="B84" s="789">
        <v>40513</v>
      </c>
      <c r="C84" s="789">
        <f t="shared" si="1"/>
        <v>40575</v>
      </c>
      <c r="D84" s="790" t="s">
        <v>9560</v>
      </c>
      <c r="E84" s="791" t="s">
        <v>9685</v>
      </c>
      <c r="F84" s="790" t="s">
        <v>9686</v>
      </c>
      <c r="G84" s="1284"/>
    </row>
    <row r="85" spans="1:7">
      <c r="A85" s="768" t="s">
        <v>9687</v>
      </c>
      <c r="B85" s="769">
        <v>40544</v>
      </c>
      <c r="C85" s="769">
        <f t="shared" si="1"/>
        <v>40603</v>
      </c>
      <c r="D85" s="770" t="s">
        <v>9465</v>
      </c>
      <c r="E85" s="771" t="s">
        <v>9688</v>
      </c>
      <c r="F85" s="770" t="s">
        <v>9528</v>
      </c>
      <c r="G85" s="1279" t="s">
        <v>9689</v>
      </c>
    </row>
    <row r="86" spans="1:7">
      <c r="A86" s="772" t="s">
        <v>9690</v>
      </c>
      <c r="B86" s="773">
        <v>40544</v>
      </c>
      <c r="C86" s="773">
        <f t="shared" si="1"/>
        <v>40603</v>
      </c>
      <c r="D86" s="774" t="s">
        <v>9465</v>
      </c>
      <c r="E86" s="775" t="s">
        <v>9691</v>
      </c>
      <c r="F86" s="774" t="s">
        <v>9625</v>
      </c>
      <c r="G86" s="1280"/>
    </row>
    <row r="87" spans="1:7">
      <c r="A87" s="772" t="s">
        <v>9692</v>
      </c>
      <c r="B87" s="773">
        <v>40575</v>
      </c>
      <c r="C87" s="773">
        <f t="shared" si="1"/>
        <v>40634</v>
      </c>
      <c r="D87" s="774" t="s">
        <v>9465</v>
      </c>
      <c r="E87" s="775" t="s">
        <v>9693</v>
      </c>
      <c r="F87" s="774" t="s">
        <v>9694</v>
      </c>
      <c r="G87" s="1280"/>
    </row>
    <row r="88" spans="1:7">
      <c r="A88" s="772" t="s">
        <v>9695</v>
      </c>
      <c r="B88" s="773">
        <v>40575</v>
      </c>
      <c r="C88" s="773">
        <f t="shared" si="1"/>
        <v>40634</v>
      </c>
      <c r="D88" s="774" t="s">
        <v>9465</v>
      </c>
      <c r="E88" s="775" t="s">
        <v>9696</v>
      </c>
      <c r="F88" s="774" t="s">
        <v>9650</v>
      </c>
      <c r="G88" s="1280"/>
    </row>
    <row r="89" spans="1:7">
      <c r="A89" s="772" t="s">
        <v>9697</v>
      </c>
      <c r="B89" s="773">
        <v>40603</v>
      </c>
      <c r="C89" s="773">
        <f t="shared" si="1"/>
        <v>40664</v>
      </c>
      <c r="D89" s="774" t="s">
        <v>9465</v>
      </c>
      <c r="E89" s="775" t="s">
        <v>9698</v>
      </c>
      <c r="F89" s="774" t="s">
        <v>9628</v>
      </c>
      <c r="G89" s="1280"/>
    </row>
    <row r="90" spans="1:7">
      <c r="A90" s="772" t="s">
        <v>9699</v>
      </c>
      <c r="B90" s="773">
        <v>40603</v>
      </c>
      <c r="C90" s="773">
        <f t="shared" si="1"/>
        <v>40664</v>
      </c>
      <c r="D90" s="774" t="s">
        <v>9560</v>
      </c>
      <c r="E90" s="775" t="s">
        <v>9700</v>
      </c>
      <c r="F90" s="774" t="s">
        <v>9701</v>
      </c>
      <c r="G90" s="1280"/>
    </row>
    <row r="91" spans="1:7">
      <c r="A91" s="772" t="s">
        <v>9702</v>
      </c>
      <c r="B91" s="773">
        <v>40634</v>
      </c>
      <c r="C91" s="773">
        <f t="shared" si="1"/>
        <v>40695</v>
      </c>
      <c r="D91" s="774" t="s">
        <v>9465</v>
      </c>
      <c r="E91" s="775" t="s">
        <v>9703</v>
      </c>
      <c r="F91" s="774" t="s">
        <v>9640</v>
      </c>
      <c r="G91" s="1280"/>
    </row>
    <row r="92" spans="1:7">
      <c r="A92" s="772" t="s">
        <v>9704</v>
      </c>
      <c r="B92" s="773">
        <v>40634</v>
      </c>
      <c r="C92" s="773">
        <f t="shared" si="1"/>
        <v>40695</v>
      </c>
      <c r="D92" s="774" t="s">
        <v>9560</v>
      </c>
      <c r="E92" s="775" t="s">
        <v>9705</v>
      </c>
      <c r="F92" s="774" t="s">
        <v>9706</v>
      </c>
      <c r="G92" s="1280"/>
    </row>
    <row r="93" spans="1:7">
      <c r="A93" s="772" t="s">
        <v>9707</v>
      </c>
      <c r="B93" s="773">
        <v>40664</v>
      </c>
      <c r="C93" s="773">
        <f t="shared" si="1"/>
        <v>40725</v>
      </c>
      <c r="D93" s="774" t="s">
        <v>9560</v>
      </c>
      <c r="E93" s="775" t="s">
        <v>9708</v>
      </c>
      <c r="F93" s="774" t="s">
        <v>9709</v>
      </c>
      <c r="G93" s="1280"/>
    </row>
    <row r="94" spans="1:7">
      <c r="A94" s="772" t="s">
        <v>9710</v>
      </c>
      <c r="B94" s="773">
        <v>40695</v>
      </c>
      <c r="C94" s="773">
        <f t="shared" si="1"/>
        <v>40756</v>
      </c>
      <c r="D94" s="774" t="s">
        <v>9465</v>
      </c>
      <c r="E94" s="775" t="s">
        <v>9711</v>
      </c>
      <c r="F94" s="774" t="s">
        <v>9712</v>
      </c>
      <c r="G94" s="1280"/>
    </row>
    <row r="95" spans="1:7">
      <c r="A95" s="772" t="s">
        <v>9713</v>
      </c>
      <c r="B95" s="773">
        <v>40695</v>
      </c>
      <c r="C95" s="773">
        <f t="shared" si="1"/>
        <v>40756</v>
      </c>
      <c r="D95" s="774" t="s">
        <v>9465</v>
      </c>
      <c r="E95" s="775" t="s">
        <v>9714</v>
      </c>
      <c r="F95" s="774" t="s">
        <v>9619</v>
      </c>
      <c r="G95" s="1280"/>
    </row>
    <row r="96" spans="1:7">
      <c r="A96" s="772" t="s">
        <v>9715</v>
      </c>
      <c r="B96" s="773">
        <v>40725</v>
      </c>
      <c r="C96" s="773">
        <f t="shared" si="1"/>
        <v>40787</v>
      </c>
      <c r="D96" s="774" t="s">
        <v>9465</v>
      </c>
      <c r="E96" s="775" t="s">
        <v>9716</v>
      </c>
      <c r="F96" s="774" t="s">
        <v>9664</v>
      </c>
      <c r="G96" s="1280"/>
    </row>
    <row r="97" spans="1:7">
      <c r="A97" s="772" t="s">
        <v>9717</v>
      </c>
      <c r="B97" s="773">
        <v>40725</v>
      </c>
      <c r="C97" s="773">
        <f t="shared" si="1"/>
        <v>40787</v>
      </c>
      <c r="D97" s="774" t="s">
        <v>9465</v>
      </c>
      <c r="E97" s="775" t="s">
        <v>9718</v>
      </c>
      <c r="F97" s="774" t="s">
        <v>9719</v>
      </c>
      <c r="G97" s="1280"/>
    </row>
    <row r="98" spans="1:7">
      <c r="A98" s="772" t="s">
        <v>9720</v>
      </c>
      <c r="B98" s="773">
        <v>40756</v>
      </c>
      <c r="C98" s="773">
        <f t="shared" si="1"/>
        <v>40817</v>
      </c>
      <c r="D98" s="774" t="s">
        <v>9465</v>
      </c>
      <c r="E98" s="775" t="s">
        <v>9721</v>
      </c>
      <c r="F98" s="774" t="s">
        <v>511</v>
      </c>
      <c r="G98" s="1280"/>
    </row>
    <row r="99" spans="1:7" ht="30">
      <c r="A99" s="772" t="s">
        <v>9722</v>
      </c>
      <c r="B99" s="773">
        <v>40756</v>
      </c>
      <c r="C99" s="773">
        <f t="shared" si="1"/>
        <v>40817</v>
      </c>
      <c r="D99" s="774" t="s">
        <v>9465</v>
      </c>
      <c r="E99" s="775" t="s">
        <v>9723</v>
      </c>
      <c r="F99" s="774" t="s">
        <v>9724</v>
      </c>
      <c r="G99" s="1280"/>
    </row>
    <row r="100" spans="1:7">
      <c r="A100" s="772" t="s">
        <v>9725</v>
      </c>
      <c r="B100" s="773">
        <v>40787</v>
      </c>
      <c r="C100" s="773">
        <f t="shared" si="1"/>
        <v>40848</v>
      </c>
      <c r="D100" s="774" t="s">
        <v>9465</v>
      </c>
      <c r="E100" s="775" t="s">
        <v>9726</v>
      </c>
      <c r="F100" s="774" t="s">
        <v>9672</v>
      </c>
      <c r="G100" s="1280"/>
    </row>
    <row r="101" spans="1:7">
      <c r="A101" s="772" t="s">
        <v>9727</v>
      </c>
      <c r="B101" s="773">
        <v>40787</v>
      </c>
      <c r="C101" s="773">
        <f t="shared" si="1"/>
        <v>40848</v>
      </c>
      <c r="D101" s="774" t="s">
        <v>9560</v>
      </c>
      <c r="E101" s="775" t="s">
        <v>9728</v>
      </c>
      <c r="F101" s="774" t="s">
        <v>9729</v>
      </c>
      <c r="G101" s="1280"/>
    </row>
    <row r="102" spans="1:7">
      <c r="A102" s="772" t="s">
        <v>9730</v>
      </c>
      <c r="B102" s="773">
        <v>40817</v>
      </c>
      <c r="C102" s="773">
        <f t="shared" si="1"/>
        <v>40878</v>
      </c>
      <c r="D102" s="774" t="s">
        <v>9560</v>
      </c>
      <c r="E102" s="775" t="s">
        <v>9731</v>
      </c>
      <c r="F102" s="774" t="s">
        <v>9732</v>
      </c>
      <c r="G102" s="1280"/>
    </row>
    <row r="103" spans="1:7">
      <c r="A103" s="772" t="s">
        <v>9733</v>
      </c>
      <c r="B103" s="773">
        <v>40817</v>
      </c>
      <c r="C103" s="773">
        <f t="shared" si="1"/>
        <v>40878</v>
      </c>
      <c r="D103" s="774" t="s">
        <v>9560</v>
      </c>
      <c r="E103" s="775" t="s">
        <v>9734</v>
      </c>
      <c r="F103" s="774" t="s">
        <v>9735</v>
      </c>
      <c r="G103" s="1280"/>
    </row>
    <row r="104" spans="1:7">
      <c r="A104" s="772" t="s">
        <v>9736</v>
      </c>
      <c r="B104" s="773">
        <v>40848</v>
      </c>
      <c r="C104" s="773">
        <f t="shared" si="1"/>
        <v>40909</v>
      </c>
      <c r="D104" s="774" t="s">
        <v>9465</v>
      </c>
      <c r="E104" s="775" t="s">
        <v>9737</v>
      </c>
      <c r="F104" s="774" t="s">
        <v>9738</v>
      </c>
      <c r="G104" s="1280"/>
    </row>
    <row r="105" spans="1:7">
      <c r="A105" s="772" t="s">
        <v>9739</v>
      </c>
      <c r="B105" s="773">
        <v>40848</v>
      </c>
      <c r="C105" s="773">
        <f t="shared" si="1"/>
        <v>40909</v>
      </c>
      <c r="D105" s="774" t="s">
        <v>9465</v>
      </c>
      <c r="E105" s="775" t="s">
        <v>9740</v>
      </c>
      <c r="F105" s="774" t="s">
        <v>9741</v>
      </c>
      <c r="G105" s="1280"/>
    </row>
    <row r="106" spans="1:7">
      <c r="A106" s="772" t="s">
        <v>9742</v>
      </c>
      <c r="B106" s="773">
        <v>40878</v>
      </c>
      <c r="C106" s="773">
        <f t="shared" si="1"/>
        <v>40940</v>
      </c>
      <c r="D106" s="774" t="s">
        <v>9465</v>
      </c>
      <c r="E106" s="775" t="s">
        <v>9743</v>
      </c>
      <c r="F106" s="774" t="s">
        <v>516</v>
      </c>
      <c r="G106" s="1280"/>
    </row>
    <row r="107" spans="1:7">
      <c r="A107" s="776" t="s">
        <v>9744</v>
      </c>
      <c r="B107" s="777">
        <v>40878</v>
      </c>
      <c r="C107" s="777">
        <f t="shared" si="1"/>
        <v>40940</v>
      </c>
      <c r="D107" s="778" t="s">
        <v>9465</v>
      </c>
      <c r="E107" s="779" t="s">
        <v>9745</v>
      </c>
      <c r="F107" s="778" t="s">
        <v>9719</v>
      </c>
      <c r="G107" s="1281"/>
    </row>
    <row r="108" spans="1:7">
      <c r="A108" s="780" t="s">
        <v>9746</v>
      </c>
      <c r="B108" s="781">
        <v>40909</v>
      </c>
      <c r="C108" s="781">
        <f t="shared" si="1"/>
        <v>40969</v>
      </c>
      <c r="D108" s="782" t="s">
        <v>9465</v>
      </c>
      <c r="E108" s="783" t="s">
        <v>9747</v>
      </c>
      <c r="F108" s="782" t="s">
        <v>9748</v>
      </c>
      <c r="G108" s="1282" t="s">
        <v>9749</v>
      </c>
    </row>
    <row r="109" spans="1:7">
      <c r="A109" s="784" t="s">
        <v>9750</v>
      </c>
      <c r="B109" s="785">
        <v>40909</v>
      </c>
      <c r="C109" s="785">
        <f t="shared" si="1"/>
        <v>40969</v>
      </c>
      <c r="D109" s="786" t="s">
        <v>9465</v>
      </c>
      <c r="E109" s="787" t="s">
        <v>9751</v>
      </c>
      <c r="F109" s="786" t="s">
        <v>9694</v>
      </c>
      <c r="G109" s="1283"/>
    </row>
    <row r="110" spans="1:7">
      <c r="A110" s="784" t="s">
        <v>9752</v>
      </c>
      <c r="B110" s="785">
        <v>40940</v>
      </c>
      <c r="C110" s="785">
        <f t="shared" si="1"/>
        <v>41000</v>
      </c>
      <c r="D110" s="786" t="s">
        <v>9465</v>
      </c>
      <c r="E110" s="787" t="s">
        <v>9753</v>
      </c>
      <c r="F110" s="786" t="s">
        <v>9712</v>
      </c>
      <c r="G110" s="1283"/>
    </row>
    <row r="111" spans="1:7">
      <c r="A111" s="784" t="s">
        <v>9754</v>
      </c>
      <c r="B111" s="785">
        <v>40940</v>
      </c>
      <c r="C111" s="785">
        <f t="shared" si="1"/>
        <v>41000</v>
      </c>
      <c r="D111" s="786" t="s">
        <v>9465</v>
      </c>
      <c r="E111" s="787" t="s">
        <v>9755</v>
      </c>
      <c r="F111" s="786" t="s">
        <v>9756</v>
      </c>
      <c r="G111" s="1283"/>
    </row>
    <row r="112" spans="1:7">
      <c r="A112" s="784" t="s">
        <v>9757</v>
      </c>
      <c r="B112" s="785">
        <v>40969</v>
      </c>
      <c r="C112" s="785">
        <f t="shared" si="1"/>
        <v>41030</v>
      </c>
      <c r="D112" s="786" t="s">
        <v>9465</v>
      </c>
      <c r="E112" s="787" t="s">
        <v>9758</v>
      </c>
      <c r="F112" s="786" t="s">
        <v>9759</v>
      </c>
      <c r="G112" s="1283"/>
    </row>
    <row r="113" spans="1:7">
      <c r="A113" s="784" t="s">
        <v>9760</v>
      </c>
      <c r="B113" s="785">
        <v>40969</v>
      </c>
      <c r="C113" s="785">
        <f t="shared" si="1"/>
        <v>41030</v>
      </c>
      <c r="D113" s="786" t="s">
        <v>9465</v>
      </c>
      <c r="E113" s="787" t="s">
        <v>9761</v>
      </c>
      <c r="F113" s="786" t="s">
        <v>9762</v>
      </c>
      <c r="G113" s="1283"/>
    </row>
    <row r="114" spans="1:7">
      <c r="A114" s="784" t="s">
        <v>9763</v>
      </c>
      <c r="B114" s="785">
        <v>41000</v>
      </c>
      <c r="C114" s="785">
        <f t="shared" si="1"/>
        <v>41061</v>
      </c>
      <c r="D114" s="786" t="s">
        <v>9465</v>
      </c>
      <c r="E114" s="787" t="s">
        <v>9764</v>
      </c>
      <c r="F114" s="786" t="s">
        <v>9765</v>
      </c>
      <c r="G114" s="1283"/>
    </row>
    <row r="115" spans="1:7">
      <c r="A115" s="784" t="s">
        <v>9766</v>
      </c>
      <c r="B115" s="785">
        <v>41030</v>
      </c>
      <c r="C115" s="785">
        <f t="shared" si="1"/>
        <v>41091</v>
      </c>
      <c r="D115" s="786" t="s">
        <v>9465</v>
      </c>
      <c r="E115" s="787" t="s">
        <v>9767</v>
      </c>
      <c r="F115" s="786" t="s">
        <v>9768</v>
      </c>
      <c r="G115" s="1283"/>
    </row>
    <row r="116" spans="1:7">
      <c r="A116" s="784" t="s">
        <v>9769</v>
      </c>
      <c r="B116" s="785">
        <v>41030</v>
      </c>
      <c r="C116" s="785">
        <f t="shared" si="1"/>
        <v>41091</v>
      </c>
      <c r="D116" s="786" t="s">
        <v>9560</v>
      </c>
      <c r="E116" s="787" t="s">
        <v>9770</v>
      </c>
      <c r="F116" s="974" t="s">
        <v>9771</v>
      </c>
      <c r="G116" s="1283"/>
    </row>
    <row r="117" spans="1:7">
      <c r="A117" s="784" t="s">
        <v>9772</v>
      </c>
      <c r="B117" s="785">
        <v>41061</v>
      </c>
      <c r="C117" s="785">
        <f t="shared" si="1"/>
        <v>41122</v>
      </c>
      <c r="D117" s="786" t="s">
        <v>9465</v>
      </c>
      <c r="E117" s="787" t="s">
        <v>9773</v>
      </c>
      <c r="F117" s="786" t="s">
        <v>9774</v>
      </c>
      <c r="G117" s="1283"/>
    </row>
    <row r="118" spans="1:7">
      <c r="A118" s="784" t="s">
        <v>9775</v>
      </c>
      <c r="B118" s="785">
        <v>41061</v>
      </c>
      <c r="C118" s="785">
        <f t="shared" si="1"/>
        <v>41122</v>
      </c>
      <c r="D118" s="786" t="s">
        <v>9465</v>
      </c>
      <c r="E118" s="787" t="s">
        <v>9776</v>
      </c>
      <c r="F118" s="786" t="s">
        <v>9777</v>
      </c>
      <c r="G118" s="1283"/>
    </row>
    <row r="119" spans="1:7" ht="30">
      <c r="A119" s="784" t="s">
        <v>9778</v>
      </c>
      <c r="B119" s="785">
        <v>41091</v>
      </c>
      <c r="C119" s="785">
        <f t="shared" si="1"/>
        <v>41153</v>
      </c>
      <c r="D119" s="786" t="s">
        <v>9465</v>
      </c>
      <c r="E119" s="787" t="s">
        <v>9779</v>
      </c>
      <c r="F119" s="786" t="s">
        <v>9724</v>
      </c>
      <c r="G119" s="1283"/>
    </row>
    <row r="120" spans="1:7">
      <c r="A120" s="784" t="s">
        <v>9780</v>
      </c>
      <c r="B120" s="785">
        <v>41091</v>
      </c>
      <c r="C120" s="785">
        <f t="shared" si="1"/>
        <v>41153</v>
      </c>
      <c r="D120" s="786" t="s">
        <v>9465</v>
      </c>
      <c r="E120" s="787" t="s">
        <v>9781</v>
      </c>
      <c r="F120" s="786" t="s">
        <v>9738</v>
      </c>
      <c r="G120" s="1283"/>
    </row>
    <row r="121" spans="1:7">
      <c r="A121" s="784" t="s">
        <v>9782</v>
      </c>
      <c r="B121" s="785">
        <v>41122</v>
      </c>
      <c r="C121" s="785">
        <f t="shared" si="1"/>
        <v>41183</v>
      </c>
      <c r="D121" s="786" t="s">
        <v>9465</v>
      </c>
      <c r="E121" s="787" t="s">
        <v>9783</v>
      </c>
      <c r="F121" s="786" t="s">
        <v>9741</v>
      </c>
      <c r="G121" s="1283"/>
    </row>
    <row r="122" spans="1:7">
      <c r="A122" s="784" t="s">
        <v>9784</v>
      </c>
      <c r="B122" s="785">
        <v>41122</v>
      </c>
      <c r="C122" s="785">
        <f t="shared" si="1"/>
        <v>41183</v>
      </c>
      <c r="D122" s="786" t="s">
        <v>9560</v>
      </c>
      <c r="E122" s="787" t="s">
        <v>9785</v>
      </c>
      <c r="F122" s="786" t="s">
        <v>9786</v>
      </c>
      <c r="G122" s="1283"/>
    </row>
    <row r="123" spans="1:7">
      <c r="A123" s="784" t="s">
        <v>9787</v>
      </c>
      <c r="B123" s="785">
        <v>41153</v>
      </c>
      <c r="C123" s="785">
        <f t="shared" si="1"/>
        <v>41214</v>
      </c>
      <c r="D123" s="786" t="s">
        <v>9465</v>
      </c>
      <c r="E123" s="787" t="s">
        <v>9788</v>
      </c>
      <c r="F123" s="786" t="s">
        <v>9748</v>
      </c>
      <c r="G123" s="1283"/>
    </row>
    <row r="124" spans="1:7">
      <c r="A124" s="784" t="s">
        <v>9789</v>
      </c>
      <c r="B124" s="785">
        <v>41153</v>
      </c>
      <c r="C124" s="785">
        <f t="shared" si="1"/>
        <v>41214</v>
      </c>
      <c r="D124" s="786" t="s">
        <v>9465</v>
      </c>
      <c r="E124" s="787" t="s">
        <v>9790</v>
      </c>
      <c r="F124" s="786" t="s">
        <v>9756</v>
      </c>
      <c r="G124" s="1283"/>
    </row>
    <row r="125" spans="1:7" ht="30">
      <c r="A125" s="784" t="s">
        <v>9791</v>
      </c>
      <c r="B125" s="785">
        <v>41183</v>
      </c>
      <c r="C125" s="785">
        <f t="shared" si="1"/>
        <v>41244</v>
      </c>
      <c r="D125" s="786" t="s">
        <v>9465</v>
      </c>
      <c r="E125" s="787" t="s">
        <v>9792</v>
      </c>
      <c r="F125" s="786" t="s">
        <v>9793</v>
      </c>
      <c r="G125" s="1283"/>
    </row>
    <row r="126" spans="1:7">
      <c r="A126" s="784" t="s">
        <v>9794</v>
      </c>
      <c r="B126" s="785">
        <v>41183</v>
      </c>
      <c r="C126" s="785">
        <f t="shared" si="1"/>
        <v>41244</v>
      </c>
      <c r="D126" s="786" t="s">
        <v>9465</v>
      </c>
      <c r="E126" s="787" t="s">
        <v>9795</v>
      </c>
      <c r="F126" s="786" t="s">
        <v>9796</v>
      </c>
      <c r="G126" s="1283"/>
    </row>
    <row r="127" spans="1:7" ht="30">
      <c r="A127" s="784" t="s">
        <v>9797</v>
      </c>
      <c r="B127" s="785">
        <v>41214</v>
      </c>
      <c r="C127" s="785">
        <f t="shared" si="1"/>
        <v>41275</v>
      </c>
      <c r="D127" s="786" t="s">
        <v>9465</v>
      </c>
      <c r="E127" s="787" t="s">
        <v>9798</v>
      </c>
      <c r="F127" s="786" t="s">
        <v>9799</v>
      </c>
      <c r="G127" s="1283"/>
    </row>
    <row r="128" spans="1:7">
      <c r="A128" s="784" t="s">
        <v>9800</v>
      </c>
      <c r="B128" s="785">
        <v>41214</v>
      </c>
      <c r="C128" s="785">
        <f t="shared" si="1"/>
        <v>41275</v>
      </c>
      <c r="D128" s="786" t="s">
        <v>9465</v>
      </c>
      <c r="E128" s="787" t="s">
        <v>9801</v>
      </c>
      <c r="F128" s="786" t="s">
        <v>9802</v>
      </c>
      <c r="G128" s="1283"/>
    </row>
    <row r="129" spans="1:7" ht="30">
      <c r="A129" s="784" t="s">
        <v>9803</v>
      </c>
      <c r="B129" s="785">
        <v>41244</v>
      </c>
      <c r="C129" s="785">
        <f t="shared" si="1"/>
        <v>41306</v>
      </c>
      <c r="D129" s="786" t="s">
        <v>9465</v>
      </c>
      <c r="E129" s="787" t="s">
        <v>9804</v>
      </c>
      <c r="F129" s="786" t="s">
        <v>9805</v>
      </c>
      <c r="G129" s="1283"/>
    </row>
    <row r="130" spans="1:7">
      <c r="A130" s="788" t="s">
        <v>9806</v>
      </c>
      <c r="B130" s="789">
        <v>41244</v>
      </c>
      <c r="C130" s="789">
        <f t="shared" si="1"/>
        <v>41306</v>
      </c>
      <c r="D130" s="790" t="s">
        <v>9560</v>
      </c>
      <c r="E130" s="791" t="s">
        <v>9807</v>
      </c>
      <c r="F130" s="790" t="s">
        <v>9808</v>
      </c>
      <c r="G130" s="1284"/>
    </row>
    <row r="131" spans="1:7" ht="30">
      <c r="A131" s="768" t="s">
        <v>9809</v>
      </c>
      <c r="B131" s="769">
        <v>41275</v>
      </c>
      <c r="C131" s="769">
        <f t="shared" si="1"/>
        <v>41334</v>
      </c>
      <c r="D131" s="770" t="s">
        <v>9465</v>
      </c>
      <c r="E131" s="771" t="s">
        <v>9810</v>
      </c>
      <c r="F131" s="770" t="s">
        <v>9762</v>
      </c>
      <c r="G131" s="1279" t="s">
        <v>9811</v>
      </c>
    </row>
    <row r="132" spans="1:7">
      <c r="A132" s="772" t="s">
        <v>9812</v>
      </c>
      <c r="B132" s="773">
        <v>41275</v>
      </c>
      <c r="C132" s="773">
        <f t="shared" ref="C132:C195" si="2">EDATE(B132,2)</f>
        <v>41334</v>
      </c>
      <c r="D132" s="774" t="s">
        <v>9465</v>
      </c>
      <c r="E132" s="775" t="s">
        <v>9813</v>
      </c>
      <c r="F132" s="774" t="s">
        <v>9732</v>
      </c>
      <c r="G132" s="1280"/>
    </row>
    <row r="133" spans="1:7" ht="30">
      <c r="A133" s="772" t="s">
        <v>9814</v>
      </c>
      <c r="B133" s="773">
        <v>41306</v>
      </c>
      <c r="C133" s="773">
        <f t="shared" si="2"/>
        <v>41365</v>
      </c>
      <c r="D133" s="774" t="s">
        <v>9465</v>
      </c>
      <c r="E133" s="775" t="s">
        <v>9815</v>
      </c>
      <c r="F133" s="774" t="s">
        <v>9759</v>
      </c>
      <c r="G133" s="1280"/>
    </row>
    <row r="134" spans="1:7">
      <c r="A134" s="772" t="s">
        <v>9816</v>
      </c>
      <c r="B134" s="773">
        <v>41306</v>
      </c>
      <c r="C134" s="773">
        <f t="shared" si="2"/>
        <v>41365</v>
      </c>
      <c r="D134" s="774" t="s">
        <v>9465</v>
      </c>
      <c r="E134" s="775" t="s">
        <v>9817</v>
      </c>
      <c r="F134" s="774" t="s">
        <v>9579</v>
      </c>
      <c r="G134" s="1280"/>
    </row>
    <row r="135" spans="1:7" ht="30">
      <c r="A135" s="772" t="s">
        <v>9818</v>
      </c>
      <c r="B135" s="773">
        <v>41334</v>
      </c>
      <c r="C135" s="773">
        <f t="shared" si="2"/>
        <v>41395</v>
      </c>
      <c r="D135" s="774" t="s">
        <v>9465</v>
      </c>
      <c r="E135" s="775" t="s">
        <v>9819</v>
      </c>
      <c r="F135" s="774" t="s">
        <v>9768</v>
      </c>
      <c r="G135" s="1280"/>
    </row>
    <row r="136" spans="1:7" ht="30">
      <c r="A136" s="772" t="s">
        <v>9820</v>
      </c>
      <c r="B136" s="773">
        <v>41334</v>
      </c>
      <c r="C136" s="773">
        <f t="shared" si="2"/>
        <v>41395</v>
      </c>
      <c r="D136" s="774" t="s">
        <v>9465</v>
      </c>
      <c r="E136" s="775" t="s">
        <v>9821</v>
      </c>
      <c r="F136" s="774" t="s">
        <v>9822</v>
      </c>
      <c r="G136" s="1280"/>
    </row>
    <row r="137" spans="1:7">
      <c r="A137" s="772" t="s">
        <v>9823</v>
      </c>
      <c r="B137" s="773">
        <v>41365</v>
      </c>
      <c r="C137" s="773">
        <f t="shared" si="2"/>
        <v>41426</v>
      </c>
      <c r="D137" s="774" t="s">
        <v>9465</v>
      </c>
      <c r="E137" s="775" t="s">
        <v>9824</v>
      </c>
      <c r="F137" s="774" t="s">
        <v>9774</v>
      </c>
      <c r="G137" s="1280"/>
    </row>
    <row r="138" spans="1:7">
      <c r="A138" s="772" t="s">
        <v>9825</v>
      </c>
      <c r="B138" s="773">
        <v>41365</v>
      </c>
      <c r="C138" s="773">
        <f t="shared" si="2"/>
        <v>41426</v>
      </c>
      <c r="D138" s="774" t="s">
        <v>9560</v>
      </c>
      <c r="E138" s="775" t="s">
        <v>9826</v>
      </c>
      <c r="F138" s="774" t="s">
        <v>9729</v>
      </c>
      <c r="G138" s="1280"/>
    </row>
    <row r="139" spans="1:7" ht="30">
      <c r="A139" s="772" t="s">
        <v>9827</v>
      </c>
      <c r="B139" s="773">
        <v>41395</v>
      </c>
      <c r="C139" s="773">
        <f t="shared" si="2"/>
        <v>41456</v>
      </c>
      <c r="D139" s="774" t="s">
        <v>9465</v>
      </c>
      <c r="E139" s="775" t="s">
        <v>9828</v>
      </c>
      <c r="F139" s="774" t="s">
        <v>9777</v>
      </c>
      <c r="G139" s="1280"/>
    </row>
    <row r="140" spans="1:7">
      <c r="A140" s="772" t="s">
        <v>9829</v>
      </c>
      <c r="B140" s="773">
        <v>41395</v>
      </c>
      <c r="C140" s="773">
        <f t="shared" si="2"/>
        <v>41456</v>
      </c>
      <c r="D140" s="774" t="s">
        <v>9465</v>
      </c>
      <c r="E140" s="775" t="s">
        <v>9830</v>
      </c>
      <c r="F140" s="774" t="s">
        <v>9831</v>
      </c>
      <c r="G140" s="1280"/>
    </row>
    <row r="141" spans="1:7" ht="30">
      <c r="A141" s="772" t="s">
        <v>9832</v>
      </c>
      <c r="B141" s="773">
        <v>41426</v>
      </c>
      <c r="C141" s="773">
        <f t="shared" si="2"/>
        <v>41487</v>
      </c>
      <c r="D141" s="774" t="s">
        <v>9465</v>
      </c>
      <c r="E141" s="775" t="s">
        <v>9833</v>
      </c>
      <c r="F141" s="774" t="s">
        <v>9834</v>
      </c>
      <c r="G141" s="1280"/>
    </row>
    <row r="142" spans="1:7">
      <c r="A142" s="772" t="s">
        <v>9835</v>
      </c>
      <c r="B142" s="773">
        <v>41426</v>
      </c>
      <c r="C142" s="773">
        <f t="shared" si="2"/>
        <v>41487</v>
      </c>
      <c r="D142" s="774" t="s">
        <v>9560</v>
      </c>
      <c r="E142" s="775" t="s">
        <v>9836</v>
      </c>
      <c r="F142" s="774" t="s">
        <v>9837</v>
      </c>
      <c r="G142" s="1280"/>
    </row>
    <row r="143" spans="1:7" ht="30">
      <c r="A143" s="772" t="s">
        <v>9838</v>
      </c>
      <c r="B143" s="773">
        <v>41456</v>
      </c>
      <c r="C143" s="773">
        <f t="shared" si="2"/>
        <v>41518</v>
      </c>
      <c r="D143" s="774" t="s">
        <v>9465</v>
      </c>
      <c r="E143" s="775" t="s">
        <v>9839</v>
      </c>
      <c r="F143" s="774" t="s">
        <v>9796</v>
      </c>
      <c r="G143" s="1280"/>
    </row>
    <row r="144" spans="1:7">
      <c r="A144" s="772" t="s">
        <v>9840</v>
      </c>
      <c r="B144" s="773">
        <v>41456</v>
      </c>
      <c r="C144" s="773">
        <f t="shared" si="2"/>
        <v>41518</v>
      </c>
      <c r="D144" s="774" t="s">
        <v>9465</v>
      </c>
      <c r="E144" s="775" t="s">
        <v>9841</v>
      </c>
      <c r="F144" s="774" t="s">
        <v>9799</v>
      </c>
      <c r="G144" s="1280"/>
    </row>
    <row r="145" spans="1:7" ht="30">
      <c r="A145" s="772" t="s">
        <v>9842</v>
      </c>
      <c r="B145" s="773">
        <v>41487</v>
      </c>
      <c r="C145" s="773">
        <f t="shared" si="2"/>
        <v>41548</v>
      </c>
      <c r="D145" s="774" t="s">
        <v>9465</v>
      </c>
      <c r="E145" s="775" t="s">
        <v>9843</v>
      </c>
      <c r="F145" s="774" t="s">
        <v>9802</v>
      </c>
      <c r="G145" s="1280"/>
    </row>
    <row r="146" spans="1:7">
      <c r="A146" s="772" t="s">
        <v>9844</v>
      </c>
      <c r="B146" s="773">
        <v>41487</v>
      </c>
      <c r="C146" s="773">
        <f t="shared" si="2"/>
        <v>41548</v>
      </c>
      <c r="D146" s="774" t="s">
        <v>9465</v>
      </c>
      <c r="E146" s="775" t="s">
        <v>9845</v>
      </c>
      <c r="F146" s="774" t="s">
        <v>9793</v>
      </c>
      <c r="G146" s="1280"/>
    </row>
    <row r="147" spans="1:7" ht="30">
      <c r="A147" s="772" t="s">
        <v>9846</v>
      </c>
      <c r="B147" s="773">
        <v>41518</v>
      </c>
      <c r="C147" s="773">
        <f t="shared" si="2"/>
        <v>41579</v>
      </c>
      <c r="D147" s="774" t="s">
        <v>9465</v>
      </c>
      <c r="E147" s="775" t="s">
        <v>9847</v>
      </c>
      <c r="F147" s="774" t="s">
        <v>9732</v>
      </c>
      <c r="G147" s="1280"/>
    </row>
    <row r="148" spans="1:7" ht="30">
      <c r="A148" s="772" t="s">
        <v>9848</v>
      </c>
      <c r="B148" s="773">
        <v>41518</v>
      </c>
      <c r="C148" s="773">
        <f t="shared" si="2"/>
        <v>41579</v>
      </c>
      <c r="D148" s="774" t="s">
        <v>9465</v>
      </c>
      <c r="E148" s="775" t="s">
        <v>9849</v>
      </c>
      <c r="F148" s="774" t="s">
        <v>9805</v>
      </c>
      <c r="G148" s="1280"/>
    </row>
    <row r="149" spans="1:7" ht="30">
      <c r="A149" s="772" t="s">
        <v>9850</v>
      </c>
      <c r="B149" s="773">
        <v>41548</v>
      </c>
      <c r="C149" s="773">
        <f t="shared" si="2"/>
        <v>41609</v>
      </c>
      <c r="D149" s="774" t="s">
        <v>9465</v>
      </c>
      <c r="E149" s="775" t="s">
        <v>9851</v>
      </c>
      <c r="F149" s="774" t="s">
        <v>9579</v>
      </c>
      <c r="G149" s="1280"/>
    </row>
    <row r="150" spans="1:7">
      <c r="A150" s="772" t="s">
        <v>9852</v>
      </c>
      <c r="B150" s="773">
        <v>41548</v>
      </c>
      <c r="C150" s="773">
        <f t="shared" si="2"/>
        <v>41609</v>
      </c>
      <c r="D150" s="774" t="s">
        <v>9465</v>
      </c>
      <c r="E150" s="775" t="s">
        <v>9853</v>
      </c>
      <c r="F150" s="774" t="s">
        <v>9854</v>
      </c>
      <c r="G150" s="1280"/>
    </row>
    <row r="151" spans="1:7" ht="30">
      <c r="A151" s="772" t="s">
        <v>9855</v>
      </c>
      <c r="B151" s="773">
        <v>41579</v>
      </c>
      <c r="C151" s="773">
        <f t="shared" si="2"/>
        <v>41640</v>
      </c>
      <c r="D151" s="774" t="s">
        <v>9465</v>
      </c>
      <c r="E151" s="775" t="s">
        <v>9856</v>
      </c>
      <c r="F151" s="774" t="s">
        <v>9822</v>
      </c>
      <c r="G151" s="1280"/>
    </row>
    <row r="152" spans="1:7">
      <c r="A152" s="772" t="s">
        <v>9857</v>
      </c>
      <c r="B152" s="773">
        <v>41579</v>
      </c>
      <c r="C152" s="773">
        <f t="shared" si="2"/>
        <v>41640</v>
      </c>
      <c r="D152" s="774" t="s">
        <v>9465</v>
      </c>
      <c r="E152" s="775" t="s">
        <v>9858</v>
      </c>
      <c r="F152" s="774" t="s">
        <v>9859</v>
      </c>
      <c r="G152" s="1280"/>
    </row>
    <row r="153" spans="1:7" ht="30">
      <c r="A153" s="772" t="s">
        <v>9860</v>
      </c>
      <c r="B153" s="773">
        <v>41609</v>
      </c>
      <c r="C153" s="773">
        <f t="shared" si="2"/>
        <v>41671</v>
      </c>
      <c r="D153" s="774" t="s">
        <v>9465</v>
      </c>
      <c r="E153" s="775" t="s">
        <v>9861</v>
      </c>
      <c r="F153" s="774" t="s">
        <v>9831</v>
      </c>
      <c r="G153" s="1280"/>
    </row>
    <row r="154" spans="1:7">
      <c r="A154" s="776" t="s">
        <v>9862</v>
      </c>
      <c r="B154" s="777">
        <v>41609</v>
      </c>
      <c r="C154" s="777">
        <f t="shared" si="2"/>
        <v>41671</v>
      </c>
      <c r="D154" s="778" t="s">
        <v>9465</v>
      </c>
      <c r="E154" s="779" t="s">
        <v>9863</v>
      </c>
      <c r="F154" s="778" t="s">
        <v>9864</v>
      </c>
      <c r="G154" s="1281"/>
    </row>
    <row r="155" spans="1:7" ht="30">
      <c r="A155" s="780" t="s">
        <v>9865</v>
      </c>
      <c r="B155" s="781">
        <v>41640</v>
      </c>
      <c r="C155" s="781">
        <f t="shared" si="2"/>
        <v>41699</v>
      </c>
      <c r="D155" s="782" t="s">
        <v>9465</v>
      </c>
      <c r="E155" s="783" t="s">
        <v>9866</v>
      </c>
      <c r="F155" s="782" t="s">
        <v>9867</v>
      </c>
      <c r="G155" s="1282" t="s">
        <v>9868</v>
      </c>
    </row>
    <row r="156" spans="1:7">
      <c r="A156" s="784" t="s">
        <v>9869</v>
      </c>
      <c r="B156" s="785">
        <v>41640</v>
      </c>
      <c r="C156" s="785">
        <f t="shared" si="2"/>
        <v>41699</v>
      </c>
      <c r="D156" s="786" t="s">
        <v>9465</v>
      </c>
      <c r="E156" s="787" t="s">
        <v>9870</v>
      </c>
      <c r="F156" s="786" t="s">
        <v>9871</v>
      </c>
      <c r="G156" s="1283"/>
    </row>
    <row r="157" spans="1:7" ht="30">
      <c r="A157" s="784" t="s">
        <v>9872</v>
      </c>
      <c r="B157" s="785">
        <v>41671</v>
      </c>
      <c r="C157" s="785">
        <f t="shared" si="2"/>
        <v>41730</v>
      </c>
      <c r="D157" s="786" t="s">
        <v>9465</v>
      </c>
      <c r="E157" s="787" t="s">
        <v>9873</v>
      </c>
      <c r="F157" s="786" t="s">
        <v>9874</v>
      </c>
      <c r="G157" s="1283"/>
    </row>
    <row r="158" spans="1:7" ht="30">
      <c r="A158" s="784" t="s">
        <v>9875</v>
      </c>
      <c r="B158" s="785">
        <v>41671</v>
      </c>
      <c r="C158" s="785">
        <f t="shared" si="2"/>
        <v>41730</v>
      </c>
      <c r="D158" s="786" t="s">
        <v>9560</v>
      </c>
      <c r="E158" s="787" t="s">
        <v>9876</v>
      </c>
      <c r="F158" s="786" t="s">
        <v>9877</v>
      </c>
      <c r="G158" s="1283"/>
    </row>
    <row r="159" spans="1:7" ht="30">
      <c r="A159" s="784" t="s">
        <v>9878</v>
      </c>
      <c r="B159" s="785">
        <v>41699</v>
      </c>
      <c r="C159" s="785">
        <f t="shared" si="2"/>
        <v>41760</v>
      </c>
      <c r="D159" s="786" t="s">
        <v>9465</v>
      </c>
      <c r="E159" s="787" t="s">
        <v>9879</v>
      </c>
      <c r="F159" s="786" t="s">
        <v>9880</v>
      </c>
      <c r="G159" s="1283"/>
    </row>
    <row r="160" spans="1:7">
      <c r="A160" s="784" t="s">
        <v>9881</v>
      </c>
      <c r="B160" s="785">
        <v>41699</v>
      </c>
      <c r="C160" s="785">
        <f t="shared" si="2"/>
        <v>41760</v>
      </c>
      <c r="D160" s="786" t="s">
        <v>9465</v>
      </c>
      <c r="E160" s="787" t="s">
        <v>9882</v>
      </c>
      <c r="F160" s="786" t="s">
        <v>9883</v>
      </c>
      <c r="G160" s="1283"/>
    </row>
    <row r="161" spans="1:7" ht="30">
      <c r="A161" s="784" t="s">
        <v>9884</v>
      </c>
      <c r="B161" s="785">
        <v>41730</v>
      </c>
      <c r="C161" s="785">
        <f t="shared" si="2"/>
        <v>41791</v>
      </c>
      <c r="D161" s="786" t="s">
        <v>9465</v>
      </c>
      <c r="E161" s="787" t="s">
        <v>9885</v>
      </c>
      <c r="F161" s="786" t="s">
        <v>9729</v>
      </c>
      <c r="G161" s="1283"/>
    </row>
    <row r="162" spans="1:7" ht="30">
      <c r="A162" s="784" t="s">
        <v>9886</v>
      </c>
      <c r="B162" s="785">
        <v>41730</v>
      </c>
      <c r="C162" s="785">
        <f t="shared" si="2"/>
        <v>41791</v>
      </c>
      <c r="D162" s="786" t="s">
        <v>9560</v>
      </c>
      <c r="E162" s="787" t="s">
        <v>9887</v>
      </c>
      <c r="F162" s="786" t="s">
        <v>9808</v>
      </c>
      <c r="G162" s="1283"/>
    </row>
    <row r="163" spans="1:7">
      <c r="A163" s="784" t="s">
        <v>9888</v>
      </c>
      <c r="B163" s="785">
        <v>41760</v>
      </c>
      <c r="C163" s="785">
        <f t="shared" si="2"/>
        <v>41821</v>
      </c>
      <c r="D163" s="786" t="s">
        <v>9465</v>
      </c>
      <c r="E163" s="787" t="s">
        <v>9889</v>
      </c>
      <c r="F163" s="786" t="s">
        <v>9890</v>
      </c>
      <c r="G163" s="1283"/>
    </row>
    <row r="164" spans="1:7">
      <c r="A164" s="784" t="s">
        <v>9891</v>
      </c>
      <c r="B164" s="785">
        <v>41760</v>
      </c>
      <c r="C164" s="785">
        <f t="shared" si="2"/>
        <v>41821</v>
      </c>
      <c r="D164" s="786" t="s">
        <v>9465</v>
      </c>
      <c r="E164" s="787" t="s">
        <v>9892</v>
      </c>
      <c r="F164" s="786" t="s">
        <v>9834</v>
      </c>
      <c r="G164" s="1283"/>
    </row>
    <row r="165" spans="1:7" ht="30">
      <c r="A165" s="784" t="s">
        <v>9893</v>
      </c>
      <c r="B165" s="785">
        <v>41791</v>
      </c>
      <c r="C165" s="785">
        <f t="shared" si="2"/>
        <v>41852</v>
      </c>
      <c r="D165" s="786" t="s">
        <v>9465</v>
      </c>
      <c r="E165" s="787" t="s">
        <v>9894</v>
      </c>
      <c r="F165" s="786" t="s">
        <v>9854</v>
      </c>
      <c r="G165" s="1283"/>
    </row>
    <row r="166" spans="1:7">
      <c r="A166" s="784" t="s">
        <v>9895</v>
      </c>
      <c r="B166" s="785">
        <v>41791</v>
      </c>
      <c r="C166" s="785">
        <f t="shared" si="2"/>
        <v>41852</v>
      </c>
      <c r="D166" s="786" t="s">
        <v>9465</v>
      </c>
      <c r="E166" s="787" t="s">
        <v>9896</v>
      </c>
      <c r="F166" s="786" t="s">
        <v>9897</v>
      </c>
      <c r="G166" s="1283"/>
    </row>
    <row r="167" spans="1:7" ht="30">
      <c r="A167" s="784" t="s">
        <v>9898</v>
      </c>
      <c r="B167" s="785">
        <v>41821</v>
      </c>
      <c r="C167" s="785">
        <f t="shared" si="2"/>
        <v>41883</v>
      </c>
      <c r="D167" s="786" t="s">
        <v>9465</v>
      </c>
      <c r="E167" s="787" t="s">
        <v>9899</v>
      </c>
      <c r="F167" s="786" t="s">
        <v>9900</v>
      </c>
      <c r="G167" s="1283"/>
    </row>
    <row r="168" spans="1:7">
      <c r="A168" s="784" t="s">
        <v>9901</v>
      </c>
      <c r="B168" s="785">
        <v>41821</v>
      </c>
      <c r="C168" s="785">
        <f t="shared" si="2"/>
        <v>41883</v>
      </c>
      <c r="D168" s="786" t="s">
        <v>9465</v>
      </c>
      <c r="E168" s="787" t="s">
        <v>9902</v>
      </c>
      <c r="F168" s="786" t="s">
        <v>9480</v>
      </c>
      <c r="G168" s="1283"/>
    </row>
    <row r="169" spans="1:7" ht="30">
      <c r="A169" s="784" t="s">
        <v>9903</v>
      </c>
      <c r="B169" s="785">
        <v>41852</v>
      </c>
      <c r="C169" s="785">
        <f t="shared" si="2"/>
        <v>41913</v>
      </c>
      <c r="D169" s="786" t="s">
        <v>9465</v>
      </c>
      <c r="E169" s="787" t="s">
        <v>9904</v>
      </c>
      <c r="F169" s="786" t="s">
        <v>9871</v>
      </c>
      <c r="G169" s="1283"/>
    </row>
    <row r="170" spans="1:7">
      <c r="A170" s="784" t="s">
        <v>9905</v>
      </c>
      <c r="B170" s="785">
        <v>41852</v>
      </c>
      <c r="C170" s="785">
        <f t="shared" si="2"/>
        <v>41913</v>
      </c>
      <c r="D170" s="786" t="s">
        <v>9465</v>
      </c>
      <c r="E170" s="787" t="s">
        <v>9906</v>
      </c>
      <c r="F170" s="786" t="s">
        <v>9907</v>
      </c>
      <c r="G170" s="1283"/>
    </row>
    <row r="171" spans="1:7">
      <c r="A171" s="784" t="s">
        <v>9908</v>
      </c>
      <c r="B171" s="785">
        <v>41883</v>
      </c>
      <c r="C171" s="785">
        <f t="shared" si="2"/>
        <v>41944</v>
      </c>
      <c r="D171" s="786" t="s">
        <v>9465</v>
      </c>
      <c r="E171" s="787" t="s">
        <v>9909</v>
      </c>
      <c r="F171" s="786" t="s">
        <v>9864</v>
      </c>
      <c r="G171" s="1283"/>
    </row>
    <row r="172" spans="1:7">
      <c r="A172" s="784" t="s">
        <v>9910</v>
      </c>
      <c r="B172" s="785">
        <v>41883</v>
      </c>
      <c r="C172" s="785">
        <f t="shared" si="2"/>
        <v>41944</v>
      </c>
      <c r="D172" s="786" t="s">
        <v>9465</v>
      </c>
      <c r="E172" s="787" t="s">
        <v>9911</v>
      </c>
      <c r="F172" s="786" t="s">
        <v>9912</v>
      </c>
      <c r="G172" s="1283"/>
    </row>
    <row r="173" spans="1:7">
      <c r="A173" s="784" t="s">
        <v>9913</v>
      </c>
      <c r="B173" s="785">
        <v>41913</v>
      </c>
      <c r="C173" s="785">
        <f t="shared" si="2"/>
        <v>41974</v>
      </c>
      <c r="D173" s="786" t="s">
        <v>9465</v>
      </c>
      <c r="E173" s="787" t="s">
        <v>9914</v>
      </c>
      <c r="F173" s="786" t="s">
        <v>9915</v>
      </c>
      <c r="G173" s="1283"/>
    </row>
    <row r="174" spans="1:7">
      <c r="A174" s="784" t="s">
        <v>9916</v>
      </c>
      <c r="B174" s="785">
        <v>41913</v>
      </c>
      <c r="C174" s="785">
        <f t="shared" si="2"/>
        <v>41974</v>
      </c>
      <c r="D174" s="786" t="s">
        <v>9465</v>
      </c>
      <c r="E174" s="787" t="s">
        <v>9917</v>
      </c>
      <c r="F174" s="786" t="s">
        <v>9918</v>
      </c>
      <c r="G174" s="1283"/>
    </row>
    <row r="175" spans="1:7" ht="30">
      <c r="A175" s="784" t="s">
        <v>9919</v>
      </c>
      <c r="B175" s="785">
        <v>41944</v>
      </c>
      <c r="C175" s="785">
        <f t="shared" si="2"/>
        <v>42005</v>
      </c>
      <c r="D175" s="786" t="s">
        <v>9465</v>
      </c>
      <c r="E175" s="787" t="s">
        <v>9920</v>
      </c>
      <c r="F175" s="786" t="s">
        <v>9921</v>
      </c>
      <c r="G175" s="1283"/>
    </row>
    <row r="176" spans="1:7">
      <c r="A176" s="784" t="s">
        <v>9922</v>
      </c>
      <c r="B176" s="785">
        <v>41944</v>
      </c>
      <c r="C176" s="785">
        <f t="shared" si="2"/>
        <v>42005</v>
      </c>
      <c r="D176" s="786" t="s">
        <v>9465</v>
      </c>
      <c r="E176" s="787" t="s">
        <v>9923</v>
      </c>
      <c r="F176" s="786" t="s">
        <v>9874</v>
      </c>
      <c r="G176" s="1283"/>
    </row>
    <row r="177" spans="1:7" ht="30">
      <c r="A177" s="784" t="s">
        <v>9924</v>
      </c>
      <c r="B177" s="785">
        <v>41974</v>
      </c>
      <c r="C177" s="785">
        <f t="shared" si="2"/>
        <v>42036</v>
      </c>
      <c r="D177" s="786" t="s">
        <v>9465</v>
      </c>
      <c r="E177" s="787" t="s">
        <v>9925</v>
      </c>
      <c r="F177" s="786" t="s">
        <v>9883</v>
      </c>
      <c r="G177" s="1283"/>
    </row>
    <row r="178" spans="1:7">
      <c r="A178" s="788" t="s">
        <v>9926</v>
      </c>
      <c r="B178" s="789">
        <v>41974</v>
      </c>
      <c r="C178" s="789">
        <f t="shared" si="2"/>
        <v>42036</v>
      </c>
      <c r="D178" s="790" t="s">
        <v>9465</v>
      </c>
      <c r="E178" s="791" t="s">
        <v>9927</v>
      </c>
      <c r="F178" s="790" t="s">
        <v>9867</v>
      </c>
      <c r="G178" s="1284"/>
    </row>
    <row r="179" spans="1:7" ht="30">
      <c r="A179" s="768" t="s">
        <v>9928</v>
      </c>
      <c r="B179" s="769">
        <v>42005</v>
      </c>
      <c r="C179" s="769">
        <f t="shared" si="2"/>
        <v>42064</v>
      </c>
      <c r="D179" s="770" t="s">
        <v>9465</v>
      </c>
      <c r="E179" s="771" t="s">
        <v>9929</v>
      </c>
      <c r="F179" s="770" t="s">
        <v>9930</v>
      </c>
      <c r="G179" s="1285" t="s">
        <v>10714</v>
      </c>
    </row>
    <row r="180" spans="1:7">
      <c r="A180" s="772" t="s">
        <v>9931</v>
      </c>
      <c r="B180" s="773">
        <v>42005</v>
      </c>
      <c r="C180" s="773">
        <f t="shared" si="2"/>
        <v>42064</v>
      </c>
      <c r="D180" s="774" t="s">
        <v>9465</v>
      </c>
      <c r="E180" s="775" t="s">
        <v>9932</v>
      </c>
      <c r="F180" s="774" t="s">
        <v>9933</v>
      </c>
      <c r="G180" s="1280"/>
    </row>
    <row r="181" spans="1:7">
      <c r="A181" s="772" t="s">
        <v>9934</v>
      </c>
      <c r="B181" s="773">
        <v>42036</v>
      </c>
      <c r="C181" s="773">
        <f t="shared" si="2"/>
        <v>42095</v>
      </c>
      <c r="D181" s="774" t="s">
        <v>9465</v>
      </c>
      <c r="E181" s="775" t="s">
        <v>9935</v>
      </c>
      <c r="F181" s="774" t="s">
        <v>9936</v>
      </c>
      <c r="G181" s="1280"/>
    </row>
    <row r="182" spans="1:7">
      <c r="A182" s="772" t="s">
        <v>9937</v>
      </c>
      <c r="B182" s="773">
        <v>42036</v>
      </c>
      <c r="C182" s="773">
        <f t="shared" si="2"/>
        <v>42095</v>
      </c>
      <c r="D182" s="774" t="s">
        <v>9465</v>
      </c>
      <c r="E182" s="775" t="s">
        <v>9938</v>
      </c>
      <c r="F182" s="774" t="s">
        <v>9890</v>
      </c>
      <c r="G182" s="1280"/>
    </row>
    <row r="183" spans="1:7" ht="30">
      <c r="A183" s="772" t="s">
        <v>9939</v>
      </c>
      <c r="B183" s="773">
        <v>42064</v>
      </c>
      <c r="C183" s="773">
        <f t="shared" si="2"/>
        <v>42125</v>
      </c>
      <c r="D183" s="774" t="s">
        <v>9465</v>
      </c>
      <c r="E183" s="775" t="s">
        <v>9940</v>
      </c>
      <c r="F183" s="774" t="s">
        <v>9941</v>
      </c>
      <c r="G183" s="1280"/>
    </row>
    <row r="184" spans="1:7">
      <c r="A184" s="772" t="s">
        <v>9942</v>
      </c>
      <c r="B184" s="773">
        <v>42064</v>
      </c>
      <c r="C184" s="773">
        <f t="shared" si="2"/>
        <v>42125</v>
      </c>
      <c r="D184" s="774" t="s">
        <v>9465</v>
      </c>
      <c r="E184" s="775" t="s">
        <v>9943</v>
      </c>
      <c r="F184" s="774" t="s">
        <v>9729</v>
      </c>
      <c r="G184" s="1280"/>
    </row>
    <row r="185" spans="1:7" ht="30">
      <c r="A185" s="772" t="s">
        <v>9944</v>
      </c>
      <c r="B185" s="773">
        <v>42095</v>
      </c>
      <c r="C185" s="773">
        <f t="shared" si="2"/>
        <v>42156</v>
      </c>
      <c r="D185" s="774" t="s">
        <v>9465</v>
      </c>
      <c r="E185" s="775" t="s">
        <v>9945</v>
      </c>
      <c r="F185" s="774" t="s">
        <v>9897</v>
      </c>
      <c r="G185" s="1280"/>
    </row>
    <row r="186" spans="1:7">
      <c r="A186" s="772" t="s">
        <v>9946</v>
      </c>
      <c r="B186" s="773">
        <v>42095</v>
      </c>
      <c r="C186" s="773">
        <f t="shared" si="2"/>
        <v>42156</v>
      </c>
      <c r="D186" s="774" t="s">
        <v>9560</v>
      </c>
      <c r="E186" s="775" t="s">
        <v>9947</v>
      </c>
      <c r="F186" s="774" t="s">
        <v>9948</v>
      </c>
      <c r="G186" s="1280"/>
    </row>
    <row r="187" spans="1:7" ht="30">
      <c r="A187" s="772" t="s">
        <v>9949</v>
      </c>
      <c r="B187" s="773">
        <v>42125</v>
      </c>
      <c r="C187" s="773">
        <f t="shared" si="2"/>
        <v>42186</v>
      </c>
      <c r="D187" s="774" t="s">
        <v>9465</v>
      </c>
      <c r="E187" s="775" t="s">
        <v>9950</v>
      </c>
      <c r="F187" s="774" t="s">
        <v>9907</v>
      </c>
      <c r="G187" s="1280"/>
    </row>
    <row r="188" spans="1:7">
      <c r="A188" s="772" t="s">
        <v>9951</v>
      </c>
      <c r="B188" s="773">
        <v>42125</v>
      </c>
      <c r="C188" s="773">
        <f t="shared" si="2"/>
        <v>42186</v>
      </c>
      <c r="D188" s="774" t="s">
        <v>9560</v>
      </c>
      <c r="E188" s="775" t="s">
        <v>9952</v>
      </c>
      <c r="F188" s="774" t="s">
        <v>9808</v>
      </c>
      <c r="G188" s="1280"/>
    </row>
    <row r="189" spans="1:7">
      <c r="A189" s="772" t="s">
        <v>9953</v>
      </c>
      <c r="B189" s="773">
        <v>42156</v>
      </c>
      <c r="C189" s="773">
        <f t="shared" si="2"/>
        <v>42217</v>
      </c>
      <c r="D189" s="774" t="s">
        <v>9465</v>
      </c>
      <c r="E189" s="775" t="s">
        <v>9954</v>
      </c>
      <c r="F189" s="774" t="s">
        <v>9912</v>
      </c>
      <c r="G189" s="1280"/>
    </row>
    <row r="190" spans="1:7">
      <c r="A190" s="772" t="s">
        <v>9955</v>
      </c>
      <c r="B190" s="773">
        <v>42156</v>
      </c>
      <c r="C190" s="773">
        <f t="shared" si="2"/>
        <v>42217</v>
      </c>
      <c r="D190" s="774" t="s">
        <v>9560</v>
      </c>
      <c r="E190" s="775" t="s">
        <v>9956</v>
      </c>
      <c r="F190" s="774" t="s">
        <v>9957</v>
      </c>
      <c r="G190" s="1280"/>
    </row>
    <row r="191" spans="1:7">
      <c r="A191" s="772" t="s">
        <v>9958</v>
      </c>
      <c r="B191" s="773">
        <v>42186</v>
      </c>
      <c r="C191" s="773">
        <f t="shared" si="2"/>
        <v>42248</v>
      </c>
      <c r="D191" s="774" t="s">
        <v>9465</v>
      </c>
      <c r="E191" s="775" t="s">
        <v>9959</v>
      </c>
      <c r="F191" s="774" t="s">
        <v>9918</v>
      </c>
      <c r="G191" s="1280"/>
    </row>
    <row r="192" spans="1:7">
      <c r="A192" s="772" t="s">
        <v>9960</v>
      </c>
      <c r="B192" s="773">
        <v>42186</v>
      </c>
      <c r="C192" s="773">
        <f t="shared" si="2"/>
        <v>42248</v>
      </c>
      <c r="D192" s="774" t="s">
        <v>9560</v>
      </c>
      <c r="E192" s="775" t="s">
        <v>9961</v>
      </c>
      <c r="F192" s="774" t="s">
        <v>9962</v>
      </c>
      <c r="G192" s="1280"/>
    </row>
    <row r="193" spans="1:7">
      <c r="A193" s="772" t="s">
        <v>9963</v>
      </c>
      <c r="B193" s="773">
        <v>42217</v>
      </c>
      <c r="C193" s="773">
        <f t="shared" si="2"/>
        <v>42278</v>
      </c>
      <c r="D193" s="774" t="s">
        <v>9465</v>
      </c>
      <c r="E193" s="775" t="s">
        <v>9964</v>
      </c>
      <c r="F193" s="774" t="s">
        <v>9480</v>
      </c>
      <c r="G193" s="1280"/>
    </row>
    <row r="194" spans="1:7">
      <c r="A194" s="772" t="s">
        <v>9965</v>
      </c>
      <c r="B194" s="773">
        <v>42217</v>
      </c>
      <c r="C194" s="773">
        <f t="shared" si="2"/>
        <v>42278</v>
      </c>
      <c r="D194" s="774" t="s">
        <v>9465</v>
      </c>
      <c r="E194" s="775" t="s">
        <v>9966</v>
      </c>
      <c r="F194" s="774" t="s">
        <v>9915</v>
      </c>
      <c r="G194" s="1280"/>
    </row>
    <row r="195" spans="1:7">
      <c r="A195" s="772" t="s">
        <v>9967</v>
      </c>
      <c r="B195" s="773">
        <v>42248</v>
      </c>
      <c r="C195" s="773">
        <f t="shared" si="2"/>
        <v>42309</v>
      </c>
      <c r="D195" s="774" t="s">
        <v>9465</v>
      </c>
      <c r="E195" s="775" t="s">
        <v>9968</v>
      </c>
      <c r="F195" s="774" t="s">
        <v>9921</v>
      </c>
      <c r="G195" s="1280"/>
    </row>
    <row r="196" spans="1:7">
      <c r="A196" s="772" t="s">
        <v>9969</v>
      </c>
      <c r="B196" s="773">
        <v>42248</v>
      </c>
      <c r="C196" s="773">
        <f t="shared" ref="C196:C259" si="3">EDATE(B196,2)</f>
        <v>42309</v>
      </c>
      <c r="D196" s="774" t="s">
        <v>9465</v>
      </c>
      <c r="E196" s="775" t="s">
        <v>9970</v>
      </c>
      <c r="F196" s="774" t="s">
        <v>9971</v>
      </c>
      <c r="G196" s="1280"/>
    </row>
    <row r="197" spans="1:7" ht="30">
      <c r="A197" s="772" t="s">
        <v>9972</v>
      </c>
      <c r="B197" s="773">
        <v>42278</v>
      </c>
      <c r="C197" s="773">
        <f t="shared" si="3"/>
        <v>42339</v>
      </c>
      <c r="D197" s="774" t="s">
        <v>9465</v>
      </c>
      <c r="E197" s="775" t="s">
        <v>9973</v>
      </c>
      <c r="F197" s="774" t="s">
        <v>9974</v>
      </c>
      <c r="G197" s="1280"/>
    </row>
    <row r="198" spans="1:7">
      <c r="A198" s="772" t="s">
        <v>9975</v>
      </c>
      <c r="B198" s="773">
        <v>42278</v>
      </c>
      <c r="C198" s="773">
        <f t="shared" si="3"/>
        <v>42339</v>
      </c>
      <c r="D198" s="774" t="s">
        <v>9465</v>
      </c>
      <c r="E198" s="775" t="s">
        <v>9976</v>
      </c>
      <c r="F198" s="774" t="s">
        <v>9977</v>
      </c>
      <c r="G198" s="1280"/>
    </row>
    <row r="199" spans="1:7" ht="30">
      <c r="A199" s="772" t="s">
        <v>9978</v>
      </c>
      <c r="B199" s="773">
        <v>42309</v>
      </c>
      <c r="C199" s="773">
        <f t="shared" si="3"/>
        <v>42370</v>
      </c>
      <c r="D199" s="774" t="s">
        <v>9465</v>
      </c>
      <c r="E199" s="775" t="s">
        <v>9979</v>
      </c>
      <c r="F199" s="774" t="s">
        <v>9980</v>
      </c>
      <c r="G199" s="1280"/>
    </row>
    <row r="200" spans="1:7" ht="30">
      <c r="A200" s="772" t="s">
        <v>9981</v>
      </c>
      <c r="B200" s="773">
        <v>42309</v>
      </c>
      <c r="C200" s="773">
        <f t="shared" si="3"/>
        <v>42370</v>
      </c>
      <c r="D200" s="774" t="s">
        <v>9465</v>
      </c>
      <c r="E200" s="775" t="s">
        <v>9982</v>
      </c>
      <c r="F200" s="774" t="s">
        <v>9936</v>
      </c>
      <c r="G200" s="1280"/>
    </row>
    <row r="201" spans="1:7">
      <c r="A201" s="772" t="s">
        <v>9983</v>
      </c>
      <c r="B201" s="773">
        <v>42339</v>
      </c>
      <c r="C201" s="773">
        <f t="shared" si="3"/>
        <v>42401</v>
      </c>
      <c r="D201" s="774" t="s">
        <v>9465</v>
      </c>
      <c r="E201" s="775" t="s">
        <v>9984</v>
      </c>
      <c r="F201" s="774" t="s">
        <v>9985</v>
      </c>
      <c r="G201" s="1280"/>
    </row>
    <row r="202" spans="1:7">
      <c r="A202" s="776" t="s">
        <v>9986</v>
      </c>
      <c r="B202" s="777">
        <v>42339</v>
      </c>
      <c r="C202" s="777">
        <f t="shared" si="3"/>
        <v>42401</v>
      </c>
      <c r="D202" s="778" t="s">
        <v>9465</v>
      </c>
      <c r="E202" s="779" t="s">
        <v>9987</v>
      </c>
      <c r="F202" s="778" t="s">
        <v>9988</v>
      </c>
      <c r="G202" s="1281"/>
    </row>
    <row r="203" spans="1:7">
      <c r="A203" s="784" t="s">
        <v>9989</v>
      </c>
      <c r="B203" s="785">
        <v>42370</v>
      </c>
      <c r="C203" s="785">
        <f t="shared" si="3"/>
        <v>42430</v>
      </c>
      <c r="D203" s="786" t="s">
        <v>9465</v>
      </c>
      <c r="E203" s="787" t="s">
        <v>9990</v>
      </c>
      <c r="F203" s="786" t="s">
        <v>9930</v>
      </c>
      <c r="G203" s="1286" t="s">
        <v>9991</v>
      </c>
    </row>
    <row r="204" spans="1:7">
      <c r="A204" s="784" t="s">
        <v>9992</v>
      </c>
      <c r="B204" s="785">
        <v>42370</v>
      </c>
      <c r="C204" s="785">
        <f t="shared" si="3"/>
        <v>42430</v>
      </c>
      <c r="D204" s="786" t="s">
        <v>9465</v>
      </c>
      <c r="E204" s="787" t="s">
        <v>9993</v>
      </c>
      <c r="F204" s="786" t="s">
        <v>9994</v>
      </c>
      <c r="G204" s="1283"/>
    </row>
    <row r="205" spans="1:7">
      <c r="A205" s="784" t="s">
        <v>9995</v>
      </c>
      <c r="B205" s="785">
        <v>42401</v>
      </c>
      <c r="C205" s="785">
        <f t="shared" si="3"/>
        <v>42461</v>
      </c>
      <c r="D205" s="786" t="s">
        <v>9465</v>
      </c>
      <c r="E205" s="787" t="s">
        <v>9996</v>
      </c>
      <c r="F205" s="786" t="s">
        <v>9997</v>
      </c>
      <c r="G205" s="1283"/>
    </row>
    <row r="206" spans="1:7">
      <c r="A206" s="784" t="s">
        <v>9998</v>
      </c>
      <c r="B206" s="785">
        <v>42401</v>
      </c>
      <c r="C206" s="785">
        <f t="shared" si="3"/>
        <v>42461</v>
      </c>
      <c r="D206" s="786" t="s">
        <v>9465</v>
      </c>
      <c r="E206" s="787" t="s">
        <v>9999</v>
      </c>
      <c r="F206" s="786" t="s">
        <v>10000</v>
      </c>
      <c r="G206" s="1283"/>
    </row>
    <row r="207" spans="1:7">
      <c r="A207" s="784" t="s">
        <v>10001</v>
      </c>
      <c r="B207" s="785">
        <v>42430</v>
      </c>
      <c r="C207" s="785">
        <f t="shared" si="3"/>
        <v>42491</v>
      </c>
      <c r="D207" s="786" t="s">
        <v>9465</v>
      </c>
      <c r="E207" s="787" t="s">
        <v>10002</v>
      </c>
      <c r="F207" s="786" t="s">
        <v>9971</v>
      </c>
      <c r="G207" s="1283"/>
    </row>
    <row r="208" spans="1:7">
      <c r="A208" s="784" t="s">
        <v>10003</v>
      </c>
      <c r="B208" s="785">
        <v>42430</v>
      </c>
      <c r="C208" s="785">
        <f t="shared" si="3"/>
        <v>42491</v>
      </c>
      <c r="D208" s="786" t="s">
        <v>9465</v>
      </c>
      <c r="E208" s="787" t="s">
        <v>10004</v>
      </c>
      <c r="F208" s="786" t="s">
        <v>10005</v>
      </c>
      <c r="G208" s="1283"/>
    </row>
    <row r="209" spans="1:7">
      <c r="A209" s="784" t="s">
        <v>10006</v>
      </c>
      <c r="B209" s="785">
        <v>42461</v>
      </c>
      <c r="C209" s="785">
        <f t="shared" si="3"/>
        <v>42522</v>
      </c>
      <c r="D209" s="786" t="s">
        <v>9465</v>
      </c>
      <c r="E209" s="787" t="s">
        <v>10007</v>
      </c>
      <c r="F209" s="786" t="s">
        <v>9974</v>
      </c>
      <c r="G209" s="1283"/>
    </row>
    <row r="210" spans="1:7">
      <c r="A210" s="784" t="s">
        <v>10008</v>
      </c>
      <c r="B210" s="785">
        <v>42461</v>
      </c>
      <c r="C210" s="785">
        <f t="shared" si="3"/>
        <v>42522</v>
      </c>
      <c r="D210" s="786" t="s">
        <v>9465</v>
      </c>
      <c r="E210" s="787" t="s">
        <v>10009</v>
      </c>
      <c r="F210" s="786" t="s">
        <v>10010</v>
      </c>
      <c r="G210" s="1283"/>
    </row>
    <row r="211" spans="1:7">
      <c r="A211" s="784" t="s">
        <v>10011</v>
      </c>
      <c r="B211" s="785">
        <v>42491</v>
      </c>
      <c r="C211" s="785">
        <f t="shared" si="3"/>
        <v>42552</v>
      </c>
      <c r="D211" s="786" t="s">
        <v>9465</v>
      </c>
      <c r="E211" s="787" t="s">
        <v>10012</v>
      </c>
      <c r="F211" s="786" t="s">
        <v>10013</v>
      </c>
      <c r="G211" s="1283"/>
    </row>
    <row r="212" spans="1:7">
      <c r="A212" s="784" t="s">
        <v>10014</v>
      </c>
      <c r="B212" s="785">
        <v>42491</v>
      </c>
      <c r="C212" s="785">
        <f t="shared" si="3"/>
        <v>42552</v>
      </c>
      <c r="D212" s="786" t="s">
        <v>9465</v>
      </c>
      <c r="E212" s="787" t="s">
        <v>10015</v>
      </c>
      <c r="F212" s="786" t="s">
        <v>10016</v>
      </c>
      <c r="G212" s="1283"/>
    </row>
    <row r="213" spans="1:7">
      <c r="A213" s="784" t="s">
        <v>10017</v>
      </c>
      <c r="B213" s="785">
        <v>42522</v>
      </c>
      <c r="C213" s="785">
        <f t="shared" si="3"/>
        <v>42583</v>
      </c>
      <c r="D213" s="786" t="s">
        <v>9465</v>
      </c>
      <c r="E213" s="787" t="s">
        <v>10018</v>
      </c>
      <c r="F213" s="786" t="s">
        <v>9988</v>
      </c>
      <c r="G213" s="1283"/>
    </row>
    <row r="214" spans="1:7">
      <c r="A214" s="784" t="s">
        <v>10019</v>
      </c>
      <c r="B214" s="785">
        <v>42522</v>
      </c>
      <c r="C214" s="785">
        <f t="shared" si="3"/>
        <v>42583</v>
      </c>
      <c r="D214" s="786" t="s">
        <v>9560</v>
      </c>
      <c r="E214" s="787" t="s">
        <v>10020</v>
      </c>
      <c r="F214" s="786" t="s">
        <v>10021</v>
      </c>
      <c r="G214" s="1283"/>
    </row>
    <row r="215" spans="1:7">
      <c r="A215" s="784" t="s">
        <v>10022</v>
      </c>
      <c r="B215" s="785">
        <v>42552</v>
      </c>
      <c r="C215" s="785">
        <f t="shared" si="3"/>
        <v>42614</v>
      </c>
      <c r="D215" s="786" t="s">
        <v>9465</v>
      </c>
      <c r="E215" s="787" t="s">
        <v>10023</v>
      </c>
      <c r="F215" s="786" t="s">
        <v>9994</v>
      </c>
      <c r="G215" s="1283"/>
    </row>
    <row r="216" spans="1:7">
      <c r="A216" s="784" t="s">
        <v>10024</v>
      </c>
      <c r="B216" s="785">
        <v>42552</v>
      </c>
      <c r="C216" s="785">
        <f t="shared" si="3"/>
        <v>42614</v>
      </c>
      <c r="D216" s="786" t="s">
        <v>9465</v>
      </c>
      <c r="E216" s="787" t="s">
        <v>10025</v>
      </c>
      <c r="F216" s="786" t="s">
        <v>9541</v>
      </c>
      <c r="G216" s="1283"/>
    </row>
    <row r="217" spans="1:7">
      <c r="A217" s="784" t="s">
        <v>10026</v>
      </c>
      <c r="B217" s="785">
        <v>42583</v>
      </c>
      <c r="C217" s="785">
        <f t="shared" si="3"/>
        <v>42644</v>
      </c>
      <c r="D217" s="786" t="s">
        <v>9465</v>
      </c>
      <c r="E217" s="787" t="s">
        <v>10027</v>
      </c>
      <c r="F217" s="786" t="s">
        <v>10028</v>
      </c>
      <c r="G217" s="1283"/>
    </row>
    <row r="218" spans="1:7">
      <c r="A218" s="784" t="s">
        <v>10029</v>
      </c>
      <c r="B218" s="785">
        <v>42583</v>
      </c>
      <c r="C218" s="785">
        <f t="shared" si="3"/>
        <v>42644</v>
      </c>
      <c r="D218" s="786" t="s">
        <v>9465</v>
      </c>
      <c r="E218" s="787" t="s">
        <v>10030</v>
      </c>
      <c r="F218" s="786" t="s">
        <v>9985</v>
      </c>
      <c r="G218" s="1283"/>
    </row>
    <row r="219" spans="1:7">
      <c r="A219" s="784" t="s">
        <v>10031</v>
      </c>
      <c r="B219" s="785">
        <v>42614</v>
      </c>
      <c r="C219" s="785">
        <f t="shared" si="3"/>
        <v>42675</v>
      </c>
      <c r="D219" s="786" t="s">
        <v>9465</v>
      </c>
      <c r="E219" s="787" t="s">
        <v>10032</v>
      </c>
      <c r="F219" s="786" t="s">
        <v>9997</v>
      </c>
      <c r="G219" s="1283"/>
    </row>
    <row r="220" spans="1:7" ht="30">
      <c r="A220" s="784" t="s">
        <v>10033</v>
      </c>
      <c r="B220" s="785">
        <v>42614</v>
      </c>
      <c r="C220" s="785">
        <f t="shared" si="3"/>
        <v>42675</v>
      </c>
      <c r="D220" s="786" t="s">
        <v>9465</v>
      </c>
      <c r="E220" s="787" t="s">
        <v>10034</v>
      </c>
      <c r="F220" s="786" t="s">
        <v>10000</v>
      </c>
      <c r="G220" s="1283"/>
    </row>
    <row r="221" spans="1:7">
      <c r="A221" s="784" t="s">
        <v>10035</v>
      </c>
      <c r="B221" s="785">
        <v>42644</v>
      </c>
      <c r="C221" s="785">
        <f t="shared" si="3"/>
        <v>42705</v>
      </c>
      <c r="D221" s="786" t="s">
        <v>9465</v>
      </c>
      <c r="E221" s="787" t="s">
        <v>10036</v>
      </c>
      <c r="F221" s="786" t="s">
        <v>10037</v>
      </c>
      <c r="G221" s="1283"/>
    </row>
    <row r="222" spans="1:7" ht="30">
      <c r="A222" s="784" t="s">
        <v>10038</v>
      </c>
      <c r="B222" s="785">
        <v>42644</v>
      </c>
      <c r="C222" s="785">
        <f t="shared" si="3"/>
        <v>42705</v>
      </c>
      <c r="D222" s="786" t="s">
        <v>9465</v>
      </c>
      <c r="E222" s="787" t="s">
        <v>10039</v>
      </c>
      <c r="F222" s="786" t="s">
        <v>9980</v>
      </c>
      <c r="G222" s="1283"/>
    </row>
    <row r="223" spans="1:7">
      <c r="A223" s="784" t="s">
        <v>10040</v>
      </c>
      <c r="B223" s="785">
        <v>42675</v>
      </c>
      <c r="C223" s="785">
        <f t="shared" si="3"/>
        <v>42736</v>
      </c>
      <c r="D223" s="786" t="s">
        <v>9465</v>
      </c>
      <c r="E223" s="787" t="s">
        <v>10041</v>
      </c>
      <c r="F223" s="786" t="s">
        <v>10005</v>
      </c>
      <c r="G223" s="1283"/>
    </row>
    <row r="224" spans="1:7">
      <c r="A224" s="784" t="s">
        <v>10042</v>
      </c>
      <c r="B224" s="785">
        <v>42675</v>
      </c>
      <c r="C224" s="785">
        <f t="shared" si="3"/>
        <v>42736</v>
      </c>
      <c r="D224" s="786" t="s">
        <v>9465</v>
      </c>
      <c r="E224" s="787" t="s">
        <v>10043</v>
      </c>
      <c r="F224" s="786" t="s">
        <v>10013</v>
      </c>
      <c r="G224" s="1283"/>
    </row>
    <row r="225" spans="1:7">
      <c r="A225" s="784" t="s">
        <v>10044</v>
      </c>
      <c r="B225" s="785">
        <v>42705</v>
      </c>
      <c r="C225" s="785">
        <f t="shared" si="3"/>
        <v>42767</v>
      </c>
      <c r="D225" s="786" t="s">
        <v>9560</v>
      </c>
      <c r="E225" s="787" t="s">
        <v>10045</v>
      </c>
      <c r="F225" s="786" t="s">
        <v>10046</v>
      </c>
      <c r="G225" s="1283"/>
    </row>
    <row r="226" spans="1:7">
      <c r="A226" s="784" t="s">
        <v>10047</v>
      </c>
      <c r="B226" s="785">
        <v>42705</v>
      </c>
      <c r="C226" s="785">
        <f t="shared" si="3"/>
        <v>42767</v>
      </c>
      <c r="D226" s="786" t="s">
        <v>9465</v>
      </c>
      <c r="E226" s="787" t="s">
        <v>10048</v>
      </c>
      <c r="F226" s="786" t="s">
        <v>10016</v>
      </c>
      <c r="G226" s="1283"/>
    </row>
    <row r="227" spans="1:7">
      <c r="A227" s="768" t="s">
        <v>10049</v>
      </c>
      <c r="B227" s="769">
        <v>42736</v>
      </c>
      <c r="C227" s="769">
        <f t="shared" si="3"/>
        <v>42795</v>
      </c>
      <c r="D227" s="770" t="s">
        <v>9465</v>
      </c>
      <c r="E227" s="771" t="s">
        <v>10050</v>
      </c>
      <c r="F227" s="770" t="s">
        <v>9859</v>
      </c>
      <c r="G227" s="1279" t="s">
        <v>10051</v>
      </c>
    </row>
    <row r="228" spans="1:7">
      <c r="A228" s="772" t="s">
        <v>10052</v>
      </c>
      <c r="B228" s="773">
        <v>42736</v>
      </c>
      <c r="C228" s="773">
        <f t="shared" si="3"/>
        <v>42795</v>
      </c>
      <c r="D228" s="774" t="s">
        <v>9560</v>
      </c>
      <c r="E228" s="775" t="s">
        <v>10053</v>
      </c>
      <c r="F228" s="774" t="s">
        <v>10054</v>
      </c>
      <c r="G228" s="1280"/>
    </row>
    <row r="229" spans="1:7">
      <c r="A229" s="772" t="s">
        <v>10055</v>
      </c>
      <c r="B229" s="773">
        <v>42767</v>
      </c>
      <c r="C229" s="773">
        <f t="shared" si="3"/>
        <v>42826</v>
      </c>
      <c r="D229" s="774" t="s">
        <v>9465</v>
      </c>
      <c r="E229" s="775" t="s">
        <v>10056</v>
      </c>
      <c r="F229" s="774" t="s">
        <v>522</v>
      </c>
      <c r="G229" s="1280"/>
    </row>
    <row r="230" spans="1:7">
      <c r="A230" s="772" t="s">
        <v>10057</v>
      </c>
      <c r="B230" s="773">
        <v>42767</v>
      </c>
      <c r="C230" s="773">
        <f t="shared" si="3"/>
        <v>42826</v>
      </c>
      <c r="D230" s="774" t="s">
        <v>9465</v>
      </c>
      <c r="E230" s="775" t="s">
        <v>10058</v>
      </c>
      <c r="F230" s="774" t="s">
        <v>10059</v>
      </c>
      <c r="G230" s="1280"/>
    </row>
    <row r="231" spans="1:7">
      <c r="A231" s="772" t="s">
        <v>10060</v>
      </c>
      <c r="B231" s="773">
        <v>42795</v>
      </c>
      <c r="C231" s="773">
        <f t="shared" si="3"/>
        <v>42856</v>
      </c>
      <c r="D231" s="774" t="s">
        <v>9465</v>
      </c>
      <c r="E231" s="775" t="s">
        <v>10061</v>
      </c>
      <c r="F231" s="774" t="s">
        <v>10062</v>
      </c>
      <c r="G231" s="1280"/>
    </row>
    <row r="232" spans="1:7">
      <c r="A232" s="772" t="s">
        <v>10063</v>
      </c>
      <c r="B232" s="773">
        <v>42795</v>
      </c>
      <c r="C232" s="773">
        <f t="shared" si="3"/>
        <v>42856</v>
      </c>
      <c r="D232" s="774" t="s">
        <v>9465</v>
      </c>
      <c r="E232" s="775" t="s">
        <v>10064</v>
      </c>
      <c r="F232" s="774" t="s">
        <v>10065</v>
      </c>
      <c r="G232" s="1280"/>
    </row>
    <row r="233" spans="1:7">
      <c r="A233" s="772" t="s">
        <v>10066</v>
      </c>
      <c r="B233" s="773">
        <v>42826</v>
      </c>
      <c r="C233" s="773">
        <f t="shared" si="3"/>
        <v>42887</v>
      </c>
      <c r="D233" s="774" t="s">
        <v>9465</v>
      </c>
      <c r="E233" s="775" t="s">
        <v>10067</v>
      </c>
      <c r="F233" s="774" t="s">
        <v>10068</v>
      </c>
      <c r="G233" s="1280"/>
    </row>
    <row r="234" spans="1:7">
      <c r="A234" s="772" t="s">
        <v>10069</v>
      </c>
      <c r="B234" s="773">
        <v>42826</v>
      </c>
      <c r="C234" s="773">
        <f t="shared" si="3"/>
        <v>42887</v>
      </c>
      <c r="D234" s="774" t="s">
        <v>9560</v>
      </c>
      <c r="E234" s="775" t="s">
        <v>10070</v>
      </c>
      <c r="F234" s="774" t="s">
        <v>10071</v>
      </c>
      <c r="G234" s="1280"/>
    </row>
    <row r="235" spans="1:7">
      <c r="A235" s="772" t="s">
        <v>10072</v>
      </c>
      <c r="B235" s="773">
        <v>42856</v>
      </c>
      <c r="C235" s="773">
        <f t="shared" si="3"/>
        <v>42917</v>
      </c>
      <c r="D235" s="774" t="s">
        <v>9465</v>
      </c>
      <c r="E235" s="775" t="s">
        <v>10073</v>
      </c>
      <c r="F235" s="774" t="s">
        <v>9977</v>
      </c>
      <c r="G235" s="1280"/>
    </row>
    <row r="236" spans="1:7">
      <c r="A236" s="772" t="s">
        <v>10074</v>
      </c>
      <c r="B236" s="773">
        <v>42856</v>
      </c>
      <c r="C236" s="773">
        <f t="shared" si="3"/>
        <v>42917</v>
      </c>
      <c r="D236" s="774" t="s">
        <v>9465</v>
      </c>
      <c r="E236" s="775" t="s">
        <v>10075</v>
      </c>
      <c r="F236" s="774" t="s">
        <v>10076</v>
      </c>
      <c r="G236" s="1280"/>
    </row>
    <row r="237" spans="1:7">
      <c r="A237" s="772" t="s">
        <v>10077</v>
      </c>
      <c r="B237" s="773">
        <v>42887</v>
      </c>
      <c r="C237" s="773">
        <f t="shared" si="3"/>
        <v>42948</v>
      </c>
      <c r="D237" s="774" t="s">
        <v>9465</v>
      </c>
      <c r="E237" s="775" t="s">
        <v>10078</v>
      </c>
      <c r="F237" s="774" t="s">
        <v>10079</v>
      </c>
      <c r="G237" s="1280"/>
    </row>
    <row r="238" spans="1:7">
      <c r="A238" s="772" t="s">
        <v>10080</v>
      </c>
      <c r="B238" s="773">
        <v>42887</v>
      </c>
      <c r="C238" s="773">
        <f t="shared" si="3"/>
        <v>42948</v>
      </c>
      <c r="D238" s="774" t="s">
        <v>9560</v>
      </c>
      <c r="E238" s="775" t="s">
        <v>10081</v>
      </c>
      <c r="F238" s="774" t="s">
        <v>10082</v>
      </c>
      <c r="G238" s="1280"/>
    </row>
    <row r="239" spans="1:7">
      <c r="A239" s="772" t="s">
        <v>10083</v>
      </c>
      <c r="B239" s="773">
        <v>42917</v>
      </c>
      <c r="C239" s="773">
        <f t="shared" si="3"/>
        <v>42979</v>
      </c>
      <c r="D239" s="774" t="s">
        <v>9465</v>
      </c>
      <c r="E239" s="775" t="s">
        <v>10084</v>
      </c>
      <c r="F239" s="774" t="s">
        <v>10037</v>
      </c>
      <c r="G239" s="1280"/>
    </row>
    <row r="240" spans="1:7">
      <c r="A240" s="772" t="s">
        <v>10085</v>
      </c>
      <c r="B240" s="773">
        <v>42917</v>
      </c>
      <c r="C240" s="773">
        <f t="shared" si="3"/>
        <v>42979</v>
      </c>
      <c r="D240" s="774" t="s">
        <v>9560</v>
      </c>
      <c r="E240" s="775" t="s">
        <v>10086</v>
      </c>
      <c r="F240" s="774" t="s">
        <v>10087</v>
      </c>
      <c r="G240" s="1280"/>
    </row>
    <row r="241" spans="1:7">
      <c r="A241" s="772" t="s">
        <v>10088</v>
      </c>
      <c r="B241" s="773">
        <v>42948</v>
      </c>
      <c r="C241" s="773">
        <f t="shared" si="3"/>
        <v>43009</v>
      </c>
      <c r="D241" s="774" t="s">
        <v>9465</v>
      </c>
      <c r="E241" s="775" t="s">
        <v>10089</v>
      </c>
      <c r="F241" s="774" t="s">
        <v>9859</v>
      </c>
      <c r="G241" s="1280"/>
    </row>
    <row r="242" spans="1:7">
      <c r="A242" s="772" t="s">
        <v>10090</v>
      </c>
      <c r="B242" s="773">
        <v>42948</v>
      </c>
      <c r="C242" s="773">
        <f t="shared" si="3"/>
        <v>43009</v>
      </c>
      <c r="D242" s="774" t="s">
        <v>9465</v>
      </c>
      <c r="E242" s="775" t="s">
        <v>10091</v>
      </c>
      <c r="F242" s="774" t="s">
        <v>522</v>
      </c>
      <c r="G242" s="1280"/>
    </row>
    <row r="243" spans="1:7" ht="30">
      <c r="A243" s="772" t="s">
        <v>10092</v>
      </c>
      <c r="B243" s="773">
        <v>42979</v>
      </c>
      <c r="C243" s="773">
        <f t="shared" si="3"/>
        <v>43040</v>
      </c>
      <c r="D243" s="774" t="s">
        <v>9465</v>
      </c>
      <c r="E243" s="775" t="s">
        <v>10093</v>
      </c>
      <c r="F243" s="774" t="s">
        <v>10059</v>
      </c>
      <c r="G243" s="1280"/>
    </row>
    <row r="244" spans="1:7">
      <c r="A244" s="772" t="s">
        <v>10094</v>
      </c>
      <c r="B244" s="773">
        <v>42979</v>
      </c>
      <c r="C244" s="773">
        <f t="shared" si="3"/>
        <v>43040</v>
      </c>
      <c r="D244" s="774" t="s">
        <v>9465</v>
      </c>
      <c r="E244" s="775" t="s">
        <v>10095</v>
      </c>
      <c r="F244" s="774" t="s">
        <v>10065</v>
      </c>
      <c r="G244" s="1280"/>
    </row>
    <row r="245" spans="1:7">
      <c r="A245" s="772" t="s">
        <v>10096</v>
      </c>
      <c r="B245" s="773">
        <v>43009</v>
      </c>
      <c r="C245" s="773">
        <f t="shared" si="3"/>
        <v>43070</v>
      </c>
      <c r="D245" s="774" t="s">
        <v>9465</v>
      </c>
      <c r="E245" s="775" t="s">
        <v>10097</v>
      </c>
      <c r="F245" s="774" t="s">
        <v>10068</v>
      </c>
      <c r="G245" s="1280"/>
    </row>
    <row r="246" spans="1:7">
      <c r="A246" s="772" t="s">
        <v>10098</v>
      </c>
      <c r="B246" s="773">
        <v>43009</v>
      </c>
      <c r="C246" s="773">
        <f t="shared" si="3"/>
        <v>43070</v>
      </c>
      <c r="D246" s="774" t="s">
        <v>9465</v>
      </c>
      <c r="E246" s="775" t="s">
        <v>10099</v>
      </c>
      <c r="F246" s="774" t="s">
        <v>10100</v>
      </c>
      <c r="G246" s="1280"/>
    </row>
    <row r="247" spans="1:7">
      <c r="A247" s="772" t="s">
        <v>10101</v>
      </c>
      <c r="B247" s="773">
        <v>43040</v>
      </c>
      <c r="C247" s="773">
        <f t="shared" si="3"/>
        <v>43101</v>
      </c>
      <c r="D247" s="774" t="s">
        <v>9465</v>
      </c>
      <c r="E247" s="775" t="s">
        <v>10102</v>
      </c>
      <c r="F247" s="774" t="s">
        <v>10076</v>
      </c>
      <c r="G247" s="1280"/>
    </row>
    <row r="248" spans="1:7">
      <c r="A248" s="772" t="s">
        <v>10103</v>
      </c>
      <c r="B248" s="773">
        <v>43040</v>
      </c>
      <c r="C248" s="773">
        <f t="shared" si="3"/>
        <v>43101</v>
      </c>
      <c r="D248" s="774" t="s">
        <v>9560</v>
      </c>
      <c r="E248" s="775" t="s">
        <v>10104</v>
      </c>
      <c r="F248" s="774" t="s">
        <v>10105</v>
      </c>
      <c r="G248" s="1280"/>
    </row>
    <row r="249" spans="1:7">
      <c r="A249" s="772" t="s">
        <v>10106</v>
      </c>
      <c r="B249" s="773">
        <v>43070</v>
      </c>
      <c r="C249" s="773">
        <f t="shared" si="3"/>
        <v>43132</v>
      </c>
      <c r="D249" s="774" t="s">
        <v>9465</v>
      </c>
      <c r="E249" s="775" t="s">
        <v>10107</v>
      </c>
      <c r="F249" s="774" t="s">
        <v>10062</v>
      </c>
      <c r="G249" s="1280"/>
    </row>
    <row r="250" spans="1:7">
      <c r="A250" s="776" t="s">
        <v>10108</v>
      </c>
      <c r="B250" s="777">
        <v>43070</v>
      </c>
      <c r="C250" s="777">
        <f t="shared" si="3"/>
        <v>43132</v>
      </c>
      <c r="D250" s="778" t="s">
        <v>9465</v>
      </c>
      <c r="E250" s="779" t="s">
        <v>10109</v>
      </c>
      <c r="F250" s="778" t="s">
        <v>10110</v>
      </c>
      <c r="G250" s="1281"/>
    </row>
    <row r="251" spans="1:7" ht="30">
      <c r="A251" s="780" t="s">
        <v>10111</v>
      </c>
      <c r="B251" s="781">
        <v>43101</v>
      </c>
      <c r="C251" s="781">
        <f t="shared" si="3"/>
        <v>43160</v>
      </c>
      <c r="D251" s="782" t="s">
        <v>9465</v>
      </c>
      <c r="E251" s="783" t="s">
        <v>10112</v>
      </c>
      <c r="F251" s="782" t="s">
        <v>10113</v>
      </c>
      <c r="G251" s="1282" t="s">
        <v>10114</v>
      </c>
    </row>
    <row r="252" spans="1:7">
      <c r="A252" s="784" t="s">
        <v>10115</v>
      </c>
      <c r="B252" s="785">
        <v>43101</v>
      </c>
      <c r="C252" s="785">
        <f t="shared" si="3"/>
        <v>43160</v>
      </c>
      <c r="D252" s="786" t="s">
        <v>9465</v>
      </c>
      <c r="E252" s="787" t="s">
        <v>10116</v>
      </c>
      <c r="F252" s="786" t="s">
        <v>10117</v>
      </c>
      <c r="G252" s="1283"/>
    </row>
    <row r="253" spans="1:7">
      <c r="A253" s="784" t="s">
        <v>10118</v>
      </c>
      <c r="B253" s="785">
        <v>43132</v>
      </c>
      <c r="C253" s="785">
        <f t="shared" si="3"/>
        <v>43191</v>
      </c>
      <c r="D253" s="786" t="s">
        <v>9465</v>
      </c>
      <c r="E253" s="787" t="s">
        <v>10119</v>
      </c>
      <c r="F253" s="786" t="s">
        <v>10120</v>
      </c>
      <c r="G253" s="1283"/>
    </row>
    <row r="254" spans="1:7">
      <c r="A254" s="784" t="s">
        <v>10121</v>
      </c>
      <c r="B254" s="785">
        <v>43132</v>
      </c>
      <c r="C254" s="785">
        <f t="shared" si="3"/>
        <v>43191</v>
      </c>
      <c r="D254" s="786" t="s">
        <v>9465</v>
      </c>
      <c r="E254" s="787" t="s">
        <v>10122</v>
      </c>
      <c r="F254" s="786" t="s">
        <v>10123</v>
      </c>
      <c r="G254" s="1283"/>
    </row>
    <row r="255" spans="1:7">
      <c r="A255" s="784" t="s">
        <v>10124</v>
      </c>
      <c r="B255" s="785">
        <v>43160</v>
      </c>
      <c r="C255" s="785">
        <f t="shared" si="3"/>
        <v>43221</v>
      </c>
      <c r="D255" s="786" t="s">
        <v>9465</v>
      </c>
      <c r="E255" s="787" t="s">
        <v>10125</v>
      </c>
      <c r="F255" s="786" t="s">
        <v>10126</v>
      </c>
      <c r="G255" s="1283"/>
    </row>
    <row r="256" spans="1:7" ht="30">
      <c r="A256" s="784" t="s">
        <v>10127</v>
      </c>
      <c r="B256" s="785">
        <v>43160</v>
      </c>
      <c r="C256" s="785">
        <f t="shared" si="3"/>
        <v>43221</v>
      </c>
      <c r="D256" s="786" t="s">
        <v>9560</v>
      </c>
      <c r="E256" s="787" t="s">
        <v>10128</v>
      </c>
      <c r="F256" s="786" t="s">
        <v>10129</v>
      </c>
      <c r="G256" s="1283"/>
    </row>
    <row r="257" spans="1:7">
      <c r="A257" s="784" t="s">
        <v>10130</v>
      </c>
      <c r="B257" s="785">
        <v>43191</v>
      </c>
      <c r="C257" s="785">
        <f t="shared" si="3"/>
        <v>43252</v>
      </c>
      <c r="D257" s="786" t="s">
        <v>9465</v>
      </c>
      <c r="E257" s="787" t="s">
        <v>10131</v>
      </c>
      <c r="F257" s="786" t="s">
        <v>10132</v>
      </c>
      <c r="G257" s="1283"/>
    </row>
    <row r="258" spans="1:7">
      <c r="A258" s="784" t="s">
        <v>10133</v>
      </c>
      <c r="B258" s="785">
        <v>43191</v>
      </c>
      <c r="C258" s="785">
        <f t="shared" si="3"/>
        <v>43252</v>
      </c>
      <c r="D258" s="786" t="s">
        <v>9465</v>
      </c>
      <c r="E258" s="787" t="s">
        <v>10134</v>
      </c>
      <c r="F258" s="786" t="s">
        <v>10135</v>
      </c>
      <c r="G258" s="1283"/>
    </row>
    <row r="259" spans="1:7">
      <c r="A259" s="784" t="s">
        <v>10136</v>
      </c>
      <c r="B259" s="785">
        <v>43221</v>
      </c>
      <c r="C259" s="785">
        <f t="shared" si="3"/>
        <v>43282</v>
      </c>
      <c r="D259" s="786" t="s">
        <v>9465</v>
      </c>
      <c r="E259" s="787" t="s">
        <v>10137</v>
      </c>
      <c r="F259" s="786" t="s">
        <v>10138</v>
      </c>
      <c r="G259" s="1283"/>
    </row>
    <row r="260" spans="1:7">
      <c r="A260" s="784" t="s">
        <v>10139</v>
      </c>
      <c r="B260" s="785">
        <v>43221</v>
      </c>
      <c r="C260" s="785">
        <f t="shared" ref="C260:C323" si="4">EDATE(B260,2)</f>
        <v>43282</v>
      </c>
      <c r="D260" s="786" t="s">
        <v>9465</v>
      </c>
      <c r="E260" s="787" t="s">
        <v>10140</v>
      </c>
      <c r="F260" s="786" t="s">
        <v>10141</v>
      </c>
      <c r="G260" s="1283"/>
    </row>
    <row r="261" spans="1:7">
      <c r="A261" s="784" t="s">
        <v>10142</v>
      </c>
      <c r="B261" s="785">
        <v>43252</v>
      </c>
      <c r="C261" s="785">
        <f t="shared" si="4"/>
        <v>43313</v>
      </c>
      <c r="D261" s="786" t="s">
        <v>9465</v>
      </c>
      <c r="E261" s="787" t="s">
        <v>10143</v>
      </c>
      <c r="F261" s="786" t="s">
        <v>10144</v>
      </c>
      <c r="G261" s="1283"/>
    </row>
    <row r="262" spans="1:7">
      <c r="A262" s="784" t="s">
        <v>10145</v>
      </c>
      <c r="B262" s="785">
        <v>43252</v>
      </c>
      <c r="C262" s="785">
        <f t="shared" si="4"/>
        <v>43313</v>
      </c>
      <c r="D262" s="786" t="s">
        <v>9465</v>
      </c>
      <c r="E262" s="787" t="s">
        <v>10146</v>
      </c>
      <c r="F262" s="786" t="s">
        <v>10113</v>
      </c>
      <c r="G262" s="1283"/>
    </row>
    <row r="263" spans="1:7">
      <c r="A263" s="784" t="s">
        <v>10147</v>
      </c>
      <c r="B263" s="785">
        <v>43282</v>
      </c>
      <c r="C263" s="785">
        <f t="shared" si="4"/>
        <v>43344</v>
      </c>
      <c r="D263" s="786" t="s">
        <v>9465</v>
      </c>
      <c r="E263" s="787" t="s">
        <v>10148</v>
      </c>
      <c r="F263" s="786" t="s">
        <v>10117</v>
      </c>
      <c r="G263" s="1283"/>
    </row>
    <row r="264" spans="1:7">
      <c r="A264" s="784" t="s">
        <v>10149</v>
      </c>
      <c r="B264" s="785">
        <v>43282</v>
      </c>
      <c r="C264" s="785">
        <f t="shared" si="4"/>
        <v>43344</v>
      </c>
      <c r="D264" s="786" t="s">
        <v>9560</v>
      </c>
      <c r="E264" s="787" t="s">
        <v>10150</v>
      </c>
      <c r="F264" s="786" t="s">
        <v>10151</v>
      </c>
      <c r="G264" s="1283"/>
    </row>
    <row r="265" spans="1:7" ht="30">
      <c r="A265" s="784" t="s">
        <v>10152</v>
      </c>
      <c r="B265" s="785">
        <v>43313</v>
      </c>
      <c r="C265" s="785">
        <f t="shared" si="4"/>
        <v>43374</v>
      </c>
      <c r="D265" s="786" t="s">
        <v>9465</v>
      </c>
      <c r="E265" s="787" t="s">
        <v>10153</v>
      </c>
      <c r="F265" s="786" t="s">
        <v>10100</v>
      </c>
      <c r="G265" s="1283"/>
    </row>
    <row r="266" spans="1:7">
      <c r="A266" s="784" t="s">
        <v>10154</v>
      </c>
      <c r="B266" s="785">
        <v>43313</v>
      </c>
      <c r="C266" s="785">
        <f t="shared" si="4"/>
        <v>43374</v>
      </c>
      <c r="D266" s="786" t="s">
        <v>9465</v>
      </c>
      <c r="E266" s="787" t="s">
        <v>10155</v>
      </c>
      <c r="F266" s="786" t="s">
        <v>10110</v>
      </c>
      <c r="G266" s="1283"/>
    </row>
    <row r="267" spans="1:7">
      <c r="A267" s="784" t="s">
        <v>10156</v>
      </c>
      <c r="B267" s="785">
        <v>43344</v>
      </c>
      <c r="C267" s="785">
        <f t="shared" si="4"/>
        <v>43405</v>
      </c>
      <c r="D267" s="786" t="s">
        <v>9465</v>
      </c>
      <c r="E267" s="787" t="s">
        <v>10157</v>
      </c>
      <c r="F267" s="786" t="s">
        <v>10120</v>
      </c>
      <c r="G267" s="1283"/>
    </row>
    <row r="268" spans="1:7">
      <c r="A268" s="784" t="s">
        <v>10158</v>
      </c>
      <c r="B268" s="785">
        <v>43344</v>
      </c>
      <c r="C268" s="785">
        <f t="shared" si="4"/>
        <v>43405</v>
      </c>
      <c r="D268" s="786" t="s">
        <v>9465</v>
      </c>
      <c r="E268" s="787" t="s">
        <v>10159</v>
      </c>
      <c r="F268" s="786" t="s">
        <v>10126</v>
      </c>
      <c r="G268" s="1283"/>
    </row>
    <row r="269" spans="1:7">
      <c r="A269" s="784" t="s">
        <v>10160</v>
      </c>
      <c r="B269" s="785">
        <v>43374</v>
      </c>
      <c r="C269" s="785">
        <f t="shared" si="4"/>
        <v>43435</v>
      </c>
      <c r="D269" s="786" t="s">
        <v>9465</v>
      </c>
      <c r="E269" s="787" t="s">
        <v>10161</v>
      </c>
      <c r="F269" s="786" t="s">
        <v>10123</v>
      </c>
      <c r="G269" s="1283"/>
    </row>
    <row r="270" spans="1:7">
      <c r="A270" s="784" t="s">
        <v>10162</v>
      </c>
      <c r="B270" s="785">
        <v>43374</v>
      </c>
      <c r="C270" s="785">
        <f t="shared" si="4"/>
        <v>43435</v>
      </c>
      <c r="D270" s="786" t="s">
        <v>9465</v>
      </c>
      <c r="E270" s="787" t="s">
        <v>10163</v>
      </c>
      <c r="F270" s="786" t="s">
        <v>10132</v>
      </c>
      <c r="G270" s="1283"/>
    </row>
    <row r="271" spans="1:7">
      <c r="A271" s="784" t="s">
        <v>10164</v>
      </c>
      <c r="B271" s="785">
        <v>43405</v>
      </c>
      <c r="C271" s="785">
        <f t="shared" si="4"/>
        <v>43466</v>
      </c>
      <c r="D271" s="786" t="s">
        <v>9465</v>
      </c>
      <c r="E271" s="787" t="s">
        <v>10165</v>
      </c>
      <c r="F271" s="786" t="s">
        <v>10135</v>
      </c>
      <c r="G271" s="1283"/>
    </row>
    <row r="272" spans="1:7">
      <c r="A272" s="784" t="s">
        <v>10166</v>
      </c>
      <c r="B272" s="785">
        <v>43405</v>
      </c>
      <c r="C272" s="785">
        <f t="shared" si="4"/>
        <v>43466</v>
      </c>
      <c r="D272" s="786" t="s">
        <v>9465</v>
      </c>
      <c r="E272" s="787" t="s">
        <v>10167</v>
      </c>
      <c r="F272" s="786" t="s">
        <v>10138</v>
      </c>
      <c r="G272" s="1283"/>
    </row>
    <row r="273" spans="1:7" ht="30">
      <c r="A273" s="784" t="s">
        <v>10168</v>
      </c>
      <c r="B273" s="785">
        <v>43435</v>
      </c>
      <c r="C273" s="785">
        <f t="shared" si="4"/>
        <v>43497</v>
      </c>
      <c r="D273" s="786" t="s">
        <v>9465</v>
      </c>
      <c r="E273" s="787" t="s">
        <v>10169</v>
      </c>
      <c r="F273" s="786" t="s">
        <v>10141</v>
      </c>
      <c r="G273" s="1283"/>
    </row>
    <row r="274" spans="1:7" ht="30">
      <c r="A274" s="788" t="s">
        <v>10170</v>
      </c>
      <c r="B274" s="789">
        <v>43435</v>
      </c>
      <c r="C274" s="789">
        <f t="shared" si="4"/>
        <v>43497</v>
      </c>
      <c r="D274" s="790" t="s">
        <v>9560</v>
      </c>
      <c r="E274" s="791" t="s">
        <v>10171</v>
      </c>
      <c r="F274" s="790" t="s">
        <v>10172</v>
      </c>
      <c r="G274" s="1284"/>
    </row>
    <row r="275" spans="1:7">
      <c r="A275" s="768" t="s">
        <v>10173</v>
      </c>
      <c r="B275" s="769">
        <v>43466</v>
      </c>
      <c r="C275" s="769">
        <f t="shared" si="4"/>
        <v>43525</v>
      </c>
      <c r="D275" s="770" t="s">
        <v>9465</v>
      </c>
      <c r="E275" s="771" t="s">
        <v>10174</v>
      </c>
      <c r="F275" s="770" t="s">
        <v>10144</v>
      </c>
      <c r="G275" s="1279" t="s">
        <v>10175</v>
      </c>
    </row>
    <row r="276" spans="1:7">
      <c r="A276" s="772" t="s">
        <v>10176</v>
      </c>
      <c r="B276" s="773">
        <v>43466</v>
      </c>
      <c r="C276" s="773">
        <f t="shared" si="4"/>
        <v>43525</v>
      </c>
      <c r="D276" s="774" t="s">
        <v>9465</v>
      </c>
      <c r="E276" s="775" t="s">
        <v>10177</v>
      </c>
      <c r="F276" s="774" t="s">
        <v>9541</v>
      </c>
      <c r="G276" s="1280"/>
    </row>
    <row r="277" spans="1:7">
      <c r="A277" s="772" t="s">
        <v>10178</v>
      </c>
      <c r="B277" s="773">
        <v>43497</v>
      </c>
      <c r="C277" s="773">
        <f t="shared" si="4"/>
        <v>43556</v>
      </c>
      <c r="D277" s="774" t="s">
        <v>9465</v>
      </c>
      <c r="E277" s="775" t="s">
        <v>10179</v>
      </c>
      <c r="F277" s="774" t="s">
        <v>10180</v>
      </c>
      <c r="G277" s="1280"/>
    </row>
    <row r="278" spans="1:7">
      <c r="A278" s="772" t="s">
        <v>10181</v>
      </c>
      <c r="B278" s="773">
        <v>43497</v>
      </c>
      <c r="C278" s="773">
        <f t="shared" si="4"/>
        <v>43556</v>
      </c>
      <c r="D278" s="774" t="s">
        <v>9465</v>
      </c>
      <c r="E278" s="775" t="s">
        <v>10182</v>
      </c>
      <c r="F278" s="774" t="s">
        <v>10183</v>
      </c>
      <c r="G278" s="1280"/>
    </row>
    <row r="279" spans="1:7" ht="30">
      <c r="A279" s="772" t="s">
        <v>10184</v>
      </c>
      <c r="B279" s="773">
        <v>43525</v>
      </c>
      <c r="C279" s="773">
        <f t="shared" si="4"/>
        <v>43586</v>
      </c>
      <c r="D279" s="774" t="s">
        <v>9465</v>
      </c>
      <c r="E279" s="775" t="s">
        <v>10185</v>
      </c>
      <c r="F279" s="774" t="s">
        <v>10186</v>
      </c>
      <c r="G279" s="1280"/>
    </row>
    <row r="280" spans="1:7">
      <c r="A280" s="772" t="s">
        <v>10187</v>
      </c>
      <c r="B280" s="773">
        <v>43525</v>
      </c>
      <c r="C280" s="773">
        <f t="shared" si="4"/>
        <v>43586</v>
      </c>
      <c r="D280" s="774" t="s">
        <v>9465</v>
      </c>
      <c r="E280" s="775" t="s">
        <v>10188</v>
      </c>
      <c r="F280" s="774" t="s">
        <v>10189</v>
      </c>
      <c r="G280" s="1280"/>
    </row>
    <row r="281" spans="1:7" ht="30">
      <c r="A281" s="772" t="s">
        <v>10190</v>
      </c>
      <c r="B281" s="773">
        <v>43556</v>
      </c>
      <c r="C281" s="773">
        <f t="shared" si="4"/>
        <v>43617</v>
      </c>
      <c r="D281" s="774" t="s">
        <v>9465</v>
      </c>
      <c r="E281" s="775" t="s">
        <v>10191</v>
      </c>
      <c r="F281" s="774" t="s">
        <v>10192</v>
      </c>
      <c r="G281" s="1280"/>
    </row>
    <row r="282" spans="1:7">
      <c r="A282" s="772" t="s">
        <v>10193</v>
      </c>
      <c r="B282" s="773">
        <v>43556</v>
      </c>
      <c r="C282" s="773">
        <f t="shared" si="4"/>
        <v>43617</v>
      </c>
      <c r="D282" s="774" t="s">
        <v>9465</v>
      </c>
      <c r="E282" s="775" t="s">
        <v>10194</v>
      </c>
      <c r="F282" s="774" t="s">
        <v>10195</v>
      </c>
      <c r="G282" s="1280"/>
    </row>
    <row r="283" spans="1:7">
      <c r="A283" s="772" t="s">
        <v>10196</v>
      </c>
      <c r="B283" s="773">
        <v>43586</v>
      </c>
      <c r="C283" s="773">
        <f t="shared" si="4"/>
        <v>43647</v>
      </c>
      <c r="D283" s="774" t="s">
        <v>9465</v>
      </c>
      <c r="E283" s="775" t="s">
        <v>10197</v>
      </c>
      <c r="F283" s="774" t="s">
        <v>10198</v>
      </c>
      <c r="G283" s="1280"/>
    </row>
    <row r="284" spans="1:7">
      <c r="A284" s="772" t="s">
        <v>10199</v>
      </c>
      <c r="B284" s="773">
        <v>43586</v>
      </c>
      <c r="C284" s="773">
        <f t="shared" si="4"/>
        <v>43647</v>
      </c>
      <c r="D284" s="774" t="s">
        <v>9465</v>
      </c>
      <c r="E284" s="775" t="s">
        <v>10200</v>
      </c>
      <c r="F284" s="774" t="s">
        <v>10201</v>
      </c>
      <c r="G284" s="1280"/>
    </row>
    <row r="285" spans="1:7">
      <c r="A285" s="772" t="s">
        <v>10202</v>
      </c>
      <c r="B285" s="773">
        <v>43617</v>
      </c>
      <c r="C285" s="773">
        <f t="shared" si="4"/>
        <v>43678</v>
      </c>
      <c r="D285" s="774" t="s">
        <v>9465</v>
      </c>
      <c r="E285" s="775" t="s">
        <v>10203</v>
      </c>
      <c r="F285" s="774" t="s">
        <v>10204</v>
      </c>
      <c r="G285" s="1280"/>
    </row>
    <row r="286" spans="1:7">
      <c r="A286" s="772" t="s">
        <v>10205</v>
      </c>
      <c r="B286" s="773">
        <v>43617</v>
      </c>
      <c r="C286" s="773">
        <f t="shared" si="4"/>
        <v>43678</v>
      </c>
      <c r="D286" s="774" t="s">
        <v>9465</v>
      </c>
      <c r="E286" s="775" t="s">
        <v>10206</v>
      </c>
      <c r="F286" s="774" t="s">
        <v>10207</v>
      </c>
      <c r="G286" s="1280"/>
    </row>
    <row r="287" spans="1:7">
      <c r="A287" s="772" t="s">
        <v>10208</v>
      </c>
      <c r="B287" s="773">
        <v>43647</v>
      </c>
      <c r="C287" s="773">
        <f t="shared" si="4"/>
        <v>43709</v>
      </c>
      <c r="D287" s="774" t="s">
        <v>9560</v>
      </c>
      <c r="E287" s="775" t="s">
        <v>10209</v>
      </c>
      <c r="F287" s="774" t="s">
        <v>10210</v>
      </c>
      <c r="G287" s="1280"/>
    </row>
    <row r="288" spans="1:7">
      <c r="A288" s="772" t="s">
        <v>10211</v>
      </c>
      <c r="B288" s="773">
        <v>43678</v>
      </c>
      <c r="C288" s="773">
        <f t="shared" si="4"/>
        <v>43739</v>
      </c>
      <c r="D288" s="774" t="s">
        <v>9560</v>
      </c>
      <c r="E288" s="775" t="s">
        <v>10212</v>
      </c>
      <c r="F288" s="774" t="s">
        <v>10213</v>
      </c>
      <c r="G288" s="1280"/>
    </row>
    <row r="289" spans="1:7">
      <c r="A289" s="772" t="s">
        <v>10214</v>
      </c>
      <c r="B289" s="773">
        <v>43678</v>
      </c>
      <c r="C289" s="773">
        <f t="shared" si="4"/>
        <v>43739</v>
      </c>
      <c r="D289" s="774" t="s">
        <v>9560</v>
      </c>
      <c r="E289" s="775" t="s">
        <v>10215</v>
      </c>
      <c r="F289" s="774" t="s">
        <v>10216</v>
      </c>
      <c r="G289" s="1280"/>
    </row>
    <row r="290" spans="1:7">
      <c r="A290" s="772" t="s">
        <v>10217</v>
      </c>
      <c r="B290" s="773">
        <v>43709</v>
      </c>
      <c r="C290" s="773">
        <f t="shared" si="4"/>
        <v>43770</v>
      </c>
      <c r="D290" s="774" t="s">
        <v>9465</v>
      </c>
      <c r="E290" s="775" t="s">
        <v>10218</v>
      </c>
      <c r="F290" s="774" t="s">
        <v>10219</v>
      </c>
      <c r="G290" s="1280"/>
    </row>
    <row r="291" spans="1:7">
      <c r="A291" s="772" t="s">
        <v>10220</v>
      </c>
      <c r="B291" s="773">
        <v>43709</v>
      </c>
      <c r="C291" s="773">
        <f t="shared" si="4"/>
        <v>43770</v>
      </c>
      <c r="D291" s="774" t="s">
        <v>9465</v>
      </c>
      <c r="E291" s="775" t="s">
        <v>10221</v>
      </c>
      <c r="F291" s="774" t="s">
        <v>10222</v>
      </c>
      <c r="G291" s="1280"/>
    </row>
    <row r="292" spans="1:7">
      <c r="A292" s="772" t="s">
        <v>10223</v>
      </c>
      <c r="B292" s="773">
        <v>43739</v>
      </c>
      <c r="C292" s="773">
        <f t="shared" si="4"/>
        <v>43800</v>
      </c>
      <c r="D292" s="774" t="s">
        <v>9465</v>
      </c>
      <c r="E292" s="775" t="s">
        <v>10224</v>
      </c>
      <c r="F292" s="774" t="s">
        <v>10225</v>
      </c>
      <c r="G292" s="1280"/>
    </row>
    <row r="293" spans="1:7">
      <c r="A293" s="772" t="s">
        <v>10226</v>
      </c>
      <c r="B293" s="773">
        <v>43739</v>
      </c>
      <c r="C293" s="773">
        <f t="shared" si="4"/>
        <v>43800</v>
      </c>
      <c r="D293" s="774" t="s">
        <v>9465</v>
      </c>
      <c r="E293" s="775" t="s">
        <v>10227</v>
      </c>
      <c r="F293" s="774" t="s">
        <v>10228</v>
      </c>
      <c r="G293" s="1280"/>
    </row>
    <row r="294" spans="1:7">
      <c r="A294" s="772" t="s">
        <v>10229</v>
      </c>
      <c r="B294" s="773">
        <v>43770</v>
      </c>
      <c r="C294" s="773">
        <f t="shared" si="4"/>
        <v>43831</v>
      </c>
      <c r="D294" s="774" t="s">
        <v>9465</v>
      </c>
      <c r="E294" s="775" t="s">
        <v>10230</v>
      </c>
      <c r="F294" s="774" t="s">
        <v>10231</v>
      </c>
      <c r="G294" s="1280"/>
    </row>
    <row r="295" spans="1:7">
      <c r="A295" s="772" t="s">
        <v>10232</v>
      </c>
      <c r="B295" s="773">
        <v>43770</v>
      </c>
      <c r="C295" s="773">
        <f t="shared" si="4"/>
        <v>43831</v>
      </c>
      <c r="D295" s="774" t="s">
        <v>9465</v>
      </c>
      <c r="E295" s="775" t="s">
        <v>10233</v>
      </c>
      <c r="F295" s="774" t="s">
        <v>10234</v>
      </c>
      <c r="G295" s="1280"/>
    </row>
    <row r="296" spans="1:7">
      <c r="A296" s="772" t="s">
        <v>10235</v>
      </c>
      <c r="B296" s="773">
        <v>43800</v>
      </c>
      <c r="C296" s="773">
        <f t="shared" si="4"/>
        <v>43862</v>
      </c>
      <c r="D296" s="774" t="s">
        <v>9465</v>
      </c>
      <c r="E296" s="775" t="s">
        <v>10236</v>
      </c>
      <c r="F296" s="774" t="s">
        <v>10237</v>
      </c>
      <c r="G296" s="1280"/>
    </row>
    <row r="297" spans="1:7">
      <c r="A297" s="776" t="s">
        <v>10238</v>
      </c>
      <c r="B297" s="777">
        <v>43800</v>
      </c>
      <c r="C297" s="777">
        <f t="shared" si="4"/>
        <v>43862</v>
      </c>
      <c r="D297" s="778" t="s">
        <v>9465</v>
      </c>
      <c r="E297" s="779" t="s">
        <v>10239</v>
      </c>
      <c r="F297" s="778" t="s">
        <v>10240</v>
      </c>
      <c r="G297" s="1281"/>
    </row>
    <row r="298" spans="1:7">
      <c r="A298" s="780" t="s">
        <v>10241</v>
      </c>
      <c r="B298" s="781">
        <v>43831</v>
      </c>
      <c r="C298" s="781">
        <f t="shared" si="4"/>
        <v>43891</v>
      </c>
      <c r="D298" s="782" t="s">
        <v>9465</v>
      </c>
      <c r="E298" s="783" t="s">
        <v>10242</v>
      </c>
      <c r="F298" s="782" t="s">
        <v>10180</v>
      </c>
      <c r="G298" s="1282" t="s">
        <v>10243</v>
      </c>
    </row>
    <row r="299" spans="1:7" ht="30">
      <c r="A299" s="784" t="s">
        <v>10244</v>
      </c>
      <c r="B299" s="785">
        <v>43831</v>
      </c>
      <c r="C299" s="785">
        <f t="shared" si="4"/>
        <v>43891</v>
      </c>
      <c r="D299" s="786" t="s">
        <v>9465</v>
      </c>
      <c r="E299" s="787" t="s">
        <v>10245</v>
      </c>
      <c r="F299" s="786" t="s">
        <v>10189</v>
      </c>
      <c r="G299" s="1283"/>
    </row>
    <row r="300" spans="1:7">
      <c r="A300" s="784" t="s">
        <v>10246</v>
      </c>
      <c r="B300" s="785">
        <v>43862</v>
      </c>
      <c r="C300" s="785">
        <f t="shared" si="4"/>
        <v>43922</v>
      </c>
      <c r="D300" s="786" t="s">
        <v>9465</v>
      </c>
      <c r="E300" s="787" t="s">
        <v>10247</v>
      </c>
      <c r="F300" s="786" t="s">
        <v>10183</v>
      </c>
      <c r="G300" s="1283"/>
    </row>
    <row r="301" spans="1:7">
      <c r="A301" s="784" t="s">
        <v>10248</v>
      </c>
      <c r="B301" s="785">
        <v>43862</v>
      </c>
      <c r="C301" s="785">
        <f t="shared" si="4"/>
        <v>43922</v>
      </c>
      <c r="D301" s="786" t="s">
        <v>9465</v>
      </c>
      <c r="E301" s="787" t="s">
        <v>10249</v>
      </c>
      <c r="F301" s="786" t="s">
        <v>10186</v>
      </c>
      <c r="G301" s="1283"/>
    </row>
    <row r="302" spans="1:7">
      <c r="A302" s="784" t="s">
        <v>10250</v>
      </c>
      <c r="B302" s="785">
        <v>43891</v>
      </c>
      <c r="C302" s="785">
        <f t="shared" si="4"/>
        <v>43952</v>
      </c>
      <c r="D302" s="786" t="s">
        <v>9465</v>
      </c>
      <c r="E302" s="787" t="s">
        <v>10251</v>
      </c>
      <c r="F302" s="786" t="s">
        <v>10138</v>
      </c>
      <c r="G302" s="1283"/>
    </row>
    <row r="303" spans="1:7" ht="30">
      <c r="A303" s="784" t="s">
        <v>10252</v>
      </c>
      <c r="B303" s="785">
        <v>43891</v>
      </c>
      <c r="C303" s="785">
        <f t="shared" si="4"/>
        <v>43952</v>
      </c>
      <c r="D303" s="786" t="s">
        <v>9465</v>
      </c>
      <c r="E303" s="787" t="s">
        <v>10253</v>
      </c>
      <c r="F303" s="786" t="s">
        <v>10192</v>
      </c>
      <c r="G303" s="1283"/>
    </row>
    <row r="304" spans="1:7">
      <c r="A304" s="784" t="s">
        <v>10254</v>
      </c>
      <c r="B304" s="785">
        <v>43922</v>
      </c>
      <c r="C304" s="785">
        <f t="shared" si="4"/>
        <v>43983</v>
      </c>
      <c r="D304" s="786" t="s">
        <v>9465</v>
      </c>
      <c r="E304" s="787" t="s">
        <v>10255</v>
      </c>
      <c r="F304" s="786" t="s">
        <v>10198</v>
      </c>
      <c r="G304" s="1283"/>
    </row>
    <row r="305" spans="1:8">
      <c r="A305" s="784" t="s">
        <v>10256</v>
      </c>
      <c r="B305" s="785">
        <v>43922</v>
      </c>
      <c r="C305" s="785">
        <f t="shared" si="4"/>
        <v>43983</v>
      </c>
      <c r="D305" s="786" t="s">
        <v>9465</v>
      </c>
      <c r="E305" s="787" t="s">
        <v>10257</v>
      </c>
      <c r="F305" s="786" t="s">
        <v>10195</v>
      </c>
      <c r="G305" s="1283"/>
    </row>
    <row r="306" spans="1:8">
      <c r="A306" s="784" t="s">
        <v>10258</v>
      </c>
      <c r="B306" s="785">
        <v>43952</v>
      </c>
      <c r="C306" s="785">
        <f t="shared" si="4"/>
        <v>44013</v>
      </c>
      <c r="D306" s="786" t="s">
        <v>9465</v>
      </c>
      <c r="E306" s="787" t="s">
        <v>10259</v>
      </c>
      <c r="F306" s="786" t="s">
        <v>10260</v>
      </c>
      <c r="G306" s="1283"/>
    </row>
    <row r="307" spans="1:8">
      <c r="A307" s="784" t="s">
        <v>10261</v>
      </c>
      <c r="B307" s="785">
        <v>43983</v>
      </c>
      <c r="C307" s="785">
        <f t="shared" si="4"/>
        <v>44044</v>
      </c>
      <c r="D307" s="786" t="s">
        <v>9465</v>
      </c>
      <c r="E307" s="787" t="s">
        <v>10262</v>
      </c>
      <c r="F307" s="786" t="s">
        <v>10263</v>
      </c>
      <c r="G307" s="1283"/>
    </row>
    <row r="308" spans="1:8" ht="30">
      <c r="A308" s="784" t="s">
        <v>10264</v>
      </c>
      <c r="B308" s="785">
        <v>43983</v>
      </c>
      <c r="C308" s="785">
        <f t="shared" si="4"/>
        <v>44044</v>
      </c>
      <c r="D308" s="786" t="s">
        <v>9465</v>
      </c>
      <c r="E308" s="787" t="s">
        <v>10265</v>
      </c>
      <c r="F308" s="786" t="s">
        <v>10266</v>
      </c>
      <c r="G308" s="1283"/>
    </row>
    <row r="309" spans="1:8">
      <c r="A309" s="784" t="s">
        <v>10267</v>
      </c>
      <c r="B309" s="785">
        <v>44013</v>
      </c>
      <c r="C309" s="785">
        <f t="shared" si="4"/>
        <v>44075</v>
      </c>
      <c r="D309" s="786" t="s">
        <v>9465</v>
      </c>
      <c r="E309" s="787" t="s">
        <v>10268</v>
      </c>
      <c r="F309" s="786" t="s">
        <v>10225</v>
      </c>
      <c r="G309" s="1283"/>
    </row>
    <row r="310" spans="1:8" ht="30">
      <c r="A310" s="784" t="s">
        <v>10269</v>
      </c>
      <c r="B310" s="785">
        <v>44013</v>
      </c>
      <c r="C310" s="785">
        <f t="shared" si="4"/>
        <v>44075</v>
      </c>
      <c r="D310" s="786" t="s">
        <v>9465</v>
      </c>
      <c r="E310" s="787" t="s">
        <v>10270</v>
      </c>
      <c r="F310" s="786" t="s">
        <v>10222</v>
      </c>
      <c r="G310" s="1283"/>
    </row>
    <row r="311" spans="1:8">
      <c r="A311" s="784" t="s">
        <v>10271</v>
      </c>
      <c r="B311" s="785">
        <v>44044</v>
      </c>
      <c r="C311" s="785">
        <f t="shared" si="4"/>
        <v>44105</v>
      </c>
      <c r="D311" s="786" t="s">
        <v>9465</v>
      </c>
      <c r="E311" s="787" t="s">
        <v>10272</v>
      </c>
      <c r="F311" s="786" t="s">
        <v>10219</v>
      </c>
      <c r="G311" s="1283"/>
      <c r="H311" s="767" t="s">
        <v>10273</v>
      </c>
    </row>
    <row r="312" spans="1:8">
      <c r="A312" s="784" t="s">
        <v>10274</v>
      </c>
      <c r="B312" s="785">
        <v>44044</v>
      </c>
      <c r="C312" s="785">
        <f t="shared" si="4"/>
        <v>44105</v>
      </c>
      <c r="D312" s="786" t="s">
        <v>9465</v>
      </c>
      <c r="E312" s="787" t="s">
        <v>10275</v>
      </c>
      <c r="F312" s="786" t="s">
        <v>10228</v>
      </c>
      <c r="G312" s="1283"/>
    </row>
    <row r="313" spans="1:8" ht="30">
      <c r="A313" s="784" t="s">
        <v>10276</v>
      </c>
      <c r="B313" s="785">
        <v>44075</v>
      </c>
      <c r="C313" s="785">
        <f t="shared" si="4"/>
        <v>44136</v>
      </c>
      <c r="D313" s="786" t="s">
        <v>9465</v>
      </c>
      <c r="E313" s="787" t="s">
        <v>10277</v>
      </c>
      <c r="F313" s="786" t="s">
        <v>10231</v>
      </c>
      <c r="G313" s="1283"/>
    </row>
    <row r="314" spans="1:8">
      <c r="A314" s="784" t="s">
        <v>10278</v>
      </c>
      <c r="B314" s="785">
        <v>44075</v>
      </c>
      <c r="C314" s="785">
        <f t="shared" si="4"/>
        <v>44136</v>
      </c>
      <c r="D314" s="786" t="s">
        <v>9465</v>
      </c>
      <c r="E314" s="787" t="s">
        <v>10279</v>
      </c>
      <c r="F314" s="786" t="s">
        <v>10237</v>
      </c>
      <c r="G314" s="1283"/>
    </row>
    <row r="315" spans="1:8" ht="30">
      <c r="A315" s="784" t="s">
        <v>10280</v>
      </c>
      <c r="B315" s="785">
        <v>44105</v>
      </c>
      <c r="C315" s="785">
        <f t="shared" si="4"/>
        <v>44166</v>
      </c>
      <c r="D315" s="786" t="s">
        <v>9560</v>
      </c>
      <c r="E315" s="787" t="s">
        <v>10281</v>
      </c>
      <c r="F315" s="786" t="s">
        <v>10282</v>
      </c>
      <c r="G315" s="1283"/>
    </row>
    <row r="316" spans="1:8" ht="30">
      <c r="A316" s="784" t="s">
        <v>10283</v>
      </c>
      <c r="B316" s="785">
        <v>44105</v>
      </c>
      <c r="C316" s="785">
        <f t="shared" si="4"/>
        <v>44166</v>
      </c>
      <c r="D316" s="786" t="s">
        <v>9465</v>
      </c>
      <c r="E316" s="787" t="s">
        <v>10284</v>
      </c>
      <c r="F316" s="786" t="s">
        <v>10240</v>
      </c>
      <c r="G316" s="1283"/>
    </row>
    <row r="317" spans="1:8">
      <c r="A317" s="784" t="s">
        <v>10285</v>
      </c>
      <c r="B317" s="785">
        <v>44136</v>
      </c>
      <c r="C317" s="785">
        <f t="shared" si="4"/>
        <v>44197</v>
      </c>
      <c r="D317" s="786" t="s">
        <v>9465</v>
      </c>
      <c r="E317" s="787" t="s">
        <v>10286</v>
      </c>
      <c r="F317" s="786" t="s">
        <v>10138</v>
      </c>
      <c r="G317" s="1283"/>
    </row>
    <row r="318" spans="1:8">
      <c r="A318" s="784" t="s">
        <v>10287</v>
      </c>
      <c r="B318" s="785">
        <v>44136</v>
      </c>
      <c r="C318" s="785">
        <f t="shared" si="4"/>
        <v>44197</v>
      </c>
      <c r="D318" s="786" t="s">
        <v>9465</v>
      </c>
      <c r="E318" s="787" t="s">
        <v>10288</v>
      </c>
      <c r="F318" s="786" t="s">
        <v>10289</v>
      </c>
      <c r="G318" s="1283"/>
    </row>
    <row r="319" spans="1:8">
      <c r="A319" s="784" t="s">
        <v>10290</v>
      </c>
      <c r="B319" s="785">
        <v>44166</v>
      </c>
      <c r="C319" s="785">
        <f t="shared" si="4"/>
        <v>44228</v>
      </c>
      <c r="D319" s="786" t="s">
        <v>9465</v>
      </c>
      <c r="E319" s="787" t="s">
        <v>10291</v>
      </c>
      <c r="F319" s="786" t="s">
        <v>10266</v>
      </c>
      <c r="G319" s="1283"/>
    </row>
    <row r="320" spans="1:8">
      <c r="A320" s="788" t="s">
        <v>10292</v>
      </c>
      <c r="B320" s="789">
        <v>44166</v>
      </c>
      <c r="C320" s="789">
        <f t="shared" si="4"/>
        <v>44228</v>
      </c>
      <c r="D320" s="790" t="s">
        <v>9465</v>
      </c>
      <c r="E320" s="791" t="s">
        <v>10293</v>
      </c>
      <c r="F320" s="790" t="s">
        <v>10260</v>
      </c>
      <c r="G320" s="1284"/>
    </row>
    <row r="321" spans="1:7">
      <c r="A321" s="768" t="s">
        <v>10294</v>
      </c>
      <c r="B321" s="769">
        <v>44197</v>
      </c>
      <c r="C321" s="769">
        <f t="shared" si="4"/>
        <v>44256</v>
      </c>
      <c r="D321" s="770" t="s">
        <v>9465</v>
      </c>
      <c r="E321" s="771" t="s">
        <v>10295</v>
      </c>
      <c r="F321" s="770" t="s">
        <v>10263</v>
      </c>
      <c r="G321" s="1279" t="s">
        <v>10296</v>
      </c>
    </row>
    <row r="322" spans="1:7">
      <c r="A322" s="772" t="s">
        <v>10297</v>
      </c>
      <c r="B322" s="773">
        <v>44197</v>
      </c>
      <c r="C322" s="773">
        <f t="shared" si="4"/>
        <v>44256</v>
      </c>
      <c r="D322" s="774" t="s">
        <v>9465</v>
      </c>
      <c r="E322" s="775" t="s">
        <v>10298</v>
      </c>
      <c r="F322" s="774" t="s">
        <v>10299</v>
      </c>
      <c r="G322" s="1280"/>
    </row>
    <row r="323" spans="1:7" ht="30">
      <c r="A323" s="772" t="s">
        <v>10300</v>
      </c>
      <c r="B323" s="773">
        <v>44228</v>
      </c>
      <c r="C323" s="773">
        <f t="shared" si="4"/>
        <v>44287</v>
      </c>
      <c r="D323" s="774" t="s">
        <v>9465</v>
      </c>
      <c r="E323" s="775" t="s">
        <v>10301</v>
      </c>
      <c r="F323" s="774" t="s">
        <v>9607</v>
      </c>
      <c r="G323" s="1280"/>
    </row>
    <row r="324" spans="1:7">
      <c r="A324" s="772" t="s">
        <v>10302</v>
      </c>
      <c r="B324" s="773">
        <v>44228</v>
      </c>
      <c r="C324" s="773">
        <f t="shared" ref="C324:C387" si="5">EDATE(B324,2)</f>
        <v>44287</v>
      </c>
      <c r="D324" s="774" t="s">
        <v>9465</v>
      </c>
      <c r="E324" s="775" t="s">
        <v>10303</v>
      </c>
      <c r="F324" s="774" t="s">
        <v>10304</v>
      </c>
      <c r="G324" s="1280"/>
    </row>
    <row r="325" spans="1:7">
      <c r="A325" s="772" t="s">
        <v>10305</v>
      </c>
      <c r="B325" s="773">
        <v>44256</v>
      </c>
      <c r="C325" s="773">
        <f t="shared" si="5"/>
        <v>44317</v>
      </c>
      <c r="D325" s="774" t="s">
        <v>9465</v>
      </c>
      <c r="E325" s="775" t="s">
        <v>10306</v>
      </c>
      <c r="F325" s="774" t="s">
        <v>10307</v>
      </c>
      <c r="G325" s="1280"/>
    </row>
    <row r="326" spans="1:7">
      <c r="A326" s="772" t="s">
        <v>10308</v>
      </c>
      <c r="B326" s="773">
        <v>44256</v>
      </c>
      <c r="C326" s="773">
        <f t="shared" si="5"/>
        <v>44317</v>
      </c>
      <c r="D326" s="774" t="s">
        <v>9465</v>
      </c>
      <c r="E326" s="775" t="s">
        <v>10309</v>
      </c>
      <c r="F326" s="774" t="s">
        <v>10059</v>
      </c>
      <c r="G326" s="1280"/>
    </row>
    <row r="327" spans="1:7">
      <c r="A327" s="772" t="s">
        <v>10310</v>
      </c>
      <c r="B327" s="773">
        <v>44287</v>
      </c>
      <c r="C327" s="773">
        <f t="shared" si="5"/>
        <v>44348</v>
      </c>
      <c r="D327" s="774" t="s">
        <v>9465</v>
      </c>
      <c r="E327" s="775" t="s">
        <v>10311</v>
      </c>
      <c r="F327" s="774" t="s">
        <v>10312</v>
      </c>
      <c r="G327" s="1280"/>
    </row>
    <row r="328" spans="1:7">
      <c r="A328" s="772" t="s">
        <v>10313</v>
      </c>
      <c r="B328" s="773">
        <v>44287</v>
      </c>
      <c r="C328" s="773">
        <f t="shared" si="5"/>
        <v>44348</v>
      </c>
      <c r="D328" s="774" t="s">
        <v>9465</v>
      </c>
      <c r="E328" s="775" t="s">
        <v>10314</v>
      </c>
      <c r="F328" s="774" t="s">
        <v>10315</v>
      </c>
      <c r="G328" s="1280"/>
    </row>
    <row r="329" spans="1:7">
      <c r="A329" s="772" t="s">
        <v>10316</v>
      </c>
      <c r="B329" s="773">
        <v>44317</v>
      </c>
      <c r="C329" s="773">
        <f t="shared" si="5"/>
        <v>44378</v>
      </c>
      <c r="D329" s="774" t="s">
        <v>9465</v>
      </c>
      <c r="E329" s="775" t="s">
        <v>10317</v>
      </c>
      <c r="F329" s="774" t="s">
        <v>10318</v>
      </c>
      <c r="G329" s="1280"/>
    </row>
    <row r="330" spans="1:7">
      <c r="A330" s="772" t="s">
        <v>10319</v>
      </c>
      <c r="B330" s="773">
        <v>44317</v>
      </c>
      <c r="C330" s="773">
        <f t="shared" si="5"/>
        <v>44378</v>
      </c>
      <c r="D330" s="774" t="s">
        <v>9465</v>
      </c>
      <c r="E330" s="775" t="s">
        <v>10320</v>
      </c>
      <c r="F330" s="774" t="s">
        <v>10321</v>
      </c>
      <c r="G330" s="1280"/>
    </row>
    <row r="331" spans="1:7">
      <c r="A331" s="772" t="s">
        <v>10322</v>
      </c>
      <c r="B331" s="773">
        <v>44348</v>
      </c>
      <c r="C331" s="773">
        <f t="shared" si="5"/>
        <v>44409</v>
      </c>
      <c r="D331" s="774" t="s">
        <v>9560</v>
      </c>
      <c r="E331" s="775" t="s">
        <v>10323</v>
      </c>
      <c r="F331" s="774" t="s">
        <v>10324</v>
      </c>
      <c r="G331" s="1280"/>
    </row>
    <row r="332" spans="1:7">
      <c r="A332" s="772" t="s">
        <v>10325</v>
      </c>
      <c r="B332" s="773">
        <v>44348</v>
      </c>
      <c r="C332" s="773">
        <f t="shared" si="5"/>
        <v>44409</v>
      </c>
      <c r="D332" s="774" t="s">
        <v>9465</v>
      </c>
      <c r="E332" s="775" t="s">
        <v>10326</v>
      </c>
      <c r="F332" s="774" t="s">
        <v>10327</v>
      </c>
      <c r="G332" s="1280"/>
    </row>
    <row r="333" spans="1:7">
      <c r="A333" s="772" t="s">
        <v>10328</v>
      </c>
      <c r="B333" s="773">
        <v>44378</v>
      </c>
      <c r="C333" s="773">
        <f t="shared" si="5"/>
        <v>44440</v>
      </c>
      <c r="D333" s="774" t="s">
        <v>9465</v>
      </c>
      <c r="E333" s="775" t="s">
        <v>10329</v>
      </c>
      <c r="F333" s="774" t="s">
        <v>10307</v>
      </c>
      <c r="G333" s="1280"/>
    </row>
    <row r="334" spans="1:7">
      <c r="A334" s="772" t="s">
        <v>10330</v>
      </c>
      <c r="B334" s="773">
        <v>44378</v>
      </c>
      <c r="C334" s="773">
        <f t="shared" si="5"/>
        <v>44440</v>
      </c>
      <c r="D334" s="774" t="s">
        <v>9465</v>
      </c>
      <c r="E334" s="775" t="s">
        <v>10331</v>
      </c>
      <c r="F334" s="774" t="s">
        <v>10315</v>
      </c>
      <c r="G334" s="1280"/>
    </row>
    <row r="335" spans="1:7">
      <c r="A335" s="772" t="s">
        <v>10332</v>
      </c>
      <c r="B335" s="773">
        <v>44409</v>
      </c>
      <c r="C335" s="773">
        <f t="shared" si="5"/>
        <v>44470</v>
      </c>
      <c r="D335" s="774" t="s">
        <v>9465</v>
      </c>
      <c r="E335" s="775" t="s">
        <v>10333</v>
      </c>
      <c r="F335" s="774" t="s">
        <v>10312</v>
      </c>
      <c r="G335" s="1280"/>
    </row>
    <row r="336" spans="1:7">
      <c r="A336" s="772" t="s">
        <v>10334</v>
      </c>
      <c r="B336" s="773">
        <v>44409</v>
      </c>
      <c r="C336" s="773">
        <f t="shared" si="5"/>
        <v>44470</v>
      </c>
      <c r="D336" s="774" t="s">
        <v>9465</v>
      </c>
      <c r="E336" s="775" t="s">
        <v>10335</v>
      </c>
      <c r="F336" s="774" t="s">
        <v>10059</v>
      </c>
      <c r="G336" s="1280"/>
    </row>
    <row r="337" spans="1:7">
      <c r="A337" s="772" t="s">
        <v>10336</v>
      </c>
      <c r="B337" s="773">
        <v>44440</v>
      </c>
      <c r="C337" s="773">
        <f t="shared" si="5"/>
        <v>44501</v>
      </c>
      <c r="D337" s="774" t="s">
        <v>9465</v>
      </c>
      <c r="E337" s="775" t="s">
        <v>10337</v>
      </c>
      <c r="F337" s="774" t="s">
        <v>9607</v>
      </c>
      <c r="G337" s="1280"/>
    </row>
    <row r="338" spans="1:7">
      <c r="A338" s="772" t="s">
        <v>10338</v>
      </c>
      <c r="B338" s="773">
        <v>44440</v>
      </c>
      <c r="C338" s="773">
        <f t="shared" si="5"/>
        <v>44501</v>
      </c>
      <c r="D338" s="774" t="s">
        <v>9465</v>
      </c>
      <c r="E338" s="775" t="s">
        <v>10339</v>
      </c>
      <c r="F338" s="774" t="s">
        <v>10321</v>
      </c>
      <c r="G338" s="1280"/>
    </row>
    <row r="339" spans="1:7">
      <c r="A339" s="772" t="s">
        <v>10340</v>
      </c>
      <c r="B339" s="773">
        <v>44470</v>
      </c>
      <c r="C339" s="773">
        <f t="shared" si="5"/>
        <v>44531</v>
      </c>
      <c r="D339" s="774" t="s">
        <v>9560</v>
      </c>
      <c r="E339" s="775" t="s">
        <v>10341</v>
      </c>
      <c r="F339" s="774" t="s">
        <v>10342</v>
      </c>
      <c r="G339" s="1280"/>
    </row>
    <row r="340" spans="1:7">
      <c r="A340" s="772" t="s">
        <v>10343</v>
      </c>
      <c r="B340" s="773">
        <v>44470</v>
      </c>
      <c r="C340" s="773">
        <f t="shared" si="5"/>
        <v>44531</v>
      </c>
      <c r="D340" s="774" t="s">
        <v>9465</v>
      </c>
      <c r="E340" s="775" t="s">
        <v>10344</v>
      </c>
      <c r="F340" s="774" t="s">
        <v>10304</v>
      </c>
      <c r="G340" s="1280"/>
    </row>
    <row r="341" spans="1:7">
      <c r="A341" s="772" t="s">
        <v>10345</v>
      </c>
      <c r="B341" s="773">
        <v>44501</v>
      </c>
      <c r="C341" s="773">
        <f t="shared" si="5"/>
        <v>44562</v>
      </c>
      <c r="D341" s="774" t="s">
        <v>9465</v>
      </c>
      <c r="E341" s="775" t="s">
        <v>10346</v>
      </c>
      <c r="F341" s="774" t="s">
        <v>10318</v>
      </c>
      <c r="G341" s="1280"/>
    </row>
    <row r="342" spans="1:7" ht="30">
      <c r="A342" s="772" t="s">
        <v>10347</v>
      </c>
      <c r="B342" s="773">
        <v>44501</v>
      </c>
      <c r="C342" s="773">
        <f t="shared" si="5"/>
        <v>44562</v>
      </c>
      <c r="D342" s="774" t="s">
        <v>9465</v>
      </c>
      <c r="E342" s="775" t="s">
        <v>10348</v>
      </c>
      <c r="F342" s="774" t="s">
        <v>10349</v>
      </c>
      <c r="G342" s="1280"/>
    </row>
    <row r="343" spans="1:7">
      <c r="A343" s="772" t="s">
        <v>10350</v>
      </c>
      <c r="B343" s="773">
        <v>44531</v>
      </c>
      <c r="C343" s="773">
        <f t="shared" si="5"/>
        <v>44593</v>
      </c>
      <c r="D343" s="774" t="s">
        <v>9465</v>
      </c>
      <c r="E343" s="775" t="s">
        <v>10351</v>
      </c>
      <c r="F343" s="774" t="s">
        <v>10289</v>
      </c>
      <c r="G343" s="1280"/>
    </row>
    <row r="344" spans="1:7">
      <c r="A344" s="776" t="s">
        <v>10352</v>
      </c>
      <c r="B344" s="777">
        <v>44531</v>
      </c>
      <c r="C344" s="777">
        <f t="shared" si="5"/>
        <v>44593</v>
      </c>
      <c r="D344" s="778" t="s">
        <v>9465</v>
      </c>
      <c r="E344" s="779" t="s">
        <v>10353</v>
      </c>
      <c r="F344" s="778" t="s">
        <v>10354</v>
      </c>
      <c r="G344" s="1281"/>
    </row>
    <row r="345" spans="1:7">
      <c r="A345" s="780" t="s">
        <v>10355</v>
      </c>
      <c r="B345" s="781">
        <v>44562</v>
      </c>
      <c r="C345" s="781">
        <f t="shared" si="5"/>
        <v>44621</v>
      </c>
      <c r="D345" s="782" t="s">
        <v>9465</v>
      </c>
      <c r="E345" s="783" t="s">
        <v>10356</v>
      </c>
      <c r="F345" s="782" t="s">
        <v>10357</v>
      </c>
      <c r="G345" s="1282" t="s">
        <v>10358</v>
      </c>
    </row>
    <row r="346" spans="1:7">
      <c r="A346" s="784" t="s">
        <v>10359</v>
      </c>
      <c r="B346" s="785">
        <v>44562</v>
      </c>
      <c r="C346" s="785">
        <f t="shared" si="5"/>
        <v>44621</v>
      </c>
      <c r="D346" s="786" t="s">
        <v>9465</v>
      </c>
      <c r="E346" s="787" t="s">
        <v>10360</v>
      </c>
      <c r="F346" s="786" t="s">
        <v>10361</v>
      </c>
      <c r="G346" s="1283"/>
    </row>
    <row r="347" spans="1:7">
      <c r="A347" s="784" t="s">
        <v>10362</v>
      </c>
      <c r="B347" s="785">
        <v>44593</v>
      </c>
      <c r="C347" s="785">
        <f t="shared" si="5"/>
        <v>44652</v>
      </c>
      <c r="D347" s="786" t="s">
        <v>9465</v>
      </c>
      <c r="E347" s="787" t="s">
        <v>10363</v>
      </c>
      <c r="F347" s="786" t="s">
        <v>10364</v>
      </c>
      <c r="G347" s="1283"/>
    </row>
    <row r="348" spans="1:7" ht="30">
      <c r="A348" s="784" t="s">
        <v>10365</v>
      </c>
      <c r="B348" s="785">
        <v>44593</v>
      </c>
      <c r="C348" s="785">
        <f t="shared" si="5"/>
        <v>44652</v>
      </c>
      <c r="D348" s="786" t="s">
        <v>9465</v>
      </c>
      <c r="E348" s="787" t="s">
        <v>10366</v>
      </c>
      <c r="F348" s="786" t="s">
        <v>10367</v>
      </c>
      <c r="G348" s="1283"/>
    </row>
    <row r="349" spans="1:7">
      <c r="A349" s="784" t="s">
        <v>10368</v>
      </c>
      <c r="B349" s="785">
        <v>44621</v>
      </c>
      <c r="C349" s="785">
        <f t="shared" si="5"/>
        <v>44682</v>
      </c>
      <c r="D349" s="786" t="s">
        <v>9465</v>
      </c>
      <c r="E349" s="787" t="s">
        <v>10369</v>
      </c>
      <c r="F349" s="786" t="s">
        <v>10370</v>
      </c>
      <c r="G349" s="1283"/>
    </row>
    <row r="350" spans="1:7">
      <c r="A350" s="784" t="s">
        <v>10371</v>
      </c>
      <c r="B350" s="785">
        <v>44621</v>
      </c>
      <c r="C350" s="785">
        <f t="shared" si="5"/>
        <v>44682</v>
      </c>
      <c r="D350" s="786" t="s">
        <v>9465</v>
      </c>
      <c r="E350" s="787" t="s">
        <v>10372</v>
      </c>
      <c r="F350" s="786" t="s">
        <v>10373</v>
      </c>
      <c r="G350" s="1283"/>
    </row>
    <row r="351" spans="1:7">
      <c r="A351" s="784" t="s">
        <v>10374</v>
      </c>
      <c r="B351" s="785">
        <v>44652</v>
      </c>
      <c r="C351" s="785">
        <f t="shared" si="5"/>
        <v>44713</v>
      </c>
      <c r="D351" s="786" t="s">
        <v>9465</v>
      </c>
      <c r="E351" s="787" t="s">
        <v>10375</v>
      </c>
      <c r="F351" s="786" t="s">
        <v>10376</v>
      </c>
      <c r="G351" s="1283"/>
    </row>
    <row r="352" spans="1:7">
      <c r="A352" s="784" t="s">
        <v>10377</v>
      </c>
      <c r="B352" s="785">
        <v>44652</v>
      </c>
      <c r="C352" s="785">
        <f t="shared" si="5"/>
        <v>44713</v>
      </c>
      <c r="D352" s="786" t="s">
        <v>9465</v>
      </c>
      <c r="E352" s="787" t="s">
        <v>10378</v>
      </c>
      <c r="F352" s="786" t="s">
        <v>10379</v>
      </c>
      <c r="G352" s="1283"/>
    </row>
    <row r="353" spans="1:7">
      <c r="A353" s="784" t="s">
        <v>10380</v>
      </c>
      <c r="B353" s="785">
        <v>44682</v>
      </c>
      <c r="C353" s="785">
        <f t="shared" si="5"/>
        <v>44743</v>
      </c>
      <c r="D353" s="786" t="s">
        <v>9465</v>
      </c>
      <c r="E353" s="787" t="s">
        <v>10381</v>
      </c>
      <c r="F353" s="786" t="s">
        <v>10382</v>
      </c>
      <c r="G353" s="1283"/>
    </row>
    <row r="354" spans="1:7" ht="30">
      <c r="A354" s="784" t="s">
        <v>10383</v>
      </c>
      <c r="B354" s="785">
        <v>44682</v>
      </c>
      <c r="C354" s="785">
        <f t="shared" si="5"/>
        <v>44743</v>
      </c>
      <c r="D354" s="786" t="s">
        <v>9465</v>
      </c>
      <c r="E354" s="787" t="s">
        <v>10384</v>
      </c>
      <c r="F354" s="786" t="s">
        <v>10289</v>
      </c>
      <c r="G354" s="1283"/>
    </row>
    <row r="355" spans="1:7">
      <c r="A355" s="784" t="s">
        <v>10385</v>
      </c>
      <c r="B355" s="785">
        <v>44713</v>
      </c>
      <c r="C355" s="785">
        <f t="shared" si="5"/>
        <v>44774</v>
      </c>
      <c r="D355" s="786" t="s">
        <v>9465</v>
      </c>
      <c r="E355" s="787" t="s">
        <v>10386</v>
      </c>
      <c r="F355" s="786" t="s">
        <v>10349</v>
      </c>
      <c r="G355" s="1283"/>
    </row>
    <row r="356" spans="1:7">
      <c r="A356" s="784" t="s">
        <v>10387</v>
      </c>
      <c r="B356" s="785">
        <v>44713</v>
      </c>
      <c r="C356" s="785">
        <f t="shared" si="5"/>
        <v>44774</v>
      </c>
      <c r="D356" s="786" t="s">
        <v>9465</v>
      </c>
      <c r="E356" s="787" t="s">
        <v>10388</v>
      </c>
      <c r="F356" s="786" t="s">
        <v>10354</v>
      </c>
      <c r="G356" s="1283"/>
    </row>
    <row r="357" spans="1:7">
      <c r="A357" s="784" t="s">
        <v>10389</v>
      </c>
      <c r="B357" s="785">
        <v>44743</v>
      </c>
      <c r="C357" s="785">
        <f t="shared" si="5"/>
        <v>44805</v>
      </c>
      <c r="D357" s="786" t="s">
        <v>9465</v>
      </c>
      <c r="E357" s="787" t="s">
        <v>10390</v>
      </c>
      <c r="F357" s="786" t="s">
        <v>10357</v>
      </c>
      <c r="G357" s="1283"/>
    </row>
    <row r="358" spans="1:7">
      <c r="A358" s="784" t="s">
        <v>10391</v>
      </c>
      <c r="B358" s="785">
        <v>44743</v>
      </c>
      <c r="C358" s="785">
        <f t="shared" si="5"/>
        <v>44805</v>
      </c>
      <c r="D358" s="786" t="s">
        <v>9465</v>
      </c>
      <c r="E358" s="787" t="s">
        <v>10392</v>
      </c>
      <c r="F358" s="786" t="s">
        <v>10364</v>
      </c>
      <c r="G358" s="1283"/>
    </row>
    <row r="359" spans="1:7">
      <c r="A359" s="784" t="s">
        <v>10393</v>
      </c>
      <c r="B359" s="785">
        <v>44774</v>
      </c>
      <c r="C359" s="785">
        <f t="shared" si="5"/>
        <v>44835</v>
      </c>
      <c r="D359" s="786" t="s">
        <v>9465</v>
      </c>
      <c r="E359" s="787" t="s">
        <v>10394</v>
      </c>
      <c r="F359" s="786" t="s">
        <v>10367</v>
      </c>
      <c r="G359" s="1283"/>
    </row>
    <row r="360" spans="1:7">
      <c r="A360" s="784" t="s">
        <v>10395</v>
      </c>
      <c r="B360" s="785">
        <v>44774</v>
      </c>
      <c r="C360" s="785">
        <f t="shared" si="5"/>
        <v>44835</v>
      </c>
      <c r="D360" s="786" t="s">
        <v>9465</v>
      </c>
      <c r="E360" s="787" t="s">
        <v>10396</v>
      </c>
      <c r="F360" s="786" t="s">
        <v>10361</v>
      </c>
      <c r="G360" s="1283"/>
    </row>
    <row r="361" spans="1:7">
      <c r="A361" s="784" t="s">
        <v>10397</v>
      </c>
      <c r="B361" s="785">
        <v>44805</v>
      </c>
      <c r="C361" s="785">
        <f t="shared" si="5"/>
        <v>44866</v>
      </c>
      <c r="D361" s="786" t="s">
        <v>9465</v>
      </c>
      <c r="E361" s="787" t="s">
        <v>10398</v>
      </c>
      <c r="F361" s="786" t="s">
        <v>10373</v>
      </c>
      <c r="G361" s="1283"/>
    </row>
    <row r="362" spans="1:7">
      <c r="A362" s="784" t="s">
        <v>10399</v>
      </c>
      <c r="B362" s="785">
        <v>44835</v>
      </c>
      <c r="C362" s="785">
        <f t="shared" si="5"/>
        <v>44896</v>
      </c>
      <c r="D362" s="786" t="s">
        <v>9465</v>
      </c>
      <c r="E362" s="787" t="s">
        <v>10400</v>
      </c>
      <c r="F362" s="786" t="s">
        <v>10307</v>
      </c>
      <c r="G362" s="1283"/>
    </row>
    <row r="363" spans="1:7">
      <c r="A363" s="784" t="s">
        <v>10401</v>
      </c>
      <c r="B363" s="785">
        <v>44835</v>
      </c>
      <c r="C363" s="785">
        <f t="shared" si="5"/>
        <v>44896</v>
      </c>
      <c r="D363" s="786" t="s">
        <v>9465</v>
      </c>
      <c r="E363" s="787" t="s">
        <v>10402</v>
      </c>
      <c r="F363" s="786" t="s">
        <v>10379</v>
      </c>
      <c r="G363" s="1283"/>
    </row>
    <row r="364" spans="1:7">
      <c r="A364" s="784" t="s">
        <v>10403</v>
      </c>
      <c r="B364" s="785">
        <v>44866</v>
      </c>
      <c r="C364" s="785">
        <f t="shared" si="5"/>
        <v>44927</v>
      </c>
      <c r="D364" s="786" t="s">
        <v>9560</v>
      </c>
      <c r="E364" s="787" t="s">
        <v>10404</v>
      </c>
      <c r="F364" s="786" t="s">
        <v>10405</v>
      </c>
      <c r="G364" s="1283"/>
    </row>
    <row r="365" spans="1:7">
      <c r="A365" s="784" t="s">
        <v>10406</v>
      </c>
      <c r="B365" s="785">
        <v>44866</v>
      </c>
      <c r="C365" s="785">
        <f t="shared" si="5"/>
        <v>44927</v>
      </c>
      <c r="D365" s="786" t="s">
        <v>9465</v>
      </c>
      <c r="E365" s="787" t="s">
        <v>10407</v>
      </c>
      <c r="F365" s="786" t="s">
        <v>10408</v>
      </c>
      <c r="G365" s="1283"/>
    </row>
    <row r="366" spans="1:7">
      <c r="A366" s="784" t="s">
        <v>10409</v>
      </c>
      <c r="B366" s="785">
        <v>44896</v>
      </c>
      <c r="C366" s="785">
        <f t="shared" si="5"/>
        <v>44958</v>
      </c>
      <c r="D366" s="786" t="s">
        <v>9465</v>
      </c>
      <c r="E366" s="787" t="s">
        <v>10410</v>
      </c>
      <c r="F366" s="786" t="s">
        <v>10411</v>
      </c>
      <c r="G366" s="1283"/>
    </row>
    <row r="367" spans="1:7">
      <c r="A367" s="788" t="s">
        <v>10412</v>
      </c>
      <c r="B367" s="789">
        <v>44896</v>
      </c>
      <c r="C367" s="789">
        <f t="shared" si="5"/>
        <v>44958</v>
      </c>
      <c r="D367" s="790" t="s">
        <v>9465</v>
      </c>
      <c r="E367" s="791" t="s">
        <v>10413</v>
      </c>
      <c r="F367" s="790" t="s">
        <v>10376</v>
      </c>
      <c r="G367" s="1284"/>
    </row>
    <row r="368" spans="1:7">
      <c r="A368" s="768" t="s">
        <v>10414</v>
      </c>
      <c r="B368" s="769">
        <v>44927</v>
      </c>
      <c r="C368" s="769">
        <f t="shared" si="5"/>
        <v>44986</v>
      </c>
      <c r="D368" s="770" t="s">
        <v>9465</v>
      </c>
      <c r="E368" s="771" t="s">
        <v>10415</v>
      </c>
      <c r="F368" s="770" t="s">
        <v>10416</v>
      </c>
      <c r="G368" s="1285" t="s">
        <v>12472</v>
      </c>
    </row>
    <row r="369" spans="1:7" ht="30">
      <c r="A369" s="772" t="s">
        <v>10417</v>
      </c>
      <c r="B369" s="773">
        <v>44927</v>
      </c>
      <c r="C369" s="773">
        <f t="shared" si="5"/>
        <v>44986</v>
      </c>
      <c r="D369" s="774" t="s">
        <v>9465</v>
      </c>
      <c r="E369" s="775" t="s">
        <v>10418</v>
      </c>
      <c r="F369" s="774" t="s">
        <v>10419</v>
      </c>
      <c r="G369" s="1280"/>
    </row>
    <row r="370" spans="1:7">
      <c r="A370" s="772" t="s">
        <v>10420</v>
      </c>
      <c r="B370" s="773">
        <v>44958</v>
      </c>
      <c r="C370" s="773">
        <f t="shared" si="5"/>
        <v>45017</v>
      </c>
      <c r="D370" s="774" t="s">
        <v>9465</v>
      </c>
      <c r="E370" s="775" t="s">
        <v>10421</v>
      </c>
      <c r="F370" s="774" t="s">
        <v>10422</v>
      </c>
      <c r="G370" s="1280"/>
    </row>
    <row r="371" spans="1:7">
      <c r="A371" s="772" t="s">
        <v>10423</v>
      </c>
      <c r="B371" s="773">
        <v>44958</v>
      </c>
      <c r="C371" s="773">
        <f t="shared" si="5"/>
        <v>45017</v>
      </c>
      <c r="D371" s="774" t="s">
        <v>9465</v>
      </c>
      <c r="E371" s="775" t="s">
        <v>10424</v>
      </c>
      <c r="F371" s="774" t="s">
        <v>10425</v>
      </c>
      <c r="G371" s="1280"/>
    </row>
    <row r="372" spans="1:7">
      <c r="A372" s="772" t="s">
        <v>10426</v>
      </c>
      <c r="B372" s="773">
        <v>44986</v>
      </c>
      <c r="C372" s="773">
        <f t="shared" si="5"/>
        <v>45047</v>
      </c>
      <c r="D372" s="774" t="s">
        <v>9560</v>
      </c>
      <c r="E372" s="775" t="s">
        <v>10427</v>
      </c>
      <c r="F372" s="774" t="s">
        <v>10428</v>
      </c>
      <c r="G372" s="1280"/>
    </row>
    <row r="373" spans="1:7" ht="30">
      <c r="A373" s="772" t="s">
        <v>10429</v>
      </c>
      <c r="B373" s="773">
        <v>44986</v>
      </c>
      <c r="C373" s="773">
        <f t="shared" si="5"/>
        <v>45047</v>
      </c>
      <c r="D373" s="774" t="s">
        <v>9465</v>
      </c>
      <c r="E373" s="775" t="s">
        <v>10430</v>
      </c>
      <c r="F373" s="774" t="s">
        <v>10431</v>
      </c>
      <c r="G373" s="1280"/>
    </row>
    <row r="374" spans="1:7">
      <c r="A374" s="772" t="s">
        <v>10432</v>
      </c>
      <c r="B374" s="773">
        <v>45017</v>
      </c>
      <c r="C374" s="773">
        <f t="shared" si="5"/>
        <v>45078</v>
      </c>
      <c r="D374" s="774" t="s">
        <v>9465</v>
      </c>
      <c r="E374" s="775" t="s">
        <v>10433</v>
      </c>
      <c r="F374" s="774" t="s">
        <v>10411</v>
      </c>
      <c r="G374" s="1280"/>
    </row>
    <row r="375" spans="1:7">
      <c r="A375" s="772" t="s">
        <v>10434</v>
      </c>
      <c r="B375" s="773">
        <v>45017</v>
      </c>
      <c r="C375" s="773">
        <f t="shared" si="5"/>
        <v>45078</v>
      </c>
      <c r="D375" s="774" t="s">
        <v>9465</v>
      </c>
      <c r="E375" s="775" t="s">
        <v>10435</v>
      </c>
      <c r="F375" s="774" t="s">
        <v>10307</v>
      </c>
      <c r="G375" s="1280"/>
    </row>
    <row r="376" spans="1:7">
      <c r="A376" s="772" t="s">
        <v>10436</v>
      </c>
      <c r="B376" s="773">
        <v>45047</v>
      </c>
      <c r="C376" s="773">
        <f t="shared" si="5"/>
        <v>45108</v>
      </c>
      <c r="D376" s="774" t="s">
        <v>9560</v>
      </c>
      <c r="E376" s="775" t="s">
        <v>10437</v>
      </c>
      <c r="F376" s="774" t="s">
        <v>10438</v>
      </c>
      <c r="G376" s="1280"/>
    </row>
    <row r="377" spans="1:7">
      <c r="A377" s="772" t="s">
        <v>10439</v>
      </c>
      <c r="B377" s="773">
        <v>45047</v>
      </c>
      <c r="C377" s="773">
        <f t="shared" si="5"/>
        <v>45108</v>
      </c>
      <c r="D377" s="774" t="s">
        <v>9465</v>
      </c>
      <c r="E377" s="775" t="s">
        <v>10440</v>
      </c>
      <c r="F377" s="774" t="s">
        <v>10408</v>
      </c>
      <c r="G377" s="1280"/>
    </row>
    <row r="378" spans="1:7">
      <c r="A378" s="772" t="s">
        <v>10441</v>
      </c>
      <c r="B378" s="773">
        <v>45078</v>
      </c>
      <c r="C378" s="773">
        <f t="shared" si="5"/>
        <v>45139</v>
      </c>
      <c r="D378" s="774" t="s">
        <v>9560</v>
      </c>
      <c r="E378" s="775" t="s">
        <v>10442</v>
      </c>
      <c r="F378" s="774" t="s">
        <v>10443</v>
      </c>
      <c r="G378" s="1280"/>
    </row>
    <row r="379" spans="1:7" ht="30">
      <c r="A379" s="772" t="s">
        <v>10444</v>
      </c>
      <c r="B379" s="773">
        <v>45078</v>
      </c>
      <c r="C379" s="773">
        <f t="shared" si="5"/>
        <v>45139</v>
      </c>
      <c r="D379" s="774" t="s">
        <v>9465</v>
      </c>
      <c r="E379" s="775" t="s">
        <v>10445</v>
      </c>
      <c r="F379" s="774" t="s">
        <v>10416</v>
      </c>
      <c r="G379" s="1280"/>
    </row>
    <row r="380" spans="1:7">
      <c r="A380" s="772" t="s">
        <v>10446</v>
      </c>
      <c r="B380" s="773">
        <v>45108</v>
      </c>
      <c r="C380" s="773">
        <f t="shared" si="5"/>
        <v>45170</v>
      </c>
      <c r="D380" s="774" t="s">
        <v>9465</v>
      </c>
      <c r="E380" s="775" t="s">
        <v>10447</v>
      </c>
      <c r="F380" s="774" t="s">
        <v>10419</v>
      </c>
      <c r="G380" s="1280"/>
    </row>
    <row r="381" spans="1:7">
      <c r="A381" s="772" t="s">
        <v>10448</v>
      </c>
      <c r="B381" s="773">
        <v>45108</v>
      </c>
      <c r="C381" s="773">
        <f t="shared" si="5"/>
        <v>45170</v>
      </c>
      <c r="D381" s="774" t="s">
        <v>9465</v>
      </c>
      <c r="E381" s="775" t="s">
        <v>10449</v>
      </c>
      <c r="F381" s="774" t="s">
        <v>10425</v>
      </c>
      <c r="G381" s="1280"/>
    </row>
    <row r="382" spans="1:7">
      <c r="A382" s="772" t="s">
        <v>10450</v>
      </c>
      <c r="B382" s="773">
        <v>45139</v>
      </c>
      <c r="C382" s="773">
        <f t="shared" si="5"/>
        <v>45200</v>
      </c>
      <c r="D382" s="774" t="s">
        <v>9465</v>
      </c>
      <c r="E382" s="775" t="s">
        <v>10451</v>
      </c>
      <c r="F382" s="774" t="s">
        <v>10422</v>
      </c>
      <c r="G382" s="1280"/>
    </row>
    <row r="383" spans="1:7">
      <c r="A383" s="772" t="s">
        <v>10452</v>
      </c>
      <c r="B383" s="773">
        <v>45139</v>
      </c>
      <c r="C383" s="773">
        <f t="shared" si="5"/>
        <v>45200</v>
      </c>
      <c r="D383" s="774" t="s">
        <v>9465</v>
      </c>
      <c r="E383" s="775" t="s">
        <v>10453</v>
      </c>
      <c r="F383" s="774" t="s">
        <v>10431</v>
      </c>
      <c r="G383" s="1280"/>
    </row>
    <row r="384" spans="1:7">
      <c r="A384" s="772" t="s">
        <v>10454</v>
      </c>
      <c r="B384" s="773">
        <v>45170</v>
      </c>
      <c r="C384" s="773">
        <f t="shared" si="5"/>
        <v>45231</v>
      </c>
      <c r="D384" s="774" t="s">
        <v>9465</v>
      </c>
      <c r="E384" s="775" t="s">
        <v>10455</v>
      </c>
      <c r="F384" s="774" t="s">
        <v>10456</v>
      </c>
      <c r="G384" s="1280"/>
    </row>
    <row r="385" spans="1:7" ht="30">
      <c r="A385" s="772" t="s">
        <v>10457</v>
      </c>
      <c r="B385" s="773">
        <v>45170</v>
      </c>
      <c r="C385" s="773">
        <f t="shared" si="5"/>
        <v>45231</v>
      </c>
      <c r="D385" s="774" t="s">
        <v>9465</v>
      </c>
      <c r="E385" s="775" t="s">
        <v>10458</v>
      </c>
      <c r="F385" s="774" t="s">
        <v>10459</v>
      </c>
      <c r="G385" s="1280"/>
    </row>
    <row r="386" spans="1:7">
      <c r="A386" s="772" t="s">
        <v>10460</v>
      </c>
      <c r="B386" s="773">
        <v>45200</v>
      </c>
      <c r="C386" s="773">
        <f t="shared" si="5"/>
        <v>45261</v>
      </c>
      <c r="D386" s="774" t="s">
        <v>9560</v>
      </c>
      <c r="E386" s="775" t="s">
        <v>10461</v>
      </c>
      <c r="F386" s="774" t="s">
        <v>10462</v>
      </c>
      <c r="G386" s="1280"/>
    </row>
    <row r="387" spans="1:7">
      <c r="A387" s="772" t="s">
        <v>10463</v>
      </c>
      <c r="B387" s="773">
        <v>45200</v>
      </c>
      <c r="C387" s="773">
        <f t="shared" si="5"/>
        <v>45261</v>
      </c>
      <c r="D387" s="774" t="s">
        <v>9465</v>
      </c>
      <c r="E387" s="775" t="s">
        <v>10464</v>
      </c>
      <c r="F387" s="774" t="s">
        <v>10465</v>
      </c>
      <c r="G387" s="1280"/>
    </row>
    <row r="388" spans="1:7">
      <c r="A388" s="772" t="s">
        <v>10466</v>
      </c>
      <c r="B388" s="773">
        <v>45231</v>
      </c>
      <c r="C388" s="773">
        <f t="shared" ref="C388:C391" si="6">EDATE(B388,2)</f>
        <v>45292</v>
      </c>
      <c r="D388" s="774" t="s">
        <v>9465</v>
      </c>
      <c r="E388" s="775" t="s">
        <v>10467</v>
      </c>
      <c r="F388" s="774" t="s">
        <v>10468</v>
      </c>
      <c r="G388" s="1280"/>
    </row>
    <row r="389" spans="1:7">
      <c r="A389" s="772" t="s">
        <v>10469</v>
      </c>
      <c r="B389" s="773">
        <v>45231</v>
      </c>
      <c r="C389" s="773">
        <f t="shared" si="6"/>
        <v>45292</v>
      </c>
      <c r="D389" s="774" t="s">
        <v>9465</v>
      </c>
      <c r="E389" s="775" t="s">
        <v>10470</v>
      </c>
      <c r="F389" s="774" t="s">
        <v>10471</v>
      </c>
      <c r="G389" s="1280"/>
    </row>
    <row r="390" spans="1:7" ht="30">
      <c r="A390" s="772" t="s">
        <v>10472</v>
      </c>
      <c r="B390" s="773">
        <v>45261</v>
      </c>
      <c r="C390" s="773">
        <f t="shared" si="6"/>
        <v>45323</v>
      </c>
      <c r="D390" s="774" t="s">
        <v>10473</v>
      </c>
      <c r="E390" s="775" t="s">
        <v>10474</v>
      </c>
      <c r="F390" s="774" t="s">
        <v>10475</v>
      </c>
      <c r="G390" s="1280"/>
    </row>
    <row r="391" spans="1:7">
      <c r="A391" s="776" t="s">
        <v>10476</v>
      </c>
      <c r="B391" s="777">
        <v>45261</v>
      </c>
      <c r="C391" s="777">
        <f t="shared" si="6"/>
        <v>45323</v>
      </c>
      <c r="D391" s="778" t="s">
        <v>9465</v>
      </c>
      <c r="E391" s="779" t="s">
        <v>10477</v>
      </c>
      <c r="F391" s="778" t="s">
        <v>10478</v>
      </c>
      <c r="G391" s="1281"/>
    </row>
    <row r="392" spans="1:7" ht="15" customHeight="1">
      <c r="A392" s="780" t="s">
        <v>10941</v>
      </c>
      <c r="B392" s="781">
        <v>45292</v>
      </c>
      <c r="C392" s="781">
        <v>45352</v>
      </c>
      <c r="D392" s="782" t="s">
        <v>9465</v>
      </c>
      <c r="E392" s="783" t="s">
        <v>10942</v>
      </c>
      <c r="F392" s="782" t="s">
        <v>10943</v>
      </c>
      <c r="G392" s="1289" t="s">
        <v>12842</v>
      </c>
    </row>
    <row r="393" spans="1:7">
      <c r="A393" s="784" t="s">
        <v>10944</v>
      </c>
      <c r="B393" s="785">
        <v>45292</v>
      </c>
      <c r="C393" s="785">
        <v>45352</v>
      </c>
      <c r="D393" s="786" t="s">
        <v>9465</v>
      </c>
      <c r="E393" s="787" t="s">
        <v>10945</v>
      </c>
      <c r="F393" s="786" t="s">
        <v>10946</v>
      </c>
      <c r="G393" s="1290"/>
    </row>
    <row r="394" spans="1:7">
      <c r="A394" s="784" t="s">
        <v>10947</v>
      </c>
      <c r="B394" s="785">
        <v>45323</v>
      </c>
      <c r="C394" s="785">
        <v>45383</v>
      </c>
      <c r="D394" s="786" t="s">
        <v>9465</v>
      </c>
      <c r="E394" s="787" t="s">
        <v>10948</v>
      </c>
      <c r="F394" s="786" t="s">
        <v>10949</v>
      </c>
      <c r="G394" s="1290"/>
    </row>
    <row r="395" spans="1:7">
      <c r="A395" s="784" t="s">
        <v>10950</v>
      </c>
      <c r="B395" s="785">
        <v>45323</v>
      </c>
      <c r="C395" s="785">
        <v>45383</v>
      </c>
      <c r="D395" s="786" t="s">
        <v>9560</v>
      </c>
      <c r="E395" s="787" t="s">
        <v>10951</v>
      </c>
      <c r="F395" s="786" t="s">
        <v>10952</v>
      </c>
      <c r="G395" s="1290"/>
    </row>
    <row r="396" spans="1:7">
      <c r="A396" s="784" t="s">
        <v>10953</v>
      </c>
      <c r="B396" s="785">
        <v>45352</v>
      </c>
      <c r="C396" s="785">
        <v>45413</v>
      </c>
      <c r="D396" s="786" t="s">
        <v>9465</v>
      </c>
      <c r="E396" s="787" t="s">
        <v>10954</v>
      </c>
      <c r="F396" s="786" t="s">
        <v>10955</v>
      </c>
      <c r="G396" s="1290"/>
    </row>
    <row r="397" spans="1:7">
      <c r="A397" s="784" t="s">
        <v>10956</v>
      </c>
      <c r="B397" s="785">
        <v>45352</v>
      </c>
      <c r="C397" s="785">
        <v>45413</v>
      </c>
      <c r="D397" s="786" t="s">
        <v>9560</v>
      </c>
      <c r="E397" s="787" t="s">
        <v>10957</v>
      </c>
      <c r="F397" s="786" t="s">
        <v>10958</v>
      </c>
      <c r="G397" s="1290"/>
    </row>
    <row r="398" spans="1:7">
      <c r="A398" s="784" t="s">
        <v>10959</v>
      </c>
      <c r="B398" s="785">
        <v>45383</v>
      </c>
      <c r="C398" s="785">
        <v>45444</v>
      </c>
      <c r="D398" s="786" t="s">
        <v>9560</v>
      </c>
      <c r="E398" s="787" t="s">
        <v>10960</v>
      </c>
      <c r="F398" s="786" t="s">
        <v>10961</v>
      </c>
      <c r="G398" s="1290"/>
    </row>
    <row r="399" spans="1:7">
      <c r="A399" s="784" t="s">
        <v>10962</v>
      </c>
      <c r="B399" s="785">
        <v>45383</v>
      </c>
      <c r="C399" s="785">
        <v>45444</v>
      </c>
      <c r="D399" s="786" t="s">
        <v>9560</v>
      </c>
      <c r="E399" s="787" t="s">
        <v>10963</v>
      </c>
      <c r="F399" s="786" t="s">
        <v>10964</v>
      </c>
      <c r="G399" s="1290"/>
    </row>
    <row r="400" spans="1:7" ht="30">
      <c r="A400" s="784" t="s">
        <v>10965</v>
      </c>
      <c r="B400" s="785">
        <v>45413</v>
      </c>
      <c r="C400" s="785">
        <v>45474</v>
      </c>
      <c r="D400" s="786" t="s">
        <v>9560</v>
      </c>
      <c r="E400" s="787" t="s">
        <v>10966</v>
      </c>
      <c r="F400" s="786" t="s">
        <v>10967</v>
      </c>
      <c r="G400" s="1290"/>
    </row>
    <row r="401" spans="1:7">
      <c r="A401" s="784" t="s">
        <v>10968</v>
      </c>
      <c r="B401" s="785">
        <v>45413</v>
      </c>
      <c r="C401" s="785">
        <v>45474</v>
      </c>
      <c r="D401" s="786" t="s">
        <v>9560</v>
      </c>
      <c r="E401" s="787" t="s">
        <v>10969</v>
      </c>
      <c r="F401" s="786" t="s">
        <v>10970</v>
      </c>
      <c r="G401" s="1290"/>
    </row>
    <row r="402" spans="1:7">
      <c r="A402" s="784" t="s">
        <v>10971</v>
      </c>
      <c r="B402" s="785">
        <v>45444</v>
      </c>
      <c r="C402" s="785">
        <v>45505</v>
      </c>
      <c r="D402" s="786" t="s">
        <v>9465</v>
      </c>
      <c r="E402" s="787" t="s">
        <v>10972</v>
      </c>
      <c r="F402" s="786" t="s">
        <v>10456</v>
      </c>
      <c r="G402" s="1290"/>
    </row>
    <row r="403" spans="1:7">
      <c r="A403" s="784" t="s">
        <v>10973</v>
      </c>
      <c r="B403" s="785">
        <v>45474</v>
      </c>
      <c r="C403" s="785">
        <v>45536</v>
      </c>
      <c r="D403" s="786" t="s">
        <v>9465</v>
      </c>
      <c r="E403" s="787" t="s">
        <v>10974</v>
      </c>
      <c r="F403" s="786" t="s">
        <v>10459</v>
      </c>
      <c r="G403" s="1290"/>
    </row>
    <row r="404" spans="1:7">
      <c r="A404" s="784" t="s">
        <v>10975</v>
      </c>
      <c r="B404" s="785">
        <v>45474</v>
      </c>
      <c r="C404" s="785">
        <v>45536</v>
      </c>
      <c r="D404" s="786" t="s">
        <v>9465</v>
      </c>
      <c r="E404" s="787" t="s">
        <v>10976</v>
      </c>
      <c r="F404" s="786" t="s">
        <v>10468</v>
      </c>
      <c r="G404" s="1290"/>
    </row>
    <row r="405" spans="1:7">
      <c r="A405" s="784" t="s">
        <v>10977</v>
      </c>
      <c r="B405" s="785">
        <v>45505</v>
      </c>
      <c r="C405" s="785">
        <v>45566</v>
      </c>
      <c r="D405" s="786" t="s">
        <v>9465</v>
      </c>
      <c r="E405" s="787" t="s">
        <v>10978</v>
      </c>
      <c r="F405" s="786" t="s">
        <v>10979</v>
      </c>
      <c r="G405" s="1290"/>
    </row>
    <row r="406" spans="1:7">
      <c r="A406" s="784" t="s">
        <v>10980</v>
      </c>
      <c r="B406" s="785">
        <v>45505</v>
      </c>
      <c r="C406" s="785">
        <v>45566</v>
      </c>
      <c r="D406" s="786" t="s">
        <v>9560</v>
      </c>
      <c r="E406" s="787" t="s">
        <v>10981</v>
      </c>
      <c r="F406" s="786" t="s">
        <v>10982</v>
      </c>
      <c r="G406" s="1290"/>
    </row>
    <row r="407" spans="1:7">
      <c r="A407" s="1132" t="s">
        <v>12762</v>
      </c>
      <c r="B407" s="785">
        <v>45536</v>
      </c>
      <c r="C407" s="785">
        <v>45597</v>
      </c>
      <c r="D407" s="786" t="s">
        <v>9465</v>
      </c>
      <c r="E407" s="1133" t="s">
        <v>12769</v>
      </c>
      <c r="F407" s="1134" t="s">
        <v>12776</v>
      </c>
      <c r="G407" s="1290"/>
    </row>
    <row r="408" spans="1:7">
      <c r="A408" s="1132" t="s">
        <v>12763</v>
      </c>
      <c r="B408" s="785">
        <v>45536</v>
      </c>
      <c r="C408" s="785">
        <v>45597</v>
      </c>
      <c r="D408" s="786" t="s">
        <v>9465</v>
      </c>
      <c r="E408" s="1133" t="s">
        <v>12770</v>
      </c>
      <c r="F408" s="1134" t="s">
        <v>12777</v>
      </c>
      <c r="G408" s="1290"/>
    </row>
    <row r="409" spans="1:7">
      <c r="A409" s="1132" t="s">
        <v>12764</v>
      </c>
      <c r="B409" s="785">
        <v>45566</v>
      </c>
      <c r="C409" s="785">
        <v>45627</v>
      </c>
      <c r="D409" s="786" t="s">
        <v>10473</v>
      </c>
      <c r="E409" s="1133" t="s">
        <v>12771</v>
      </c>
      <c r="F409" s="1134" t="s">
        <v>12779</v>
      </c>
      <c r="G409" s="1290"/>
    </row>
    <row r="410" spans="1:7">
      <c r="A410" s="1132" t="s">
        <v>12765</v>
      </c>
      <c r="B410" s="785">
        <v>45566</v>
      </c>
      <c r="C410" s="785">
        <v>45627</v>
      </c>
      <c r="D410" s="786" t="s">
        <v>9465</v>
      </c>
      <c r="E410" s="1133" t="s">
        <v>12772</v>
      </c>
      <c r="F410" s="1134" t="s">
        <v>12778</v>
      </c>
      <c r="G410" s="1290"/>
    </row>
    <row r="411" spans="1:7">
      <c r="A411" s="1132" t="s">
        <v>12766</v>
      </c>
      <c r="B411" s="785">
        <v>45597</v>
      </c>
      <c r="C411" s="785">
        <v>45658</v>
      </c>
      <c r="D411" s="786" t="s">
        <v>9465</v>
      </c>
      <c r="E411" s="1133" t="s">
        <v>12773</v>
      </c>
      <c r="F411" s="1134" t="s">
        <v>12780</v>
      </c>
      <c r="G411" s="1290"/>
    </row>
    <row r="412" spans="1:7">
      <c r="A412" s="1132" t="s">
        <v>12767</v>
      </c>
      <c r="B412" s="785">
        <v>45597</v>
      </c>
      <c r="C412" s="785">
        <v>45658</v>
      </c>
      <c r="D412" s="786" t="s">
        <v>9465</v>
      </c>
      <c r="E412" s="1133" t="s">
        <v>12774</v>
      </c>
      <c r="F412" s="1134" t="s">
        <v>12781</v>
      </c>
      <c r="G412" s="1290"/>
    </row>
    <row r="413" spans="1:7">
      <c r="A413" s="1132" t="s">
        <v>12768</v>
      </c>
      <c r="B413" s="785">
        <v>45627</v>
      </c>
      <c r="C413" s="785">
        <v>45689</v>
      </c>
      <c r="D413" s="786" t="s">
        <v>10473</v>
      </c>
      <c r="E413" s="1133" t="s">
        <v>12775</v>
      </c>
      <c r="F413" s="1134" t="s">
        <v>12782</v>
      </c>
      <c r="G413" s="1290"/>
    </row>
    <row r="414" spans="1:7">
      <c r="A414" s="1135" t="s">
        <v>12783</v>
      </c>
      <c r="B414" s="769">
        <v>45658</v>
      </c>
      <c r="C414" s="769">
        <v>45717</v>
      </c>
      <c r="D414" s="770" t="s">
        <v>9465</v>
      </c>
      <c r="E414" s="1137" t="s">
        <v>12785</v>
      </c>
      <c r="F414" s="1140" t="s">
        <v>12788</v>
      </c>
      <c r="G414" s="1285" t="s">
        <v>13369</v>
      </c>
    </row>
    <row r="415" spans="1:7" ht="30">
      <c r="A415" s="1136" t="s">
        <v>12784</v>
      </c>
      <c r="B415" s="773">
        <v>45658</v>
      </c>
      <c r="C415" s="773">
        <v>45717</v>
      </c>
      <c r="D415" s="774" t="s">
        <v>9465</v>
      </c>
      <c r="E415" s="1138" t="s">
        <v>12786</v>
      </c>
      <c r="F415" s="1139" t="s">
        <v>12787</v>
      </c>
      <c r="G415" s="1280"/>
    </row>
    <row r="416" spans="1:7">
      <c r="A416" s="1136" t="s">
        <v>12823</v>
      </c>
      <c r="B416" s="773">
        <v>45689</v>
      </c>
      <c r="C416" s="773">
        <v>45748</v>
      </c>
      <c r="D416" s="774" t="s">
        <v>9560</v>
      </c>
      <c r="E416" s="775" t="s">
        <v>12797</v>
      </c>
      <c r="F416" s="1139" t="s">
        <v>12818</v>
      </c>
      <c r="G416" s="1280"/>
    </row>
    <row r="417" spans="1:7">
      <c r="A417" s="1136" t="s">
        <v>12824</v>
      </c>
      <c r="B417" s="773">
        <v>45689</v>
      </c>
      <c r="C417" s="773">
        <v>45748</v>
      </c>
      <c r="D417" s="1139" t="s">
        <v>12821</v>
      </c>
      <c r="E417" s="775" t="s">
        <v>12798</v>
      </c>
      <c r="F417" s="774" t="s">
        <v>12808</v>
      </c>
      <c r="G417" s="1280"/>
    </row>
    <row r="418" spans="1:7">
      <c r="A418" s="1136" t="s">
        <v>12825</v>
      </c>
      <c r="B418" s="773">
        <v>45717</v>
      </c>
      <c r="C418" s="773">
        <v>45778</v>
      </c>
      <c r="D418" s="1139" t="s">
        <v>12821</v>
      </c>
      <c r="E418" s="775" t="s">
        <v>12799</v>
      </c>
      <c r="F418" s="774" t="s">
        <v>12809</v>
      </c>
      <c r="G418" s="1280"/>
    </row>
    <row r="419" spans="1:7">
      <c r="A419" s="1136" t="s">
        <v>12826</v>
      </c>
      <c r="B419" s="773">
        <v>45717</v>
      </c>
      <c r="C419" s="773">
        <v>45778</v>
      </c>
      <c r="D419" s="1139" t="s">
        <v>12821</v>
      </c>
      <c r="E419" s="775" t="s">
        <v>12800</v>
      </c>
      <c r="F419" s="774" t="s">
        <v>12810</v>
      </c>
      <c r="G419" s="1280"/>
    </row>
    <row r="420" spans="1:7">
      <c r="A420" s="1136" t="s">
        <v>12827</v>
      </c>
      <c r="B420" s="773">
        <v>45748</v>
      </c>
      <c r="C420" s="773">
        <v>45809</v>
      </c>
      <c r="D420" s="1139" t="s">
        <v>12822</v>
      </c>
      <c r="E420" s="775" t="s">
        <v>12801</v>
      </c>
      <c r="F420" s="774" t="s">
        <v>12811</v>
      </c>
      <c r="G420" s="1280"/>
    </row>
    <row r="421" spans="1:7">
      <c r="A421" s="1136" t="s">
        <v>12828</v>
      </c>
      <c r="B421" s="773">
        <v>45748</v>
      </c>
      <c r="C421" s="773">
        <v>45809</v>
      </c>
      <c r="D421" s="1139" t="s">
        <v>12821</v>
      </c>
      <c r="E421" s="775" t="s">
        <v>12802</v>
      </c>
      <c r="F421" s="774" t="s">
        <v>12812</v>
      </c>
      <c r="G421" s="1280"/>
    </row>
    <row r="422" spans="1:7">
      <c r="A422" s="1136" t="s">
        <v>12829</v>
      </c>
      <c r="B422" s="773">
        <v>45778</v>
      </c>
      <c r="C422" s="773">
        <v>45839</v>
      </c>
      <c r="D422" s="1139" t="s">
        <v>12821</v>
      </c>
      <c r="E422" s="775" t="s">
        <v>12803</v>
      </c>
      <c r="F422" s="774" t="s">
        <v>12813</v>
      </c>
      <c r="G422" s="1280"/>
    </row>
    <row r="423" spans="1:7" ht="30">
      <c r="A423" s="1136" t="s">
        <v>12830</v>
      </c>
      <c r="B423" s="773">
        <v>45809</v>
      </c>
      <c r="C423" s="773">
        <v>45870</v>
      </c>
      <c r="D423" s="1139" t="s">
        <v>12821</v>
      </c>
      <c r="E423" s="775" t="s">
        <v>12804</v>
      </c>
      <c r="F423" s="774" t="s">
        <v>12814</v>
      </c>
      <c r="G423" s="1280"/>
    </row>
    <row r="424" spans="1:7">
      <c r="A424" s="1136" t="s">
        <v>12831</v>
      </c>
      <c r="B424" s="773">
        <v>45809</v>
      </c>
      <c r="C424" s="773">
        <v>45870</v>
      </c>
      <c r="D424" s="1139" t="s">
        <v>12821</v>
      </c>
      <c r="E424" s="775" t="s">
        <v>12805</v>
      </c>
      <c r="F424" s="774" t="s">
        <v>12815</v>
      </c>
      <c r="G424" s="1280"/>
    </row>
    <row r="425" spans="1:7" ht="30">
      <c r="A425" s="1136" t="s">
        <v>12884</v>
      </c>
      <c r="B425" s="773">
        <v>45839</v>
      </c>
      <c r="C425" s="773">
        <v>45901</v>
      </c>
      <c r="D425" s="1139" t="s">
        <v>12900</v>
      </c>
      <c r="E425" s="1138" t="s">
        <v>12820</v>
      </c>
      <c r="F425" s="1139" t="s">
        <v>12819</v>
      </c>
      <c r="G425" s="1280"/>
    </row>
    <row r="426" spans="1:7">
      <c r="A426" s="1136" t="s">
        <v>12832</v>
      </c>
      <c r="B426" s="773">
        <v>45839</v>
      </c>
      <c r="C426" s="773">
        <v>45901</v>
      </c>
      <c r="D426" s="1139" t="s">
        <v>12821</v>
      </c>
      <c r="E426" s="775" t="s">
        <v>12806</v>
      </c>
      <c r="F426" s="774" t="s">
        <v>12816</v>
      </c>
      <c r="G426" s="1280"/>
    </row>
    <row r="427" spans="1:7">
      <c r="A427" s="1136" t="s">
        <v>12885</v>
      </c>
      <c r="B427" s="773">
        <v>45870</v>
      </c>
      <c r="C427" s="1191">
        <v>45931</v>
      </c>
      <c r="D427" s="1139" t="s">
        <v>12821</v>
      </c>
      <c r="E427" s="775" t="s">
        <v>12891</v>
      </c>
      <c r="F427" s="774" t="s">
        <v>12815</v>
      </c>
      <c r="G427" s="1280"/>
    </row>
    <row r="428" spans="1:7">
      <c r="A428" s="1136" t="s">
        <v>12886</v>
      </c>
      <c r="B428" s="773">
        <v>45870</v>
      </c>
      <c r="C428" s="1191">
        <v>45931</v>
      </c>
      <c r="D428" s="1139" t="s">
        <v>12821</v>
      </c>
      <c r="E428" s="775" t="s">
        <v>12807</v>
      </c>
      <c r="F428" s="774" t="s">
        <v>12817</v>
      </c>
      <c r="G428" s="1280"/>
    </row>
    <row r="429" spans="1:7">
      <c r="A429" s="1136" t="s">
        <v>12887</v>
      </c>
      <c r="B429" s="773">
        <v>45901</v>
      </c>
      <c r="C429" s="773">
        <v>45962</v>
      </c>
      <c r="D429" s="1139" t="s">
        <v>12821</v>
      </c>
      <c r="E429" s="775" t="s">
        <v>12892</v>
      </c>
      <c r="F429" s="1139" t="s">
        <v>12899</v>
      </c>
      <c r="G429" s="1280"/>
    </row>
    <row r="430" spans="1:7">
      <c r="A430" s="1136" t="s">
        <v>12888</v>
      </c>
      <c r="B430" s="773">
        <v>45901</v>
      </c>
      <c r="C430" s="773">
        <v>45962</v>
      </c>
      <c r="D430" s="1139" t="s">
        <v>12821</v>
      </c>
      <c r="E430" s="775" t="s">
        <v>12893</v>
      </c>
      <c r="F430" s="774" t="s">
        <v>12898</v>
      </c>
      <c r="G430" s="1280"/>
    </row>
    <row r="431" spans="1:7">
      <c r="A431" s="1136" t="s">
        <v>12889</v>
      </c>
      <c r="B431" s="773">
        <v>45931</v>
      </c>
      <c r="C431" s="773">
        <v>45992</v>
      </c>
      <c r="D431" s="1139" t="s">
        <v>12821</v>
      </c>
      <c r="E431" s="775" t="s">
        <v>12895</v>
      </c>
      <c r="F431" s="774" t="s">
        <v>12896</v>
      </c>
      <c r="G431" s="1280"/>
    </row>
    <row r="432" spans="1:7">
      <c r="A432" s="1136" t="s">
        <v>12890</v>
      </c>
      <c r="B432" s="773">
        <v>45931</v>
      </c>
      <c r="C432" s="773">
        <v>45992</v>
      </c>
      <c r="D432" s="774" t="s">
        <v>12822</v>
      </c>
      <c r="E432" s="775" t="s">
        <v>12894</v>
      </c>
      <c r="F432" s="774" t="s">
        <v>12897</v>
      </c>
      <c r="G432" s="1280"/>
    </row>
    <row r="433" spans="1:7">
      <c r="A433" s="1136" t="s">
        <v>13323</v>
      </c>
      <c r="B433" s="773">
        <v>45962</v>
      </c>
      <c r="C433" s="773">
        <v>46023</v>
      </c>
      <c r="D433" s="1139" t="s">
        <v>13327</v>
      </c>
      <c r="E433" s="1138" t="s">
        <v>13328</v>
      </c>
      <c r="F433" s="1139" t="s">
        <v>13330</v>
      </c>
      <c r="G433" s="1280"/>
    </row>
    <row r="434" spans="1:7" ht="30">
      <c r="A434" s="1136" t="s">
        <v>13324</v>
      </c>
      <c r="B434" s="773">
        <v>45962</v>
      </c>
      <c r="C434" s="773">
        <v>46023</v>
      </c>
      <c r="D434" s="1139" t="s">
        <v>13327</v>
      </c>
      <c r="E434" s="1138" t="s">
        <v>13329</v>
      </c>
      <c r="F434" s="1139" t="s">
        <v>13331</v>
      </c>
      <c r="G434" s="1280"/>
    </row>
    <row r="435" spans="1:7" ht="30">
      <c r="A435" s="1136" t="s">
        <v>13325</v>
      </c>
      <c r="B435" s="773">
        <v>45992</v>
      </c>
      <c r="C435" s="773">
        <v>46054</v>
      </c>
      <c r="D435" s="1139" t="s">
        <v>13327</v>
      </c>
      <c r="E435" s="1138" t="s">
        <v>13332</v>
      </c>
      <c r="F435" s="1139" t="s">
        <v>13335</v>
      </c>
      <c r="G435" s="1280"/>
    </row>
    <row r="436" spans="1:7" ht="30">
      <c r="A436" s="1136" t="s">
        <v>13326</v>
      </c>
      <c r="B436" s="773">
        <v>45992</v>
      </c>
      <c r="C436" s="773">
        <v>46054</v>
      </c>
      <c r="D436" s="1139" t="s">
        <v>13327</v>
      </c>
      <c r="E436" s="1138" t="s">
        <v>13333</v>
      </c>
      <c r="F436" s="1139" t="s">
        <v>13334</v>
      </c>
      <c r="G436" s="1280"/>
    </row>
    <row r="437" spans="1:7" ht="15" customHeight="1">
      <c r="A437" s="780"/>
      <c r="B437" s="781"/>
      <c r="C437" s="781"/>
      <c r="D437" s="782"/>
      <c r="E437" s="783"/>
      <c r="F437" s="782"/>
      <c r="G437" s="1289"/>
    </row>
    <row r="438" spans="1:7">
      <c r="A438" s="784"/>
      <c r="B438" s="785"/>
      <c r="C438" s="785"/>
      <c r="D438" s="786"/>
      <c r="E438" s="787"/>
      <c r="F438" s="786"/>
      <c r="G438" s="1290"/>
    </row>
    <row r="439" spans="1:7">
      <c r="A439" s="784"/>
      <c r="B439" s="785"/>
      <c r="C439" s="785"/>
      <c r="D439" s="786"/>
      <c r="E439" s="787"/>
      <c r="F439" s="786"/>
      <c r="G439" s="1290"/>
    </row>
    <row r="440" spans="1:7">
      <c r="A440" s="784"/>
      <c r="B440" s="785"/>
      <c r="C440" s="785"/>
      <c r="D440" s="786"/>
      <c r="E440" s="787"/>
      <c r="F440" s="786"/>
      <c r="G440" s="1290"/>
    </row>
    <row r="441" spans="1:7">
      <c r="A441" s="784"/>
      <c r="B441" s="785"/>
      <c r="C441" s="785"/>
      <c r="D441" s="786"/>
      <c r="E441" s="787"/>
      <c r="F441" s="786"/>
      <c r="G441" s="1290"/>
    </row>
    <row r="442" spans="1:7">
      <c r="A442" s="784"/>
      <c r="B442" s="785"/>
      <c r="C442" s="785"/>
      <c r="D442" s="786"/>
      <c r="E442" s="787"/>
      <c r="F442" s="786"/>
      <c r="G442" s="1290"/>
    </row>
    <row r="443" spans="1:7">
      <c r="A443" s="784"/>
      <c r="B443" s="785"/>
      <c r="C443" s="785"/>
      <c r="D443" s="786"/>
      <c r="E443" s="787"/>
      <c r="F443" s="786"/>
      <c r="G443" s="1290"/>
    </row>
    <row r="444" spans="1:7">
      <c r="A444" s="784"/>
      <c r="B444" s="785"/>
      <c r="C444" s="785"/>
      <c r="D444" s="786"/>
      <c r="E444" s="787"/>
      <c r="F444" s="786"/>
      <c r="G444" s="1290"/>
    </row>
    <row r="445" spans="1:7">
      <c r="A445" s="784"/>
      <c r="B445" s="785"/>
      <c r="C445" s="785"/>
      <c r="D445" s="786"/>
      <c r="E445" s="787"/>
      <c r="F445" s="786"/>
      <c r="G445" s="1290"/>
    </row>
    <row r="446" spans="1:7">
      <c r="A446" s="784"/>
      <c r="B446" s="785"/>
      <c r="C446" s="785"/>
      <c r="D446" s="786"/>
      <c r="E446" s="787"/>
      <c r="F446" s="786"/>
      <c r="G446" s="1290"/>
    </row>
    <row r="447" spans="1:7">
      <c r="A447" s="784"/>
      <c r="B447" s="785"/>
      <c r="C447" s="785"/>
      <c r="D447" s="786"/>
      <c r="E447" s="787"/>
      <c r="F447" s="786"/>
      <c r="G447" s="1290"/>
    </row>
    <row r="448" spans="1:7">
      <c r="A448" s="784"/>
      <c r="B448" s="785"/>
      <c r="C448" s="785"/>
      <c r="D448" s="786"/>
      <c r="E448" s="787"/>
      <c r="F448" s="786"/>
      <c r="G448" s="1290"/>
    </row>
    <row r="449" spans="1:7">
      <c r="A449" s="784"/>
      <c r="B449" s="785"/>
      <c r="C449" s="785"/>
      <c r="D449" s="786"/>
      <c r="E449" s="787"/>
      <c r="F449" s="786"/>
      <c r="G449" s="1290"/>
    </row>
    <row r="450" spans="1:7">
      <c r="A450" s="784"/>
      <c r="B450" s="785"/>
      <c r="C450" s="785"/>
      <c r="D450" s="786"/>
      <c r="E450" s="787"/>
      <c r="F450" s="786"/>
      <c r="G450" s="1290"/>
    </row>
    <row r="451" spans="1:7">
      <c r="A451" s="784"/>
      <c r="B451" s="785"/>
      <c r="C451" s="785"/>
      <c r="D451" s="786"/>
      <c r="E451" s="787"/>
      <c r="F451" s="786"/>
      <c r="G451" s="1290"/>
    </row>
    <row r="452" spans="1:7">
      <c r="A452" s="1132"/>
      <c r="B452" s="785"/>
      <c r="C452" s="785"/>
      <c r="D452" s="786"/>
      <c r="E452" s="1133"/>
      <c r="F452" s="1134"/>
      <c r="G452" s="1290"/>
    </row>
    <row r="453" spans="1:7">
      <c r="A453" s="1132"/>
      <c r="B453" s="785"/>
      <c r="C453" s="785"/>
      <c r="D453" s="786"/>
      <c r="E453" s="1133"/>
      <c r="F453" s="1134"/>
      <c r="G453" s="1290"/>
    </row>
    <row r="454" spans="1:7">
      <c r="A454" s="1132"/>
      <c r="B454" s="785"/>
      <c r="C454" s="785"/>
      <c r="D454" s="786"/>
      <c r="E454" s="1133"/>
      <c r="F454" s="1134"/>
      <c r="G454" s="1290"/>
    </row>
    <row r="455" spans="1:7">
      <c r="A455" s="1132"/>
      <c r="B455" s="785"/>
      <c r="C455" s="785"/>
      <c r="D455" s="786"/>
      <c r="E455" s="1133"/>
      <c r="F455" s="1134"/>
      <c r="G455" s="1290"/>
    </row>
    <row r="456" spans="1:7">
      <c r="A456" s="1132"/>
      <c r="B456" s="785"/>
      <c r="C456" s="785"/>
      <c r="D456" s="786"/>
      <c r="E456" s="1133"/>
      <c r="F456" s="1134"/>
      <c r="G456" s="1290"/>
    </row>
    <row r="457" spans="1:7">
      <c r="A457" s="1132"/>
      <c r="B457" s="785"/>
      <c r="C457" s="785"/>
      <c r="D457" s="786"/>
      <c r="E457" s="1133"/>
      <c r="F457" s="1134"/>
      <c r="G457" s="1290"/>
    </row>
    <row r="458" spans="1:7">
      <c r="A458" s="1210"/>
      <c r="B458" s="789"/>
      <c r="C458" s="789"/>
      <c r="D458" s="790"/>
      <c r="E458" s="1211"/>
      <c r="F458" s="1212"/>
      <c r="G458" s="1291"/>
    </row>
  </sheetData>
  <autoFilter ref="A2:G413" xr:uid="{95098082-45E1-4285-B2D7-198E4E3FC15A}"/>
  <mergeCells count="20">
    <mergeCell ref="G321:G344"/>
    <mergeCell ref="G345:G367"/>
    <mergeCell ref="G368:G391"/>
    <mergeCell ref="G437:G458"/>
    <mergeCell ref="G414:G436"/>
    <mergeCell ref="G392:G413"/>
    <mergeCell ref="G3:G15"/>
    <mergeCell ref="G16:G38"/>
    <mergeCell ref="G39:G62"/>
    <mergeCell ref="G63:G84"/>
    <mergeCell ref="G85:G107"/>
    <mergeCell ref="G275:G297"/>
    <mergeCell ref="G298:G320"/>
    <mergeCell ref="G108:G130"/>
    <mergeCell ref="G131:G154"/>
    <mergeCell ref="G155:G178"/>
    <mergeCell ref="G179:G202"/>
    <mergeCell ref="G203:G226"/>
    <mergeCell ref="G251:G274"/>
    <mergeCell ref="G227:G250"/>
  </mergeCells>
  <phoneticPr fontId="6"/>
  <hyperlinks>
    <hyperlink ref="G1" location="INDEX!A1" display="INDEXに戻る" xr:uid="{59229D86-8A1E-40FA-A597-13C2E0B2823A}"/>
    <hyperlink ref="E1" r:id="rId1" xr:uid="{2121C510-889B-4547-88E1-9ABD0BB3B104}"/>
  </hyperlinks>
  <pageMargins left="0.7" right="0.7" top="0.75" bottom="0.75" header="0.3" footer="0.3"/>
  <pageSetup paperSize="8" scale="78" fitToHeight="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Y221"/>
  <sheetViews>
    <sheetView zoomScale="90" zoomScaleNormal="90" workbookViewId="0">
      <pane xSplit="2" ySplit="2" topLeftCell="C149" activePane="bottomRight" state="frozen"/>
      <selection activeCell="F1" sqref="F1"/>
      <selection pane="topRight" activeCell="F1" sqref="F1"/>
      <selection pane="bottomLeft" activeCell="F1" sqref="F1"/>
      <selection pane="bottomRight"/>
    </sheetView>
  </sheetViews>
  <sheetFormatPr defaultColWidth="9" defaultRowHeight="15" outlineLevelRow="1"/>
  <cols>
    <col min="1" max="1" width="8" style="329" bestFit="1" customWidth="1"/>
    <col min="2" max="2" width="13.5" style="329" bestFit="1" customWidth="1"/>
    <col min="3" max="6" width="15.625" style="329" customWidth="1"/>
    <col min="7" max="7" width="2.625" style="329" customWidth="1"/>
    <col min="8" max="11" width="15.625" style="329" customWidth="1"/>
    <col min="12" max="12" width="2.625" style="329" customWidth="1"/>
    <col min="13" max="13" width="8" style="329" bestFit="1" customWidth="1"/>
    <col min="14" max="14" width="6.875" style="329" bestFit="1" customWidth="1"/>
    <col min="15" max="18" width="15.625" style="329" customWidth="1"/>
    <col min="19" max="22" width="9.125" style="329" customWidth="1"/>
    <col min="23" max="43" width="9.625" style="329" customWidth="1"/>
    <col min="44" max="48" width="9.125" style="329" bestFit="1" customWidth="1"/>
    <col min="49" max="50" width="9.25" style="329" bestFit="1" customWidth="1"/>
    <col min="51" max="51" width="9.125" style="329" bestFit="1" customWidth="1"/>
    <col min="52" max="52" width="10.125" style="329" bestFit="1" customWidth="1"/>
    <col min="53" max="54" width="9.25" style="329" bestFit="1" customWidth="1"/>
    <col min="55" max="60" width="9.125" style="329" bestFit="1" customWidth="1"/>
    <col min="61" max="71" width="9" style="329"/>
    <col min="72" max="72" width="11.875" style="329" bestFit="1" customWidth="1"/>
    <col min="73" max="73" width="13.5" style="329" bestFit="1" customWidth="1"/>
    <col min="74" max="74" width="11.875" style="329" bestFit="1" customWidth="1"/>
    <col min="75" max="75" width="13.5" style="329" bestFit="1" customWidth="1"/>
    <col min="76" max="76" width="11.875" style="329" bestFit="1" customWidth="1"/>
    <col min="77" max="77" width="13.5" style="329" bestFit="1" customWidth="1"/>
    <col min="78" max="16384" width="9" style="329"/>
  </cols>
  <sheetData>
    <row r="1" spans="1:77">
      <c r="A1" s="328" t="s">
        <v>10479</v>
      </c>
      <c r="B1" s="328"/>
      <c r="F1" s="367" t="s">
        <v>119</v>
      </c>
      <c r="H1" s="329" t="s">
        <v>12431</v>
      </c>
      <c r="K1" s="367" t="s">
        <v>119</v>
      </c>
    </row>
    <row r="2" spans="1:77">
      <c r="A2" s="338" t="s">
        <v>1189</v>
      </c>
      <c r="B2" s="328" t="s">
        <v>10480</v>
      </c>
      <c r="C2" s="328" t="s">
        <v>10481</v>
      </c>
      <c r="D2" s="328" t="s">
        <v>12430</v>
      </c>
      <c r="E2" s="328" t="s">
        <v>10483</v>
      </c>
      <c r="F2" s="328" t="s">
        <v>10484</v>
      </c>
      <c r="H2" s="328" t="s">
        <v>10481</v>
      </c>
      <c r="I2" s="328" t="s">
        <v>12430</v>
      </c>
      <c r="J2" s="328" t="s">
        <v>10483</v>
      </c>
      <c r="K2" s="328" t="s">
        <v>10484</v>
      </c>
      <c r="M2" s="329" t="s">
        <v>10485</v>
      </c>
      <c r="BS2" s="330" t="s">
        <v>238</v>
      </c>
      <c r="BT2" s="328" t="s">
        <v>10486</v>
      </c>
      <c r="BU2" s="328" t="s">
        <v>10487</v>
      </c>
      <c r="BV2" s="328" t="s">
        <v>10488</v>
      </c>
      <c r="BW2" s="328" t="s">
        <v>10489</v>
      </c>
      <c r="BX2" s="328" t="s">
        <v>10490</v>
      </c>
      <c r="BY2" s="328" t="s">
        <v>10491</v>
      </c>
    </row>
    <row r="3" spans="1:77" outlineLevel="1">
      <c r="A3" s="335" t="str">
        <f t="shared" ref="A3:A34" si="0">TEXT(EDATE(B3,-3),"ggge")</f>
        <v>平成19</v>
      </c>
      <c r="B3" s="335">
        <v>39448</v>
      </c>
      <c r="C3" s="332">
        <v>209533</v>
      </c>
      <c r="D3" s="332">
        <v>888973</v>
      </c>
      <c r="E3" s="332"/>
      <c r="F3" s="332"/>
      <c r="H3" s="332"/>
      <c r="I3" s="332"/>
      <c r="J3" s="332"/>
      <c r="K3" s="332"/>
      <c r="M3" s="329" t="s">
        <v>10492</v>
      </c>
      <c r="BS3" s="330" t="s">
        <v>444</v>
      </c>
      <c r="BT3" s="328">
        <v>2533913</v>
      </c>
      <c r="BU3" s="328">
        <v>11227326</v>
      </c>
      <c r="BV3" s="328"/>
      <c r="BW3" s="328"/>
      <c r="BX3" s="328">
        <f t="shared" ref="BX3:BX12" si="1">BT3+BV3</f>
        <v>2533913</v>
      </c>
      <c r="BY3" s="328">
        <f t="shared" ref="BY3:BY12" si="2">BU3+BW3</f>
        <v>11227326</v>
      </c>
    </row>
    <row r="4" spans="1:77" outlineLevel="1">
      <c r="A4" s="336" t="str">
        <f t="shared" si="0"/>
        <v>平成19</v>
      </c>
      <c r="B4" s="336">
        <v>39479</v>
      </c>
      <c r="C4" s="333">
        <v>200467</v>
      </c>
      <c r="D4" s="333">
        <v>870788</v>
      </c>
      <c r="E4" s="333"/>
      <c r="F4" s="333"/>
      <c r="H4" s="333"/>
      <c r="I4" s="333"/>
      <c r="J4" s="333"/>
      <c r="K4" s="333"/>
      <c r="M4" s="329" t="s">
        <v>10493</v>
      </c>
      <c r="BS4" s="330" t="s">
        <v>450</v>
      </c>
      <c r="BT4" s="328">
        <v>2598926</v>
      </c>
      <c r="BU4" s="328">
        <v>10593253</v>
      </c>
      <c r="BV4" s="328"/>
      <c r="BW4" s="328"/>
      <c r="BX4" s="328">
        <f t="shared" si="1"/>
        <v>2598926</v>
      </c>
      <c r="BY4" s="328">
        <f t="shared" si="2"/>
        <v>10593253</v>
      </c>
    </row>
    <row r="5" spans="1:77" outlineLevel="1">
      <c r="A5" s="337" t="str">
        <f t="shared" si="0"/>
        <v>平成19</v>
      </c>
      <c r="B5" s="336">
        <v>39508</v>
      </c>
      <c r="C5" s="333">
        <v>199364</v>
      </c>
      <c r="D5" s="333">
        <v>906432</v>
      </c>
      <c r="E5" s="333"/>
      <c r="F5" s="333"/>
      <c r="H5" s="333"/>
      <c r="I5" s="333"/>
      <c r="J5" s="333"/>
      <c r="K5" s="333"/>
      <c r="M5" s="329" t="s">
        <v>10494</v>
      </c>
      <c r="BS5" s="330" t="s">
        <v>456</v>
      </c>
      <c r="BT5" s="328">
        <v>8220273</v>
      </c>
      <c r="BU5" s="328">
        <v>10424712</v>
      </c>
      <c r="BV5" s="328">
        <v>579867</v>
      </c>
      <c r="BW5" s="328">
        <v>12250241</v>
      </c>
      <c r="BX5" s="328">
        <f t="shared" si="1"/>
        <v>8800140</v>
      </c>
      <c r="BY5" s="328">
        <f t="shared" si="2"/>
        <v>22674953</v>
      </c>
    </row>
    <row r="6" spans="1:77" outlineLevel="1">
      <c r="A6" s="748" t="str">
        <f t="shared" si="0"/>
        <v>平成20</v>
      </c>
      <c r="B6" s="335">
        <v>39539</v>
      </c>
      <c r="C6" s="593">
        <v>227481</v>
      </c>
      <c r="D6" s="593">
        <v>1181737</v>
      </c>
      <c r="E6" s="593"/>
      <c r="F6" s="593"/>
      <c r="H6" s="1082"/>
      <c r="I6" s="1082"/>
      <c r="J6" s="1082"/>
      <c r="K6" s="1082"/>
      <c r="M6" s="329" t="s">
        <v>10495</v>
      </c>
      <c r="BS6" s="330" t="s">
        <v>10496</v>
      </c>
      <c r="BT6" s="328">
        <v>3131092</v>
      </c>
      <c r="BU6" s="328">
        <v>9202208</v>
      </c>
      <c r="BV6" s="328">
        <v>897798</v>
      </c>
      <c r="BW6" s="328">
        <v>17406074</v>
      </c>
      <c r="BX6" s="328">
        <f t="shared" si="1"/>
        <v>4028890</v>
      </c>
      <c r="BY6" s="328">
        <f t="shared" si="2"/>
        <v>26608282</v>
      </c>
    </row>
    <row r="7" spans="1:77" outlineLevel="1">
      <c r="A7" s="748" t="str">
        <f t="shared" si="0"/>
        <v>平成20</v>
      </c>
      <c r="B7" s="336">
        <v>39569</v>
      </c>
      <c r="C7" s="594">
        <v>237597</v>
      </c>
      <c r="D7" s="594">
        <v>1079276</v>
      </c>
      <c r="E7" s="594"/>
      <c r="F7" s="594"/>
      <c r="H7" s="1083"/>
      <c r="I7" s="1083"/>
      <c r="J7" s="1083"/>
      <c r="K7" s="1083"/>
      <c r="BS7" s="330" t="s">
        <v>467</v>
      </c>
      <c r="BT7" s="331">
        <v>2902907</v>
      </c>
      <c r="BU7" s="331">
        <v>8895432</v>
      </c>
      <c r="BV7" s="328">
        <v>1082702</v>
      </c>
      <c r="BW7" s="328">
        <v>19553785</v>
      </c>
      <c r="BX7" s="328">
        <f t="shared" si="1"/>
        <v>3985609</v>
      </c>
      <c r="BY7" s="328">
        <f t="shared" si="2"/>
        <v>28449217</v>
      </c>
    </row>
    <row r="8" spans="1:77" outlineLevel="1">
      <c r="A8" s="748" t="str">
        <f t="shared" si="0"/>
        <v>平成20</v>
      </c>
      <c r="B8" s="336">
        <v>39600</v>
      </c>
      <c r="C8" s="594">
        <v>247153</v>
      </c>
      <c r="D8" s="594">
        <v>1019391</v>
      </c>
      <c r="E8" s="594"/>
      <c r="F8" s="594"/>
      <c r="H8" s="1083"/>
      <c r="I8" s="1083"/>
      <c r="J8" s="1083"/>
      <c r="K8" s="1083"/>
      <c r="M8" s="343" t="s">
        <v>1189</v>
      </c>
      <c r="N8" s="344"/>
      <c r="O8" s="328" t="s">
        <v>10481</v>
      </c>
      <c r="P8" s="328" t="s">
        <v>10482</v>
      </c>
      <c r="Q8" s="328" t="s">
        <v>10483</v>
      </c>
      <c r="R8" s="328" t="s">
        <v>10484</v>
      </c>
      <c r="BS8" s="330" t="s">
        <v>10497</v>
      </c>
      <c r="BT8" s="328">
        <v>3441109</v>
      </c>
      <c r="BU8" s="328">
        <v>8431743</v>
      </c>
      <c r="BV8" s="328">
        <v>1218858</v>
      </c>
      <c r="BW8" s="328">
        <v>20332429</v>
      </c>
      <c r="BX8" s="328">
        <f t="shared" si="1"/>
        <v>4659967</v>
      </c>
      <c r="BY8" s="328">
        <f t="shared" si="2"/>
        <v>28764172</v>
      </c>
    </row>
    <row r="9" spans="1:77" outlineLevel="1">
      <c r="A9" s="748" t="str">
        <f t="shared" si="0"/>
        <v>平成20</v>
      </c>
      <c r="B9" s="336">
        <v>39630</v>
      </c>
      <c r="C9" s="594">
        <v>222373</v>
      </c>
      <c r="D9" s="594">
        <v>921205</v>
      </c>
      <c r="E9" s="594"/>
      <c r="F9" s="594"/>
      <c r="H9" s="1083"/>
      <c r="I9" s="1083"/>
      <c r="J9" s="1083"/>
      <c r="K9" s="1083"/>
      <c r="M9" s="332" t="s">
        <v>1333</v>
      </c>
      <c r="N9" s="340">
        <v>2008</v>
      </c>
      <c r="O9" s="332">
        <f t="shared" ref="O9:O23" si="3">SUMIF($A:$A,$M9,C:C)</f>
        <v>2516159</v>
      </c>
      <c r="P9" s="332">
        <f t="shared" ref="P9:P23" si="4">SUMIF($A:$A,$M9,D:D)</f>
        <v>11099360</v>
      </c>
      <c r="Q9" s="332">
        <f t="shared" ref="Q9:Q23" si="5">SUMIF($A:$A,$M9,E:E)</f>
        <v>0</v>
      </c>
      <c r="R9" s="332">
        <f>_xlfn.MAXIFS($F:$F,$A:$A,$M9)</f>
        <v>269066</v>
      </c>
      <c r="BS9" s="330" t="s">
        <v>479</v>
      </c>
      <c r="BT9" s="328">
        <v>4033482</v>
      </c>
      <c r="BU9" s="328">
        <v>6693330</v>
      </c>
      <c r="BV9" s="328">
        <v>1586893</v>
      </c>
      <c r="BW9" s="328">
        <v>27313634</v>
      </c>
      <c r="BX9" s="328">
        <f t="shared" si="1"/>
        <v>5620375</v>
      </c>
      <c r="BY9" s="328">
        <f t="shared" si="2"/>
        <v>34006964</v>
      </c>
    </row>
    <row r="10" spans="1:77" outlineLevel="1">
      <c r="A10" s="748" t="str">
        <f t="shared" si="0"/>
        <v>平成20</v>
      </c>
      <c r="B10" s="336">
        <v>39661</v>
      </c>
      <c r="C10" s="594">
        <v>184503</v>
      </c>
      <c r="D10" s="594">
        <v>850024</v>
      </c>
      <c r="E10" s="594"/>
      <c r="F10" s="594"/>
      <c r="H10" s="1083"/>
      <c r="I10" s="1083"/>
      <c r="J10" s="1083"/>
      <c r="K10" s="1083"/>
      <c r="M10" s="333" t="s">
        <v>1335</v>
      </c>
      <c r="N10" s="341">
        <v>2009</v>
      </c>
      <c r="O10" s="333">
        <f t="shared" si="3"/>
        <v>4258360</v>
      </c>
      <c r="P10" s="333">
        <f t="shared" si="4"/>
        <v>10996667</v>
      </c>
      <c r="Q10" s="333">
        <f t="shared" si="5"/>
        <v>272750</v>
      </c>
      <c r="R10" s="333">
        <f t="shared" ref="R10:R21" si="6">IF(Q10=0,0,_xlfn.MAXIFS($F:$F,$A:$A,$M10)-R9)</f>
        <v>631499</v>
      </c>
      <c r="BS10" s="330" t="s">
        <v>484</v>
      </c>
      <c r="BT10" s="328">
        <v>3998862</v>
      </c>
      <c r="BU10" s="328">
        <v>7053974</v>
      </c>
      <c r="BV10" s="328">
        <v>1923904</v>
      </c>
      <c r="BW10" s="328">
        <v>26768752</v>
      </c>
      <c r="BX10" s="328">
        <f t="shared" si="1"/>
        <v>5922766</v>
      </c>
      <c r="BY10" s="328">
        <f t="shared" si="2"/>
        <v>33822726</v>
      </c>
    </row>
    <row r="11" spans="1:77" outlineLevel="1">
      <c r="A11" s="748" t="str">
        <f t="shared" si="0"/>
        <v>平成20</v>
      </c>
      <c r="B11" s="336">
        <v>39692</v>
      </c>
      <c r="C11" s="594">
        <v>216083</v>
      </c>
      <c r="D11" s="594">
        <v>1014396</v>
      </c>
      <c r="E11" s="594"/>
      <c r="F11" s="594">
        <v>133678</v>
      </c>
      <c r="H11" s="1083"/>
      <c r="I11" s="1083"/>
      <c r="J11" s="1083"/>
      <c r="K11" s="1083"/>
      <c r="M11" s="333" t="s">
        <v>1337</v>
      </c>
      <c r="N11" s="341">
        <v>2010</v>
      </c>
      <c r="O11" s="333">
        <f t="shared" si="3"/>
        <v>7497932</v>
      </c>
      <c r="P11" s="333">
        <f t="shared" si="4"/>
        <v>10863443</v>
      </c>
      <c r="Q11" s="333">
        <f t="shared" si="5"/>
        <v>668877</v>
      </c>
      <c r="R11" s="333">
        <f t="shared" si="6"/>
        <v>776933</v>
      </c>
      <c r="BS11" s="330" t="s">
        <v>489</v>
      </c>
      <c r="BT11" s="328">
        <v>3240145</v>
      </c>
      <c r="BU11" s="328">
        <v>8767468</v>
      </c>
      <c r="BV11" s="328">
        <v>4434049</v>
      </c>
      <c r="BW11" s="328">
        <v>21995533</v>
      </c>
      <c r="BX11" s="328">
        <f t="shared" si="1"/>
        <v>7674194</v>
      </c>
      <c r="BY11" s="328">
        <f t="shared" si="2"/>
        <v>30763001</v>
      </c>
    </row>
    <row r="12" spans="1:77" outlineLevel="1">
      <c r="A12" s="748" t="str">
        <f t="shared" si="0"/>
        <v>平成20</v>
      </c>
      <c r="B12" s="336">
        <v>39722</v>
      </c>
      <c r="C12" s="594">
        <v>215601</v>
      </c>
      <c r="D12" s="594">
        <v>902587</v>
      </c>
      <c r="E12" s="594"/>
      <c r="F12" s="594">
        <v>148611</v>
      </c>
      <c r="H12" s="1083"/>
      <c r="I12" s="1083"/>
      <c r="J12" s="1083"/>
      <c r="K12" s="1083"/>
      <c r="M12" s="333" t="s">
        <v>1340</v>
      </c>
      <c r="N12" s="341">
        <v>2011</v>
      </c>
      <c r="O12" s="333">
        <f t="shared" si="3"/>
        <v>3087751</v>
      </c>
      <c r="P12" s="333">
        <f t="shared" si="4"/>
        <v>8971333</v>
      </c>
      <c r="Q12" s="333">
        <f t="shared" si="5"/>
        <v>972249</v>
      </c>
      <c r="R12" s="333">
        <f t="shared" si="6"/>
        <v>1351117</v>
      </c>
      <c r="BS12" s="330" t="s">
        <v>493</v>
      </c>
      <c r="BT12" s="328"/>
      <c r="BU12" s="328"/>
      <c r="BV12" s="328"/>
      <c r="BW12" s="328"/>
      <c r="BX12" s="328">
        <f t="shared" si="1"/>
        <v>0</v>
      </c>
      <c r="BY12" s="328">
        <f t="shared" si="2"/>
        <v>0</v>
      </c>
    </row>
    <row r="13" spans="1:77" outlineLevel="1">
      <c r="A13" s="748" t="str">
        <f t="shared" si="0"/>
        <v>平成20</v>
      </c>
      <c r="B13" s="336">
        <v>39753</v>
      </c>
      <c r="C13" s="594">
        <v>191848</v>
      </c>
      <c r="D13" s="594">
        <v>851434</v>
      </c>
      <c r="E13" s="594"/>
      <c r="F13" s="594">
        <v>135873</v>
      </c>
      <c r="H13" s="1083"/>
      <c r="I13" s="1083"/>
      <c r="J13" s="1083"/>
      <c r="K13" s="1083"/>
      <c r="M13" s="333" t="s">
        <v>1342</v>
      </c>
      <c r="N13" s="341">
        <v>2012</v>
      </c>
      <c r="O13" s="333">
        <f t="shared" si="3"/>
        <v>2907351</v>
      </c>
      <c r="P13" s="333">
        <f t="shared" si="4"/>
        <v>8785025</v>
      </c>
      <c r="Q13" s="333">
        <f t="shared" si="5"/>
        <v>1103464</v>
      </c>
      <c r="R13" s="333">
        <f t="shared" si="6"/>
        <v>512800</v>
      </c>
    </row>
    <row r="14" spans="1:77" outlineLevel="1">
      <c r="A14" s="748" t="str">
        <f t="shared" si="0"/>
        <v>平成20</v>
      </c>
      <c r="B14" s="336">
        <v>39783</v>
      </c>
      <c r="C14" s="594">
        <v>181910</v>
      </c>
      <c r="D14" s="594">
        <v>741083</v>
      </c>
      <c r="E14" s="594"/>
      <c r="F14" s="594">
        <v>137877</v>
      </c>
      <c r="H14" s="1083"/>
      <c r="I14" s="1083"/>
      <c r="J14" s="1083"/>
      <c r="K14" s="1083"/>
      <c r="M14" s="333" t="s">
        <v>1344</v>
      </c>
      <c r="N14" s="341">
        <v>2013</v>
      </c>
      <c r="O14" s="333">
        <f t="shared" si="3"/>
        <v>3499964</v>
      </c>
      <c r="P14" s="333">
        <f t="shared" si="4"/>
        <v>8399768</v>
      </c>
      <c r="Q14" s="333">
        <f t="shared" si="5"/>
        <v>1283030</v>
      </c>
      <c r="R14" s="333">
        <f t="shared" si="6"/>
        <v>1581603</v>
      </c>
    </row>
    <row r="15" spans="1:77" outlineLevel="1">
      <c r="A15" s="748" t="str">
        <f t="shared" si="0"/>
        <v>平成20</v>
      </c>
      <c r="B15" s="336">
        <v>39814</v>
      </c>
      <c r="C15" s="594">
        <v>200264</v>
      </c>
      <c r="D15" s="594">
        <v>883026</v>
      </c>
      <c r="E15" s="594"/>
      <c r="F15" s="594">
        <v>141651</v>
      </c>
      <c r="H15" s="1083"/>
      <c r="I15" s="1083"/>
      <c r="J15" s="1083"/>
      <c r="K15" s="1083"/>
      <c r="M15" s="333" t="s">
        <v>1346</v>
      </c>
      <c r="N15" s="341">
        <v>2014</v>
      </c>
      <c r="O15" s="333">
        <f t="shared" si="3"/>
        <v>4033482.014605619</v>
      </c>
      <c r="P15" s="333">
        <f t="shared" si="4"/>
        <v>6693330</v>
      </c>
      <c r="Q15" s="333">
        <f t="shared" si="5"/>
        <v>1586893</v>
      </c>
      <c r="R15" s="333">
        <f t="shared" si="6"/>
        <v>1133101</v>
      </c>
    </row>
    <row r="16" spans="1:77" outlineLevel="1">
      <c r="A16" s="748" t="str">
        <f t="shared" si="0"/>
        <v>平成20</v>
      </c>
      <c r="B16" s="336">
        <v>39845</v>
      </c>
      <c r="C16" s="594">
        <v>194106</v>
      </c>
      <c r="D16" s="594">
        <v>766794</v>
      </c>
      <c r="E16" s="594"/>
      <c r="F16" s="594">
        <v>134109</v>
      </c>
      <c r="H16" s="1083"/>
      <c r="I16" s="1083"/>
      <c r="J16" s="1083"/>
      <c r="K16" s="1083"/>
      <c r="M16" s="333" t="s">
        <v>1349</v>
      </c>
      <c r="N16" s="341">
        <v>2015</v>
      </c>
      <c r="O16" s="333">
        <f t="shared" si="3"/>
        <v>3998861.5507925027</v>
      </c>
      <c r="P16" s="333">
        <f t="shared" si="4"/>
        <v>7053974</v>
      </c>
      <c r="Q16" s="333">
        <f t="shared" si="5"/>
        <v>1923904</v>
      </c>
      <c r="R16" s="333">
        <f t="shared" si="6"/>
        <v>1339509</v>
      </c>
    </row>
    <row r="17" spans="1:19" outlineLevel="1">
      <c r="A17" s="749" t="str">
        <f t="shared" si="0"/>
        <v>平成20</v>
      </c>
      <c r="B17" s="337">
        <v>39873</v>
      </c>
      <c r="C17" s="595">
        <v>197240</v>
      </c>
      <c r="D17" s="595">
        <v>888407</v>
      </c>
      <c r="E17" s="595"/>
      <c r="F17" s="595">
        <v>269066</v>
      </c>
      <c r="H17" s="1084">
        <f t="shared" ref="H17" si="7">AVERAGE(C6:C17)</f>
        <v>209679.91666666666</v>
      </c>
      <c r="I17" s="1084">
        <f t="shared" ref="I17" si="8">AVERAGE(D6:D17)</f>
        <v>924946.66666666663</v>
      </c>
      <c r="J17" s="1084"/>
      <c r="K17" s="1084">
        <f t="shared" ref="K17" si="9">AVERAGE(F6:F17)</f>
        <v>157266.42857142858</v>
      </c>
      <c r="M17" s="333" t="s">
        <v>1351</v>
      </c>
      <c r="N17" s="341">
        <v>2016</v>
      </c>
      <c r="O17" s="333">
        <f t="shared" si="3"/>
        <v>3240145</v>
      </c>
      <c r="P17" s="333">
        <f t="shared" si="4"/>
        <v>8767468</v>
      </c>
      <c r="Q17" s="333">
        <f t="shared" si="5"/>
        <v>4434049</v>
      </c>
      <c r="R17" s="333">
        <f t="shared" si="6"/>
        <v>871415</v>
      </c>
    </row>
    <row r="18" spans="1:19" outlineLevel="1">
      <c r="A18" s="748" t="str">
        <f t="shared" si="0"/>
        <v>平成21</v>
      </c>
      <c r="B18" s="335">
        <v>39904</v>
      </c>
      <c r="C18" s="593">
        <v>220731</v>
      </c>
      <c r="D18" s="593">
        <v>1074150</v>
      </c>
      <c r="E18" s="593"/>
      <c r="F18" s="593">
        <v>199552</v>
      </c>
      <c r="H18" s="1082"/>
      <c r="I18" s="1082"/>
      <c r="J18" s="1082"/>
      <c r="K18" s="1082"/>
      <c r="M18" s="333" t="s">
        <v>1354</v>
      </c>
      <c r="N18" s="341">
        <v>2017</v>
      </c>
      <c r="O18" s="333">
        <f t="shared" si="3"/>
        <v>2906517</v>
      </c>
      <c r="P18" s="333">
        <f t="shared" si="4"/>
        <v>8052324</v>
      </c>
      <c r="Q18" s="333">
        <f t="shared" si="5"/>
        <v>5141180</v>
      </c>
      <c r="R18" s="333">
        <f t="shared" si="6"/>
        <v>1736923</v>
      </c>
    </row>
    <row r="19" spans="1:19" outlineLevel="1">
      <c r="A19" s="748" t="str">
        <f t="shared" si="0"/>
        <v>平成21</v>
      </c>
      <c r="B19" s="336">
        <v>39934</v>
      </c>
      <c r="C19" s="594">
        <v>215516</v>
      </c>
      <c r="D19" s="594">
        <v>893357</v>
      </c>
      <c r="E19" s="594"/>
      <c r="F19" s="594">
        <v>379149</v>
      </c>
      <c r="H19" s="1083"/>
      <c r="I19" s="1083"/>
      <c r="J19" s="1083"/>
      <c r="K19" s="1083"/>
      <c r="M19" s="333" t="s">
        <v>1356</v>
      </c>
      <c r="N19" s="341">
        <v>2018</v>
      </c>
      <c r="O19" s="333">
        <f t="shared" si="3"/>
        <v>2900125</v>
      </c>
      <c r="P19" s="333">
        <f t="shared" si="4"/>
        <v>9396761</v>
      </c>
      <c r="Q19" s="333">
        <f t="shared" si="5"/>
        <v>5795781</v>
      </c>
      <c r="R19" s="333">
        <f t="shared" si="6"/>
        <v>1112517</v>
      </c>
    </row>
    <row r="20" spans="1:19" outlineLevel="1">
      <c r="A20" s="748" t="str">
        <f t="shared" si="0"/>
        <v>平成21</v>
      </c>
      <c r="B20" s="336">
        <v>39965</v>
      </c>
      <c r="C20" s="594">
        <v>248155</v>
      </c>
      <c r="D20" s="594">
        <v>969801</v>
      </c>
      <c r="E20" s="594"/>
      <c r="F20" s="594">
        <v>485472</v>
      </c>
      <c r="H20" s="1083"/>
      <c r="I20" s="1083"/>
      <c r="J20" s="1083"/>
      <c r="K20" s="1083"/>
      <c r="M20" s="333" t="s">
        <v>1358</v>
      </c>
      <c r="N20" s="341">
        <v>2019</v>
      </c>
      <c r="O20" s="333">
        <f t="shared" si="3"/>
        <v>1740909</v>
      </c>
      <c r="P20" s="333">
        <f t="shared" si="4"/>
        <v>12853129</v>
      </c>
      <c r="Q20" s="333">
        <f t="shared" si="5"/>
        <v>4167949</v>
      </c>
      <c r="R20" s="333">
        <f t="shared" si="6"/>
        <v>2248667</v>
      </c>
    </row>
    <row r="21" spans="1:19" outlineLevel="1">
      <c r="A21" s="748" t="str">
        <f t="shared" si="0"/>
        <v>平成21</v>
      </c>
      <c r="B21" s="336">
        <v>39995</v>
      </c>
      <c r="C21" s="594">
        <v>234490</v>
      </c>
      <c r="D21" s="594">
        <v>874949</v>
      </c>
      <c r="E21" s="594">
        <v>19146</v>
      </c>
      <c r="F21" s="594">
        <v>485472</v>
      </c>
      <c r="H21" s="1083"/>
      <c r="I21" s="1083"/>
      <c r="J21" s="1083"/>
      <c r="K21" s="1083"/>
      <c r="M21" s="333" t="s">
        <v>1361</v>
      </c>
      <c r="N21" s="341">
        <v>2020</v>
      </c>
      <c r="O21" s="333">
        <f t="shared" si="3"/>
        <v>2877082</v>
      </c>
      <c r="P21" s="333">
        <f t="shared" si="4"/>
        <v>15123406</v>
      </c>
      <c r="Q21" s="333">
        <f t="shared" si="5"/>
        <v>6517585</v>
      </c>
      <c r="R21" s="333">
        <f t="shared" si="6"/>
        <v>2116408</v>
      </c>
    </row>
    <row r="22" spans="1:19" outlineLevel="1">
      <c r="A22" s="748" t="str">
        <f t="shared" si="0"/>
        <v>平成21</v>
      </c>
      <c r="B22" s="336">
        <v>40026</v>
      </c>
      <c r="C22" s="594">
        <v>214169</v>
      </c>
      <c r="D22" s="594">
        <v>853418</v>
      </c>
      <c r="E22" s="594">
        <v>18213</v>
      </c>
      <c r="F22" s="594">
        <v>538404</v>
      </c>
      <c r="H22" s="1083"/>
      <c r="I22" s="1083"/>
      <c r="J22" s="1083"/>
      <c r="K22" s="1083"/>
      <c r="M22" s="333" t="s">
        <v>1364</v>
      </c>
      <c r="N22" s="341">
        <v>2021</v>
      </c>
      <c r="O22" s="333">
        <f t="shared" si="3"/>
        <v>2815579</v>
      </c>
      <c r="P22" s="333">
        <f t="shared" si="4"/>
        <v>12118229</v>
      </c>
      <c r="Q22" s="333">
        <f t="shared" si="5"/>
        <v>1277854</v>
      </c>
      <c r="R22" s="333"/>
      <c r="S22" s="329" t="s">
        <v>10498</v>
      </c>
    </row>
    <row r="23" spans="1:19" outlineLevel="1">
      <c r="A23" s="748" t="str">
        <f t="shared" si="0"/>
        <v>平成21</v>
      </c>
      <c r="B23" s="336">
        <v>40057</v>
      </c>
      <c r="C23" s="594">
        <v>213817</v>
      </c>
      <c r="D23" s="594">
        <v>929660</v>
      </c>
      <c r="E23" s="594">
        <v>18173</v>
      </c>
      <c r="F23" s="594">
        <v>538112</v>
      </c>
      <c r="H23" s="1083"/>
      <c r="I23" s="1083"/>
      <c r="J23" s="1083"/>
      <c r="K23" s="1083"/>
      <c r="M23" s="334" t="s">
        <v>1366</v>
      </c>
      <c r="N23" s="342">
        <v>2022</v>
      </c>
      <c r="O23" s="334">
        <f t="shared" si="3"/>
        <v>2609618</v>
      </c>
      <c r="P23" s="334">
        <f t="shared" si="4"/>
        <v>10866354</v>
      </c>
      <c r="Q23" s="334">
        <f t="shared" si="5"/>
        <v>1376493</v>
      </c>
      <c r="R23" s="334">
        <f>IF(Q23=0,0,_xlfn.MAXIFS($F:$F,$A:$A,$M23)-R22)</f>
        <v>974190</v>
      </c>
    </row>
    <row r="24" spans="1:19" outlineLevel="1">
      <c r="A24" s="748" t="str">
        <f t="shared" si="0"/>
        <v>平成21</v>
      </c>
      <c r="B24" s="336">
        <v>40087</v>
      </c>
      <c r="C24" s="594">
        <v>228752</v>
      </c>
      <c r="D24" s="594">
        <v>837365</v>
      </c>
      <c r="E24" s="594">
        <v>35191</v>
      </c>
      <c r="F24" s="594">
        <v>793086</v>
      </c>
      <c r="H24" s="1083"/>
      <c r="I24" s="1083"/>
      <c r="J24" s="1083"/>
      <c r="K24" s="1083"/>
      <c r="R24" s="339"/>
    </row>
    <row r="25" spans="1:19" outlineLevel="1">
      <c r="A25" s="748" t="str">
        <f t="shared" si="0"/>
        <v>平成21</v>
      </c>
      <c r="B25" s="336">
        <v>40118</v>
      </c>
      <c r="C25" s="594">
        <v>222598</v>
      </c>
      <c r="D25" s="594">
        <v>831004</v>
      </c>
      <c r="E25" s="594">
        <v>33982</v>
      </c>
      <c r="F25" s="594">
        <v>772823</v>
      </c>
      <c r="H25" s="1083"/>
      <c r="I25" s="1083"/>
      <c r="J25" s="1083"/>
      <c r="K25" s="1083"/>
    </row>
    <row r="26" spans="1:19" outlineLevel="1">
      <c r="A26" s="748" t="str">
        <f t="shared" si="0"/>
        <v>平成21</v>
      </c>
      <c r="B26" s="336">
        <v>40148</v>
      </c>
      <c r="C26" s="594">
        <v>209088</v>
      </c>
      <c r="D26" s="594">
        <v>791322</v>
      </c>
      <c r="E26" s="594">
        <v>33977</v>
      </c>
      <c r="F26" s="594">
        <v>824771</v>
      </c>
      <c r="H26" s="1083"/>
      <c r="I26" s="1083"/>
      <c r="J26" s="1083"/>
      <c r="K26" s="1083"/>
    </row>
    <row r="27" spans="1:19" outlineLevel="1">
      <c r="A27" s="748" t="str">
        <f t="shared" si="0"/>
        <v>平成21</v>
      </c>
      <c r="B27" s="336">
        <v>40179</v>
      </c>
      <c r="C27" s="594">
        <v>747298</v>
      </c>
      <c r="D27" s="594">
        <v>947701</v>
      </c>
      <c r="E27" s="594">
        <v>35529</v>
      </c>
      <c r="F27" s="594">
        <v>865335</v>
      </c>
      <c r="H27" s="1083"/>
      <c r="I27" s="1083"/>
      <c r="J27" s="1083"/>
      <c r="K27" s="1083"/>
    </row>
    <row r="28" spans="1:19" outlineLevel="1">
      <c r="A28" s="748" t="str">
        <f t="shared" si="0"/>
        <v>平成21</v>
      </c>
      <c r="B28" s="336">
        <v>40210</v>
      </c>
      <c r="C28" s="594">
        <v>708360</v>
      </c>
      <c r="D28" s="594">
        <v>898066</v>
      </c>
      <c r="E28" s="594">
        <v>33602</v>
      </c>
      <c r="F28" s="594">
        <v>786293</v>
      </c>
      <c r="H28" s="1083"/>
      <c r="I28" s="1083"/>
      <c r="J28" s="1083"/>
      <c r="K28" s="1083"/>
    </row>
    <row r="29" spans="1:19" outlineLevel="1">
      <c r="A29" s="749" t="str">
        <f t="shared" si="0"/>
        <v>平成21</v>
      </c>
      <c r="B29" s="337">
        <v>40238</v>
      </c>
      <c r="C29" s="595">
        <v>795386</v>
      </c>
      <c r="D29" s="595">
        <v>1095874</v>
      </c>
      <c r="E29" s="595">
        <v>44937</v>
      </c>
      <c r="F29" s="595">
        <v>900565</v>
      </c>
      <c r="H29" s="1084">
        <f t="shared" ref="H29" si="10">AVERAGE(C18:C29)</f>
        <v>354863.33333333331</v>
      </c>
      <c r="I29" s="1084">
        <f t="shared" ref="I29" si="11">AVERAGE(D18:D29)</f>
        <v>916388.91666666663</v>
      </c>
      <c r="J29" s="1084">
        <f t="shared" ref="J29" si="12">AVERAGE(E18:E29)</f>
        <v>30305.555555555555</v>
      </c>
      <c r="K29" s="1084">
        <f t="shared" ref="K29" si="13">AVERAGE(F18:F29)</f>
        <v>630752.83333333337</v>
      </c>
    </row>
    <row r="30" spans="1:19" outlineLevel="1">
      <c r="A30" s="748" t="str">
        <f t="shared" si="0"/>
        <v>平成22</v>
      </c>
      <c r="B30" s="335">
        <v>40269</v>
      </c>
      <c r="C30" s="593">
        <v>752770</v>
      </c>
      <c r="D30" s="593">
        <v>997980</v>
      </c>
      <c r="E30" s="593">
        <v>53037</v>
      </c>
      <c r="F30" s="593">
        <v>955542</v>
      </c>
      <c r="H30" s="1082"/>
      <c r="I30" s="1082"/>
      <c r="J30" s="1082"/>
      <c r="K30" s="1082"/>
    </row>
    <row r="31" spans="1:19" outlineLevel="1">
      <c r="A31" s="748" t="str">
        <f t="shared" si="0"/>
        <v>平成22</v>
      </c>
      <c r="B31" s="336">
        <v>40299</v>
      </c>
      <c r="C31" s="594">
        <v>861121</v>
      </c>
      <c r="D31" s="594">
        <v>1079198</v>
      </c>
      <c r="E31" s="594">
        <v>46822</v>
      </c>
      <c r="F31" s="594">
        <v>989440</v>
      </c>
      <c r="H31" s="1083"/>
      <c r="I31" s="1083"/>
      <c r="J31" s="1083"/>
      <c r="K31" s="1083"/>
    </row>
    <row r="32" spans="1:19" outlineLevel="1">
      <c r="A32" s="748" t="str">
        <f t="shared" si="0"/>
        <v>平成22</v>
      </c>
      <c r="B32" s="336">
        <v>40330</v>
      </c>
      <c r="C32" s="594">
        <v>812931</v>
      </c>
      <c r="D32" s="594">
        <v>1026527</v>
      </c>
      <c r="E32" s="594">
        <v>46485</v>
      </c>
      <c r="F32" s="594">
        <v>1005197</v>
      </c>
      <c r="H32" s="1083"/>
      <c r="I32" s="1083"/>
      <c r="J32" s="1083"/>
      <c r="K32" s="1083"/>
    </row>
    <row r="33" spans="1:11" outlineLevel="1">
      <c r="A33" s="748" t="str">
        <f t="shared" si="0"/>
        <v>平成22</v>
      </c>
      <c r="B33" s="336">
        <v>40360</v>
      </c>
      <c r="C33" s="594">
        <v>697757</v>
      </c>
      <c r="D33" s="594">
        <v>868224</v>
      </c>
      <c r="E33" s="594">
        <v>50642</v>
      </c>
      <c r="F33" s="594">
        <v>1043490</v>
      </c>
      <c r="H33" s="1083"/>
      <c r="I33" s="1083"/>
      <c r="J33" s="1083"/>
      <c r="K33" s="1083"/>
    </row>
    <row r="34" spans="1:11" outlineLevel="1">
      <c r="A34" s="748" t="str">
        <f t="shared" si="0"/>
        <v>平成22</v>
      </c>
      <c r="B34" s="336">
        <v>40391</v>
      </c>
      <c r="C34" s="594">
        <v>706269</v>
      </c>
      <c r="D34" s="594">
        <v>887803</v>
      </c>
      <c r="E34" s="594">
        <v>58381</v>
      </c>
      <c r="F34" s="594">
        <v>1156138</v>
      </c>
      <c r="H34" s="1083"/>
      <c r="I34" s="1083"/>
      <c r="J34" s="1083"/>
      <c r="K34" s="1083"/>
    </row>
    <row r="35" spans="1:11" outlineLevel="1">
      <c r="A35" s="748" t="str">
        <f t="shared" ref="A35:A66" si="14">TEXT(EDATE(B35,-3),"ggge")</f>
        <v>平成22</v>
      </c>
      <c r="B35" s="336">
        <v>40422</v>
      </c>
      <c r="C35" s="594">
        <v>682575</v>
      </c>
      <c r="D35" s="594">
        <v>855054</v>
      </c>
      <c r="E35" s="594">
        <v>54028</v>
      </c>
      <c r="F35" s="594">
        <v>1131983</v>
      </c>
      <c r="H35" s="1083"/>
      <c r="I35" s="1083"/>
      <c r="J35" s="1083"/>
      <c r="K35" s="1083"/>
    </row>
    <row r="36" spans="1:11" outlineLevel="1">
      <c r="A36" s="748" t="str">
        <f t="shared" si="14"/>
        <v>平成22</v>
      </c>
      <c r="B36" s="336">
        <v>40452</v>
      </c>
      <c r="C36" s="594">
        <v>754202</v>
      </c>
      <c r="D36" s="594">
        <v>913349</v>
      </c>
      <c r="E36" s="594">
        <v>47899</v>
      </c>
      <c r="F36" s="594">
        <v>1067161</v>
      </c>
      <c r="H36" s="1083"/>
      <c r="I36" s="1083"/>
      <c r="J36" s="1083"/>
      <c r="K36" s="1083"/>
    </row>
    <row r="37" spans="1:11" outlineLevel="1">
      <c r="A37" s="748" t="str">
        <f t="shared" si="14"/>
        <v>平成22</v>
      </c>
      <c r="B37" s="336">
        <v>40483</v>
      </c>
      <c r="C37" s="594">
        <v>749911</v>
      </c>
      <c r="D37" s="594">
        <v>924542</v>
      </c>
      <c r="E37" s="594">
        <v>52629</v>
      </c>
      <c r="F37" s="594">
        <v>1149844</v>
      </c>
      <c r="H37" s="1083"/>
      <c r="I37" s="1083"/>
      <c r="J37" s="1083"/>
      <c r="K37" s="1083"/>
    </row>
    <row r="38" spans="1:11" outlineLevel="1">
      <c r="A38" s="748" t="str">
        <f t="shared" si="14"/>
        <v>平成22</v>
      </c>
      <c r="B38" s="336">
        <v>40513</v>
      </c>
      <c r="C38" s="594">
        <v>698991</v>
      </c>
      <c r="D38" s="594">
        <v>878095</v>
      </c>
      <c r="E38" s="594">
        <v>55876</v>
      </c>
      <c r="F38" s="594">
        <v>1199253</v>
      </c>
      <c r="H38" s="1083"/>
      <c r="I38" s="1083"/>
      <c r="J38" s="1083"/>
      <c r="K38" s="1083"/>
    </row>
    <row r="39" spans="1:11" outlineLevel="1">
      <c r="A39" s="748" t="str">
        <f t="shared" si="14"/>
        <v>平成22</v>
      </c>
      <c r="B39" s="336">
        <v>40544</v>
      </c>
      <c r="C39" s="594">
        <v>252327</v>
      </c>
      <c r="D39" s="594">
        <v>790966</v>
      </c>
      <c r="E39" s="594">
        <v>55548</v>
      </c>
      <c r="F39" s="594">
        <v>1222946</v>
      </c>
      <c r="H39" s="1083"/>
      <c r="I39" s="1083"/>
      <c r="J39" s="1083"/>
      <c r="K39" s="1083"/>
    </row>
    <row r="40" spans="1:11" outlineLevel="1">
      <c r="A40" s="748" t="str">
        <f t="shared" si="14"/>
        <v>平成22</v>
      </c>
      <c r="B40" s="336">
        <v>40575</v>
      </c>
      <c r="C40" s="594">
        <v>238452</v>
      </c>
      <c r="D40" s="594">
        <v>780703</v>
      </c>
      <c r="E40" s="594">
        <v>53985</v>
      </c>
      <c r="F40" s="594">
        <v>1159872</v>
      </c>
      <c r="H40" s="1083"/>
      <c r="I40" s="1083"/>
      <c r="J40" s="1083"/>
      <c r="K40" s="1083"/>
    </row>
    <row r="41" spans="1:11" outlineLevel="1">
      <c r="A41" s="749" t="str">
        <f t="shared" si="14"/>
        <v>平成22</v>
      </c>
      <c r="B41" s="337">
        <v>40603</v>
      </c>
      <c r="C41" s="595">
        <v>290626</v>
      </c>
      <c r="D41" s="595">
        <v>861002</v>
      </c>
      <c r="E41" s="595">
        <v>93545</v>
      </c>
      <c r="F41" s="595">
        <v>1408432</v>
      </c>
      <c r="H41" s="1084">
        <f t="shared" ref="H41" si="15">AVERAGE(C30:C41)</f>
        <v>624827.66666666663</v>
      </c>
      <c r="I41" s="1084">
        <f t="shared" ref="I41" si="16">AVERAGE(D30:D41)</f>
        <v>905286.91666666663</v>
      </c>
      <c r="J41" s="1084">
        <f t="shared" ref="J41" si="17">AVERAGE(E30:E41)</f>
        <v>55739.75</v>
      </c>
      <c r="K41" s="1084">
        <f t="shared" ref="K41" si="18">AVERAGE(F30:F41)</f>
        <v>1124108.1666666667</v>
      </c>
    </row>
    <row r="42" spans="1:11" outlineLevel="1">
      <c r="A42" s="748" t="str">
        <f t="shared" si="14"/>
        <v>平成23</v>
      </c>
      <c r="B42" s="335">
        <v>40634</v>
      </c>
      <c r="C42" s="593">
        <v>296429</v>
      </c>
      <c r="D42" s="593">
        <v>951128</v>
      </c>
      <c r="E42" s="593">
        <v>112547</v>
      </c>
      <c r="F42" s="593">
        <v>1524883</v>
      </c>
      <c r="H42" s="1082"/>
      <c r="I42" s="1082"/>
      <c r="J42" s="1082"/>
      <c r="K42" s="1082"/>
    </row>
    <row r="43" spans="1:11" outlineLevel="1">
      <c r="A43" s="748" t="str">
        <f t="shared" si="14"/>
        <v>平成23</v>
      </c>
      <c r="B43" s="336">
        <v>40664</v>
      </c>
      <c r="C43" s="594">
        <v>289436</v>
      </c>
      <c r="D43" s="594">
        <v>834841</v>
      </c>
      <c r="E43" s="594">
        <v>84869</v>
      </c>
      <c r="F43" s="594">
        <v>1412399</v>
      </c>
      <c r="H43" s="1083"/>
      <c r="I43" s="1083"/>
      <c r="J43" s="1083"/>
      <c r="K43" s="1083"/>
    </row>
    <row r="44" spans="1:11" outlineLevel="1">
      <c r="A44" s="748" t="str">
        <f t="shared" si="14"/>
        <v>平成23</v>
      </c>
      <c r="B44" s="336">
        <v>40695</v>
      </c>
      <c r="C44" s="594">
        <v>290216</v>
      </c>
      <c r="D44" s="594">
        <v>879079</v>
      </c>
      <c r="E44" s="594">
        <v>79123</v>
      </c>
      <c r="F44" s="594">
        <v>1375273</v>
      </c>
      <c r="H44" s="1083"/>
      <c r="I44" s="1083"/>
      <c r="J44" s="1083"/>
      <c r="K44" s="1083"/>
    </row>
    <row r="45" spans="1:11" outlineLevel="1">
      <c r="A45" s="748" t="str">
        <f t="shared" si="14"/>
        <v>平成23</v>
      </c>
      <c r="B45" s="336">
        <v>40725</v>
      </c>
      <c r="C45" s="594">
        <v>262964</v>
      </c>
      <c r="D45" s="594">
        <v>684193</v>
      </c>
      <c r="E45" s="594">
        <v>80082</v>
      </c>
      <c r="F45" s="594">
        <v>1415219</v>
      </c>
      <c r="H45" s="1083"/>
      <c r="I45" s="1083"/>
      <c r="J45" s="1083"/>
      <c r="K45" s="1083"/>
    </row>
    <row r="46" spans="1:11" outlineLevel="1">
      <c r="A46" s="748" t="str">
        <f t="shared" si="14"/>
        <v>平成23</v>
      </c>
      <c r="B46" s="336">
        <v>40756</v>
      </c>
      <c r="C46" s="594">
        <v>255531</v>
      </c>
      <c r="D46" s="594">
        <v>744221</v>
      </c>
      <c r="E46" s="594">
        <v>76853</v>
      </c>
      <c r="F46" s="594">
        <v>1410792</v>
      </c>
      <c r="H46" s="1083"/>
      <c r="I46" s="1083"/>
      <c r="J46" s="1083"/>
      <c r="K46" s="1083"/>
    </row>
    <row r="47" spans="1:11" outlineLevel="1">
      <c r="A47" s="748" t="str">
        <f t="shared" si="14"/>
        <v>平成23</v>
      </c>
      <c r="B47" s="336">
        <v>40787</v>
      </c>
      <c r="C47" s="594">
        <v>253409</v>
      </c>
      <c r="D47" s="594">
        <v>702525</v>
      </c>
      <c r="E47" s="594">
        <v>68516</v>
      </c>
      <c r="F47" s="594">
        <v>2128050</v>
      </c>
      <c r="H47" s="1083"/>
      <c r="I47" s="1083"/>
      <c r="J47" s="1083"/>
      <c r="K47" s="1083"/>
    </row>
    <row r="48" spans="1:11" outlineLevel="1">
      <c r="A48" s="748" t="str">
        <f t="shared" si="14"/>
        <v>平成23</v>
      </c>
      <c r="B48" s="336">
        <v>40817</v>
      </c>
      <c r="C48" s="594">
        <v>236782</v>
      </c>
      <c r="D48" s="594">
        <v>625730</v>
      </c>
      <c r="E48" s="594">
        <v>77593</v>
      </c>
      <c r="F48" s="594">
        <v>1550602</v>
      </c>
      <c r="H48" s="1083"/>
      <c r="I48" s="1083"/>
      <c r="J48" s="1083"/>
      <c r="K48" s="1083"/>
    </row>
    <row r="49" spans="1:11" outlineLevel="1">
      <c r="A49" s="748" t="str">
        <f t="shared" si="14"/>
        <v>平成23</v>
      </c>
      <c r="B49" s="336">
        <v>40848</v>
      </c>
      <c r="C49" s="594">
        <v>251544</v>
      </c>
      <c r="D49" s="594">
        <v>749110</v>
      </c>
      <c r="E49" s="594">
        <v>73381</v>
      </c>
      <c r="F49" s="594">
        <v>1381830</v>
      </c>
      <c r="H49" s="1083"/>
      <c r="I49" s="1083"/>
      <c r="J49" s="1083"/>
      <c r="K49" s="1083"/>
    </row>
    <row r="50" spans="1:11" outlineLevel="1">
      <c r="A50" s="748" t="str">
        <f t="shared" si="14"/>
        <v>平成23</v>
      </c>
      <c r="B50" s="336">
        <v>40878</v>
      </c>
      <c r="C50" s="594">
        <v>213376</v>
      </c>
      <c r="D50" s="594">
        <v>598710</v>
      </c>
      <c r="E50" s="594">
        <v>76724</v>
      </c>
      <c r="F50" s="594">
        <v>1415776</v>
      </c>
      <c r="H50" s="1083"/>
      <c r="I50" s="1083"/>
      <c r="J50" s="1083"/>
      <c r="K50" s="1083"/>
    </row>
    <row r="51" spans="1:11" outlineLevel="1">
      <c r="A51" s="748" t="str">
        <f t="shared" si="14"/>
        <v>平成23</v>
      </c>
      <c r="B51" s="336">
        <v>40909</v>
      </c>
      <c r="C51" s="594">
        <v>246883</v>
      </c>
      <c r="D51" s="594">
        <v>765330</v>
      </c>
      <c r="E51" s="594">
        <v>77200</v>
      </c>
      <c r="F51" s="594">
        <v>1430103</v>
      </c>
      <c r="H51" s="1083"/>
      <c r="I51" s="1083"/>
      <c r="J51" s="1083"/>
      <c r="K51" s="1083"/>
    </row>
    <row r="52" spans="1:11" outlineLevel="1">
      <c r="A52" s="748" t="str">
        <f t="shared" si="14"/>
        <v>平成23</v>
      </c>
      <c r="B52" s="336">
        <v>40940</v>
      </c>
      <c r="C52" s="594">
        <v>254939</v>
      </c>
      <c r="D52" s="594">
        <v>725228</v>
      </c>
      <c r="E52" s="594">
        <v>83865</v>
      </c>
      <c r="F52" s="594">
        <v>1361310</v>
      </c>
      <c r="H52" s="1083"/>
      <c r="I52" s="1083"/>
      <c r="J52" s="1083"/>
      <c r="K52" s="1083"/>
    </row>
    <row r="53" spans="1:11" outlineLevel="1">
      <c r="A53" s="749" t="str">
        <f t="shared" si="14"/>
        <v>平成23</v>
      </c>
      <c r="B53" s="337">
        <v>40969</v>
      </c>
      <c r="C53" s="595">
        <v>236242</v>
      </c>
      <c r="D53" s="595">
        <v>711238</v>
      </c>
      <c r="E53" s="595">
        <v>81496</v>
      </c>
      <c r="F53" s="595">
        <v>1492025</v>
      </c>
      <c r="H53" s="1084">
        <f t="shared" ref="H53" si="19">AVERAGE(C42:C53)</f>
        <v>257312.58333333334</v>
      </c>
      <c r="I53" s="1084">
        <f t="shared" ref="I53" si="20">AVERAGE(D42:D53)</f>
        <v>747611.08333333337</v>
      </c>
      <c r="J53" s="1084">
        <f t="shared" ref="J53" si="21">AVERAGE(E42:E53)</f>
        <v>81020.75</v>
      </c>
      <c r="K53" s="1084">
        <f t="shared" ref="K53" si="22">AVERAGE(F42:F53)</f>
        <v>1491521.8333333333</v>
      </c>
    </row>
    <row r="54" spans="1:11" outlineLevel="1">
      <c r="A54" s="748" t="str">
        <f t="shared" si="14"/>
        <v>平成24</v>
      </c>
      <c r="B54" s="335">
        <v>41000</v>
      </c>
      <c r="C54" s="593">
        <v>231739</v>
      </c>
      <c r="D54" s="593">
        <v>736203</v>
      </c>
      <c r="E54" s="593">
        <v>80202</v>
      </c>
      <c r="F54" s="593">
        <v>1484706</v>
      </c>
      <c r="H54" s="1082"/>
      <c r="I54" s="1082"/>
      <c r="J54" s="1082"/>
      <c r="K54" s="1082"/>
    </row>
    <row r="55" spans="1:11" outlineLevel="1">
      <c r="A55" s="748" t="str">
        <f t="shared" si="14"/>
        <v>平成24</v>
      </c>
      <c r="B55" s="336">
        <v>41030</v>
      </c>
      <c r="C55" s="594">
        <v>262888</v>
      </c>
      <c r="D55" s="594">
        <v>803417</v>
      </c>
      <c r="E55" s="594">
        <v>85000</v>
      </c>
      <c r="F55" s="594">
        <v>1412400</v>
      </c>
      <c r="H55" s="1083"/>
      <c r="I55" s="1083"/>
      <c r="J55" s="1083"/>
      <c r="K55" s="1083"/>
    </row>
    <row r="56" spans="1:11" outlineLevel="1">
      <c r="A56" s="748" t="str">
        <f t="shared" si="14"/>
        <v>平成24</v>
      </c>
      <c r="B56" s="336">
        <v>41061</v>
      </c>
      <c r="C56" s="594">
        <v>249793</v>
      </c>
      <c r="D56" s="594">
        <v>740977</v>
      </c>
      <c r="E56" s="594">
        <v>108709</v>
      </c>
      <c r="F56" s="594">
        <v>1863917</v>
      </c>
      <c r="H56" s="1083"/>
      <c r="I56" s="1083"/>
      <c r="J56" s="1083"/>
      <c r="K56" s="1083"/>
    </row>
    <row r="57" spans="1:11" outlineLevel="1">
      <c r="A57" s="748" t="str">
        <f t="shared" si="14"/>
        <v>平成24</v>
      </c>
      <c r="B57" s="336">
        <v>41091</v>
      </c>
      <c r="C57" s="594">
        <v>252838</v>
      </c>
      <c r="D57" s="594">
        <v>738918</v>
      </c>
      <c r="E57" s="594">
        <v>109899</v>
      </c>
      <c r="F57" s="594">
        <v>1861127</v>
      </c>
      <c r="H57" s="1083"/>
      <c r="I57" s="1083"/>
      <c r="J57" s="1083"/>
      <c r="K57" s="1083"/>
    </row>
    <row r="58" spans="1:11" outlineLevel="1">
      <c r="A58" s="748" t="str">
        <f t="shared" si="14"/>
        <v>平成24</v>
      </c>
      <c r="B58" s="336">
        <v>41122</v>
      </c>
      <c r="C58" s="594">
        <v>230835</v>
      </c>
      <c r="D58" s="594">
        <v>708901</v>
      </c>
      <c r="E58" s="594">
        <v>84070</v>
      </c>
      <c r="F58" s="594">
        <v>1637126</v>
      </c>
      <c r="H58" s="1083"/>
      <c r="I58" s="1083"/>
      <c r="J58" s="1083"/>
      <c r="K58" s="1083"/>
    </row>
    <row r="59" spans="1:11" outlineLevel="1">
      <c r="A59" s="748" t="str">
        <f t="shared" si="14"/>
        <v>平成24</v>
      </c>
      <c r="B59" s="336">
        <v>41153</v>
      </c>
      <c r="C59" s="594">
        <v>227542</v>
      </c>
      <c r="D59" s="594">
        <v>712560</v>
      </c>
      <c r="E59" s="594">
        <v>92283</v>
      </c>
      <c r="F59" s="594">
        <v>1785062</v>
      </c>
      <c r="H59" s="1083"/>
      <c r="I59" s="1083"/>
      <c r="J59" s="1083"/>
      <c r="K59" s="1083"/>
    </row>
    <row r="60" spans="1:11" outlineLevel="1">
      <c r="A60" s="748" t="str">
        <f t="shared" si="14"/>
        <v>平成24</v>
      </c>
      <c r="B60" s="336">
        <v>41183</v>
      </c>
      <c r="C60" s="594">
        <v>246831</v>
      </c>
      <c r="D60" s="594">
        <v>694797</v>
      </c>
      <c r="E60" s="594">
        <v>89742</v>
      </c>
      <c r="F60" s="594">
        <v>1807974</v>
      </c>
      <c r="H60" s="1083"/>
      <c r="I60" s="1083"/>
      <c r="J60" s="1083"/>
      <c r="K60" s="1083"/>
    </row>
    <row r="61" spans="1:11" outlineLevel="1">
      <c r="A61" s="748" t="str">
        <f t="shared" si="14"/>
        <v>平成24</v>
      </c>
      <c r="B61" s="336">
        <v>41214</v>
      </c>
      <c r="C61" s="594">
        <v>252154</v>
      </c>
      <c r="D61" s="594">
        <v>747515</v>
      </c>
      <c r="E61" s="594">
        <v>96221</v>
      </c>
      <c r="F61" s="594">
        <v>1721893</v>
      </c>
      <c r="H61" s="1083"/>
      <c r="I61" s="1083"/>
      <c r="J61" s="1083"/>
      <c r="K61" s="1083"/>
    </row>
    <row r="62" spans="1:11" outlineLevel="1">
      <c r="A62" s="748" t="str">
        <f t="shared" si="14"/>
        <v>平成24</v>
      </c>
      <c r="B62" s="336">
        <v>41244</v>
      </c>
      <c r="C62" s="594">
        <v>210223</v>
      </c>
      <c r="D62" s="594">
        <v>810348</v>
      </c>
      <c r="E62" s="594">
        <v>94015</v>
      </c>
      <c r="F62" s="594">
        <v>1696142</v>
      </c>
      <c r="H62" s="1083"/>
      <c r="I62" s="1083"/>
      <c r="J62" s="1083"/>
      <c r="K62" s="1083"/>
    </row>
    <row r="63" spans="1:11" outlineLevel="1">
      <c r="A63" s="748" t="str">
        <f t="shared" si="14"/>
        <v>平成24</v>
      </c>
      <c r="B63" s="336">
        <v>41275</v>
      </c>
      <c r="C63" s="594">
        <v>251789</v>
      </c>
      <c r="D63" s="594">
        <v>744015</v>
      </c>
      <c r="E63" s="594">
        <v>90137</v>
      </c>
      <c r="F63" s="594">
        <v>1611389</v>
      </c>
      <c r="H63" s="1083"/>
      <c r="I63" s="1083"/>
      <c r="J63" s="1083"/>
      <c r="K63" s="1083"/>
    </row>
    <row r="64" spans="1:11" outlineLevel="1">
      <c r="A64" s="748" t="str">
        <f t="shared" si="14"/>
        <v>平成24</v>
      </c>
      <c r="B64" s="336">
        <v>41306</v>
      </c>
      <c r="C64" s="594">
        <v>235121</v>
      </c>
      <c r="D64" s="594">
        <v>657380</v>
      </c>
      <c r="E64" s="594">
        <v>86818</v>
      </c>
      <c r="F64" s="594">
        <v>1654198</v>
      </c>
      <c r="H64" s="1083"/>
      <c r="I64" s="1083"/>
      <c r="J64" s="1083"/>
      <c r="K64" s="1083"/>
    </row>
    <row r="65" spans="1:11" outlineLevel="1">
      <c r="A65" s="749" t="str">
        <f t="shared" si="14"/>
        <v>平成24</v>
      </c>
      <c r="B65" s="337">
        <v>41334</v>
      </c>
      <c r="C65" s="595">
        <v>255598</v>
      </c>
      <c r="D65" s="595">
        <v>689994</v>
      </c>
      <c r="E65" s="595">
        <v>86368</v>
      </c>
      <c r="F65" s="595">
        <v>1557901</v>
      </c>
      <c r="H65" s="1084">
        <f t="shared" ref="H65" si="23">AVERAGE(C54:C65)</f>
        <v>242279.25</v>
      </c>
      <c r="I65" s="1084">
        <f t="shared" ref="I65" si="24">AVERAGE(D54:D65)</f>
        <v>732085.41666666663</v>
      </c>
      <c r="J65" s="1084">
        <f t="shared" ref="J65" si="25">AVERAGE(E54:E65)</f>
        <v>91955.333333333328</v>
      </c>
      <c r="K65" s="1084">
        <f t="shared" ref="K65" si="26">AVERAGE(F54:F65)</f>
        <v>1674486.25</v>
      </c>
    </row>
    <row r="66" spans="1:11" outlineLevel="1">
      <c r="A66" s="748" t="str">
        <f t="shared" si="14"/>
        <v>平成25</v>
      </c>
      <c r="B66" s="335">
        <v>41365</v>
      </c>
      <c r="C66" s="593">
        <v>275780</v>
      </c>
      <c r="D66" s="593">
        <v>896966</v>
      </c>
      <c r="E66" s="593">
        <v>81492</v>
      </c>
      <c r="F66" s="593">
        <v>1497457</v>
      </c>
      <c r="H66" s="1082"/>
      <c r="I66" s="1082"/>
      <c r="J66" s="1082"/>
      <c r="K66" s="1082"/>
    </row>
    <row r="67" spans="1:11" outlineLevel="1">
      <c r="A67" s="748" t="str">
        <f t="shared" ref="A67:A98" si="27">TEXT(EDATE(B67,-3),"ggge")</f>
        <v>平成25</v>
      </c>
      <c r="B67" s="336">
        <v>41395</v>
      </c>
      <c r="C67" s="594">
        <v>308241</v>
      </c>
      <c r="D67" s="594">
        <v>765280</v>
      </c>
      <c r="E67" s="594">
        <v>101571</v>
      </c>
      <c r="F67" s="594">
        <v>1831750</v>
      </c>
      <c r="H67" s="1083"/>
      <c r="I67" s="1083"/>
      <c r="J67" s="1083"/>
      <c r="K67" s="1083"/>
    </row>
    <row r="68" spans="1:11" outlineLevel="1">
      <c r="A68" s="748" t="str">
        <f t="shared" si="27"/>
        <v>平成25</v>
      </c>
      <c r="B68" s="336">
        <v>41426</v>
      </c>
      <c r="C68" s="594">
        <v>312139</v>
      </c>
      <c r="D68" s="594">
        <v>681134</v>
      </c>
      <c r="E68" s="594">
        <v>96597</v>
      </c>
      <c r="F68" s="594">
        <v>1826234</v>
      </c>
      <c r="H68" s="1083"/>
      <c r="I68" s="1083"/>
      <c r="J68" s="1083"/>
      <c r="K68" s="1083"/>
    </row>
    <row r="69" spans="1:11" outlineLevel="1">
      <c r="A69" s="748" t="str">
        <f t="shared" si="27"/>
        <v>平成25</v>
      </c>
      <c r="B69" s="336">
        <v>41456</v>
      </c>
      <c r="C69" s="594">
        <v>321701</v>
      </c>
      <c r="D69" s="594">
        <v>714353</v>
      </c>
      <c r="E69" s="594">
        <v>97821</v>
      </c>
      <c r="F69" s="594">
        <v>1901997</v>
      </c>
      <c r="H69" s="1083"/>
      <c r="I69" s="1083"/>
      <c r="J69" s="1083"/>
      <c r="K69" s="1083"/>
    </row>
    <row r="70" spans="1:11" outlineLevel="1">
      <c r="A70" s="748" t="str">
        <f t="shared" si="27"/>
        <v>平成25</v>
      </c>
      <c r="B70" s="336">
        <v>41487</v>
      </c>
      <c r="C70" s="594">
        <v>285581</v>
      </c>
      <c r="D70" s="594">
        <v>623528</v>
      </c>
      <c r="E70" s="594">
        <v>107139</v>
      </c>
      <c r="F70" s="594">
        <v>1933324</v>
      </c>
      <c r="H70" s="1083"/>
      <c r="I70" s="1083"/>
      <c r="J70" s="1083"/>
      <c r="K70" s="1083"/>
    </row>
    <row r="71" spans="1:11" outlineLevel="1">
      <c r="A71" s="748" t="str">
        <f t="shared" si="27"/>
        <v>平成25</v>
      </c>
      <c r="B71" s="336">
        <v>41518</v>
      </c>
      <c r="C71" s="594">
        <v>298315</v>
      </c>
      <c r="D71" s="594">
        <v>608618</v>
      </c>
      <c r="E71" s="594">
        <v>112856</v>
      </c>
      <c r="F71" s="594">
        <v>1938928</v>
      </c>
      <c r="H71" s="1083"/>
      <c r="I71" s="1083"/>
      <c r="J71" s="1083"/>
      <c r="K71" s="1083"/>
    </row>
    <row r="72" spans="1:11" outlineLevel="1">
      <c r="A72" s="748" t="str">
        <f t="shared" si="27"/>
        <v>平成25</v>
      </c>
      <c r="B72" s="336">
        <v>41548</v>
      </c>
      <c r="C72" s="594">
        <v>317187</v>
      </c>
      <c r="D72" s="594">
        <v>786644</v>
      </c>
      <c r="E72" s="594">
        <v>124436</v>
      </c>
      <c r="F72" s="594">
        <v>2082350</v>
      </c>
      <c r="H72" s="1083"/>
      <c r="I72" s="1083"/>
      <c r="J72" s="1083"/>
      <c r="K72" s="1083"/>
    </row>
    <row r="73" spans="1:11" outlineLevel="1">
      <c r="A73" s="748" t="str">
        <f t="shared" si="27"/>
        <v>平成25</v>
      </c>
      <c r="B73" s="336">
        <v>41579</v>
      </c>
      <c r="C73" s="594">
        <v>309432</v>
      </c>
      <c r="D73" s="594">
        <v>688612</v>
      </c>
      <c r="E73" s="594">
        <v>121860</v>
      </c>
      <c r="F73" s="594">
        <v>2094403</v>
      </c>
      <c r="H73" s="1083"/>
      <c r="I73" s="1083"/>
      <c r="J73" s="1083"/>
      <c r="K73" s="1083"/>
    </row>
    <row r="74" spans="1:11" outlineLevel="1">
      <c r="A74" s="748" t="str">
        <f t="shared" si="27"/>
        <v>平成25</v>
      </c>
      <c r="B74" s="336">
        <v>41609</v>
      </c>
      <c r="C74" s="594">
        <v>270225</v>
      </c>
      <c r="D74" s="594">
        <v>575219</v>
      </c>
      <c r="E74" s="594">
        <v>111763</v>
      </c>
      <c r="F74" s="594">
        <v>2051073</v>
      </c>
      <c r="H74" s="1083"/>
      <c r="I74" s="1083"/>
      <c r="J74" s="1083"/>
      <c r="K74" s="1083"/>
    </row>
    <row r="75" spans="1:11" outlineLevel="1">
      <c r="A75" s="748" t="str">
        <f t="shared" si="27"/>
        <v>平成25</v>
      </c>
      <c r="B75" s="336">
        <v>41640</v>
      </c>
      <c r="C75" s="594">
        <v>294810</v>
      </c>
      <c r="D75" s="594">
        <v>849483</v>
      </c>
      <c r="E75" s="594">
        <v>111763</v>
      </c>
      <c r="F75" s="594">
        <v>2051073</v>
      </c>
      <c r="H75" s="1083"/>
      <c r="I75" s="1083"/>
      <c r="J75" s="1083"/>
      <c r="K75" s="1083"/>
    </row>
    <row r="76" spans="1:11" outlineLevel="1">
      <c r="A76" s="748" t="str">
        <f t="shared" si="27"/>
        <v>平成25</v>
      </c>
      <c r="B76" s="336">
        <v>41671</v>
      </c>
      <c r="C76" s="594">
        <v>252232</v>
      </c>
      <c r="D76" s="594">
        <v>616308</v>
      </c>
      <c r="E76" s="594">
        <v>100188</v>
      </c>
      <c r="F76" s="594">
        <v>1793572</v>
      </c>
      <c r="H76" s="1083"/>
      <c r="I76" s="1083"/>
      <c r="J76" s="1083"/>
      <c r="K76" s="1083"/>
    </row>
    <row r="77" spans="1:11" outlineLevel="1">
      <c r="A77" s="749" t="str">
        <f t="shared" si="27"/>
        <v>平成25</v>
      </c>
      <c r="B77" s="337">
        <v>41699</v>
      </c>
      <c r="C77" s="595">
        <v>254321</v>
      </c>
      <c r="D77" s="595">
        <v>593623</v>
      </c>
      <c r="E77" s="595">
        <v>115544</v>
      </c>
      <c r="F77" s="595">
        <v>2089905</v>
      </c>
      <c r="H77" s="1084">
        <f t="shared" ref="H77" si="28">AVERAGE(C66:C77)</f>
        <v>291663.66666666669</v>
      </c>
      <c r="I77" s="1084">
        <f t="shared" ref="I77" si="29">AVERAGE(D66:D77)</f>
        <v>699980.66666666663</v>
      </c>
      <c r="J77" s="1084">
        <f t="shared" ref="J77" si="30">AVERAGE(E66:E77)</f>
        <v>106919.16666666667</v>
      </c>
      <c r="K77" s="1084">
        <f t="shared" ref="K77" si="31">AVERAGE(F66:F77)</f>
        <v>1924338.8333333333</v>
      </c>
    </row>
    <row r="78" spans="1:11" outlineLevel="1">
      <c r="A78" s="748" t="str">
        <f t="shared" si="27"/>
        <v>平成26</v>
      </c>
      <c r="B78" s="335">
        <v>41730</v>
      </c>
      <c r="C78" s="593">
        <v>388353.01460561878</v>
      </c>
      <c r="D78" s="593">
        <v>676335</v>
      </c>
      <c r="E78" s="593">
        <v>113746</v>
      </c>
      <c r="F78" s="593">
        <v>2065636</v>
      </c>
      <c r="H78" s="1082"/>
      <c r="I78" s="1082"/>
      <c r="J78" s="1082"/>
      <c r="K78" s="1082"/>
    </row>
    <row r="79" spans="1:11" outlineLevel="1">
      <c r="A79" s="748" t="str">
        <f t="shared" si="27"/>
        <v>平成26</v>
      </c>
      <c r="B79" s="336">
        <v>41760</v>
      </c>
      <c r="C79" s="594">
        <v>333575</v>
      </c>
      <c r="D79" s="594">
        <v>542235</v>
      </c>
      <c r="E79" s="594">
        <v>117515</v>
      </c>
      <c r="F79" s="594">
        <v>2074388</v>
      </c>
      <c r="H79" s="1083"/>
      <c r="I79" s="1083"/>
      <c r="J79" s="1083"/>
      <c r="K79" s="1083"/>
    </row>
    <row r="80" spans="1:11" outlineLevel="1">
      <c r="A80" s="748" t="str">
        <f t="shared" si="27"/>
        <v>平成26</v>
      </c>
      <c r="B80" s="336">
        <v>41791</v>
      </c>
      <c r="C80" s="594">
        <v>342192</v>
      </c>
      <c r="D80" s="594">
        <v>520690</v>
      </c>
      <c r="E80" s="594">
        <v>122539</v>
      </c>
      <c r="F80" s="594">
        <v>2133735</v>
      </c>
      <c r="H80" s="1083"/>
      <c r="I80" s="1083"/>
      <c r="J80" s="1083"/>
      <c r="K80" s="1083"/>
    </row>
    <row r="81" spans="1:11" outlineLevel="1">
      <c r="A81" s="748" t="str">
        <f t="shared" si="27"/>
        <v>平成26</v>
      </c>
      <c r="B81" s="336">
        <v>41821</v>
      </c>
      <c r="C81" s="594">
        <v>370978</v>
      </c>
      <c r="D81" s="594">
        <v>592053</v>
      </c>
      <c r="E81" s="594">
        <v>134062</v>
      </c>
      <c r="F81" s="594">
        <v>2155841</v>
      </c>
      <c r="H81" s="1083"/>
      <c r="I81" s="1083"/>
      <c r="J81" s="1083"/>
      <c r="K81" s="1083"/>
    </row>
    <row r="82" spans="1:11" outlineLevel="1">
      <c r="A82" s="748" t="str">
        <f t="shared" si="27"/>
        <v>平成26</v>
      </c>
      <c r="B82" s="336">
        <v>41852</v>
      </c>
      <c r="C82" s="594">
        <v>333099</v>
      </c>
      <c r="D82" s="594">
        <v>543238</v>
      </c>
      <c r="E82" s="594">
        <v>136255</v>
      </c>
      <c r="F82" s="594">
        <v>2236352</v>
      </c>
      <c r="H82" s="1083"/>
      <c r="I82" s="1083"/>
      <c r="J82" s="1083"/>
      <c r="K82" s="1083"/>
    </row>
    <row r="83" spans="1:11" outlineLevel="1">
      <c r="A83" s="748" t="str">
        <f t="shared" si="27"/>
        <v>平成26</v>
      </c>
      <c r="B83" s="336">
        <v>41883</v>
      </c>
      <c r="C83" s="594">
        <v>343264</v>
      </c>
      <c r="D83" s="594">
        <v>510444</v>
      </c>
      <c r="E83" s="594">
        <v>152655</v>
      </c>
      <c r="F83" s="594">
        <v>2714704</v>
      </c>
      <c r="H83" s="1083"/>
      <c r="I83" s="1083"/>
      <c r="J83" s="1083"/>
      <c r="K83" s="1083"/>
    </row>
    <row r="84" spans="1:11" outlineLevel="1">
      <c r="A84" s="748" t="str">
        <f t="shared" si="27"/>
        <v>平成26</v>
      </c>
      <c r="B84" s="336">
        <v>41913</v>
      </c>
      <c r="C84" s="594">
        <v>427007</v>
      </c>
      <c r="D84" s="594">
        <v>683779</v>
      </c>
      <c r="E84" s="594">
        <v>137923</v>
      </c>
      <c r="F84" s="594">
        <v>2369244</v>
      </c>
      <c r="H84" s="1083"/>
      <c r="I84" s="1083"/>
      <c r="J84" s="1083"/>
      <c r="K84" s="1083"/>
    </row>
    <row r="85" spans="1:11" outlineLevel="1">
      <c r="A85" s="748" t="str">
        <f t="shared" si="27"/>
        <v>平成26</v>
      </c>
      <c r="B85" s="336">
        <v>41944</v>
      </c>
      <c r="C85" s="594">
        <v>308953</v>
      </c>
      <c r="D85" s="594">
        <v>526624</v>
      </c>
      <c r="E85" s="594">
        <v>140387</v>
      </c>
      <c r="F85" s="594">
        <v>2310229</v>
      </c>
      <c r="H85" s="1083"/>
      <c r="I85" s="1083"/>
      <c r="J85" s="1083"/>
      <c r="K85" s="1083"/>
    </row>
    <row r="86" spans="1:11" outlineLevel="1">
      <c r="A86" s="748" t="str">
        <f t="shared" si="27"/>
        <v>平成26</v>
      </c>
      <c r="B86" s="336">
        <v>41974</v>
      </c>
      <c r="C86" s="594">
        <v>259349</v>
      </c>
      <c r="D86" s="594">
        <v>452869</v>
      </c>
      <c r="E86" s="594">
        <v>138842</v>
      </c>
      <c r="F86" s="594">
        <v>2464877</v>
      </c>
      <c r="H86" s="1083"/>
      <c r="I86" s="1083"/>
      <c r="J86" s="1083"/>
      <c r="K86" s="1083"/>
    </row>
    <row r="87" spans="1:11" outlineLevel="1">
      <c r="A87" s="748" t="str">
        <f t="shared" si="27"/>
        <v>平成26</v>
      </c>
      <c r="B87" s="336">
        <v>42005</v>
      </c>
      <c r="C87" s="594">
        <v>366115</v>
      </c>
      <c r="D87" s="594">
        <v>607198</v>
      </c>
      <c r="E87" s="594">
        <v>138389</v>
      </c>
      <c r="F87" s="594">
        <v>2322866</v>
      </c>
      <c r="H87" s="1083"/>
      <c r="I87" s="1083"/>
      <c r="J87" s="1083"/>
      <c r="K87" s="1083"/>
    </row>
    <row r="88" spans="1:11" outlineLevel="1">
      <c r="A88" s="748" t="str">
        <f t="shared" si="27"/>
        <v>平成26</v>
      </c>
      <c r="B88" s="336">
        <v>42036</v>
      </c>
      <c r="C88" s="594">
        <v>267801</v>
      </c>
      <c r="D88" s="594">
        <v>483995</v>
      </c>
      <c r="E88" s="594">
        <v>118143</v>
      </c>
      <c r="F88" s="594">
        <v>2095025</v>
      </c>
      <c r="H88" s="1083"/>
      <c r="I88" s="1083"/>
      <c r="J88" s="1083"/>
      <c r="K88" s="1083"/>
    </row>
    <row r="89" spans="1:11" outlineLevel="1">
      <c r="A89" s="749" t="str">
        <f t="shared" si="27"/>
        <v>平成26</v>
      </c>
      <c r="B89" s="337">
        <v>42064</v>
      </c>
      <c r="C89" s="595">
        <v>292796</v>
      </c>
      <c r="D89" s="595">
        <v>553870</v>
      </c>
      <c r="E89" s="595">
        <v>136437</v>
      </c>
      <c r="F89" s="595">
        <v>2370737</v>
      </c>
      <c r="H89" s="1084">
        <f t="shared" ref="H89" si="32">AVERAGE(C78:C89)</f>
        <v>336123.50121713494</v>
      </c>
      <c r="I89" s="1084">
        <f t="shared" ref="I89" si="33">AVERAGE(D78:D89)</f>
        <v>557777.5</v>
      </c>
      <c r="J89" s="1084">
        <f t="shared" ref="J89" si="34">AVERAGE(E78:E89)</f>
        <v>132241.08333333334</v>
      </c>
      <c r="K89" s="1084">
        <f t="shared" ref="K89" si="35">AVERAGE(F78:F89)</f>
        <v>2276136.1666666665</v>
      </c>
    </row>
    <row r="90" spans="1:11" outlineLevel="1">
      <c r="A90" s="748" t="str">
        <f t="shared" si="27"/>
        <v>平成27</v>
      </c>
      <c r="B90" s="335">
        <v>42095</v>
      </c>
      <c r="C90" s="593">
        <v>374088.46134902391</v>
      </c>
      <c r="D90" s="593">
        <v>690694</v>
      </c>
      <c r="E90" s="593">
        <v>143282</v>
      </c>
      <c r="F90" s="593">
        <v>2342202</v>
      </c>
      <c r="H90" s="1082"/>
      <c r="I90" s="1082"/>
      <c r="J90" s="1082"/>
      <c r="K90" s="1082"/>
    </row>
    <row r="91" spans="1:11" outlineLevel="1">
      <c r="A91" s="748" t="str">
        <f t="shared" si="27"/>
        <v>平成27</v>
      </c>
      <c r="B91" s="336">
        <v>42125</v>
      </c>
      <c r="C91" s="594">
        <v>366519.58497045055</v>
      </c>
      <c r="D91" s="594">
        <v>599208</v>
      </c>
      <c r="E91" s="594">
        <v>140952</v>
      </c>
      <c r="F91" s="594">
        <v>2355265</v>
      </c>
      <c r="H91" s="1083"/>
      <c r="I91" s="1083"/>
      <c r="J91" s="1083"/>
      <c r="K91" s="1083"/>
    </row>
    <row r="92" spans="1:11" outlineLevel="1">
      <c r="A92" s="748" t="str">
        <f t="shared" si="27"/>
        <v>平成27</v>
      </c>
      <c r="B92" s="336">
        <v>42156</v>
      </c>
      <c r="C92" s="594">
        <v>332150.85334887385</v>
      </c>
      <c r="D92" s="594">
        <v>686018</v>
      </c>
      <c r="E92" s="594">
        <v>144596</v>
      </c>
      <c r="F92" s="594">
        <v>2351971</v>
      </c>
      <c r="H92" s="1083"/>
      <c r="I92" s="1083"/>
      <c r="J92" s="1083"/>
      <c r="K92" s="1083"/>
    </row>
    <row r="93" spans="1:11" outlineLevel="1">
      <c r="A93" s="748" t="str">
        <f t="shared" si="27"/>
        <v>平成27</v>
      </c>
      <c r="B93" s="336">
        <v>42186</v>
      </c>
      <c r="C93" s="594">
        <v>326226.09131675062</v>
      </c>
      <c r="D93" s="594">
        <v>559465</v>
      </c>
      <c r="E93" s="594">
        <v>137120</v>
      </c>
      <c r="F93" s="594">
        <v>2352948</v>
      </c>
      <c r="H93" s="1083"/>
      <c r="I93" s="1083"/>
      <c r="J93" s="1083"/>
      <c r="K93" s="1083"/>
    </row>
    <row r="94" spans="1:11" outlineLevel="1">
      <c r="A94" s="748" t="str">
        <f t="shared" si="27"/>
        <v>平成27</v>
      </c>
      <c r="B94" s="336">
        <v>42217</v>
      </c>
      <c r="C94" s="594">
        <v>309432.73863265058</v>
      </c>
      <c r="D94" s="594">
        <v>483436</v>
      </c>
      <c r="E94" s="594">
        <v>134787</v>
      </c>
      <c r="F94" s="594">
        <v>2472610</v>
      </c>
      <c r="H94" s="1083"/>
      <c r="I94" s="1083"/>
      <c r="J94" s="1083"/>
      <c r="K94" s="1083"/>
    </row>
    <row r="95" spans="1:11" outlineLevel="1">
      <c r="A95" s="748" t="str">
        <f t="shared" si="27"/>
        <v>平成27</v>
      </c>
      <c r="B95" s="336">
        <v>42248</v>
      </c>
      <c r="C95" s="594">
        <v>423646.65585694875</v>
      </c>
      <c r="D95" s="594">
        <v>654942</v>
      </c>
      <c r="E95" s="594">
        <v>136548</v>
      </c>
      <c r="F95" s="594">
        <v>2202072</v>
      </c>
      <c r="H95" s="1083"/>
      <c r="I95" s="1083"/>
      <c r="J95" s="1083"/>
      <c r="K95" s="1083"/>
    </row>
    <row r="96" spans="1:11" outlineLevel="1">
      <c r="A96" s="748" t="str">
        <f t="shared" si="27"/>
        <v>平成27</v>
      </c>
      <c r="B96" s="336">
        <v>42278</v>
      </c>
      <c r="C96" s="594">
        <v>369822.93621776724</v>
      </c>
      <c r="D96" s="594">
        <v>640413</v>
      </c>
      <c r="E96" s="594">
        <v>139116</v>
      </c>
      <c r="F96" s="594">
        <v>2365765</v>
      </c>
      <c r="H96" s="1083"/>
      <c r="I96" s="1083"/>
      <c r="J96" s="1083"/>
      <c r="K96" s="1083"/>
    </row>
    <row r="97" spans="1:11" outlineLevel="1">
      <c r="A97" s="748" t="str">
        <f t="shared" si="27"/>
        <v>平成27</v>
      </c>
      <c r="B97" s="336">
        <v>42309</v>
      </c>
      <c r="C97" s="594">
        <v>300636.33220880735</v>
      </c>
      <c r="D97" s="594">
        <v>511161</v>
      </c>
      <c r="E97" s="594">
        <v>135050</v>
      </c>
      <c r="F97" s="594">
        <v>2274406</v>
      </c>
      <c r="H97" s="1083"/>
      <c r="I97" s="1083"/>
      <c r="J97" s="1083"/>
      <c r="K97" s="1083"/>
    </row>
    <row r="98" spans="1:11" outlineLevel="1">
      <c r="A98" s="748" t="str">
        <f t="shared" si="27"/>
        <v>平成27</v>
      </c>
      <c r="B98" s="336">
        <v>42339</v>
      </c>
      <c r="C98" s="594">
        <v>277847.2079425226</v>
      </c>
      <c r="D98" s="594">
        <v>546023</v>
      </c>
      <c r="E98" s="594">
        <v>133155</v>
      </c>
      <c r="F98" s="594">
        <v>2362524</v>
      </c>
      <c r="H98" s="1083"/>
      <c r="I98" s="1083"/>
      <c r="J98" s="1083"/>
      <c r="K98" s="1083"/>
    </row>
    <row r="99" spans="1:11" outlineLevel="1">
      <c r="A99" s="748" t="str">
        <f t="shared" ref="A99:A130" si="36">TEXT(EDATE(B99,-3),"ggge")</f>
        <v>平成27</v>
      </c>
      <c r="B99" s="336">
        <v>42370</v>
      </c>
      <c r="C99" s="594">
        <v>356104.41984087869</v>
      </c>
      <c r="D99" s="594">
        <v>679653</v>
      </c>
      <c r="E99" s="594">
        <v>134493</v>
      </c>
      <c r="F99" s="594">
        <v>2417479</v>
      </c>
      <c r="H99" s="1083"/>
      <c r="I99" s="1083"/>
      <c r="J99" s="1083"/>
      <c r="K99" s="1083"/>
    </row>
    <row r="100" spans="1:11" outlineLevel="1">
      <c r="A100" s="748" t="str">
        <f t="shared" si="36"/>
        <v>平成27</v>
      </c>
      <c r="B100" s="336">
        <v>42401</v>
      </c>
      <c r="C100" s="594">
        <v>280058.91011709016</v>
      </c>
      <c r="D100" s="594">
        <v>504096</v>
      </c>
      <c r="E100" s="594">
        <v>205521</v>
      </c>
      <c r="F100" s="594">
        <v>1643330</v>
      </c>
      <c r="H100" s="1083"/>
      <c r="I100" s="1083"/>
      <c r="J100" s="1083"/>
      <c r="K100" s="1083"/>
    </row>
    <row r="101" spans="1:11" outlineLevel="1">
      <c r="A101" s="749" t="str">
        <f t="shared" si="36"/>
        <v>平成27</v>
      </c>
      <c r="B101" s="337">
        <v>42430</v>
      </c>
      <c r="C101" s="595">
        <v>282327.35899073869</v>
      </c>
      <c r="D101" s="595">
        <v>498865</v>
      </c>
      <c r="E101" s="595">
        <v>339284</v>
      </c>
      <c r="F101" s="595">
        <v>1628180</v>
      </c>
      <c r="H101" s="1084">
        <f t="shared" ref="H101" si="37">AVERAGE(C90:C101)</f>
        <v>333238.46256604191</v>
      </c>
      <c r="I101" s="1084">
        <f t="shared" ref="I101" si="38">AVERAGE(D90:D101)</f>
        <v>587831.16666666663</v>
      </c>
      <c r="J101" s="1084">
        <f t="shared" ref="J101" si="39">AVERAGE(E90:E101)</f>
        <v>160325.33333333334</v>
      </c>
      <c r="K101" s="1084">
        <f t="shared" ref="K101" si="40">AVERAGE(F90:F101)</f>
        <v>2230729.3333333335</v>
      </c>
    </row>
    <row r="102" spans="1:11" outlineLevel="1">
      <c r="A102" s="748" t="str">
        <f t="shared" si="36"/>
        <v>平成28</v>
      </c>
      <c r="B102" s="335">
        <v>42461</v>
      </c>
      <c r="C102" s="593">
        <v>296647</v>
      </c>
      <c r="D102" s="593">
        <v>832081</v>
      </c>
      <c r="E102" s="593">
        <v>351804</v>
      </c>
      <c r="F102" s="593">
        <v>1703293</v>
      </c>
      <c r="H102" s="1082"/>
      <c r="I102" s="1082"/>
      <c r="J102" s="1082"/>
      <c r="K102" s="1082"/>
    </row>
    <row r="103" spans="1:11" outlineLevel="1">
      <c r="A103" s="748" t="str">
        <f t="shared" si="36"/>
        <v>平成28</v>
      </c>
      <c r="B103" s="336">
        <v>42491</v>
      </c>
      <c r="C103" s="594">
        <v>296650</v>
      </c>
      <c r="D103" s="594">
        <v>1182089</v>
      </c>
      <c r="E103" s="594">
        <v>356776</v>
      </c>
      <c r="F103" s="594">
        <v>1694629</v>
      </c>
      <c r="H103" s="1083"/>
      <c r="I103" s="1083"/>
      <c r="J103" s="1083"/>
      <c r="K103" s="1083"/>
    </row>
    <row r="104" spans="1:11" outlineLevel="1">
      <c r="A104" s="748" t="str">
        <f t="shared" si="36"/>
        <v>平成28</v>
      </c>
      <c r="B104" s="336">
        <v>42522</v>
      </c>
      <c r="C104" s="594">
        <v>300718</v>
      </c>
      <c r="D104" s="594">
        <v>596666</v>
      </c>
      <c r="E104" s="594">
        <v>362264</v>
      </c>
      <c r="F104" s="594">
        <v>1701625</v>
      </c>
      <c r="H104" s="1083"/>
      <c r="I104" s="1083"/>
      <c r="J104" s="1083"/>
      <c r="K104" s="1083"/>
    </row>
    <row r="105" spans="1:11" outlineLevel="1">
      <c r="A105" s="748" t="str">
        <f t="shared" si="36"/>
        <v>平成28</v>
      </c>
      <c r="B105" s="336">
        <v>42552</v>
      </c>
      <c r="C105" s="594">
        <v>291490</v>
      </c>
      <c r="D105" s="594">
        <v>731209</v>
      </c>
      <c r="E105" s="594">
        <v>353261</v>
      </c>
      <c r="F105" s="594">
        <v>1738599</v>
      </c>
      <c r="H105" s="1083"/>
      <c r="I105" s="1083"/>
      <c r="J105" s="1083"/>
      <c r="K105" s="1083"/>
    </row>
    <row r="106" spans="1:11" outlineLevel="1">
      <c r="A106" s="748" t="str">
        <f t="shared" si="36"/>
        <v>平成28</v>
      </c>
      <c r="B106" s="336">
        <v>42583</v>
      </c>
      <c r="C106" s="594">
        <v>263157</v>
      </c>
      <c r="D106" s="594">
        <v>966547</v>
      </c>
      <c r="E106" s="594">
        <v>367381</v>
      </c>
      <c r="F106" s="594">
        <v>1702132</v>
      </c>
      <c r="H106" s="1083"/>
      <c r="I106" s="1083"/>
      <c r="J106" s="1083"/>
      <c r="K106" s="1083"/>
    </row>
    <row r="107" spans="1:11" outlineLevel="1">
      <c r="A107" s="748" t="str">
        <f t="shared" si="36"/>
        <v>平成28</v>
      </c>
      <c r="B107" s="336">
        <v>42614</v>
      </c>
      <c r="C107" s="594">
        <v>272814</v>
      </c>
      <c r="D107" s="594">
        <v>681545</v>
      </c>
      <c r="E107" s="594">
        <v>375235</v>
      </c>
      <c r="F107" s="594">
        <v>1793230</v>
      </c>
      <c r="H107" s="1083"/>
      <c r="I107" s="1083"/>
      <c r="J107" s="1083"/>
      <c r="K107" s="1083"/>
    </row>
    <row r="108" spans="1:11" outlineLevel="1">
      <c r="A108" s="748" t="str">
        <f t="shared" si="36"/>
        <v>平成28</v>
      </c>
      <c r="B108" s="336">
        <v>42644</v>
      </c>
      <c r="C108" s="594">
        <v>254325</v>
      </c>
      <c r="D108" s="594">
        <v>661263</v>
      </c>
      <c r="E108" s="594">
        <v>373848</v>
      </c>
      <c r="F108" s="594">
        <v>1767062</v>
      </c>
      <c r="H108" s="1083"/>
      <c r="I108" s="1083"/>
      <c r="J108" s="1083"/>
      <c r="K108" s="1083"/>
    </row>
    <row r="109" spans="1:11" outlineLevel="1">
      <c r="A109" s="748" t="str">
        <f t="shared" si="36"/>
        <v>平成28</v>
      </c>
      <c r="B109" s="336">
        <v>42675</v>
      </c>
      <c r="C109" s="594">
        <v>264758</v>
      </c>
      <c r="D109" s="594">
        <v>557005</v>
      </c>
      <c r="E109" s="594">
        <v>376667</v>
      </c>
      <c r="F109" s="594">
        <v>1926207</v>
      </c>
      <c r="H109" s="1083"/>
      <c r="I109" s="1083"/>
      <c r="J109" s="1083"/>
      <c r="K109" s="1083"/>
    </row>
    <row r="110" spans="1:11" outlineLevel="1">
      <c r="A110" s="748" t="str">
        <f t="shared" si="36"/>
        <v>平成28</v>
      </c>
      <c r="B110" s="336">
        <v>42705</v>
      </c>
      <c r="C110" s="594">
        <v>233096</v>
      </c>
      <c r="D110" s="594">
        <v>526341</v>
      </c>
      <c r="E110" s="594">
        <v>376297</v>
      </c>
      <c r="F110" s="594">
        <v>1948776</v>
      </c>
      <c r="H110" s="1083"/>
      <c r="I110" s="1083"/>
      <c r="J110" s="1083"/>
      <c r="K110" s="1083"/>
    </row>
    <row r="111" spans="1:11" outlineLevel="1">
      <c r="A111" s="748" t="str">
        <f t="shared" si="36"/>
        <v>平成28</v>
      </c>
      <c r="B111" s="336">
        <v>42736</v>
      </c>
      <c r="C111" s="594">
        <v>253130</v>
      </c>
      <c r="D111" s="594">
        <v>725662</v>
      </c>
      <c r="E111" s="594">
        <v>376175</v>
      </c>
      <c r="F111" s="594">
        <v>1979909</v>
      </c>
      <c r="H111" s="1083"/>
      <c r="I111" s="1083"/>
      <c r="J111" s="1083"/>
      <c r="K111" s="1083"/>
    </row>
    <row r="112" spans="1:11" outlineLevel="1">
      <c r="A112" s="748" t="str">
        <f t="shared" si="36"/>
        <v>平成28</v>
      </c>
      <c r="B112" s="336">
        <v>42767</v>
      </c>
      <c r="C112" s="594">
        <v>237301</v>
      </c>
      <c r="D112" s="594">
        <v>656441</v>
      </c>
      <c r="E112" s="594">
        <v>349285</v>
      </c>
      <c r="F112" s="594">
        <v>1829147</v>
      </c>
      <c r="H112" s="1083"/>
      <c r="I112" s="1083"/>
      <c r="J112" s="1083"/>
      <c r="K112" s="1083"/>
    </row>
    <row r="113" spans="1:11" outlineLevel="1">
      <c r="A113" s="749" t="str">
        <f t="shared" si="36"/>
        <v>平成28</v>
      </c>
      <c r="B113" s="337">
        <v>42795</v>
      </c>
      <c r="C113" s="595">
        <v>276059</v>
      </c>
      <c r="D113" s="595">
        <v>650619</v>
      </c>
      <c r="E113" s="595">
        <v>415056</v>
      </c>
      <c r="F113" s="595">
        <v>2210924</v>
      </c>
      <c r="H113" s="1084">
        <f t="shared" ref="H113" si="41">AVERAGE(C102:C113)</f>
        <v>270012.08333333331</v>
      </c>
      <c r="I113" s="1084">
        <f t="shared" ref="I113" si="42">AVERAGE(D102:D113)</f>
        <v>730622.33333333337</v>
      </c>
      <c r="J113" s="1084">
        <f t="shared" ref="J113" si="43">AVERAGE(E102:E113)</f>
        <v>369504.08333333331</v>
      </c>
      <c r="K113" s="1084">
        <f t="shared" ref="K113" si="44">AVERAGE(F102:F113)</f>
        <v>1832961.0833333333</v>
      </c>
    </row>
    <row r="114" spans="1:11" outlineLevel="1">
      <c r="A114" s="748" t="str">
        <f t="shared" si="36"/>
        <v>平成29</v>
      </c>
      <c r="B114" s="335">
        <v>42826</v>
      </c>
      <c r="C114" s="593">
        <v>255648</v>
      </c>
      <c r="D114" s="593">
        <v>758996</v>
      </c>
      <c r="E114" s="593">
        <v>425452</v>
      </c>
      <c r="F114" s="593">
        <v>2355613</v>
      </c>
      <c r="H114" s="1082"/>
      <c r="I114" s="1082"/>
      <c r="J114" s="1082"/>
      <c r="K114" s="1082"/>
    </row>
    <row r="115" spans="1:11" outlineLevel="1">
      <c r="A115" s="748" t="str">
        <f t="shared" si="36"/>
        <v>平成29</v>
      </c>
      <c r="B115" s="336">
        <v>42856</v>
      </c>
      <c r="C115" s="594">
        <v>274812</v>
      </c>
      <c r="D115" s="594">
        <v>742759</v>
      </c>
      <c r="E115" s="594">
        <v>435798</v>
      </c>
      <c r="F115" s="594">
        <v>2422221</v>
      </c>
      <c r="H115" s="1083"/>
      <c r="I115" s="1083"/>
      <c r="J115" s="1083"/>
      <c r="K115" s="1083"/>
    </row>
    <row r="116" spans="1:11" outlineLevel="1">
      <c r="A116" s="748" t="str">
        <f t="shared" si="36"/>
        <v>平成29</v>
      </c>
      <c r="B116" s="336">
        <v>42887</v>
      </c>
      <c r="C116" s="594">
        <v>279363</v>
      </c>
      <c r="D116" s="594">
        <v>624127</v>
      </c>
      <c r="E116" s="594">
        <v>427555</v>
      </c>
      <c r="F116" s="594">
        <v>2530844</v>
      </c>
      <c r="H116" s="1083"/>
      <c r="I116" s="1083"/>
      <c r="J116" s="1083"/>
      <c r="K116" s="1083"/>
    </row>
    <row r="117" spans="1:11" outlineLevel="1">
      <c r="A117" s="748" t="str">
        <f t="shared" si="36"/>
        <v>平成29</v>
      </c>
      <c r="B117" s="336">
        <v>42917</v>
      </c>
      <c r="C117" s="594">
        <v>236943</v>
      </c>
      <c r="D117" s="594">
        <v>504662</v>
      </c>
      <c r="E117" s="594">
        <v>419022</v>
      </c>
      <c r="F117" s="594">
        <v>2350969</v>
      </c>
      <c r="H117" s="1083"/>
      <c r="I117" s="1083"/>
      <c r="J117" s="1083"/>
      <c r="K117" s="1083"/>
    </row>
    <row r="118" spans="1:11" outlineLevel="1">
      <c r="A118" s="748" t="str">
        <f t="shared" si="36"/>
        <v>平成29</v>
      </c>
      <c r="B118" s="336">
        <v>42948</v>
      </c>
      <c r="C118" s="594">
        <v>218728</v>
      </c>
      <c r="D118" s="594">
        <v>564458</v>
      </c>
      <c r="E118" s="594">
        <v>437556</v>
      </c>
      <c r="F118" s="594">
        <v>2415779</v>
      </c>
      <c r="H118" s="1083"/>
      <c r="I118" s="1083"/>
      <c r="J118" s="1083"/>
      <c r="K118" s="1083"/>
    </row>
    <row r="119" spans="1:11" outlineLevel="1">
      <c r="A119" s="748" t="str">
        <f t="shared" si="36"/>
        <v>平成29</v>
      </c>
      <c r="B119" s="336">
        <v>42979</v>
      </c>
      <c r="C119" s="594">
        <v>230828</v>
      </c>
      <c r="D119" s="594">
        <v>591272</v>
      </c>
      <c r="E119" s="594">
        <v>437794</v>
      </c>
      <c r="F119" s="594">
        <v>2366362</v>
      </c>
      <c r="H119" s="1083"/>
      <c r="I119" s="1083"/>
      <c r="J119" s="1083"/>
      <c r="K119" s="1083"/>
    </row>
    <row r="120" spans="1:11" outlineLevel="1">
      <c r="A120" s="748" t="str">
        <f t="shared" si="36"/>
        <v>平成29</v>
      </c>
      <c r="B120" s="336">
        <v>43009</v>
      </c>
      <c r="C120" s="594">
        <v>247218</v>
      </c>
      <c r="D120" s="594">
        <v>709997</v>
      </c>
      <c r="E120" s="594">
        <v>448630</v>
      </c>
      <c r="F120" s="594">
        <v>2445958</v>
      </c>
      <c r="H120" s="1083"/>
      <c r="I120" s="1083"/>
      <c r="J120" s="1083"/>
      <c r="K120" s="1083"/>
    </row>
    <row r="121" spans="1:11" outlineLevel="1">
      <c r="A121" s="748" t="str">
        <f t="shared" si="36"/>
        <v>平成29</v>
      </c>
      <c r="B121" s="336">
        <v>43040</v>
      </c>
      <c r="C121" s="594">
        <v>241429</v>
      </c>
      <c r="D121" s="594">
        <v>538403</v>
      </c>
      <c r="E121" s="594">
        <v>415881</v>
      </c>
      <c r="F121" s="594">
        <v>2322970</v>
      </c>
      <c r="H121" s="1083"/>
      <c r="I121" s="1083"/>
      <c r="J121" s="1083"/>
      <c r="K121" s="1083"/>
    </row>
    <row r="122" spans="1:11" outlineLevel="1">
      <c r="A122" s="748" t="str">
        <f t="shared" si="36"/>
        <v>平成29</v>
      </c>
      <c r="B122" s="336">
        <v>43070</v>
      </c>
      <c r="C122" s="594">
        <v>220316</v>
      </c>
      <c r="D122" s="594">
        <v>1013886</v>
      </c>
      <c r="E122" s="594">
        <v>418903</v>
      </c>
      <c r="F122" s="594">
        <v>2338646</v>
      </c>
      <c r="H122" s="1083"/>
      <c r="I122" s="1083"/>
      <c r="J122" s="1083"/>
      <c r="K122" s="1083"/>
    </row>
    <row r="123" spans="1:11" outlineLevel="1">
      <c r="A123" s="748" t="str">
        <f t="shared" si="36"/>
        <v>平成29</v>
      </c>
      <c r="B123" s="336">
        <v>43101</v>
      </c>
      <c r="C123" s="594">
        <v>246080</v>
      </c>
      <c r="D123" s="594">
        <v>613906</v>
      </c>
      <c r="E123" s="594">
        <v>421658</v>
      </c>
      <c r="F123" s="594">
        <v>2401822</v>
      </c>
      <c r="H123" s="1083"/>
      <c r="I123" s="1083"/>
      <c r="J123" s="1083"/>
      <c r="K123" s="1083"/>
    </row>
    <row r="124" spans="1:11" outlineLevel="1">
      <c r="A124" s="748" t="str">
        <f t="shared" si="36"/>
        <v>平成29</v>
      </c>
      <c r="B124" s="336">
        <v>43132</v>
      </c>
      <c r="C124" s="594">
        <v>219629</v>
      </c>
      <c r="D124" s="594">
        <v>539241</v>
      </c>
      <c r="E124" s="594">
        <v>392945</v>
      </c>
      <c r="F124" s="594">
        <v>2223732</v>
      </c>
      <c r="H124" s="1083"/>
      <c r="I124" s="1083"/>
      <c r="J124" s="1083"/>
      <c r="K124" s="1083"/>
    </row>
    <row r="125" spans="1:11" outlineLevel="1">
      <c r="A125" s="749" t="str">
        <f t="shared" si="36"/>
        <v>平成29</v>
      </c>
      <c r="B125" s="337">
        <v>43160</v>
      </c>
      <c r="C125" s="595">
        <v>235523</v>
      </c>
      <c r="D125" s="595">
        <v>850617</v>
      </c>
      <c r="E125" s="595">
        <v>459986</v>
      </c>
      <c r="F125" s="595">
        <v>2608338</v>
      </c>
      <c r="H125" s="1084">
        <f t="shared" ref="H125" si="45">AVERAGE(C114:C125)</f>
        <v>242209.75</v>
      </c>
      <c r="I125" s="1084">
        <f t="shared" ref="I125" si="46">AVERAGE(D114:D125)</f>
        <v>671027</v>
      </c>
      <c r="J125" s="1084">
        <f t="shared" ref="J125" si="47">AVERAGE(E114:E125)</f>
        <v>428431.66666666669</v>
      </c>
      <c r="K125" s="1084">
        <f t="shared" ref="K125" si="48">AVERAGE(F114:F125)</f>
        <v>2398604.5</v>
      </c>
    </row>
    <row r="126" spans="1:11" outlineLevel="1">
      <c r="A126" s="748" t="str">
        <f t="shared" si="36"/>
        <v>平成30</v>
      </c>
      <c r="B126" s="335">
        <v>43191</v>
      </c>
      <c r="C126" s="593">
        <v>232250</v>
      </c>
      <c r="D126" s="593">
        <v>745051</v>
      </c>
      <c r="E126" s="593">
        <v>449802</v>
      </c>
      <c r="F126" s="593">
        <v>2729144</v>
      </c>
      <c r="H126" s="1082"/>
      <c r="I126" s="1082"/>
      <c r="J126" s="1082"/>
      <c r="K126" s="1082"/>
    </row>
    <row r="127" spans="1:11" outlineLevel="1">
      <c r="A127" s="748" t="str">
        <f t="shared" si="36"/>
        <v>平成30</v>
      </c>
      <c r="B127" s="336">
        <v>43221</v>
      </c>
      <c r="C127" s="594">
        <v>272264</v>
      </c>
      <c r="D127" s="594">
        <v>944884</v>
      </c>
      <c r="E127" s="594">
        <v>461128</v>
      </c>
      <c r="F127" s="594">
        <v>2671470</v>
      </c>
      <c r="H127" s="1083"/>
      <c r="I127" s="1083"/>
      <c r="J127" s="1083"/>
      <c r="K127" s="1083"/>
    </row>
    <row r="128" spans="1:11" outlineLevel="1">
      <c r="A128" s="748" t="str">
        <f t="shared" si="36"/>
        <v>平成30</v>
      </c>
      <c r="B128" s="336">
        <v>43252</v>
      </c>
      <c r="C128" s="594">
        <v>271550</v>
      </c>
      <c r="D128" s="594">
        <v>728977</v>
      </c>
      <c r="E128" s="594">
        <v>493670</v>
      </c>
      <c r="F128" s="594">
        <v>2849440</v>
      </c>
      <c r="H128" s="1083"/>
      <c r="I128" s="1083"/>
      <c r="J128" s="1083"/>
      <c r="K128" s="1083"/>
    </row>
    <row r="129" spans="1:11" outlineLevel="1">
      <c r="A129" s="748" t="str">
        <f t="shared" si="36"/>
        <v>平成30</v>
      </c>
      <c r="B129" s="336">
        <v>43282</v>
      </c>
      <c r="C129" s="594">
        <v>259428</v>
      </c>
      <c r="D129" s="594">
        <v>662504</v>
      </c>
      <c r="E129" s="594">
        <v>503273</v>
      </c>
      <c r="F129" s="594">
        <v>2729099</v>
      </c>
      <c r="H129" s="1083"/>
      <c r="I129" s="1083"/>
      <c r="J129" s="1083"/>
      <c r="K129" s="1083"/>
    </row>
    <row r="130" spans="1:11" outlineLevel="1">
      <c r="A130" s="748" t="str">
        <f t="shared" si="36"/>
        <v>平成30</v>
      </c>
      <c r="B130" s="336">
        <v>43313</v>
      </c>
      <c r="C130" s="594">
        <v>257123</v>
      </c>
      <c r="D130" s="594">
        <v>730126</v>
      </c>
      <c r="E130" s="594">
        <v>499697</v>
      </c>
      <c r="F130" s="594">
        <v>2663435</v>
      </c>
      <c r="H130" s="1083"/>
      <c r="I130" s="1083"/>
      <c r="J130" s="1083"/>
      <c r="K130" s="1083"/>
    </row>
    <row r="131" spans="1:11" outlineLevel="1">
      <c r="A131" s="748" t="str">
        <f t="shared" ref="A131:A185" si="49">TEXT(EDATE(B131,-3),"ggge")</f>
        <v>平成30</v>
      </c>
      <c r="B131" s="336">
        <v>43344</v>
      </c>
      <c r="C131" s="594">
        <v>224325</v>
      </c>
      <c r="D131" s="594">
        <v>615735</v>
      </c>
      <c r="E131" s="594">
        <v>464962</v>
      </c>
      <c r="F131" s="594">
        <v>2433684</v>
      </c>
      <c r="H131" s="1083"/>
      <c r="I131" s="1083"/>
      <c r="J131" s="1083"/>
      <c r="K131" s="1083"/>
    </row>
    <row r="132" spans="1:11" outlineLevel="1">
      <c r="A132" s="748" t="str">
        <f t="shared" si="49"/>
        <v>平成30</v>
      </c>
      <c r="B132" s="336">
        <v>43374</v>
      </c>
      <c r="C132" s="594">
        <v>260358</v>
      </c>
      <c r="D132" s="594">
        <v>847891</v>
      </c>
      <c r="E132" s="594">
        <v>496974</v>
      </c>
      <c r="F132" s="594">
        <v>2576380</v>
      </c>
      <c r="H132" s="1083"/>
      <c r="I132" s="1083"/>
      <c r="J132" s="1083"/>
      <c r="K132" s="1083"/>
    </row>
    <row r="133" spans="1:11" outlineLevel="1">
      <c r="A133" s="748" t="str">
        <f t="shared" si="49"/>
        <v>平成30</v>
      </c>
      <c r="B133" s="336">
        <v>43405</v>
      </c>
      <c r="C133" s="594">
        <v>251916</v>
      </c>
      <c r="D133" s="594">
        <v>707006</v>
      </c>
      <c r="E133" s="594">
        <v>485578</v>
      </c>
      <c r="F133" s="594">
        <v>2424529</v>
      </c>
      <c r="H133" s="1083"/>
      <c r="I133" s="1083"/>
      <c r="J133" s="1083"/>
      <c r="K133" s="1083"/>
    </row>
    <row r="134" spans="1:11" outlineLevel="1">
      <c r="A134" s="748" t="str">
        <f t="shared" si="49"/>
        <v>平成30</v>
      </c>
      <c r="B134" s="336">
        <v>43435</v>
      </c>
      <c r="C134" s="594">
        <v>214508</v>
      </c>
      <c r="D134" s="594">
        <v>826817</v>
      </c>
      <c r="E134" s="594">
        <v>485159</v>
      </c>
      <c r="F134" s="594">
        <v>2424095</v>
      </c>
      <c r="H134" s="1083"/>
      <c r="I134" s="1083"/>
      <c r="J134" s="1083"/>
      <c r="K134" s="1083"/>
    </row>
    <row r="135" spans="1:11" outlineLevel="1">
      <c r="A135" s="748" t="str">
        <f t="shared" si="49"/>
        <v>平成30</v>
      </c>
      <c r="B135" s="336">
        <v>43466</v>
      </c>
      <c r="C135" s="594">
        <v>228400</v>
      </c>
      <c r="D135" s="594">
        <v>801100</v>
      </c>
      <c r="E135" s="594">
        <v>490201</v>
      </c>
      <c r="F135" s="594">
        <v>2515842</v>
      </c>
      <c r="H135" s="1083"/>
      <c r="I135" s="1083"/>
      <c r="J135" s="1083"/>
      <c r="K135" s="1083"/>
    </row>
    <row r="136" spans="1:11" outlineLevel="1">
      <c r="A136" s="748" t="str">
        <f t="shared" si="49"/>
        <v>平成30</v>
      </c>
      <c r="B136" s="336">
        <v>43497</v>
      </c>
      <c r="C136" s="594">
        <v>209631</v>
      </c>
      <c r="D136" s="594">
        <v>701231</v>
      </c>
      <c r="E136" s="594">
        <v>453032</v>
      </c>
      <c r="F136" s="594">
        <v>2232234</v>
      </c>
      <c r="H136" s="1083"/>
      <c r="I136" s="1083"/>
      <c r="J136" s="1083"/>
      <c r="K136" s="1083"/>
    </row>
    <row r="137" spans="1:11" outlineLevel="1">
      <c r="A137" s="749" t="str">
        <f t="shared" si="49"/>
        <v>平成30</v>
      </c>
      <c r="B137" s="337">
        <v>43525</v>
      </c>
      <c r="C137" s="595">
        <v>218372</v>
      </c>
      <c r="D137" s="595">
        <v>1085439</v>
      </c>
      <c r="E137" s="595">
        <v>512305</v>
      </c>
      <c r="F137" s="595">
        <v>2554787</v>
      </c>
      <c r="H137" s="1084">
        <f t="shared" ref="H137" si="50">AVERAGE(C126:C137)</f>
        <v>241677.08333333334</v>
      </c>
      <c r="I137" s="1084">
        <f t="shared" ref="I137" si="51">AVERAGE(D126:D137)</f>
        <v>783063.41666666663</v>
      </c>
      <c r="J137" s="1084">
        <f t="shared" ref="J137" si="52">AVERAGE(E126:E137)</f>
        <v>482981.75</v>
      </c>
      <c r="K137" s="1084">
        <f t="shared" ref="K137" si="53">AVERAGE(F126:F137)</f>
        <v>2567011.5833333335</v>
      </c>
    </row>
    <row r="138" spans="1:11">
      <c r="A138" s="748" t="str">
        <f t="shared" si="49"/>
        <v>平成31</v>
      </c>
      <c r="B138" s="335">
        <v>43556</v>
      </c>
      <c r="C138" s="593">
        <v>221580</v>
      </c>
      <c r="D138" s="593">
        <v>868024</v>
      </c>
      <c r="E138" s="593">
        <v>498246</v>
      </c>
      <c r="F138" s="593">
        <v>2522349</v>
      </c>
      <c r="H138" s="1082"/>
      <c r="I138" s="1082"/>
      <c r="J138" s="1082"/>
      <c r="K138" s="1082"/>
    </row>
    <row r="139" spans="1:11">
      <c r="A139" s="748" t="str">
        <f t="shared" si="49"/>
        <v>平成31</v>
      </c>
      <c r="B139" s="336">
        <v>43586</v>
      </c>
      <c r="C139" s="594">
        <v>253623</v>
      </c>
      <c r="D139" s="594">
        <v>1028350</v>
      </c>
      <c r="E139" s="594">
        <v>522195</v>
      </c>
      <c r="F139" s="594">
        <v>2720769</v>
      </c>
      <c r="H139" s="1083"/>
      <c r="I139" s="1083"/>
      <c r="J139" s="1083"/>
      <c r="K139" s="1083"/>
    </row>
    <row r="140" spans="1:11">
      <c r="A140" s="748" t="str">
        <f t="shared" si="49"/>
        <v>平成31</v>
      </c>
      <c r="B140" s="336">
        <v>43617</v>
      </c>
      <c r="C140" s="594">
        <v>248435</v>
      </c>
      <c r="D140" s="594">
        <v>935625</v>
      </c>
      <c r="E140" s="594">
        <v>514638</v>
      </c>
      <c r="F140" s="594">
        <v>2581038</v>
      </c>
      <c r="H140" s="1083"/>
      <c r="I140" s="1083"/>
      <c r="J140" s="1083"/>
      <c r="K140" s="1083"/>
    </row>
    <row r="141" spans="1:11">
      <c r="A141" s="748" t="str">
        <f t="shared" si="49"/>
        <v>平成31</v>
      </c>
      <c r="B141" s="336">
        <v>43647</v>
      </c>
      <c r="C141" s="594">
        <v>249822</v>
      </c>
      <c r="D141" s="594">
        <v>843248</v>
      </c>
      <c r="E141" s="594">
        <v>537828</v>
      </c>
      <c r="F141" s="594">
        <v>2648705</v>
      </c>
      <c r="H141" s="1083"/>
      <c r="I141" s="1083"/>
      <c r="J141" s="1083"/>
      <c r="K141" s="1083"/>
    </row>
    <row r="142" spans="1:11">
      <c r="A142" s="748" t="str">
        <f t="shared" si="49"/>
        <v>令和1</v>
      </c>
      <c r="B142" s="336">
        <v>43678</v>
      </c>
      <c r="C142" s="594">
        <v>214413</v>
      </c>
      <c r="D142" s="594">
        <v>1141906</v>
      </c>
      <c r="E142" s="594">
        <v>534778</v>
      </c>
      <c r="F142" s="594">
        <v>3361184</v>
      </c>
      <c r="H142" s="1083"/>
      <c r="I142" s="1083"/>
      <c r="J142" s="1083"/>
      <c r="K142" s="1083"/>
    </row>
    <row r="143" spans="1:11">
      <c r="A143" s="748" t="str">
        <f t="shared" si="49"/>
        <v>令和1</v>
      </c>
      <c r="B143" s="336">
        <v>43709</v>
      </c>
      <c r="C143" s="594">
        <v>215473</v>
      </c>
      <c r="D143" s="594">
        <v>1056727</v>
      </c>
      <c r="E143" s="594">
        <v>517115</v>
      </c>
      <c r="F143" s="594">
        <v>2556874</v>
      </c>
      <c r="H143" s="1083"/>
      <c r="I143" s="1083"/>
      <c r="J143" s="1083"/>
      <c r="K143" s="1083"/>
    </row>
    <row r="144" spans="1:11">
      <c r="A144" s="748" t="str">
        <f t="shared" si="49"/>
        <v>令和1</v>
      </c>
      <c r="B144" s="336">
        <v>43739</v>
      </c>
      <c r="C144" s="594">
        <v>236997</v>
      </c>
      <c r="D144" s="594">
        <v>1389065</v>
      </c>
      <c r="E144" s="594">
        <v>535904</v>
      </c>
      <c r="F144" s="594">
        <v>2633117</v>
      </c>
      <c r="H144" s="1083"/>
      <c r="I144" s="1083"/>
      <c r="J144" s="1083"/>
      <c r="K144" s="1083"/>
    </row>
    <row r="145" spans="1:13">
      <c r="A145" s="748" t="str">
        <f t="shared" si="49"/>
        <v>令和1</v>
      </c>
      <c r="B145" s="336">
        <v>43770</v>
      </c>
      <c r="C145" s="594">
        <v>231028</v>
      </c>
      <c r="D145" s="594">
        <v>896460</v>
      </c>
      <c r="E145" s="594">
        <v>518632</v>
      </c>
      <c r="F145" s="594">
        <v>2469183</v>
      </c>
      <c r="H145" s="1083"/>
      <c r="I145" s="1083"/>
      <c r="J145" s="1083"/>
      <c r="K145" s="1083"/>
    </row>
    <row r="146" spans="1:13">
      <c r="A146" s="748" t="str">
        <f t="shared" si="49"/>
        <v>令和1</v>
      </c>
      <c r="B146" s="336">
        <v>43800</v>
      </c>
      <c r="C146" s="594">
        <v>211770</v>
      </c>
      <c r="D146" s="594">
        <v>4039919</v>
      </c>
      <c r="E146" s="594">
        <v>525737</v>
      </c>
      <c r="F146" s="594">
        <v>2571758</v>
      </c>
      <c r="H146" s="1083"/>
      <c r="I146" s="1083"/>
      <c r="J146" s="1083"/>
      <c r="K146" s="1083"/>
    </row>
    <row r="147" spans="1:13">
      <c r="A147" s="748" t="str">
        <f t="shared" si="49"/>
        <v>令和1</v>
      </c>
      <c r="B147" s="336">
        <v>43831</v>
      </c>
      <c r="C147" s="594">
        <v>226593</v>
      </c>
      <c r="D147" s="594">
        <v>1221151</v>
      </c>
      <c r="E147" s="594">
        <v>514369</v>
      </c>
      <c r="F147" s="594">
        <v>2723887</v>
      </c>
      <c r="H147" s="1083"/>
      <c r="I147" s="1083"/>
      <c r="J147" s="1083"/>
      <c r="K147" s="1083"/>
    </row>
    <row r="148" spans="1:13">
      <c r="A148" s="748" t="str">
        <f t="shared" si="49"/>
        <v>令和1</v>
      </c>
      <c r="B148" s="336">
        <v>43862</v>
      </c>
      <c r="C148" s="594">
        <v>201801</v>
      </c>
      <c r="D148" s="594">
        <v>1693611</v>
      </c>
      <c r="E148" s="594">
        <v>503724</v>
      </c>
      <c r="F148" s="594">
        <v>2756919</v>
      </c>
      <c r="H148" s="1083"/>
      <c r="I148" s="1083"/>
      <c r="J148" s="1083"/>
      <c r="K148" s="1083"/>
    </row>
    <row r="149" spans="1:13">
      <c r="A149" s="749" t="str">
        <f t="shared" si="49"/>
        <v>令和1</v>
      </c>
      <c r="B149" s="337">
        <v>43891</v>
      </c>
      <c r="C149" s="595">
        <v>202834</v>
      </c>
      <c r="D149" s="595">
        <v>1414290</v>
      </c>
      <c r="E149" s="595">
        <v>517690</v>
      </c>
      <c r="F149" s="595">
        <v>2801826</v>
      </c>
      <c r="H149" s="1084">
        <f t="shared" ref="H149" si="54">AVERAGE(C138:C149)</f>
        <v>226197.41666666666</v>
      </c>
      <c r="I149" s="1084">
        <f t="shared" ref="I149" si="55">AVERAGE(D138:D149)</f>
        <v>1377364.6666666667</v>
      </c>
      <c r="J149" s="1084">
        <f t="shared" ref="J149" si="56">AVERAGE(E138:E149)</f>
        <v>520071.33333333331</v>
      </c>
      <c r="K149" s="1084">
        <f t="shared" ref="K149" si="57">AVERAGE(F138:F149)</f>
        <v>2695634.0833333335</v>
      </c>
    </row>
    <row r="150" spans="1:13">
      <c r="A150" s="748" t="str">
        <f t="shared" si="49"/>
        <v>令和2</v>
      </c>
      <c r="B150" s="335">
        <v>43922</v>
      </c>
      <c r="C150" s="593">
        <v>198650</v>
      </c>
      <c r="D150" s="593">
        <v>1296999</v>
      </c>
      <c r="E150" s="593">
        <v>532888</v>
      </c>
      <c r="F150" s="593">
        <v>2981428</v>
      </c>
      <c r="H150" s="1082"/>
      <c r="I150" s="1082"/>
      <c r="J150" s="1082"/>
      <c r="K150" s="1082"/>
    </row>
    <row r="151" spans="1:13">
      <c r="A151" s="748" t="str">
        <f t="shared" si="49"/>
        <v>令和2</v>
      </c>
      <c r="B151" s="336">
        <v>43952</v>
      </c>
      <c r="C151" s="594">
        <v>256209</v>
      </c>
      <c r="D151" s="594">
        <v>1380829</v>
      </c>
      <c r="E151" s="594">
        <v>565727</v>
      </c>
      <c r="F151" s="594">
        <v>2915612</v>
      </c>
      <c r="H151" s="1083"/>
      <c r="I151" s="1083"/>
      <c r="J151" s="1083"/>
      <c r="K151" s="1083"/>
    </row>
    <row r="152" spans="1:13">
      <c r="A152" s="748" t="str">
        <f t="shared" si="49"/>
        <v>令和2</v>
      </c>
      <c r="B152" s="336">
        <v>43983</v>
      </c>
      <c r="C152" s="594">
        <v>255283</v>
      </c>
      <c r="D152" s="594">
        <v>1194617</v>
      </c>
      <c r="E152" s="594">
        <v>558157</v>
      </c>
      <c r="F152" s="594">
        <v>3023246</v>
      </c>
      <c r="H152" s="1083"/>
      <c r="I152" s="1083"/>
      <c r="J152" s="1083"/>
      <c r="K152" s="1083"/>
    </row>
    <row r="153" spans="1:13">
      <c r="A153" s="748" t="str">
        <f t="shared" si="49"/>
        <v>令和2</v>
      </c>
      <c r="B153" s="336">
        <v>44013</v>
      </c>
      <c r="C153" s="594">
        <v>245932</v>
      </c>
      <c r="D153" s="594">
        <v>1008181</v>
      </c>
      <c r="E153" s="594">
        <v>559992</v>
      </c>
      <c r="F153" s="594">
        <v>3200359</v>
      </c>
      <c r="H153" s="1083"/>
      <c r="I153" s="1083"/>
      <c r="J153" s="1083"/>
      <c r="K153" s="1083"/>
    </row>
    <row r="154" spans="1:13">
      <c r="A154" s="748" t="str">
        <f t="shared" si="49"/>
        <v>令和2</v>
      </c>
      <c r="B154" s="336">
        <v>44044</v>
      </c>
      <c r="C154" s="594">
        <v>224868</v>
      </c>
      <c r="D154" s="594">
        <v>916616</v>
      </c>
      <c r="E154" s="594">
        <v>563556</v>
      </c>
      <c r="F154" s="594">
        <v>2784758</v>
      </c>
      <c r="H154" s="1083"/>
      <c r="I154" s="1083"/>
      <c r="J154" s="1083"/>
      <c r="K154" s="1083"/>
    </row>
    <row r="155" spans="1:13">
      <c r="A155" s="748" t="str">
        <f t="shared" si="49"/>
        <v>令和2</v>
      </c>
      <c r="B155" s="336">
        <v>44075</v>
      </c>
      <c r="C155" s="594">
        <v>248009</v>
      </c>
      <c r="D155" s="594">
        <v>1013155</v>
      </c>
      <c r="E155" s="594">
        <v>558816</v>
      </c>
      <c r="F155" s="594">
        <v>2729262</v>
      </c>
      <c r="H155" s="1083"/>
      <c r="I155" s="1083"/>
      <c r="J155" s="1083"/>
      <c r="K155" s="1083"/>
    </row>
    <row r="156" spans="1:13">
      <c r="A156" s="748" t="str">
        <f t="shared" si="49"/>
        <v>令和2</v>
      </c>
      <c r="B156" s="336">
        <v>44105</v>
      </c>
      <c r="C156" s="594">
        <v>267426</v>
      </c>
      <c r="D156" s="594">
        <v>1196626</v>
      </c>
      <c r="E156" s="594">
        <v>660563</v>
      </c>
      <c r="F156" s="594">
        <v>4365075</v>
      </c>
      <c r="H156" s="1083"/>
      <c r="I156" s="1083"/>
      <c r="J156" s="1083"/>
      <c r="K156" s="1083"/>
      <c r="M156" s="329" t="s">
        <v>10499</v>
      </c>
    </row>
    <row r="157" spans="1:13">
      <c r="A157" s="748" t="str">
        <f t="shared" si="49"/>
        <v>令和2</v>
      </c>
      <c r="B157" s="336">
        <v>44136</v>
      </c>
      <c r="C157" s="594">
        <v>245033</v>
      </c>
      <c r="D157" s="594">
        <v>1101360</v>
      </c>
      <c r="E157" s="594">
        <v>551463</v>
      </c>
      <c r="F157" s="594">
        <v>3652787</v>
      </c>
      <c r="H157" s="1083"/>
      <c r="I157" s="1083"/>
      <c r="J157" s="1083"/>
      <c r="K157" s="1083"/>
      <c r="M157" s="329" t="s">
        <v>10499</v>
      </c>
    </row>
    <row r="158" spans="1:13">
      <c r="A158" s="748" t="str">
        <f t="shared" si="49"/>
        <v>令和2</v>
      </c>
      <c r="B158" s="336">
        <v>44166</v>
      </c>
      <c r="C158" s="594">
        <v>221513</v>
      </c>
      <c r="D158" s="594">
        <v>728659</v>
      </c>
      <c r="E158" s="594">
        <v>531814</v>
      </c>
      <c r="F158" s="594">
        <v>3476551</v>
      </c>
      <c r="H158" s="1083"/>
      <c r="I158" s="1083"/>
      <c r="J158" s="1083"/>
      <c r="K158" s="1083"/>
      <c r="M158" s="329" t="s">
        <v>10499</v>
      </c>
    </row>
    <row r="159" spans="1:13">
      <c r="A159" s="748" t="str">
        <f t="shared" si="49"/>
        <v>令和2</v>
      </c>
      <c r="B159" s="336">
        <v>44197</v>
      </c>
      <c r="C159" s="594">
        <v>233846</v>
      </c>
      <c r="D159" s="594">
        <v>3100425</v>
      </c>
      <c r="E159" s="594">
        <v>495190</v>
      </c>
      <c r="F159" s="594">
        <v>3546059</v>
      </c>
      <c r="H159" s="1083"/>
      <c r="I159" s="1083"/>
      <c r="J159" s="1083"/>
      <c r="K159" s="1083"/>
      <c r="M159" s="329" t="s">
        <v>10499</v>
      </c>
    </row>
    <row r="160" spans="1:13">
      <c r="A160" s="748" t="str">
        <f t="shared" si="49"/>
        <v>令和2</v>
      </c>
      <c r="B160" s="336">
        <v>44228</v>
      </c>
      <c r="C160" s="594">
        <v>222885</v>
      </c>
      <c r="D160" s="594">
        <v>1043890</v>
      </c>
      <c r="E160" s="594">
        <v>449763</v>
      </c>
      <c r="F160" s="594">
        <v>3362289</v>
      </c>
      <c r="H160" s="1083"/>
      <c r="I160" s="1083"/>
      <c r="J160" s="1083"/>
      <c r="K160" s="1083"/>
      <c r="M160" s="329" t="s">
        <v>10499</v>
      </c>
    </row>
    <row r="161" spans="1:13">
      <c r="A161" s="749" t="str">
        <f t="shared" si="49"/>
        <v>令和2</v>
      </c>
      <c r="B161" s="337">
        <v>44256</v>
      </c>
      <c r="C161" s="595">
        <v>257428</v>
      </c>
      <c r="D161" s="595">
        <v>1142049</v>
      </c>
      <c r="E161" s="595">
        <v>489656</v>
      </c>
      <c r="F161" s="595">
        <v>3998805</v>
      </c>
      <c r="H161" s="1084">
        <f t="shared" ref="H161" si="58">AVERAGE(C150:C161)</f>
        <v>239756.83333333334</v>
      </c>
      <c r="I161" s="1084">
        <f t="shared" ref="I161" si="59">AVERAGE(D150:D161)</f>
        <v>1260283.8333333333</v>
      </c>
      <c r="J161" s="1084">
        <f t="shared" ref="J161" si="60">AVERAGE(E150:E161)</f>
        <v>543132.08333333337</v>
      </c>
      <c r="K161" s="1084">
        <f t="shared" ref="K161" si="61">AVERAGE(F150:F161)</f>
        <v>3336352.5833333335</v>
      </c>
      <c r="M161" s="329" t="s">
        <v>10499</v>
      </c>
    </row>
    <row r="162" spans="1:13">
      <c r="A162" s="748" t="str">
        <f t="shared" si="49"/>
        <v>令和3</v>
      </c>
      <c r="B162" s="335">
        <v>44287</v>
      </c>
      <c r="C162" s="593">
        <v>226399</v>
      </c>
      <c r="D162" s="593">
        <v>1005772</v>
      </c>
      <c r="E162" s="593">
        <v>105592</v>
      </c>
      <c r="F162" s="593">
        <v>782979</v>
      </c>
      <c r="H162" s="1082"/>
      <c r="I162" s="1082"/>
      <c r="J162" s="1082"/>
      <c r="K162" s="1082"/>
    </row>
    <row r="163" spans="1:13">
      <c r="A163" s="748" t="str">
        <f t="shared" si="49"/>
        <v>令和3</v>
      </c>
      <c r="B163" s="336">
        <v>44317</v>
      </c>
      <c r="C163" s="594">
        <v>268363</v>
      </c>
      <c r="D163" s="594">
        <v>791900</v>
      </c>
      <c r="E163" s="594">
        <v>110519</v>
      </c>
      <c r="F163" s="594">
        <v>748708</v>
      </c>
      <c r="H163" s="1083"/>
      <c r="I163" s="1083"/>
      <c r="J163" s="1083"/>
      <c r="K163" s="1083"/>
    </row>
    <row r="164" spans="1:13">
      <c r="A164" s="748" t="str">
        <f t="shared" si="49"/>
        <v>令和3</v>
      </c>
      <c r="B164" s="336">
        <v>44348</v>
      </c>
      <c r="C164" s="594">
        <v>265360</v>
      </c>
      <c r="D164" s="594">
        <v>985833</v>
      </c>
      <c r="E164" s="594">
        <v>124422</v>
      </c>
      <c r="F164" s="594">
        <v>808129</v>
      </c>
      <c r="H164" s="1083"/>
      <c r="I164" s="1083"/>
      <c r="J164" s="1083"/>
      <c r="K164" s="1083"/>
    </row>
    <row r="165" spans="1:13">
      <c r="A165" s="748" t="str">
        <f t="shared" si="49"/>
        <v>令和3</v>
      </c>
      <c r="B165" s="336">
        <v>44378</v>
      </c>
      <c r="C165" s="594">
        <v>242529</v>
      </c>
      <c r="D165" s="594">
        <v>1007277</v>
      </c>
      <c r="E165" s="594">
        <v>98573</v>
      </c>
      <c r="F165" s="594">
        <v>634048</v>
      </c>
      <c r="H165" s="1083"/>
      <c r="I165" s="1083"/>
      <c r="J165" s="1083"/>
      <c r="K165" s="1083"/>
    </row>
    <row r="166" spans="1:13">
      <c r="A166" s="748" t="str">
        <f t="shared" si="49"/>
        <v>令和3</v>
      </c>
      <c r="B166" s="336">
        <v>44409</v>
      </c>
      <c r="C166" s="594">
        <v>224969</v>
      </c>
      <c r="D166" s="594">
        <v>751472</v>
      </c>
      <c r="E166" s="594">
        <v>99250</v>
      </c>
      <c r="F166" s="594">
        <v>648881</v>
      </c>
      <c r="H166" s="1083"/>
      <c r="I166" s="1083"/>
      <c r="J166" s="1083"/>
      <c r="K166" s="1083"/>
    </row>
    <row r="167" spans="1:13">
      <c r="A167" s="748" t="str">
        <f t="shared" si="49"/>
        <v>令和3</v>
      </c>
      <c r="B167" s="336">
        <v>44440</v>
      </c>
      <c r="C167" s="594">
        <v>244534</v>
      </c>
      <c r="D167" s="594">
        <v>758794</v>
      </c>
      <c r="E167" s="594">
        <v>119154</v>
      </c>
      <c r="F167" s="594">
        <v>774656</v>
      </c>
      <c r="H167" s="1083"/>
      <c r="I167" s="1083"/>
      <c r="J167" s="1083"/>
      <c r="K167" s="1083"/>
    </row>
    <row r="168" spans="1:13">
      <c r="A168" s="748" t="str">
        <f t="shared" si="49"/>
        <v>令和3</v>
      </c>
      <c r="B168" s="336">
        <v>44470</v>
      </c>
      <c r="C168" s="594">
        <v>240072</v>
      </c>
      <c r="D168" s="594">
        <v>849562</v>
      </c>
      <c r="E168" s="594">
        <v>111194</v>
      </c>
      <c r="F168" s="594">
        <v>724390</v>
      </c>
      <c r="H168" s="1083"/>
      <c r="I168" s="1083"/>
      <c r="J168" s="1083"/>
      <c r="K168" s="1083"/>
    </row>
    <row r="169" spans="1:13">
      <c r="A169" s="748" t="str">
        <f t="shared" si="49"/>
        <v>令和3</v>
      </c>
      <c r="B169" s="336">
        <v>44501</v>
      </c>
      <c r="C169" s="594">
        <v>222150</v>
      </c>
      <c r="D169" s="594">
        <v>951147</v>
      </c>
      <c r="E169" s="594">
        <v>104302</v>
      </c>
      <c r="F169" s="594">
        <v>662286</v>
      </c>
      <c r="H169" s="1083"/>
      <c r="I169" s="1083"/>
      <c r="J169" s="1083"/>
      <c r="K169" s="1083"/>
    </row>
    <row r="170" spans="1:13">
      <c r="A170" s="748" t="str">
        <f t="shared" si="49"/>
        <v>令和3</v>
      </c>
      <c r="B170" s="336">
        <v>44531</v>
      </c>
      <c r="C170" s="594">
        <v>213569</v>
      </c>
      <c r="D170" s="594">
        <v>844626</v>
      </c>
      <c r="E170" s="594">
        <v>92410</v>
      </c>
      <c r="F170" s="594">
        <v>616642</v>
      </c>
      <c r="H170" s="1083"/>
      <c r="I170" s="1083"/>
      <c r="J170" s="1083"/>
      <c r="K170" s="1083"/>
    </row>
    <row r="171" spans="1:13">
      <c r="A171" s="748" t="str">
        <f t="shared" si="49"/>
        <v>令和3</v>
      </c>
      <c r="B171" s="336">
        <v>44562</v>
      </c>
      <c r="C171" s="594">
        <v>218175</v>
      </c>
      <c r="D171" s="594">
        <v>882906</v>
      </c>
      <c r="E171" s="594">
        <v>97099</v>
      </c>
      <c r="F171" s="594">
        <v>696516</v>
      </c>
      <c r="H171" s="1083"/>
      <c r="I171" s="1083"/>
      <c r="J171" s="1083"/>
      <c r="K171" s="1083"/>
    </row>
    <row r="172" spans="1:13">
      <c r="A172" s="748" t="str">
        <f t="shared" si="49"/>
        <v>令和3</v>
      </c>
      <c r="B172" s="336">
        <v>44593</v>
      </c>
      <c r="C172" s="594">
        <v>217941</v>
      </c>
      <c r="D172" s="594">
        <v>879676</v>
      </c>
      <c r="E172" s="594">
        <v>101504</v>
      </c>
      <c r="F172" s="594">
        <v>833451</v>
      </c>
      <c r="H172" s="1083"/>
      <c r="I172" s="1083"/>
      <c r="J172" s="1083"/>
      <c r="K172" s="1083"/>
    </row>
    <row r="173" spans="1:13">
      <c r="A173" s="749" t="str">
        <f t="shared" si="49"/>
        <v>令和3</v>
      </c>
      <c r="B173" s="337">
        <v>44621</v>
      </c>
      <c r="C173" s="595">
        <v>231518</v>
      </c>
      <c r="D173" s="595">
        <v>2409264</v>
      </c>
      <c r="E173" s="595">
        <v>113835</v>
      </c>
      <c r="F173" s="595">
        <v>821227</v>
      </c>
      <c r="H173" s="1084">
        <f t="shared" ref="H173" si="62">AVERAGE(C162:C173)</f>
        <v>234631.58333333334</v>
      </c>
      <c r="I173" s="1084">
        <f t="shared" ref="I173" si="63">AVERAGE(D162:D173)</f>
        <v>1009852.4166666666</v>
      </c>
      <c r="J173" s="1084">
        <f t="shared" ref="J173" si="64">AVERAGE(E162:E173)</f>
        <v>106487.83333333333</v>
      </c>
      <c r="K173" s="1084">
        <f t="shared" ref="K173" si="65">AVERAGE(F162:F173)</f>
        <v>729326.08333333337</v>
      </c>
    </row>
    <row r="174" spans="1:13">
      <c r="A174" s="748" t="str">
        <f t="shared" si="49"/>
        <v>令和4</v>
      </c>
      <c r="B174" s="335">
        <v>44652</v>
      </c>
      <c r="C174" s="593">
        <v>201425</v>
      </c>
      <c r="D174" s="593">
        <v>791226</v>
      </c>
      <c r="E174" s="593">
        <v>103530</v>
      </c>
      <c r="F174" s="593">
        <v>740379</v>
      </c>
      <c r="H174" s="1082"/>
      <c r="I174" s="1082"/>
      <c r="J174" s="1082"/>
      <c r="K174" s="1082"/>
    </row>
    <row r="175" spans="1:13">
      <c r="A175" s="748" t="str">
        <f t="shared" si="49"/>
        <v>令和4</v>
      </c>
      <c r="B175" s="336">
        <v>44682</v>
      </c>
      <c r="C175" s="594">
        <v>231905</v>
      </c>
      <c r="D175" s="594">
        <v>771234</v>
      </c>
      <c r="E175" s="594">
        <v>113417</v>
      </c>
      <c r="F175" s="594">
        <v>717875</v>
      </c>
      <c r="H175" s="1083"/>
      <c r="I175" s="1083"/>
      <c r="J175" s="1083"/>
      <c r="K175" s="1083"/>
    </row>
    <row r="176" spans="1:13">
      <c r="A176" s="748" t="str">
        <f t="shared" si="49"/>
        <v>令和4</v>
      </c>
      <c r="B176" s="336">
        <v>44713</v>
      </c>
      <c r="C176" s="594">
        <v>214234</v>
      </c>
      <c r="D176" s="594">
        <v>656156</v>
      </c>
      <c r="E176" s="594">
        <v>117951</v>
      </c>
      <c r="F176" s="594">
        <v>899244</v>
      </c>
      <c r="H176" s="1083"/>
      <c r="I176" s="1083"/>
      <c r="J176" s="1083"/>
      <c r="K176" s="1083"/>
    </row>
    <row r="177" spans="1:11">
      <c r="A177" s="748" t="str">
        <f t="shared" si="49"/>
        <v>令和4</v>
      </c>
      <c r="B177" s="336">
        <v>44743</v>
      </c>
      <c r="C177" s="594">
        <v>177219</v>
      </c>
      <c r="D177" s="594">
        <v>419948</v>
      </c>
      <c r="E177" s="594">
        <v>96946</v>
      </c>
      <c r="F177" s="594">
        <v>738652</v>
      </c>
      <c r="H177" s="1083"/>
      <c r="I177" s="1083"/>
      <c r="J177" s="1083"/>
      <c r="K177" s="1083"/>
    </row>
    <row r="178" spans="1:11">
      <c r="A178" s="748" t="str">
        <f t="shared" si="49"/>
        <v>令和4</v>
      </c>
      <c r="B178" s="336">
        <v>44774</v>
      </c>
      <c r="C178" s="594">
        <v>182415</v>
      </c>
      <c r="D178" s="594">
        <v>816280</v>
      </c>
      <c r="E178" s="594">
        <v>104723</v>
      </c>
      <c r="F178" s="594">
        <v>766107</v>
      </c>
      <c r="H178" s="1083"/>
      <c r="I178" s="1083"/>
      <c r="J178" s="1083"/>
      <c r="K178" s="1083"/>
    </row>
    <row r="179" spans="1:11">
      <c r="A179" s="748" t="str">
        <f t="shared" si="49"/>
        <v>令和4</v>
      </c>
      <c r="B179" s="336">
        <v>44805</v>
      </c>
      <c r="C179" s="594">
        <v>192582</v>
      </c>
      <c r="D179" s="594">
        <v>788053</v>
      </c>
      <c r="E179" s="594">
        <v>118608</v>
      </c>
      <c r="F179" s="594">
        <v>846058</v>
      </c>
      <c r="H179" s="1083"/>
      <c r="I179" s="1083"/>
      <c r="J179" s="1083"/>
      <c r="K179" s="1083"/>
    </row>
    <row r="180" spans="1:11">
      <c r="A180" s="748" t="str">
        <f t="shared" si="49"/>
        <v>令和4</v>
      </c>
      <c r="B180" s="336">
        <v>44835</v>
      </c>
      <c r="C180" s="594">
        <v>196340</v>
      </c>
      <c r="D180" s="594">
        <v>1188074</v>
      </c>
      <c r="E180" s="594">
        <v>110640</v>
      </c>
      <c r="F180" s="594">
        <v>699659</v>
      </c>
      <c r="H180" s="1083"/>
      <c r="I180" s="1083"/>
      <c r="J180" s="1083"/>
      <c r="K180" s="1083"/>
    </row>
    <row r="181" spans="1:11">
      <c r="A181" s="748" t="str">
        <f t="shared" si="49"/>
        <v>令和4</v>
      </c>
      <c r="B181" s="336">
        <v>44866</v>
      </c>
      <c r="C181" s="594">
        <v>191409</v>
      </c>
      <c r="D181" s="594">
        <v>965775</v>
      </c>
      <c r="E181" s="594">
        <v>108502</v>
      </c>
      <c r="F181" s="594">
        <v>644459</v>
      </c>
      <c r="H181" s="1083"/>
      <c r="I181" s="1083"/>
      <c r="J181" s="1083"/>
      <c r="K181" s="1083"/>
    </row>
    <row r="182" spans="1:11">
      <c r="A182" s="748" t="str">
        <f t="shared" si="49"/>
        <v>令和4</v>
      </c>
      <c r="B182" s="336">
        <v>44896</v>
      </c>
      <c r="C182" s="594">
        <v>174711</v>
      </c>
      <c r="D182" s="594">
        <v>1114098</v>
      </c>
      <c r="E182" s="594">
        <v>94512</v>
      </c>
      <c r="F182" s="594">
        <v>621115</v>
      </c>
      <c r="H182" s="1083"/>
      <c r="I182" s="1083"/>
      <c r="J182" s="1083"/>
      <c r="K182" s="1083"/>
    </row>
    <row r="183" spans="1:11">
      <c r="A183" s="748" t="str">
        <f t="shared" si="49"/>
        <v>令和4</v>
      </c>
      <c r="B183" s="336">
        <v>44927</v>
      </c>
      <c r="C183" s="594">
        <v>422215</v>
      </c>
      <c r="D183" s="594">
        <v>1058380</v>
      </c>
      <c r="E183" s="594">
        <v>167976</v>
      </c>
      <c r="F183" s="594">
        <v>813517</v>
      </c>
      <c r="H183" s="1083"/>
      <c r="I183" s="1083"/>
      <c r="J183" s="1083"/>
      <c r="K183" s="1083"/>
    </row>
    <row r="184" spans="1:11">
      <c r="A184" s="748" t="str">
        <f t="shared" si="49"/>
        <v>令和4</v>
      </c>
      <c r="B184" s="336">
        <v>44958</v>
      </c>
      <c r="C184" s="594">
        <v>207955</v>
      </c>
      <c r="D184" s="594">
        <v>1304302</v>
      </c>
      <c r="E184" s="594">
        <v>112637</v>
      </c>
      <c r="F184" s="594">
        <v>898716</v>
      </c>
      <c r="H184" s="1083"/>
      <c r="I184" s="1083"/>
      <c r="J184" s="1083"/>
      <c r="K184" s="1083"/>
    </row>
    <row r="185" spans="1:11">
      <c r="A185" s="749" t="str">
        <f t="shared" si="49"/>
        <v>令和4</v>
      </c>
      <c r="B185" s="337">
        <v>44986</v>
      </c>
      <c r="C185" s="595">
        <v>217208</v>
      </c>
      <c r="D185" s="595">
        <v>992828</v>
      </c>
      <c r="E185" s="595">
        <v>127051</v>
      </c>
      <c r="F185" s="595">
        <v>974190</v>
      </c>
      <c r="H185" s="1084">
        <f t="shared" ref="H185" si="66">AVERAGE(C174:C185)</f>
        <v>217468.16666666666</v>
      </c>
      <c r="I185" s="1084">
        <f t="shared" ref="I185" si="67">AVERAGE(D174:D185)</f>
        <v>905529.5</v>
      </c>
      <c r="J185" s="1084">
        <f t="shared" ref="J185" si="68">AVERAGE(E174:E185)</f>
        <v>114707.75</v>
      </c>
      <c r="K185" s="1084">
        <f t="shared" ref="K185" si="69">AVERAGE(F174:F185)</f>
        <v>779997.58333333337</v>
      </c>
    </row>
    <row r="186" spans="1:11">
      <c r="A186" s="748" t="str">
        <f t="shared" ref="A186:A197" si="70">TEXT(EDATE(B186,-3),"ggge")</f>
        <v>令和5</v>
      </c>
      <c r="B186" s="335">
        <v>45017</v>
      </c>
      <c r="C186" s="593">
        <v>196360</v>
      </c>
      <c r="D186" s="593">
        <v>1123858</v>
      </c>
      <c r="E186" s="593">
        <v>113995</v>
      </c>
      <c r="F186" s="593">
        <v>796967</v>
      </c>
      <c r="G186" s="1081"/>
      <c r="H186" s="1082"/>
      <c r="I186" s="1082"/>
      <c r="J186" s="1082"/>
      <c r="K186" s="1082"/>
    </row>
    <row r="187" spans="1:11">
      <c r="A187" s="748" t="str">
        <f t="shared" si="70"/>
        <v>令和5</v>
      </c>
      <c r="B187" s="336">
        <v>45047</v>
      </c>
      <c r="C187" s="594">
        <v>235332</v>
      </c>
      <c r="D187" s="594">
        <v>1101829</v>
      </c>
      <c r="E187" s="594">
        <v>126811</v>
      </c>
      <c r="F187" s="594">
        <v>839253</v>
      </c>
      <c r="G187" s="1081"/>
      <c r="H187" s="1083"/>
      <c r="I187" s="1083"/>
      <c r="J187" s="1083"/>
      <c r="K187" s="1083"/>
    </row>
    <row r="188" spans="1:11">
      <c r="A188" s="748" t="str">
        <f t="shared" si="70"/>
        <v>令和5</v>
      </c>
      <c r="B188" s="336">
        <v>45078</v>
      </c>
      <c r="C188" s="594">
        <v>220705</v>
      </c>
      <c r="D188" s="594">
        <v>1201098</v>
      </c>
      <c r="E188" s="594">
        <v>134452</v>
      </c>
      <c r="F188" s="594">
        <v>906637</v>
      </c>
      <c r="G188" s="1081"/>
      <c r="H188" s="1083"/>
      <c r="I188" s="1083"/>
      <c r="J188" s="1083"/>
      <c r="K188" s="1083"/>
    </row>
    <row r="189" spans="1:11">
      <c r="A189" s="748" t="str">
        <f t="shared" si="70"/>
        <v>令和5</v>
      </c>
      <c r="B189" s="336">
        <v>45108</v>
      </c>
      <c r="C189" s="594">
        <v>205568</v>
      </c>
      <c r="D189" s="594">
        <v>906746</v>
      </c>
      <c r="E189" s="594">
        <v>121564</v>
      </c>
      <c r="F189" s="594">
        <v>748625</v>
      </c>
      <c r="G189" s="1081"/>
      <c r="H189" s="1083"/>
      <c r="I189" s="1083"/>
      <c r="J189" s="1083"/>
      <c r="K189" s="1083"/>
    </row>
    <row r="190" spans="1:11">
      <c r="A190" s="748" t="str">
        <f t="shared" si="70"/>
        <v>令和5</v>
      </c>
      <c r="B190" s="336">
        <v>45139</v>
      </c>
      <c r="C190" s="594">
        <v>212444</v>
      </c>
      <c r="D190" s="594">
        <v>994870</v>
      </c>
      <c r="E190" s="594">
        <v>119522</v>
      </c>
      <c r="F190" s="594">
        <v>720273</v>
      </c>
      <c r="G190" s="1081"/>
      <c r="H190" s="1083"/>
      <c r="I190" s="1083"/>
      <c r="J190" s="1083"/>
      <c r="K190" s="1083"/>
    </row>
    <row r="191" spans="1:11">
      <c r="A191" s="748" t="str">
        <f t="shared" si="70"/>
        <v>令和5</v>
      </c>
      <c r="B191" s="336">
        <v>45170</v>
      </c>
      <c r="C191" s="594">
        <v>237200</v>
      </c>
      <c r="D191" s="594">
        <v>1616306</v>
      </c>
      <c r="E191" s="594">
        <v>133121</v>
      </c>
      <c r="F191" s="594">
        <v>809702</v>
      </c>
      <c r="G191" s="1081"/>
      <c r="H191" s="1083"/>
      <c r="I191" s="1083"/>
      <c r="J191" s="1083"/>
      <c r="K191" s="1083"/>
    </row>
    <row r="192" spans="1:11">
      <c r="A192" s="748" t="str">
        <f t="shared" si="70"/>
        <v>令和5</v>
      </c>
      <c r="B192" s="336">
        <v>45200</v>
      </c>
      <c r="C192" s="594">
        <v>234838</v>
      </c>
      <c r="D192" s="594">
        <v>1005271</v>
      </c>
      <c r="E192" s="594">
        <v>130172</v>
      </c>
      <c r="F192" s="594">
        <v>758407</v>
      </c>
      <c r="G192" s="1081"/>
      <c r="H192" s="1083"/>
      <c r="I192" s="1083"/>
      <c r="J192" s="1083"/>
      <c r="K192" s="1083"/>
    </row>
    <row r="193" spans="1:11">
      <c r="A193" s="748" t="str">
        <f t="shared" si="70"/>
        <v>令和5</v>
      </c>
      <c r="B193" s="336">
        <v>45231</v>
      </c>
      <c r="C193" s="594">
        <v>240742</v>
      </c>
      <c r="D193" s="594">
        <v>1794203</v>
      </c>
      <c r="E193" s="594">
        <v>116873</v>
      </c>
      <c r="F193" s="594">
        <v>668379</v>
      </c>
      <c r="G193" s="1081"/>
      <c r="H193" s="1083"/>
      <c r="I193" s="1083"/>
      <c r="J193" s="1083"/>
      <c r="K193" s="1083"/>
    </row>
    <row r="194" spans="1:11">
      <c r="A194" s="748" t="str">
        <f t="shared" si="70"/>
        <v>令和5</v>
      </c>
      <c r="B194" s="336">
        <v>45261</v>
      </c>
      <c r="C194" s="594">
        <v>237458</v>
      </c>
      <c r="D194" s="594">
        <v>845680</v>
      </c>
      <c r="E194" s="594">
        <v>111894</v>
      </c>
      <c r="F194" s="594">
        <v>658853</v>
      </c>
      <c r="G194" s="1081"/>
      <c r="H194" s="1083"/>
      <c r="I194" s="1083"/>
      <c r="J194" s="1083"/>
      <c r="K194" s="1083"/>
    </row>
    <row r="195" spans="1:11">
      <c r="A195" s="748" t="str">
        <f t="shared" si="70"/>
        <v>令和5</v>
      </c>
      <c r="B195" s="336">
        <v>45292</v>
      </c>
      <c r="C195" s="594">
        <v>307294</v>
      </c>
      <c r="D195" s="594">
        <v>1644832</v>
      </c>
      <c r="E195" s="594">
        <v>155183</v>
      </c>
      <c r="F195" s="594">
        <v>936187</v>
      </c>
      <c r="G195" s="1081"/>
      <c r="H195" s="1083"/>
      <c r="I195" s="1083"/>
      <c r="J195" s="1083"/>
      <c r="K195" s="1083"/>
    </row>
    <row r="196" spans="1:11">
      <c r="A196" s="748" t="str">
        <f t="shared" si="70"/>
        <v>令和5</v>
      </c>
      <c r="B196" s="336">
        <v>45323</v>
      </c>
      <c r="C196" s="594">
        <v>275518</v>
      </c>
      <c r="D196" s="594">
        <v>1109422</v>
      </c>
      <c r="E196" s="594">
        <v>126047</v>
      </c>
      <c r="F196" s="594">
        <v>783843</v>
      </c>
      <c r="G196" s="1081"/>
      <c r="H196" s="1083"/>
      <c r="I196" s="1083"/>
      <c r="J196" s="1083"/>
      <c r="K196" s="1083"/>
    </row>
    <row r="197" spans="1:11">
      <c r="A197" s="749" t="str">
        <f t="shared" si="70"/>
        <v>令和5</v>
      </c>
      <c r="B197" s="337">
        <v>45352</v>
      </c>
      <c r="C197" s="595">
        <v>270116</v>
      </c>
      <c r="D197" s="595">
        <v>1375221</v>
      </c>
      <c r="E197" s="595">
        <v>135188</v>
      </c>
      <c r="F197" s="595">
        <v>903168</v>
      </c>
      <c r="G197" s="1081"/>
      <c r="H197" s="1084">
        <f t="shared" ref="H197:K197" si="71">AVERAGE(C186:C197)</f>
        <v>239464.58333333334</v>
      </c>
      <c r="I197" s="1084">
        <f t="shared" si="71"/>
        <v>1226611.3333333333</v>
      </c>
      <c r="J197" s="1084">
        <f t="shared" si="71"/>
        <v>127068.5</v>
      </c>
      <c r="K197" s="1084">
        <f t="shared" si="71"/>
        <v>794191.16666666663</v>
      </c>
    </row>
    <row r="198" spans="1:11">
      <c r="A198" s="748" t="str">
        <f t="shared" ref="A198:A209" si="72">TEXT(EDATE(B198,-3),"ggge")</f>
        <v>令和6</v>
      </c>
      <c r="B198" s="335">
        <v>45383</v>
      </c>
      <c r="C198" s="593">
        <v>233271</v>
      </c>
      <c r="D198" s="593">
        <v>1064956</v>
      </c>
      <c r="E198" s="593">
        <v>124814</v>
      </c>
      <c r="F198" s="593">
        <v>816122</v>
      </c>
      <c r="G198" s="1081"/>
      <c r="H198" s="1082"/>
      <c r="I198" s="1082"/>
      <c r="J198" s="1082"/>
      <c r="K198" s="1082"/>
    </row>
    <row r="199" spans="1:11">
      <c r="A199" s="748" t="str">
        <f t="shared" si="72"/>
        <v>令和6</v>
      </c>
      <c r="B199" s="336">
        <v>45413</v>
      </c>
      <c r="C199" s="594">
        <v>276645</v>
      </c>
      <c r="D199" s="594">
        <v>1693474</v>
      </c>
      <c r="E199" s="594">
        <v>137742</v>
      </c>
      <c r="F199" s="594">
        <v>857662</v>
      </c>
      <c r="G199" s="1081"/>
      <c r="H199" s="1083"/>
      <c r="I199" s="1083"/>
      <c r="J199" s="1083"/>
      <c r="K199" s="1083"/>
    </row>
    <row r="200" spans="1:11">
      <c r="A200" s="748" t="str">
        <f t="shared" si="72"/>
        <v>令和6</v>
      </c>
      <c r="B200" s="336">
        <v>45444</v>
      </c>
      <c r="C200" s="594">
        <v>249185</v>
      </c>
      <c r="D200" s="594">
        <v>1088856</v>
      </c>
      <c r="E200" s="594">
        <v>135761</v>
      </c>
      <c r="F200" s="594">
        <v>836823</v>
      </c>
      <c r="G200" s="1081"/>
      <c r="H200" s="1083"/>
      <c r="I200" s="1083"/>
      <c r="J200" s="1083"/>
      <c r="K200" s="1083"/>
    </row>
    <row r="201" spans="1:11">
      <c r="A201" s="748" t="str">
        <f t="shared" si="72"/>
        <v>令和6</v>
      </c>
      <c r="B201" s="336">
        <v>45474</v>
      </c>
      <c r="C201" s="594">
        <v>262763</v>
      </c>
      <c r="D201" s="594">
        <v>899916</v>
      </c>
      <c r="E201" s="594">
        <v>131764</v>
      </c>
      <c r="F201" s="594">
        <v>805267</v>
      </c>
      <c r="G201" s="1081"/>
      <c r="H201" s="1083"/>
      <c r="I201" s="1083"/>
      <c r="J201" s="1083"/>
      <c r="K201" s="1083"/>
    </row>
    <row r="202" spans="1:11">
      <c r="A202" s="748" t="str">
        <f t="shared" si="72"/>
        <v>令和6</v>
      </c>
      <c r="B202" s="336">
        <v>45505</v>
      </c>
      <c r="C202" s="594">
        <v>254962</v>
      </c>
      <c r="D202" s="594">
        <v>1708764</v>
      </c>
      <c r="E202" s="594">
        <v>138341</v>
      </c>
      <c r="F202" s="594">
        <v>826030</v>
      </c>
      <c r="G202" s="1081"/>
      <c r="H202" s="1083"/>
      <c r="I202" s="1083"/>
      <c r="J202" s="1083"/>
      <c r="K202" s="1083"/>
    </row>
    <row r="203" spans="1:11">
      <c r="A203" s="748" t="str">
        <f t="shared" si="72"/>
        <v>令和6</v>
      </c>
      <c r="B203" s="336">
        <v>45536</v>
      </c>
      <c r="C203" s="594">
        <v>260474</v>
      </c>
      <c r="D203" s="594">
        <v>1253095</v>
      </c>
      <c r="E203" s="594">
        <v>148184</v>
      </c>
      <c r="F203" s="594">
        <v>831109</v>
      </c>
      <c r="G203" s="1081"/>
      <c r="H203" s="1083"/>
      <c r="I203" s="1083"/>
      <c r="J203" s="1083"/>
      <c r="K203" s="1083"/>
    </row>
    <row r="204" spans="1:11">
      <c r="A204" s="748" t="str">
        <f t="shared" si="72"/>
        <v>令和6</v>
      </c>
      <c r="B204" s="336">
        <v>45566</v>
      </c>
      <c r="C204" s="594">
        <v>274471</v>
      </c>
      <c r="D204" s="594">
        <v>9111762</v>
      </c>
      <c r="E204" s="594">
        <v>136028</v>
      </c>
      <c r="F204" s="594">
        <v>750468</v>
      </c>
      <c r="G204" s="1081"/>
      <c r="H204" s="1083"/>
      <c r="I204" s="1083"/>
      <c r="J204" s="1083"/>
      <c r="K204" s="1083"/>
    </row>
    <row r="205" spans="1:11">
      <c r="A205" s="748" t="str">
        <f t="shared" si="72"/>
        <v>令和6</v>
      </c>
      <c r="B205" s="336">
        <v>45597</v>
      </c>
      <c r="C205" s="594">
        <v>248408</v>
      </c>
      <c r="D205" s="594">
        <v>1248728</v>
      </c>
      <c r="E205" s="594">
        <v>123172</v>
      </c>
      <c r="F205" s="594">
        <v>729113</v>
      </c>
      <c r="G205" s="1081"/>
      <c r="H205" s="1083"/>
      <c r="I205" s="1083"/>
      <c r="J205" s="1083"/>
      <c r="K205" s="1083"/>
    </row>
    <row r="206" spans="1:11">
      <c r="A206" s="748" t="str">
        <f t="shared" si="72"/>
        <v>令和6</v>
      </c>
      <c r="B206" s="336">
        <v>45627</v>
      </c>
      <c r="C206" s="594">
        <v>243772</v>
      </c>
      <c r="D206" s="594">
        <v>939448</v>
      </c>
      <c r="E206" s="594">
        <v>114851</v>
      </c>
      <c r="F206" s="594">
        <v>687830</v>
      </c>
      <c r="G206" s="1081"/>
      <c r="H206" s="1083"/>
      <c r="I206" s="1083"/>
      <c r="J206" s="1083"/>
      <c r="K206" s="1083"/>
    </row>
    <row r="207" spans="1:11">
      <c r="A207" s="748" t="str">
        <f t="shared" si="72"/>
        <v>令和6</v>
      </c>
      <c r="B207" s="336">
        <v>45658</v>
      </c>
      <c r="C207" s="594">
        <v>264212</v>
      </c>
      <c r="D207" s="594">
        <v>781233</v>
      </c>
      <c r="E207" s="594">
        <v>121057</v>
      </c>
      <c r="F207" s="594">
        <v>727520</v>
      </c>
      <c r="G207" s="1081"/>
      <c r="H207" s="1083"/>
      <c r="I207" s="1083"/>
      <c r="J207" s="1083"/>
      <c r="K207" s="1083"/>
    </row>
    <row r="208" spans="1:11">
      <c r="A208" s="748" t="str">
        <f t="shared" si="72"/>
        <v>令和6</v>
      </c>
      <c r="B208" s="336">
        <v>45689</v>
      </c>
      <c r="C208" s="594">
        <v>316743</v>
      </c>
      <c r="D208" s="594">
        <v>3312801</v>
      </c>
      <c r="E208" s="594">
        <v>142552</v>
      </c>
      <c r="F208" s="594">
        <v>823380</v>
      </c>
      <c r="G208" s="1081"/>
      <c r="H208" s="1083"/>
      <c r="I208" s="1083"/>
      <c r="J208" s="1083"/>
      <c r="K208" s="1083"/>
    </row>
    <row r="209" spans="1:11">
      <c r="A209" s="749" t="str">
        <f t="shared" si="72"/>
        <v>令和6</v>
      </c>
      <c r="B209" s="337">
        <v>45717</v>
      </c>
      <c r="C209" s="595">
        <v>294535</v>
      </c>
      <c r="D209" s="595">
        <v>4963254</v>
      </c>
      <c r="E209" s="595">
        <v>152158</v>
      </c>
      <c r="F209" s="595">
        <v>1291299</v>
      </c>
      <c r="G209" s="1081"/>
      <c r="H209" s="1084">
        <f>AVERAGE(C198:C209)</f>
        <v>264953.41666666669</v>
      </c>
      <c r="I209" s="1084">
        <f>AVERAGE(D198:D209)</f>
        <v>2338857.25</v>
      </c>
      <c r="J209" s="1084">
        <f t="shared" ref="J209" si="73">AVERAGE(E198:E209)</f>
        <v>133868.66666666666</v>
      </c>
      <c r="K209" s="1084">
        <f t="shared" ref="K209" si="74">AVERAGE(F198:F209)</f>
        <v>831885.25</v>
      </c>
    </row>
    <row r="210" spans="1:11">
      <c r="A210" s="748"/>
      <c r="B210" s="335"/>
      <c r="C210" s="1188"/>
      <c r="D210" s="1188"/>
      <c r="E210" s="1188"/>
      <c r="F210" s="1188"/>
      <c r="G210" s="1081"/>
      <c r="H210" s="1082"/>
      <c r="I210" s="1082"/>
      <c r="J210" s="1082"/>
      <c r="K210" s="1082"/>
    </row>
    <row r="211" spans="1:11">
      <c r="A211" s="748"/>
      <c r="B211" s="336"/>
      <c r="C211" s="1189"/>
      <c r="D211" s="1189"/>
      <c r="E211" s="1189"/>
      <c r="F211" s="1189"/>
      <c r="G211" s="1081"/>
      <c r="H211" s="1083"/>
      <c r="I211" s="1083"/>
      <c r="J211" s="1083"/>
      <c r="K211" s="1083"/>
    </row>
    <row r="212" spans="1:11">
      <c r="A212" s="748"/>
      <c r="B212" s="336"/>
      <c r="C212" s="1189"/>
      <c r="D212" s="1189"/>
      <c r="E212" s="1189"/>
      <c r="F212" s="1189"/>
      <c r="G212" s="1081"/>
      <c r="H212" s="1083"/>
      <c r="I212" s="1083"/>
      <c r="J212" s="1083"/>
      <c r="K212" s="1083"/>
    </row>
    <row r="213" spans="1:11">
      <c r="A213" s="748"/>
      <c r="B213" s="336"/>
      <c r="C213" s="1189"/>
      <c r="D213" s="1189"/>
      <c r="E213" s="1189"/>
      <c r="F213" s="1189"/>
      <c r="G213" s="1081"/>
      <c r="H213" s="1083"/>
      <c r="I213" s="1083"/>
      <c r="J213" s="1083"/>
      <c r="K213" s="1083"/>
    </row>
    <row r="214" spans="1:11">
      <c r="A214" s="748"/>
      <c r="B214" s="336"/>
      <c r="C214" s="1189"/>
      <c r="D214" s="1189"/>
      <c r="E214" s="1189"/>
      <c r="F214" s="1189"/>
      <c r="G214" s="1081"/>
      <c r="H214" s="1083"/>
      <c r="I214" s="1083"/>
      <c r="J214" s="1083"/>
      <c r="K214" s="1083"/>
    </row>
    <row r="215" spans="1:11">
      <c r="A215" s="748"/>
      <c r="B215" s="336"/>
      <c r="C215" s="1189"/>
      <c r="D215" s="1189"/>
      <c r="E215" s="1189"/>
      <c r="F215" s="1189"/>
      <c r="G215" s="1081"/>
      <c r="H215" s="1083"/>
      <c r="I215" s="1083"/>
      <c r="J215" s="1083"/>
      <c r="K215" s="1083"/>
    </row>
    <row r="216" spans="1:11">
      <c r="A216" s="748"/>
      <c r="B216" s="336"/>
      <c r="C216" s="1189"/>
      <c r="D216" s="1189"/>
      <c r="E216" s="1189"/>
      <c r="F216" s="1189"/>
      <c r="G216" s="1081"/>
      <c r="H216" s="1083"/>
      <c r="I216" s="1083"/>
      <c r="J216" s="1083"/>
      <c r="K216" s="1083"/>
    </row>
    <row r="217" spans="1:11">
      <c r="A217" s="748"/>
      <c r="B217" s="336"/>
      <c r="C217" s="1189"/>
      <c r="D217" s="1189"/>
      <c r="E217" s="1189"/>
      <c r="F217" s="1189"/>
      <c r="G217" s="1081"/>
      <c r="H217" s="1083"/>
      <c r="I217" s="1083"/>
      <c r="J217" s="1083"/>
      <c r="K217" s="1083"/>
    </row>
    <row r="218" spans="1:11">
      <c r="A218" s="748"/>
      <c r="B218" s="336"/>
      <c r="C218" s="1189"/>
      <c r="D218" s="1189"/>
      <c r="E218" s="1189"/>
      <c r="F218" s="1189"/>
      <c r="G218" s="1081"/>
      <c r="H218" s="1083"/>
      <c r="I218" s="1083"/>
      <c r="J218" s="1083"/>
      <c r="K218" s="1083"/>
    </row>
    <row r="219" spans="1:11">
      <c r="A219" s="748"/>
      <c r="B219" s="336"/>
      <c r="C219" s="1189"/>
      <c r="D219" s="1189"/>
      <c r="E219" s="1189"/>
      <c r="F219" s="1189"/>
      <c r="G219" s="1081"/>
      <c r="H219" s="1083"/>
      <c r="I219" s="1083"/>
      <c r="J219" s="1083"/>
      <c r="K219" s="1083"/>
    </row>
    <row r="220" spans="1:11">
      <c r="A220" s="748"/>
      <c r="B220" s="336"/>
      <c r="C220" s="1189"/>
      <c r="D220" s="1189"/>
      <c r="E220" s="1189"/>
      <c r="F220" s="1189"/>
      <c r="G220" s="1081"/>
      <c r="H220" s="1083"/>
      <c r="I220" s="1083"/>
      <c r="J220" s="1083"/>
      <c r="K220" s="1083"/>
    </row>
    <row r="221" spans="1:11">
      <c r="A221" s="749"/>
      <c r="B221" s="337"/>
      <c r="C221" s="1190"/>
      <c r="D221" s="1190"/>
      <c r="E221" s="1190"/>
      <c r="F221" s="1190"/>
      <c r="G221" s="1081"/>
      <c r="H221" s="1084"/>
      <c r="I221" s="1084"/>
      <c r="J221" s="1084"/>
      <c r="K221" s="1084"/>
    </row>
  </sheetData>
  <phoneticPr fontId="6"/>
  <hyperlinks>
    <hyperlink ref="F1" location="INDEX!A1" display="INDEXに戻る" xr:uid="{00000000-0004-0000-1F00-000000000000}"/>
    <hyperlink ref="K1" location="INDEX!A1" display="INDEXに戻る" xr:uid="{AED9220C-B451-4F94-BC23-A249E1DE2B77}"/>
  </hyperlinks>
  <pageMargins left="0.78700000000000003" right="0.78700000000000003" top="0.98399999999999999" bottom="0.98399999999999999" header="0.51200000000000001" footer="0.51200000000000001"/>
  <pageSetup paperSize="9" orientation="portrait" r:id="rId1"/>
  <headerFooter alignWithMargins="0"/>
  <ignoredErrors>
    <ignoredError sqref="H6:K16 H18:K197 H17:I17 K17 H209:K209"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1"/>
  <sheetViews>
    <sheetView workbookViewId="0"/>
  </sheetViews>
  <sheetFormatPr defaultColWidth="9" defaultRowHeight="15" outlineLevelCol="1"/>
  <cols>
    <col min="1" max="1" width="22.125" style="39" customWidth="1"/>
    <col min="2" max="2" width="17.625" style="525" customWidth="1"/>
    <col min="3" max="3" width="14.125" style="526" hidden="1" customWidth="1" outlineLevel="1"/>
    <col min="4" max="4" width="8.625" style="525" hidden="1" customWidth="1" outlineLevel="1"/>
    <col min="5" max="5" width="11.375" style="526" hidden="1" customWidth="1" outlineLevel="1"/>
    <col min="6" max="6" width="8.625" style="525" hidden="1" customWidth="1" outlineLevel="1"/>
    <col min="7" max="7" width="9" style="39" collapsed="1"/>
    <col min="8" max="16384" width="9" style="39"/>
  </cols>
  <sheetData>
    <row r="1" spans="1:6">
      <c r="A1" s="367" t="s">
        <v>119</v>
      </c>
    </row>
    <row r="2" spans="1:6">
      <c r="A2" s="39" t="s">
        <v>10500</v>
      </c>
    </row>
    <row r="3" spans="1:6">
      <c r="A3" s="466"/>
      <c r="B3" s="536" t="s">
        <v>10501</v>
      </c>
      <c r="C3" s="527" t="s">
        <v>10502</v>
      </c>
      <c r="D3" s="527"/>
      <c r="E3" s="527"/>
      <c r="F3" s="527"/>
    </row>
    <row r="4" spans="1:6">
      <c r="A4" s="346" t="s">
        <v>10503</v>
      </c>
      <c r="B4" s="804">
        <v>3500</v>
      </c>
      <c r="C4" s="528"/>
      <c r="D4" s="529"/>
      <c r="E4" s="528"/>
      <c r="F4" s="529"/>
    </row>
    <row r="5" spans="1:6">
      <c r="A5" s="346" t="s">
        <v>10504</v>
      </c>
      <c r="B5" s="804">
        <v>9000</v>
      </c>
      <c r="C5" s="530"/>
      <c r="D5" s="531"/>
      <c r="E5" s="530"/>
      <c r="F5" s="531"/>
    </row>
    <row r="6" spans="1:6">
      <c r="A6" s="346" t="s">
        <v>10505</v>
      </c>
      <c r="B6" s="804">
        <v>14500</v>
      </c>
      <c r="C6" s="528">
        <v>41786</v>
      </c>
      <c r="D6" s="531">
        <v>10000</v>
      </c>
      <c r="E6" s="528"/>
      <c r="F6" s="531"/>
    </row>
    <row r="7" spans="1:6">
      <c r="A7" s="346" t="s">
        <v>10506</v>
      </c>
      <c r="B7" s="804">
        <v>19000</v>
      </c>
      <c r="C7" s="530"/>
      <c r="D7" s="531"/>
      <c r="E7" s="530"/>
      <c r="F7" s="531"/>
    </row>
    <row r="8" spans="1:6">
      <c r="A8" s="1002" t="s">
        <v>10507</v>
      </c>
      <c r="B8" s="829">
        <v>26000</v>
      </c>
      <c r="C8" s="532">
        <v>42486</v>
      </c>
      <c r="D8" s="533">
        <v>20000</v>
      </c>
      <c r="E8" s="532">
        <v>42739</v>
      </c>
      <c r="F8" s="533">
        <v>25000</v>
      </c>
    </row>
    <row r="9" spans="1:6">
      <c r="A9" s="346" t="s">
        <v>10508</v>
      </c>
      <c r="B9" s="804">
        <v>31000</v>
      </c>
      <c r="C9" s="528">
        <v>43023</v>
      </c>
      <c r="D9" s="531">
        <v>30000</v>
      </c>
      <c r="E9" s="528"/>
      <c r="F9" s="531"/>
    </row>
    <row r="10" spans="1:6">
      <c r="A10" s="346" t="s">
        <v>10509</v>
      </c>
      <c r="B10" s="804">
        <v>35000</v>
      </c>
      <c r="C10" s="528">
        <v>43526</v>
      </c>
      <c r="D10" s="531">
        <v>35000</v>
      </c>
      <c r="E10" s="528"/>
      <c r="F10" s="531"/>
    </row>
    <row r="11" spans="1:6">
      <c r="A11" s="346" t="s">
        <v>10510</v>
      </c>
      <c r="B11" s="804">
        <v>40000</v>
      </c>
      <c r="C11" s="534">
        <v>43881</v>
      </c>
      <c r="D11" s="535">
        <v>40000</v>
      </c>
      <c r="E11" s="534"/>
      <c r="F11" s="535"/>
    </row>
    <row r="12" spans="1:6">
      <c r="A12" s="346" t="s">
        <v>10511</v>
      </c>
      <c r="B12" s="804">
        <v>45000</v>
      </c>
      <c r="C12" s="750"/>
      <c r="D12" s="746"/>
      <c r="E12" s="750"/>
      <c r="F12" s="746"/>
    </row>
    <row r="13" spans="1:6">
      <c r="A13" s="346" t="s">
        <v>10512</v>
      </c>
      <c r="B13" s="804">
        <v>46000</v>
      </c>
      <c r="C13" s="750"/>
      <c r="D13" s="746"/>
      <c r="E13" s="750"/>
      <c r="F13" s="746"/>
    </row>
    <row r="14" spans="1:6">
      <c r="A14" s="346" t="s">
        <v>10513</v>
      </c>
      <c r="B14" s="804">
        <v>47000</v>
      </c>
      <c r="C14" s="750"/>
      <c r="D14" s="746"/>
      <c r="E14" s="750"/>
      <c r="F14" s="746"/>
    </row>
    <row r="15" spans="1:6">
      <c r="A15" s="346" t="s">
        <v>12322</v>
      </c>
      <c r="B15" s="804">
        <v>47500</v>
      </c>
      <c r="C15" s="750"/>
      <c r="D15" s="746"/>
      <c r="E15" s="750"/>
      <c r="F15" s="746"/>
    </row>
    <row r="16" spans="1:6">
      <c r="A16" s="346" t="s">
        <v>12882</v>
      </c>
      <c r="B16" s="804">
        <v>47500</v>
      </c>
      <c r="C16" s="750"/>
      <c r="D16" s="746"/>
      <c r="E16" s="750"/>
      <c r="F16" s="746"/>
    </row>
    <row r="18" spans="1:1">
      <c r="A18" s="39" t="s">
        <v>10514</v>
      </c>
    </row>
    <row r="19" spans="1:1">
      <c r="A19" s="39" t="s">
        <v>10515</v>
      </c>
    </row>
    <row r="21" spans="1:1">
      <c r="A21" s="367" t="s">
        <v>10516</v>
      </c>
    </row>
  </sheetData>
  <phoneticPr fontId="6"/>
  <hyperlinks>
    <hyperlink ref="A21" r:id="rId1" xr:uid="{00000000-0004-0000-2000-000000000000}"/>
    <hyperlink ref="A1" location="INDEX!A1" display="INDEXに戻る" xr:uid="{00000000-0004-0000-2000-000001000000}"/>
  </hyperlinks>
  <pageMargins left="0.7" right="0.7" top="0.75" bottom="0.75" header="0.3" footer="0.3"/>
  <pageSetup paperSize="9" orientation="portrait" verticalDpi="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23"/>
  <sheetViews>
    <sheetView zoomScaleNormal="100" workbookViewId="0">
      <pane xSplit="2" ySplit="2" topLeftCell="C97" activePane="bottomRight" state="frozen"/>
      <selection activeCell="C3" sqref="C3"/>
      <selection pane="topRight" activeCell="C3" sqref="C3"/>
      <selection pane="bottomLeft" activeCell="C3" sqref="C3"/>
      <selection pane="bottomRight" activeCell="A123" sqref="A123"/>
    </sheetView>
  </sheetViews>
  <sheetFormatPr defaultColWidth="9" defaultRowHeight="15" outlineLevelRow="1"/>
  <cols>
    <col min="1" max="1" width="32.375" style="39" bestFit="1" customWidth="1"/>
    <col min="2" max="2" width="14.75" style="39" bestFit="1" customWidth="1"/>
    <col min="3" max="3" width="80.625" style="39" customWidth="1"/>
    <col min="4" max="4" width="20.625" style="537" customWidth="1"/>
    <col min="5" max="5" width="11.875" style="39" bestFit="1" customWidth="1"/>
    <col min="6" max="6" width="44.5" style="39" bestFit="1" customWidth="1"/>
    <col min="7" max="16384" width="9" style="39"/>
  </cols>
  <sheetData>
    <row r="1" spans="1:6">
      <c r="A1" s="39" t="s">
        <v>10517</v>
      </c>
      <c r="F1" s="367" t="s">
        <v>119</v>
      </c>
    </row>
    <row r="2" spans="1:6" ht="18.75">
      <c r="A2" s="1098" t="s">
        <v>10518</v>
      </c>
      <c r="B2" s="1098" t="s">
        <v>1253</v>
      </c>
      <c r="C2" s="1213" t="s">
        <v>10520</v>
      </c>
      <c r="D2" s="1099" t="s">
        <v>10519</v>
      </c>
      <c r="E2" s="1098" t="s">
        <v>10521</v>
      </c>
      <c r="F2" s="1098" t="s">
        <v>10522</v>
      </c>
    </row>
    <row r="3" spans="1:6" ht="36" customHeight="1" outlineLevel="1">
      <c r="A3" s="562" t="s">
        <v>10523</v>
      </c>
      <c r="B3" s="563">
        <v>38204</v>
      </c>
      <c r="C3" s="564" t="s">
        <v>10525</v>
      </c>
      <c r="D3" s="564" t="s">
        <v>10524</v>
      </c>
      <c r="E3" s="562"/>
      <c r="F3" s="354" t="s">
        <v>10526</v>
      </c>
    </row>
    <row r="4" spans="1:6" ht="36" customHeight="1" outlineLevel="1">
      <c r="A4" s="562" t="s">
        <v>10527</v>
      </c>
      <c r="B4" s="563">
        <v>38568</v>
      </c>
      <c r="C4" s="564" t="s">
        <v>10525</v>
      </c>
      <c r="D4" s="564" t="s">
        <v>10528</v>
      </c>
      <c r="E4" s="562"/>
      <c r="F4" s="354" t="s">
        <v>10526</v>
      </c>
    </row>
    <row r="5" spans="1:6" ht="36" customHeight="1" outlineLevel="1">
      <c r="A5" s="562" t="s">
        <v>10529</v>
      </c>
      <c r="B5" s="563">
        <v>38933</v>
      </c>
      <c r="C5" s="564" t="s">
        <v>10531</v>
      </c>
      <c r="D5" s="564" t="s">
        <v>10530</v>
      </c>
      <c r="E5" s="562"/>
      <c r="F5" s="354" t="s">
        <v>10526</v>
      </c>
    </row>
    <row r="6" spans="1:6" ht="36" customHeight="1" outlineLevel="1">
      <c r="A6" s="562" t="s">
        <v>10532</v>
      </c>
      <c r="B6" s="563">
        <v>39290</v>
      </c>
      <c r="C6" s="564" t="s">
        <v>10533</v>
      </c>
      <c r="D6" s="564" t="s">
        <v>10528</v>
      </c>
      <c r="E6" s="562"/>
      <c r="F6" s="354" t="s">
        <v>10526</v>
      </c>
    </row>
    <row r="7" spans="1:6" ht="36" customHeight="1" outlineLevel="1">
      <c r="A7" s="562" t="s">
        <v>10534</v>
      </c>
      <c r="B7" s="563">
        <v>39661</v>
      </c>
      <c r="C7" s="564" t="s">
        <v>10535</v>
      </c>
      <c r="D7" s="564" t="s">
        <v>3675</v>
      </c>
      <c r="E7" s="562"/>
      <c r="F7" s="354" t="s">
        <v>10526</v>
      </c>
    </row>
    <row r="8" spans="1:6" ht="36" customHeight="1" outlineLevel="1">
      <c r="A8" s="562" t="s">
        <v>10536</v>
      </c>
      <c r="B8" s="563">
        <v>40030</v>
      </c>
      <c r="C8" s="564" t="s">
        <v>10538</v>
      </c>
      <c r="D8" s="564" t="s">
        <v>10537</v>
      </c>
      <c r="E8" s="562"/>
      <c r="F8" s="354" t="s">
        <v>10526</v>
      </c>
    </row>
    <row r="9" spans="1:6" ht="36" customHeight="1" outlineLevel="1">
      <c r="A9" s="1101" t="s">
        <v>10539</v>
      </c>
      <c r="B9" s="563">
        <v>40032</v>
      </c>
      <c r="C9" s="564"/>
      <c r="D9" s="564" t="s">
        <v>10540</v>
      </c>
      <c r="E9" s="562">
        <v>87</v>
      </c>
      <c r="F9" s="354" t="s">
        <v>10541</v>
      </c>
    </row>
    <row r="10" spans="1:6" ht="36" customHeight="1" outlineLevel="1">
      <c r="A10" s="562" t="s">
        <v>10542</v>
      </c>
      <c r="B10" s="563">
        <v>40386</v>
      </c>
      <c r="C10" s="564" t="s">
        <v>10544</v>
      </c>
      <c r="D10" s="564" t="s">
        <v>10543</v>
      </c>
      <c r="E10" s="562"/>
      <c r="F10" s="354" t="s">
        <v>10526</v>
      </c>
    </row>
    <row r="11" spans="1:6" ht="36" customHeight="1" outlineLevel="1">
      <c r="A11" s="1101" t="s">
        <v>10545</v>
      </c>
      <c r="B11" s="563">
        <v>40396</v>
      </c>
      <c r="C11" s="564"/>
      <c r="D11" s="564" t="s">
        <v>10540</v>
      </c>
      <c r="E11" s="562">
        <v>106</v>
      </c>
      <c r="F11" s="354" t="s">
        <v>10541</v>
      </c>
    </row>
    <row r="12" spans="1:6" ht="36" customHeight="1" outlineLevel="1">
      <c r="A12" s="562" t="s">
        <v>10546</v>
      </c>
      <c r="B12" s="563">
        <v>40750</v>
      </c>
      <c r="C12" s="564" t="s">
        <v>10548</v>
      </c>
      <c r="D12" s="564" t="s">
        <v>10547</v>
      </c>
      <c r="E12" s="562"/>
      <c r="F12" s="354" t="s">
        <v>10526</v>
      </c>
    </row>
    <row r="13" spans="1:6" ht="36" customHeight="1" outlineLevel="1">
      <c r="A13" s="1101" t="s">
        <v>10549</v>
      </c>
      <c r="B13" s="563">
        <v>40754</v>
      </c>
      <c r="C13" s="564"/>
      <c r="D13" s="564" t="s">
        <v>10540</v>
      </c>
      <c r="E13" s="562">
        <v>102</v>
      </c>
      <c r="F13" s="354" t="s">
        <v>10541</v>
      </c>
    </row>
    <row r="14" spans="1:6" ht="36" customHeight="1" outlineLevel="1">
      <c r="A14" s="562" t="s">
        <v>10550</v>
      </c>
      <c r="B14" s="563">
        <v>41118</v>
      </c>
      <c r="C14" s="1100" t="s">
        <v>10551</v>
      </c>
      <c r="D14" s="564" t="s">
        <v>10540</v>
      </c>
      <c r="E14" s="562">
        <v>62</v>
      </c>
      <c r="F14" s="354" t="s">
        <v>10541</v>
      </c>
    </row>
    <row r="15" spans="1:6" ht="36" customHeight="1" outlineLevel="1">
      <c r="A15" s="562" t="s">
        <v>10552</v>
      </c>
      <c r="B15" s="563">
        <v>41122</v>
      </c>
      <c r="C15" s="564" t="s">
        <v>10554</v>
      </c>
      <c r="D15" s="564" t="s">
        <v>10553</v>
      </c>
      <c r="E15" s="562"/>
      <c r="F15" s="354" t="s">
        <v>10526</v>
      </c>
    </row>
    <row r="16" spans="1:6" ht="36" customHeight="1" outlineLevel="1">
      <c r="A16" s="562" t="s">
        <v>10555</v>
      </c>
      <c r="B16" s="563">
        <v>41483</v>
      </c>
      <c r="C16" s="1100" t="s">
        <v>10556</v>
      </c>
      <c r="D16" s="564" t="s">
        <v>10540</v>
      </c>
      <c r="E16" s="562">
        <v>91</v>
      </c>
      <c r="F16" s="354" t="s">
        <v>10541</v>
      </c>
    </row>
    <row r="17" spans="1:6" ht="36" customHeight="1" outlineLevel="1">
      <c r="A17" s="562" t="s">
        <v>10557</v>
      </c>
      <c r="B17" s="563">
        <v>41495</v>
      </c>
      <c r="C17" s="564" t="s">
        <v>10559</v>
      </c>
      <c r="D17" s="564" t="s">
        <v>10558</v>
      </c>
      <c r="E17" s="562"/>
      <c r="F17" s="354" t="s">
        <v>10526</v>
      </c>
    </row>
    <row r="18" spans="1:6" ht="36" customHeight="1" outlineLevel="1">
      <c r="A18" s="562" t="s">
        <v>10560</v>
      </c>
      <c r="B18" s="563">
        <v>41851</v>
      </c>
      <c r="C18" s="1100" t="s">
        <v>10562</v>
      </c>
      <c r="D18" s="564" t="s">
        <v>10561</v>
      </c>
      <c r="E18" s="562"/>
      <c r="F18" s="354" t="s">
        <v>10526</v>
      </c>
    </row>
    <row r="19" spans="1:6" ht="36" customHeight="1" outlineLevel="1">
      <c r="A19" s="562" t="s">
        <v>10563</v>
      </c>
      <c r="B19" s="563">
        <v>41882</v>
      </c>
      <c r="C19" s="1100" t="s">
        <v>10564</v>
      </c>
      <c r="D19" s="564" t="s">
        <v>10540</v>
      </c>
      <c r="E19" s="562">
        <v>92</v>
      </c>
      <c r="F19" s="354" t="s">
        <v>10541</v>
      </c>
    </row>
    <row r="20" spans="1:6" ht="36" customHeight="1" outlineLevel="1">
      <c r="A20" s="562" t="s">
        <v>10565</v>
      </c>
      <c r="B20" s="563">
        <v>42237</v>
      </c>
      <c r="C20" s="1100" t="s">
        <v>10566</v>
      </c>
      <c r="D20" s="564" t="s">
        <v>10558</v>
      </c>
      <c r="E20" s="562"/>
      <c r="F20" s="354" t="s">
        <v>10526</v>
      </c>
    </row>
    <row r="21" spans="1:6" ht="36" customHeight="1" outlineLevel="1">
      <c r="A21" s="562" t="s">
        <v>10567</v>
      </c>
      <c r="B21" s="563">
        <v>42246</v>
      </c>
      <c r="C21" s="1100" t="s">
        <v>10568</v>
      </c>
      <c r="D21" s="564" t="s">
        <v>10540</v>
      </c>
      <c r="E21" s="562">
        <v>99</v>
      </c>
      <c r="F21" s="354" t="s">
        <v>10541</v>
      </c>
    </row>
    <row r="22" spans="1:6" ht="36" customHeight="1" outlineLevel="1">
      <c r="A22" s="562" t="s">
        <v>10569</v>
      </c>
      <c r="B22" s="563">
        <v>42604</v>
      </c>
      <c r="C22" s="1100" t="s">
        <v>10571</v>
      </c>
      <c r="D22" s="564" t="s">
        <v>10570</v>
      </c>
      <c r="E22" s="562"/>
      <c r="F22" s="354" t="s">
        <v>10526</v>
      </c>
    </row>
    <row r="23" spans="1:6" ht="36" customHeight="1" outlineLevel="1">
      <c r="A23" s="562" t="s">
        <v>10572</v>
      </c>
      <c r="B23" s="563">
        <v>42610</v>
      </c>
      <c r="C23" s="1100" t="s">
        <v>10573</v>
      </c>
      <c r="D23" s="564" t="s">
        <v>10540</v>
      </c>
      <c r="E23" s="562">
        <v>91</v>
      </c>
      <c r="F23" s="354" t="s">
        <v>10541</v>
      </c>
    </row>
    <row r="24" spans="1:6" ht="36" customHeight="1" outlineLevel="1">
      <c r="A24" s="562" t="s">
        <v>10574</v>
      </c>
      <c r="B24" s="563">
        <v>42953</v>
      </c>
      <c r="C24" s="1100" t="s">
        <v>10575</v>
      </c>
      <c r="D24" s="564" t="s">
        <v>10540</v>
      </c>
      <c r="E24" s="562">
        <v>90</v>
      </c>
      <c r="F24" s="354" t="s">
        <v>10541</v>
      </c>
    </row>
    <row r="25" spans="1:6" ht="36" customHeight="1" outlineLevel="1">
      <c r="A25" s="562" t="s">
        <v>10576</v>
      </c>
      <c r="B25" s="563">
        <v>42969</v>
      </c>
      <c r="C25" s="1100" t="s">
        <v>10577</v>
      </c>
      <c r="D25" s="564" t="s">
        <v>3134</v>
      </c>
      <c r="E25" s="562">
        <v>57</v>
      </c>
      <c r="F25" s="354" t="s">
        <v>10578</v>
      </c>
    </row>
    <row r="26" spans="1:6" ht="36" customHeight="1" outlineLevel="1">
      <c r="A26" s="560" t="s">
        <v>10579</v>
      </c>
      <c r="B26" s="563">
        <v>43283</v>
      </c>
      <c r="C26" s="560" t="s">
        <v>10581</v>
      </c>
      <c r="D26" s="564" t="s">
        <v>10580</v>
      </c>
      <c r="E26" s="346">
        <v>124</v>
      </c>
      <c r="F26" s="346" t="s">
        <v>10582</v>
      </c>
    </row>
    <row r="27" spans="1:6" ht="36" customHeight="1" outlineLevel="1">
      <c r="A27" s="562" t="s">
        <v>10583</v>
      </c>
      <c r="B27" s="563">
        <v>43310</v>
      </c>
      <c r="C27" s="1100" t="s">
        <v>10584</v>
      </c>
      <c r="D27" s="564" t="s">
        <v>10540</v>
      </c>
      <c r="E27" s="562">
        <v>82</v>
      </c>
      <c r="F27" s="346" t="s">
        <v>10541</v>
      </c>
    </row>
    <row r="28" spans="1:6" ht="36" customHeight="1" outlineLevel="1">
      <c r="A28" s="346" t="s">
        <v>10585</v>
      </c>
      <c r="B28" s="563">
        <v>43333</v>
      </c>
      <c r="C28" s="1100" t="s">
        <v>10587</v>
      </c>
      <c r="D28" s="560" t="s">
        <v>10586</v>
      </c>
      <c r="E28" s="565">
        <v>172</v>
      </c>
      <c r="F28" s="354" t="s">
        <v>10588</v>
      </c>
    </row>
    <row r="29" spans="1:6" ht="36" customHeight="1" outlineLevel="1">
      <c r="A29" s="562" t="s">
        <v>10589</v>
      </c>
      <c r="B29" s="563">
        <v>43697</v>
      </c>
      <c r="C29" s="1100" t="s">
        <v>10590</v>
      </c>
      <c r="D29" s="564" t="s">
        <v>10540</v>
      </c>
      <c r="E29" s="562"/>
      <c r="F29" s="354" t="s">
        <v>10526</v>
      </c>
    </row>
    <row r="30" spans="1:6" ht="36" customHeight="1" outlineLevel="1">
      <c r="A30" s="562" t="s">
        <v>10591</v>
      </c>
      <c r="B30" s="563">
        <v>43702</v>
      </c>
      <c r="C30" s="1100" t="s">
        <v>10592</v>
      </c>
      <c r="D30" s="564" t="s">
        <v>10540</v>
      </c>
      <c r="E30" s="562">
        <v>82</v>
      </c>
      <c r="F30" s="354" t="s">
        <v>10541</v>
      </c>
    </row>
    <row r="31" spans="1:6" ht="36" customHeight="1" outlineLevel="1">
      <c r="A31" s="562" t="s">
        <v>10593</v>
      </c>
      <c r="B31" s="563">
        <v>44066</v>
      </c>
      <c r="C31" s="1100" t="s">
        <v>10595</v>
      </c>
      <c r="D31" s="564" t="s">
        <v>10594</v>
      </c>
      <c r="E31" s="562">
        <v>10439</v>
      </c>
      <c r="F31" s="354" t="s">
        <v>10541</v>
      </c>
    </row>
    <row r="32" spans="1:6" ht="36" customHeight="1" outlineLevel="1">
      <c r="A32" s="562" t="s">
        <v>10596</v>
      </c>
      <c r="B32" s="563">
        <v>44274</v>
      </c>
      <c r="C32" s="1100" t="s">
        <v>10597</v>
      </c>
      <c r="D32" s="564" t="s">
        <v>10594</v>
      </c>
      <c r="E32" s="562">
        <v>38</v>
      </c>
      <c r="F32" s="354" t="s">
        <v>10598</v>
      </c>
    </row>
    <row r="33" spans="1:6" ht="36" customHeight="1" outlineLevel="1">
      <c r="A33" s="562" t="s">
        <v>10599</v>
      </c>
      <c r="B33" s="563">
        <v>44279</v>
      </c>
      <c r="C33" s="1100" t="s">
        <v>10600</v>
      </c>
      <c r="D33" s="564" t="s">
        <v>10594</v>
      </c>
      <c r="E33" s="562">
        <v>30</v>
      </c>
      <c r="F33" s="354" t="s">
        <v>10598</v>
      </c>
    </row>
    <row r="34" spans="1:6" ht="36" customHeight="1" outlineLevel="1">
      <c r="A34" s="562" t="s">
        <v>10601</v>
      </c>
      <c r="B34" s="563">
        <v>44295</v>
      </c>
      <c r="C34" s="1100" t="s">
        <v>10602</v>
      </c>
      <c r="D34" s="564" t="s">
        <v>10594</v>
      </c>
      <c r="E34" s="562">
        <v>36</v>
      </c>
      <c r="F34" s="354" t="s">
        <v>10598</v>
      </c>
    </row>
    <row r="35" spans="1:6" ht="36" customHeight="1" outlineLevel="1">
      <c r="A35" s="562" t="s">
        <v>10603</v>
      </c>
      <c r="B35" s="563">
        <v>44309</v>
      </c>
      <c r="C35" s="1100" t="s">
        <v>10604</v>
      </c>
      <c r="D35" s="564" t="s">
        <v>10594</v>
      </c>
      <c r="E35" s="562">
        <v>42</v>
      </c>
      <c r="F35" s="354" t="s">
        <v>10598</v>
      </c>
    </row>
    <row r="36" spans="1:6" ht="36" customHeight="1" outlineLevel="1">
      <c r="A36" s="562" t="s">
        <v>10605</v>
      </c>
      <c r="B36" s="563">
        <v>44323</v>
      </c>
      <c r="C36" s="1100" t="s">
        <v>10606</v>
      </c>
      <c r="D36" s="564" t="s">
        <v>10594</v>
      </c>
      <c r="E36" s="562">
        <v>57</v>
      </c>
      <c r="F36" s="354" t="s">
        <v>10598</v>
      </c>
    </row>
    <row r="37" spans="1:6" ht="36" customHeight="1" outlineLevel="1">
      <c r="A37" s="562" t="s">
        <v>10607</v>
      </c>
      <c r="B37" s="563">
        <v>44337</v>
      </c>
      <c r="C37" s="1100" t="s">
        <v>10608</v>
      </c>
      <c r="D37" s="564" t="s">
        <v>10594</v>
      </c>
      <c r="E37" s="562">
        <v>60</v>
      </c>
      <c r="F37" s="354" t="s">
        <v>10598</v>
      </c>
    </row>
    <row r="38" spans="1:6" ht="36" customHeight="1" outlineLevel="1">
      <c r="A38" s="562" t="s">
        <v>10609</v>
      </c>
      <c r="B38" s="563">
        <v>44351</v>
      </c>
      <c r="C38" s="1100" t="s">
        <v>10610</v>
      </c>
      <c r="D38" s="564" t="s">
        <v>10594</v>
      </c>
      <c r="E38" s="562">
        <v>111</v>
      </c>
      <c r="F38" s="354" t="s">
        <v>10598</v>
      </c>
    </row>
    <row r="39" spans="1:6" ht="36" customHeight="1" outlineLevel="1">
      <c r="A39" s="562" t="s">
        <v>10611</v>
      </c>
      <c r="B39" s="563">
        <v>44365</v>
      </c>
      <c r="C39" s="1100" t="s">
        <v>10612</v>
      </c>
      <c r="D39" s="564" t="s">
        <v>10594</v>
      </c>
      <c r="E39" s="562">
        <v>91</v>
      </c>
      <c r="F39" s="354" t="s">
        <v>10598</v>
      </c>
    </row>
    <row r="40" spans="1:6" ht="36" customHeight="1" outlineLevel="1">
      <c r="A40" s="562" t="s">
        <v>10613</v>
      </c>
      <c r="B40" s="563">
        <v>44379</v>
      </c>
      <c r="C40" s="1100" t="s">
        <v>10614</v>
      </c>
      <c r="D40" s="564" t="s">
        <v>10594</v>
      </c>
      <c r="E40" s="562">
        <v>108</v>
      </c>
      <c r="F40" s="354" t="s">
        <v>10598</v>
      </c>
    </row>
    <row r="41" spans="1:6" ht="36" customHeight="1" outlineLevel="1">
      <c r="A41" s="562" t="s">
        <v>10615</v>
      </c>
      <c r="B41" s="563">
        <v>44393</v>
      </c>
      <c r="C41" s="1100" t="s">
        <v>10616</v>
      </c>
      <c r="D41" s="564" t="s">
        <v>10594</v>
      </c>
      <c r="E41" s="562">
        <v>89</v>
      </c>
      <c r="F41" s="354" t="s">
        <v>10598</v>
      </c>
    </row>
    <row r="42" spans="1:6" ht="36" customHeight="1" outlineLevel="1">
      <c r="A42" s="562" t="s">
        <v>10617</v>
      </c>
      <c r="B42" s="563">
        <v>44407</v>
      </c>
      <c r="C42" s="1100" t="s">
        <v>10618</v>
      </c>
      <c r="D42" s="564" t="s">
        <v>10594</v>
      </c>
      <c r="E42" s="562">
        <v>68</v>
      </c>
      <c r="F42" s="354" t="s">
        <v>10598</v>
      </c>
    </row>
    <row r="43" spans="1:6" ht="36" customHeight="1" outlineLevel="1">
      <c r="A43" s="562" t="s">
        <v>10619</v>
      </c>
      <c r="B43" s="563">
        <v>44430</v>
      </c>
      <c r="C43" s="1100" t="s">
        <v>10620</v>
      </c>
      <c r="D43" s="564" t="s">
        <v>10594</v>
      </c>
      <c r="E43" s="562">
        <v>416</v>
      </c>
      <c r="F43" s="354" t="s">
        <v>10541</v>
      </c>
    </row>
    <row r="44" spans="1:6" ht="36" customHeight="1" outlineLevel="1">
      <c r="A44" s="562" t="s">
        <v>10621</v>
      </c>
      <c r="B44" s="563">
        <v>44456</v>
      </c>
      <c r="C44" s="1100" t="s">
        <v>10622</v>
      </c>
      <c r="D44" s="564" t="s">
        <v>10594</v>
      </c>
      <c r="E44" s="562">
        <v>87</v>
      </c>
      <c r="F44" s="354" t="s">
        <v>10598</v>
      </c>
    </row>
    <row r="45" spans="1:6" ht="36" customHeight="1" outlineLevel="1">
      <c r="A45" s="562" t="s">
        <v>10623</v>
      </c>
      <c r="B45" s="563">
        <v>44470</v>
      </c>
      <c r="C45" s="1100" t="s">
        <v>10624</v>
      </c>
      <c r="D45" s="564" t="s">
        <v>10594</v>
      </c>
      <c r="E45" s="562">
        <v>76</v>
      </c>
      <c r="F45" s="354" t="s">
        <v>10598</v>
      </c>
    </row>
    <row r="46" spans="1:6" ht="36" customHeight="1" outlineLevel="1">
      <c r="A46" s="562" t="s">
        <v>10625</v>
      </c>
      <c r="B46" s="563">
        <v>44484</v>
      </c>
      <c r="C46" s="1100" t="s">
        <v>10626</v>
      </c>
      <c r="D46" s="564" t="s">
        <v>10594</v>
      </c>
      <c r="E46" s="562">
        <v>86</v>
      </c>
      <c r="F46" s="354" t="s">
        <v>10598</v>
      </c>
    </row>
    <row r="47" spans="1:6" ht="36" customHeight="1" outlineLevel="1">
      <c r="A47" s="562" t="s">
        <v>10627</v>
      </c>
      <c r="B47" s="563">
        <v>44498</v>
      </c>
      <c r="C47" s="1100" t="s">
        <v>10628</v>
      </c>
      <c r="D47" s="564" t="s">
        <v>10594</v>
      </c>
      <c r="E47" s="562">
        <v>95</v>
      </c>
      <c r="F47" s="354" t="s">
        <v>10598</v>
      </c>
    </row>
    <row r="48" spans="1:6" ht="36" customHeight="1" outlineLevel="1">
      <c r="A48" s="562" t="s">
        <v>10629</v>
      </c>
      <c r="B48" s="563">
        <v>44512</v>
      </c>
      <c r="C48" s="1100" t="s">
        <v>10630</v>
      </c>
      <c r="D48" s="564" t="s">
        <v>10594</v>
      </c>
      <c r="E48" s="562">
        <v>73</v>
      </c>
      <c r="F48" s="354" t="s">
        <v>10598</v>
      </c>
    </row>
    <row r="49" spans="1:6" ht="36" customHeight="1" outlineLevel="1">
      <c r="A49" s="562" t="s">
        <v>10631</v>
      </c>
      <c r="B49" s="563">
        <v>44526</v>
      </c>
      <c r="C49" s="1100" t="s">
        <v>10632</v>
      </c>
      <c r="D49" s="564" t="s">
        <v>10594</v>
      </c>
      <c r="E49" s="562">
        <v>67</v>
      </c>
      <c r="F49" s="354" t="s">
        <v>10598</v>
      </c>
    </row>
    <row r="50" spans="1:6" ht="36" customHeight="1" outlineLevel="1">
      <c r="A50" s="562" t="s">
        <v>10633</v>
      </c>
      <c r="B50" s="563">
        <v>44540</v>
      </c>
      <c r="C50" s="1100" t="s">
        <v>10634</v>
      </c>
      <c r="D50" s="564" t="s">
        <v>10594</v>
      </c>
      <c r="E50" s="562">
        <v>49</v>
      </c>
      <c r="F50" s="354" t="s">
        <v>10598</v>
      </c>
    </row>
    <row r="51" spans="1:6" ht="36" customHeight="1">
      <c r="A51" s="562" t="s">
        <v>10635</v>
      </c>
      <c r="B51" s="563">
        <v>44575</v>
      </c>
      <c r="C51" s="1100" t="s">
        <v>10636</v>
      </c>
      <c r="D51" s="564" t="s">
        <v>10594</v>
      </c>
      <c r="E51" s="562">
        <v>108</v>
      </c>
      <c r="F51" s="354" t="s">
        <v>10598</v>
      </c>
    </row>
    <row r="52" spans="1:6" ht="36" customHeight="1">
      <c r="A52" s="562" t="s">
        <v>10637</v>
      </c>
      <c r="B52" s="563">
        <v>44589</v>
      </c>
      <c r="C52" s="1100" t="s">
        <v>10638</v>
      </c>
      <c r="D52" s="564" t="s">
        <v>10594</v>
      </c>
      <c r="E52" s="562">
        <v>95</v>
      </c>
      <c r="F52" s="354" t="s">
        <v>10598</v>
      </c>
    </row>
    <row r="53" spans="1:6" ht="36" customHeight="1">
      <c r="A53" s="562" t="s">
        <v>10639</v>
      </c>
      <c r="B53" s="563">
        <v>44659</v>
      </c>
      <c r="C53" s="1100" t="s">
        <v>10640</v>
      </c>
      <c r="D53" s="564" t="s">
        <v>10594</v>
      </c>
      <c r="E53" s="562">
        <v>108</v>
      </c>
      <c r="F53" s="354" t="s">
        <v>10598</v>
      </c>
    </row>
    <row r="54" spans="1:6" ht="36" customHeight="1">
      <c r="A54" s="562" t="s">
        <v>10641</v>
      </c>
      <c r="B54" s="563">
        <v>44673</v>
      </c>
      <c r="C54" s="1100" t="s">
        <v>10642</v>
      </c>
      <c r="D54" s="564" t="s">
        <v>10594</v>
      </c>
      <c r="E54" s="562">
        <v>84</v>
      </c>
      <c r="F54" s="354" t="s">
        <v>10598</v>
      </c>
    </row>
    <row r="55" spans="1:6" ht="36" customHeight="1">
      <c r="A55" s="562" t="s">
        <v>10643</v>
      </c>
      <c r="B55" s="563">
        <v>44694</v>
      </c>
      <c r="C55" s="1100" t="s">
        <v>10644</v>
      </c>
      <c r="D55" s="564" t="s">
        <v>10594</v>
      </c>
      <c r="E55" s="562">
        <v>97</v>
      </c>
      <c r="F55" s="354" t="s">
        <v>10598</v>
      </c>
    </row>
    <row r="56" spans="1:6" ht="36" customHeight="1">
      <c r="A56" s="562" t="s">
        <v>10645</v>
      </c>
      <c r="B56" s="563">
        <v>44708</v>
      </c>
      <c r="C56" s="1100" t="s">
        <v>10646</v>
      </c>
      <c r="D56" s="564" t="s">
        <v>10594</v>
      </c>
      <c r="E56" s="562">
        <v>81</v>
      </c>
      <c r="F56" s="354" t="s">
        <v>10598</v>
      </c>
    </row>
    <row r="57" spans="1:6" ht="36" customHeight="1">
      <c r="A57" s="562" t="s">
        <v>10647</v>
      </c>
      <c r="B57" s="563">
        <v>44736</v>
      </c>
      <c r="C57" s="1100" t="s">
        <v>10648</v>
      </c>
      <c r="D57" s="564" t="s">
        <v>10594</v>
      </c>
      <c r="E57" s="562">
        <v>161</v>
      </c>
      <c r="F57" s="354" t="s">
        <v>10598</v>
      </c>
    </row>
    <row r="58" spans="1:6" ht="36" customHeight="1">
      <c r="A58" s="562" t="s">
        <v>10649</v>
      </c>
      <c r="B58" s="563">
        <v>44750</v>
      </c>
      <c r="C58" s="1100" t="s">
        <v>10650</v>
      </c>
      <c r="D58" s="564" t="s">
        <v>10594</v>
      </c>
      <c r="E58" s="562">
        <v>64</v>
      </c>
      <c r="F58" s="354" t="s">
        <v>10598</v>
      </c>
    </row>
    <row r="59" spans="1:6" ht="36" customHeight="1">
      <c r="A59" s="562" t="s">
        <v>10651</v>
      </c>
      <c r="B59" s="563">
        <v>44764</v>
      </c>
      <c r="C59" s="1100" t="s">
        <v>10652</v>
      </c>
      <c r="D59" s="564" t="s">
        <v>10594</v>
      </c>
      <c r="E59" s="562">
        <v>93</v>
      </c>
      <c r="F59" s="354" t="s">
        <v>10598</v>
      </c>
    </row>
    <row r="60" spans="1:6" ht="36" customHeight="1">
      <c r="A60" s="562" t="s">
        <v>10653</v>
      </c>
      <c r="B60" s="563">
        <v>44808</v>
      </c>
      <c r="C60" s="1100" t="s">
        <v>10655</v>
      </c>
      <c r="D60" s="564" t="s">
        <v>10654</v>
      </c>
      <c r="E60" s="564" t="s">
        <v>10656</v>
      </c>
      <c r="F60" s="354" t="s">
        <v>10541</v>
      </c>
    </row>
    <row r="61" spans="1:6" ht="36" customHeight="1">
      <c r="A61" s="562" t="s">
        <v>10657</v>
      </c>
      <c r="B61" s="563">
        <v>44834</v>
      </c>
      <c r="C61" s="1100" t="s">
        <v>10658</v>
      </c>
      <c r="D61" s="564" t="s">
        <v>10594</v>
      </c>
      <c r="E61" s="562">
        <v>76</v>
      </c>
      <c r="F61" s="354" t="s">
        <v>10598</v>
      </c>
    </row>
    <row r="62" spans="1:6" ht="36" customHeight="1">
      <c r="A62" s="562" t="s">
        <v>10659</v>
      </c>
      <c r="B62" s="563">
        <v>44848</v>
      </c>
      <c r="C62" s="1100" t="s">
        <v>10660</v>
      </c>
      <c r="D62" s="564" t="s">
        <v>10594</v>
      </c>
      <c r="E62" s="562">
        <v>70</v>
      </c>
      <c r="F62" s="354" t="s">
        <v>10598</v>
      </c>
    </row>
    <row r="63" spans="1:6" ht="36" customHeight="1">
      <c r="A63" s="562" t="s">
        <v>10661</v>
      </c>
      <c r="B63" s="563">
        <v>44862</v>
      </c>
      <c r="C63" s="1100" t="s">
        <v>10662</v>
      </c>
      <c r="D63" s="564" t="s">
        <v>10594</v>
      </c>
      <c r="E63" s="562">
        <v>87</v>
      </c>
      <c r="F63" s="354" t="s">
        <v>10598</v>
      </c>
    </row>
    <row r="64" spans="1:6" ht="36" customHeight="1">
      <c r="A64" s="562" t="s">
        <v>10663</v>
      </c>
      <c r="B64" s="563">
        <v>44876</v>
      </c>
      <c r="C64" s="1100" t="s">
        <v>10664</v>
      </c>
      <c r="D64" s="564" t="s">
        <v>10594</v>
      </c>
      <c r="E64" s="562">
        <v>70</v>
      </c>
      <c r="F64" s="354" t="s">
        <v>10598</v>
      </c>
    </row>
    <row r="65" spans="1:6" ht="36" customHeight="1">
      <c r="A65" s="562" t="s">
        <v>10665</v>
      </c>
      <c r="B65" s="563">
        <v>44890</v>
      </c>
      <c r="C65" s="1100" t="s">
        <v>10666</v>
      </c>
      <c r="D65" s="564" t="s">
        <v>10594</v>
      </c>
      <c r="E65" s="562">
        <v>73</v>
      </c>
      <c r="F65" s="354" t="s">
        <v>10598</v>
      </c>
    </row>
    <row r="66" spans="1:6" ht="36" customHeight="1">
      <c r="A66" s="562" t="s">
        <v>10667</v>
      </c>
      <c r="B66" s="563">
        <v>44904</v>
      </c>
      <c r="C66" s="1100" t="s">
        <v>10668</v>
      </c>
      <c r="D66" s="564" t="s">
        <v>10594</v>
      </c>
      <c r="E66" s="562">
        <v>70</v>
      </c>
      <c r="F66" s="354" t="s">
        <v>10598</v>
      </c>
    </row>
    <row r="67" spans="1:6" ht="36" customHeight="1">
      <c r="A67" s="562" t="s">
        <v>10669</v>
      </c>
      <c r="B67" s="563">
        <v>44918</v>
      </c>
      <c r="C67" s="1100" t="s">
        <v>10670</v>
      </c>
      <c r="D67" s="564" t="s">
        <v>10594</v>
      </c>
      <c r="E67" s="562">
        <v>56</v>
      </c>
      <c r="F67" s="354" t="s">
        <v>10598</v>
      </c>
    </row>
    <row r="68" spans="1:6" ht="36" customHeight="1">
      <c r="A68" s="562" t="s">
        <v>10671</v>
      </c>
      <c r="B68" s="563">
        <v>44939</v>
      </c>
      <c r="C68" s="1100" t="s">
        <v>10672</v>
      </c>
      <c r="D68" s="564" t="s">
        <v>10594</v>
      </c>
      <c r="E68" s="562">
        <v>75</v>
      </c>
      <c r="F68" s="354" t="s">
        <v>10598</v>
      </c>
    </row>
    <row r="69" spans="1:6" ht="36" customHeight="1">
      <c r="A69" s="562" t="s">
        <v>10673</v>
      </c>
      <c r="B69" s="563">
        <v>44953</v>
      </c>
      <c r="C69" s="1100" t="s">
        <v>10674</v>
      </c>
      <c r="D69" s="564" t="s">
        <v>10594</v>
      </c>
      <c r="E69" s="562">
        <v>80</v>
      </c>
      <c r="F69" s="354" t="s">
        <v>10598</v>
      </c>
    </row>
    <row r="70" spans="1:6" ht="36" customHeight="1">
      <c r="A70" s="562" t="s">
        <v>10675</v>
      </c>
      <c r="B70" s="563">
        <v>44967</v>
      </c>
      <c r="C70" s="1100" t="s">
        <v>10676</v>
      </c>
      <c r="D70" s="564" t="s">
        <v>10594</v>
      </c>
      <c r="E70" s="562">
        <v>72</v>
      </c>
      <c r="F70" s="354" t="s">
        <v>10598</v>
      </c>
    </row>
    <row r="71" spans="1:6" ht="36" customHeight="1">
      <c r="A71" s="562" t="s">
        <v>10677</v>
      </c>
      <c r="B71" s="563">
        <v>44981</v>
      </c>
      <c r="C71" s="1100" t="s">
        <v>10678</v>
      </c>
      <c r="D71" s="564" t="s">
        <v>10594</v>
      </c>
      <c r="E71" s="562">
        <v>74</v>
      </c>
      <c r="F71" s="354" t="s">
        <v>10598</v>
      </c>
    </row>
    <row r="72" spans="1:6" ht="36" customHeight="1">
      <c r="A72" s="562" t="s">
        <v>10679</v>
      </c>
      <c r="B72" s="563">
        <v>44995</v>
      </c>
      <c r="C72" s="1100" t="s">
        <v>10680</v>
      </c>
      <c r="D72" s="564" t="s">
        <v>10594</v>
      </c>
      <c r="E72" s="562">
        <v>71</v>
      </c>
      <c r="F72" s="354" t="s">
        <v>10598</v>
      </c>
    </row>
    <row r="73" spans="1:6" ht="36" customHeight="1">
      <c r="A73" s="562" t="s">
        <v>10681</v>
      </c>
      <c r="B73" s="563">
        <v>45037</v>
      </c>
      <c r="C73" s="1100" t="s">
        <v>10682</v>
      </c>
      <c r="D73" s="564" t="s">
        <v>10594</v>
      </c>
      <c r="E73" s="562">
        <v>104</v>
      </c>
      <c r="F73" s="354" t="s">
        <v>10598</v>
      </c>
    </row>
    <row r="74" spans="1:6" ht="36" customHeight="1">
      <c r="A74" s="562" t="s">
        <v>10683</v>
      </c>
      <c r="B74" s="563">
        <v>45144</v>
      </c>
      <c r="C74" s="1100" t="s">
        <v>10684</v>
      </c>
      <c r="D74" s="564" t="s">
        <v>10540</v>
      </c>
      <c r="E74" s="562">
        <v>55</v>
      </c>
      <c r="F74" s="354" t="s">
        <v>10541</v>
      </c>
    </row>
    <row r="75" spans="1:6" ht="36" customHeight="1">
      <c r="A75" s="562" t="s">
        <v>10685</v>
      </c>
      <c r="B75" s="563">
        <v>45160</v>
      </c>
      <c r="C75" s="1100" t="s">
        <v>10687</v>
      </c>
      <c r="D75" s="564" t="s">
        <v>10686</v>
      </c>
      <c r="E75" s="562">
        <v>55</v>
      </c>
      <c r="F75" s="354" t="s">
        <v>10526</v>
      </c>
    </row>
    <row r="76" spans="1:6" ht="36" customHeight="1">
      <c r="A76" s="562" t="s">
        <v>10688</v>
      </c>
      <c r="B76" s="563">
        <v>45079</v>
      </c>
      <c r="C76" s="1100" t="s">
        <v>10689</v>
      </c>
      <c r="D76" s="564" t="s">
        <v>10594</v>
      </c>
      <c r="E76" s="562">
        <v>74</v>
      </c>
      <c r="F76" s="354" t="s">
        <v>10598</v>
      </c>
    </row>
    <row r="77" spans="1:6" ht="36" customHeight="1">
      <c r="A77" s="562" t="s">
        <v>10690</v>
      </c>
      <c r="B77" s="563">
        <v>45093</v>
      </c>
      <c r="C77" s="1100" t="s">
        <v>10691</v>
      </c>
      <c r="D77" s="564" t="s">
        <v>10594</v>
      </c>
      <c r="E77" s="562">
        <v>91</v>
      </c>
      <c r="F77" s="354" t="s">
        <v>10598</v>
      </c>
    </row>
    <row r="78" spans="1:6" ht="36" customHeight="1">
      <c r="A78" s="562" t="s">
        <v>10692</v>
      </c>
      <c r="B78" s="563">
        <v>45107</v>
      </c>
      <c r="C78" s="1100" t="s">
        <v>10693</v>
      </c>
      <c r="D78" s="564" t="s">
        <v>10594</v>
      </c>
      <c r="E78" s="562">
        <v>80</v>
      </c>
      <c r="F78" s="354" t="s">
        <v>10598</v>
      </c>
    </row>
    <row r="79" spans="1:6" ht="36" customHeight="1">
      <c r="A79" s="562" t="s">
        <v>10694</v>
      </c>
      <c r="B79" s="563">
        <v>45121</v>
      </c>
      <c r="C79" s="1100" t="s">
        <v>10695</v>
      </c>
      <c r="D79" s="564" t="s">
        <v>10594</v>
      </c>
      <c r="E79" s="562">
        <v>98</v>
      </c>
      <c r="F79" s="354" t="s">
        <v>10598</v>
      </c>
    </row>
    <row r="80" spans="1:6" ht="36" customHeight="1">
      <c r="A80" s="562" t="s">
        <v>10696</v>
      </c>
      <c r="B80" s="563">
        <v>45135</v>
      </c>
      <c r="C80" s="1100" t="s">
        <v>10697</v>
      </c>
      <c r="D80" s="564" t="s">
        <v>10594</v>
      </c>
      <c r="E80" s="562">
        <v>84</v>
      </c>
      <c r="F80" s="354" t="s">
        <v>10598</v>
      </c>
    </row>
    <row r="81" spans="1:6" ht="36" customHeight="1">
      <c r="A81" s="562" t="s">
        <v>10698</v>
      </c>
      <c r="B81" s="563">
        <v>45177</v>
      </c>
      <c r="C81" s="1100" t="s">
        <v>10699</v>
      </c>
      <c r="D81" s="564" t="s">
        <v>10594</v>
      </c>
      <c r="E81" s="562">
        <v>76</v>
      </c>
      <c r="F81" s="354" t="s">
        <v>10598</v>
      </c>
    </row>
    <row r="82" spans="1:6" ht="36" customHeight="1">
      <c r="A82" s="562" t="s">
        <v>10700</v>
      </c>
      <c r="B82" s="563">
        <v>45191</v>
      </c>
      <c r="C82" s="1100" t="s">
        <v>10701</v>
      </c>
      <c r="D82" s="564" t="s">
        <v>10594</v>
      </c>
      <c r="E82" s="562">
        <v>85</v>
      </c>
      <c r="F82" s="354" t="s">
        <v>10598</v>
      </c>
    </row>
    <row r="83" spans="1:6" ht="36" customHeight="1">
      <c r="A83" s="562" t="s">
        <v>10702</v>
      </c>
      <c r="B83" s="563">
        <v>45205</v>
      </c>
      <c r="C83" s="1100" t="s">
        <v>10703</v>
      </c>
      <c r="D83" s="564" t="s">
        <v>10594</v>
      </c>
      <c r="E83" s="562">
        <v>68</v>
      </c>
      <c r="F83" s="354" t="s">
        <v>10598</v>
      </c>
    </row>
    <row r="84" spans="1:6" ht="36" customHeight="1">
      <c r="A84" s="562" t="s">
        <v>10704</v>
      </c>
      <c r="B84" s="563">
        <v>45219</v>
      </c>
      <c r="C84" s="1100" t="s">
        <v>10705</v>
      </c>
      <c r="D84" s="564" t="s">
        <v>10594</v>
      </c>
      <c r="E84" s="562">
        <v>79</v>
      </c>
      <c r="F84" s="354" t="s">
        <v>10598</v>
      </c>
    </row>
    <row r="85" spans="1:6" ht="36" customHeight="1">
      <c r="A85" s="562" t="s">
        <v>10706</v>
      </c>
      <c r="B85" s="563">
        <v>45247</v>
      </c>
      <c r="C85" s="1100" t="s">
        <v>10707</v>
      </c>
      <c r="D85" s="564" t="s">
        <v>10594</v>
      </c>
      <c r="E85" s="562">
        <v>85</v>
      </c>
      <c r="F85" s="354" t="s">
        <v>10598</v>
      </c>
    </row>
    <row r="86" spans="1:6" ht="36" customHeight="1">
      <c r="A86" s="562" t="s">
        <v>10708</v>
      </c>
      <c r="B86" s="563">
        <v>45261</v>
      </c>
      <c r="C86" s="1100" t="s">
        <v>10709</v>
      </c>
      <c r="D86" s="564" t="s">
        <v>10594</v>
      </c>
      <c r="E86" s="562">
        <v>84</v>
      </c>
      <c r="F86" s="354" t="s">
        <v>10598</v>
      </c>
    </row>
    <row r="87" spans="1:6" ht="36" customHeight="1">
      <c r="A87" s="562" t="s">
        <v>10710</v>
      </c>
      <c r="B87" s="563">
        <v>45275</v>
      </c>
      <c r="C87" s="1100" t="s">
        <v>10711</v>
      </c>
      <c r="D87" s="564" t="s">
        <v>10594</v>
      </c>
      <c r="E87" s="562">
        <v>78</v>
      </c>
      <c r="F87" s="354" t="s">
        <v>10598</v>
      </c>
    </row>
    <row r="88" spans="1:6" ht="36" customHeight="1">
      <c r="A88" s="562" t="s">
        <v>12366</v>
      </c>
      <c r="B88" s="563">
        <v>45303</v>
      </c>
      <c r="C88" s="1100" t="s">
        <v>12380</v>
      </c>
      <c r="D88" s="564" t="s">
        <v>10594</v>
      </c>
      <c r="E88" s="562">
        <v>69</v>
      </c>
      <c r="F88" s="354" t="s">
        <v>10598</v>
      </c>
    </row>
    <row r="89" spans="1:6" ht="36" customHeight="1">
      <c r="A89" s="562" t="s">
        <v>12367</v>
      </c>
      <c r="B89" s="563">
        <v>45317</v>
      </c>
      <c r="C89" s="1100" t="s">
        <v>12381</v>
      </c>
      <c r="D89" s="564" t="s">
        <v>10594</v>
      </c>
      <c r="E89" s="562">
        <v>72</v>
      </c>
      <c r="F89" s="354" t="s">
        <v>10598</v>
      </c>
    </row>
    <row r="90" spans="1:6" ht="36" customHeight="1">
      <c r="A90" s="562" t="s">
        <v>12368</v>
      </c>
      <c r="B90" s="563">
        <v>45331</v>
      </c>
      <c r="C90" s="1100" t="s">
        <v>12382</v>
      </c>
      <c r="D90" s="564" t="s">
        <v>10594</v>
      </c>
      <c r="E90" s="562">
        <v>56</v>
      </c>
      <c r="F90" s="354" t="s">
        <v>10598</v>
      </c>
    </row>
    <row r="91" spans="1:6" ht="36" customHeight="1">
      <c r="A91" s="562" t="s">
        <v>12369</v>
      </c>
      <c r="B91" s="563">
        <v>45359</v>
      </c>
      <c r="C91" s="1100" t="s">
        <v>12383</v>
      </c>
      <c r="D91" s="564" t="s">
        <v>10594</v>
      </c>
      <c r="E91" s="562">
        <v>78</v>
      </c>
      <c r="F91" s="354" t="s">
        <v>10598</v>
      </c>
    </row>
    <row r="92" spans="1:6" ht="36" customHeight="1">
      <c r="A92" s="562" t="s">
        <v>12370</v>
      </c>
      <c r="B92" s="563">
        <v>45401</v>
      </c>
      <c r="C92" s="1100" t="s">
        <v>12384</v>
      </c>
      <c r="D92" s="564" t="s">
        <v>10594</v>
      </c>
      <c r="E92" s="562">
        <v>106</v>
      </c>
      <c r="F92" s="354" t="s">
        <v>10598</v>
      </c>
    </row>
    <row r="93" spans="1:6" ht="36" customHeight="1">
      <c r="A93" s="562" t="s">
        <v>12371</v>
      </c>
      <c r="B93" s="563">
        <v>45429</v>
      </c>
      <c r="C93" s="1100" t="s">
        <v>12387</v>
      </c>
      <c r="D93" s="564" t="s">
        <v>10594</v>
      </c>
      <c r="E93" s="562">
        <v>104</v>
      </c>
      <c r="F93" s="354" t="s">
        <v>10598</v>
      </c>
    </row>
    <row r="94" spans="1:6" ht="36" customHeight="1">
      <c r="A94" s="562" t="s">
        <v>12372</v>
      </c>
      <c r="B94" s="563">
        <v>45443</v>
      </c>
      <c r="C94" s="1100" t="s">
        <v>12385</v>
      </c>
      <c r="D94" s="564" t="s">
        <v>10594</v>
      </c>
      <c r="E94" s="562">
        <v>96</v>
      </c>
      <c r="F94" s="354" t="s">
        <v>10598</v>
      </c>
    </row>
    <row r="95" spans="1:6" ht="36" customHeight="1">
      <c r="A95" s="562" t="s">
        <v>12462</v>
      </c>
      <c r="B95" s="563">
        <v>45467</v>
      </c>
      <c r="C95" s="564" t="s">
        <v>12463</v>
      </c>
      <c r="D95" s="564" t="s">
        <v>10594</v>
      </c>
      <c r="E95" s="562">
        <v>145</v>
      </c>
      <c r="F95" s="354" t="s">
        <v>10598</v>
      </c>
    </row>
    <row r="96" spans="1:6" ht="36" customHeight="1">
      <c r="A96" s="562" t="s">
        <v>12373</v>
      </c>
      <c r="B96" s="563">
        <v>45471</v>
      </c>
      <c r="C96" s="1100" t="s">
        <v>12386</v>
      </c>
      <c r="D96" s="564" t="s">
        <v>10594</v>
      </c>
      <c r="E96" s="562">
        <v>120</v>
      </c>
      <c r="F96" s="354" t="s">
        <v>10598</v>
      </c>
    </row>
    <row r="97" spans="1:6" ht="36" customHeight="1">
      <c r="A97" s="562" t="s">
        <v>12374</v>
      </c>
      <c r="B97" s="563">
        <v>45485</v>
      </c>
      <c r="C97" s="1100" t="s">
        <v>12454</v>
      </c>
      <c r="D97" s="564" t="s">
        <v>10594</v>
      </c>
      <c r="E97" s="562">
        <v>98</v>
      </c>
      <c r="F97" s="354" t="s">
        <v>10598</v>
      </c>
    </row>
    <row r="98" spans="1:6" ht="36" customHeight="1">
      <c r="A98" s="562" t="s">
        <v>12375</v>
      </c>
      <c r="B98" s="563">
        <v>45499</v>
      </c>
      <c r="C98" s="1100" t="s">
        <v>12455</v>
      </c>
      <c r="D98" s="564" t="s">
        <v>10594</v>
      </c>
      <c r="E98" s="562">
        <v>117</v>
      </c>
      <c r="F98" s="354" t="s">
        <v>10598</v>
      </c>
    </row>
    <row r="99" spans="1:6" ht="36" customHeight="1">
      <c r="A99" s="562" t="s">
        <v>12469</v>
      </c>
      <c r="B99" s="563">
        <v>45508</v>
      </c>
      <c r="C99" s="1100" t="s">
        <v>12470</v>
      </c>
      <c r="D99" s="564" t="s">
        <v>10540</v>
      </c>
      <c r="E99" s="562">
        <v>52</v>
      </c>
      <c r="F99" s="354" t="s">
        <v>10541</v>
      </c>
    </row>
    <row r="100" spans="1:6" ht="36" customHeight="1">
      <c r="A100" s="562" t="s">
        <v>12466</v>
      </c>
      <c r="B100" s="563">
        <v>45526</v>
      </c>
      <c r="C100" s="1100" t="s">
        <v>12468</v>
      </c>
      <c r="D100" s="564" t="s">
        <v>12467</v>
      </c>
      <c r="E100" s="562">
        <v>89</v>
      </c>
      <c r="F100" s="354" t="s">
        <v>10526</v>
      </c>
    </row>
    <row r="101" spans="1:6" ht="36" customHeight="1">
      <c r="A101" s="562" t="s">
        <v>12376</v>
      </c>
      <c r="B101" s="563">
        <v>45527</v>
      </c>
      <c r="C101" s="1100" t="s">
        <v>12456</v>
      </c>
      <c r="D101" s="564" t="s">
        <v>10594</v>
      </c>
      <c r="E101" s="562">
        <v>135</v>
      </c>
      <c r="F101" s="354" t="s">
        <v>10598</v>
      </c>
    </row>
    <row r="102" spans="1:6" ht="36" customHeight="1">
      <c r="A102" s="562" t="s">
        <v>12464</v>
      </c>
      <c r="B102" s="563">
        <v>45552</v>
      </c>
      <c r="C102" s="564" t="s">
        <v>12465</v>
      </c>
      <c r="D102" s="564" t="s">
        <v>10594</v>
      </c>
      <c r="E102" s="562">
        <v>177</v>
      </c>
      <c r="F102" s="354" t="s">
        <v>10598</v>
      </c>
    </row>
    <row r="103" spans="1:6" ht="36" customHeight="1">
      <c r="A103" s="562" t="s">
        <v>12377</v>
      </c>
      <c r="B103" s="563">
        <v>45569</v>
      </c>
      <c r="C103" s="1100" t="s">
        <v>12457</v>
      </c>
      <c r="D103" s="564" t="s">
        <v>10594</v>
      </c>
      <c r="E103" s="562">
        <v>95</v>
      </c>
      <c r="F103" s="354" t="s">
        <v>10598</v>
      </c>
    </row>
    <row r="104" spans="1:6" ht="36" customHeight="1">
      <c r="A104" s="562" t="s">
        <v>12378</v>
      </c>
      <c r="B104" s="563">
        <v>45583</v>
      </c>
      <c r="C104" s="1100" t="s">
        <v>12458</v>
      </c>
      <c r="D104" s="564" t="s">
        <v>10594</v>
      </c>
      <c r="E104" s="562">
        <v>85</v>
      </c>
      <c r="F104" s="354" t="s">
        <v>10598</v>
      </c>
    </row>
    <row r="105" spans="1:6" ht="36" customHeight="1">
      <c r="A105" s="562" t="s">
        <v>12379</v>
      </c>
      <c r="B105" s="563">
        <v>45597</v>
      </c>
      <c r="C105" s="1100" t="s">
        <v>12459</v>
      </c>
      <c r="D105" s="564" t="s">
        <v>10594</v>
      </c>
      <c r="E105" s="562">
        <v>102</v>
      </c>
      <c r="F105" s="354" t="s">
        <v>10598</v>
      </c>
    </row>
    <row r="106" spans="1:6" ht="36" customHeight="1">
      <c r="A106" s="562" t="s">
        <v>12452</v>
      </c>
      <c r="B106" s="563">
        <v>45625</v>
      </c>
      <c r="C106" s="1100" t="s">
        <v>12460</v>
      </c>
      <c r="D106" s="564" t="s">
        <v>10594</v>
      </c>
      <c r="E106" s="562">
        <v>86</v>
      </c>
      <c r="F106" s="354" t="s">
        <v>10598</v>
      </c>
    </row>
    <row r="107" spans="1:6" ht="36" customHeight="1">
      <c r="A107" s="562" t="s">
        <v>12453</v>
      </c>
      <c r="B107" s="563">
        <v>45639</v>
      </c>
      <c r="C107" s="1100" t="s">
        <v>12461</v>
      </c>
      <c r="D107" s="564" t="s">
        <v>10594</v>
      </c>
      <c r="E107" s="562">
        <v>81</v>
      </c>
      <c r="F107" s="354" t="s">
        <v>10598</v>
      </c>
    </row>
    <row r="108" spans="1:6" ht="36" customHeight="1">
      <c r="A108" s="562" t="s">
        <v>13350</v>
      </c>
      <c r="B108" s="563">
        <v>45667</v>
      </c>
      <c r="C108" s="564" t="s">
        <v>13336</v>
      </c>
      <c r="D108" s="564" t="s">
        <v>10594</v>
      </c>
      <c r="E108" s="562">
        <v>93</v>
      </c>
      <c r="F108" s="354" t="s">
        <v>10598</v>
      </c>
    </row>
    <row r="109" spans="1:6" ht="36" customHeight="1">
      <c r="A109" s="562" t="s">
        <v>13351</v>
      </c>
      <c r="B109" s="563">
        <v>45681</v>
      </c>
      <c r="C109" s="1100" t="s">
        <v>13337</v>
      </c>
      <c r="D109" s="564" t="s">
        <v>10594</v>
      </c>
      <c r="E109" s="562">
        <v>90</v>
      </c>
      <c r="F109" s="354" t="s">
        <v>10598</v>
      </c>
    </row>
    <row r="110" spans="1:6" ht="36" customHeight="1">
      <c r="A110" s="562" t="s">
        <v>13365</v>
      </c>
      <c r="B110" s="563">
        <v>45693</v>
      </c>
      <c r="C110" s="564" t="s">
        <v>13366</v>
      </c>
      <c r="D110" s="564" t="s">
        <v>10594</v>
      </c>
      <c r="E110" s="562">
        <v>98</v>
      </c>
      <c r="F110" s="354" t="s">
        <v>10598</v>
      </c>
    </row>
    <row r="111" spans="1:6" ht="36" customHeight="1">
      <c r="A111" s="562" t="s">
        <v>13352</v>
      </c>
      <c r="B111" s="563">
        <v>45695</v>
      </c>
      <c r="C111" s="1100" t="s">
        <v>13338</v>
      </c>
      <c r="D111" s="564" t="s">
        <v>10594</v>
      </c>
      <c r="E111" s="562">
        <v>89</v>
      </c>
      <c r="F111" s="354" t="s">
        <v>10598</v>
      </c>
    </row>
    <row r="112" spans="1:6" ht="36" customHeight="1">
      <c r="A112" s="562" t="s">
        <v>13353</v>
      </c>
      <c r="B112" s="563">
        <v>45709</v>
      </c>
      <c r="C112" s="1100" t="s">
        <v>13345</v>
      </c>
      <c r="D112" s="564" t="s">
        <v>10594</v>
      </c>
      <c r="E112" s="562">
        <v>95</v>
      </c>
      <c r="F112" s="354" t="s">
        <v>10598</v>
      </c>
    </row>
    <row r="113" spans="1:6" ht="36" customHeight="1">
      <c r="A113" s="562" t="s">
        <v>13354</v>
      </c>
      <c r="B113" s="563">
        <v>45716</v>
      </c>
      <c r="C113" s="1100" t="s">
        <v>13339</v>
      </c>
      <c r="D113" s="564" t="s">
        <v>10594</v>
      </c>
      <c r="E113" s="562">
        <v>93</v>
      </c>
      <c r="F113" s="354" t="s">
        <v>10598</v>
      </c>
    </row>
    <row r="114" spans="1:6" ht="36" customHeight="1">
      <c r="A114" s="562" t="s">
        <v>13357</v>
      </c>
      <c r="B114" s="563">
        <v>45723</v>
      </c>
      <c r="C114" s="1100" t="s">
        <v>13346</v>
      </c>
      <c r="D114" s="564" t="s">
        <v>10594</v>
      </c>
      <c r="E114" s="562">
        <v>88</v>
      </c>
      <c r="F114" s="354" t="s">
        <v>10598</v>
      </c>
    </row>
    <row r="115" spans="1:6" ht="36" customHeight="1">
      <c r="A115" s="562" t="s">
        <v>13355</v>
      </c>
      <c r="B115" s="563">
        <v>45818</v>
      </c>
      <c r="C115" s="1100" t="s">
        <v>13347</v>
      </c>
      <c r="D115" s="564" t="s">
        <v>10594</v>
      </c>
      <c r="E115" s="562">
        <v>140</v>
      </c>
      <c r="F115" s="354" t="s">
        <v>13364</v>
      </c>
    </row>
    <row r="116" spans="1:6" ht="36" customHeight="1">
      <c r="A116" s="562" t="s">
        <v>13356</v>
      </c>
      <c r="B116" s="563">
        <v>45828</v>
      </c>
      <c r="C116" s="1100" t="s">
        <v>13348</v>
      </c>
      <c r="D116" s="564" t="s">
        <v>10594</v>
      </c>
      <c r="E116" s="562">
        <v>103</v>
      </c>
      <c r="F116" s="354" t="s">
        <v>13364</v>
      </c>
    </row>
    <row r="117" spans="1:6" ht="36" customHeight="1">
      <c r="A117" s="562" t="s">
        <v>13358</v>
      </c>
      <c r="B117" s="563">
        <v>45835</v>
      </c>
      <c r="C117" s="1100" t="s">
        <v>13340</v>
      </c>
      <c r="D117" s="564" t="s">
        <v>10594</v>
      </c>
      <c r="E117" s="562">
        <v>88</v>
      </c>
      <c r="F117" s="354" t="s">
        <v>13364</v>
      </c>
    </row>
    <row r="118" spans="1:6" ht="36" customHeight="1">
      <c r="A118" s="562" t="s">
        <v>13359</v>
      </c>
      <c r="B118" s="563">
        <v>45849</v>
      </c>
      <c r="C118" s="1100" t="s">
        <v>13349</v>
      </c>
      <c r="D118" s="564" t="s">
        <v>10594</v>
      </c>
      <c r="E118" s="562">
        <v>117</v>
      </c>
      <c r="F118" s="354" t="s">
        <v>13364</v>
      </c>
    </row>
    <row r="119" spans="1:6" ht="36" customHeight="1">
      <c r="A119" s="562" t="s">
        <v>13360</v>
      </c>
      <c r="B119" s="563">
        <v>45856</v>
      </c>
      <c r="C119" s="1100" t="s">
        <v>13341</v>
      </c>
      <c r="D119" s="564" t="s">
        <v>10594</v>
      </c>
      <c r="E119" s="562">
        <v>118</v>
      </c>
      <c r="F119" s="354" t="s">
        <v>13364</v>
      </c>
    </row>
    <row r="120" spans="1:6" ht="36" customHeight="1">
      <c r="A120" s="562" t="s">
        <v>13367</v>
      </c>
      <c r="B120" s="563">
        <v>45872</v>
      </c>
      <c r="C120" s="1100" t="s">
        <v>13368</v>
      </c>
      <c r="D120" s="564" t="s">
        <v>10540</v>
      </c>
      <c r="E120" s="562">
        <v>54</v>
      </c>
      <c r="F120" s="354" t="s">
        <v>10541</v>
      </c>
    </row>
    <row r="121" spans="1:6" ht="36" customHeight="1">
      <c r="A121" s="562" t="s">
        <v>13361</v>
      </c>
      <c r="B121" s="563">
        <v>45898</v>
      </c>
      <c r="C121" s="1100" t="s">
        <v>13342</v>
      </c>
      <c r="D121" s="564" t="s">
        <v>10594</v>
      </c>
      <c r="E121" s="562">
        <v>148</v>
      </c>
      <c r="F121" s="354" t="s">
        <v>13364</v>
      </c>
    </row>
    <row r="122" spans="1:6" ht="36" customHeight="1">
      <c r="A122" s="562" t="s">
        <v>13362</v>
      </c>
      <c r="B122" s="563">
        <v>45919</v>
      </c>
      <c r="C122" s="1100" t="s">
        <v>13343</v>
      </c>
      <c r="D122" s="564" t="s">
        <v>10594</v>
      </c>
      <c r="E122" s="562">
        <v>82</v>
      </c>
      <c r="F122" s="354" t="s">
        <v>13364</v>
      </c>
    </row>
    <row r="123" spans="1:6" ht="36" customHeight="1">
      <c r="A123" s="562" t="s">
        <v>13363</v>
      </c>
      <c r="B123" s="563">
        <v>45954</v>
      </c>
      <c r="C123" s="564" t="s">
        <v>13344</v>
      </c>
      <c r="D123" s="564" t="s">
        <v>10594</v>
      </c>
      <c r="E123" s="562">
        <v>62</v>
      </c>
      <c r="F123" s="354" t="s">
        <v>13364</v>
      </c>
    </row>
  </sheetData>
  <sortState xmlns:xlrd2="http://schemas.microsoft.com/office/spreadsheetml/2017/richdata2" ref="A3:F75">
    <sortCondition ref="B3:B75"/>
  </sortState>
  <phoneticPr fontId="6"/>
  <conditionalFormatting sqref="A3:F123">
    <cfRule type="expression" dxfId="1" priority="11">
      <formula>$F3="土木と学校教育会議小委員会"</formula>
    </cfRule>
    <cfRule type="expression" dxfId="0" priority="12">
      <formula>$F3="高校教育小委員会"</formula>
    </cfRule>
  </conditionalFormatting>
  <hyperlinks>
    <hyperlink ref="F1" location="INDEX!A1" display="INDEXに戻る" xr:uid="{00000000-0004-0000-2200-000000000000}"/>
    <hyperlink ref="A9" r:id="rId1" xr:uid="{1A64E463-655D-43AB-A36C-02FE53DE960D}"/>
    <hyperlink ref="A11" r:id="rId2" xr:uid="{5C44C268-43E2-4482-982C-D980BB73C490}"/>
    <hyperlink ref="A13" r:id="rId3" xr:uid="{9C90F278-C51D-428B-A451-0CF403105CE1}"/>
    <hyperlink ref="C14" r:id="rId4" xr:uid="{999CAC13-235A-4FFA-802E-217AC8E5E83B}"/>
    <hyperlink ref="C16" r:id="rId5" xr:uid="{87A953A3-065D-406D-9427-20C5D2002002}"/>
    <hyperlink ref="C19" r:id="rId6" xr:uid="{A5120A58-BE92-4008-AE31-DFACBF37A6B8}"/>
    <hyperlink ref="C21" r:id="rId7" xr:uid="{ECF572F8-0BA3-4819-B5BD-13C083FB7FD3}"/>
    <hyperlink ref="C23" r:id="rId8" xr:uid="{4C3C57A6-3C1B-41A4-8021-8C970A23D747}"/>
    <hyperlink ref="C24" r:id="rId9" xr:uid="{0B699794-D59B-43EE-921B-0F62D00AC7FA}"/>
    <hyperlink ref="C27" r:id="rId10" xr:uid="{C6AC7C6F-6587-445F-B9AF-7973438F90BC}"/>
    <hyperlink ref="C30" r:id="rId11" xr:uid="{84DCB4C8-E9BD-4C9C-816D-BA3CE7D4058E}"/>
    <hyperlink ref="C31" r:id="rId12" xr:uid="{A88C53AF-2E01-4347-B04B-8A41B4225875}"/>
    <hyperlink ref="C43" r:id="rId13" xr:uid="{6633BBE1-315E-4D86-870C-3F375B516FFD}"/>
    <hyperlink ref="C60" r:id="rId14" xr:uid="{8E9D6883-452A-4511-B28E-EADB9E71EBEA}"/>
    <hyperlink ref="C74" r:id="rId15" xr:uid="{980759BE-96EB-43B5-8D9C-C7C4056F1FD1}"/>
    <hyperlink ref="C99" r:id="rId16" xr:uid="{2DD09CDE-CB82-4129-9BE2-C50B843A982E}"/>
    <hyperlink ref="C18" r:id="rId17" xr:uid="{F8C7A315-31FA-4764-949D-1FE7E8ACB937}"/>
    <hyperlink ref="C20" r:id="rId18" xr:uid="{E314D4F0-4C3D-428E-A31C-FD25CC85546E}"/>
    <hyperlink ref="C22" r:id="rId19" xr:uid="{4ABBB122-A4FB-41D0-9DD1-57F59AD50656}"/>
    <hyperlink ref="C25" r:id="rId20" xr:uid="{1C1DD120-7616-4D83-924E-A8FB499A15C6}"/>
    <hyperlink ref="C28" r:id="rId21" xr:uid="{9B58E8E8-7E7C-4A7F-BCB0-62ECE424DBAA}"/>
    <hyperlink ref="C29" r:id="rId22" xr:uid="{BF87B270-5B02-4BE7-9AE1-E0B8DB7C3D24}"/>
    <hyperlink ref="C75" r:id="rId23" display="https://committees.jsce.or.jp/education11/node/88" xr:uid="{0B820786-833B-400F-81DE-316DD5BF262F}"/>
    <hyperlink ref="C100" r:id="rId24" xr:uid="{58576889-637B-4B2A-B545-584589A598FD}"/>
    <hyperlink ref="C32" r:id="rId25" xr:uid="{962C45B0-0EE7-4087-A003-A43C849D1AB1}"/>
    <hyperlink ref="C33" r:id="rId26" xr:uid="{BA5511E5-9FC2-4A74-BA29-2582F9E5A2CE}"/>
    <hyperlink ref="C34" r:id="rId27" xr:uid="{1A85D26E-848A-4E11-8192-E84444EA6E90}"/>
    <hyperlink ref="C35" r:id="rId28" xr:uid="{D59024FF-0DDB-43C4-9F2E-63DEC2CF3029}"/>
    <hyperlink ref="C36" r:id="rId29" xr:uid="{E1DBFAC5-EA2D-49CB-AD1F-3630F1B29863}"/>
    <hyperlink ref="C37" r:id="rId30" xr:uid="{19B9B056-DC4D-4C92-920F-3641F70D89AF}"/>
    <hyperlink ref="C38" r:id="rId31" xr:uid="{4E45A760-2D5C-450B-8A8F-6E4D3E768441}"/>
    <hyperlink ref="C39" r:id="rId32" xr:uid="{E2265F37-36FE-4C94-AB95-1EF3DDB37BEC}"/>
    <hyperlink ref="C40" r:id="rId33" xr:uid="{88FC34FE-2798-4199-BA1D-5A74B68BC08F}"/>
    <hyperlink ref="C41" r:id="rId34" xr:uid="{0B2602E2-B157-4184-B468-8D07614A61C5}"/>
    <hyperlink ref="C42" r:id="rId35" xr:uid="{CB55491F-3C1B-42DB-A477-4C5E3B7D6C91}"/>
    <hyperlink ref="C44" r:id="rId36" xr:uid="{8C592BA1-DCAC-4A2D-8689-D8E32B433B8C}"/>
    <hyperlink ref="C45" r:id="rId37" xr:uid="{58E04625-20CA-4973-8CDD-E6BD64630DF7}"/>
    <hyperlink ref="C46" r:id="rId38" xr:uid="{9C2A6AA3-8999-463D-AE98-F09ECA0490FB}"/>
    <hyperlink ref="C47" r:id="rId39" xr:uid="{C8B2ACE1-CE3D-49B1-8C73-2770084323B8}"/>
    <hyperlink ref="C48" r:id="rId40" xr:uid="{99D72728-DC62-4131-B8A4-D0895C67B429}"/>
    <hyperlink ref="C49" r:id="rId41" xr:uid="{70D680FE-0481-4DD1-8A7B-954C5E5E68BE}"/>
    <hyperlink ref="C50" r:id="rId42" xr:uid="{33BB1BCA-9158-414A-851E-62391BE344F2}"/>
    <hyperlink ref="C51" r:id="rId43" xr:uid="{39D3A219-8951-4CFD-AB10-CBC5EBB1C702}"/>
    <hyperlink ref="C52" r:id="rId44" xr:uid="{2FF6402C-7B7E-4D9F-8EF7-3D0ADB4BE7C5}"/>
    <hyperlink ref="C53" r:id="rId45" xr:uid="{B2222385-9597-4FDD-A950-B0EC6FA832E9}"/>
    <hyperlink ref="C54" r:id="rId46" xr:uid="{22B70332-9DEF-4E1F-80B7-401EA6F5B988}"/>
    <hyperlink ref="C55" r:id="rId47" xr:uid="{65D26EBB-B160-4177-AD01-B3B8A3006CDB}"/>
    <hyperlink ref="C56" r:id="rId48" xr:uid="{1DB16760-1822-4C6C-8B07-36DE62257F44}"/>
    <hyperlink ref="C57" r:id="rId49" xr:uid="{EA98486C-7C80-4A33-BF4B-02181280B5F6}"/>
    <hyperlink ref="C58" r:id="rId50" xr:uid="{D3701EDA-38FA-42CE-814F-4C0762A4BC84}"/>
    <hyperlink ref="C59" r:id="rId51" xr:uid="{5BAA1FA5-4678-4909-B5C7-017978848975}"/>
    <hyperlink ref="C61" r:id="rId52" xr:uid="{26EA2013-BBFC-40A7-B466-C5CBE3333E66}"/>
    <hyperlink ref="C62" r:id="rId53" xr:uid="{B5C9EE3F-0549-40AB-AD55-FB62ADE4230A}"/>
    <hyperlink ref="C63" r:id="rId54" xr:uid="{D879B999-700D-4096-A63F-E0AB3D099792}"/>
    <hyperlink ref="C64" r:id="rId55" xr:uid="{08F836E3-010E-4B13-9538-4DB29B638618}"/>
    <hyperlink ref="C65" r:id="rId56" xr:uid="{3EB7B59D-9E5C-466D-AD47-B7A4D8972AA0}"/>
    <hyperlink ref="C66" r:id="rId57" xr:uid="{A8E510F7-96F2-4EE3-8FCA-87B81EBCA78F}"/>
    <hyperlink ref="C67" r:id="rId58" xr:uid="{7D7935AD-6A99-4F85-9E88-08549BF3EC12}"/>
    <hyperlink ref="C68" r:id="rId59" xr:uid="{1DE4FDCC-4FC0-4E73-BA28-2E3E05FC1CB8}"/>
    <hyperlink ref="C69" r:id="rId60" xr:uid="{3BBD428B-4A3C-4C87-B34B-3C0991EF5856}"/>
    <hyperlink ref="C70" r:id="rId61" xr:uid="{7AFC6519-1159-4249-A6D1-1F091143758F}"/>
    <hyperlink ref="C71" r:id="rId62" xr:uid="{00B8DFDA-87ED-4C38-A8F7-204B8DAFC4F9}"/>
    <hyperlink ref="C72" r:id="rId63" xr:uid="{B372F645-1469-45B4-B497-7B47BEA5307D}"/>
    <hyperlink ref="C73" r:id="rId64" xr:uid="{8CEA1151-6867-4CF8-8607-CA060C7F0E91}"/>
    <hyperlink ref="C76" r:id="rId65" xr:uid="{12BEAF26-8251-440C-B0E1-23DE732BA84E}"/>
    <hyperlink ref="C77" r:id="rId66" xr:uid="{385762AF-C955-4046-B25F-7214683016A5}"/>
    <hyperlink ref="C78" r:id="rId67" xr:uid="{568DFB20-8D69-49A2-8B7A-D3E8164DEC16}"/>
    <hyperlink ref="C79" r:id="rId68" xr:uid="{BE9A0A60-B17B-4FBE-9D81-182236F05C70}"/>
    <hyperlink ref="C80" r:id="rId69" xr:uid="{8459759D-356B-452C-BD8C-03C7E4B4AB80}"/>
    <hyperlink ref="C81" r:id="rId70" xr:uid="{9FD4F81C-A709-4849-8519-88087C6A5894}"/>
    <hyperlink ref="C82" r:id="rId71" xr:uid="{34B3A45E-6478-4222-BF4F-EE35E8F69726}"/>
    <hyperlink ref="C83" r:id="rId72" xr:uid="{BB6A42B9-2FD6-4762-B74C-99E717282223}"/>
    <hyperlink ref="C84" r:id="rId73" xr:uid="{8718066F-BAC7-4E5B-96A5-0F9A826B7339}"/>
    <hyperlink ref="C85" r:id="rId74" xr:uid="{844B4791-FD94-4C49-B8A1-2D6640CAA661}"/>
    <hyperlink ref="C86" r:id="rId75" xr:uid="{4D7C915B-5B4A-4368-8BAB-7508C2CCC11E}"/>
    <hyperlink ref="C87" r:id="rId76" xr:uid="{3F886A70-3285-4390-8BAD-77FA9F33A992}"/>
    <hyperlink ref="C88" r:id="rId77" xr:uid="{457353C4-C145-4BCF-98D8-942BDD6816C0}"/>
    <hyperlink ref="C89" r:id="rId78" xr:uid="{E2E630E2-8A6F-4C0A-BC98-D7C03AE502E0}"/>
    <hyperlink ref="C90" r:id="rId79" xr:uid="{BA8B50B3-CEE7-4949-9CBC-AD9A40CB3FD2}"/>
    <hyperlink ref="C91" r:id="rId80" xr:uid="{D5E52D9C-85B6-4CFE-BB37-F0F4678175EE}"/>
    <hyperlink ref="C92" r:id="rId81" xr:uid="{F44E869E-D180-4ABB-9405-5DE2D66FF064}"/>
    <hyperlink ref="C93" r:id="rId82" xr:uid="{AE05CF11-2EA7-4A20-B0E5-854D018C4CA6}"/>
    <hyperlink ref="C94" r:id="rId83" xr:uid="{3F17762C-1F9A-4214-B760-3063C29F4CB1}"/>
    <hyperlink ref="C96" r:id="rId84" xr:uid="{C0940D8F-5387-4B05-AFC7-D80FF70513CE}"/>
    <hyperlink ref="C97" r:id="rId85" xr:uid="{A8AC73D7-4499-4C83-A5A0-0BA33366309C}"/>
    <hyperlink ref="C98" r:id="rId86" xr:uid="{D08B3842-1FC7-4045-84B4-3D81F36B386F}"/>
    <hyperlink ref="C101" r:id="rId87" xr:uid="{72A7DDE8-0882-4B8E-9AB5-A2948E5EE7EA}"/>
    <hyperlink ref="C103" r:id="rId88" xr:uid="{A8FF3043-1D21-4386-8781-0166D669D0A8}"/>
    <hyperlink ref="C104" r:id="rId89" xr:uid="{1BF44B4A-8C6D-4BBA-9ADA-3BF597B49D0A}"/>
    <hyperlink ref="C105" r:id="rId90" xr:uid="{C9E36A9D-9D16-4A45-86AB-BB5D80D85BB9}"/>
    <hyperlink ref="C122" r:id="rId91" xr:uid="{C0DF3C0D-498C-4E29-81D1-6290031540E8}"/>
    <hyperlink ref="C121" r:id="rId92" xr:uid="{66561DA1-3C7A-4518-BDC3-791697B56659}"/>
    <hyperlink ref="C119" r:id="rId93" xr:uid="{9DF2B1BB-8DE8-42D3-8C0C-AD366C376C86}"/>
    <hyperlink ref="C117" r:id="rId94" xr:uid="{D72C5E72-D68B-4845-A3B8-AAFAEC78706D}"/>
    <hyperlink ref="C118" r:id="rId95" xr:uid="{2E7DBD6E-B7C3-487E-9BE5-72E90F38D598}"/>
    <hyperlink ref="C116" r:id="rId96" xr:uid="{54299855-3D2F-492D-81E1-2C8333C87F92}"/>
    <hyperlink ref="C115" r:id="rId97" xr:uid="{090C7989-7057-4609-A4D4-1CC7A88580F7}"/>
    <hyperlink ref="C114" r:id="rId98" xr:uid="{3D5220B8-6F6B-4FFE-BD7F-60B951DB72A1}"/>
    <hyperlink ref="C112" r:id="rId99" xr:uid="{76CC486E-5E00-44C8-958C-2A8981317A66}"/>
    <hyperlink ref="C111" r:id="rId100" xr:uid="{17FBAC9B-03A8-4A42-A9D6-FFADBCA0B2DC}"/>
    <hyperlink ref="C113" r:id="rId101" xr:uid="{5FA45550-9DD0-432A-9C5A-41BC20F791A4}"/>
    <hyperlink ref="C109" r:id="rId102" xr:uid="{82C081CB-00A6-4CF3-8F90-AA7FB6D2C949}"/>
    <hyperlink ref="C107" r:id="rId103" xr:uid="{8340DB87-F724-41A7-8E20-57133E37C499}"/>
    <hyperlink ref="C106" r:id="rId104" xr:uid="{3E8623BA-10A3-4C06-B466-4808DEDD652B}"/>
    <hyperlink ref="C120" r:id="rId105" xr:uid="{246943AD-6D6F-475F-B90E-55224AC61D2C}"/>
  </hyperlinks>
  <pageMargins left="0.25" right="0.25" top="0.75" bottom="0.75" header="0.3" footer="0.3"/>
  <pageSetup paperSize="9" orientation="landscape" r:id="rId10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DDAA-78D2-4845-BE52-E3F0E8BEC622}">
  <dimension ref="A1:M122"/>
  <sheetViews>
    <sheetView zoomScaleNormal="100" workbookViewId="0">
      <pane xSplit="6" ySplit="2" topLeftCell="G79" activePane="bottomRight" state="frozen"/>
      <selection activeCell="F1" sqref="F1"/>
      <selection pane="topRight" activeCell="F1" sqref="F1"/>
      <selection pane="bottomLeft" activeCell="F1" sqref="F1"/>
      <selection pane="bottomRight" activeCell="A116" sqref="A116"/>
    </sheetView>
  </sheetViews>
  <sheetFormatPr defaultColWidth="9" defaultRowHeight="15" outlineLevelCol="1"/>
  <cols>
    <col min="1" max="1" width="9" style="39" bestFit="1" customWidth="1"/>
    <col min="2" max="2" width="14.125" style="39" bestFit="1" customWidth="1"/>
    <col min="3" max="4" width="9" style="39"/>
    <col min="5" max="6" width="9" style="39" hidden="1" customWidth="1" outlineLevel="1"/>
    <col min="7" max="7" width="70.75" style="39" hidden="1" customWidth="1" outlineLevel="1"/>
    <col min="8" max="8" width="32.75" style="39" hidden="1" customWidth="1" outlineLevel="1"/>
    <col min="9" max="9" width="85.125" style="39" bestFit="1" customWidth="1" collapsed="1"/>
    <col min="10" max="10" width="82.375" style="39" hidden="1" customWidth="1" outlineLevel="1"/>
    <col min="11" max="11" width="39.375" style="39" bestFit="1" customWidth="1" collapsed="1"/>
    <col min="12" max="12" width="62" style="39" bestFit="1" customWidth="1"/>
    <col min="13" max="16384" width="9" style="39"/>
  </cols>
  <sheetData>
    <row r="1" spans="1:11">
      <c r="A1" s="39" t="s">
        <v>12118</v>
      </c>
      <c r="F1" s="591" t="s">
        <v>119</v>
      </c>
    </row>
    <row r="2" spans="1:11">
      <c r="C2" s="39" t="s">
        <v>12117</v>
      </c>
      <c r="E2" s="39" t="s">
        <v>12116</v>
      </c>
      <c r="G2" s="39" t="s">
        <v>12115</v>
      </c>
      <c r="I2" s="39" t="s">
        <v>12167</v>
      </c>
      <c r="K2" s="39" t="s">
        <v>12114</v>
      </c>
    </row>
    <row r="3" spans="1:11" ht="22.9" customHeight="1">
      <c r="A3" s="39" t="s">
        <v>12113</v>
      </c>
      <c r="B3" s="39" t="s">
        <v>12112</v>
      </c>
      <c r="C3" s="39" t="s">
        <v>12111</v>
      </c>
      <c r="D3" s="39" t="s">
        <v>12110</v>
      </c>
      <c r="E3" s="39" t="s">
        <v>12103</v>
      </c>
      <c r="F3" s="39" t="s">
        <v>12102</v>
      </c>
      <c r="I3" s="39" t="s">
        <v>12109</v>
      </c>
      <c r="J3" s="367" t="s">
        <v>12108</v>
      </c>
    </row>
    <row r="4" spans="1:11" ht="22.9" customHeight="1">
      <c r="I4" s="39" t="s">
        <v>12107</v>
      </c>
      <c r="J4" s="367" t="s">
        <v>12106</v>
      </c>
    </row>
    <row r="5" spans="1:11" ht="22.9" customHeight="1">
      <c r="A5" s="39" t="s">
        <v>12105</v>
      </c>
      <c r="B5" s="39" t="s">
        <v>12104</v>
      </c>
      <c r="C5" s="39" t="s">
        <v>12103</v>
      </c>
      <c r="D5" s="39" t="s">
        <v>12102</v>
      </c>
      <c r="E5" s="39" t="s">
        <v>12097</v>
      </c>
      <c r="F5" s="39" t="s">
        <v>12090</v>
      </c>
      <c r="I5" s="39" t="s">
        <v>12101</v>
      </c>
      <c r="J5" s="367" t="s">
        <v>12100</v>
      </c>
    </row>
    <row r="6" spans="1:11" ht="22.9" customHeight="1">
      <c r="A6" s="39" t="s">
        <v>12099</v>
      </c>
      <c r="B6" s="39" t="s">
        <v>12098</v>
      </c>
      <c r="C6" s="39" t="s">
        <v>12097</v>
      </c>
      <c r="D6" s="39" t="s">
        <v>12096</v>
      </c>
      <c r="E6" s="39" t="s">
        <v>12091</v>
      </c>
      <c r="F6" s="39" t="s">
        <v>12082</v>
      </c>
      <c r="I6" s="39" t="s">
        <v>12095</v>
      </c>
      <c r="J6" s="367" t="s">
        <v>12094</v>
      </c>
    </row>
    <row r="7" spans="1:11" ht="22.9" customHeight="1">
      <c r="A7" s="39" t="s">
        <v>12093</v>
      </c>
      <c r="B7" s="39" t="s">
        <v>12092</v>
      </c>
      <c r="C7" s="39" t="s">
        <v>12091</v>
      </c>
      <c r="D7" s="39" t="s">
        <v>12090</v>
      </c>
      <c r="E7" s="39" t="s">
        <v>12083</v>
      </c>
      <c r="F7" s="39" t="s">
        <v>12076</v>
      </c>
      <c r="I7" s="39" t="s">
        <v>12089</v>
      </c>
      <c r="J7" s="367" t="s">
        <v>12088</v>
      </c>
    </row>
    <row r="8" spans="1:11" ht="22.9" customHeight="1">
      <c r="A8" s="39" t="s">
        <v>12087</v>
      </c>
      <c r="B8" s="39" t="s">
        <v>12086</v>
      </c>
      <c r="C8" s="39" t="s">
        <v>12083</v>
      </c>
      <c r="D8" s="39" t="s">
        <v>12082</v>
      </c>
      <c r="E8" s="39" t="s">
        <v>12083</v>
      </c>
      <c r="F8" s="39" t="s">
        <v>12082</v>
      </c>
      <c r="I8" s="39" t="s">
        <v>12047</v>
      </c>
      <c r="J8" s="367"/>
    </row>
    <row r="9" spans="1:11" ht="22.9" customHeight="1">
      <c r="A9" s="39" t="s">
        <v>12085</v>
      </c>
      <c r="B9" s="39" t="s">
        <v>12084</v>
      </c>
      <c r="C9" s="39" t="s">
        <v>12083</v>
      </c>
      <c r="D9" s="39" t="s">
        <v>12082</v>
      </c>
      <c r="E9" s="39" t="s">
        <v>12077</v>
      </c>
      <c r="F9" s="39" t="s">
        <v>12076</v>
      </c>
      <c r="I9" s="39" t="s">
        <v>12081</v>
      </c>
      <c r="J9" s="367" t="s">
        <v>12080</v>
      </c>
    </row>
    <row r="10" spans="1:11" ht="22.9" customHeight="1">
      <c r="A10" s="39" t="s">
        <v>12079</v>
      </c>
      <c r="B10" s="39" t="s">
        <v>12078</v>
      </c>
      <c r="C10" s="39" t="s">
        <v>12077</v>
      </c>
      <c r="D10" s="39" t="s">
        <v>12076</v>
      </c>
      <c r="E10" s="39" t="s">
        <v>12071</v>
      </c>
      <c r="F10" s="39" t="s">
        <v>12070</v>
      </c>
      <c r="I10" s="39" t="s">
        <v>12075</v>
      </c>
      <c r="J10" s="367" t="s">
        <v>12074</v>
      </c>
    </row>
    <row r="11" spans="1:11" ht="22.9" customHeight="1">
      <c r="A11" s="39" t="s">
        <v>12073</v>
      </c>
      <c r="B11" s="39" t="s">
        <v>12072</v>
      </c>
      <c r="C11" s="39" t="s">
        <v>12071</v>
      </c>
      <c r="D11" s="39" t="s">
        <v>12070</v>
      </c>
      <c r="E11" s="39" t="s">
        <v>12065</v>
      </c>
      <c r="F11" s="39" t="s">
        <v>12064</v>
      </c>
      <c r="I11" s="39" t="s">
        <v>12069</v>
      </c>
      <c r="J11" s="367" t="s">
        <v>12068</v>
      </c>
    </row>
    <row r="12" spans="1:11" ht="22.9" customHeight="1">
      <c r="A12" s="39" t="s">
        <v>12067</v>
      </c>
      <c r="B12" s="39" t="s">
        <v>12066</v>
      </c>
      <c r="C12" s="39" t="s">
        <v>12065</v>
      </c>
      <c r="D12" s="39" t="s">
        <v>12064</v>
      </c>
      <c r="E12" s="39" t="s">
        <v>12059</v>
      </c>
      <c r="F12" s="39" t="s">
        <v>12058</v>
      </c>
      <c r="I12" s="39" t="s">
        <v>12063</v>
      </c>
      <c r="J12" s="367" t="s">
        <v>12062</v>
      </c>
    </row>
    <row r="13" spans="1:11" ht="22.9" customHeight="1">
      <c r="A13" s="39" t="s">
        <v>12061</v>
      </c>
      <c r="B13" s="39" t="s">
        <v>12060</v>
      </c>
      <c r="C13" s="39" t="s">
        <v>12059</v>
      </c>
      <c r="D13" s="39" t="s">
        <v>12058</v>
      </c>
      <c r="E13" s="39" t="s">
        <v>12053</v>
      </c>
      <c r="F13" s="39" t="s">
        <v>12052</v>
      </c>
      <c r="I13" s="39" t="s">
        <v>12057</v>
      </c>
      <c r="J13" s="367" t="s">
        <v>12056</v>
      </c>
    </row>
    <row r="14" spans="1:11" ht="22.9" customHeight="1">
      <c r="A14" s="39" t="s">
        <v>12055</v>
      </c>
      <c r="B14" s="39" t="s">
        <v>12054</v>
      </c>
      <c r="C14" s="39" t="s">
        <v>12053</v>
      </c>
      <c r="D14" s="39" t="s">
        <v>12052</v>
      </c>
      <c r="E14" s="39" t="s">
        <v>12044</v>
      </c>
      <c r="F14" s="39" t="s">
        <v>12043</v>
      </c>
      <c r="I14" s="39" t="s">
        <v>12051</v>
      </c>
      <c r="J14" s="367" t="s">
        <v>12050</v>
      </c>
    </row>
    <row r="15" spans="1:11" ht="22.9" customHeight="1">
      <c r="A15" s="39" t="s">
        <v>12049</v>
      </c>
      <c r="B15" s="39" t="s">
        <v>12048</v>
      </c>
      <c r="C15" s="39" t="s">
        <v>12044</v>
      </c>
      <c r="D15" s="39" t="s">
        <v>12043</v>
      </c>
      <c r="E15" s="39" t="s">
        <v>12044</v>
      </c>
      <c r="F15" s="39" t="s">
        <v>12043</v>
      </c>
      <c r="I15" s="39" t="s">
        <v>12047</v>
      </c>
    </row>
    <row r="16" spans="1:11" ht="22.9" customHeight="1">
      <c r="A16" s="39" t="s">
        <v>12046</v>
      </c>
      <c r="B16" s="39" t="s">
        <v>12045</v>
      </c>
      <c r="C16" s="39" t="s">
        <v>12044</v>
      </c>
      <c r="D16" s="39" t="s">
        <v>12043</v>
      </c>
      <c r="E16" s="39" t="s">
        <v>12038</v>
      </c>
      <c r="F16" s="39" t="s">
        <v>12037</v>
      </c>
      <c r="I16" s="39" t="s">
        <v>12042</v>
      </c>
      <c r="J16" s="367" t="s">
        <v>12041</v>
      </c>
    </row>
    <row r="17" spans="1:13" ht="22.9" customHeight="1">
      <c r="A17" s="39" t="s">
        <v>12040</v>
      </c>
      <c r="B17" s="39" t="s">
        <v>12039</v>
      </c>
      <c r="C17" s="39" t="s">
        <v>12038</v>
      </c>
      <c r="D17" s="39" t="s">
        <v>12037</v>
      </c>
      <c r="E17" s="39" t="s">
        <v>12032</v>
      </c>
      <c r="F17" s="39" t="s">
        <v>12031</v>
      </c>
      <c r="I17" s="39" t="s">
        <v>12036</v>
      </c>
      <c r="J17" s="367" t="s">
        <v>12035</v>
      </c>
    </row>
    <row r="18" spans="1:13" ht="22.9" customHeight="1">
      <c r="A18" s="39" t="s">
        <v>12034</v>
      </c>
      <c r="B18" s="39" t="s">
        <v>12033</v>
      </c>
      <c r="C18" s="39" t="s">
        <v>12032</v>
      </c>
      <c r="D18" s="39" t="s">
        <v>12031</v>
      </c>
      <c r="E18" s="39" t="s">
        <v>12026</v>
      </c>
      <c r="F18" s="39" t="s">
        <v>12025</v>
      </c>
      <c r="I18" s="39" t="s">
        <v>12030</v>
      </c>
      <c r="J18" s="367" t="s">
        <v>12029</v>
      </c>
    </row>
    <row r="19" spans="1:13" ht="22.9" customHeight="1">
      <c r="A19" s="39" t="s">
        <v>12028</v>
      </c>
      <c r="B19" s="39" t="s">
        <v>12027</v>
      </c>
      <c r="C19" s="39" t="s">
        <v>12026</v>
      </c>
      <c r="D19" s="39" t="s">
        <v>12025</v>
      </c>
      <c r="E19" s="39" t="s">
        <v>12020</v>
      </c>
      <c r="F19" s="39" t="s">
        <v>12019</v>
      </c>
      <c r="I19" s="39" t="s">
        <v>12024</v>
      </c>
      <c r="J19" s="367" t="s">
        <v>12023</v>
      </c>
    </row>
    <row r="20" spans="1:13" ht="22.9" customHeight="1">
      <c r="A20" s="39" t="s">
        <v>12022</v>
      </c>
      <c r="B20" s="39" t="s">
        <v>12021</v>
      </c>
      <c r="C20" s="39" t="s">
        <v>12020</v>
      </c>
      <c r="D20" s="39" t="s">
        <v>12019</v>
      </c>
      <c r="E20" s="39" t="s">
        <v>12014</v>
      </c>
      <c r="F20" s="39" t="s">
        <v>12013</v>
      </c>
      <c r="I20" s="39" t="s">
        <v>12018</v>
      </c>
      <c r="J20" s="367" t="s">
        <v>12017</v>
      </c>
    </row>
    <row r="21" spans="1:13" ht="22.9" customHeight="1">
      <c r="A21" s="39" t="s">
        <v>12016</v>
      </c>
      <c r="B21" s="39" t="s">
        <v>12015</v>
      </c>
      <c r="C21" s="39" t="s">
        <v>12014</v>
      </c>
      <c r="D21" s="39" t="s">
        <v>12013</v>
      </c>
      <c r="E21" s="39" t="s">
        <v>12008</v>
      </c>
      <c r="F21" s="39" t="s">
        <v>12007</v>
      </c>
      <c r="I21" s="39" t="s">
        <v>12012</v>
      </c>
      <c r="J21" s="367" t="s">
        <v>12011</v>
      </c>
    </row>
    <row r="22" spans="1:13" ht="22.9" customHeight="1">
      <c r="A22" s="39" t="s">
        <v>12010</v>
      </c>
      <c r="B22" s="39" t="s">
        <v>12009</v>
      </c>
      <c r="C22" s="39" t="s">
        <v>12008</v>
      </c>
      <c r="D22" s="39" t="s">
        <v>12007</v>
      </c>
      <c r="E22" s="39" t="s">
        <v>12002</v>
      </c>
      <c r="F22" s="39" t="s">
        <v>12001</v>
      </c>
      <c r="I22" s="39" t="s">
        <v>12006</v>
      </c>
      <c r="J22" s="367" t="s">
        <v>12005</v>
      </c>
    </row>
    <row r="23" spans="1:13" ht="22.9" customHeight="1">
      <c r="A23" s="39" t="s">
        <v>12004</v>
      </c>
      <c r="B23" s="39" t="s">
        <v>12003</v>
      </c>
      <c r="C23" s="39" t="s">
        <v>12002</v>
      </c>
      <c r="D23" s="39" t="s">
        <v>12001</v>
      </c>
      <c r="E23" s="39" t="s">
        <v>11996</v>
      </c>
      <c r="F23" s="39" t="s">
        <v>11995</v>
      </c>
      <c r="I23" s="39" t="s">
        <v>12000</v>
      </c>
      <c r="J23" s="367" t="s">
        <v>11999</v>
      </c>
    </row>
    <row r="24" spans="1:13" ht="22.9" customHeight="1">
      <c r="A24" s="39" t="s">
        <v>11998</v>
      </c>
      <c r="B24" s="39" t="s">
        <v>11997</v>
      </c>
      <c r="C24" s="39" t="s">
        <v>11996</v>
      </c>
      <c r="D24" s="39" t="s">
        <v>11995</v>
      </c>
      <c r="E24" s="39" t="s">
        <v>11992</v>
      </c>
      <c r="F24" s="39" t="s">
        <v>11991</v>
      </c>
    </row>
    <row r="25" spans="1:13" ht="22.9" customHeight="1">
      <c r="A25" s="39" t="s">
        <v>11994</v>
      </c>
      <c r="B25" s="39" t="s">
        <v>11993</v>
      </c>
      <c r="C25" s="39" t="s">
        <v>11992</v>
      </c>
      <c r="D25" s="39" t="s">
        <v>11991</v>
      </c>
      <c r="E25" s="39" t="s">
        <v>11983</v>
      </c>
      <c r="F25" s="39" t="s">
        <v>11982</v>
      </c>
      <c r="I25" s="39" t="s">
        <v>11990</v>
      </c>
      <c r="J25" s="367" t="s">
        <v>11989</v>
      </c>
      <c r="K25" s="39" t="s">
        <v>11988</v>
      </c>
      <c r="L25" s="367" t="s">
        <v>11987</v>
      </c>
      <c r="M25" s="39" t="s">
        <v>11986</v>
      </c>
    </row>
    <row r="26" spans="1:13" ht="22.9" customHeight="1">
      <c r="A26" s="39" t="s">
        <v>11985</v>
      </c>
      <c r="B26" s="39" t="s">
        <v>11984</v>
      </c>
      <c r="C26" s="39" t="s">
        <v>11983</v>
      </c>
      <c r="D26" s="39" t="s">
        <v>11982</v>
      </c>
      <c r="E26" s="39" t="s">
        <v>11977</v>
      </c>
      <c r="F26" s="39" t="s">
        <v>11976</v>
      </c>
      <c r="I26" s="39" t="s">
        <v>11981</v>
      </c>
      <c r="J26" s="367" t="s">
        <v>11980</v>
      </c>
    </row>
    <row r="27" spans="1:13" ht="22.9" customHeight="1">
      <c r="A27" s="39" t="s">
        <v>11979</v>
      </c>
      <c r="B27" s="39" t="s">
        <v>11978</v>
      </c>
      <c r="C27" s="39" t="s">
        <v>11977</v>
      </c>
      <c r="D27" s="39" t="s">
        <v>11976</v>
      </c>
      <c r="E27" s="39" t="s">
        <v>11969</v>
      </c>
      <c r="F27" s="39" t="s">
        <v>11968</v>
      </c>
      <c r="I27" s="39" t="s">
        <v>11975</v>
      </c>
      <c r="J27" s="367" t="s">
        <v>11974</v>
      </c>
      <c r="K27" s="39" t="s">
        <v>11973</v>
      </c>
      <c r="L27" s="367" t="s">
        <v>11972</v>
      </c>
    </row>
    <row r="28" spans="1:13" ht="22.9" customHeight="1">
      <c r="A28" s="39" t="s">
        <v>11971</v>
      </c>
      <c r="B28" s="39" t="s">
        <v>11970</v>
      </c>
      <c r="C28" s="39" t="s">
        <v>11969</v>
      </c>
      <c r="D28" s="39" t="s">
        <v>11968</v>
      </c>
      <c r="E28" s="39" t="s">
        <v>11963</v>
      </c>
      <c r="F28" s="39" t="s">
        <v>11962</v>
      </c>
      <c r="I28" s="39" t="s">
        <v>11967</v>
      </c>
      <c r="J28" s="367" t="s">
        <v>11966</v>
      </c>
    </row>
    <row r="29" spans="1:13" ht="22.9" customHeight="1">
      <c r="A29" s="39" t="s">
        <v>11965</v>
      </c>
      <c r="B29" s="39" t="s">
        <v>11964</v>
      </c>
      <c r="C29" s="39" t="s">
        <v>11963</v>
      </c>
      <c r="D29" s="39" t="s">
        <v>11962</v>
      </c>
      <c r="E29" s="39" t="s">
        <v>11957</v>
      </c>
      <c r="F29" s="39" t="s">
        <v>11956</v>
      </c>
      <c r="I29" s="39" t="s">
        <v>11961</v>
      </c>
      <c r="J29" s="367" t="s">
        <v>11960</v>
      </c>
    </row>
    <row r="30" spans="1:13" ht="22.9" customHeight="1">
      <c r="A30" s="39" t="s">
        <v>11959</v>
      </c>
      <c r="B30" s="39" t="s">
        <v>11958</v>
      </c>
      <c r="C30" s="39" t="s">
        <v>11957</v>
      </c>
      <c r="D30" s="39" t="s">
        <v>11956</v>
      </c>
      <c r="E30" s="39" t="s">
        <v>11951</v>
      </c>
      <c r="F30" s="39" t="s">
        <v>11950</v>
      </c>
      <c r="I30" s="39" t="s">
        <v>11955</v>
      </c>
      <c r="J30" s="367" t="s">
        <v>11954</v>
      </c>
    </row>
    <row r="31" spans="1:13" ht="22.9" customHeight="1">
      <c r="A31" s="39" t="s">
        <v>11953</v>
      </c>
      <c r="B31" s="39" t="s">
        <v>11952</v>
      </c>
      <c r="C31" s="39" t="s">
        <v>11951</v>
      </c>
      <c r="D31" s="39" t="s">
        <v>11950</v>
      </c>
      <c r="E31" s="39" t="s">
        <v>11945</v>
      </c>
      <c r="F31" s="39" t="s">
        <v>11944</v>
      </c>
      <c r="I31" s="39" t="s">
        <v>11949</v>
      </c>
      <c r="J31" s="367" t="s">
        <v>11948</v>
      </c>
    </row>
    <row r="32" spans="1:13" ht="22.9" customHeight="1">
      <c r="A32" s="39" t="s">
        <v>11947</v>
      </c>
      <c r="B32" s="39" t="s">
        <v>11946</v>
      </c>
      <c r="C32" s="39" t="s">
        <v>11945</v>
      </c>
      <c r="D32" s="39" t="s">
        <v>11944</v>
      </c>
      <c r="E32" s="39" t="s">
        <v>11939</v>
      </c>
      <c r="F32" s="39" t="s">
        <v>11938</v>
      </c>
      <c r="I32" s="39" t="s">
        <v>11943</v>
      </c>
      <c r="J32" s="367" t="s">
        <v>11942</v>
      </c>
    </row>
    <row r="33" spans="1:10" ht="22.9" customHeight="1">
      <c r="A33" s="39" t="s">
        <v>11941</v>
      </c>
      <c r="B33" s="39" t="s">
        <v>11940</v>
      </c>
      <c r="C33" s="39" t="s">
        <v>11939</v>
      </c>
      <c r="D33" s="39" t="s">
        <v>11938</v>
      </c>
      <c r="E33" s="39" t="s">
        <v>11933</v>
      </c>
      <c r="F33" s="39" t="s">
        <v>11932</v>
      </c>
      <c r="I33" s="39" t="s">
        <v>11937</v>
      </c>
      <c r="J33" s="367" t="s">
        <v>11936</v>
      </c>
    </row>
    <row r="34" spans="1:10" ht="22.9" customHeight="1">
      <c r="A34" s="39" t="s">
        <v>11935</v>
      </c>
      <c r="B34" s="39" t="s">
        <v>11934</v>
      </c>
      <c r="C34" s="39" t="s">
        <v>11933</v>
      </c>
      <c r="D34" s="39" t="s">
        <v>11932</v>
      </c>
      <c r="E34" s="39" t="s">
        <v>11927</v>
      </c>
      <c r="F34" s="39" t="s">
        <v>11926</v>
      </c>
      <c r="I34" s="39" t="s">
        <v>11931</v>
      </c>
      <c r="J34" s="367" t="s">
        <v>11930</v>
      </c>
    </row>
    <row r="35" spans="1:10" ht="22.9" customHeight="1">
      <c r="A35" s="39" t="s">
        <v>11929</v>
      </c>
      <c r="B35" s="39" t="s">
        <v>11928</v>
      </c>
      <c r="C35" s="39" t="s">
        <v>11927</v>
      </c>
      <c r="D35" s="39" t="s">
        <v>11926</v>
      </c>
      <c r="E35" s="39" t="s">
        <v>11923</v>
      </c>
      <c r="F35" s="39" t="s">
        <v>11922</v>
      </c>
      <c r="I35" s="39" t="s">
        <v>11913</v>
      </c>
    </row>
    <row r="36" spans="1:10" ht="22.9" customHeight="1">
      <c r="A36" s="39" t="s">
        <v>11925</v>
      </c>
      <c r="B36" s="39" t="s">
        <v>11924</v>
      </c>
      <c r="C36" s="39" t="s">
        <v>11923</v>
      </c>
      <c r="D36" s="39" t="s">
        <v>11922</v>
      </c>
      <c r="E36" s="39" t="s">
        <v>11919</v>
      </c>
      <c r="F36" s="39" t="s">
        <v>11918</v>
      </c>
      <c r="I36" s="39" t="s">
        <v>11913</v>
      </c>
    </row>
    <row r="37" spans="1:10" ht="22.9" customHeight="1">
      <c r="A37" s="39" t="s">
        <v>11921</v>
      </c>
      <c r="B37" s="39" t="s">
        <v>11920</v>
      </c>
      <c r="C37" s="39" t="s">
        <v>11919</v>
      </c>
      <c r="D37" s="39" t="s">
        <v>11918</v>
      </c>
      <c r="E37" s="39" t="s">
        <v>11915</v>
      </c>
      <c r="F37" s="39" t="s">
        <v>11914</v>
      </c>
      <c r="I37" s="39" t="s">
        <v>11913</v>
      </c>
    </row>
    <row r="38" spans="1:10" ht="22.9" customHeight="1">
      <c r="A38" s="39" t="s">
        <v>11917</v>
      </c>
      <c r="B38" s="39" t="s">
        <v>11916</v>
      </c>
      <c r="C38" s="39" t="s">
        <v>11915</v>
      </c>
      <c r="D38" s="39" t="s">
        <v>11914</v>
      </c>
      <c r="E38" s="39" t="s">
        <v>11910</v>
      </c>
      <c r="F38" s="39" t="s">
        <v>11909</v>
      </c>
      <c r="I38" s="39" t="s">
        <v>11913</v>
      </c>
    </row>
    <row r="39" spans="1:10" ht="22.9" customHeight="1">
      <c r="A39" s="39" t="s">
        <v>11912</v>
      </c>
      <c r="B39" s="39" t="s">
        <v>11911</v>
      </c>
      <c r="C39" s="39" t="s">
        <v>11910</v>
      </c>
      <c r="D39" s="39" t="s">
        <v>11909</v>
      </c>
      <c r="E39" s="39" t="s">
        <v>11904</v>
      </c>
      <c r="F39" s="39" t="s">
        <v>11903</v>
      </c>
      <c r="I39" s="39" t="s">
        <v>11908</v>
      </c>
      <c r="J39" s="367" t="s">
        <v>11907</v>
      </c>
    </row>
    <row r="40" spans="1:10" ht="22.9" customHeight="1">
      <c r="A40" s="39" t="s">
        <v>11906</v>
      </c>
      <c r="B40" s="39" t="s">
        <v>11905</v>
      </c>
      <c r="C40" s="39" t="s">
        <v>11904</v>
      </c>
      <c r="D40" s="39" t="s">
        <v>11903</v>
      </c>
      <c r="E40" s="39" t="s">
        <v>11898</v>
      </c>
      <c r="F40" s="39" t="s">
        <v>11897</v>
      </c>
      <c r="I40" s="39" t="s">
        <v>11902</v>
      </c>
      <c r="J40" s="367" t="s">
        <v>11901</v>
      </c>
    </row>
    <row r="41" spans="1:10" ht="22.9" customHeight="1">
      <c r="A41" s="39" t="s">
        <v>11900</v>
      </c>
      <c r="B41" s="39" t="s">
        <v>11899</v>
      </c>
      <c r="C41" s="39" t="s">
        <v>11898</v>
      </c>
      <c r="D41" s="39" t="s">
        <v>11897</v>
      </c>
      <c r="E41" s="39" t="s">
        <v>11892</v>
      </c>
      <c r="F41" s="39" t="s">
        <v>11891</v>
      </c>
      <c r="I41" s="39" t="s">
        <v>11896</v>
      </c>
      <c r="J41" s="367" t="s">
        <v>11895</v>
      </c>
    </row>
    <row r="42" spans="1:10" ht="22.9" customHeight="1">
      <c r="A42" s="39" t="s">
        <v>11894</v>
      </c>
      <c r="B42" s="39" t="s">
        <v>11893</v>
      </c>
      <c r="C42" s="39" t="s">
        <v>11892</v>
      </c>
      <c r="D42" s="39" t="s">
        <v>11891</v>
      </c>
      <c r="E42" s="39" t="s">
        <v>11886</v>
      </c>
      <c r="F42" s="39" t="s">
        <v>11885</v>
      </c>
      <c r="I42" s="39" t="s">
        <v>11890</v>
      </c>
      <c r="J42" s="367" t="s">
        <v>11889</v>
      </c>
    </row>
    <row r="43" spans="1:10" ht="22.9" customHeight="1">
      <c r="A43" s="39" t="s">
        <v>11888</v>
      </c>
      <c r="B43" s="39" t="s">
        <v>11887</v>
      </c>
      <c r="C43" s="39" t="s">
        <v>11886</v>
      </c>
      <c r="D43" s="39" t="s">
        <v>11885</v>
      </c>
      <c r="E43" s="39" t="s">
        <v>11880</v>
      </c>
      <c r="F43" s="39" t="s">
        <v>11879</v>
      </c>
      <c r="I43" s="39" t="s">
        <v>11884</v>
      </c>
      <c r="J43" s="367" t="s">
        <v>11883</v>
      </c>
    </row>
    <row r="44" spans="1:10" ht="22.9" customHeight="1">
      <c r="A44" s="39" t="s">
        <v>11882</v>
      </c>
      <c r="B44" s="39" t="s">
        <v>11881</v>
      </c>
      <c r="C44" s="39" t="s">
        <v>11880</v>
      </c>
      <c r="D44" s="39" t="s">
        <v>11879</v>
      </c>
      <c r="E44" s="39" t="s">
        <v>11874</v>
      </c>
      <c r="F44" s="39" t="s">
        <v>11873</v>
      </c>
      <c r="I44" s="39" t="s">
        <v>11878</v>
      </c>
      <c r="J44" s="367" t="s">
        <v>11877</v>
      </c>
    </row>
    <row r="45" spans="1:10" ht="22.9" customHeight="1">
      <c r="A45" s="39" t="s">
        <v>11876</v>
      </c>
      <c r="B45" s="39" t="s">
        <v>11875</v>
      </c>
      <c r="C45" s="39" t="s">
        <v>11874</v>
      </c>
      <c r="D45" s="39" t="s">
        <v>11873</v>
      </c>
      <c r="E45" s="39" t="s">
        <v>11870</v>
      </c>
      <c r="F45" s="39" t="s">
        <v>11869</v>
      </c>
      <c r="I45" s="39" t="s">
        <v>12119</v>
      </c>
      <c r="J45" s="367" t="s">
        <v>12120</v>
      </c>
    </row>
    <row r="46" spans="1:10" ht="22.9" customHeight="1">
      <c r="A46" s="39" t="s">
        <v>11872</v>
      </c>
      <c r="B46" s="39" t="s">
        <v>11871</v>
      </c>
      <c r="C46" s="39" t="s">
        <v>11870</v>
      </c>
      <c r="D46" s="39" t="s">
        <v>11869</v>
      </c>
      <c r="E46" s="39" t="s">
        <v>11866</v>
      </c>
      <c r="F46" s="39" t="s">
        <v>11865</v>
      </c>
      <c r="I46" s="39" t="s">
        <v>12121</v>
      </c>
      <c r="J46" s="367" t="s">
        <v>12122</v>
      </c>
    </row>
    <row r="47" spans="1:10" ht="22.9" customHeight="1">
      <c r="A47" s="39" t="s">
        <v>11868</v>
      </c>
      <c r="B47" s="39" t="s">
        <v>11867</v>
      </c>
      <c r="C47" s="39" t="s">
        <v>11866</v>
      </c>
      <c r="D47" s="39" t="s">
        <v>11865</v>
      </c>
      <c r="E47" s="39" t="s">
        <v>11862</v>
      </c>
      <c r="F47" s="39" t="s">
        <v>11861</v>
      </c>
      <c r="I47" s="39" t="s">
        <v>12123</v>
      </c>
      <c r="J47" s="367" t="s">
        <v>12124</v>
      </c>
    </row>
    <row r="48" spans="1:10" ht="22.9" customHeight="1">
      <c r="A48" s="39" t="s">
        <v>11864</v>
      </c>
      <c r="B48" s="39" t="s">
        <v>11863</v>
      </c>
      <c r="C48" s="39" t="s">
        <v>11862</v>
      </c>
      <c r="D48" s="39" t="s">
        <v>11861</v>
      </c>
      <c r="E48" s="39" t="s">
        <v>11858</v>
      </c>
      <c r="F48" s="39" t="s">
        <v>11857</v>
      </c>
      <c r="I48" s="39" t="s">
        <v>12125</v>
      </c>
      <c r="J48" s="367" t="s">
        <v>12126</v>
      </c>
    </row>
    <row r="49" spans="1:10" ht="22.9" customHeight="1">
      <c r="A49" s="39" t="s">
        <v>11860</v>
      </c>
      <c r="B49" s="39" t="s">
        <v>11859</v>
      </c>
      <c r="C49" s="39" t="s">
        <v>11858</v>
      </c>
      <c r="D49" s="39" t="s">
        <v>11857</v>
      </c>
      <c r="E49" s="39" t="s">
        <v>11854</v>
      </c>
      <c r="F49" s="39" t="s">
        <v>11853</v>
      </c>
      <c r="G49" s="367" t="s">
        <v>12128</v>
      </c>
      <c r="H49" s="367"/>
      <c r="I49" s="39" t="s">
        <v>12129</v>
      </c>
      <c r="J49" s="367" t="s">
        <v>12130</v>
      </c>
    </row>
    <row r="50" spans="1:10" ht="22.9" customHeight="1">
      <c r="A50" s="39" t="s">
        <v>11856</v>
      </c>
      <c r="B50" s="39" t="s">
        <v>11855</v>
      </c>
      <c r="C50" s="39" t="s">
        <v>11854</v>
      </c>
      <c r="D50" s="39" t="s">
        <v>11853</v>
      </c>
      <c r="E50" s="39" t="s">
        <v>11850</v>
      </c>
      <c r="F50" s="39" t="s">
        <v>11849</v>
      </c>
      <c r="G50" s="367" t="s">
        <v>12127</v>
      </c>
      <c r="H50" s="367"/>
      <c r="I50" s="39" t="s">
        <v>12131</v>
      </c>
      <c r="J50" s="367" t="s">
        <v>12132</v>
      </c>
    </row>
    <row r="51" spans="1:10" ht="22.9" customHeight="1">
      <c r="A51" s="39" t="s">
        <v>11852</v>
      </c>
      <c r="B51" s="39" t="s">
        <v>11851</v>
      </c>
      <c r="C51" s="39" t="s">
        <v>11850</v>
      </c>
      <c r="D51" s="39" t="s">
        <v>11849</v>
      </c>
      <c r="E51" s="39" t="s">
        <v>11847</v>
      </c>
      <c r="F51" s="39" t="s">
        <v>11846</v>
      </c>
      <c r="I51" s="39" t="s">
        <v>12138</v>
      </c>
      <c r="J51" s="367" t="s">
        <v>12139</v>
      </c>
    </row>
    <row r="52" spans="1:10" ht="22.9" customHeight="1">
      <c r="A52" s="39" t="s">
        <v>11848</v>
      </c>
      <c r="B52" s="39" t="s">
        <v>12134</v>
      </c>
      <c r="C52" s="39" t="s">
        <v>11847</v>
      </c>
      <c r="D52" s="39" t="s">
        <v>11846</v>
      </c>
      <c r="E52" s="39" t="s">
        <v>11843</v>
      </c>
      <c r="F52" s="39" t="s">
        <v>11842</v>
      </c>
      <c r="G52" s="367" t="s">
        <v>12133</v>
      </c>
      <c r="H52" s="367"/>
      <c r="I52" s="39" t="s">
        <v>12136</v>
      </c>
      <c r="J52" s="367" t="s">
        <v>12135</v>
      </c>
    </row>
    <row r="53" spans="1:10" ht="22.9" customHeight="1">
      <c r="A53" s="39" t="s">
        <v>11845</v>
      </c>
      <c r="B53" s="39" t="s">
        <v>11844</v>
      </c>
      <c r="C53" s="39" t="s">
        <v>11843</v>
      </c>
      <c r="D53" s="39" t="s">
        <v>11842</v>
      </c>
      <c r="E53" s="39" t="s">
        <v>11839</v>
      </c>
      <c r="F53" s="39" t="s">
        <v>11838</v>
      </c>
      <c r="G53" s="367" t="s">
        <v>12137</v>
      </c>
      <c r="H53" s="367"/>
      <c r="I53" s="39" t="s">
        <v>12141</v>
      </c>
      <c r="J53" s="367" t="s">
        <v>12142</v>
      </c>
    </row>
    <row r="54" spans="1:10" ht="22.9" customHeight="1">
      <c r="A54" s="39" t="s">
        <v>11841</v>
      </c>
      <c r="B54" s="39" t="s">
        <v>11840</v>
      </c>
      <c r="C54" s="39" t="s">
        <v>11839</v>
      </c>
      <c r="D54" s="39" t="s">
        <v>11838</v>
      </c>
      <c r="E54" s="39" t="s">
        <v>11835</v>
      </c>
      <c r="F54" s="39" t="s">
        <v>11834</v>
      </c>
      <c r="G54" s="367" t="s">
        <v>12140</v>
      </c>
      <c r="H54" s="367"/>
      <c r="I54" s="39" t="s">
        <v>12144</v>
      </c>
      <c r="J54" s="367" t="s">
        <v>12145</v>
      </c>
    </row>
    <row r="55" spans="1:10" ht="22.9" customHeight="1">
      <c r="A55" s="39" t="s">
        <v>11837</v>
      </c>
      <c r="B55" s="39" t="s">
        <v>11836</v>
      </c>
      <c r="C55" s="39" t="s">
        <v>11835</v>
      </c>
      <c r="D55" s="39" t="s">
        <v>11834</v>
      </c>
      <c r="E55" s="39" t="s">
        <v>11831</v>
      </c>
      <c r="F55" s="39" t="s">
        <v>11830</v>
      </c>
      <c r="G55" s="367" t="s">
        <v>12143</v>
      </c>
      <c r="H55" s="367"/>
      <c r="I55" s="39" t="s">
        <v>12147</v>
      </c>
      <c r="J55" s="367" t="s">
        <v>12148</v>
      </c>
    </row>
    <row r="56" spans="1:10" ht="22.9" customHeight="1">
      <c r="A56" s="39" t="s">
        <v>11833</v>
      </c>
      <c r="B56" s="39" t="s">
        <v>11832</v>
      </c>
      <c r="C56" s="39" t="s">
        <v>11831</v>
      </c>
      <c r="D56" s="39" t="s">
        <v>11830</v>
      </c>
      <c r="E56" s="39" t="s">
        <v>11827</v>
      </c>
      <c r="F56" s="39" t="s">
        <v>11826</v>
      </c>
      <c r="G56" s="367" t="s">
        <v>12146</v>
      </c>
      <c r="H56" s="367"/>
      <c r="I56" s="39" t="s">
        <v>12149</v>
      </c>
      <c r="J56" s="367" t="s">
        <v>12150</v>
      </c>
    </row>
    <row r="57" spans="1:10" ht="22.9" customHeight="1">
      <c r="A57" s="39" t="s">
        <v>11829</v>
      </c>
      <c r="B57" s="39" t="s">
        <v>11828</v>
      </c>
      <c r="C57" s="39" t="s">
        <v>11827</v>
      </c>
      <c r="D57" s="39" t="s">
        <v>11826</v>
      </c>
      <c r="E57" s="39" t="s">
        <v>11823</v>
      </c>
      <c r="F57" s="39" t="s">
        <v>11822</v>
      </c>
      <c r="I57" s="39" t="s">
        <v>12151</v>
      </c>
      <c r="J57" s="367" t="s">
        <v>12152</v>
      </c>
    </row>
    <row r="58" spans="1:10" ht="22.9" customHeight="1">
      <c r="A58" s="39" t="s">
        <v>11825</v>
      </c>
      <c r="B58" s="39" t="s">
        <v>11824</v>
      </c>
      <c r="C58" s="39" t="s">
        <v>11823</v>
      </c>
      <c r="D58" s="39" t="s">
        <v>11822</v>
      </c>
      <c r="E58" s="39" t="s">
        <v>11819</v>
      </c>
      <c r="F58" s="39" t="s">
        <v>11818</v>
      </c>
      <c r="G58" s="367" t="s">
        <v>12153</v>
      </c>
      <c r="H58" s="367"/>
      <c r="I58" s="39" t="s">
        <v>12154</v>
      </c>
      <c r="J58" s="367" t="s">
        <v>12155</v>
      </c>
    </row>
    <row r="59" spans="1:10" ht="22.9" customHeight="1">
      <c r="A59" s="39" t="s">
        <v>11821</v>
      </c>
      <c r="B59" s="39" t="s">
        <v>11820</v>
      </c>
      <c r="C59" s="39" t="s">
        <v>11819</v>
      </c>
      <c r="D59" s="39" t="s">
        <v>11818</v>
      </c>
      <c r="E59" s="39" t="s">
        <v>11815</v>
      </c>
      <c r="F59" s="39" t="s">
        <v>11814</v>
      </c>
      <c r="G59" s="367" t="s">
        <v>12156</v>
      </c>
      <c r="H59" s="367"/>
      <c r="I59" s="39" t="s">
        <v>12168</v>
      </c>
      <c r="J59" s="367" t="s">
        <v>12169</v>
      </c>
    </row>
    <row r="60" spans="1:10" ht="22.9" customHeight="1">
      <c r="A60" s="39" t="s">
        <v>11817</v>
      </c>
      <c r="B60" s="39" t="s">
        <v>11816</v>
      </c>
      <c r="C60" s="39" t="s">
        <v>11815</v>
      </c>
      <c r="D60" s="39" t="s">
        <v>11814</v>
      </c>
      <c r="E60" s="39" t="s">
        <v>11812</v>
      </c>
      <c r="F60" s="39" t="s">
        <v>11811</v>
      </c>
      <c r="G60" s="367" t="s">
        <v>12157</v>
      </c>
      <c r="H60" s="367"/>
      <c r="I60" s="39" t="s">
        <v>12170</v>
      </c>
      <c r="J60" s="367" t="s">
        <v>12171</v>
      </c>
    </row>
    <row r="61" spans="1:10" ht="22.9" customHeight="1">
      <c r="A61" s="39" t="s">
        <v>11813</v>
      </c>
      <c r="B61" s="39" t="s">
        <v>12172</v>
      </c>
      <c r="C61" s="39" t="s">
        <v>11812</v>
      </c>
      <c r="D61" s="39" t="s">
        <v>11811</v>
      </c>
      <c r="E61" s="39" t="s">
        <v>11808</v>
      </c>
      <c r="F61" s="39" t="s">
        <v>11807</v>
      </c>
      <c r="G61" s="367" t="s">
        <v>12158</v>
      </c>
      <c r="H61" s="367"/>
      <c r="I61" s="39" t="s">
        <v>12173</v>
      </c>
      <c r="J61" s="367" t="s">
        <v>12174</v>
      </c>
    </row>
    <row r="62" spans="1:10" ht="22.9" customHeight="1">
      <c r="A62" s="39" t="s">
        <v>11810</v>
      </c>
      <c r="B62" s="39" t="s">
        <v>11809</v>
      </c>
      <c r="C62" s="39" t="s">
        <v>11808</v>
      </c>
      <c r="D62" s="39" t="s">
        <v>11807</v>
      </c>
      <c r="E62" s="39" t="s">
        <v>11804</v>
      </c>
      <c r="F62" s="39" t="s">
        <v>11803</v>
      </c>
      <c r="G62" s="367" t="s">
        <v>12159</v>
      </c>
      <c r="H62" s="367"/>
      <c r="I62" s="39" t="s">
        <v>12175</v>
      </c>
      <c r="J62" s="367" t="s">
        <v>12176</v>
      </c>
    </row>
    <row r="63" spans="1:10" ht="22.9" customHeight="1">
      <c r="A63" s="39" t="s">
        <v>11806</v>
      </c>
      <c r="B63" s="39" t="s">
        <v>11805</v>
      </c>
      <c r="C63" s="39" t="s">
        <v>11804</v>
      </c>
      <c r="D63" s="39" t="s">
        <v>11803</v>
      </c>
      <c r="E63" s="39" t="s">
        <v>11800</v>
      </c>
      <c r="F63" s="39" t="s">
        <v>11799</v>
      </c>
      <c r="G63" s="367" t="s">
        <v>12160</v>
      </c>
      <c r="H63" s="367"/>
      <c r="I63" s="39" t="s">
        <v>12177</v>
      </c>
      <c r="J63" s="367" t="s">
        <v>12178</v>
      </c>
    </row>
    <row r="64" spans="1:10" ht="22.9" customHeight="1">
      <c r="A64" s="39" t="s">
        <v>11802</v>
      </c>
      <c r="B64" s="39" t="s">
        <v>11801</v>
      </c>
      <c r="C64" s="39" t="s">
        <v>11800</v>
      </c>
      <c r="D64" s="39" t="s">
        <v>11799</v>
      </c>
      <c r="E64" s="39" t="s">
        <v>11796</v>
      </c>
      <c r="F64" s="39" t="s">
        <v>11795</v>
      </c>
      <c r="G64" s="367" t="s">
        <v>12161</v>
      </c>
      <c r="H64" s="367"/>
      <c r="I64" s="39" t="s">
        <v>12179</v>
      </c>
      <c r="J64" s="367" t="s">
        <v>12180</v>
      </c>
    </row>
    <row r="65" spans="1:10" ht="22.9" customHeight="1">
      <c r="A65" s="39" t="s">
        <v>11798</v>
      </c>
      <c r="B65" s="39" t="s">
        <v>11797</v>
      </c>
      <c r="C65" s="39" t="s">
        <v>11796</v>
      </c>
      <c r="D65" s="39" t="s">
        <v>11795</v>
      </c>
      <c r="E65" s="39" t="s">
        <v>11792</v>
      </c>
      <c r="F65" s="39" t="s">
        <v>11791</v>
      </c>
      <c r="G65" s="367" t="s">
        <v>12163</v>
      </c>
      <c r="H65" s="367"/>
      <c r="I65" s="39" t="s">
        <v>12181</v>
      </c>
      <c r="J65" s="367" t="s">
        <v>12182</v>
      </c>
    </row>
    <row r="66" spans="1:10" ht="22.9" customHeight="1">
      <c r="A66" s="39" t="s">
        <v>11794</v>
      </c>
      <c r="B66" s="39" t="s">
        <v>11793</v>
      </c>
      <c r="C66" s="39" t="s">
        <v>11792</v>
      </c>
      <c r="D66" s="39" t="s">
        <v>11791</v>
      </c>
      <c r="E66" s="39" t="s">
        <v>11788</v>
      </c>
      <c r="F66" s="39" t="s">
        <v>11787</v>
      </c>
      <c r="G66" s="367" t="s">
        <v>12162</v>
      </c>
      <c r="H66" s="367"/>
      <c r="I66" s="39" t="s">
        <v>12183</v>
      </c>
      <c r="J66" s="367" t="s">
        <v>12184</v>
      </c>
    </row>
    <row r="67" spans="1:10" ht="22.9" customHeight="1">
      <c r="A67" s="39" t="s">
        <v>11790</v>
      </c>
      <c r="B67" s="39" t="s">
        <v>11789</v>
      </c>
      <c r="C67" s="39" t="s">
        <v>11788</v>
      </c>
      <c r="D67" s="39" t="s">
        <v>11787</v>
      </c>
      <c r="E67" s="39" t="s">
        <v>11784</v>
      </c>
      <c r="F67" s="39" t="s">
        <v>11783</v>
      </c>
      <c r="I67" s="39" t="s">
        <v>12185</v>
      </c>
      <c r="J67" s="367" t="s">
        <v>12186</v>
      </c>
    </row>
    <row r="68" spans="1:10" ht="22.9" customHeight="1">
      <c r="A68" s="39" t="s">
        <v>11786</v>
      </c>
      <c r="B68" s="39" t="s">
        <v>11785</v>
      </c>
      <c r="C68" s="39" t="s">
        <v>11784</v>
      </c>
      <c r="D68" s="39" t="s">
        <v>11783</v>
      </c>
      <c r="E68" s="39" t="s">
        <v>11780</v>
      </c>
      <c r="F68" s="39" t="s">
        <v>11779</v>
      </c>
      <c r="G68" s="367" t="s">
        <v>12189</v>
      </c>
      <c r="H68" s="367"/>
      <c r="I68" s="39" t="s">
        <v>12187</v>
      </c>
      <c r="J68" s="367" t="s">
        <v>12188</v>
      </c>
    </row>
    <row r="69" spans="1:10" ht="22.9" customHeight="1">
      <c r="A69" s="39" t="s">
        <v>11782</v>
      </c>
      <c r="B69" s="39" t="s">
        <v>11781</v>
      </c>
      <c r="C69" s="39" t="s">
        <v>11780</v>
      </c>
      <c r="D69" s="39" t="s">
        <v>11779</v>
      </c>
      <c r="E69" s="39" t="s">
        <v>11776</v>
      </c>
      <c r="F69" s="39" t="s">
        <v>11775</v>
      </c>
      <c r="I69" s="39" t="s">
        <v>12190</v>
      </c>
      <c r="J69" s="367" t="s">
        <v>12191</v>
      </c>
    </row>
    <row r="70" spans="1:10" ht="22.9" customHeight="1">
      <c r="A70" s="39" t="s">
        <v>11778</v>
      </c>
      <c r="B70" s="39" t="s">
        <v>11777</v>
      </c>
      <c r="C70" s="39" t="s">
        <v>11776</v>
      </c>
      <c r="D70" s="39" t="s">
        <v>11775</v>
      </c>
      <c r="E70" s="39" t="s">
        <v>11772</v>
      </c>
      <c r="F70" s="39" t="s">
        <v>11771</v>
      </c>
      <c r="I70" s="39" t="s">
        <v>12192</v>
      </c>
      <c r="J70" s="367" t="s">
        <v>12193</v>
      </c>
    </row>
    <row r="71" spans="1:10" ht="22.9" customHeight="1">
      <c r="A71" s="39" t="s">
        <v>11774</v>
      </c>
      <c r="B71" s="39" t="s">
        <v>11773</v>
      </c>
      <c r="C71" s="39" t="s">
        <v>11772</v>
      </c>
      <c r="D71" s="39" t="s">
        <v>11771</v>
      </c>
      <c r="E71" s="39" t="s">
        <v>11768</v>
      </c>
      <c r="F71" s="39" t="s">
        <v>11767</v>
      </c>
      <c r="I71" s="39" t="s">
        <v>12194</v>
      </c>
      <c r="J71" s="367" t="s">
        <v>12195</v>
      </c>
    </row>
    <row r="72" spans="1:10" ht="22.9" customHeight="1">
      <c r="A72" s="39" t="s">
        <v>11770</v>
      </c>
      <c r="B72" s="39" t="s">
        <v>11769</v>
      </c>
      <c r="C72" s="39" t="s">
        <v>11768</v>
      </c>
      <c r="D72" s="39" t="s">
        <v>11767</v>
      </c>
      <c r="E72" s="39" t="s">
        <v>11764</v>
      </c>
      <c r="F72" s="39" t="s">
        <v>11763</v>
      </c>
      <c r="I72" s="39" t="s">
        <v>12196</v>
      </c>
      <c r="J72" s="367" t="s">
        <v>12197</v>
      </c>
    </row>
    <row r="73" spans="1:10" ht="22.9" customHeight="1">
      <c r="A73" s="39" t="s">
        <v>11766</v>
      </c>
      <c r="B73" s="39" t="s">
        <v>11765</v>
      </c>
      <c r="C73" s="39" t="s">
        <v>11764</v>
      </c>
      <c r="D73" s="39" t="s">
        <v>11763</v>
      </c>
      <c r="E73" s="39" t="s">
        <v>11760</v>
      </c>
      <c r="F73" s="39" t="s">
        <v>11759</v>
      </c>
      <c r="I73" s="39" t="s">
        <v>12198</v>
      </c>
      <c r="J73" s="367" t="s">
        <v>12199</v>
      </c>
    </row>
    <row r="74" spans="1:10" ht="22.9" customHeight="1">
      <c r="A74" s="39" t="s">
        <v>11762</v>
      </c>
      <c r="B74" s="39" t="s">
        <v>11761</v>
      </c>
      <c r="C74" s="39" t="s">
        <v>11760</v>
      </c>
      <c r="D74" s="39" t="s">
        <v>11759</v>
      </c>
      <c r="E74" s="39" t="s">
        <v>11756</v>
      </c>
      <c r="F74" s="39" t="s">
        <v>11755</v>
      </c>
      <c r="I74" s="39" t="s">
        <v>12200</v>
      </c>
      <c r="J74" s="367" t="s">
        <v>12201</v>
      </c>
    </row>
    <row r="75" spans="1:10" ht="22.9" customHeight="1">
      <c r="A75" s="39" t="s">
        <v>11758</v>
      </c>
      <c r="B75" s="39" t="s">
        <v>11757</v>
      </c>
      <c r="C75" s="39" t="s">
        <v>11756</v>
      </c>
      <c r="D75" s="39" t="s">
        <v>11755</v>
      </c>
      <c r="E75" s="39" t="s">
        <v>11752</v>
      </c>
      <c r="F75" s="39" t="s">
        <v>11751</v>
      </c>
      <c r="I75" s="39" t="s">
        <v>12202</v>
      </c>
      <c r="J75" s="367" t="s">
        <v>12203</v>
      </c>
    </row>
    <row r="76" spans="1:10" ht="22.9" customHeight="1">
      <c r="A76" s="39" t="s">
        <v>11754</v>
      </c>
      <c r="B76" s="39" t="s">
        <v>11753</v>
      </c>
      <c r="C76" s="39" t="s">
        <v>11752</v>
      </c>
      <c r="D76" s="39" t="s">
        <v>11751</v>
      </c>
      <c r="E76" s="39" t="s">
        <v>11749</v>
      </c>
      <c r="F76" s="39" t="s">
        <v>11748</v>
      </c>
      <c r="I76" s="39" t="s">
        <v>12204</v>
      </c>
      <c r="J76" s="367" t="s">
        <v>12205</v>
      </c>
    </row>
    <row r="77" spans="1:10" ht="22.9" customHeight="1">
      <c r="A77" s="39" t="s">
        <v>11750</v>
      </c>
      <c r="B77" s="39" t="s">
        <v>12208</v>
      </c>
      <c r="C77" s="39" t="s">
        <v>11749</v>
      </c>
      <c r="D77" s="39" t="s">
        <v>11748</v>
      </c>
      <c r="E77" s="39" t="s">
        <v>11745</v>
      </c>
      <c r="F77" s="39" t="s">
        <v>11744</v>
      </c>
      <c r="I77" s="39" t="s">
        <v>12206</v>
      </c>
      <c r="J77" s="367" t="s">
        <v>12209</v>
      </c>
    </row>
    <row r="78" spans="1:10" ht="22.9" customHeight="1">
      <c r="A78" s="39" t="s">
        <v>11747</v>
      </c>
      <c r="B78" s="39" t="s">
        <v>11746</v>
      </c>
      <c r="C78" s="39" t="s">
        <v>11745</v>
      </c>
      <c r="D78" s="39" t="s">
        <v>11744</v>
      </c>
      <c r="E78" s="39" t="s">
        <v>11741</v>
      </c>
      <c r="F78" s="39" t="s">
        <v>11740</v>
      </c>
      <c r="I78" s="39" t="s">
        <v>12207</v>
      </c>
      <c r="J78" s="367" t="s">
        <v>12210</v>
      </c>
    </row>
    <row r="79" spans="1:10" ht="22.9" customHeight="1">
      <c r="A79" s="39" t="s">
        <v>11743</v>
      </c>
      <c r="B79" s="39" t="s">
        <v>11742</v>
      </c>
      <c r="C79" s="39" t="s">
        <v>11741</v>
      </c>
      <c r="D79" s="39" t="s">
        <v>11740</v>
      </c>
      <c r="E79" s="39" t="s">
        <v>11737</v>
      </c>
      <c r="F79" s="39" t="s">
        <v>11736</v>
      </c>
      <c r="I79" s="39" t="s">
        <v>12211</v>
      </c>
      <c r="J79" s="367" t="s">
        <v>12212</v>
      </c>
    </row>
    <row r="80" spans="1:10" ht="22.9" customHeight="1">
      <c r="A80" s="39" t="s">
        <v>11739</v>
      </c>
      <c r="B80" s="39" t="s">
        <v>11738</v>
      </c>
      <c r="C80" s="39" t="s">
        <v>11737</v>
      </c>
      <c r="D80" s="39" t="s">
        <v>11736</v>
      </c>
      <c r="E80" s="39" t="s">
        <v>11733</v>
      </c>
      <c r="F80" s="39" t="s">
        <v>11732</v>
      </c>
      <c r="I80" s="39" t="s">
        <v>12213</v>
      </c>
      <c r="J80" s="367" t="s">
        <v>12214</v>
      </c>
    </row>
    <row r="81" spans="1:13" ht="22.9" customHeight="1">
      <c r="A81" s="39" t="s">
        <v>11735</v>
      </c>
      <c r="B81" s="39" t="s">
        <v>11734</v>
      </c>
      <c r="C81" s="39" t="s">
        <v>11733</v>
      </c>
      <c r="D81" s="39" t="s">
        <v>11732</v>
      </c>
      <c r="E81" s="39" t="s">
        <v>11729</v>
      </c>
      <c r="F81" s="39" t="s">
        <v>11728</v>
      </c>
      <c r="I81" s="39" t="s">
        <v>12215</v>
      </c>
      <c r="J81" s="367" t="s">
        <v>12216</v>
      </c>
    </row>
    <row r="82" spans="1:13" ht="22.9" customHeight="1">
      <c r="A82" s="39" t="s">
        <v>11731</v>
      </c>
      <c r="B82" s="39" t="s">
        <v>11730</v>
      </c>
      <c r="C82" s="39" t="s">
        <v>11729</v>
      </c>
      <c r="D82" s="39" t="s">
        <v>11728</v>
      </c>
      <c r="E82" s="39" t="s">
        <v>11725</v>
      </c>
      <c r="F82" s="39" t="s">
        <v>11724</v>
      </c>
      <c r="I82" s="39" t="s">
        <v>12217</v>
      </c>
      <c r="J82" s="367" t="s">
        <v>12218</v>
      </c>
    </row>
    <row r="83" spans="1:13" ht="22.9" customHeight="1">
      <c r="A83" s="39" t="s">
        <v>11727</v>
      </c>
      <c r="B83" s="39" t="s">
        <v>11726</v>
      </c>
      <c r="C83" s="39" t="s">
        <v>11725</v>
      </c>
      <c r="D83" s="39" t="s">
        <v>11724</v>
      </c>
      <c r="E83" s="39" t="s">
        <v>11721</v>
      </c>
      <c r="F83" s="39" t="s">
        <v>11720</v>
      </c>
      <c r="I83" s="39" t="s">
        <v>12219</v>
      </c>
      <c r="J83" s="367" t="s">
        <v>12220</v>
      </c>
    </row>
    <row r="84" spans="1:13" ht="22.9" customHeight="1">
      <c r="A84" s="39" t="s">
        <v>11723</v>
      </c>
      <c r="B84" s="39" t="s">
        <v>11722</v>
      </c>
      <c r="C84" s="39" t="s">
        <v>11721</v>
      </c>
      <c r="D84" s="39" t="s">
        <v>11720</v>
      </c>
      <c r="E84" s="39" t="s">
        <v>11717</v>
      </c>
      <c r="F84" s="39" t="s">
        <v>11716</v>
      </c>
      <c r="I84" s="39" t="s">
        <v>12222</v>
      </c>
      <c r="J84" s="367" t="s">
        <v>12221</v>
      </c>
    </row>
    <row r="85" spans="1:13" ht="22.9" customHeight="1">
      <c r="A85" s="39" t="s">
        <v>11719</v>
      </c>
      <c r="B85" s="39" t="s">
        <v>11718</v>
      </c>
      <c r="C85" s="39" t="s">
        <v>11717</v>
      </c>
      <c r="D85" s="39" t="s">
        <v>11716</v>
      </c>
      <c r="E85" s="39" t="s">
        <v>11713</v>
      </c>
      <c r="F85" s="39" t="s">
        <v>11712</v>
      </c>
      <c r="I85" s="39" t="s">
        <v>12224</v>
      </c>
      <c r="J85" s="367" t="s">
        <v>12223</v>
      </c>
      <c r="K85" s="39" t="s">
        <v>12391</v>
      </c>
      <c r="L85" s="367" t="s">
        <v>12390</v>
      </c>
      <c r="M85" s="39" t="s">
        <v>12392</v>
      </c>
    </row>
    <row r="86" spans="1:13" ht="22.9" customHeight="1">
      <c r="A86" s="39" t="s">
        <v>11715</v>
      </c>
      <c r="B86" s="39" t="s">
        <v>11714</v>
      </c>
      <c r="C86" s="39" t="s">
        <v>11713</v>
      </c>
      <c r="D86" s="39" t="s">
        <v>11712</v>
      </c>
      <c r="E86" s="39" t="s">
        <v>11709</v>
      </c>
      <c r="F86" s="39" t="s">
        <v>11708</v>
      </c>
      <c r="I86" s="39" t="s">
        <v>12225</v>
      </c>
      <c r="J86" s="367" t="s">
        <v>12226</v>
      </c>
    </row>
    <row r="87" spans="1:13" ht="22.9" customHeight="1">
      <c r="A87" s="39" t="s">
        <v>11711</v>
      </c>
      <c r="B87" s="39" t="s">
        <v>11710</v>
      </c>
      <c r="C87" s="39" t="s">
        <v>11709</v>
      </c>
      <c r="D87" s="39" t="s">
        <v>11708</v>
      </c>
      <c r="E87" s="39" t="s">
        <v>11705</v>
      </c>
      <c r="F87" s="39" t="s">
        <v>11704</v>
      </c>
      <c r="I87" s="39" t="s">
        <v>12227</v>
      </c>
      <c r="J87" s="367" t="s">
        <v>12228</v>
      </c>
    </row>
    <row r="88" spans="1:13" ht="22.9" customHeight="1">
      <c r="A88" s="39" t="s">
        <v>11707</v>
      </c>
      <c r="B88" s="39" t="s">
        <v>11706</v>
      </c>
      <c r="C88" s="39" t="s">
        <v>11705</v>
      </c>
      <c r="D88" s="39" t="s">
        <v>11704</v>
      </c>
      <c r="E88" s="39" t="s">
        <v>11702</v>
      </c>
      <c r="F88" s="39" t="s">
        <v>11701</v>
      </c>
      <c r="I88" s="39" t="s">
        <v>12229</v>
      </c>
      <c r="J88" s="367" t="s">
        <v>12230</v>
      </c>
    </row>
    <row r="89" spans="1:13" ht="22.9" customHeight="1">
      <c r="A89" s="39" t="s">
        <v>11703</v>
      </c>
      <c r="B89" s="39" t="s">
        <v>12231</v>
      </c>
      <c r="C89" s="39" t="s">
        <v>11702</v>
      </c>
      <c r="D89" s="39" t="s">
        <v>11701</v>
      </c>
      <c r="E89" s="39" t="s">
        <v>11698</v>
      </c>
      <c r="F89" s="39" t="s">
        <v>11697</v>
      </c>
      <c r="I89" s="39" t="s">
        <v>12233</v>
      </c>
      <c r="J89" s="367" t="s">
        <v>12232</v>
      </c>
    </row>
    <row r="90" spans="1:13" ht="22.9" customHeight="1">
      <c r="A90" s="39" t="s">
        <v>11700</v>
      </c>
      <c r="B90" s="39" t="s">
        <v>11699</v>
      </c>
      <c r="C90" s="39" t="s">
        <v>11698</v>
      </c>
      <c r="D90" s="39" t="s">
        <v>11697</v>
      </c>
      <c r="E90" s="39" t="s">
        <v>11694</v>
      </c>
      <c r="F90" s="39" t="s">
        <v>11693</v>
      </c>
      <c r="I90" s="39" t="s">
        <v>12234</v>
      </c>
      <c r="J90" s="367" t="s">
        <v>12235</v>
      </c>
    </row>
    <row r="91" spans="1:13" ht="22.9" customHeight="1">
      <c r="A91" s="39" t="s">
        <v>11696</v>
      </c>
      <c r="B91" s="39" t="s">
        <v>11695</v>
      </c>
      <c r="C91" s="39" t="s">
        <v>11694</v>
      </c>
      <c r="D91" s="39" t="s">
        <v>11693</v>
      </c>
      <c r="E91" s="39" t="s">
        <v>11690</v>
      </c>
      <c r="F91" s="39" t="s">
        <v>11689</v>
      </c>
      <c r="G91" s="1035"/>
      <c r="H91" s="1035"/>
      <c r="I91" s="39" t="s">
        <v>12236</v>
      </c>
      <c r="J91" s="367" t="s">
        <v>12237</v>
      </c>
    </row>
    <row r="92" spans="1:13" ht="22.9" customHeight="1">
      <c r="A92" s="39" t="s">
        <v>11692</v>
      </c>
      <c r="B92" s="39" t="s">
        <v>11691</v>
      </c>
      <c r="C92" s="39" t="s">
        <v>11690</v>
      </c>
      <c r="D92" s="39" t="s">
        <v>11689</v>
      </c>
      <c r="E92" s="39" t="s">
        <v>11687</v>
      </c>
      <c r="F92" s="39" t="s">
        <v>11686</v>
      </c>
      <c r="G92" s="1035"/>
      <c r="H92" s="1035"/>
      <c r="I92" s="39" t="s">
        <v>12238</v>
      </c>
      <c r="J92" s="367" t="s">
        <v>12239</v>
      </c>
    </row>
    <row r="93" spans="1:13" ht="22.9" customHeight="1">
      <c r="A93" s="39" t="s">
        <v>11688</v>
      </c>
      <c r="B93" s="39" t="s">
        <v>12240</v>
      </c>
      <c r="C93" s="39" t="s">
        <v>11687</v>
      </c>
      <c r="D93" s="39" t="s">
        <v>11686</v>
      </c>
      <c r="E93" s="39" t="s">
        <v>11684</v>
      </c>
      <c r="F93" s="39" t="s">
        <v>11683</v>
      </c>
      <c r="G93" s="1035"/>
      <c r="H93" s="1035"/>
      <c r="I93" s="39" t="s">
        <v>12241</v>
      </c>
      <c r="J93" s="367" t="s">
        <v>12242</v>
      </c>
    </row>
    <row r="94" spans="1:13" ht="22.9" customHeight="1">
      <c r="A94" s="39" t="s">
        <v>11685</v>
      </c>
      <c r="B94" s="39" t="s">
        <v>12244</v>
      </c>
      <c r="C94" s="39" t="s">
        <v>11684</v>
      </c>
      <c r="D94" s="39" t="s">
        <v>11683</v>
      </c>
      <c r="E94" s="39" t="s">
        <v>11680</v>
      </c>
      <c r="F94" s="39" t="s">
        <v>11679</v>
      </c>
      <c r="G94" s="1035"/>
      <c r="H94" s="1035"/>
      <c r="I94" s="39" t="s">
        <v>12243</v>
      </c>
      <c r="J94" s="367" t="s">
        <v>12255</v>
      </c>
    </row>
    <row r="95" spans="1:13" ht="22.9" customHeight="1">
      <c r="A95" s="39" t="s">
        <v>11682</v>
      </c>
      <c r="B95" s="39" t="s">
        <v>11681</v>
      </c>
      <c r="C95" s="39" t="s">
        <v>11680</v>
      </c>
      <c r="D95" s="39" t="s">
        <v>11679</v>
      </c>
      <c r="E95" s="39" t="s">
        <v>11675</v>
      </c>
      <c r="F95" s="39" t="s">
        <v>11674</v>
      </c>
      <c r="G95" s="367" t="s">
        <v>11678</v>
      </c>
      <c r="H95" s="367"/>
      <c r="I95" s="39" t="s">
        <v>12245</v>
      </c>
      <c r="J95" s="367" t="s">
        <v>12254</v>
      </c>
    </row>
    <row r="96" spans="1:13" ht="22.9" customHeight="1">
      <c r="A96" s="39" t="s">
        <v>11677</v>
      </c>
      <c r="B96" s="39" t="s">
        <v>11676</v>
      </c>
      <c r="C96" s="39" t="s">
        <v>11675</v>
      </c>
      <c r="D96" s="39" t="s">
        <v>11674</v>
      </c>
      <c r="E96" s="39" t="s">
        <v>11669</v>
      </c>
      <c r="F96" s="39" t="s">
        <v>11668</v>
      </c>
      <c r="G96" s="367" t="s">
        <v>11673</v>
      </c>
      <c r="H96" s="39" t="s">
        <v>11672</v>
      </c>
      <c r="I96" s="39" t="s">
        <v>12246</v>
      </c>
      <c r="J96" s="367" t="s">
        <v>12253</v>
      </c>
    </row>
    <row r="97" spans="1:13" ht="22.9" customHeight="1">
      <c r="A97" s="39" t="s">
        <v>11671</v>
      </c>
      <c r="B97" s="39" t="s">
        <v>11670</v>
      </c>
      <c r="C97" s="39" t="s">
        <v>11669</v>
      </c>
      <c r="D97" s="39" t="s">
        <v>11668</v>
      </c>
      <c r="E97" s="39" t="s">
        <v>11664</v>
      </c>
      <c r="F97" s="39" t="s">
        <v>11663</v>
      </c>
      <c r="G97" s="367" t="s">
        <v>11667</v>
      </c>
      <c r="H97" s="367"/>
      <c r="I97" s="39" t="s">
        <v>12247</v>
      </c>
      <c r="J97" s="367" t="s">
        <v>12252</v>
      </c>
    </row>
    <row r="98" spans="1:13" ht="22.9" customHeight="1">
      <c r="A98" s="39" t="s">
        <v>11666</v>
      </c>
      <c r="B98" s="39" t="s">
        <v>11665</v>
      </c>
      <c r="C98" s="39" t="s">
        <v>11664</v>
      </c>
      <c r="D98" s="39" t="s">
        <v>11663</v>
      </c>
      <c r="E98" s="39" t="s">
        <v>11659</v>
      </c>
      <c r="F98" s="39" t="s">
        <v>11658</v>
      </c>
      <c r="G98" s="367" t="s">
        <v>11662</v>
      </c>
      <c r="H98" s="367"/>
      <c r="I98" s="39" t="s">
        <v>12248</v>
      </c>
      <c r="J98" s="367" t="s">
        <v>12251</v>
      </c>
    </row>
    <row r="99" spans="1:13" ht="22.9" customHeight="1">
      <c r="A99" s="39" t="s">
        <v>11661</v>
      </c>
      <c r="B99" s="39" t="s">
        <v>11660</v>
      </c>
      <c r="C99" s="39" t="s">
        <v>11659</v>
      </c>
      <c r="D99" s="39" t="s">
        <v>11658</v>
      </c>
      <c r="E99" s="39" t="s">
        <v>11654</v>
      </c>
      <c r="F99" s="39" t="s">
        <v>11653</v>
      </c>
      <c r="G99" s="367" t="s">
        <v>11657</v>
      </c>
      <c r="H99" s="367"/>
      <c r="I99" s="39" t="s">
        <v>12249</v>
      </c>
      <c r="J99" s="367" t="s">
        <v>12250</v>
      </c>
    </row>
    <row r="100" spans="1:13" ht="22.9" customHeight="1">
      <c r="A100" s="39" t="s">
        <v>11656</v>
      </c>
      <c r="B100" s="39" t="s">
        <v>11655</v>
      </c>
      <c r="C100" s="39" t="s">
        <v>11654</v>
      </c>
      <c r="D100" s="39" t="s">
        <v>11653</v>
      </c>
      <c r="E100" s="39" t="s">
        <v>11649</v>
      </c>
      <c r="F100" s="39" t="s">
        <v>11648</v>
      </c>
      <c r="G100" s="367" t="s">
        <v>11652</v>
      </c>
      <c r="H100" s="367"/>
      <c r="I100" s="39" t="s">
        <v>12256</v>
      </c>
      <c r="J100" s="367" t="s">
        <v>12257</v>
      </c>
    </row>
    <row r="101" spans="1:13" ht="22.9" customHeight="1">
      <c r="A101" s="39" t="s">
        <v>11651</v>
      </c>
      <c r="B101" s="39" t="s">
        <v>11650</v>
      </c>
      <c r="C101" s="39" t="s">
        <v>11649</v>
      </c>
      <c r="D101" s="39" t="s">
        <v>11648</v>
      </c>
      <c r="E101" s="39" t="s">
        <v>11644</v>
      </c>
      <c r="F101" s="39" t="s">
        <v>11643</v>
      </c>
      <c r="G101" s="367" t="s">
        <v>11647</v>
      </c>
      <c r="H101" s="367"/>
      <c r="I101" s="39" t="s">
        <v>12258</v>
      </c>
      <c r="J101" s="39" t="s">
        <v>12262</v>
      </c>
    </row>
    <row r="102" spans="1:13" ht="22.9" customHeight="1">
      <c r="A102" s="39" t="s">
        <v>11646</v>
      </c>
      <c r="B102" s="39" t="s">
        <v>11645</v>
      </c>
      <c r="C102" s="39" t="s">
        <v>11644</v>
      </c>
      <c r="D102" s="39" t="s">
        <v>11643</v>
      </c>
      <c r="E102" s="39" t="s">
        <v>11639</v>
      </c>
      <c r="F102" s="39" t="s">
        <v>11638</v>
      </c>
      <c r="G102" s="367" t="s">
        <v>11642</v>
      </c>
      <c r="H102" s="367"/>
      <c r="I102" s="39" t="s">
        <v>12259</v>
      </c>
      <c r="J102" s="39" t="s">
        <v>12262</v>
      </c>
    </row>
    <row r="103" spans="1:13" ht="22.9" customHeight="1">
      <c r="A103" s="39" t="s">
        <v>11641</v>
      </c>
      <c r="B103" s="39" t="s">
        <v>11640</v>
      </c>
      <c r="C103" s="39" t="s">
        <v>11639</v>
      </c>
      <c r="D103" s="39" t="s">
        <v>11638</v>
      </c>
      <c r="E103" s="39" t="s">
        <v>11634</v>
      </c>
      <c r="F103" s="39" t="s">
        <v>11633</v>
      </c>
      <c r="G103" s="367" t="s">
        <v>11637</v>
      </c>
      <c r="H103" s="367"/>
      <c r="I103" s="39" t="s">
        <v>12260</v>
      </c>
      <c r="J103" s="39" t="s">
        <v>12262</v>
      </c>
    </row>
    <row r="104" spans="1:13" ht="22.9" customHeight="1">
      <c r="A104" s="39" t="s">
        <v>11636</v>
      </c>
      <c r="B104" s="39" t="s">
        <v>11635</v>
      </c>
      <c r="C104" s="39" t="s">
        <v>11634</v>
      </c>
      <c r="D104" s="39" t="s">
        <v>11633</v>
      </c>
      <c r="E104" s="39" t="s">
        <v>11629</v>
      </c>
      <c r="F104" s="39" t="s">
        <v>11628</v>
      </c>
      <c r="G104" s="367" t="s">
        <v>11632</v>
      </c>
      <c r="H104" s="367"/>
      <c r="I104" s="39" t="s">
        <v>12261</v>
      </c>
      <c r="J104" s="39" t="s">
        <v>12262</v>
      </c>
    </row>
    <row r="105" spans="1:13" ht="22.9" customHeight="1">
      <c r="A105" s="39" t="s">
        <v>11631</v>
      </c>
      <c r="B105" s="39" t="s">
        <v>11630</v>
      </c>
      <c r="C105" s="39" t="s">
        <v>11629</v>
      </c>
      <c r="D105" s="39" t="s">
        <v>11628</v>
      </c>
      <c r="E105" s="39" t="s">
        <v>11624</v>
      </c>
      <c r="F105" s="39" t="s">
        <v>11623</v>
      </c>
      <c r="G105" s="367" t="s">
        <v>11627</v>
      </c>
      <c r="H105" s="367"/>
      <c r="I105" s="537" t="s">
        <v>12263</v>
      </c>
      <c r="J105" s="39" t="s">
        <v>12262</v>
      </c>
      <c r="K105" s="39" t="s">
        <v>12389</v>
      </c>
      <c r="L105" s="367" t="s">
        <v>12388</v>
      </c>
      <c r="M105" s="39" t="s">
        <v>12393</v>
      </c>
    </row>
    <row r="106" spans="1:13" ht="22.9" customHeight="1">
      <c r="A106" s="39" t="s">
        <v>11626</v>
      </c>
      <c r="B106" s="39" t="s">
        <v>11625</v>
      </c>
      <c r="C106" s="39" t="s">
        <v>11624</v>
      </c>
      <c r="D106" s="39" t="s">
        <v>11623</v>
      </c>
      <c r="E106" s="39" t="s">
        <v>11619</v>
      </c>
      <c r="F106" s="39" t="s">
        <v>11618</v>
      </c>
      <c r="G106" s="367" t="s">
        <v>11622</v>
      </c>
      <c r="H106" s="367"/>
      <c r="I106" s="39" t="s">
        <v>12264</v>
      </c>
      <c r="J106" s="39" t="s">
        <v>12262</v>
      </c>
    </row>
    <row r="107" spans="1:13" ht="22.9" customHeight="1">
      <c r="A107" s="39" t="s">
        <v>11621</v>
      </c>
      <c r="B107" s="39" t="s">
        <v>11620</v>
      </c>
      <c r="C107" s="39" t="s">
        <v>11619</v>
      </c>
      <c r="D107" s="39" t="s">
        <v>11618</v>
      </c>
      <c r="E107" s="39" t="s">
        <v>11614</v>
      </c>
      <c r="F107" s="39" t="s">
        <v>11613</v>
      </c>
      <c r="G107" s="367" t="s">
        <v>11617</v>
      </c>
      <c r="H107" s="367"/>
      <c r="I107" s="39" t="s">
        <v>12265</v>
      </c>
      <c r="J107" s="39" t="s">
        <v>12262</v>
      </c>
    </row>
    <row r="108" spans="1:13" ht="22.9" customHeight="1">
      <c r="A108" s="39" t="s">
        <v>11616</v>
      </c>
      <c r="B108" s="39" t="s">
        <v>11615</v>
      </c>
      <c r="C108" s="39" t="s">
        <v>11614</v>
      </c>
      <c r="D108" s="39" t="s">
        <v>11613</v>
      </c>
      <c r="E108" s="39" t="s">
        <v>11609</v>
      </c>
      <c r="F108" s="39" t="s">
        <v>11608</v>
      </c>
      <c r="G108" s="367" t="s">
        <v>11612</v>
      </c>
      <c r="H108" s="367"/>
      <c r="I108" s="39" t="s">
        <v>12266</v>
      </c>
      <c r="J108" s="39" t="s">
        <v>12267</v>
      </c>
    </row>
    <row r="109" spans="1:13" ht="22.9" customHeight="1">
      <c r="A109" s="39" t="s">
        <v>11611</v>
      </c>
      <c r="B109" s="39" t="s">
        <v>11610</v>
      </c>
      <c r="C109" s="39" t="s">
        <v>11609</v>
      </c>
      <c r="D109" s="39" t="s">
        <v>11608</v>
      </c>
      <c r="E109" s="39" t="s">
        <v>11603</v>
      </c>
      <c r="F109" s="39" t="s">
        <v>11607</v>
      </c>
      <c r="G109" s="367" t="s">
        <v>11606</v>
      </c>
      <c r="H109" s="367"/>
      <c r="I109" s="39" t="s">
        <v>12271</v>
      </c>
      <c r="J109" s="367" t="s">
        <v>12270</v>
      </c>
    </row>
    <row r="110" spans="1:13" ht="22.9" customHeight="1">
      <c r="A110" s="39" t="s">
        <v>11605</v>
      </c>
      <c r="B110" s="39" t="s">
        <v>11604</v>
      </c>
      <c r="C110" s="39" t="s">
        <v>11603</v>
      </c>
      <c r="D110" s="39" t="s">
        <v>11602</v>
      </c>
      <c r="E110" s="39" t="s">
        <v>11598</v>
      </c>
      <c r="F110" s="39" t="s">
        <v>11597</v>
      </c>
      <c r="G110" s="367" t="s">
        <v>11601</v>
      </c>
      <c r="H110" s="39" t="s">
        <v>11590</v>
      </c>
      <c r="I110" s="39" t="s">
        <v>12269</v>
      </c>
      <c r="J110" s="367" t="s">
        <v>12268</v>
      </c>
    </row>
    <row r="111" spans="1:13" ht="22.9" customHeight="1">
      <c r="A111" s="39" t="s">
        <v>11600</v>
      </c>
      <c r="B111" s="39" t="s">
        <v>11599</v>
      </c>
      <c r="C111" s="39" t="s">
        <v>11598</v>
      </c>
      <c r="D111" s="39" t="s">
        <v>11597</v>
      </c>
      <c r="E111" s="39" t="s">
        <v>11593</v>
      </c>
      <c r="F111" s="39" t="s">
        <v>11592</v>
      </c>
      <c r="G111" s="367" t="s">
        <v>11596</v>
      </c>
      <c r="H111" s="367"/>
      <c r="I111" s="39" t="s">
        <v>12273</v>
      </c>
      <c r="J111" s="367" t="s">
        <v>12471</v>
      </c>
    </row>
    <row r="112" spans="1:13" ht="22.9" customHeight="1">
      <c r="A112" s="39" t="s">
        <v>11595</v>
      </c>
      <c r="B112" s="39" t="s">
        <v>11594</v>
      </c>
      <c r="C112" s="39" t="s">
        <v>11593</v>
      </c>
      <c r="D112" s="39" t="s">
        <v>11592</v>
      </c>
      <c r="E112" s="39" t="s">
        <v>11587</v>
      </c>
      <c r="F112" s="39" t="s">
        <v>11586</v>
      </c>
      <c r="G112" s="367" t="s">
        <v>11591</v>
      </c>
      <c r="H112" s="39" t="s">
        <v>11590</v>
      </c>
      <c r="I112" s="39" t="s">
        <v>12274</v>
      </c>
      <c r="J112" s="367" t="s">
        <v>12275</v>
      </c>
    </row>
    <row r="113" spans="1:10" ht="22.9" customHeight="1">
      <c r="A113" s="39" t="s">
        <v>11589</v>
      </c>
      <c r="B113" s="39" t="s">
        <v>11588</v>
      </c>
      <c r="C113" s="39" t="s">
        <v>11587</v>
      </c>
      <c r="D113" s="39" t="s">
        <v>11586</v>
      </c>
      <c r="E113" s="39" t="s">
        <v>11582</v>
      </c>
      <c r="F113" s="39" t="s">
        <v>11581</v>
      </c>
      <c r="G113" s="367" t="s">
        <v>11585</v>
      </c>
      <c r="H113" s="367"/>
      <c r="I113" s="39" t="s">
        <v>12277</v>
      </c>
      <c r="J113" s="367" t="s">
        <v>12276</v>
      </c>
    </row>
    <row r="114" spans="1:10" ht="22.9" customHeight="1">
      <c r="A114" s="39" t="s">
        <v>11584</v>
      </c>
      <c r="B114" s="39" t="s">
        <v>11583</v>
      </c>
      <c r="C114" s="39" t="s">
        <v>11582</v>
      </c>
      <c r="D114" s="39" t="s">
        <v>11581</v>
      </c>
      <c r="E114" s="39" t="s">
        <v>11580</v>
      </c>
      <c r="F114" s="39" t="s">
        <v>11579</v>
      </c>
      <c r="G114" s="367" t="s">
        <v>11578</v>
      </c>
      <c r="H114" s="367"/>
      <c r="I114" s="39" t="s">
        <v>12278</v>
      </c>
      <c r="J114" s="39" t="s">
        <v>12262</v>
      </c>
    </row>
    <row r="115" spans="1:10">
      <c r="A115" s="39" t="s">
        <v>12272</v>
      </c>
      <c r="B115" s="39" t="s">
        <v>11559</v>
      </c>
      <c r="C115" s="39" t="s">
        <v>11580</v>
      </c>
      <c r="D115" s="39" t="s">
        <v>11579</v>
      </c>
      <c r="E115" s="39" t="s">
        <v>12835</v>
      </c>
      <c r="F115" s="39" t="s">
        <v>12836</v>
      </c>
      <c r="G115" s="367" t="s">
        <v>12448</v>
      </c>
      <c r="I115" s="39" t="s">
        <v>12279</v>
      </c>
      <c r="J115" s="367" t="s">
        <v>12365</v>
      </c>
    </row>
    <row r="116" spans="1:10">
      <c r="A116" s="1036" t="s">
        <v>12833</v>
      </c>
      <c r="B116" s="39" t="s">
        <v>12834</v>
      </c>
      <c r="C116" s="39" t="s">
        <v>12835</v>
      </c>
      <c r="D116" s="39" t="s">
        <v>12836</v>
      </c>
      <c r="G116" s="367" t="s">
        <v>12837</v>
      </c>
      <c r="I116" s="39" t="s">
        <v>12883</v>
      </c>
    </row>
    <row r="119" spans="1:10">
      <c r="A119" s="39" t="s">
        <v>12164</v>
      </c>
    </row>
    <row r="120" spans="1:10">
      <c r="B120" s="39" t="s">
        <v>12330</v>
      </c>
    </row>
    <row r="121" spans="1:10">
      <c r="B121" s="39" t="s">
        <v>12165</v>
      </c>
    </row>
    <row r="122" spans="1:10">
      <c r="B122" s="39" t="s">
        <v>12166</v>
      </c>
    </row>
  </sheetData>
  <phoneticPr fontId="6"/>
  <hyperlinks>
    <hyperlink ref="G114" r:id="rId1" xr:uid="{BA30415C-4AB8-4B4A-81E8-F7EE6A11CCD6}"/>
    <hyperlink ref="G113" r:id="rId2" xr:uid="{DF184BEC-0A3D-4CD0-8E4C-2622F5C5EB7F}"/>
    <hyperlink ref="G111" r:id="rId3" xr:uid="{49347783-2FAD-450D-ABAF-7FFD6C0E2196}"/>
    <hyperlink ref="G110" r:id="rId4" xr:uid="{B916B762-17C7-464B-B7CC-4288E2D24632}"/>
    <hyperlink ref="G109" r:id="rId5" xr:uid="{0D480DE6-CE32-457F-918C-F5BDE5B16670}"/>
    <hyperlink ref="G112" r:id="rId6" xr:uid="{FC9A686C-1229-46E8-8E14-2FB8F799B998}"/>
    <hyperlink ref="G108" r:id="rId7" xr:uid="{4DF3A48F-CA6C-4E15-A82F-9A4B67358EFC}"/>
    <hyperlink ref="G106" r:id="rId8" xr:uid="{33163632-6102-4AF4-B4DE-9028D52FEB68}"/>
    <hyperlink ref="G107" r:id="rId9" xr:uid="{B86E3096-38D9-420D-A115-1D6071E9756F}"/>
    <hyperlink ref="G105" r:id="rId10" xr:uid="{B1858C8F-775C-4425-9EBB-5B8F8197102C}"/>
    <hyperlink ref="G104" r:id="rId11" xr:uid="{717E12A6-77CD-48E1-8B69-B39A843F5F70}"/>
    <hyperlink ref="G103" r:id="rId12" xr:uid="{AC9D4EFB-65CD-43F2-B615-61988C2AD829}"/>
    <hyperlink ref="G102" r:id="rId13" xr:uid="{F5CD429E-B1D8-4017-AEA0-1FA557C028DD}"/>
    <hyperlink ref="G101" r:id="rId14" xr:uid="{8CACCFB9-4A74-4C47-850A-D1DAD356CE15}"/>
    <hyperlink ref="G100" r:id="rId15" xr:uid="{F8CAE80A-79D7-456B-964A-DBFD66C38E04}"/>
    <hyperlink ref="G99" r:id="rId16" xr:uid="{087CC87A-EA69-4C3B-929E-4E73ED208A40}"/>
    <hyperlink ref="G98" r:id="rId17" xr:uid="{E031D229-E621-4B4E-B8B4-466C99325A37}"/>
    <hyperlink ref="G97" r:id="rId18" xr:uid="{316E2A1C-018E-4DDD-B2AE-B1DFAEDA3B0F}"/>
    <hyperlink ref="G95" r:id="rId19" xr:uid="{60653721-8C2F-4AF5-B18C-92ABF846A55C}"/>
    <hyperlink ref="G96" r:id="rId20" xr:uid="{0961A2D4-B9E2-42F5-95C4-A257C754A980}"/>
    <hyperlink ref="J3" r:id="rId21" xr:uid="{E9D33804-84EA-41FA-AF78-566E111DDBC4}"/>
    <hyperlink ref="J4" r:id="rId22" xr:uid="{4B1902E5-18EC-4F00-A0D6-170177ED3815}"/>
    <hyperlink ref="J6" r:id="rId23" xr:uid="{B01F9E9B-4424-4F16-B2D0-87569F67A827}"/>
    <hyperlink ref="J5" r:id="rId24" xr:uid="{587628BC-B827-41B1-9D29-692525D728F3}"/>
    <hyperlink ref="J7" r:id="rId25" xr:uid="{B8BF1027-0104-496B-8517-0EE88D5CF797}"/>
    <hyperlink ref="J9" r:id="rId26" xr:uid="{A1500D5C-B61C-4E83-934F-AA6991CFC4BB}"/>
    <hyperlink ref="J10" r:id="rId27" xr:uid="{969B74AD-EA0A-4ACD-86F9-547787E92ECC}"/>
    <hyperlink ref="J11" r:id="rId28" xr:uid="{BEC02F35-2B01-481E-B71B-10E8AF429CB0}"/>
    <hyperlink ref="J12" r:id="rId29" xr:uid="{BF002E45-6824-467E-902E-433B962773A0}"/>
    <hyperlink ref="J13" r:id="rId30" xr:uid="{EA486FF0-0420-46AF-BF16-D8A99A344CE6}"/>
    <hyperlink ref="J14" r:id="rId31" xr:uid="{2F18C400-FFFC-4E72-A6FA-3AD5E511BCFF}"/>
    <hyperlink ref="J16" r:id="rId32" xr:uid="{E4DBFDFA-4951-494B-8A43-F73621B8113D}"/>
    <hyperlink ref="J17" r:id="rId33" xr:uid="{095BF348-297D-4266-B489-4A9B819F842C}"/>
    <hyperlink ref="J18" r:id="rId34" xr:uid="{2A58D3DC-A554-4C08-AA2D-5F0EA3953F74}"/>
    <hyperlink ref="J19" r:id="rId35" xr:uid="{440359BF-481F-40E7-8F1F-DB768EC761F8}"/>
    <hyperlink ref="J20" r:id="rId36" xr:uid="{CAED4C1E-5352-4801-9A42-0657CFC25380}"/>
    <hyperlink ref="J21" r:id="rId37" xr:uid="{15685825-925D-4182-A4A9-AFE008A9ABDA}"/>
    <hyperlink ref="J22" r:id="rId38" xr:uid="{A0D6F7F8-E784-489B-BBEA-4C26C11AA759}"/>
    <hyperlink ref="J23" r:id="rId39" xr:uid="{D99AF1ED-8CEB-4973-AEB9-AD1990628A45}"/>
    <hyperlink ref="L25" r:id="rId40" xr:uid="{A8052402-B3A7-4801-B575-46E3CCF4ED2D}"/>
    <hyperlink ref="L27" r:id="rId41" xr:uid="{9AADACC5-754F-4D8B-9658-C8BDD47F7934}"/>
    <hyperlink ref="J25" r:id="rId42" xr:uid="{41E788C4-6DE2-4EDF-8CC6-0C21FE8CA17A}"/>
    <hyperlink ref="J26" r:id="rId43" xr:uid="{474890C2-CEC8-4E1F-9181-93022751CE6A}"/>
    <hyperlink ref="J27" r:id="rId44" xr:uid="{6512379A-79B3-4C9D-BED3-7B8C0D979EBD}"/>
    <hyperlink ref="J28" r:id="rId45" xr:uid="{C58F8049-4A54-4651-BFD9-7B14CC19DCBA}"/>
    <hyperlink ref="J29" r:id="rId46" xr:uid="{B2F92C51-88BB-4C2A-A9C8-A5B4B2F728C4}"/>
    <hyperlink ref="J30" r:id="rId47" xr:uid="{688559F8-FF04-4600-9179-52AF4AD08462}"/>
    <hyperlink ref="J31" r:id="rId48" xr:uid="{88FC1D56-B62C-429A-98B8-03EB28352038}"/>
    <hyperlink ref="J32" r:id="rId49" xr:uid="{DAF77995-AED8-4637-987A-DD0464D36520}"/>
    <hyperlink ref="J33" r:id="rId50" xr:uid="{2009B2F3-C3F4-4C70-9697-03A27183E828}"/>
    <hyperlink ref="J34" r:id="rId51" xr:uid="{5225B5BF-01EF-44AB-9BE2-F8CBDACFEE7E}"/>
    <hyperlink ref="J39" r:id="rId52" xr:uid="{74C3844A-0C30-409B-B569-E18B5CA81BF8}"/>
    <hyperlink ref="J40" r:id="rId53" xr:uid="{3B060735-473C-475E-903C-72157E43D39C}"/>
    <hyperlink ref="J41" r:id="rId54" xr:uid="{28B1A1CA-89D8-418C-9B87-11C21AFBA37D}"/>
    <hyperlink ref="J42" r:id="rId55" xr:uid="{165E9FFF-3A10-4EC1-A9B6-7B22804D4403}"/>
    <hyperlink ref="J43" r:id="rId56" xr:uid="{40B6ABDD-6437-40B1-8746-D8FA0BBF19E0}"/>
    <hyperlink ref="J44" r:id="rId57" xr:uid="{374E4833-BA53-47DB-A010-112851343FEA}"/>
    <hyperlink ref="J45" r:id="rId58" xr:uid="{89855427-650E-4D26-BE69-6FD64DF2573A}"/>
    <hyperlink ref="J46" r:id="rId59" xr:uid="{97F96204-29EE-45EE-BA5F-A11311C3B552}"/>
    <hyperlink ref="J47" r:id="rId60" xr:uid="{FB1DD7DA-7962-48ED-9ACC-C78549F0B401}"/>
    <hyperlink ref="J48" r:id="rId61" xr:uid="{3D4922EC-BA6C-4F49-A56E-B6C9BC2B63C6}"/>
    <hyperlink ref="G50" r:id="rId62" xr:uid="{8530A0A3-5197-47BB-8111-13B18C3F87C9}"/>
    <hyperlink ref="G49" r:id="rId63" xr:uid="{8B0046E6-1BFA-4960-B382-EF75CAD54478}"/>
    <hyperlink ref="J49" r:id="rId64" xr:uid="{8E34178F-A07C-4DB0-BE3D-C2C2862E4AE6}"/>
    <hyperlink ref="J50" r:id="rId65" xr:uid="{2B30A597-3575-462B-A729-6A15FF8A8441}"/>
    <hyperlink ref="G52" r:id="rId66" xr:uid="{D829FB27-F4A5-48C0-AF41-9D76586986CE}"/>
    <hyperlink ref="J52" r:id="rId67" xr:uid="{E0D61214-24BF-46AA-B30C-B0783371393A}"/>
    <hyperlink ref="G53" r:id="rId68" xr:uid="{ED06E453-3810-4852-9875-4CFDA7063F88}"/>
    <hyperlink ref="J51" r:id="rId69" xr:uid="{338F28BE-30C0-40CE-99D2-5DFCAF5B42E6}"/>
    <hyperlink ref="G54" r:id="rId70" xr:uid="{82E29746-5A45-4D2C-9175-4E628F1CA0B1}"/>
    <hyperlink ref="J53" r:id="rId71" xr:uid="{8D09F53B-024D-457E-BFE2-4EBDD971ACC1}"/>
    <hyperlink ref="G55" r:id="rId72" xr:uid="{9C6693BA-5110-42C1-A1AD-E5F01FEF19BD}"/>
    <hyperlink ref="J54" r:id="rId73" xr:uid="{2E8C87E2-0570-4251-BFF4-743C14412A78}"/>
    <hyperlink ref="G56" r:id="rId74" xr:uid="{914F4538-D728-4DEF-9575-EBDC7F0CA847}"/>
    <hyperlink ref="J55" r:id="rId75" xr:uid="{9A38CE4B-B6DA-41EA-9065-2B279A117F2A}"/>
    <hyperlink ref="J56" r:id="rId76" xr:uid="{4A19BFAF-585E-4176-87F7-F8047FFFC0CF}"/>
    <hyperlink ref="J57" r:id="rId77" xr:uid="{0ED6CA3F-2630-4104-AE30-BA5723E72C88}"/>
    <hyperlink ref="G58" r:id="rId78" xr:uid="{86D47708-375F-44BD-94C1-AE1927F6E490}"/>
    <hyperlink ref="J58" r:id="rId79" xr:uid="{2B3E44A0-6F0B-4067-A050-38A36DCB95AC}"/>
    <hyperlink ref="G59" r:id="rId80" xr:uid="{70C183CA-EF0C-4A69-924C-1993CEE6B4C5}"/>
    <hyperlink ref="G60" r:id="rId81" xr:uid="{2E71EA5D-6958-4041-808D-535345A631F6}"/>
    <hyperlink ref="G61" r:id="rId82" xr:uid="{86DBCA7D-5BD8-48D5-9FF4-53DCD1C3C3EF}"/>
    <hyperlink ref="G62" r:id="rId83" xr:uid="{22521F55-4121-451C-8AF3-7FD188CEEE38}"/>
    <hyperlink ref="G63" r:id="rId84" xr:uid="{17D7FCB4-152A-4751-856B-36402BC1A07B}"/>
    <hyperlink ref="G64" r:id="rId85" xr:uid="{AC8B1DDF-87F7-4230-9FDB-F014B60E3DAE}"/>
    <hyperlink ref="G66" r:id="rId86" xr:uid="{810EE0D3-4E56-457F-87D4-C94A9830EA61}"/>
    <hyperlink ref="G65" r:id="rId87" xr:uid="{40EB7581-8FD9-4B46-91F8-0BB7B98AB1D6}"/>
    <hyperlink ref="J59" r:id="rId88" xr:uid="{CE1D88D5-03F8-486E-82E8-B2B4A882D83B}"/>
    <hyperlink ref="J60" r:id="rId89" xr:uid="{459223A4-1201-4C16-8DEA-DC32FE28BF4A}"/>
    <hyperlink ref="J61" r:id="rId90" xr:uid="{4FCD7C00-9753-4C61-A869-94117479F6C8}"/>
    <hyperlink ref="J62" r:id="rId91" xr:uid="{20C1D4EA-2257-4590-85C3-9920DF0B6DF3}"/>
    <hyperlink ref="J63" r:id="rId92" xr:uid="{BC4C87C1-A6EB-4334-93DE-078762FF7FF5}"/>
    <hyperlink ref="J64" r:id="rId93" xr:uid="{930FC7AA-C564-4D62-ABF2-074734AF8AAF}"/>
    <hyperlink ref="J65" r:id="rId94" xr:uid="{88FA9CA8-C534-47B2-891A-F90CAF8C3400}"/>
    <hyperlink ref="J66" r:id="rId95" xr:uid="{6E2440DF-CDB3-4DA0-9999-D9EFA864A21D}"/>
    <hyperlink ref="J67" r:id="rId96" xr:uid="{D6186C15-BC35-4C0E-B1DF-3802FE9C5305}"/>
    <hyperlink ref="J68" r:id="rId97" xr:uid="{CF4E4DE7-9D84-4792-A1C4-8A2AAC6BCD62}"/>
    <hyperlink ref="G68" r:id="rId98" xr:uid="{B9F763F2-9591-4F05-AF51-E1B1500C161D}"/>
    <hyperlink ref="J69" r:id="rId99" xr:uid="{7C7E157E-783D-49F5-9BBF-BB8EF6690117}"/>
    <hyperlink ref="J70" r:id="rId100" xr:uid="{FA7CEDE2-2BF7-4396-9921-CF191F8781A0}"/>
    <hyperlink ref="J71" r:id="rId101" xr:uid="{C888BD09-1A1E-4F74-88AA-FFE4DAFCF12B}"/>
    <hyperlink ref="J72" r:id="rId102" xr:uid="{CF8743E4-8392-41DE-8BC1-DBCD6DFD33E5}"/>
    <hyperlink ref="J73" r:id="rId103" xr:uid="{E6D9357B-DD08-4AC4-94A2-1D57945FDEC6}"/>
    <hyperlink ref="J74" r:id="rId104" xr:uid="{9DCEA983-3F8C-4CB7-A995-F0160D567F8C}"/>
    <hyperlink ref="J75" r:id="rId105" xr:uid="{C3A2B455-90B6-4363-AFA3-258F33191EAD}"/>
    <hyperlink ref="J76" r:id="rId106" xr:uid="{0D5FE0B9-C535-4245-B27E-DECFCEF2B266}"/>
    <hyperlink ref="J77" r:id="rId107" xr:uid="{F9F3D977-C84E-4752-B27F-AAD7CE9E4379}"/>
    <hyperlink ref="J78" r:id="rId108" xr:uid="{A088BF42-4803-4C67-92B3-F8F116E8EDC1}"/>
    <hyperlink ref="J79" r:id="rId109" xr:uid="{69FDDC8A-20D9-47DC-8C8E-7626A8592095}"/>
    <hyperlink ref="J80" r:id="rId110" xr:uid="{10DAFF40-DA00-443E-954F-01948A92BBE5}"/>
    <hyperlink ref="J81" r:id="rId111" xr:uid="{FE94BDC6-B6A9-400F-A05B-EDE6F87AEC6E}"/>
    <hyperlink ref="J82" r:id="rId112" xr:uid="{9304A8B1-A0C8-4239-958D-A2E505F977F5}"/>
    <hyperlink ref="J83" r:id="rId113" xr:uid="{DC6D4FFB-8F96-44B1-AEA4-31061819E16C}"/>
    <hyperlink ref="J84" r:id="rId114" xr:uid="{3F43C7B3-4EA8-409C-A322-14444AD4BE59}"/>
    <hyperlink ref="J85" r:id="rId115" xr:uid="{1D13861A-5F88-43DC-864A-A36767BD266B}"/>
    <hyperlink ref="J86" r:id="rId116" xr:uid="{826B4637-DAFB-4C10-BB48-4AAD86977956}"/>
    <hyperlink ref="J87" r:id="rId117" xr:uid="{710C0787-B3BD-40CE-8988-4521CE7F7022}"/>
    <hyperlink ref="J88" r:id="rId118" xr:uid="{5D695EF9-660A-4591-B074-42EEE2614925}"/>
    <hyperlink ref="J89" r:id="rId119" xr:uid="{262D6804-8F16-408E-8804-2C1927E6DCF4}"/>
    <hyperlink ref="J90" r:id="rId120" xr:uid="{84AD5218-7B62-4EC8-9C15-349922373BBE}"/>
    <hyperlink ref="J91" r:id="rId121" xr:uid="{7DF7CCAD-0ED1-4359-ACA1-F8515AD59085}"/>
    <hyperlink ref="J92" r:id="rId122" xr:uid="{22172DA3-0B6A-419F-AA59-961C784CD986}"/>
    <hyperlink ref="J93" r:id="rId123" xr:uid="{36115A89-242F-4D81-A2F6-A87019639A86}"/>
    <hyperlink ref="J99" r:id="rId124" xr:uid="{09041CC6-D9FB-42F1-962F-F0D990307880}"/>
    <hyperlink ref="J98" r:id="rId125" xr:uid="{C425EBEB-EA56-472E-A6E7-58FB4EEE54C4}"/>
    <hyperlink ref="J97" r:id="rId126" xr:uid="{10EB840F-A6F6-42E9-BE6A-32087A1BE8F5}"/>
    <hyperlink ref="J96" r:id="rId127" xr:uid="{A141B170-BE74-42CC-BE5F-E0717AF808DE}"/>
    <hyperlink ref="J95" r:id="rId128" xr:uid="{1F9251E3-AD0A-4A38-874B-E17C24E04A63}"/>
    <hyperlink ref="J94" r:id="rId129" xr:uid="{A08E9F91-9A80-42D8-891E-1D2D5FB076D8}"/>
    <hyperlink ref="J100" r:id="rId130" xr:uid="{5916A5C5-56E1-4899-BF97-678C8C97C7AE}"/>
    <hyperlink ref="J110" r:id="rId131" xr:uid="{9C87A084-7C6C-46C2-BC33-1BF9718BED53}"/>
    <hyperlink ref="J109" r:id="rId132" xr:uid="{1EC6047D-7FC6-4AA6-AE00-89D08D514AEC}"/>
    <hyperlink ref="J111" r:id="rId133" xr:uid="{9693AEB3-6101-4F8C-8D03-48DB8DC147BC}"/>
    <hyperlink ref="J112" r:id="rId134" xr:uid="{C4BF3D46-6F34-4A4B-AE4E-935C6748F1B7}"/>
    <hyperlink ref="J113" r:id="rId135" xr:uid="{183D545C-3ED3-4A89-BA2E-424A755DBDFD}"/>
    <hyperlink ref="J115" r:id="rId136" xr:uid="{5E8A8EA8-FCC0-40AE-AD27-962E7EAB1D6B}"/>
    <hyperlink ref="F1" location="INDEX!A1" display="INDEXに戻る" xr:uid="{D2ED3489-35A1-49A3-A8CD-ADFE72491B3A}"/>
    <hyperlink ref="L105" r:id="rId137" xr:uid="{83AAA5EC-BF05-4547-874A-DF478AE831A8}"/>
    <hyperlink ref="L85" r:id="rId138" xr:uid="{64F33AC8-BCE8-407A-9340-38DBB8D70001}"/>
    <hyperlink ref="G115" r:id="rId139" xr:uid="{6506D1B7-A38A-4751-A4FA-2C3B8D74D7D4}"/>
    <hyperlink ref="G116" r:id="rId140" xr:uid="{6D98D339-DC4B-450D-91B9-F9253C22CAA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31"/>
  <sheetViews>
    <sheetView zoomScaleNormal="100" workbookViewId="0">
      <pane xSplit="1" ySplit="2" topLeftCell="B3" activePane="bottomRight" state="frozen"/>
      <selection activeCell="F1" sqref="F1"/>
      <selection pane="topRight" activeCell="F1" sqref="F1"/>
      <selection pane="bottomLeft" activeCell="F1" sqref="F1"/>
      <selection pane="bottomRight" activeCell="B3" sqref="B3"/>
    </sheetView>
  </sheetViews>
  <sheetFormatPr defaultColWidth="9" defaultRowHeight="15" outlineLevelRow="1" outlineLevelCol="1"/>
  <cols>
    <col min="1" max="1" width="6.75" style="39" bestFit="1" customWidth="1"/>
    <col min="2" max="2" width="8" style="39" bestFit="1" customWidth="1"/>
    <col min="3" max="3" width="6.5" style="39" bestFit="1" customWidth="1" outlineLevel="1"/>
    <col min="4" max="4" width="13.125" style="39" customWidth="1" outlineLevel="1"/>
    <col min="5" max="5" width="11.125" style="39" bestFit="1" customWidth="1"/>
    <col min="6" max="6" width="11.125" style="39" customWidth="1" outlineLevel="1"/>
    <col min="7" max="7" width="10.25" style="39" customWidth="1" outlineLevel="1"/>
    <col min="8" max="8" width="9.125" style="39" customWidth="1"/>
    <col min="9" max="9" width="10.25" style="39" customWidth="1" outlineLevel="1"/>
    <col min="10" max="10" width="9.125" style="39" customWidth="1" outlineLevel="1"/>
    <col min="11" max="11" width="9.25" style="39" bestFit="1" customWidth="1"/>
    <col min="12" max="12" width="9.25" style="39" customWidth="1" outlineLevel="1"/>
    <col min="13" max="13" width="10.25" style="39" customWidth="1" outlineLevel="1"/>
    <col min="14" max="14" width="9.25" style="39" customWidth="1"/>
    <col min="15" max="15" width="10.25" style="39" customWidth="1" outlineLevel="1"/>
    <col min="16" max="16" width="9.25" style="39" customWidth="1" outlineLevel="1"/>
    <col min="17" max="17" width="9.25" style="39" bestFit="1" customWidth="1"/>
    <col min="18" max="18" width="9.125" style="39" bestFit="1" customWidth="1"/>
    <col min="19" max="19" width="16.375" style="39" bestFit="1" customWidth="1"/>
    <col min="20" max="20" width="68.375" style="39" bestFit="1" customWidth="1"/>
    <col min="21" max="22" width="9" style="39"/>
    <col min="23" max="24" width="11.25" style="39" bestFit="1" customWidth="1"/>
    <col min="25" max="26" width="13.375" style="39" bestFit="1" customWidth="1"/>
    <col min="27" max="16384" width="9" style="39"/>
  </cols>
  <sheetData>
    <row r="1" spans="1:20">
      <c r="A1" s="39" t="s">
        <v>121</v>
      </c>
      <c r="S1" s="367" t="s">
        <v>119</v>
      </c>
    </row>
    <row r="2" spans="1:20">
      <c r="A2" s="998" t="s">
        <v>122</v>
      </c>
      <c r="B2" s="998" t="s">
        <v>122</v>
      </c>
      <c r="C2" s="998" t="s">
        <v>123</v>
      </c>
      <c r="D2" s="998" t="s">
        <v>124</v>
      </c>
      <c r="E2" s="998" t="s">
        <v>125</v>
      </c>
      <c r="F2" s="998" t="s">
        <v>126</v>
      </c>
      <c r="G2" s="585" t="s">
        <v>127</v>
      </c>
      <c r="H2" s="998" t="s">
        <v>128</v>
      </c>
      <c r="I2" s="585" t="s">
        <v>127</v>
      </c>
      <c r="J2" s="998" t="s">
        <v>129</v>
      </c>
      <c r="K2" s="998" t="s">
        <v>130</v>
      </c>
      <c r="L2" s="998" t="s">
        <v>126</v>
      </c>
      <c r="M2" s="585" t="s">
        <v>127</v>
      </c>
      <c r="N2" s="998" t="s">
        <v>128</v>
      </c>
      <c r="O2" s="585" t="s">
        <v>127</v>
      </c>
      <c r="P2" s="998" t="s">
        <v>131</v>
      </c>
      <c r="Q2" s="998" t="s">
        <v>132</v>
      </c>
      <c r="R2" s="998" t="s">
        <v>133</v>
      </c>
      <c r="S2" s="998" t="s">
        <v>134</v>
      </c>
      <c r="T2" s="998" t="s">
        <v>135</v>
      </c>
    </row>
    <row r="3" spans="1:20" outlineLevel="1">
      <c r="A3" s="72">
        <v>1914</v>
      </c>
      <c r="B3" s="72" t="str">
        <f>TEXT(DATEVALUE(A3&amp;"/6/1"),"ggge")</f>
        <v>大正3</v>
      </c>
      <c r="C3" s="73"/>
      <c r="D3" s="73">
        <v>443</v>
      </c>
      <c r="E3" s="73">
        <v>443</v>
      </c>
      <c r="F3" s="73"/>
      <c r="G3" s="73"/>
      <c r="H3" s="73"/>
      <c r="I3" s="73"/>
      <c r="J3" s="73"/>
      <c r="K3" s="73"/>
      <c r="L3" s="73"/>
      <c r="M3" s="73"/>
      <c r="N3" s="73"/>
      <c r="O3" s="73"/>
      <c r="P3" s="73"/>
      <c r="Q3" s="73"/>
      <c r="R3" s="73">
        <v>443</v>
      </c>
      <c r="S3" s="73" t="s">
        <v>136</v>
      </c>
      <c r="T3" s="73"/>
    </row>
    <row r="4" spans="1:20" outlineLevel="1">
      <c r="A4" s="72">
        <v>1915</v>
      </c>
      <c r="B4" s="72" t="str">
        <f t="shared" ref="B4:B34" si="0">TEXT(DATEVALUE(A4&amp;"/6/1"),"ggge")</f>
        <v>大正4</v>
      </c>
      <c r="C4" s="73"/>
      <c r="D4" s="73">
        <v>526</v>
      </c>
      <c r="E4" s="73">
        <v>526</v>
      </c>
      <c r="F4" s="73"/>
      <c r="G4" s="73"/>
      <c r="H4" s="73"/>
      <c r="I4" s="73"/>
      <c r="J4" s="73">
        <v>388</v>
      </c>
      <c r="K4" s="73">
        <v>621</v>
      </c>
      <c r="L4" s="73"/>
      <c r="M4" s="73"/>
      <c r="N4" s="73"/>
      <c r="O4" s="73"/>
      <c r="P4" s="73"/>
      <c r="Q4" s="73"/>
      <c r="R4" s="73">
        <v>1535</v>
      </c>
      <c r="S4" s="73" t="s">
        <v>136</v>
      </c>
      <c r="T4" s="73"/>
    </row>
    <row r="5" spans="1:20" outlineLevel="1">
      <c r="A5" s="72">
        <v>1916</v>
      </c>
      <c r="B5" s="72" t="str">
        <f t="shared" si="0"/>
        <v>大正5</v>
      </c>
      <c r="C5" s="73"/>
      <c r="D5" s="73">
        <v>545</v>
      </c>
      <c r="E5" s="73">
        <v>545</v>
      </c>
      <c r="F5" s="73"/>
      <c r="G5" s="73"/>
      <c r="H5" s="73"/>
      <c r="I5" s="73"/>
      <c r="J5" s="73">
        <v>526</v>
      </c>
      <c r="K5" s="73">
        <v>656</v>
      </c>
      <c r="L5" s="73"/>
      <c r="M5" s="73"/>
      <c r="N5" s="73"/>
      <c r="O5" s="73"/>
      <c r="P5" s="73"/>
      <c r="Q5" s="73"/>
      <c r="R5" s="73">
        <v>1727</v>
      </c>
      <c r="S5" s="73" t="s">
        <v>136</v>
      </c>
      <c r="T5" s="73"/>
    </row>
    <row r="6" spans="1:20" outlineLevel="1">
      <c r="A6" s="72">
        <v>1917</v>
      </c>
      <c r="B6" s="72" t="str">
        <f t="shared" si="0"/>
        <v>大正6</v>
      </c>
      <c r="C6" s="73"/>
      <c r="D6" s="73">
        <v>560</v>
      </c>
      <c r="E6" s="73">
        <v>560</v>
      </c>
      <c r="F6" s="73"/>
      <c r="G6" s="73"/>
      <c r="H6" s="73"/>
      <c r="I6" s="73"/>
      <c r="J6" s="73">
        <v>608</v>
      </c>
      <c r="K6" s="73">
        <v>688</v>
      </c>
      <c r="L6" s="73"/>
      <c r="M6" s="73"/>
      <c r="N6" s="73"/>
      <c r="O6" s="73"/>
      <c r="P6" s="73"/>
      <c r="Q6" s="73"/>
      <c r="R6" s="73">
        <v>1856</v>
      </c>
      <c r="S6" s="73" t="s">
        <v>136</v>
      </c>
      <c r="T6" s="73"/>
    </row>
    <row r="7" spans="1:20" outlineLevel="1">
      <c r="A7" s="72">
        <v>1918</v>
      </c>
      <c r="B7" s="72" t="str">
        <f t="shared" si="0"/>
        <v>大正7</v>
      </c>
      <c r="C7" s="73"/>
      <c r="D7" s="73">
        <v>573</v>
      </c>
      <c r="E7" s="73">
        <v>573</v>
      </c>
      <c r="F7" s="73"/>
      <c r="G7" s="73"/>
      <c r="H7" s="73"/>
      <c r="I7" s="73"/>
      <c r="J7" s="73">
        <v>708</v>
      </c>
      <c r="K7" s="73">
        <v>683</v>
      </c>
      <c r="L7" s="73"/>
      <c r="M7" s="73"/>
      <c r="N7" s="73"/>
      <c r="O7" s="73"/>
      <c r="P7" s="73"/>
      <c r="Q7" s="73"/>
      <c r="R7" s="73">
        <v>1964</v>
      </c>
      <c r="S7" s="73" t="s">
        <v>136</v>
      </c>
      <c r="T7" s="73"/>
    </row>
    <row r="8" spans="1:20" outlineLevel="1">
      <c r="A8" s="72">
        <v>1919</v>
      </c>
      <c r="B8" s="72" t="str">
        <f t="shared" si="0"/>
        <v>大正8</v>
      </c>
      <c r="C8" s="73"/>
      <c r="D8" s="73">
        <v>595</v>
      </c>
      <c r="E8" s="73">
        <v>595</v>
      </c>
      <c r="F8" s="73"/>
      <c r="G8" s="73"/>
      <c r="H8" s="73"/>
      <c r="I8" s="73"/>
      <c r="J8" s="73">
        <v>865</v>
      </c>
      <c r="K8" s="73">
        <v>587</v>
      </c>
      <c r="L8" s="73"/>
      <c r="M8" s="73"/>
      <c r="N8" s="73"/>
      <c r="O8" s="73"/>
      <c r="P8" s="73"/>
      <c r="Q8" s="73"/>
      <c r="R8" s="73">
        <v>2047</v>
      </c>
      <c r="S8" s="73" t="s">
        <v>136</v>
      </c>
      <c r="T8" s="73"/>
    </row>
    <row r="9" spans="1:20" outlineLevel="1">
      <c r="A9" s="72">
        <v>1920</v>
      </c>
      <c r="B9" s="72" t="str">
        <f t="shared" si="0"/>
        <v>大正9</v>
      </c>
      <c r="C9" s="73"/>
      <c r="D9" s="73">
        <v>616</v>
      </c>
      <c r="E9" s="73">
        <v>616</v>
      </c>
      <c r="F9" s="73"/>
      <c r="G9" s="73"/>
      <c r="H9" s="73"/>
      <c r="I9" s="73"/>
      <c r="J9" s="73">
        <v>1068</v>
      </c>
      <c r="K9" s="73">
        <v>614</v>
      </c>
      <c r="L9" s="73"/>
      <c r="M9" s="73"/>
      <c r="N9" s="73"/>
      <c r="O9" s="73"/>
      <c r="P9" s="73"/>
      <c r="Q9" s="73"/>
      <c r="R9" s="73">
        <v>2298</v>
      </c>
      <c r="S9" s="73" t="s">
        <v>136</v>
      </c>
      <c r="T9" s="73"/>
    </row>
    <row r="10" spans="1:20" outlineLevel="1">
      <c r="A10" s="72">
        <v>1921</v>
      </c>
      <c r="B10" s="72" t="str">
        <f t="shared" si="0"/>
        <v>大正10</v>
      </c>
      <c r="C10" s="73"/>
      <c r="D10" s="73">
        <v>712</v>
      </c>
      <c r="E10" s="73">
        <v>712</v>
      </c>
      <c r="F10" s="73"/>
      <c r="G10" s="73"/>
      <c r="H10" s="73"/>
      <c r="I10" s="73"/>
      <c r="J10" s="73">
        <v>1136</v>
      </c>
      <c r="K10" s="73">
        <v>563</v>
      </c>
      <c r="L10" s="73"/>
      <c r="M10" s="73"/>
      <c r="N10" s="73"/>
      <c r="O10" s="73"/>
      <c r="P10" s="73"/>
      <c r="Q10" s="73"/>
      <c r="R10" s="73">
        <v>2411</v>
      </c>
      <c r="S10" s="73" t="s">
        <v>136</v>
      </c>
      <c r="T10" s="73"/>
    </row>
    <row r="11" spans="1:20" outlineLevel="1">
      <c r="A11" s="72">
        <v>1922</v>
      </c>
      <c r="B11" s="72" t="str">
        <f t="shared" si="0"/>
        <v>大正11</v>
      </c>
      <c r="C11" s="73"/>
      <c r="D11" s="73">
        <v>743</v>
      </c>
      <c r="E11" s="73">
        <v>743</v>
      </c>
      <c r="F11" s="73"/>
      <c r="G11" s="73"/>
      <c r="H11" s="73"/>
      <c r="I11" s="73"/>
      <c r="J11" s="73">
        <v>1515</v>
      </c>
      <c r="K11" s="73">
        <v>274</v>
      </c>
      <c r="L11" s="73"/>
      <c r="M11" s="73"/>
      <c r="N11" s="73"/>
      <c r="O11" s="73"/>
      <c r="P11" s="73"/>
      <c r="Q11" s="73"/>
      <c r="R11" s="73">
        <v>2532</v>
      </c>
      <c r="S11" s="73" t="s">
        <v>136</v>
      </c>
      <c r="T11" s="73"/>
    </row>
    <row r="12" spans="1:20" outlineLevel="1">
      <c r="A12" s="72">
        <v>1923</v>
      </c>
      <c r="B12" s="72" t="str">
        <f t="shared" si="0"/>
        <v>大正12</v>
      </c>
      <c r="C12" s="73"/>
      <c r="D12" s="73">
        <v>750</v>
      </c>
      <c r="E12" s="73">
        <v>750</v>
      </c>
      <c r="F12" s="73"/>
      <c r="G12" s="73"/>
      <c r="H12" s="73"/>
      <c r="I12" s="73"/>
      <c r="J12" s="73">
        <v>1602</v>
      </c>
      <c r="K12" s="73">
        <v>271</v>
      </c>
      <c r="L12" s="73"/>
      <c r="M12" s="73"/>
      <c r="N12" s="73"/>
      <c r="O12" s="73"/>
      <c r="P12" s="73"/>
      <c r="Q12" s="73"/>
      <c r="R12" s="73">
        <v>2623</v>
      </c>
      <c r="S12" s="73" t="s">
        <v>136</v>
      </c>
      <c r="T12" s="73"/>
    </row>
    <row r="13" spans="1:20" outlineLevel="1">
      <c r="A13" s="72">
        <v>1924</v>
      </c>
      <c r="B13" s="72" t="str">
        <f t="shared" si="0"/>
        <v>大正13</v>
      </c>
      <c r="C13" s="73"/>
      <c r="D13" s="73">
        <v>764</v>
      </c>
      <c r="E13" s="73">
        <v>764</v>
      </c>
      <c r="F13" s="73"/>
      <c r="G13" s="73"/>
      <c r="H13" s="73"/>
      <c r="I13" s="73"/>
      <c r="J13" s="73">
        <v>1671</v>
      </c>
      <c r="K13" s="73">
        <v>224</v>
      </c>
      <c r="L13" s="73"/>
      <c r="M13" s="73"/>
      <c r="N13" s="73"/>
      <c r="O13" s="73"/>
      <c r="P13" s="73"/>
      <c r="Q13" s="73"/>
      <c r="R13" s="73">
        <v>2659</v>
      </c>
      <c r="S13" s="73" t="s">
        <v>136</v>
      </c>
      <c r="T13" s="73"/>
    </row>
    <row r="14" spans="1:20" outlineLevel="1">
      <c r="A14" s="72">
        <v>1925</v>
      </c>
      <c r="B14" s="72" t="str">
        <f t="shared" si="0"/>
        <v>大正14</v>
      </c>
      <c r="C14" s="73"/>
      <c r="D14" s="73">
        <v>883</v>
      </c>
      <c r="E14" s="73">
        <v>883</v>
      </c>
      <c r="F14" s="73"/>
      <c r="G14" s="73"/>
      <c r="H14" s="73"/>
      <c r="I14" s="73"/>
      <c r="J14" s="73">
        <v>1636</v>
      </c>
      <c r="K14" s="73">
        <v>222</v>
      </c>
      <c r="L14" s="73"/>
      <c r="M14" s="73"/>
      <c r="N14" s="73"/>
      <c r="O14" s="73"/>
      <c r="P14" s="73"/>
      <c r="Q14" s="73"/>
      <c r="R14" s="73">
        <v>2741</v>
      </c>
      <c r="S14" s="73" t="s">
        <v>136</v>
      </c>
      <c r="T14" s="73"/>
    </row>
    <row r="15" spans="1:20" outlineLevel="1">
      <c r="A15" s="72">
        <v>1926</v>
      </c>
      <c r="B15" s="72" t="str">
        <f t="shared" si="0"/>
        <v>大正15</v>
      </c>
      <c r="C15" s="73"/>
      <c r="D15" s="73">
        <v>1011</v>
      </c>
      <c r="E15" s="73">
        <v>1011</v>
      </c>
      <c r="F15" s="73"/>
      <c r="G15" s="73"/>
      <c r="H15" s="73"/>
      <c r="I15" s="73"/>
      <c r="J15" s="73">
        <v>1607</v>
      </c>
      <c r="K15" s="73">
        <v>208</v>
      </c>
      <c r="L15" s="73"/>
      <c r="M15" s="73"/>
      <c r="N15" s="73"/>
      <c r="O15" s="73"/>
      <c r="P15" s="73"/>
      <c r="Q15" s="73"/>
      <c r="R15" s="73">
        <v>2826</v>
      </c>
      <c r="S15" s="73" t="s">
        <v>136</v>
      </c>
      <c r="T15" s="73"/>
    </row>
    <row r="16" spans="1:20" outlineLevel="1">
      <c r="A16" s="72">
        <v>1927</v>
      </c>
      <c r="B16" s="72" t="str">
        <f t="shared" si="0"/>
        <v>昭和2</v>
      </c>
      <c r="C16" s="73"/>
      <c r="D16" s="73">
        <v>1027</v>
      </c>
      <c r="E16" s="73">
        <v>1027</v>
      </c>
      <c r="F16" s="73"/>
      <c r="G16" s="73"/>
      <c r="H16" s="73"/>
      <c r="I16" s="73"/>
      <c r="J16" s="73">
        <v>1736</v>
      </c>
      <c r="K16" s="73">
        <v>193</v>
      </c>
      <c r="L16" s="73"/>
      <c r="M16" s="73"/>
      <c r="N16" s="73"/>
      <c r="O16" s="73"/>
      <c r="P16" s="73">
        <v>1</v>
      </c>
      <c r="Q16" s="73"/>
      <c r="R16" s="73">
        <v>2957</v>
      </c>
      <c r="S16" s="73" t="s">
        <v>136</v>
      </c>
      <c r="T16" s="73"/>
    </row>
    <row r="17" spans="1:20" outlineLevel="1">
      <c r="A17" s="72">
        <v>1928</v>
      </c>
      <c r="B17" s="72" t="str">
        <f t="shared" si="0"/>
        <v>昭和3</v>
      </c>
      <c r="C17" s="73"/>
      <c r="D17" s="73">
        <v>1146</v>
      </c>
      <c r="E17" s="73">
        <v>1146</v>
      </c>
      <c r="F17" s="73"/>
      <c r="G17" s="73"/>
      <c r="H17" s="73"/>
      <c r="I17" s="73"/>
      <c r="J17" s="73">
        <v>1727</v>
      </c>
      <c r="K17" s="73">
        <v>139</v>
      </c>
      <c r="L17" s="73"/>
      <c r="M17" s="73"/>
      <c r="N17" s="73"/>
      <c r="O17" s="73"/>
      <c r="P17" s="73">
        <v>21</v>
      </c>
      <c r="Q17" s="73"/>
      <c r="R17" s="73">
        <v>3033</v>
      </c>
      <c r="S17" s="73" t="s">
        <v>136</v>
      </c>
      <c r="T17" s="73"/>
    </row>
    <row r="18" spans="1:20" outlineLevel="1">
      <c r="A18" s="72">
        <v>1929</v>
      </c>
      <c r="B18" s="72" t="str">
        <f t="shared" si="0"/>
        <v>昭和4</v>
      </c>
      <c r="C18" s="73"/>
      <c r="D18" s="73">
        <v>1151</v>
      </c>
      <c r="E18" s="73">
        <v>1151</v>
      </c>
      <c r="F18" s="73"/>
      <c r="G18" s="73"/>
      <c r="H18" s="73"/>
      <c r="I18" s="73"/>
      <c r="J18" s="73">
        <v>1830</v>
      </c>
      <c r="K18" s="73">
        <v>114</v>
      </c>
      <c r="L18" s="73"/>
      <c r="M18" s="73"/>
      <c r="N18" s="73"/>
      <c r="O18" s="73"/>
      <c r="P18" s="73">
        <v>21</v>
      </c>
      <c r="Q18" s="73"/>
      <c r="R18" s="73">
        <v>3116</v>
      </c>
      <c r="S18" s="73" t="s">
        <v>136</v>
      </c>
      <c r="T18" s="73"/>
    </row>
    <row r="19" spans="1:20" outlineLevel="1">
      <c r="A19" s="72">
        <v>1930</v>
      </c>
      <c r="B19" s="72" t="str">
        <f t="shared" si="0"/>
        <v>昭和5</v>
      </c>
      <c r="C19" s="73"/>
      <c r="D19" s="73">
        <v>1162</v>
      </c>
      <c r="E19" s="73">
        <v>1162</v>
      </c>
      <c r="F19" s="73"/>
      <c r="G19" s="73"/>
      <c r="H19" s="73"/>
      <c r="I19" s="73"/>
      <c r="J19" s="73">
        <v>1861</v>
      </c>
      <c r="K19" s="73">
        <v>166</v>
      </c>
      <c r="L19" s="73"/>
      <c r="M19" s="73"/>
      <c r="N19" s="73"/>
      <c r="O19" s="73"/>
      <c r="P19" s="73">
        <v>21</v>
      </c>
      <c r="Q19" s="73"/>
      <c r="R19" s="73">
        <v>3210</v>
      </c>
      <c r="S19" s="73" t="s">
        <v>136</v>
      </c>
      <c r="T19" s="73"/>
    </row>
    <row r="20" spans="1:20" outlineLevel="1">
      <c r="A20" s="72">
        <v>1931</v>
      </c>
      <c r="B20" s="72" t="str">
        <f t="shared" si="0"/>
        <v>昭和6</v>
      </c>
      <c r="C20" s="73"/>
      <c r="D20" s="73">
        <v>1173</v>
      </c>
      <c r="E20" s="73">
        <v>1173</v>
      </c>
      <c r="F20" s="73"/>
      <c r="G20" s="73"/>
      <c r="H20" s="73"/>
      <c r="I20" s="73"/>
      <c r="J20" s="73">
        <v>1802</v>
      </c>
      <c r="K20" s="73">
        <v>200</v>
      </c>
      <c r="L20" s="73"/>
      <c r="M20" s="73"/>
      <c r="N20" s="73"/>
      <c r="O20" s="73"/>
      <c r="P20" s="73">
        <v>21</v>
      </c>
      <c r="Q20" s="73"/>
      <c r="R20" s="73">
        <v>3196</v>
      </c>
      <c r="S20" s="73" t="s">
        <v>136</v>
      </c>
      <c r="T20" s="73"/>
    </row>
    <row r="21" spans="1:20" outlineLevel="1">
      <c r="A21" s="72">
        <v>1932</v>
      </c>
      <c r="B21" s="72" t="str">
        <f t="shared" si="0"/>
        <v>昭和7</v>
      </c>
      <c r="C21" s="73"/>
      <c r="D21" s="73">
        <v>1117</v>
      </c>
      <c r="E21" s="73">
        <v>1117</v>
      </c>
      <c r="F21" s="73"/>
      <c r="G21" s="73"/>
      <c r="H21" s="73"/>
      <c r="I21" s="73"/>
      <c r="J21" s="73">
        <v>1883</v>
      </c>
      <c r="K21" s="73">
        <v>190</v>
      </c>
      <c r="L21" s="73"/>
      <c r="M21" s="73"/>
      <c r="N21" s="73"/>
      <c r="O21" s="73"/>
      <c r="P21" s="73">
        <v>20</v>
      </c>
      <c r="Q21" s="73"/>
      <c r="R21" s="73">
        <v>3210</v>
      </c>
      <c r="S21" s="73" t="s">
        <v>136</v>
      </c>
      <c r="T21" s="73"/>
    </row>
    <row r="22" spans="1:20" outlineLevel="1">
      <c r="A22" s="72">
        <v>1933</v>
      </c>
      <c r="B22" s="72" t="str">
        <f t="shared" si="0"/>
        <v>昭和8</v>
      </c>
      <c r="C22" s="73"/>
      <c r="D22" s="73">
        <v>1119</v>
      </c>
      <c r="E22" s="73">
        <v>1119</v>
      </c>
      <c r="F22" s="73"/>
      <c r="G22" s="73"/>
      <c r="H22" s="73"/>
      <c r="I22" s="73"/>
      <c r="J22" s="73">
        <v>1871</v>
      </c>
      <c r="K22" s="73">
        <v>147</v>
      </c>
      <c r="L22" s="73"/>
      <c r="M22" s="73"/>
      <c r="N22" s="73"/>
      <c r="O22" s="73"/>
      <c r="P22" s="73">
        <v>21</v>
      </c>
      <c r="Q22" s="73"/>
      <c r="R22" s="73">
        <v>3158</v>
      </c>
      <c r="S22" s="73" t="s">
        <v>136</v>
      </c>
      <c r="T22" s="73"/>
    </row>
    <row r="23" spans="1:20" outlineLevel="1">
      <c r="A23" s="72">
        <v>1934</v>
      </c>
      <c r="B23" s="72" t="str">
        <f t="shared" si="0"/>
        <v>昭和9</v>
      </c>
      <c r="C23" s="73"/>
      <c r="D23" s="73">
        <v>2117</v>
      </c>
      <c r="E23" s="73">
        <v>2117</v>
      </c>
      <c r="F23" s="73"/>
      <c r="G23" s="73"/>
      <c r="H23" s="73"/>
      <c r="I23" s="73"/>
      <c r="J23" s="73">
        <v>1902</v>
      </c>
      <c r="K23" s="73">
        <v>279</v>
      </c>
      <c r="L23" s="73"/>
      <c r="M23" s="73"/>
      <c r="N23" s="73"/>
      <c r="O23" s="73"/>
      <c r="P23" s="73">
        <v>21</v>
      </c>
      <c r="Q23" s="73">
        <v>3</v>
      </c>
      <c r="R23" s="73">
        <v>4322</v>
      </c>
      <c r="S23" s="73" t="s">
        <v>136</v>
      </c>
      <c r="T23" s="73"/>
    </row>
    <row r="24" spans="1:20" outlineLevel="1">
      <c r="A24" s="72">
        <v>1935</v>
      </c>
      <c r="B24" s="72" t="str">
        <f t="shared" si="0"/>
        <v>昭和10</v>
      </c>
      <c r="C24" s="73"/>
      <c r="D24" s="73">
        <v>2636</v>
      </c>
      <c r="E24" s="73">
        <v>2636</v>
      </c>
      <c r="F24" s="73"/>
      <c r="G24" s="73"/>
      <c r="H24" s="73"/>
      <c r="I24" s="73"/>
      <c r="J24" s="73">
        <v>2245</v>
      </c>
      <c r="K24" s="73">
        <v>391</v>
      </c>
      <c r="L24" s="73"/>
      <c r="M24" s="73"/>
      <c r="N24" s="73"/>
      <c r="O24" s="73"/>
      <c r="P24" s="73">
        <v>20</v>
      </c>
      <c r="Q24" s="73">
        <v>2</v>
      </c>
      <c r="R24" s="73">
        <v>5294</v>
      </c>
      <c r="S24" s="73" t="s">
        <v>136</v>
      </c>
      <c r="T24" s="73"/>
    </row>
    <row r="25" spans="1:20" outlineLevel="1">
      <c r="A25" s="72">
        <v>1936</v>
      </c>
      <c r="B25" s="72" t="str">
        <f t="shared" si="0"/>
        <v>昭和11</v>
      </c>
      <c r="C25" s="73"/>
      <c r="D25" s="73">
        <v>2835</v>
      </c>
      <c r="E25" s="73">
        <v>2835</v>
      </c>
      <c r="F25" s="73"/>
      <c r="G25" s="73"/>
      <c r="H25" s="73"/>
      <c r="I25" s="73"/>
      <c r="J25" s="73">
        <v>2720</v>
      </c>
      <c r="K25" s="73">
        <v>409</v>
      </c>
      <c r="L25" s="73"/>
      <c r="M25" s="73"/>
      <c r="N25" s="73"/>
      <c r="O25" s="73"/>
      <c r="P25" s="73">
        <v>20</v>
      </c>
      <c r="Q25" s="73">
        <v>3</v>
      </c>
      <c r="R25" s="73">
        <v>5987</v>
      </c>
      <c r="S25" s="73" t="s">
        <v>136</v>
      </c>
      <c r="T25" s="73"/>
    </row>
    <row r="26" spans="1:20" outlineLevel="1">
      <c r="A26" s="72">
        <v>1937</v>
      </c>
      <c r="B26" s="72" t="str">
        <f t="shared" si="0"/>
        <v>昭和12</v>
      </c>
      <c r="C26" s="73"/>
      <c r="D26" s="73">
        <v>3104</v>
      </c>
      <c r="E26" s="73">
        <v>3104</v>
      </c>
      <c r="F26" s="73"/>
      <c r="G26" s="73"/>
      <c r="H26" s="73"/>
      <c r="I26" s="73"/>
      <c r="J26" s="73">
        <v>3083</v>
      </c>
      <c r="K26" s="73">
        <v>666</v>
      </c>
      <c r="L26" s="73"/>
      <c r="M26" s="73"/>
      <c r="N26" s="73"/>
      <c r="O26" s="73"/>
      <c r="P26" s="73">
        <v>21</v>
      </c>
      <c r="Q26" s="73">
        <v>22</v>
      </c>
      <c r="R26" s="73">
        <v>6896</v>
      </c>
      <c r="S26" s="73" t="s">
        <v>136</v>
      </c>
      <c r="T26" s="73"/>
    </row>
    <row r="27" spans="1:20" outlineLevel="1">
      <c r="A27" s="72">
        <v>1938</v>
      </c>
      <c r="B27" s="72" t="str">
        <f t="shared" si="0"/>
        <v>昭和13</v>
      </c>
      <c r="C27" s="73"/>
      <c r="D27" s="73">
        <v>3205</v>
      </c>
      <c r="E27" s="73">
        <v>3205</v>
      </c>
      <c r="F27" s="73"/>
      <c r="G27" s="73"/>
      <c r="H27" s="73"/>
      <c r="I27" s="73"/>
      <c r="J27" s="73">
        <v>3710</v>
      </c>
      <c r="K27" s="73">
        <v>1093</v>
      </c>
      <c r="L27" s="73"/>
      <c r="M27" s="73"/>
      <c r="N27" s="73"/>
      <c r="O27" s="73"/>
      <c r="P27" s="73">
        <v>21</v>
      </c>
      <c r="Q27" s="73">
        <v>81</v>
      </c>
      <c r="R27" s="73">
        <v>8110</v>
      </c>
      <c r="S27" s="73" t="s">
        <v>136</v>
      </c>
      <c r="T27" s="73"/>
    </row>
    <row r="28" spans="1:20" outlineLevel="1">
      <c r="A28" s="72">
        <v>1939</v>
      </c>
      <c r="B28" s="72" t="str">
        <f t="shared" si="0"/>
        <v>昭和14</v>
      </c>
      <c r="C28" s="73"/>
      <c r="D28" s="73">
        <v>3351</v>
      </c>
      <c r="E28" s="73">
        <v>3351</v>
      </c>
      <c r="F28" s="73"/>
      <c r="G28" s="73"/>
      <c r="H28" s="73"/>
      <c r="I28" s="73"/>
      <c r="J28" s="73">
        <v>4350</v>
      </c>
      <c r="K28" s="73">
        <v>1335</v>
      </c>
      <c r="L28" s="73"/>
      <c r="M28" s="73"/>
      <c r="N28" s="73"/>
      <c r="O28" s="73"/>
      <c r="P28" s="73">
        <v>28</v>
      </c>
      <c r="Q28" s="73">
        <v>90</v>
      </c>
      <c r="R28" s="73">
        <v>9154</v>
      </c>
      <c r="S28" s="73" t="s">
        <v>136</v>
      </c>
      <c r="T28" s="73"/>
    </row>
    <row r="29" spans="1:20" outlineLevel="1">
      <c r="A29" s="72">
        <v>1940</v>
      </c>
      <c r="B29" s="72" t="str">
        <f t="shared" si="0"/>
        <v>昭和15</v>
      </c>
      <c r="C29" s="73"/>
      <c r="D29" s="73">
        <v>3591</v>
      </c>
      <c r="E29" s="73">
        <v>3591</v>
      </c>
      <c r="F29" s="73"/>
      <c r="G29" s="73"/>
      <c r="H29" s="73"/>
      <c r="I29" s="73"/>
      <c r="J29" s="73">
        <v>5070</v>
      </c>
      <c r="K29" s="73">
        <v>1381</v>
      </c>
      <c r="L29" s="73"/>
      <c r="M29" s="73"/>
      <c r="N29" s="73"/>
      <c r="O29" s="73"/>
      <c r="P29" s="73">
        <v>26</v>
      </c>
      <c r="Q29" s="73">
        <v>107</v>
      </c>
      <c r="R29" s="73">
        <v>10175</v>
      </c>
      <c r="S29" s="73" t="s">
        <v>136</v>
      </c>
      <c r="T29" s="73"/>
    </row>
    <row r="30" spans="1:20" outlineLevel="1">
      <c r="A30" s="72">
        <v>1941</v>
      </c>
      <c r="B30" s="72" t="str">
        <f t="shared" si="0"/>
        <v>昭和16</v>
      </c>
      <c r="C30" s="73">
        <v>2</v>
      </c>
      <c r="D30" s="73">
        <v>4036</v>
      </c>
      <c r="E30" s="73">
        <v>4038</v>
      </c>
      <c r="F30" s="73"/>
      <c r="G30" s="73"/>
      <c r="H30" s="73"/>
      <c r="I30" s="73"/>
      <c r="J30" s="73">
        <v>5533</v>
      </c>
      <c r="K30" s="73">
        <v>1484</v>
      </c>
      <c r="L30" s="73"/>
      <c r="M30" s="73"/>
      <c r="N30" s="73"/>
      <c r="O30" s="73"/>
      <c r="P30" s="73">
        <v>25</v>
      </c>
      <c r="Q30" s="73">
        <v>136</v>
      </c>
      <c r="R30" s="73">
        <v>11216</v>
      </c>
      <c r="S30" s="73" t="s">
        <v>136</v>
      </c>
      <c r="T30" s="73"/>
    </row>
    <row r="31" spans="1:20" outlineLevel="1">
      <c r="A31" s="72">
        <v>1942</v>
      </c>
      <c r="B31" s="72" t="str">
        <f t="shared" si="0"/>
        <v>昭和17</v>
      </c>
      <c r="C31" s="73">
        <v>2</v>
      </c>
      <c r="D31" s="73">
        <v>4644</v>
      </c>
      <c r="E31" s="73">
        <v>4646</v>
      </c>
      <c r="F31" s="73"/>
      <c r="G31" s="73"/>
      <c r="H31" s="73"/>
      <c r="I31" s="73"/>
      <c r="J31" s="73">
        <v>6481</v>
      </c>
      <c r="K31" s="73">
        <v>1616</v>
      </c>
      <c r="L31" s="73"/>
      <c r="M31" s="73"/>
      <c r="N31" s="73"/>
      <c r="O31" s="73"/>
      <c r="P31" s="73">
        <v>25</v>
      </c>
      <c r="Q31" s="73">
        <v>128</v>
      </c>
      <c r="R31" s="73">
        <v>12896</v>
      </c>
      <c r="S31" s="73" t="s">
        <v>136</v>
      </c>
      <c r="T31" s="73"/>
    </row>
    <row r="32" spans="1:20" ht="15.75" outlineLevel="1" thickBot="1">
      <c r="A32" s="75">
        <v>1943</v>
      </c>
      <c r="B32" s="75" t="str">
        <f t="shared" si="0"/>
        <v>昭和18</v>
      </c>
      <c r="C32" s="76">
        <v>4</v>
      </c>
      <c r="D32" s="76">
        <v>4673</v>
      </c>
      <c r="E32" s="76">
        <v>4677</v>
      </c>
      <c r="F32" s="76"/>
      <c r="G32" s="76"/>
      <c r="H32" s="76"/>
      <c r="I32" s="76"/>
      <c r="J32" s="76">
        <v>7334</v>
      </c>
      <c r="K32" s="76">
        <v>2150</v>
      </c>
      <c r="L32" s="76"/>
      <c r="M32" s="76"/>
      <c r="N32" s="76"/>
      <c r="O32" s="76"/>
      <c r="P32" s="76">
        <v>25</v>
      </c>
      <c r="Q32" s="76">
        <v>211</v>
      </c>
      <c r="R32" s="76">
        <v>14397</v>
      </c>
      <c r="S32" s="76" t="s">
        <v>136</v>
      </c>
      <c r="T32" s="76"/>
    </row>
    <row r="33" spans="1:20" outlineLevel="1">
      <c r="A33" s="1199">
        <v>1944</v>
      </c>
      <c r="B33" s="360" t="str">
        <f t="shared" si="0"/>
        <v>昭和19</v>
      </c>
      <c r="C33" s="79">
        <v>6</v>
      </c>
      <c r="D33" s="79">
        <v>4667</v>
      </c>
      <c r="E33" s="79">
        <v>4673</v>
      </c>
      <c r="F33" s="79"/>
      <c r="G33" s="79"/>
      <c r="H33" s="79"/>
      <c r="I33" s="79"/>
      <c r="J33" s="79">
        <v>7980</v>
      </c>
      <c r="K33" s="79">
        <v>2007</v>
      </c>
      <c r="L33" s="79"/>
      <c r="M33" s="79"/>
      <c r="N33" s="79"/>
      <c r="O33" s="79"/>
      <c r="P33" s="79">
        <v>25</v>
      </c>
      <c r="Q33" s="79">
        <v>179</v>
      </c>
      <c r="R33" s="80">
        <v>14864</v>
      </c>
      <c r="S33" s="80" t="s">
        <v>137</v>
      </c>
      <c r="T33" s="79" t="s">
        <v>138</v>
      </c>
    </row>
    <row r="34" spans="1:20" ht="15.75" outlineLevel="1" thickBot="1">
      <c r="A34" s="1200">
        <v>1945</v>
      </c>
      <c r="B34" s="361" t="str">
        <f t="shared" si="0"/>
        <v>昭和20</v>
      </c>
      <c r="C34" s="81">
        <v>6</v>
      </c>
      <c r="D34" s="81">
        <v>4662</v>
      </c>
      <c r="E34" s="81">
        <v>4668</v>
      </c>
      <c r="F34" s="81"/>
      <c r="G34" s="81"/>
      <c r="H34" s="81"/>
      <c r="I34" s="81"/>
      <c r="J34" s="81">
        <v>8626</v>
      </c>
      <c r="K34" s="81">
        <v>1865</v>
      </c>
      <c r="L34" s="81"/>
      <c r="M34" s="81"/>
      <c r="N34" s="81"/>
      <c r="O34" s="81"/>
      <c r="P34" s="81">
        <v>25</v>
      </c>
      <c r="Q34" s="81">
        <v>147</v>
      </c>
      <c r="R34" s="82">
        <v>15331</v>
      </c>
      <c r="S34" s="82" t="s">
        <v>137</v>
      </c>
      <c r="T34" s="81" t="s">
        <v>138</v>
      </c>
    </row>
    <row r="35" spans="1:20" outlineLevel="1">
      <c r="A35" s="77">
        <v>1946</v>
      </c>
      <c r="B35" s="77" t="str">
        <f t="shared" ref="B35:B66" si="1">TEXT(DATEVALUE(A35&amp;"/6/1"),"ggge")</f>
        <v>昭和21</v>
      </c>
      <c r="C35" s="78">
        <v>8</v>
      </c>
      <c r="D35" s="78">
        <v>4657</v>
      </c>
      <c r="E35" s="78">
        <v>4665</v>
      </c>
      <c r="F35" s="78"/>
      <c r="G35" s="78"/>
      <c r="H35" s="78"/>
      <c r="I35" s="78"/>
      <c r="J35" s="78">
        <v>9273</v>
      </c>
      <c r="K35" s="78">
        <v>1723</v>
      </c>
      <c r="L35" s="78"/>
      <c r="M35" s="78"/>
      <c r="N35" s="78"/>
      <c r="O35" s="78"/>
      <c r="P35" s="78">
        <v>25</v>
      </c>
      <c r="Q35" s="78">
        <v>115</v>
      </c>
      <c r="R35" s="78">
        <v>15801</v>
      </c>
      <c r="S35" s="78" t="s">
        <v>137</v>
      </c>
      <c r="T35" s="78"/>
    </row>
    <row r="36" spans="1:20" outlineLevel="1">
      <c r="A36" s="72">
        <v>1947</v>
      </c>
      <c r="B36" s="72" t="str">
        <f t="shared" si="1"/>
        <v>昭和22</v>
      </c>
      <c r="C36" s="73">
        <v>8</v>
      </c>
      <c r="D36" s="73">
        <v>4761</v>
      </c>
      <c r="E36" s="73">
        <v>4769</v>
      </c>
      <c r="F36" s="73"/>
      <c r="G36" s="73"/>
      <c r="H36" s="73"/>
      <c r="I36" s="73"/>
      <c r="J36" s="73">
        <v>9769</v>
      </c>
      <c r="K36" s="73">
        <v>1926</v>
      </c>
      <c r="L36" s="73"/>
      <c r="M36" s="73"/>
      <c r="N36" s="73"/>
      <c r="O36" s="73"/>
      <c r="P36" s="73">
        <v>22</v>
      </c>
      <c r="Q36" s="73">
        <v>139</v>
      </c>
      <c r="R36" s="73">
        <v>16625</v>
      </c>
      <c r="S36" s="73" t="s">
        <v>137</v>
      </c>
      <c r="T36" s="73"/>
    </row>
    <row r="37" spans="1:20" outlineLevel="1">
      <c r="A37" s="72">
        <v>1948</v>
      </c>
      <c r="B37" s="72" t="str">
        <f t="shared" si="1"/>
        <v>昭和23</v>
      </c>
      <c r="C37" s="73">
        <v>8</v>
      </c>
      <c r="D37" s="73">
        <v>4773</v>
      </c>
      <c r="E37" s="73">
        <v>4781</v>
      </c>
      <c r="F37" s="73"/>
      <c r="G37" s="73"/>
      <c r="H37" s="73"/>
      <c r="I37" s="73"/>
      <c r="J37" s="73">
        <v>10354</v>
      </c>
      <c r="K37" s="73">
        <v>1868</v>
      </c>
      <c r="L37" s="73"/>
      <c r="M37" s="73"/>
      <c r="N37" s="73"/>
      <c r="O37" s="73"/>
      <c r="P37" s="73">
        <v>22</v>
      </c>
      <c r="Q37" s="73">
        <v>136</v>
      </c>
      <c r="R37" s="73">
        <v>17161</v>
      </c>
      <c r="S37" s="73" t="s">
        <v>137</v>
      </c>
      <c r="T37" s="73"/>
    </row>
    <row r="38" spans="1:20" outlineLevel="1">
      <c r="A38" s="72">
        <v>1949</v>
      </c>
      <c r="B38" s="72" t="str">
        <f t="shared" si="1"/>
        <v>昭和24</v>
      </c>
      <c r="C38" s="73">
        <v>7</v>
      </c>
      <c r="D38" s="73">
        <v>2637</v>
      </c>
      <c r="E38" s="73">
        <v>2644</v>
      </c>
      <c r="F38" s="73"/>
      <c r="G38" s="73"/>
      <c r="H38" s="73"/>
      <c r="I38" s="73"/>
      <c r="J38" s="73">
        <v>5202</v>
      </c>
      <c r="K38" s="73">
        <v>913</v>
      </c>
      <c r="L38" s="73"/>
      <c r="M38" s="73"/>
      <c r="N38" s="73"/>
      <c r="O38" s="73"/>
      <c r="P38" s="73">
        <v>15</v>
      </c>
      <c r="Q38" s="73">
        <v>128</v>
      </c>
      <c r="R38" s="73">
        <v>8902</v>
      </c>
      <c r="S38" s="73" t="s">
        <v>137</v>
      </c>
      <c r="T38" s="73" t="s">
        <v>139</v>
      </c>
    </row>
    <row r="39" spans="1:20" outlineLevel="1">
      <c r="A39" s="72">
        <v>1950</v>
      </c>
      <c r="B39" s="72" t="str">
        <f t="shared" si="1"/>
        <v>昭和25</v>
      </c>
      <c r="C39" s="73">
        <v>12</v>
      </c>
      <c r="D39" s="73">
        <v>3624</v>
      </c>
      <c r="E39" s="73">
        <v>3636</v>
      </c>
      <c r="F39" s="73"/>
      <c r="G39" s="73"/>
      <c r="H39" s="73"/>
      <c r="I39" s="73"/>
      <c r="J39" s="73">
        <v>5496</v>
      </c>
      <c r="K39" s="73">
        <v>982</v>
      </c>
      <c r="L39" s="73"/>
      <c r="M39" s="73"/>
      <c r="N39" s="73"/>
      <c r="O39" s="73"/>
      <c r="P39" s="73">
        <v>15</v>
      </c>
      <c r="Q39" s="73">
        <v>153</v>
      </c>
      <c r="R39" s="73">
        <v>10282</v>
      </c>
      <c r="S39" s="73" t="s">
        <v>137</v>
      </c>
      <c r="T39" s="73"/>
    </row>
    <row r="40" spans="1:20" outlineLevel="1">
      <c r="A40" s="72">
        <v>1951</v>
      </c>
      <c r="B40" s="72" t="str">
        <f t="shared" si="1"/>
        <v>昭和26</v>
      </c>
      <c r="C40" s="73">
        <v>16</v>
      </c>
      <c r="D40" s="73">
        <v>4523</v>
      </c>
      <c r="E40" s="73">
        <v>4539</v>
      </c>
      <c r="F40" s="73"/>
      <c r="G40" s="73"/>
      <c r="H40" s="73"/>
      <c r="I40" s="73"/>
      <c r="J40" s="73">
        <v>4930</v>
      </c>
      <c r="K40" s="73">
        <v>1097</v>
      </c>
      <c r="L40" s="73"/>
      <c r="M40" s="73"/>
      <c r="N40" s="73"/>
      <c r="O40" s="73"/>
      <c r="P40" s="73">
        <v>13</v>
      </c>
      <c r="Q40" s="73">
        <v>230</v>
      </c>
      <c r="R40" s="73">
        <v>10809</v>
      </c>
      <c r="S40" s="73" t="s">
        <v>137</v>
      </c>
      <c r="T40" s="73"/>
    </row>
    <row r="41" spans="1:20" outlineLevel="1">
      <c r="A41" s="72">
        <v>1952</v>
      </c>
      <c r="B41" s="72" t="str">
        <f t="shared" si="1"/>
        <v>昭和27</v>
      </c>
      <c r="C41" s="73">
        <v>19</v>
      </c>
      <c r="D41" s="73">
        <v>4659</v>
      </c>
      <c r="E41" s="73">
        <v>4678</v>
      </c>
      <c r="F41" s="73"/>
      <c r="G41" s="73"/>
      <c r="H41" s="73"/>
      <c r="I41" s="73"/>
      <c r="J41" s="73">
        <v>4919</v>
      </c>
      <c r="K41" s="73">
        <v>1250</v>
      </c>
      <c r="L41" s="73"/>
      <c r="M41" s="73"/>
      <c r="N41" s="73"/>
      <c r="O41" s="73"/>
      <c r="P41" s="73">
        <v>16</v>
      </c>
      <c r="Q41" s="73">
        <v>244</v>
      </c>
      <c r="R41" s="73">
        <v>11107</v>
      </c>
      <c r="S41" s="73" t="s">
        <v>137</v>
      </c>
      <c r="T41" s="73"/>
    </row>
    <row r="42" spans="1:20" outlineLevel="1">
      <c r="A42" s="72">
        <v>1953</v>
      </c>
      <c r="B42" s="72" t="str">
        <f t="shared" si="1"/>
        <v>昭和28</v>
      </c>
      <c r="C42" s="73">
        <v>19</v>
      </c>
      <c r="D42" s="73">
        <v>5003</v>
      </c>
      <c r="E42" s="73">
        <v>5022</v>
      </c>
      <c r="F42" s="73"/>
      <c r="G42" s="73"/>
      <c r="H42" s="73"/>
      <c r="I42" s="73"/>
      <c r="J42" s="73">
        <v>5588</v>
      </c>
      <c r="K42" s="73">
        <v>1326</v>
      </c>
      <c r="L42" s="73"/>
      <c r="M42" s="73"/>
      <c r="N42" s="73"/>
      <c r="O42" s="73"/>
      <c r="P42" s="73">
        <v>16</v>
      </c>
      <c r="Q42" s="73">
        <v>257</v>
      </c>
      <c r="R42" s="73">
        <v>12209</v>
      </c>
      <c r="S42" s="73" t="s">
        <v>137</v>
      </c>
      <c r="T42" s="73"/>
    </row>
    <row r="43" spans="1:20" outlineLevel="1">
      <c r="A43" s="72">
        <v>1954</v>
      </c>
      <c r="B43" s="72" t="str">
        <f t="shared" si="1"/>
        <v>昭和29</v>
      </c>
      <c r="C43" s="73">
        <v>22</v>
      </c>
      <c r="D43" s="73">
        <v>5266</v>
      </c>
      <c r="E43" s="73">
        <v>5288</v>
      </c>
      <c r="F43" s="73"/>
      <c r="G43" s="73"/>
      <c r="H43" s="73"/>
      <c r="I43" s="73"/>
      <c r="J43" s="73">
        <v>6055</v>
      </c>
      <c r="K43" s="73">
        <v>1442</v>
      </c>
      <c r="L43" s="73"/>
      <c r="M43" s="73"/>
      <c r="N43" s="73"/>
      <c r="O43" s="73"/>
      <c r="P43" s="73">
        <v>16</v>
      </c>
      <c r="Q43" s="73">
        <v>256</v>
      </c>
      <c r="R43" s="73">
        <v>13057</v>
      </c>
      <c r="S43" s="73" t="s">
        <v>137</v>
      </c>
      <c r="T43" s="73"/>
    </row>
    <row r="44" spans="1:20" outlineLevel="1">
      <c r="A44" s="72">
        <v>1955</v>
      </c>
      <c r="B44" s="72" t="str">
        <f t="shared" si="1"/>
        <v>昭和30</v>
      </c>
      <c r="C44" s="73">
        <v>20</v>
      </c>
      <c r="D44" s="73">
        <v>5371</v>
      </c>
      <c r="E44" s="73">
        <v>5391</v>
      </c>
      <c r="F44" s="73"/>
      <c r="G44" s="73"/>
      <c r="H44" s="73"/>
      <c r="I44" s="73"/>
      <c r="J44" s="73">
        <v>6520</v>
      </c>
      <c r="K44" s="73">
        <v>1390</v>
      </c>
      <c r="L44" s="73"/>
      <c r="M44" s="73"/>
      <c r="N44" s="73"/>
      <c r="O44" s="73"/>
      <c r="P44" s="73">
        <v>16</v>
      </c>
      <c r="Q44" s="73">
        <v>258</v>
      </c>
      <c r="R44" s="73">
        <v>13575</v>
      </c>
      <c r="S44" s="73" t="s">
        <v>137</v>
      </c>
      <c r="T44" s="73"/>
    </row>
    <row r="45" spans="1:20" outlineLevel="1">
      <c r="A45" s="72">
        <v>1956</v>
      </c>
      <c r="B45" s="72" t="str">
        <f t="shared" si="1"/>
        <v>昭和31</v>
      </c>
      <c r="C45" s="73">
        <v>19</v>
      </c>
      <c r="D45" s="73">
        <v>5145</v>
      </c>
      <c r="E45" s="73">
        <v>5164</v>
      </c>
      <c r="F45" s="73"/>
      <c r="G45" s="73"/>
      <c r="H45" s="73"/>
      <c r="I45" s="73"/>
      <c r="J45" s="73">
        <v>5784</v>
      </c>
      <c r="K45" s="73">
        <v>1345</v>
      </c>
      <c r="L45" s="73"/>
      <c r="M45" s="73"/>
      <c r="N45" s="73"/>
      <c r="O45" s="73"/>
      <c r="P45" s="73">
        <v>30</v>
      </c>
      <c r="Q45" s="73">
        <v>225</v>
      </c>
      <c r="R45" s="73">
        <v>12548</v>
      </c>
      <c r="S45" s="73" t="s">
        <v>137</v>
      </c>
      <c r="T45" s="73"/>
    </row>
    <row r="46" spans="1:20" outlineLevel="1">
      <c r="A46" s="72">
        <v>1957</v>
      </c>
      <c r="B46" s="72" t="str">
        <f t="shared" si="1"/>
        <v>昭和32</v>
      </c>
      <c r="C46" s="73">
        <v>20</v>
      </c>
      <c r="D46" s="73">
        <v>6745</v>
      </c>
      <c r="E46" s="73">
        <v>6765</v>
      </c>
      <c r="F46" s="73"/>
      <c r="G46" s="73"/>
      <c r="H46" s="73"/>
      <c r="I46" s="73"/>
      <c r="J46" s="73">
        <v>5030</v>
      </c>
      <c r="K46" s="73">
        <v>1300</v>
      </c>
      <c r="L46" s="73"/>
      <c r="M46" s="73"/>
      <c r="N46" s="73"/>
      <c r="O46" s="73"/>
      <c r="P46" s="73">
        <v>30</v>
      </c>
      <c r="Q46" s="73">
        <v>227</v>
      </c>
      <c r="R46" s="73">
        <v>13352</v>
      </c>
      <c r="S46" s="73" t="s">
        <v>137</v>
      </c>
      <c r="T46" s="73"/>
    </row>
    <row r="47" spans="1:20" outlineLevel="1">
      <c r="A47" s="72">
        <v>1958</v>
      </c>
      <c r="B47" s="72" t="str">
        <f t="shared" si="1"/>
        <v>昭和33</v>
      </c>
      <c r="C47" s="73">
        <v>22</v>
      </c>
      <c r="D47" s="73">
        <v>7328</v>
      </c>
      <c r="E47" s="73">
        <v>7350</v>
      </c>
      <c r="F47" s="73"/>
      <c r="G47" s="73"/>
      <c r="H47" s="73"/>
      <c r="I47" s="73"/>
      <c r="J47" s="73">
        <v>5536</v>
      </c>
      <c r="K47" s="73">
        <v>865</v>
      </c>
      <c r="L47" s="73"/>
      <c r="M47" s="73"/>
      <c r="N47" s="73"/>
      <c r="O47" s="73"/>
      <c r="P47" s="73">
        <v>30</v>
      </c>
      <c r="Q47" s="73">
        <v>300</v>
      </c>
      <c r="R47" s="73">
        <v>14081</v>
      </c>
      <c r="S47" s="73" t="s">
        <v>137</v>
      </c>
      <c r="T47" s="73"/>
    </row>
    <row r="48" spans="1:20" outlineLevel="1">
      <c r="A48" s="72">
        <v>1959</v>
      </c>
      <c r="B48" s="72" t="str">
        <f t="shared" si="1"/>
        <v>昭和34</v>
      </c>
      <c r="C48" s="73">
        <v>26</v>
      </c>
      <c r="D48" s="73">
        <v>9020</v>
      </c>
      <c r="E48" s="73">
        <v>9046</v>
      </c>
      <c r="F48" s="73"/>
      <c r="G48" s="73"/>
      <c r="H48" s="73"/>
      <c r="I48" s="73"/>
      <c r="J48" s="73">
        <v>4213</v>
      </c>
      <c r="K48" s="73">
        <v>1137</v>
      </c>
      <c r="L48" s="73"/>
      <c r="M48" s="73"/>
      <c r="N48" s="73"/>
      <c r="O48" s="73"/>
      <c r="P48" s="73">
        <v>30</v>
      </c>
      <c r="Q48" s="73">
        <v>303</v>
      </c>
      <c r="R48" s="73">
        <v>14729</v>
      </c>
      <c r="S48" s="73" t="s">
        <v>137</v>
      </c>
      <c r="T48" s="73"/>
    </row>
    <row r="49" spans="1:20" outlineLevel="1">
      <c r="A49" s="72">
        <v>1960</v>
      </c>
      <c r="B49" s="72" t="str">
        <f t="shared" si="1"/>
        <v>昭和35</v>
      </c>
      <c r="C49" s="73">
        <v>26</v>
      </c>
      <c r="D49" s="73">
        <v>13526</v>
      </c>
      <c r="E49" s="73">
        <v>13552</v>
      </c>
      <c r="F49" s="73"/>
      <c r="G49" s="73"/>
      <c r="H49" s="73"/>
      <c r="I49" s="73"/>
      <c r="J49" s="73"/>
      <c r="K49" s="73">
        <v>1135</v>
      </c>
      <c r="L49" s="73"/>
      <c r="M49" s="73"/>
      <c r="N49" s="73"/>
      <c r="O49" s="73"/>
      <c r="P49" s="73">
        <v>30</v>
      </c>
      <c r="Q49" s="73">
        <v>325</v>
      </c>
      <c r="R49" s="73">
        <v>15042</v>
      </c>
      <c r="S49" s="73" t="s">
        <v>137</v>
      </c>
      <c r="T49" s="73"/>
    </row>
    <row r="50" spans="1:20" outlineLevel="1">
      <c r="A50" s="72">
        <v>1961</v>
      </c>
      <c r="B50" s="72" t="str">
        <f t="shared" si="1"/>
        <v>昭和36</v>
      </c>
      <c r="C50" s="73">
        <v>31</v>
      </c>
      <c r="D50" s="73">
        <v>12641</v>
      </c>
      <c r="E50" s="73">
        <v>12672</v>
      </c>
      <c r="F50" s="73"/>
      <c r="G50" s="73"/>
      <c r="H50" s="73"/>
      <c r="I50" s="73"/>
      <c r="J50" s="73"/>
      <c r="K50" s="73">
        <v>1141</v>
      </c>
      <c r="L50" s="73"/>
      <c r="M50" s="73"/>
      <c r="N50" s="73"/>
      <c r="O50" s="73"/>
      <c r="P50" s="73">
        <v>30</v>
      </c>
      <c r="Q50" s="73">
        <v>406</v>
      </c>
      <c r="R50" s="73">
        <v>14249</v>
      </c>
      <c r="S50" s="73" t="s">
        <v>137</v>
      </c>
      <c r="T50" s="73"/>
    </row>
    <row r="51" spans="1:20" outlineLevel="1">
      <c r="A51" s="72">
        <v>1962</v>
      </c>
      <c r="B51" s="72" t="str">
        <f t="shared" si="1"/>
        <v>昭和37</v>
      </c>
      <c r="C51" s="73">
        <v>38</v>
      </c>
      <c r="D51" s="73">
        <v>13770</v>
      </c>
      <c r="E51" s="73">
        <v>13808</v>
      </c>
      <c r="F51" s="73"/>
      <c r="G51" s="73"/>
      <c r="H51" s="73"/>
      <c r="I51" s="73"/>
      <c r="J51" s="73"/>
      <c r="K51" s="73">
        <v>960</v>
      </c>
      <c r="L51" s="73"/>
      <c r="M51" s="73"/>
      <c r="N51" s="73"/>
      <c r="O51" s="73"/>
      <c r="P51" s="73">
        <v>30</v>
      </c>
      <c r="Q51" s="73">
        <v>443</v>
      </c>
      <c r="R51" s="73">
        <v>15241</v>
      </c>
      <c r="S51" s="73" t="s">
        <v>137</v>
      </c>
      <c r="T51" s="73"/>
    </row>
    <row r="52" spans="1:20" outlineLevel="1">
      <c r="A52" s="72">
        <v>1963</v>
      </c>
      <c r="B52" s="72" t="str">
        <f t="shared" si="1"/>
        <v>昭和38</v>
      </c>
      <c r="C52" s="73">
        <v>44</v>
      </c>
      <c r="D52" s="73">
        <v>13477</v>
      </c>
      <c r="E52" s="73">
        <v>13521</v>
      </c>
      <c r="F52" s="73"/>
      <c r="G52" s="73"/>
      <c r="H52" s="73"/>
      <c r="I52" s="73"/>
      <c r="J52" s="73"/>
      <c r="K52" s="73">
        <v>1563</v>
      </c>
      <c r="L52" s="73"/>
      <c r="M52" s="73"/>
      <c r="N52" s="73"/>
      <c r="O52" s="73"/>
      <c r="P52" s="73">
        <v>30</v>
      </c>
      <c r="Q52" s="73">
        <v>545</v>
      </c>
      <c r="R52" s="73">
        <v>15659</v>
      </c>
      <c r="S52" s="73" t="s">
        <v>137</v>
      </c>
      <c r="T52" s="73"/>
    </row>
    <row r="53" spans="1:20" outlineLevel="1">
      <c r="A53" s="72">
        <v>1964</v>
      </c>
      <c r="B53" s="72" t="str">
        <f t="shared" si="1"/>
        <v>昭和39</v>
      </c>
      <c r="C53" s="73">
        <v>49</v>
      </c>
      <c r="D53" s="73">
        <v>14593</v>
      </c>
      <c r="E53" s="73">
        <v>14642</v>
      </c>
      <c r="F53" s="73"/>
      <c r="G53" s="73"/>
      <c r="H53" s="73"/>
      <c r="I53" s="73"/>
      <c r="J53" s="73"/>
      <c r="K53" s="73">
        <v>1927</v>
      </c>
      <c r="L53" s="73"/>
      <c r="M53" s="73"/>
      <c r="N53" s="73"/>
      <c r="O53" s="73"/>
      <c r="P53" s="73">
        <v>30</v>
      </c>
      <c r="Q53" s="73">
        <v>680</v>
      </c>
      <c r="R53" s="73">
        <v>17279</v>
      </c>
      <c r="S53" s="73" t="s">
        <v>137</v>
      </c>
      <c r="T53" s="73"/>
    </row>
    <row r="54" spans="1:20" outlineLevel="1">
      <c r="A54" s="72">
        <v>1965</v>
      </c>
      <c r="B54" s="72" t="str">
        <f t="shared" si="1"/>
        <v>昭和40</v>
      </c>
      <c r="C54" s="73">
        <v>54</v>
      </c>
      <c r="D54" s="73">
        <v>16336</v>
      </c>
      <c r="E54" s="73">
        <v>16390</v>
      </c>
      <c r="F54" s="73"/>
      <c r="G54" s="73"/>
      <c r="H54" s="73"/>
      <c r="I54" s="73"/>
      <c r="J54" s="73"/>
      <c r="K54" s="73">
        <v>2791</v>
      </c>
      <c r="L54" s="73"/>
      <c r="M54" s="73"/>
      <c r="N54" s="73"/>
      <c r="O54" s="73"/>
      <c r="P54" s="73">
        <v>30</v>
      </c>
      <c r="Q54" s="73">
        <v>678</v>
      </c>
      <c r="R54" s="73">
        <v>19889</v>
      </c>
      <c r="S54" s="73" t="s">
        <v>137</v>
      </c>
      <c r="T54" s="73"/>
    </row>
    <row r="55" spans="1:20" outlineLevel="1">
      <c r="A55" s="72">
        <v>1966</v>
      </c>
      <c r="B55" s="72" t="str">
        <f t="shared" si="1"/>
        <v>昭和41</v>
      </c>
      <c r="C55" s="73">
        <v>59</v>
      </c>
      <c r="D55" s="73">
        <v>17756</v>
      </c>
      <c r="E55" s="73">
        <v>17815</v>
      </c>
      <c r="F55" s="73"/>
      <c r="G55" s="73"/>
      <c r="H55" s="73"/>
      <c r="I55" s="73"/>
      <c r="J55" s="73"/>
      <c r="K55" s="73">
        <v>3741</v>
      </c>
      <c r="L55" s="73"/>
      <c r="M55" s="73"/>
      <c r="N55" s="73"/>
      <c r="O55" s="73"/>
      <c r="P55" s="73">
        <v>30</v>
      </c>
      <c r="Q55" s="73">
        <v>662</v>
      </c>
      <c r="R55" s="73">
        <v>22248</v>
      </c>
      <c r="S55" s="73" t="s">
        <v>137</v>
      </c>
      <c r="T55" s="73"/>
    </row>
    <row r="56" spans="1:20" outlineLevel="1">
      <c r="A56" s="72">
        <v>1967</v>
      </c>
      <c r="B56" s="72" t="str">
        <f t="shared" si="1"/>
        <v>昭和42</v>
      </c>
      <c r="C56" s="73">
        <v>61</v>
      </c>
      <c r="D56" s="73">
        <v>18782</v>
      </c>
      <c r="E56" s="73">
        <v>18843</v>
      </c>
      <c r="F56" s="73"/>
      <c r="G56" s="73"/>
      <c r="H56" s="73"/>
      <c r="I56" s="73"/>
      <c r="J56" s="73"/>
      <c r="K56" s="73">
        <v>4318</v>
      </c>
      <c r="L56" s="73"/>
      <c r="M56" s="73"/>
      <c r="N56" s="73"/>
      <c r="O56" s="73"/>
      <c r="P56" s="73">
        <v>30</v>
      </c>
      <c r="Q56" s="73">
        <v>679</v>
      </c>
      <c r="R56" s="73">
        <v>23870</v>
      </c>
      <c r="S56" s="73" t="s">
        <v>137</v>
      </c>
      <c r="T56" s="73"/>
    </row>
    <row r="57" spans="1:20" outlineLevel="1">
      <c r="A57" s="72">
        <v>1968</v>
      </c>
      <c r="B57" s="72" t="str">
        <f t="shared" si="1"/>
        <v>昭和43</v>
      </c>
      <c r="C57" s="73">
        <v>60</v>
      </c>
      <c r="D57" s="73">
        <v>19706</v>
      </c>
      <c r="E57" s="73">
        <v>19766</v>
      </c>
      <c r="F57" s="73"/>
      <c r="G57" s="73"/>
      <c r="H57" s="73"/>
      <c r="I57" s="73"/>
      <c r="J57" s="73"/>
      <c r="K57" s="73">
        <v>4802</v>
      </c>
      <c r="L57" s="73"/>
      <c r="M57" s="73"/>
      <c r="N57" s="73"/>
      <c r="O57" s="73"/>
      <c r="P57" s="73">
        <v>30</v>
      </c>
      <c r="Q57" s="73">
        <v>710</v>
      </c>
      <c r="R57" s="73">
        <v>25308</v>
      </c>
      <c r="S57" s="73" t="s">
        <v>137</v>
      </c>
      <c r="T57" s="73"/>
    </row>
    <row r="58" spans="1:20" outlineLevel="1">
      <c r="A58" s="72">
        <v>1969</v>
      </c>
      <c r="B58" s="72" t="str">
        <f t="shared" si="1"/>
        <v>昭和44</v>
      </c>
      <c r="C58" s="73">
        <v>59</v>
      </c>
      <c r="D58" s="73">
        <v>20716</v>
      </c>
      <c r="E58" s="73">
        <v>20775</v>
      </c>
      <c r="F58" s="73"/>
      <c r="G58" s="73"/>
      <c r="H58" s="73"/>
      <c r="I58" s="73"/>
      <c r="J58" s="73"/>
      <c r="K58" s="73">
        <v>5630</v>
      </c>
      <c r="L58" s="73"/>
      <c r="M58" s="73"/>
      <c r="N58" s="73"/>
      <c r="O58" s="73"/>
      <c r="P58" s="73">
        <v>30</v>
      </c>
      <c r="Q58" s="73">
        <v>712</v>
      </c>
      <c r="R58" s="73">
        <v>27147</v>
      </c>
      <c r="S58" s="73" t="s">
        <v>137</v>
      </c>
      <c r="T58" s="73"/>
    </row>
    <row r="59" spans="1:20" outlineLevel="1">
      <c r="A59" s="72">
        <v>1970</v>
      </c>
      <c r="B59" s="72" t="str">
        <f t="shared" si="1"/>
        <v>昭和45</v>
      </c>
      <c r="C59" s="73">
        <v>65</v>
      </c>
      <c r="D59" s="73">
        <v>22442</v>
      </c>
      <c r="E59" s="73">
        <v>22507</v>
      </c>
      <c r="F59" s="73"/>
      <c r="G59" s="73"/>
      <c r="H59" s="73"/>
      <c r="I59" s="73"/>
      <c r="J59" s="73"/>
      <c r="K59" s="73">
        <v>6500</v>
      </c>
      <c r="L59" s="73"/>
      <c r="M59" s="73"/>
      <c r="N59" s="73"/>
      <c r="O59" s="73"/>
      <c r="P59" s="73">
        <v>30</v>
      </c>
      <c r="Q59" s="73">
        <v>741</v>
      </c>
      <c r="R59" s="73">
        <v>29778</v>
      </c>
      <c r="S59" s="73" t="s">
        <v>137</v>
      </c>
      <c r="T59" s="73"/>
    </row>
    <row r="60" spans="1:20" outlineLevel="1">
      <c r="A60" s="72">
        <v>1971</v>
      </c>
      <c r="B60" s="72" t="str">
        <f t="shared" si="1"/>
        <v>昭和46</v>
      </c>
      <c r="C60" s="73">
        <v>71</v>
      </c>
      <c r="D60" s="73">
        <v>24023</v>
      </c>
      <c r="E60" s="73">
        <v>24094</v>
      </c>
      <c r="F60" s="73"/>
      <c r="G60" s="73"/>
      <c r="H60" s="73"/>
      <c r="I60" s="73"/>
      <c r="J60" s="73"/>
      <c r="K60" s="73">
        <v>6972</v>
      </c>
      <c r="L60" s="73"/>
      <c r="M60" s="73"/>
      <c r="N60" s="73"/>
      <c r="O60" s="73"/>
      <c r="P60" s="73">
        <v>30</v>
      </c>
      <c r="Q60" s="73">
        <v>753</v>
      </c>
      <c r="R60" s="73">
        <v>31849</v>
      </c>
      <c r="S60" s="73" t="s">
        <v>137</v>
      </c>
      <c r="T60" s="73"/>
    </row>
    <row r="61" spans="1:20" outlineLevel="1">
      <c r="A61" s="72">
        <v>1972</v>
      </c>
      <c r="B61" s="72" t="str">
        <f t="shared" si="1"/>
        <v>昭和47</v>
      </c>
      <c r="C61" s="73">
        <v>71</v>
      </c>
      <c r="D61" s="73">
        <v>20833</v>
      </c>
      <c r="E61" s="73">
        <v>20904</v>
      </c>
      <c r="F61" s="73"/>
      <c r="G61" s="73"/>
      <c r="H61" s="73"/>
      <c r="I61" s="73"/>
      <c r="J61" s="73"/>
      <c r="K61" s="73">
        <v>3395</v>
      </c>
      <c r="L61" s="73"/>
      <c r="M61" s="73"/>
      <c r="N61" s="73"/>
      <c r="O61" s="73"/>
      <c r="P61" s="73">
        <v>30</v>
      </c>
      <c r="Q61" s="73">
        <v>874</v>
      </c>
      <c r="R61" s="73">
        <v>25203</v>
      </c>
      <c r="S61" s="73" t="s">
        <v>137</v>
      </c>
      <c r="T61" s="73" t="s">
        <v>140</v>
      </c>
    </row>
    <row r="62" spans="1:20" outlineLevel="1">
      <c r="A62" s="72">
        <v>1973</v>
      </c>
      <c r="B62" s="72" t="str">
        <f t="shared" si="1"/>
        <v>昭和48</v>
      </c>
      <c r="C62" s="73">
        <v>69</v>
      </c>
      <c r="D62" s="73">
        <v>20801</v>
      </c>
      <c r="E62" s="73">
        <v>20870</v>
      </c>
      <c r="F62" s="73"/>
      <c r="G62" s="73"/>
      <c r="H62" s="73"/>
      <c r="I62" s="73"/>
      <c r="J62" s="73"/>
      <c r="K62" s="73">
        <v>3115</v>
      </c>
      <c r="L62" s="73"/>
      <c r="M62" s="73"/>
      <c r="N62" s="73"/>
      <c r="O62" s="73"/>
      <c r="P62" s="73">
        <v>30</v>
      </c>
      <c r="Q62" s="73">
        <v>938</v>
      </c>
      <c r="R62" s="73">
        <v>24953</v>
      </c>
      <c r="S62" s="73" t="s">
        <v>137</v>
      </c>
      <c r="T62" s="73"/>
    </row>
    <row r="63" spans="1:20" outlineLevel="1">
      <c r="A63" s="72">
        <v>1974</v>
      </c>
      <c r="B63" s="72" t="str">
        <f t="shared" si="1"/>
        <v>昭和49</v>
      </c>
      <c r="C63" s="73">
        <v>68</v>
      </c>
      <c r="D63" s="73">
        <v>21956</v>
      </c>
      <c r="E63" s="73">
        <v>22024</v>
      </c>
      <c r="F63" s="73"/>
      <c r="G63" s="73"/>
      <c r="H63" s="73"/>
      <c r="I63" s="73"/>
      <c r="J63" s="73"/>
      <c r="K63" s="73">
        <v>3704</v>
      </c>
      <c r="L63" s="73"/>
      <c r="M63" s="73"/>
      <c r="N63" s="73"/>
      <c r="O63" s="73"/>
      <c r="P63" s="73">
        <v>30</v>
      </c>
      <c r="Q63" s="73">
        <v>971</v>
      </c>
      <c r="R63" s="73">
        <v>26729</v>
      </c>
      <c r="S63" s="73" t="s">
        <v>137</v>
      </c>
      <c r="T63" s="73"/>
    </row>
    <row r="64" spans="1:20" outlineLevel="1">
      <c r="A64" s="72">
        <v>1975</v>
      </c>
      <c r="B64" s="72" t="str">
        <f t="shared" si="1"/>
        <v>昭和50</v>
      </c>
      <c r="C64" s="73">
        <v>70</v>
      </c>
      <c r="D64" s="73">
        <v>22290</v>
      </c>
      <c r="E64" s="73">
        <v>22360</v>
      </c>
      <c r="F64" s="73"/>
      <c r="G64" s="73"/>
      <c r="H64" s="73"/>
      <c r="I64" s="73"/>
      <c r="J64" s="73"/>
      <c r="K64" s="73">
        <v>3832</v>
      </c>
      <c r="L64" s="73"/>
      <c r="M64" s="73"/>
      <c r="N64" s="73"/>
      <c r="O64" s="73"/>
      <c r="P64" s="73">
        <v>30</v>
      </c>
      <c r="Q64" s="73">
        <v>985</v>
      </c>
      <c r="R64" s="73">
        <v>27207</v>
      </c>
      <c r="S64" s="73" t="s">
        <v>137</v>
      </c>
      <c r="T64" s="73"/>
    </row>
    <row r="65" spans="1:20" outlineLevel="1">
      <c r="A65" s="72">
        <v>1976</v>
      </c>
      <c r="B65" s="72" t="str">
        <f t="shared" si="1"/>
        <v>昭和51</v>
      </c>
      <c r="C65" s="73">
        <v>71</v>
      </c>
      <c r="D65" s="73">
        <v>21620</v>
      </c>
      <c r="E65" s="73">
        <v>21691</v>
      </c>
      <c r="F65" s="73"/>
      <c r="G65" s="73"/>
      <c r="H65" s="73"/>
      <c r="I65" s="73"/>
      <c r="J65" s="73"/>
      <c r="K65" s="73">
        <v>4394</v>
      </c>
      <c r="L65" s="73"/>
      <c r="M65" s="73"/>
      <c r="N65" s="73"/>
      <c r="O65" s="73"/>
      <c r="P65" s="73">
        <v>30</v>
      </c>
      <c r="Q65" s="73">
        <v>1002</v>
      </c>
      <c r="R65" s="73">
        <v>27117</v>
      </c>
      <c r="S65" s="73" t="s">
        <v>137</v>
      </c>
      <c r="T65" s="73"/>
    </row>
    <row r="66" spans="1:20" outlineLevel="1">
      <c r="A66" s="72">
        <v>1977</v>
      </c>
      <c r="B66" s="72" t="str">
        <f t="shared" si="1"/>
        <v>昭和52</v>
      </c>
      <c r="C66" s="73">
        <v>74</v>
      </c>
      <c r="D66" s="73">
        <v>21492</v>
      </c>
      <c r="E66" s="73">
        <v>21566</v>
      </c>
      <c r="F66" s="73"/>
      <c r="G66" s="73"/>
      <c r="H66" s="73"/>
      <c r="I66" s="73"/>
      <c r="J66" s="73"/>
      <c r="K66" s="73">
        <v>4017</v>
      </c>
      <c r="L66" s="73"/>
      <c r="M66" s="73"/>
      <c r="N66" s="73"/>
      <c r="O66" s="73"/>
      <c r="P66" s="73">
        <v>30</v>
      </c>
      <c r="Q66" s="73">
        <v>1001</v>
      </c>
      <c r="R66" s="73">
        <v>26614</v>
      </c>
      <c r="S66" s="73" t="s">
        <v>137</v>
      </c>
      <c r="T66" s="73"/>
    </row>
    <row r="67" spans="1:20" outlineLevel="1">
      <c r="A67" s="72">
        <v>1978</v>
      </c>
      <c r="B67" s="72" t="str">
        <f t="shared" ref="B67:B98" si="2">TEXT(DATEVALUE(A67&amp;"/6/1"),"ggge")</f>
        <v>昭和53</v>
      </c>
      <c r="C67" s="73">
        <v>80</v>
      </c>
      <c r="D67" s="73">
        <v>21345</v>
      </c>
      <c r="E67" s="73">
        <v>21425</v>
      </c>
      <c r="F67" s="73"/>
      <c r="G67" s="73"/>
      <c r="H67" s="73"/>
      <c r="I67" s="73"/>
      <c r="J67" s="73"/>
      <c r="K67" s="73">
        <v>4207</v>
      </c>
      <c r="L67" s="73"/>
      <c r="M67" s="73"/>
      <c r="N67" s="73"/>
      <c r="O67" s="73"/>
      <c r="P67" s="73"/>
      <c r="Q67" s="73">
        <v>986</v>
      </c>
      <c r="R67" s="73">
        <v>26618</v>
      </c>
      <c r="S67" s="73" t="s">
        <v>137</v>
      </c>
      <c r="T67" s="73"/>
    </row>
    <row r="68" spans="1:20" outlineLevel="1">
      <c r="A68" s="72">
        <v>1979</v>
      </c>
      <c r="B68" s="72" t="str">
        <f t="shared" si="2"/>
        <v>昭和54</v>
      </c>
      <c r="C68" s="73">
        <v>91</v>
      </c>
      <c r="D68" s="73">
        <v>21512</v>
      </c>
      <c r="E68" s="73">
        <v>21603</v>
      </c>
      <c r="F68" s="73"/>
      <c r="G68" s="73"/>
      <c r="H68" s="73"/>
      <c r="I68" s="73"/>
      <c r="J68" s="73"/>
      <c r="K68" s="73">
        <v>4147</v>
      </c>
      <c r="L68" s="73"/>
      <c r="M68" s="73"/>
      <c r="N68" s="73"/>
      <c r="O68" s="73"/>
      <c r="P68" s="73"/>
      <c r="Q68" s="73">
        <v>958</v>
      </c>
      <c r="R68" s="73">
        <v>26708</v>
      </c>
      <c r="S68" s="73" t="s">
        <v>137</v>
      </c>
      <c r="T68" s="73"/>
    </row>
    <row r="69" spans="1:20" outlineLevel="1">
      <c r="A69" s="72">
        <v>1980</v>
      </c>
      <c r="B69" s="72" t="str">
        <f t="shared" si="2"/>
        <v>昭和55</v>
      </c>
      <c r="C69" s="73">
        <v>90</v>
      </c>
      <c r="D69" s="73">
        <v>22701</v>
      </c>
      <c r="E69" s="73">
        <v>22791</v>
      </c>
      <c r="F69" s="73"/>
      <c r="G69" s="73"/>
      <c r="H69" s="73"/>
      <c r="I69" s="73"/>
      <c r="J69" s="73"/>
      <c r="K69" s="73">
        <v>3277</v>
      </c>
      <c r="L69" s="73"/>
      <c r="M69" s="73"/>
      <c r="N69" s="73"/>
      <c r="O69" s="73"/>
      <c r="P69" s="73"/>
      <c r="Q69" s="73">
        <v>964</v>
      </c>
      <c r="R69" s="73">
        <v>27032</v>
      </c>
      <c r="S69" s="73" t="s">
        <v>137</v>
      </c>
      <c r="T69" s="73"/>
    </row>
    <row r="70" spans="1:20" outlineLevel="1">
      <c r="A70" s="72">
        <v>1981</v>
      </c>
      <c r="B70" s="72" t="str">
        <f t="shared" si="2"/>
        <v>昭和56</v>
      </c>
      <c r="C70" s="73">
        <v>97</v>
      </c>
      <c r="D70" s="73">
        <v>23336</v>
      </c>
      <c r="E70" s="73">
        <v>23433</v>
      </c>
      <c r="F70" s="73"/>
      <c r="G70" s="73"/>
      <c r="H70" s="73"/>
      <c r="I70" s="73"/>
      <c r="J70" s="73"/>
      <c r="K70" s="73">
        <v>2701</v>
      </c>
      <c r="L70" s="73"/>
      <c r="M70" s="73"/>
      <c r="N70" s="73"/>
      <c r="O70" s="73"/>
      <c r="P70" s="73"/>
      <c r="Q70" s="73">
        <v>1002</v>
      </c>
      <c r="R70" s="73">
        <v>27136</v>
      </c>
      <c r="S70" s="73" t="s">
        <v>137</v>
      </c>
      <c r="T70" s="73"/>
    </row>
    <row r="71" spans="1:20" outlineLevel="1">
      <c r="A71" s="72">
        <v>1982</v>
      </c>
      <c r="B71" s="72" t="str">
        <f t="shared" si="2"/>
        <v>昭和57</v>
      </c>
      <c r="C71" s="73">
        <v>97</v>
      </c>
      <c r="D71" s="73">
        <v>23508</v>
      </c>
      <c r="E71" s="73">
        <v>23605</v>
      </c>
      <c r="F71" s="73"/>
      <c r="G71" s="73"/>
      <c r="H71" s="73"/>
      <c r="I71" s="73"/>
      <c r="J71" s="73"/>
      <c r="K71" s="73">
        <v>2297</v>
      </c>
      <c r="L71" s="73"/>
      <c r="M71" s="73"/>
      <c r="N71" s="73"/>
      <c r="O71" s="73"/>
      <c r="P71" s="73"/>
      <c r="Q71" s="73">
        <v>1016</v>
      </c>
      <c r="R71" s="73">
        <v>26918</v>
      </c>
      <c r="S71" s="73" t="s">
        <v>137</v>
      </c>
      <c r="T71" s="73"/>
    </row>
    <row r="72" spans="1:20" outlineLevel="1">
      <c r="A72" s="72">
        <v>1983</v>
      </c>
      <c r="B72" s="72" t="str">
        <f t="shared" si="2"/>
        <v>昭和58</v>
      </c>
      <c r="C72" s="73">
        <v>100</v>
      </c>
      <c r="D72" s="73">
        <v>23786</v>
      </c>
      <c r="E72" s="73">
        <v>23886</v>
      </c>
      <c r="F72" s="73"/>
      <c r="G72" s="73"/>
      <c r="H72" s="73"/>
      <c r="I72" s="73"/>
      <c r="J72" s="73"/>
      <c r="K72" s="73">
        <v>2022</v>
      </c>
      <c r="L72" s="73"/>
      <c r="M72" s="73"/>
      <c r="N72" s="73"/>
      <c r="O72" s="73"/>
      <c r="P72" s="73"/>
      <c r="Q72" s="73">
        <v>1013</v>
      </c>
      <c r="R72" s="73">
        <v>26921</v>
      </c>
      <c r="S72" s="73" t="s">
        <v>137</v>
      </c>
      <c r="T72" s="73"/>
    </row>
    <row r="73" spans="1:20" outlineLevel="1">
      <c r="A73" s="72">
        <v>1984</v>
      </c>
      <c r="B73" s="72" t="str">
        <f t="shared" si="2"/>
        <v>昭和59</v>
      </c>
      <c r="C73" s="73">
        <v>109</v>
      </c>
      <c r="D73" s="73">
        <v>24276</v>
      </c>
      <c r="E73" s="73">
        <v>24276</v>
      </c>
      <c r="F73" s="73"/>
      <c r="G73" s="73"/>
      <c r="H73" s="73"/>
      <c r="I73" s="73"/>
      <c r="J73" s="73"/>
      <c r="K73" s="73">
        <v>1882</v>
      </c>
      <c r="L73" s="73"/>
      <c r="M73" s="73"/>
      <c r="N73" s="73"/>
      <c r="O73" s="73"/>
      <c r="P73" s="73"/>
      <c r="Q73" s="73">
        <v>486</v>
      </c>
      <c r="R73" s="73">
        <v>26644</v>
      </c>
      <c r="S73" s="73" t="s">
        <v>137</v>
      </c>
      <c r="T73" s="73" t="s">
        <v>141</v>
      </c>
    </row>
    <row r="74" spans="1:20" outlineLevel="1">
      <c r="A74" s="72">
        <v>1985</v>
      </c>
      <c r="B74" s="72" t="str">
        <f t="shared" si="2"/>
        <v>昭和60</v>
      </c>
      <c r="C74" s="73">
        <v>121</v>
      </c>
      <c r="D74" s="73">
        <v>24450</v>
      </c>
      <c r="E74" s="73">
        <v>24450</v>
      </c>
      <c r="F74" s="73"/>
      <c r="G74" s="73"/>
      <c r="H74" s="73"/>
      <c r="I74" s="73"/>
      <c r="J74" s="73"/>
      <c r="K74" s="73">
        <v>1961</v>
      </c>
      <c r="L74" s="73"/>
      <c r="M74" s="73"/>
      <c r="N74" s="73"/>
      <c r="O74" s="73"/>
      <c r="P74" s="73"/>
      <c r="Q74" s="73">
        <v>483</v>
      </c>
      <c r="R74" s="73">
        <v>26894</v>
      </c>
      <c r="S74" s="73" t="s">
        <v>137</v>
      </c>
      <c r="T74" s="73"/>
    </row>
    <row r="75" spans="1:20" outlineLevel="1">
      <c r="A75" s="72">
        <v>1986</v>
      </c>
      <c r="B75" s="72" t="str">
        <f t="shared" si="2"/>
        <v>昭和61</v>
      </c>
      <c r="C75" s="73">
        <v>108</v>
      </c>
      <c r="D75" s="73">
        <v>24490</v>
      </c>
      <c r="E75" s="73">
        <v>24490</v>
      </c>
      <c r="F75" s="73"/>
      <c r="G75" s="73"/>
      <c r="H75" s="73"/>
      <c r="I75" s="73"/>
      <c r="J75" s="73"/>
      <c r="K75" s="73">
        <v>2123</v>
      </c>
      <c r="L75" s="73"/>
      <c r="M75" s="73"/>
      <c r="N75" s="73"/>
      <c r="O75" s="73"/>
      <c r="P75" s="73"/>
      <c r="Q75" s="73">
        <v>478</v>
      </c>
      <c r="R75" s="73">
        <v>27091</v>
      </c>
      <c r="S75" s="73" t="s">
        <v>137</v>
      </c>
      <c r="T75" s="73"/>
    </row>
    <row r="76" spans="1:20" outlineLevel="1">
      <c r="A76" s="72">
        <v>1987</v>
      </c>
      <c r="B76" s="72" t="str">
        <f t="shared" si="2"/>
        <v>昭和62</v>
      </c>
      <c r="C76" s="73">
        <v>113</v>
      </c>
      <c r="D76" s="73">
        <v>25013</v>
      </c>
      <c r="E76" s="73">
        <v>25013</v>
      </c>
      <c r="F76" s="73"/>
      <c r="G76" s="73"/>
      <c r="H76" s="73"/>
      <c r="I76" s="73"/>
      <c r="J76" s="73"/>
      <c r="K76" s="73">
        <v>2196</v>
      </c>
      <c r="L76" s="73"/>
      <c r="M76" s="73"/>
      <c r="N76" s="73"/>
      <c r="O76" s="73"/>
      <c r="P76" s="73"/>
      <c r="Q76" s="73">
        <v>452</v>
      </c>
      <c r="R76" s="73">
        <v>27661</v>
      </c>
      <c r="S76" s="73" t="s">
        <v>137</v>
      </c>
      <c r="T76" s="73"/>
    </row>
    <row r="77" spans="1:20" outlineLevel="1">
      <c r="A77" s="72">
        <v>1988</v>
      </c>
      <c r="B77" s="72" t="str">
        <f t="shared" si="2"/>
        <v>昭和63</v>
      </c>
      <c r="C77" s="73">
        <v>119</v>
      </c>
      <c r="D77" s="73">
        <v>25649</v>
      </c>
      <c r="E77" s="73">
        <v>25649</v>
      </c>
      <c r="F77" s="73"/>
      <c r="G77" s="73"/>
      <c r="H77" s="73"/>
      <c r="I77" s="73"/>
      <c r="J77" s="73"/>
      <c r="K77" s="73">
        <v>2100</v>
      </c>
      <c r="L77" s="73"/>
      <c r="M77" s="73"/>
      <c r="N77" s="73"/>
      <c r="O77" s="73"/>
      <c r="P77" s="73"/>
      <c r="Q77" s="73">
        <v>469</v>
      </c>
      <c r="R77" s="73">
        <v>28218</v>
      </c>
      <c r="S77" s="73" t="s">
        <v>137</v>
      </c>
      <c r="T77" s="73"/>
    </row>
    <row r="78" spans="1:20" outlineLevel="1">
      <c r="A78" s="72">
        <v>1989</v>
      </c>
      <c r="B78" s="72" t="str">
        <f t="shared" si="2"/>
        <v>平成1</v>
      </c>
      <c r="C78" s="73">
        <v>130</v>
      </c>
      <c r="D78" s="73">
        <v>26890</v>
      </c>
      <c r="E78" s="73">
        <v>26890</v>
      </c>
      <c r="F78" s="73"/>
      <c r="G78" s="73"/>
      <c r="H78" s="73"/>
      <c r="I78" s="73"/>
      <c r="J78" s="73"/>
      <c r="K78" s="73">
        <v>2524</v>
      </c>
      <c r="L78" s="73"/>
      <c r="M78" s="73"/>
      <c r="N78" s="73"/>
      <c r="O78" s="73"/>
      <c r="P78" s="73"/>
      <c r="Q78" s="73">
        <v>470</v>
      </c>
      <c r="R78" s="73">
        <v>29884</v>
      </c>
      <c r="S78" s="73" t="s">
        <v>137</v>
      </c>
      <c r="T78" s="73"/>
    </row>
    <row r="79" spans="1:20" outlineLevel="1">
      <c r="A79" s="72">
        <v>1990</v>
      </c>
      <c r="B79" s="72" t="str">
        <f t="shared" si="2"/>
        <v>平成2</v>
      </c>
      <c r="C79" s="73">
        <v>133</v>
      </c>
      <c r="D79" s="73">
        <v>27902</v>
      </c>
      <c r="E79" s="73">
        <v>27902</v>
      </c>
      <c r="F79" s="73"/>
      <c r="G79" s="73"/>
      <c r="H79" s="73"/>
      <c r="I79" s="73"/>
      <c r="J79" s="73"/>
      <c r="K79" s="73">
        <v>2525</v>
      </c>
      <c r="L79" s="73"/>
      <c r="M79" s="73"/>
      <c r="N79" s="73"/>
      <c r="O79" s="73"/>
      <c r="P79" s="73"/>
      <c r="Q79" s="73">
        <v>474</v>
      </c>
      <c r="R79" s="73">
        <v>30901</v>
      </c>
      <c r="S79" s="73" t="s">
        <v>137</v>
      </c>
      <c r="T79" s="73"/>
    </row>
    <row r="80" spans="1:20" outlineLevel="1">
      <c r="A80" s="72">
        <v>1991</v>
      </c>
      <c r="B80" s="72" t="str">
        <f t="shared" si="2"/>
        <v>平成3</v>
      </c>
      <c r="C80" s="73">
        <v>140</v>
      </c>
      <c r="D80" s="73">
        <v>29448</v>
      </c>
      <c r="E80" s="73">
        <v>29448</v>
      </c>
      <c r="F80" s="73"/>
      <c r="G80" s="73"/>
      <c r="H80" s="73"/>
      <c r="I80" s="73"/>
      <c r="J80" s="73"/>
      <c r="K80" s="73">
        <v>2822</v>
      </c>
      <c r="L80" s="73"/>
      <c r="M80" s="73"/>
      <c r="N80" s="73"/>
      <c r="O80" s="73"/>
      <c r="P80" s="73"/>
      <c r="Q80" s="73">
        <v>516</v>
      </c>
      <c r="R80" s="73">
        <v>32786</v>
      </c>
      <c r="S80" s="73" t="s">
        <v>137</v>
      </c>
      <c r="T80" s="73"/>
    </row>
    <row r="81" spans="1:26" outlineLevel="1">
      <c r="A81" s="72">
        <v>1992</v>
      </c>
      <c r="B81" s="72" t="str">
        <f t="shared" si="2"/>
        <v>平成4</v>
      </c>
      <c r="C81" s="73">
        <v>153</v>
      </c>
      <c r="D81" s="73">
        <v>30568</v>
      </c>
      <c r="E81" s="73">
        <v>30568</v>
      </c>
      <c r="F81" s="73"/>
      <c r="G81" s="73"/>
      <c r="H81" s="73"/>
      <c r="I81" s="73"/>
      <c r="J81" s="73"/>
      <c r="K81" s="73">
        <v>2584</v>
      </c>
      <c r="L81" s="73"/>
      <c r="M81" s="73"/>
      <c r="N81" s="73"/>
      <c r="O81" s="73"/>
      <c r="P81" s="73"/>
      <c r="Q81" s="73">
        <v>532</v>
      </c>
      <c r="R81" s="73">
        <v>33684</v>
      </c>
      <c r="S81" s="73" t="s">
        <v>137</v>
      </c>
      <c r="T81" s="73"/>
    </row>
    <row r="82" spans="1:26" outlineLevel="1">
      <c r="A82" s="72">
        <v>1993</v>
      </c>
      <c r="B82" s="72" t="str">
        <f t="shared" si="2"/>
        <v>平成5</v>
      </c>
      <c r="C82" s="73">
        <v>164</v>
      </c>
      <c r="D82" s="73">
        <v>31990</v>
      </c>
      <c r="E82" s="73">
        <v>31990</v>
      </c>
      <c r="F82" s="73"/>
      <c r="G82" s="73"/>
      <c r="H82" s="73"/>
      <c r="I82" s="73"/>
      <c r="J82" s="73"/>
      <c r="K82" s="73">
        <v>2569</v>
      </c>
      <c r="L82" s="73"/>
      <c r="M82" s="73"/>
      <c r="N82" s="73"/>
      <c r="O82" s="73"/>
      <c r="P82" s="73"/>
      <c r="Q82" s="73">
        <v>538</v>
      </c>
      <c r="R82" s="73">
        <v>35097</v>
      </c>
      <c r="S82" s="73" t="s">
        <v>137</v>
      </c>
      <c r="T82" s="73"/>
    </row>
    <row r="83" spans="1:26" outlineLevel="1">
      <c r="A83" s="72">
        <v>1994</v>
      </c>
      <c r="B83" s="72" t="str">
        <f t="shared" si="2"/>
        <v>平成6</v>
      </c>
      <c r="C83" s="73">
        <v>155</v>
      </c>
      <c r="D83" s="73">
        <v>32349</v>
      </c>
      <c r="E83" s="73">
        <v>32349</v>
      </c>
      <c r="F83" s="73"/>
      <c r="G83" s="73"/>
      <c r="H83" s="73"/>
      <c r="I83" s="73"/>
      <c r="J83" s="73"/>
      <c r="K83" s="73">
        <v>2606</v>
      </c>
      <c r="L83" s="73"/>
      <c r="M83" s="73"/>
      <c r="N83" s="73"/>
      <c r="O83" s="73"/>
      <c r="P83" s="73"/>
      <c r="Q83" s="73">
        <v>550</v>
      </c>
      <c r="R83" s="73">
        <v>35505</v>
      </c>
      <c r="S83" s="73" t="s">
        <v>137</v>
      </c>
      <c r="T83" s="73"/>
    </row>
    <row r="84" spans="1:26" outlineLevel="1">
      <c r="A84" s="72">
        <v>1995</v>
      </c>
      <c r="B84" s="72" t="str">
        <f t="shared" si="2"/>
        <v>平成7</v>
      </c>
      <c r="C84" s="73"/>
      <c r="D84" s="73">
        <v>32228</v>
      </c>
      <c r="E84" s="73">
        <v>32228</v>
      </c>
      <c r="F84" s="73"/>
      <c r="G84" s="73"/>
      <c r="H84" s="73"/>
      <c r="I84" s="73"/>
      <c r="J84" s="73"/>
      <c r="K84" s="73">
        <v>3762</v>
      </c>
      <c r="L84" s="73"/>
      <c r="M84" s="73"/>
      <c r="N84" s="73"/>
      <c r="O84" s="73"/>
      <c r="P84" s="73"/>
      <c r="Q84" s="73">
        <v>576</v>
      </c>
      <c r="R84" s="73">
        <v>36566</v>
      </c>
      <c r="S84" s="73" t="s">
        <v>142</v>
      </c>
      <c r="T84" s="73"/>
    </row>
    <row r="85" spans="1:26" outlineLevel="1">
      <c r="A85" s="72">
        <v>1996</v>
      </c>
      <c r="B85" s="72" t="str">
        <f t="shared" si="2"/>
        <v>平成8</v>
      </c>
      <c r="C85" s="73"/>
      <c r="D85" s="73">
        <v>32927</v>
      </c>
      <c r="E85" s="73">
        <v>32927</v>
      </c>
      <c r="F85" s="73"/>
      <c r="G85" s="73"/>
      <c r="H85" s="73"/>
      <c r="I85" s="73"/>
      <c r="J85" s="73"/>
      <c r="K85" s="73">
        <v>4623</v>
      </c>
      <c r="L85" s="73"/>
      <c r="M85" s="73"/>
      <c r="N85" s="73"/>
      <c r="O85" s="73"/>
      <c r="P85" s="73"/>
      <c r="Q85" s="73">
        <v>575</v>
      </c>
      <c r="R85" s="73">
        <v>38125</v>
      </c>
      <c r="S85" s="73" t="s">
        <v>142</v>
      </c>
      <c r="T85" s="73"/>
      <c r="V85" s="39" t="s">
        <v>127</v>
      </c>
    </row>
    <row r="86" spans="1:26" outlineLevel="1">
      <c r="A86" s="72">
        <v>1997</v>
      </c>
      <c r="B86" s="72" t="str">
        <f t="shared" si="2"/>
        <v>平成9</v>
      </c>
      <c r="C86" s="73"/>
      <c r="D86" s="73">
        <v>33218</v>
      </c>
      <c r="E86" s="73">
        <v>33218</v>
      </c>
      <c r="F86" s="73"/>
      <c r="G86" s="73"/>
      <c r="H86" s="73"/>
      <c r="I86" s="73"/>
      <c r="J86" s="73"/>
      <c r="K86" s="73">
        <v>4490</v>
      </c>
      <c r="L86" s="73"/>
      <c r="M86" s="73"/>
      <c r="N86" s="73"/>
      <c r="O86" s="73"/>
      <c r="P86" s="73"/>
      <c r="Q86" s="73">
        <v>570</v>
      </c>
      <c r="R86" s="73">
        <v>38278</v>
      </c>
      <c r="S86" s="73" t="s">
        <v>142</v>
      </c>
      <c r="T86" s="73"/>
      <c r="W86" s="39" t="s">
        <v>125</v>
      </c>
      <c r="X86" s="39" t="s">
        <v>143</v>
      </c>
      <c r="Y86" s="39" t="s">
        <v>144</v>
      </c>
      <c r="Z86" s="39" t="s">
        <v>145</v>
      </c>
    </row>
    <row r="87" spans="1:26" outlineLevel="1">
      <c r="A87" s="566">
        <v>1998</v>
      </c>
      <c r="B87" s="566" t="str">
        <f t="shared" si="2"/>
        <v>平成10</v>
      </c>
      <c r="C87" s="567"/>
      <c r="D87" s="567">
        <v>32755</v>
      </c>
      <c r="E87" s="567">
        <v>32755</v>
      </c>
      <c r="F87" s="567">
        <f>E87-H87</f>
        <v>32430</v>
      </c>
      <c r="G87" s="567">
        <f>IFERROR(ROUND(F87/F$87*100,1),"-")</f>
        <v>100</v>
      </c>
      <c r="H87" s="567">
        <v>325</v>
      </c>
      <c r="I87" s="567">
        <f t="shared" ref="I87:I111" si="3">IFERROR(ROUND(H87/H$87*100,1),"-")</f>
        <v>100</v>
      </c>
      <c r="J87" s="567"/>
      <c r="K87" s="567">
        <v>4539</v>
      </c>
      <c r="L87" s="567">
        <f>K87-N87</f>
        <v>4212</v>
      </c>
      <c r="M87" s="567">
        <f t="shared" ref="M87:M110" si="4">IFERROR(ROUND(L87/L$87*100,1),"-")</f>
        <v>100</v>
      </c>
      <c r="N87" s="567">
        <v>327</v>
      </c>
      <c r="O87" s="567">
        <f t="shared" ref="O87" si="5">IFERROR(ROUND(N87/N$87*100,1),"-")</f>
        <v>100</v>
      </c>
      <c r="P87" s="567"/>
      <c r="Q87" s="567">
        <v>557</v>
      </c>
      <c r="R87" s="567">
        <v>37851</v>
      </c>
      <c r="S87" s="567" t="s">
        <v>142</v>
      </c>
      <c r="T87" s="567" t="s">
        <v>146</v>
      </c>
      <c r="V87" s="762">
        <v>1998</v>
      </c>
      <c r="W87" s="588">
        <f>G87</f>
        <v>100</v>
      </c>
      <c r="X87" s="588">
        <f>I87</f>
        <v>100</v>
      </c>
      <c r="Y87" s="588">
        <f>M87</f>
        <v>100</v>
      </c>
      <c r="Z87" s="588">
        <f>O87</f>
        <v>100</v>
      </c>
    </row>
    <row r="88" spans="1:26">
      <c r="A88" s="72">
        <v>1999</v>
      </c>
      <c r="B88" s="72" t="str">
        <f t="shared" si="2"/>
        <v>平成11</v>
      </c>
      <c r="C88" s="73"/>
      <c r="D88" s="73">
        <v>33559</v>
      </c>
      <c r="E88" s="73">
        <v>33559</v>
      </c>
      <c r="F88" s="584"/>
      <c r="G88" s="584"/>
      <c r="H88" s="584"/>
      <c r="I88" s="584"/>
      <c r="J88" s="584"/>
      <c r="K88" s="73">
        <v>5647</v>
      </c>
      <c r="L88" s="584"/>
      <c r="M88" s="584"/>
      <c r="N88" s="584"/>
      <c r="O88" s="584"/>
      <c r="P88" s="584"/>
      <c r="Q88" s="73">
        <v>563</v>
      </c>
      <c r="R88" s="73">
        <v>39769</v>
      </c>
      <c r="S88" s="73" t="s">
        <v>142</v>
      </c>
      <c r="T88" s="73" t="s">
        <v>147</v>
      </c>
      <c r="V88" s="72">
        <v>1999</v>
      </c>
      <c r="W88" s="588"/>
      <c r="X88" s="588"/>
      <c r="Y88" s="588"/>
      <c r="Z88" s="588"/>
    </row>
    <row r="89" spans="1:26">
      <c r="A89" s="72">
        <v>2000</v>
      </c>
      <c r="B89" s="72" t="str">
        <f t="shared" si="2"/>
        <v>平成12</v>
      </c>
      <c r="C89" s="73"/>
      <c r="D89" s="73">
        <v>34420</v>
      </c>
      <c r="E89" s="73">
        <v>34420</v>
      </c>
      <c r="F89" s="584"/>
      <c r="G89" s="584"/>
      <c r="H89" s="584"/>
      <c r="I89" s="584"/>
      <c r="J89" s="584"/>
      <c r="K89" s="73">
        <v>5244</v>
      </c>
      <c r="L89" s="584"/>
      <c r="M89" s="584"/>
      <c r="N89" s="584"/>
      <c r="O89" s="584"/>
      <c r="P89" s="584"/>
      <c r="Q89" s="73">
        <v>661</v>
      </c>
      <c r="R89" s="73">
        <v>40325</v>
      </c>
      <c r="S89" s="73" t="s">
        <v>142</v>
      </c>
      <c r="T89" s="73" t="s">
        <v>147</v>
      </c>
      <c r="V89" s="72">
        <v>2000</v>
      </c>
      <c r="W89" s="588"/>
      <c r="X89" s="588"/>
      <c r="Y89" s="588"/>
      <c r="Z89" s="588"/>
    </row>
    <row r="90" spans="1:26">
      <c r="A90" s="72">
        <v>2001</v>
      </c>
      <c r="B90" s="72" t="str">
        <f t="shared" si="2"/>
        <v>平成13</v>
      </c>
      <c r="C90" s="73"/>
      <c r="D90" s="73">
        <v>33555</v>
      </c>
      <c r="E90" s="73">
        <v>33555</v>
      </c>
      <c r="F90" s="584"/>
      <c r="G90" s="584"/>
      <c r="H90" s="584"/>
      <c r="I90" s="584"/>
      <c r="J90" s="584"/>
      <c r="K90" s="73">
        <v>5381</v>
      </c>
      <c r="L90" s="584"/>
      <c r="M90" s="584"/>
      <c r="N90" s="584"/>
      <c r="O90" s="584"/>
      <c r="P90" s="584"/>
      <c r="Q90" s="73">
        <v>745</v>
      </c>
      <c r="R90" s="73">
        <v>39681</v>
      </c>
      <c r="S90" s="73" t="s">
        <v>142</v>
      </c>
      <c r="T90" s="73" t="s">
        <v>147</v>
      </c>
      <c r="V90" s="72">
        <v>2001</v>
      </c>
      <c r="W90" s="588"/>
      <c r="X90" s="588"/>
      <c r="Y90" s="588"/>
      <c r="Z90" s="588"/>
    </row>
    <row r="91" spans="1:26">
      <c r="A91" s="72">
        <v>2002</v>
      </c>
      <c r="B91" s="72" t="str">
        <f t="shared" si="2"/>
        <v>平成14</v>
      </c>
      <c r="C91" s="73"/>
      <c r="D91" s="73">
        <v>32635</v>
      </c>
      <c r="E91" s="73">
        <v>32635</v>
      </c>
      <c r="F91" s="584"/>
      <c r="G91" s="584"/>
      <c r="H91" s="584"/>
      <c r="I91" s="584"/>
      <c r="J91" s="584"/>
      <c r="K91" s="73">
        <v>5214</v>
      </c>
      <c r="L91" s="584"/>
      <c r="M91" s="584"/>
      <c r="N91" s="584"/>
      <c r="O91" s="584"/>
      <c r="P91" s="584"/>
      <c r="Q91" s="73">
        <v>720</v>
      </c>
      <c r="R91" s="73">
        <v>38569</v>
      </c>
      <c r="S91" s="73" t="s">
        <v>142</v>
      </c>
      <c r="T91" s="73" t="s">
        <v>147</v>
      </c>
      <c r="V91" s="72">
        <v>2002</v>
      </c>
      <c r="W91" s="588"/>
      <c r="X91" s="588"/>
      <c r="Y91" s="588"/>
      <c r="Z91" s="588"/>
    </row>
    <row r="92" spans="1:26">
      <c r="A92" s="72">
        <v>2003</v>
      </c>
      <c r="B92" s="72" t="str">
        <f t="shared" si="2"/>
        <v>平成15</v>
      </c>
      <c r="C92" s="73"/>
      <c r="D92" s="73">
        <v>32558</v>
      </c>
      <c r="E92" s="73">
        <v>32558</v>
      </c>
      <c r="F92" s="73">
        <f t="shared" ref="F92:F111" si="6">E92-H92</f>
        <v>32038</v>
      </c>
      <c r="G92" s="73">
        <f t="shared" ref="G92:G110" si="7">IFERROR(ROUND(F92/F$87*100,1),"-")</f>
        <v>98.8</v>
      </c>
      <c r="H92" s="73">
        <v>520</v>
      </c>
      <c r="I92" s="73">
        <f t="shared" si="3"/>
        <v>160</v>
      </c>
      <c r="J92" s="73"/>
      <c r="K92" s="73">
        <v>5608</v>
      </c>
      <c r="L92" s="73">
        <f t="shared" ref="L92:L111" si="8">K92-N92</f>
        <v>5106</v>
      </c>
      <c r="M92" s="73">
        <f t="shared" si="4"/>
        <v>121.2</v>
      </c>
      <c r="N92" s="73">
        <v>502</v>
      </c>
      <c r="O92" s="73">
        <f t="shared" ref="O92" si="9">IFERROR(ROUND(N92/N$87*100,1),"-")</f>
        <v>153.5</v>
      </c>
      <c r="P92" s="73"/>
      <c r="Q92" s="73">
        <v>701</v>
      </c>
      <c r="R92" s="73">
        <v>38867</v>
      </c>
      <c r="S92" s="73" t="s">
        <v>142</v>
      </c>
      <c r="T92" s="73" t="s">
        <v>148</v>
      </c>
      <c r="V92" s="72">
        <v>2003</v>
      </c>
      <c r="W92" s="588">
        <f t="shared" ref="W92:W108" si="10">G92</f>
        <v>98.8</v>
      </c>
      <c r="X92" s="588">
        <f t="shared" ref="X92:X108" si="11">I92</f>
        <v>160</v>
      </c>
      <c r="Y92" s="588">
        <f t="shared" ref="Y92:Y108" si="12">M92</f>
        <v>121.2</v>
      </c>
      <c r="Z92" s="588">
        <f t="shared" ref="Z92:Z108" si="13">O92</f>
        <v>153.5</v>
      </c>
    </row>
    <row r="93" spans="1:26">
      <c r="A93" s="72">
        <v>2004</v>
      </c>
      <c r="B93" s="72" t="str">
        <f t="shared" si="2"/>
        <v>平成16</v>
      </c>
      <c r="C93" s="73"/>
      <c r="D93" s="73">
        <v>32753</v>
      </c>
      <c r="E93" s="73">
        <v>32753</v>
      </c>
      <c r="F93" s="73">
        <f t="shared" si="6"/>
        <v>32753</v>
      </c>
      <c r="G93" s="73">
        <f t="shared" si="7"/>
        <v>101</v>
      </c>
      <c r="H93" s="73"/>
      <c r="I93" s="73">
        <f t="shared" si="3"/>
        <v>0</v>
      </c>
      <c r="J93" s="73"/>
      <c r="K93" s="73">
        <v>4281</v>
      </c>
      <c r="L93" s="73">
        <f t="shared" si="8"/>
        <v>4281</v>
      </c>
      <c r="M93" s="73">
        <f t="shared" si="4"/>
        <v>101.6</v>
      </c>
      <c r="N93" s="73"/>
      <c r="O93" s="73">
        <f t="shared" ref="O93" si="14">IFERROR(ROUND(N93/N$87*100,1),"-")</f>
        <v>0</v>
      </c>
      <c r="P93" s="73"/>
      <c r="Q93" s="73">
        <v>765</v>
      </c>
      <c r="R93" s="73">
        <v>37799</v>
      </c>
      <c r="S93" s="73" t="s">
        <v>149</v>
      </c>
      <c r="T93" s="73" t="s">
        <v>147</v>
      </c>
      <c r="V93" s="72">
        <v>2004</v>
      </c>
      <c r="W93" s="588"/>
      <c r="X93" s="588"/>
      <c r="Y93" s="588"/>
      <c r="Z93" s="588"/>
    </row>
    <row r="94" spans="1:26">
      <c r="A94" s="72">
        <v>2005</v>
      </c>
      <c r="B94" s="72" t="str">
        <f t="shared" si="2"/>
        <v>平成17</v>
      </c>
      <c r="C94" s="73"/>
      <c r="D94" s="73">
        <v>31862</v>
      </c>
      <c r="E94" s="73">
        <v>31862</v>
      </c>
      <c r="F94" s="73">
        <f t="shared" si="6"/>
        <v>31388</v>
      </c>
      <c r="G94" s="73">
        <f t="shared" si="7"/>
        <v>96.8</v>
      </c>
      <c r="H94" s="73">
        <v>474</v>
      </c>
      <c r="I94" s="73">
        <f t="shared" si="3"/>
        <v>145.80000000000001</v>
      </c>
      <c r="J94" s="73"/>
      <c r="K94" s="73">
        <v>5071</v>
      </c>
      <c r="L94" s="73">
        <f t="shared" si="8"/>
        <v>4608</v>
      </c>
      <c r="M94" s="73">
        <f t="shared" si="4"/>
        <v>109.4</v>
      </c>
      <c r="N94" s="73">
        <v>463</v>
      </c>
      <c r="O94" s="73">
        <f t="shared" ref="O94" si="15">IFERROR(ROUND(N94/N$87*100,1),"-")</f>
        <v>141.6</v>
      </c>
      <c r="P94" s="73"/>
      <c r="Q94" s="73">
        <v>729</v>
      </c>
      <c r="R94" s="73">
        <v>37662</v>
      </c>
      <c r="S94" s="73" t="s">
        <v>149</v>
      </c>
      <c r="T94" s="73"/>
      <c r="V94" s="72">
        <v>2005</v>
      </c>
      <c r="W94" s="588">
        <f t="shared" si="10"/>
        <v>96.8</v>
      </c>
      <c r="X94" s="588">
        <f t="shared" si="11"/>
        <v>145.80000000000001</v>
      </c>
      <c r="Y94" s="588">
        <f t="shared" si="12"/>
        <v>109.4</v>
      </c>
      <c r="Z94" s="588">
        <f t="shared" si="13"/>
        <v>141.6</v>
      </c>
    </row>
    <row r="95" spans="1:26">
      <c r="A95" s="72">
        <v>2006</v>
      </c>
      <c r="B95" s="72" t="str">
        <f t="shared" si="2"/>
        <v>平成18</v>
      </c>
      <c r="C95" s="73"/>
      <c r="D95" s="73">
        <v>30897</v>
      </c>
      <c r="E95" s="73">
        <v>30897</v>
      </c>
      <c r="F95" s="73">
        <f t="shared" si="6"/>
        <v>30348</v>
      </c>
      <c r="G95" s="73">
        <f t="shared" si="7"/>
        <v>93.6</v>
      </c>
      <c r="H95" s="73">
        <v>549</v>
      </c>
      <c r="I95" s="73">
        <f t="shared" si="3"/>
        <v>168.9</v>
      </c>
      <c r="J95" s="73"/>
      <c r="K95" s="73">
        <v>5497</v>
      </c>
      <c r="L95" s="73">
        <f t="shared" si="8"/>
        <v>5134</v>
      </c>
      <c r="M95" s="73">
        <f t="shared" si="4"/>
        <v>121.9</v>
      </c>
      <c r="N95" s="73">
        <v>363</v>
      </c>
      <c r="O95" s="73">
        <f t="shared" ref="O95" si="16">IFERROR(ROUND(N95/N$87*100,1),"-")</f>
        <v>111</v>
      </c>
      <c r="P95" s="73"/>
      <c r="Q95" s="73">
        <v>706</v>
      </c>
      <c r="R95" s="73">
        <v>37100</v>
      </c>
      <c r="S95" s="73" t="s">
        <v>149</v>
      </c>
      <c r="T95" s="73"/>
      <c r="V95" s="72">
        <v>2006</v>
      </c>
      <c r="W95" s="588">
        <f t="shared" si="10"/>
        <v>93.6</v>
      </c>
      <c r="X95" s="588">
        <f t="shared" si="11"/>
        <v>168.9</v>
      </c>
      <c r="Y95" s="588">
        <f t="shared" si="12"/>
        <v>121.9</v>
      </c>
      <c r="Z95" s="588">
        <f t="shared" si="13"/>
        <v>111</v>
      </c>
    </row>
    <row r="96" spans="1:26">
      <c r="A96" s="72">
        <v>2007</v>
      </c>
      <c r="B96" s="72" t="str">
        <f t="shared" si="2"/>
        <v>平成19</v>
      </c>
      <c r="C96" s="73"/>
      <c r="D96" s="73"/>
      <c r="E96" s="73">
        <v>30338</v>
      </c>
      <c r="F96" s="73">
        <f t="shared" si="6"/>
        <v>29710</v>
      </c>
      <c r="G96" s="73">
        <f t="shared" si="7"/>
        <v>91.6</v>
      </c>
      <c r="H96" s="73">
        <v>628</v>
      </c>
      <c r="I96" s="73">
        <f t="shared" si="3"/>
        <v>193.2</v>
      </c>
      <c r="J96" s="73"/>
      <c r="K96" s="73">
        <v>5699</v>
      </c>
      <c r="L96" s="73">
        <f t="shared" si="8"/>
        <v>5019</v>
      </c>
      <c r="M96" s="73">
        <f t="shared" si="4"/>
        <v>119.2</v>
      </c>
      <c r="N96" s="73">
        <v>680</v>
      </c>
      <c r="O96" s="73">
        <f t="shared" ref="O96" si="17">IFERROR(ROUND(N96/N$87*100,1),"-")</f>
        <v>208</v>
      </c>
      <c r="P96" s="73"/>
      <c r="Q96" s="73">
        <v>635</v>
      </c>
      <c r="R96" s="73">
        <v>36672</v>
      </c>
      <c r="S96" s="73" t="s">
        <v>149</v>
      </c>
      <c r="T96" s="73"/>
      <c r="V96" s="72">
        <v>2007</v>
      </c>
      <c r="W96" s="588">
        <f t="shared" si="10"/>
        <v>91.6</v>
      </c>
      <c r="X96" s="588">
        <f t="shared" si="11"/>
        <v>193.2</v>
      </c>
      <c r="Y96" s="588">
        <f t="shared" si="12"/>
        <v>119.2</v>
      </c>
      <c r="Z96" s="588">
        <f t="shared" si="13"/>
        <v>208</v>
      </c>
    </row>
    <row r="97" spans="1:26">
      <c r="A97" s="72">
        <v>2008</v>
      </c>
      <c r="B97" s="72" t="str">
        <f t="shared" si="2"/>
        <v>平成20</v>
      </c>
      <c r="C97" s="73"/>
      <c r="D97" s="73"/>
      <c r="E97" s="73">
        <v>30334</v>
      </c>
      <c r="F97" s="73">
        <f t="shared" si="6"/>
        <v>29643</v>
      </c>
      <c r="G97" s="73">
        <f t="shared" si="7"/>
        <v>91.4</v>
      </c>
      <c r="H97" s="73">
        <v>691</v>
      </c>
      <c r="I97" s="73">
        <f t="shared" si="3"/>
        <v>212.6</v>
      </c>
      <c r="J97" s="73"/>
      <c r="K97" s="73">
        <v>5081</v>
      </c>
      <c r="L97" s="73">
        <f t="shared" si="8"/>
        <v>4536</v>
      </c>
      <c r="M97" s="73">
        <f t="shared" si="4"/>
        <v>107.7</v>
      </c>
      <c r="N97" s="73">
        <v>545</v>
      </c>
      <c r="O97" s="73">
        <f t="shared" ref="O97" si="18">IFERROR(ROUND(N97/N$87*100,1),"-")</f>
        <v>166.7</v>
      </c>
      <c r="P97" s="73"/>
      <c r="Q97" s="73">
        <v>564</v>
      </c>
      <c r="R97" s="73">
        <v>35979</v>
      </c>
      <c r="S97" s="73" t="s">
        <v>149</v>
      </c>
      <c r="T97" s="73" t="s">
        <v>150</v>
      </c>
      <c r="V97" s="72">
        <v>2008</v>
      </c>
      <c r="W97" s="588">
        <f t="shared" si="10"/>
        <v>91.4</v>
      </c>
      <c r="X97" s="588">
        <f t="shared" si="11"/>
        <v>212.6</v>
      </c>
      <c r="Y97" s="588">
        <f t="shared" si="12"/>
        <v>107.7</v>
      </c>
      <c r="Z97" s="588">
        <f t="shared" si="13"/>
        <v>166.7</v>
      </c>
    </row>
    <row r="98" spans="1:26">
      <c r="A98" s="72">
        <v>2009</v>
      </c>
      <c r="B98" s="72" t="str">
        <f t="shared" si="2"/>
        <v>平成21</v>
      </c>
      <c r="C98" s="73"/>
      <c r="D98" s="73"/>
      <c r="E98" s="73">
        <v>30203</v>
      </c>
      <c r="F98" s="73">
        <f t="shared" si="6"/>
        <v>29524</v>
      </c>
      <c r="G98" s="73">
        <f t="shared" si="7"/>
        <v>91</v>
      </c>
      <c r="H98" s="73">
        <v>679</v>
      </c>
      <c r="I98" s="73">
        <f t="shared" si="3"/>
        <v>208.9</v>
      </c>
      <c r="J98" s="73"/>
      <c r="K98" s="73">
        <v>4983</v>
      </c>
      <c r="L98" s="73">
        <f t="shared" si="8"/>
        <v>4431</v>
      </c>
      <c r="M98" s="73">
        <f t="shared" si="4"/>
        <v>105.2</v>
      </c>
      <c r="N98" s="73">
        <v>552</v>
      </c>
      <c r="O98" s="73">
        <f t="shared" ref="O98" si="19">IFERROR(ROUND(N98/N$87*100,1),"-")</f>
        <v>168.8</v>
      </c>
      <c r="P98" s="73"/>
      <c r="Q98" s="73">
        <v>532</v>
      </c>
      <c r="R98" s="73">
        <v>35718</v>
      </c>
      <c r="S98" s="73" t="s">
        <v>149</v>
      </c>
      <c r="T98" s="73"/>
      <c r="V98" s="72">
        <v>2009</v>
      </c>
      <c r="W98" s="588">
        <f t="shared" si="10"/>
        <v>91</v>
      </c>
      <c r="X98" s="588">
        <f t="shared" si="11"/>
        <v>208.9</v>
      </c>
      <c r="Y98" s="588">
        <f t="shared" si="12"/>
        <v>105.2</v>
      </c>
      <c r="Z98" s="588">
        <f t="shared" si="13"/>
        <v>168.8</v>
      </c>
    </row>
    <row r="99" spans="1:26">
      <c r="A99" s="72">
        <v>2010</v>
      </c>
      <c r="B99" s="72" t="str">
        <f t="shared" ref="B99:B108" si="20">TEXT(DATEVALUE(A99&amp;"/6/1"),"ggge")</f>
        <v>平成22</v>
      </c>
      <c r="C99" s="73"/>
      <c r="D99" s="73"/>
      <c r="E99" s="73">
        <v>29989</v>
      </c>
      <c r="F99" s="73">
        <f t="shared" si="6"/>
        <v>29254</v>
      </c>
      <c r="G99" s="73">
        <f t="shared" si="7"/>
        <v>90.2</v>
      </c>
      <c r="H99" s="73">
        <v>735</v>
      </c>
      <c r="I99" s="73">
        <f t="shared" si="3"/>
        <v>226.2</v>
      </c>
      <c r="J99" s="73"/>
      <c r="K99" s="73">
        <v>5056</v>
      </c>
      <c r="L99" s="73">
        <f t="shared" si="8"/>
        <v>4491</v>
      </c>
      <c r="M99" s="73">
        <f t="shared" si="4"/>
        <v>106.6</v>
      </c>
      <c r="N99" s="73">
        <v>565</v>
      </c>
      <c r="O99" s="73">
        <f t="shared" ref="O99" si="21">IFERROR(ROUND(N99/N$87*100,1),"-")</f>
        <v>172.8</v>
      </c>
      <c r="P99" s="73"/>
      <c r="Q99" s="73">
        <v>508</v>
      </c>
      <c r="R99" s="73">
        <v>35553</v>
      </c>
      <c r="S99" s="73" t="s">
        <v>149</v>
      </c>
      <c r="T99" s="73"/>
      <c r="V99" s="72">
        <v>2010</v>
      </c>
      <c r="W99" s="588">
        <f t="shared" si="10"/>
        <v>90.2</v>
      </c>
      <c r="X99" s="588">
        <f t="shared" si="11"/>
        <v>226.2</v>
      </c>
      <c r="Y99" s="588">
        <f t="shared" si="12"/>
        <v>106.6</v>
      </c>
      <c r="Z99" s="588">
        <f t="shared" si="13"/>
        <v>172.8</v>
      </c>
    </row>
    <row r="100" spans="1:26">
      <c r="A100" s="72">
        <v>2011</v>
      </c>
      <c r="B100" s="72" t="str">
        <f t="shared" si="20"/>
        <v>平成23</v>
      </c>
      <c r="C100" s="73"/>
      <c r="D100" s="73"/>
      <c r="E100" s="73">
        <v>30126</v>
      </c>
      <c r="F100" s="73">
        <f t="shared" si="6"/>
        <v>29347</v>
      </c>
      <c r="G100" s="73">
        <f t="shared" si="7"/>
        <v>90.5</v>
      </c>
      <c r="H100" s="73">
        <v>779</v>
      </c>
      <c r="I100" s="73">
        <f t="shared" si="3"/>
        <v>239.7</v>
      </c>
      <c r="J100" s="73"/>
      <c r="K100" s="73">
        <v>4960</v>
      </c>
      <c r="L100" s="73">
        <f t="shared" si="8"/>
        <v>4401</v>
      </c>
      <c r="M100" s="73">
        <f t="shared" si="4"/>
        <v>104.5</v>
      </c>
      <c r="N100" s="73">
        <v>559</v>
      </c>
      <c r="O100" s="73">
        <f t="shared" ref="O100" si="22">IFERROR(ROUND(N100/N$87*100,1),"-")</f>
        <v>170.9</v>
      </c>
      <c r="P100" s="73"/>
      <c r="Q100" s="73">
        <v>481</v>
      </c>
      <c r="R100" s="73">
        <v>35567</v>
      </c>
      <c r="S100" s="73" t="s">
        <v>151</v>
      </c>
      <c r="T100" s="73"/>
      <c r="V100" s="72">
        <v>2011</v>
      </c>
      <c r="W100" s="588">
        <f t="shared" si="10"/>
        <v>90.5</v>
      </c>
      <c r="X100" s="588">
        <f t="shared" si="11"/>
        <v>239.7</v>
      </c>
      <c r="Y100" s="588">
        <f t="shared" si="12"/>
        <v>104.5</v>
      </c>
      <c r="Z100" s="588">
        <f t="shared" si="13"/>
        <v>170.9</v>
      </c>
    </row>
    <row r="101" spans="1:26">
      <c r="A101" s="72">
        <v>2012</v>
      </c>
      <c r="B101" s="72" t="str">
        <f t="shared" si="20"/>
        <v>平成24</v>
      </c>
      <c r="C101" s="73"/>
      <c r="D101" s="73"/>
      <c r="E101" s="73">
        <v>31535</v>
      </c>
      <c r="F101" s="73">
        <f t="shared" si="6"/>
        <v>30697</v>
      </c>
      <c r="G101" s="73">
        <f t="shared" si="7"/>
        <v>94.7</v>
      </c>
      <c r="H101" s="73">
        <v>838</v>
      </c>
      <c r="I101" s="73">
        <f t="shared" si="3"/>
        <v>257.8</v>
      </c>
      <c r="J101" s="73"/>
      <c r="K101" s="73">
        <v>4936</v>
      </c>
      <c r="L101" s="73">
        <f t="shared" si="8"/>
        <v>4362</v>
      </c>
      <c r="M101" s="73">
        <f t="shared" si="4"/>
        <v>103.6</v>
      </c>
      <c r="N101" s="73">
        <v>574</v>
      </c>
      <c r="O101" s="73">
        <f t="shared" ref="O101" si="23">IFERROR(ROUND(N101/N$87*100,1),"-")</f>
        <v>175.5</v>
      </c>
      <c r="P101" s="73"/>
      <c r="Q101" s="73">
        <v>462</v>
      </c>
      <c r="R101" s="73">
        <v>36933</v>
      </c>
      <c r="S101" s="73" t="s">
        <v>151</v>
      </c>
      <c r="T101" s="73"/>
      <c r="V101" s="72">
        <v>2012</v>
      </c>
      <c r="W101" s="588">
        <f t="shared" si="10"/>
        <v>94.7</v>
      </c>
      <c r="X101" s="588">
        <f t="shared" si="11"/>
        <v>257.8</v>
      </c>
      <c r="Y101" s="588">
        <f t="shared" si="12"/>
        <v>103.6</v>
      </c>
      <c r="Z101" s="588">
        <f t="shared" si="13"/>
        <v>175.5</v>
      </c>
    </row>
    <row r="102" spans="1:26">
      <c r="A102" s="72">
        <v>2013</v>
      </c>
      <c r="B102" s="72" t="str">
        <f t="shared" si="20"/>
        <v>平成25</v>
      </c>
      <c r="C102" s="73"/>
      <c r="D102" s="73"/>
      <c r="E102" s="73">
        <v>32785</v>
      </c>
      <c r="F102" s="73">
        <f t="shared" si="6"/>
        <v>31835</v>
      </c>
      <c r="G102" s="73">
        <f t="shared" si="7"/>
        <v>98.2</v>
      </c>
      <c r="H102" s="73">
        <v>950</v>
      </c>
      <c r="I102" s="73">
        <f t="shared" si="3"/>
        <v>292.3</v>
      </c>
      <c r="J102" s="73"/>
      <c r="K102" s="73">
        <v>4869</v>
      </c>
      <c r="L102" s="73">
        <f t="shared" si="8"/>
        <v>4284</v>
      </c>
      <c r="M102" s="73">
        <f t="shared" si="4"/>
        <v>101.7</v>
      </c>
      <c r="N102" s="73">
        <v>585</v>
      </c>
      <c r="O102" s="73">
        <f t="shared" ref="O102" si="24">IFERROR(ROUND(N102/N$87*100,1),"-")</f>
        <v>178.9</v>
      </c>
      <c r="P102" s="73"/>
      <c r="Q102" s="73">
        <v>461</v>
      </c>
      <c r="R102" s="73">
        <v>38115</v>
      </c>
      <c r="S102" s="73" t="s">
        <v>151</v>
      </c>
      <c r="T102" s="73"/>
      <c r="V102" s="72">
        <v>2013</v>
      </c>
      <c r="W102" s="588">
        <f t="shared" si="10"/>
        <v>98.2</v>
      </c>
      <c r="X102" s="588">
        <f t="shared" si="11"/>
        <v>292.3</v>
      </c>
      <c r="Y102" s="588">
        <f t="shared" si="12"/>
        <v>101.7</v>
      </c>
      <c r="Z102" s="588">
        <f t="shared" si="13"/>
        <v>178.9</v>
      </c>
    </row>
    <row r="103" spans="1:26">
      <c r="A103" s="72">
        <v>2014</v>
      </c>
      <c r="B103" s="72" t="str">
        <f t="shared" si="20"/>
        <v>平成26</v>
      </c>
      <c r="C103" s="73"/>
      <c r="D103" s="73"/>
      <c r="E103" s="73">
        <v>32861</v>
      </c>
      <c r="F103" s="73">
        <f t="shared" si="6"/>
        <v>31853</v>
      </c>
      <c r="G103" s="73">
        <f t="shared" si="7"/>
        <v>98.2</v>
      </c>
      <c r="H103" s="73">
        <v>1008</v>
      </c>
      <c r="I103" s="73">
        <f t="shared" si="3"/>
        <v>310.2</v>
      </c>
      <c r="J103" s="73"/>
      <c r="K103" s="73">
        <v>4925</v>
      </c>
      <c r="L103" s="73">
        <f t="shared" si="8"/>
        <v>4341</v>
      </c>
      <c r="M103" s="73">
        <f t="shared" si="4"/>
        <v>103.1</v>
      </c>
      <c r="N103" s="73">
        <v>584</v>
      </c>
      <c r="O103" s="73">
        <f t="shared" ref="O103" si="25">IFERROR(ROUND(N103/N$87*100,1),"-")</f>
        <v>178.6</v>
      </c>
      <c r="P103" s="73"/>
      <c r="Q103" s="73">
        <v>455</v>
      </c>
      <c r="R103" s="73">
        <v>38241</v>
      </c>
      <c r="S103" s="73" t="s">
        <v>151</v>
      </c>
      <c r="T103" s="73"/>
      <c r="V103" s="72">
        <v>2014</v>
      </c>
      <c r="W103" s="588">
        <f t="shared" si="10"/>
        <v>98.2</v>
      </c>
      <c r="X103" s="588">
        <f t="shared" si="11"/>
        <v>310.2</v>
      </c>
      <c r="Y103" s="588">
        <f t="shared" si="12"/>
        <v>103.1</v>
      </c>
      <c r="Z103" s="588">
        <f t="shared" si="13"/>
        <v>178.6</v>
      </c>
    </row>
    <row r="104" spans="1:26">
      <c r="A104" s="72">
        <v>2015</v>
      </c>
      <c r="B104" s="72" t="str">
        <f t="shared" si="20"/>
        <v>平成27</v>
      </c>
      <c r="C104" s="73"/>
      <c r="D104" s="73"/>
      <c r="E104" s="73">
        <v>33568</v>
      </c>
      <c r="F104" s="73">
        <f t="shared" si="6"/>
        <v>32471</v>
      </c>
      <c r="G104" s="73">
        <f t="shared" si="7"/>
        <v>100.1</v>
      </c>
      <c r="H104" s="73">
        <v>1097</v>
      </c>
      <c r="I104" s="73">
        <f t="shared" si="3"/>
        <v>337.5</v>
      </c>
      <c r="J104" s="73"/>
      <c r="K104" s="73">
        <v>5089</v>
      </c>
      <c r="L104" s="73">
        <f t="shared" si="8"/>
        <v>4424</v>
      </c>
      <c r="M104" s="73">
        <f t="shared" si="4"/>
        <v>105</v>
      </c>
      <c r="N104" s="73">
        <v>665</v>
      </c>
      <c r="O104" s="73">
        <f t="shared" ref="O104" si="26">IFERROR(ROUND(N104/N$87*100,1),"-")</f>
        <v>203.4</v>
      </c>
      <c r="P104" s="73"/>
      <c r="Q104" s="73">
        <v>449</v>
      </c>
      <c r="R104" s="73">
        <v>39106</v>
      </c>
      <c r="S104" s="73" t="s">
        <v>151</v>
      </c>
      <c r="T104" s="73"/>
      <c r="V104" s="72">
        <v>2015</v>
      </c>
      <c r="W104" s="588">
        <f t="shared" si="10"/>
        <v>100.1</v>
      </c>
      <c r="X104" s="588">
        <f t="shared" si="11"/>
        <v>337.5</v>
      </c>
      <c r="Y104" s="588">
        <f t="shared" si="12"/>
        <v>105</v>
      </c>
      <c r="Z104" s="588">
        <f t="shared" si="13"/>
        <v>203.4</v>
      </c>
    </row>
    <row r="105" spans="1:26">
      <c r="A105" s="72">
        <v>2016</v>
      </c>
      <c r="B105" s="72" t="str">
        <f t="shared" si="20"/>
        <v>平成28</v>
      </c>
      <c r="C105" s="73"/>
      <c r="D105" s="73"/>
      <c r="E105" s="73">
        <v>33780</v>
      </c>
      <c r="F105" s="73">
        <f t="shared" si="6"/>
        <v>32613</v>
      </c>
      <c r="G105" s="73">
        <f t="shared" si="7"/>
        <v>100.6</v>
      </c>
      <c r="H105" s="73">
        <v>1167</v>
      </c>
      <c r="I105" s="73">
        <f t="shared" si="3"/>
        <v>359.1</v>
      </c>
      <c r="J105" s="73"/>
      <c r="K105" s="73">
        <v>5032</v>
      </c>
      <c r="L105" s="73">
        <f t="shared" si="8"/>
        <v>4335</v>
      </c>
      <c r="M105" s="73">
        <f t="shared" si="4"/>
        <v>102.9</v>
      </c>
      <c r="N105" s="73">
        <v>697</v>
      </c>
      <c r="O105" s="73">
        <f t="shared" ref="O105" si="27">IFERROR(ROUND(N105/N$87*100,1),"-")</f>
        <v>213.1</v>
      </c>
      <c r="P105" s="73"/>
      <c r="Q105" s="73">
        <v>472</v>
      </c>
      <c r="R105" s="73">
        <v>39284</v>
      </c>
      <c r="S105" s="73" t="s">
        <v>151</v>
      </c>
      <c r="T105" s="73"/>
      <c r="V105" s="72">
        <v>2016</v>
      </c>
      <c r="W105" s="588">
        <f t="shared" si="10"/>
        <v>100.6</v>
      </c>
      <c r="X105" s="588">
        <f t="shared" si="11"/>
        <v>359.1</v>
      </c>
      <c r="Y105" s="588">
        <f t="shared" si="12"/>
        <v>102.9</v>
      </c>
      <c r="Z105" s="588">
        <f t="shared" si="13"/>
        <v>213.1</v>
      </c>
    </row>
    <row r="106" spans="1:26">
      <c r="A106" s="72">
        <v>2017</v>
      </c>
      <c r="B106" s="72" t="str">
        <f t="shared" si="20"/>
        <v>平成29</v>
      </c>
      <c r="C106" s="73"/>
      <c r="D106" s="73"/>
      <c r="E106" s="73">
        <v>33848</v>
      </c>
      <c r="F106" s="73">
        <f t="shared" si="6"/>
        <v>32573</v>
      </c>
      <c r="G106" s="73">
        <f t="shared" si="7"/>
        <v>100.4</v>
      </c>
      <c r="H106" s="73">
        <v>1275</v>
      </c>
      <c r="I106" s="73">
        <f t="shared" si="3"/>
        <v>392.3</v>
      </c>
      <c r="J106" s="73"/>
      <c r="K106" s="73">
        <v>5009</v>
      </c>
      <c r="L106" s="73">
        <f t="shared" si="8"/>
        <v>4303</v>
      </c>
      <c r="M106" s="73">
        <f t="shared" si="4"/>
        <v>102.2</v>
      </c>
      <c r="N106" s="73">
        <v>706</v>
      </c>
      <c r="O106" s="73">
        <f t="shared" ref="O106" si="28">IFERROR(ROUND(N106/N$87*100,1),"-")</f>
        <v>215.9</v>
      </c>
      <c r="P106" s="73"/>
      <c r="Q106" s="73">
        <v>473</v>
      </c>
      <c r="R106" s="73">
        <v>39330</v>
      </c>
      <c r="S106" s="73" t="s">
        <v>151</v>
      </c>
      <c r="T106" s="73"/>
      <c r="V106" s="72">
        <v>2017</v>
      </c>
      <c r="W106" s="588">
        <f t="shared" si="10"/>
        <v>100.4</v>
      </c>
      <c r="X106" s="588">
        <f t="shared" si="11"/>
        <v>392.3</v>
      </c>
      <c r="Y106" s="588">
        <f t="shared" si="12"/>
        <v>102.2</v>
      </c>
      <c r="Z106" s="588">
        <f t="shared" si="13"/>
        <v>215.9</v>
      </c>
    </row>
    <row r="107" spans="1:26">
      <c r="A107" s="72">
        <v>2018</v>
      </c>
      <c r="B107" s="72" t="str">
        <f t="shared" si="20"/>
        <v>平成30</v>
      </c>
      <c r="C107" s="73"/>
      <c r="D107" s="73"/>
      <c r="E107" s="73">
        <v>33489</v>
      </c>
      <c r="F107" s="73">
        <f t="shared" si="6"/>
        <v>32174</v>
      </c>
      <c r="G107" s="73">
        <f t="shared" si="7"/>
        <v>99.2</v>
      </c>
      <c r="H107" s="73">
        <v>1315</v>
      </c>
      <c r="I107" s="73">
        <f t="shared" si="3"/>
        <v>404.6</v>
      </c>
      <c r="J107" s="73"/>
      <c r="K107" s="73">
        <v>5384</v>
      </c>
      <c r="L107" s="73">
        <f t="shared" si="8"/>
        <v>4615</v>
      </c>
      <c r="M107" s="73">
        <f t="shared" si="4"/>
        <v>109.6</v>
      </c>
      <c r="N107" s="73">
        <v>769</v>
      </c>
      <c r="O107" s="73">
        <f t="shared" ref="O107" si="29">IFERROR(ROUND(N107/N$87*100,1),"-")</f>
        <v>235.2</v>
      </c>
      <c r="P107" s="73"/>
      <c r="Q107" s="73">
        <v>480</v>
      </c>
      <c r="R107" s="73">
        <v>39353</v>
      </c>
      <c r="S107" s="73" t="s">
        <v>151</v>
      </c>
      <c r="T107" s="73"/>
      <c r="V107" s="72">
        <v>2018</v>
      </c>
      <c r="W107" s="588">
        <f t="shared" si="10"/>
        <v>99.2</v>
      </c>
      <c r="X107" s="588">
        <f t="shared" si="11"/>
        <v>404.6</v>
      </c>
      <c r="Y107" s="588">
        <f t="shared" si="12"/>
        <v>109.6</v>
      </c>
      <c r="Z107" s="588">
        <f t="shared" si="13"/>
        <v>235.2</v>
      </c>
    </row>
    <row r="108" spans="1:26">
      <c r="A108" s="72">
        <v>2019</v>
      </c>
      <c r="B108" s="72" t="str">
        <f t="shared" si="20"/>
        <v>令和1</v>
      </c>
      <c r="C108" s="73"/>
      <c r="D108" s="73"/>
      <c r="E108" s="73">
        <v>33384</v>
      </c>
      <c r="F108" s="73">
        <f t="shared" si="6"/>
        <v>32004</v>
      </c>
      <c r="G108" s="73">
        <f t="shared" si="7"/>
        <v>98.7</v>
      </c>
      <c r="H108" s="73">
        <v>1380</v>
      </c>
      <c r="I108" s="73">
        <f t="shared" si="3"/>
        <v>424.6</v>
      </c>
      <c r="J108" s="73"/>
      <c r="K108" s="73">
        <v>4744</v>
      </c>
      <c r="L108" s="73">
        <f t="shared" si="8"/>
        <v>4006</v>
      </c>
      <c r="M108" s="73">
        <f t="shared" si="4"/>
        <v>95.1</v>
      </c>
      <c r="N108" s="73">
        <v>738</v>
      </c>
      <c r="O108" s="73">
        <f t="shared" ref="O108:O110" si="30">IFERROR(ROUND(N108/N$87*100,1),"-")</f>
        <v>225.7</v>
      </c>
      <c r="P108" s="73"/>
      <c r="Q108" s="73">
        <v>477</v>
      </c>
      <c r="R108" s="73">
        <v>38605</v>
      </c>
      <c r="S108" s="73" t="s">
        <v>151</v>
      </c>
      <c r="T108" s="73"/>
      <c r="V108" s="72">
        <v>2019</v>
      </c>
      <c r="W108" s="588">
        <f t="shared" si="10"/>
        <v>98.7</v>
      </c>
      <c r="X108" s="588">
        <f t="shared" si="11"/>
        <v>424.6</v>
      </c>
      <c r="Y108" s="588">
        <f t="shared" si="12"/>
        <v>95.1</v>
      </c>
      <c r="Z108" s="588">
        <f t="shared" si="13"/>
        <v>225.7</v>
      </c>
    </row>
    <row r="109" spans="1:26">
      <c r="A109" s="72">
        <v>2020</v>
      </c>
      <c r="B109" s="72" t="str">
        <f t="shared" ref="B109:B112" si="31">TEXT(DATEVALUE(A109&amp;"/6/1"),"ggge")</f>
        <v>令和2</v>
      </c>
      <c r="C109" s="73"/>
      <c r="D109" s="73"/>
      <c r="E109" s="73">
        <v>33213</v>
      </c>
      <c r="F109" s="73">
        <f t="shared" si="6"/>
        <v>31762</v>
      </c>
      <c r="G109" s="73">
        <f t="shared" si="7"/>
        <v>97.9</v>
      </c>
      <c r="H109" s="73">
        <v>1451</v>
      </c>
      <c r="I109" s="73">
        <f t="shared" si="3"/>
        <v>446.5</v>
      </c>
      <c r="J109" s="73"/>
      <c r="K109" s="73">
        <v>4399</v>
      </c>
      <c r="L109" s="73">
        <f t="shared" si="8"/>
        <v>3756</v>
      </c>
      <c r="M109" s="73">
        <f t="shared" si="4"/>
        <v>89.2</v>
      </c>
      <c r="N109" s="73">
        <v>643</v>
      </c>
      <c r="O109" s="73">
        <f t="shared" si="30"/>
        <v>196.6</v>
      </c>
      <c r="P109" s="73"/>
      <c r="Q109" s="73">
        <v>477</v>
      </c>
      <c r="R109" s="73">
        <v>38089</v>
      </c>
      <c r="S109" s="73" t="s">
        <v>152</v>
      </c>
      <c r="T109" s="73"/>
      <c r="V109" s="72">
        <v>2020</v>
      </c>
      <c r="W109" s="588">
        <f t="shared" ref="W109:W111" si="32">G109</f>
        <v>97.9</v>
      </c>
      <c r="X109" s="588">
        <f t="shared" ref="X109:X111" si="33">I109</f>
        <v>446.5</v>
      </c>
      <c r="Y109" s="588">
        <f t="shared" ref="Y109:Y111" si="34">M109</f>
        <v>89.2</v>
      </c>
      <c r="Z109" s="588">
        <f t="shared" ref="Z109:Z111" si="35">O109</f>
        <v>196.6</v>
      </c>
    </row>
    <row r="110" spans="1:26">
      <c r="A110" s="72">
        <v>2021</v>
      </c>
      <c r="B110" s="72" t="str">
        <f t="shared" si="31"/>
        <v>令和3</v>
      </c>
      <c r="C110" s="73"/>
      <c r="D110" s="73"/>
      <c r="E110" s="73">
        <v>33380</v>
      </c>
      <c r="F110" s="73">
        <f t="shared" si="6"/>
        <v>31759</v>
      </c>
      <c r="G110" s="73">
        <f t="shared" si="7"/>
        <v>97.9</v>
      </c>
      <c r="H110" s="73">
        <v>1621</v>
      </c>
      <c r="I110" s="73">
        <f t="shared" si="3"/>
        <v>498.8</v>
      </c>
      <c r="J110" s="73"/>
      <c r="K110" s="73">
        <v>4488</v>
      </c>
      <c r="L110" s="73">
        <f t="shared" si="8"/>
        <v>3713</v>
      </c>
      <c r="M110" s="73">
        <f t="shared" si="4"/>
        <v>88.2</v>
      </c>
      <c r="N110" s="73">
        <v>775</v>
      </c>
      <c r="O110" s="73">
        <f t="shared" si="30"/>
        <v>237</v>
      </c>
      <c r="P110" s="73"/>
      <c r="Q110" s="73">
        <v>475</v>
      </c>
      <c r="R110" s="73">
        <v>38343</v>
      </c>
      <c r="S110" s="73" t="s">
        <v>152</v>
      </c>
      <c r="T110" s="73"/>
      <c r="V110" s="72">
        <v>2021</v>
      </c>
      <c r="W110" s="588">
        <f t="shared" si="32"/>
        <v>97.9</v>
      </c>
      <c r="X110" s="588">
        <f t="shared" si="33"/>
        <v>498.8</v>
      </c>
      <c r="Y110" s="588">
        <f t="shared" si="34"/>
        <v>88.2</v>
      </c>
      <c r="Z110" s="588">
        <f t="shared" si="35"/>
        <v>237</v>
      </c>
    </row>
    <row r="111" spans="1:26">
      <c r="A111" s="72">
        <v>2022</v>
      </c>
      <c r="B111" s="72" t="str">
        <f t="shared" si="31"/>
        <v>令和4</v>
      </c>
      <c r="C111" s="73"/>
      <c r="D111" s="73"/>
      <c r="E111" s="73">
        <v>33572</v>
      </c>
      <c r="F111" s="73">
        <f t="shared" si="6"/>
        <v>31830</v>
      </c>
      <c r="G111" s="73">
        <f t="shared" ref="G111:G113" si="36">IFERROR(ROUND(F111/F$87*100,1),"-")</f>
        <v>98.1</v>
      </c>
      <c r="H111" s="73">
        <v>1742</v>
      </c>
      <c r="I111" s="73">
        <f t="shared" si="3"/>
        <v>536</v>
      </c>
      <c r="J111" s="73"/>
      <c r="K111" s="73">
        <v>4273</v>
      </c>
      <c r="L111" s="73">
        <f t="shared" si="8"/>
        <v>3623</v>
      </c>
      <c r="M111" s="73">
        <f t="shared" ref="M111:M113" si="37">IFERROR(ROUND(L111/L$87*100,1),"-")</f>
        <v>86</v>
      </c>
      <c r="N111" s="73">
        <v>650</v>
      </c>
      <c r="O111" s="73">
        <f t="shared" ref="O111:O113" si="38">IFERROR(ROUND(N111/N$87*100,1),"-")</f>
        <v>198.8</v>
      </c>
      <c r="P111" s="73"/>
      <c r="Q111" s="73">
        <v>477</v>
      </c>
      <c r="R111" s="73">
        <v>38322</v>
      </c>
      <c r="S111" s="73" t="s">
        <v>152</v>
      </c>
      <c r="T111" s="73"/>
      <c r="V111" s="72">
        <v>2022</v>
      </c>
      <c r="W111" s="588">
        <f t="shared" si="32"/>
        <v>98.1</v>
      </c>
      <c r="X111" s="588">
        <f t="shared" si="33"/>
        <v>536</v>
      </c>
      <c r="Y111" s="588">
        <f t="shared" si="34"/>
        <v>86</v>
      </c>
      <c r="Z111" s="588">
        <f t="shared" si="35"/>
        <v>198.8</v>
      </c>
    </row>
    <row r="112" spans="1:26">
      <c r="A112" s="72">
        <v>2023</v>
      </c>
      <c r="B112" s="72" t="str">
        <f t="shared" si="31"/>
        <v>令和5</v>
      </c>
      <c r="C112" s="73"/>
      <c r="D112" s="73"/>
      <c r="E112" s="73">
        <v>33749</v>
      </c>
      <c r="F112" s="73">
        <v>31857</v>
      </c>
      <c r="G112" s="73">
        <f t="shared" si="36"/>
        <v>98.2</v>
      </c>
      <c r="H112" s="73">
        <v>1892</v>
      </c>
      <c r="I112" s="73">
        <v>582.20000000000005</v>
      </c>
      <c r="J112" s="73"/>
      <c r="K112" s="73">
        <v>4303</v>
      </c>
      <c r="L112" s="73">
        <v>3632</v>
      </c>
      <c r="M112" s="73">
        <f t="shared" si="37"/>
        <v>86.2</v>
      </c>
      <c r="N112" s="73">
        <v>671</v>
      </c>
      <c r="O112" s="73">
        <f t="shared" si="38"/>
        <v>205.2</v>
      </c>
      <c r="P112" s="73"/>
      <c r="Q112" s="73">
        <v>476</v>
      </c>
      <c r="R112" s="73">
        <v>38528</v>
      </c>
      <c r="S112" s="73" t="s">
        <v>152</v>
      </c>
      <c r="T112" s="73"/>
      <c r="V112" s="72">
        <v>2023</v>
      </c>
      <c r="W112" s="588">
        <f>G112</f>
        <v>98.2</v>
      </c>
      <c r="X112" s="588">
        <f t="shared" ref="X112" si="39">I112</f>
        <v>582.20000000000005</v>
      </c>
      <c r="Y112" s="588">
        <f t="shared" ref="Y112" si="40">M112</f>
        <v>86.2</v>
      </c>
      <c r="Z112" s="588">
        <f t="shared" ref="Z112" si="41">O112</f>
        <v>205.2</v>
      </c>
    </row>
    <row r="113" spans="1:26">
      <c r="A113" s="72">
        <v>2024</v>
      </c>
      <c r="B113" s="72" t="str">
        <f t="shared" ref="B113" si="42">TEXT(DATEVALUE(A113&amp;"/6/1"),"ggge")</f>
        <v>令和6</v>
      </c>
      <c r="C113" s="73"/>
      <c r="D113" s="73"/>
      <c r="E113" s="1143">
        <v>33939</v>
      </c>
      <c r="F113" s="1143">
        <v>31918</v>
      </c>
      <c r="G113" s="73">
        <f t="shared" si="36"/>
        <v>98.4</v>
      </c>
      <c r="H113" s="1143">
        <v>2021</v>
      </c>
      <c r="I113" s="1143">
        <v>621.79999999999995</v>
      </c>
      <c r="J113" s="1143"/>
      <c r="K113" s="1143">
        <v>4233</v>
      </c>
      <c r="L113" s="1143">
        <v>3515</v>
      </c>
      <c r="M113" s="1143">
        <f t="shared" si="37"/>
        <v>83.5</v>
      </c>
      <c r="N113" s="1143">
        <v>718</v>
      </c>
      <c r="O113" s="1143">
        <f t="shared" si="38"/>
        <v>219.6</v>
      </c>
      <c r="P113" s="1143"/>
      <c r="Q113" s="1143">
        <v>476</v>
      </c>
      <c r="R113" s="1143">
        <v>38648</v>
      </c>
      <c r="S113" s="1143" t="s">
        <v>152</v>
      </c>
      <c r="T113" s="73"/>
      <c r="V113" s="72">
        <v>2024</v>
      </c>
      <c r="W113" s="588">
        <f>G113</f>
        <v>98.4</v>
      </c>
      <c r="X113" s="588">
        <f t="shared" ref="X113" si="43">I113</f>
        <v>621.79999999999995</v>
      </c>
      <c r="Y113" s="588">
        <f t="shared" ref="Y113" si="44">M113</f>
        <v>83.5</v>
      </c>
      <c r="Z113" s="588">
        <f t="shared" ref="Z113" si="45">O113</f>
        <v>219.6</v>
      </c>
    </row>
    <row r="114" spans="1:26">
      <c r="A114" s="72"/>
      <c r="B114" s="72"/>
      <c r="C114" s="73"/>
      <c r="D114" s="73"/>
      <c r="E114" s="73"/>
      <c r="F114" s="73"/>
      <c r="G114" s="73"/>
      <c r="H114" s="73"/>
      <c r="I114" s="73"/>
      <c r="J114" s="73"/>
      <c r="K114" s="73"/>
      <c r="L114" s="73"/>
      <c r="M114" s="73"/>
      <c r="N114" s="73"/>
      <c r="O114" s="73"/>
      <c r="P114" s="73"/>
      <c r="Q114" s="73"/>
      <c r="R114" s="73"/>
      <c r="S114" s="73"/>
      <c r="T114" s="73"/>
      <c r="W114" s="588"/>
      <c r="X114" s="588"/>
      <c r="Y114" s="588"/>
      <c r="Z114" s="588"/>
    </row>
    <row r="115" spans="1:26">
      <c r="A115" s="74"/>
      <c r="B115" s="74"/>
      <c r="C115" s="1201"/>
      <c r="D115" s="1201"/>
      <c r="E115" s="1201"/>
      <c r="F115" s="1201"/>
      <c r="G115" s="1201"/>
      <c r="H115" s="1201"/>
      <c r="I115" s="1201"/>
      <c r="J115" s="1201"/>
      <c r="K115" s="1201"/>
      <c r="L115" s="1201"/>
      <c r="M115" s="1201"/>
      <c r="N115" s="1201"/>
      <c r="O115" s="1201"/>
      <c r="P115" s="1201"/>
      <c r="Q115" s="1201"/>
      <c r="R115" s="1201"/>
      <c r="S115" s="1201"/>
      <c r="T115" s="1201"/>
      <c r="W115" s="588"/>
      <c r="X115" s="588"/>
      <c r="Y115" s="588"/>
      <c r="Z115" s="588"/>
    </row>
    <row r="116" spans="1:26">
      <c r="E116" s="39" t="s">
        <v>153</v>
      </c>
    </row>
    <row r="117" spans="1:26">
      <c r="A117" s="39">
        <v>1</v>
      </c>
      <c r="B117" s="39">
        <v>2</v>
      </c>
      <c r="C117" s="39">
        <v>3</v>
      </c>
      <c r="D117" s="39">
        <v>4</v>
      </c>
      <c r="E117" s="39">
        <v>5</v>
      </c>
      <c r="F117" s="39">
        <v>6</v>
      </c>
      <c r="G117" s="39">
        <v>7</v>
      </c>
      <c r="H117" s="39">
        <v>8</v>
      </c>
      <c r="I117" s="39">
        <v>9</v>
      </c>
      <c r="J117" s="39">
        <v>10</v>
      </c>
      <c r="K117" s="39">
        <v>11</v>
      </c>
      <c r="L117" s="39">
        <v>12</v>
      </c>
      <c r="M117" s="39">
        <v>13</v>
      </c>
      <c r="N117" s="39">
        <v>14</v>
      </c>
      <c r="O117" s="39">
        <v>15</v>
      </c>
      <c r="P117" s="39">
        <v>16</v>
      </c>
      <c r="Q117" s="39">
        <v>17</v>
      </c>
      <c r="R117" s="39">
        <v>18</v>
      </c>
      <c r="S117" s="39">
        <v>19</v>
      </c>
      <c r="T117" s="39">
        <v>18</v>
      </c>
    </row>
    <row r="119" spans="1:26">
      <c r="D119" s="966">
        <v>2024</v>
      </c>
      <c r="E119" s="586" t="s">
        <v>154</v>
      </c>
      <c r="F119" s="586" t="s">
        <v>155</v>
      </c>
    </row>
    <row r="120" spans="1:26">
      <c r="D120" s="967" t="s">
        <v>156</v>
      </c>
      <c r="E120" s="587">
        <f>E122+E124+E126</f>
        <v>35909</v>
      </c>
      <c r="F120" s="581">
        <f>E120/SUM(E120:E121)</f>
        <v>0.9291295797971435</v>
      </c>
      <c r="I120" s="39" t="str">
        <f>D120&amp;CHAR(10)&amp;TEXT(E120+E121,"##,000人")</f>
        <v>会員総数
38,648人</v>
      </c>
    </row>
    <row r="121" spans="1:26">
      <c r="D121" s="526" t="s">
        <v>157</v>
      </c>
      <c r="E121" s="587">
        <f>E123+E125</f>
        <v>2739</v>
      </c>
      <c r="F121" s="581">
        <f>E121/SUM(E120:E121)</f>
        <v>7.0870420202856554E-2</v>
      </c>
      <c r="I121" s="39" t="str">
        <f>TEXT(F121,"0.0%")&amp;CHAR(10)&amp;TEXT(E121,"##,000人")</f>
        <v>7.1%
2,739人</v>
      </c>
    </row>
    <row r="122" spans="1:26">
      <c r="C122" s="39">
        <v>5</v>
      </c>
      <c r="D122" s="526" t="s">
        <v>125</v>
      </c>
      <c r="E122" s="587">
        <f>INDEX($A$3:$S$116,MATCH($D$119,$A$3:$A$116,0),C122)-E123</f>
        <v>31918</v>
      </c>
      <c r="F122" s="581">
        <f>E122/SUM(E122:E123)</f>
        <v>0.94045198738913938</v>
      </c>
      <c r="I122" s="39" t="str">
        <f>D122&amp;CHAR(10)&amp;TEXT(E122+E123,"##,000人")</f>
        <v>正会員
33,939人</v>
      </c>
    </row>
    <row r="123" spans="1:26">
      <c r="C123" s="39">
        <v>8</v>
      </c>
      <c r="D123" s="526" t="s">
        <v>128</v>
      </c>
      <c r="E123" s="587">
        <f t="shared" ref="E123:E126" si="46">INDEX($A$3:$S$116,MATCH($D$119,$A$3:$A$116,0),C123)</f>
        <v>2021</v>
      </c>
      <c r="F123" s="581">
        <f>E123/SUM(E122:E123)</f>
        <v>5.9548012610860665E-2</v>
      </c>
      <c r="I123" s="39" t="str">
        <f>TEXT(F123,"0.0%")&amp;CHAR(10)&amp;TEXT(E123,"##,000人")</f>
        <v>6.0%
2,021人</v>
      </c>
    </row>
    <row r="124" spans="1:26">
      <c r="C124" s="39">
        <v>11</v>
      </c>
      <c r="D124" s="526" t="s">
        <v>158</v>
      </c>
      <c r="E124" s="587">
        <f>INDEX($A$3:$S$116,MATCH($D$119,$A$3:$A$116,0),C124)-E125</f>
        <v>3515</v>
      </c>
      <c r="F124" s="581">
        <f>E124/SUM(E124:E125)</f>
        <v>0.830380344909048</v>
      </c>
      <c r="I124" s="39" t="str">
        <f>D124&amp;CHAR(10)&amp;TEXT(E124+E125,"##,000人")</f>
        <v>学生会員
4,233人</v>
      </c>
    </row>
    <row r="125" spans="1:26">
      <c r="C125" s="39">
        <v>14</v>
      </c>
      <c r="D125" s="526" t="s">
        <v>159</v>
      </c>
      <c r="E125" s="587">
        <f t="shared" si="46"/>
        <v>718</v>
      </c>
      <c r="F125" s="581">
        <f>E125/SUM(E124:E125)</f>
        <v>0.16961965509095203</v>
      </c>
      <c r="I125" s="39" t="str">
        <f>TEXT(F125,"0.0%")&amp;CHAR(10)&amp;TEXT(E125,"##,000人")</f>
        <v>17.0%
718人</v>
      </c>
    </row>
    <row r="126" spans="1:26">
      <c r="C126" s="39">
        <v>17</v>
      </c>
      <c r="D126" s="39" t="s">
        <v>160</v>
      </c>
      <c r="E126" s="587">
        <f t="shared" si="46"/>
        <v>476</v>
      </c>
      <c r="F126" s="581"/>
    </row>
    <row r="128" spans="1:26">
      <c r="D128" s="39" t="s">
        <v>161</v>
      </c>
    </row>
    <row r="130" spans="4:4">
      <c r="D130" s="39" t="s">
        <v>153</v>
      </c>
    </row>
    <row r="131" spans="4:4">
      <c r="D131" s="39" t="s">
        <v>162</v>
      </c>
    </row>
  </sheetData>
  <phoneticPr fontId="6"/>
  <hyperlinks>
    <hyperlink ref="S1" location="INDEX!A1" display="INDEXに戻る" xr:uid="{00000000-0004-0000-0300-0000000000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2A6B-FCCE-4661-87F3-FC88C7C0B3A1}">
  <dimension ref="A1:E38"/>
  <sheetViews>
    <sheetView workbookViewId="0">
      <pane xSplit="2" ySplit="2" topLeftCell="C24" activePane="bottomRight" state="frozen"/>
      <selection activeCell="F1" sqref="F1"/>
      <selection pane="topRight" activeCell="F1" sqref="F1"/>
      <selection pane="bottomLeft" activeCell="F1" sqref="F1"/>
      <selection pane="bottomRight" activeCell="A29" sqref="A29"/>
    </sheetView>
  </sheetViews>
  <sheetFormatPr defaultColWidth="9" defaultRowHeight="15"/>
  <cols>
    <col min="1" max="1" width="9.75" style="39" bestFit="1" customWidth="1"/>
    <col min="2" max="2" width="12.625" style="39" customWidth="1"/>
    <col min="3" max="3" width="40.625" style="39" customWidth="1"/>
    <col min="4" max="4" width="60.625" style="39" customWidth="1"/>
    <col min="5" max="5" width="50.625" style="39" customWidth="1"/>
    <col min="6" max="16384" width="9" style="39"/>
  </cols>
  <sheetData>
    <row r="1" spans="1:5">
      <c r="E1" s="367" t="s">
        <v>119</v>
      </c>
    </row>
    <row r="2" spans="1:5">
      <c r="A2" s="560" t="s">
        <v>10715</v>
      </c>
      <c r="B2" s="560" t="s">
        <v>10716</v>
      </c>
      <c r="C2" s="560" t="s">
        <v>10717</v>
      </c>
      <c r="D2" s="560" t="s">
        <v>10718</v>
      </c>
      <c r="E2" s="560" t="s">
        <v>10719</v>
      </c>
    </row>
    <row r="3" spans="1:5" ht="54" customHeight="1">
      <c r="A3" s="1007" t="s">
        <v>10720</v>
      </c>
      <c r="B3" s="1007" t="s">
        <v>10721</v>
      </c>
      <c r="C3" s="1007" t="s">
        <v>10722</v>
      </c>
      <c r="D3" s="1007" t="s">
        <v>10723</v>
      </c>
      <c r="E3" s="1007" t="s">
        <v>10724</v>
      </c>
    </row>
    <row r="4" spans="1:5" ht="108" customHeight="1">
      <c r="A4" s="1008" t="s">
        <v>10725</v>
      </c>
      <c r="B4" s="1008" t="s">
        <v>10726</v>
      </c>
      <c r="C4" s="1008" t="s">
        <v>10727</v>
      </c>
      <c r="D4" s="1008" t="s">
        <v>10728</v>
      </c>
      <c r="E4" s="1008" t="s">
        <v>10729</v>
      </c>
    </row>
    <row r="5" spans="1:5" ht="36" customHeight="1">
      <c r="A5" s="1008" t="s">
        <v>10730</v>
      </c>
      <c r="B5" s="1008" t="s">
        <v>9467</v>
      </c>
      <c r="C5" s="1008" t="s">
        <v>10731</v>
      </c>
      <c r="D5" s="1008" t="s">
        <v>10732</v>
      </c>
      <c r="E5" s="1008" t="s">
        <v>10733</v>
      </c>
    </row>
    <row r="6" spans="1:5" ht="54" customHeight="1">
      <c r="A6" s="1008" t="s">
        <v>10734</v>
      </c>
      <c r="B6" s="1008" t="s">
        <v>10735</v>
      </c>
      <c r="C6" s="1008" t="s">
        <v>10736</v>
      </c>
      <c r="D6" s="1008" t="s">
        <v>10737</v>
      </c>
      <c r="E6" s="1008" t="s">
        <v>10738</v>
      </c>
    </row>
    <row r="7" spans="1:5" ht="54" customHeight="1">
      <c r="A7" s="1008" t="s">
        <v>10739</v>
      </c>
      <c r="B7" s="1008" t="s">
        <v>10740</v>
      </c>
      <c r="C7" s="1008" t="s">
        <v>10741</v>
      </c>
      <c r="D7" s="1008" t="s">
        <v>10742</v>
      </c>
      <c r="E7" s="1008" t="s">
        <v>10743</v>
      </c>
    </row>
    <row r="8" spans="1:5" ht="108" customHeight="1">
      <c r="A8" s="1008" t="s">
        <v>10744</v>
      </c>
      <c r="B8" s="1008" t="s">
        <v>10745</v>
      </c>
      <c r="C8" s="1008" t="s">
        <v>10746</v>
      </c>
      <c r="D8" s="1008" t="s">
        <v>10747</v>
      </c>
      <c r="E8" s="1008" t="s">
        <v>10748</v>
      </c>
    </row>
    <row r="9" spans="1:5" ht="90" customHeight="1">
      <c r="A9" s="1008" t="s">
        <v>10749</v>
      </c>
      <c r="B9" s="1008" t="s">
        <v>10750</v>
      </c>
      <c r="C9" s="1008" t="s">
        <v>10751</v>
      </c>
      <c r="D9" s="1008" t="s">
        <v>10752</v>
      </c>
      <c r="E9" s="1008" t="s">
        <v>10753</v>
      </c>
    </row>
    <row r="10" spans="1:5" ht="90" customHeight="1">
      <c r="A10" s="1008" t="s">
        <v>10754</v>
      </c>
      <c r="B10" s="1008" t="s">
        <v>9471</v>
      </c>
      <c r="C10" s="1008" t="s">
        <v>10751</v>
      </c>
      <c r="D10" s="1008" t="s">
        <v>10755</v>
      </c>
      <c r="E10" s="1008" t="s">
        <v>10756</v>
      </c>
    </row>
    <row r="11" spans="1:5" ht="108" customHeight="1">
      <c r="A11" s="1008" t="s">
        <v>10757</v>
      </c>
      <c r="B11" s="1008" t="s">
        <v>9576</v>
      </c>
      <c r="C11" s="1008" t="s">
        <v>10758</v>
      </c>
      <c r="D11" s="1008" t="s">
        <v>10759</v>
      </c>
      <c r="E11" s="1008" t="s">
        <v>10760</v>
      </c>
    </row>
    <row r="12" spans="1:5" ht="90" customHeight="1">
      <c r="A12" s="1008" t="s">
        <v>10761</v>
      </c>
      <c r="B12" s="1008" t="s">
        <v>9528</v>
      </c>
      <c r="C12" s="1008" t="s">
        <v>10762</v>
      </c>
      <c r="D12" s="1008" t="s">
        <v>10763</v>
      </c>
      <c r="E12" s="1008" t="s">
        <v>10764</v>
      </c>
    </row>
    <row r="13" spans="1:5" ht="36" customHeight="1">
      <c r="A13" s="1008" t="s">
        <v>10765</v>
      </c>
      <c r="B13" s="1008" t="s">
        <v>9500</v>
      </c>
      <c r="C13" s="1008" t="s">
        <v>10766</v>
      </c>
      <c r="D13" s="1008" t="s">
        <v>10767</v>
      </c>
      <c r="E13" s="1008" t="s">
        <v>10768</v>
      </c>
    </row>
    <row r="14" spans="1:5" ht="90" customHeight="1">
      <c r="A14" s="1008" t="s">
        <v>10769</v>
      </c>
      <c r="B14" s="1008" t="s">
        <v>9735</v>
      </c>
      <c r="C14" s="1008"/>
      <c r="D14" s="1008"/>
      <c r="E14" s="1008" t="s">
        <v>10770</v>
      </c>
    </row>
    <row r="15" spans="1:5" ht="72" customHeight="1">
      <c r="A15" s="1008" t="s">
        <v>10771</v>
      </c>
      <c r="B15" s="1008" t="s">
        <v>9480</v>
      </c>
      <c r="C15" s="1008" t="s">
        <v>10772</v>
      </c>
      <c r="D15" s="1008" t="s">
        <v>10773</v>
      </c>
      <c r="E15" s="1008" t="s">
        <v>10774</v>
      </c>
    </row>
    <row r="16" spans="1:5" ht="36" customHeight="1">
      <c r="A16" s="1008" t="s">
        <v>10775</v>
      </c>
      <c r="B16" s="1008" t="s">
        <v>10776</v>
      </c>
      <c r="C16" s="1008"/>
      <c r="D16" s="1008"/>
      <c r="E16" s="1008" t="s">
        <v>10777</v>
      </c>
    </row>
    <row r="17" spans="1:5" ht="36" customHeight="1">
      <c r="A17" s="1008" t="s">
        <v>10778</v>
      </c>
      <c r="B17" s="1008" t="s">
        <v>9625</v>
      </c>
      <c r="C17" s="1008" t="s">
        <v>10712</v>
      </c>
      <c r="D17" s="1008" t="s">
        <v>10779</v>
      </c>
      <c r="E17" s="1008" t="s">
        <v>10780</v>
      </c>
    </row>
    <row r="18" spans="1:5" ht="198" customHeight="1">
      <c r="A18" s="1008" t="s">
        <v>10781</v>
      </c>
      <c r="B18" s="1008" t="s">
        <v>10782</v>
      </c>
      <c r="C18" s="1008"/>
      <c r="D18" s="1008" t="s">
        <v>10783</v>
      </c>
      <c r="E18" s="1008" t="s">
        <v>10784</v>
      </c>
    </row>
    <row r="19" spans="1:5" ht="126" customHeight="1">
      <c r="A19" s="1008" t="s">
        <v>10785</v>
      </c>
      <c r="B19" s="1008" t="s">
        <v>9759</v>
      </c>
      <c r="C19" s="1008"/>
      <c r="D19" s="1008"/>
      <c r="E19" s="1008" t="s">
        <v>10786</v>
      </c>
    </row>
    <row r="20" spans="1:5" ht="36" customHeight="1">
      <c r="A20" s="1008" t="s">
        <v>10787</v>
      </c>
      <c r="B20" s="1008" t="s">
        <v>10788</v>
      </c>
      <c r="C20" s="1008" t="s">
        <v>10789</v>
      </c>
      <c r="D20" s="1008" t="s">
        <v>10790</v>
      </c>
      <c r="E20" s="1008" t="s">
        <v>10791</v>
      </c>
    </row>
    <row r="21" spans="1:5" ht="90" customHeight="1">
      <c r="A21" s="1008" t="s">
        <v>10792</v>
      </c>
      <c r="B21" s="1008" t="s">
        <v>9474</v>
      </c>
      <c r="C21" s="1008" t="s">
        <v>10793</v>
      </c>
      <c r="D21" s="1008" t="s">
        <v>10794</v>
      </c>
      <c r="E21" s="1008" t="s">
        <v>10795</v>
      </c>
    </row>
    <row r="22" spans="1:5" ht="90" customHeight="1">
      <c r="A22" s="1008" t="s">
        <v>10796</v>
      </c>
      <c r="B22" s="1008" t="s">
        <v>10797</v>
      </c>
      <c r="C22" s="1008" t="s">
        <v>10798</v>
      </c>
      <c r="D22" s="1008" t="s">
        <v>10799</v>
      </c>
      <c r="E22" s="1008" t="s">
        <v>10800</v>
      </c>
    </row>
    <row r="23" spans="1:5" ht="240">
      <c r="A23" s="1008" t="s">
        <v>10801</v>
      </c>
      <c r="B23" s="1008" t="s">
        <v>10802</v>
      </c>
      <c r="C23" s="1008" t="s">
        <v>10803</v>
      </c>
      <c r="D23" s="1008" t="s">
        <v>10804</v>
      </c>
      <c r="E23" s="1008" t="s">
        <v>13371</v>
      </c>
    </row>
    <row r="24" spans="1:5" ht="324" customHeight="1">
      <c r="A24" s="1008" t="s">
        <v>10805</v>
      </c>
      <c r="B24" s="1008" t="s">
        <v>10806</v>
      </c>
      <c r="C24" s="1008" t="s">
        <v>10807</v>
      </c>
      <c r="D24" s="1008" t="s">
        <v>10808</v>
      </c>
      <c r="E24" s="1008" t="s">
        <v>13372</v>
      </c>
    </row>
    <row r="25" spans="1:5" ht="162" customHeight="1">
      <c r="A25" s="1008" t="s">
        <v>10809</v>
      </c>
      <c r="B25" s="1008" t="s">
        <v>10810</v>
      </c>
      <c r="C25" s="1008" t="s">
        <v>10811</v>
      </c>
      <c r="D25" s="1008" t="s">
        <v>10812</v>
      </c>
      <c r="E25" s="1008" t="s">
        <v>13373</v>
      </c>
    </row>
    <row r="26" spans="1:5" ht="90" customHeight="1">
      <c r="A26" s="1008" t="s">
        <v>10813</v>
      </c>
      <c r="B26" s="1008" t="s">
        <v>10814</v>
      </c>
      <c r="C26" s="1008" t="s">
        <v>10815</v>
      </c>
      <c r="D26" s="1008"/>
      <c r="E26" s="1008" t="s">
        <v>13374</v>
      </c>
    </row>
    <row r="27" spans="1:5" ht="60">
      <c r="A27" s="1009" t="s">
        <v>10816</v>
      </c>
      <c r="B27" s="1009" t="s">
        <v>528</v>
      </c>
      <c r="C27" s="1009" t="s">
        <v>10817</v>
      </c>
      <c r="D27" s="1009" t="s">
        <v>10818</v>
      </c>
      <c r="E27" s="1009" t="s">
        <v>11560</v>
      </c>
    </row>
    <row r="28" spans="1:5" ht="180" customHeight="1">
      <c r="A28" s="1009" t="s">
        <v>11558</v>
      </c>
      <c r="B28" s="1009" t="s">
        <v>11559</v>
      </c>
      <c r="C28" s="1009" t="s">
        <v>11561</v>
      </c>
      <c r="D28" s="1009" t="s">
        <v>11562</v>
      </c>
      <c r="E28" s="1009" t="s">
        <v>13375</v>
      </c>
    </row>
    <row r="29" spans="1:5" ht="30">
      <c r="A29" s="1009" t="s">
        <v>12838</v>
      </c>
      <c r="B29" s="1009" t="s">
        <v>12839</v>
      </c>
      <c r="C29" s="1009" t="s">
        <v>12840</v>
      </c>
      <c r="D29" s="1009" t="s">
        <v>12841</v>
      </c>
      <c r="E29" s="1009" t="s">
        <v>13370</v>
      </c>
    </row>
    <row r="32" spans="1:5">
      <c r="A32" s="39" t="s">
        <v>10713</v>
      </c>
    </row>
    <row r="33" spans="1:1">
      <c r="A33" s="39" t="s">
        <v>10819</v>
      </c>
    </row>
    <row r="34" spans="1:1">
      <c r="A34" s="39" t="s">
        <v>10820</v>
      </c>
    </row>
    <row r="36" spans="1:1">
      <c r="A36" s="39" t="s">
        <v>10821</v>
      </c>
    </row>
    <row r="37" spans="1:1">
      <c r="A37" s="39" t="s">
        <v>10822</v>
      </c>
    </row>
    <row r="38" spans="1:1">
      <c r="A38" s="39" t="s">
        <v>10823</v>
      </c>
    </row>
  </sheetData>
  <phoneticPr fontId="6"/>
  <hyperlinks>
    <hyperlink ref="E1" location="INDEX!A1" display="INDEXに戻る" xr:uid="{FA97A086-9D23-454D-918F-9206407EC4F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59"/>
  <sheetViews>
    <sheetView zoomScaleNormal="100" workbookViewId="0"/>
  </sheetViews>
  <sheetFormatPr defaultColWidth="9" defaultRowHeight="15"/>
  <cols>
    <col min="1" max="1" width="8.625" style="94" bestFit="1" customWidth="1"/>
    <col min="2" max="2" width="8.625" style="94" customWidth="1"/>
    <col min="3" max="14" width="12.625" style="94" customWidth="1"/>
    <col min="15" max="15" width="7.25" style="94" bestFit="1" customWidth="1"/>
    <col min="16" max="16" width="9" style="94"/>
    <col min="17" max="17" width="8" style="94" bestFit="1" customWidth="1"/>
    <col min="18" max="18" width="11.125" style="94" bestFit="1" customWidth="1"/>
    <col min="19" max="19" width="10.125" style="94" bestFit="1" customWidth="1"/>
    <col min="20" max="16384" width="9" style="94"/>
  </cols>
  <sheetData>
    <row r="1" spans="1:30">
      <c r="A1" s="83" t="s">
        <v>10840</v>
      </c>
      <c r="B1" s="83"/>
      <c r="C1" s="2"/>
      <c r="D1" s="1"/>
      <c r="E1" s="1"/>
      <c r="F1" s="84" t="s">
        <v>163</v>
      </c>
      <c r="G1" s="2"/>
      <c r="H1" s="2"/>
      <c r="I1" s="2"/>
      <c r="J1" s="2"/>
      <c r="K1" s="2"/>
      <c r="L1" s="2"/>
      <c r="M1" s="2"/>
      <c r="N1" s="367" t="s">
        <v>119</v>
      </c>
      <c r="O1" s="2"/>
    </row>
    <row r="2" spans="1:30" ht="13.5" customHeight="1">
      <c r="A2" s="2"/>
      <c r="B2" s="2"/>
      <c r="C2" s="85"/>
      <c r="D2" s="86"/>
      <c r="E2" s="86"/>
      <c r="F2" s="86"/>
      <c r="G2" s="86"/>
      <c r="H2" s="2"/>
      <c r="I2" s="2"/>
      <c r="J2" s="2"/>
      <c r="K2" s="2"/>
      <c r="L2" s="2"/>
      <c r="M2" s="2"/>
      <c r="N2" s="2"/>
      <c r="O2" s="83"/>
    </row>
    <row r="3" spans="1:30" s="97" customFormat="1">
      <c r="A3" s="87"/>
      <c r="B3" s="87"/>
      <c r="C3" s="95" t="s">
        <v>164</v>
      </c>
      <c r="D3" s="95" t="s">
        <v>165</v>
      </c>
      <c r="E3" s="95" t="s">
        <v>166</v>
      </c>
      <c r="F3" s="95" t="s">
        <v>167</v>
      </c>
      <c r="G3" s="95" t="s">
        <v>168</v>
      </c>
      <c r="H3" s="95" t="s">
        <v>169</v>
      </c>
      <c r="I3" s="95" t="s">
        <v>170</v>
      </c>
      <c r="J3" s="95" t="s">
        <v>171</v>
      </c>
      <c r="K3" s="95" t="s">
        <v>172</v>
      </c>
      <c r="L3" s="95" t="s">
        <v>173</v>
      </c>
      <c r="M3" s="95" t="s">
        <v>174</v>
      </c>
      <c r="N3" s="95" t="s">
        <v>175</v>
      </c>
      <c r="O3" s="83" t="s">
        <v>176</v>
      </c>
      <c r="R3" s="275"/>
      <c r="S3" s="95" t="s">
        <v>164</v>
      </c>
      <c r="T3" s="95" t="s">
        <v>165</v>
      </c>
      <c r="U3" s="95" t="s">
        <v>166</v>
      </c>
      <c r="V3" s="95" t="s">
        <v>167</v>
      </c>
      <c r="W3" s="95" t="s">
        <v>168</v>
      </c>
      <c r="X3" s="95" t="s">
        <v>169</v>
      </c>
      <c r="Y3" s="95" t="s">
        <v>170</v>
      </c>
      <c r="Z3" s="95" t="s">
        <v>171</v>
      </c>
      <c r="AA3" s="95" t="s">
        <v>172</v>
      </c>
      <c r="AB3" s="95" t="s">
        <v>173</v>
      </c>
      <c r="AC3" s="95" t="s">
        <v>174</v>
      </c>
      <c r="AD3" s="95" t="s">
        <v>133</v>
      </c>
    </row>
    <row r="4" spans="1:30">
      <c r="A4" s="88">
        <v>2001</v>
      </c>
      <c r="B4" s="88" t="str">
        <f t="shared" ref="B4:B22" si="0">TEXT(DATEVALUE(A4&amp;"/6/1"),"ggge")</f>
        <v>平成13</v>
      </c>
      <c r="C4" s="89">
        <v>388</v>
      </c>
      <c r="D4" s="89">
        <v>3223</v>
      </c>
      <c r="E4" s="89">
        <v>4091</v>
      </c>
      <c r="F4" s="89">
        <v>3722</v>
      </c>
      <c r="G4" s="89">
        <v>4242</v>
      </c>
      <c r="H4" s="89">
        <v>4894</v>
      </c>
      <c r="I4" s="89">
        <v>5801</v>
      </c>
      <c r="J4" s="89">
        <v>3570</v>
      </c>
      <c r="K4" s="89">
        <v>2094</v>
      </c>
      <c r="L4" s="89">
        <v>1141</v>
      </c>
      <c r="M4" s="89">
        <v>1382</v>
      </c>
      <c r="N4" s="89">
        <f t="shared" ref="N4:N15" si="1">SUM(C4:M4)</f>
        <v>34548</v>
      </c>
      <c r="O4" s="83" t="s">
        <v>177</v>
      </c>
      <c r="R4" s="965">
        <v>2024</v>
      </c>
      <c r="S4" s="276" cm="1">
        <f t="array" ref="S4">_xlfn.XLOOKUP($R4,$A$4:$A$29,_xlfn.XLOOKUP(S$3,$C$3:$M$3,$C$4:$M$29))</f>
        <v>582</v>
      </c>
      <c r="T4" s="276" cm="1">
        <f t="array" ref="T4">_xlfn.XLOOKUP($R4,$A$4:$A$29,_xlfn.XLOOKUP(T$3,$C$3:$M$3,$C$4:$M$29))</f>
        <v>2994</v>
      </c>
      <c r="U4" s="276" cm="1">
        <f t="array" ref="U4">_xlfn.XLOOKUP($R4,$A$4:$A$29,_xlfn.XLOOKUP(U$3,$C$3:$M$3,$C$4:$M$29))</f>
        <v>3008</v>
      </c>
      <c r="V4" s="276" cm="1">
        <f t="array" ref="V4">_xlfn.XLOOKUP($R4,$A$4:$A$29,_xlfn.XLOOKUP(V$3,$C$3:$M$3,$C$4:$M$29))</f>
        <v>2551</v>
      </c>
      <c r="W4" s="276" cm="1">
        <f t="array" ref="W4">_xlfn.XLOOKUP($R4,$A$4:$A$29,_xlfn.XLOOKUP(W$3,$C$3:$M$3,$C$4:$M$29))</f>
        <v>2668</v>
      </c>
      <c r="X4" s="276" cm="1">
        <f t="array" ref="X4">_xlfn.XLOOKUP($R4,$A$4:$A$29,_xlfn.XLOOKUP(X$3,$C$3:$M$3,$C$4:$M$29))</f>
        <v>3341</v>
      </c>
      <c r="Y4" s="276" cm="1">
        <f t="array" ref="Y4">_xlfn.XLOOKUP($R4,$A$4:$A$29,_xlfn.XLOOKUP(Y$3,$C$3:$M$3,$C$4:$M$29))</f>
        <v>4861</v>
      </c>
      <c r="Z4" s="276" cm="1">
        <f t="array" ref="Z4">_xlfn.XLOOKUP($R4,$A$4:$A$29,_xlfn.XLOOKUP(Z$3,$C$3:$M$3,$C$4:$M$29))</f>
        <v>4920</v>
      </c>
      <c r="AA4" s="276" cm="1">
        <f t="array" ref="AA4">_xlfn.XLOOKUP($R4,$A$4:$A$29,_xlfn.XLOOKUP(AA$3,$C$3:$M$3,$C$4:$M$29))</f>
        <v>3318</v>
      </c>
      <c r="AB4" s="276" cm="1">
        <f t="array" ref="AB4">_xlfn.XLOOKUP($R4,$A$4:$A$29,_xlfn.XLOOKUP(AB$3,$C$3:$M$3,$C$4:$M$29))</f>
        <v>2222</v>
      </c>
      <c r="AC4" s="276" cm="1">
        <f t="array" ref="AC4">_xlfn.XLOOKUP($R4,$A$4:$A$29,_xlfn.XLOOKUP(AC$3,$C$3:$M$3,$C$4:$M$29))</f>
        <v>2796</v>
      </c>
      <c r="AD4" s="276">
        <f>SUM(S4:AC4)</f>
        <v>33261</v>
      </c>
    </row>
    <row r="5" spans="1:30">
      <c r="A5" s="90">
        <v>2002</v>
      </c>
      <c r="B5" s="90" t="str">
        <f t="shared" si="0"/>
        <v>平成14</v>
      </c>
      <c r="C5" s="91">
        <v>371</v>
      </c>
      <c r="D5" s="91">
        <v>2954</v>
      </c>
      <c r="E5" s="91">
        <v>3928</v>
      </c>
      <c r="F5" s="91">
        <v>3824</v>
      </c>
      <c r="G5" s="91">
        <v>4122</v>
      </c>
      <c r="H5" s="91">
        <v>4491</v>
      </c>
      <c r="I5" s="91">
        <v>5465</v>
      </c>
      <c r="J5" s="91">
        <v>3903</v>
      </c>
      <c r="K5" s="91">
        <v>2224</v>
      </c>
      <c r="L5" s="91">
        <v>1168</v>
      </c>
      <c r="M5" s="91">
        <v>1403</v>
      </c>
      <c r="N5" s="91">
        <f t="shared" si="1"/>
        <v>33853</v>
      </c>
      <c r="O5" s="83" t="s">
        <v>177</v>
      </c>
      <c r="Q5" s="94" t="s">
        <v>12918</v>
      </c>
      <c r="R5" s="964">
        <f>R4-10</f>
        <v>2014</v>
      </c>
      <c r="S5" s="276" cm="1">
        <f t="array" ref="S5">_xlfn.XLOOKUP($R5,$A$4:$A$29,_xlfn.XLOOKUP(S$3,$C$3:$M$3,$C$4:$M$29))</f>
        <v>360</v>
      </c>
      <c r="T5" s="276" cm="1">
        <f t="array" ref="T5">_xlfn.XLOOKUP($R5,$A$4:$A$29,_xlfn.XLOOKUP(T$3,$C$3:$M$3,$C$4:$M$29))</f>
        <v>2452</v>
      </c>
      <c r="U5" s="276" cm="1">
        <f t="array" ref="U5">_xlfn.XLOOKUP($R5,$A$4:$A$29,_xlfn.XLOOKUP(U$3,$C$3:$M$3,$C$4:$M$29))</f>
        <v>2490</v>
      </c>
      <c r="V5" s="276" cm="1">
        <f t="array" ref="V5">_xlfn.XLOOKUP($R5,$A$4:$A$29,_xlfn.XLOOKUP(V$3,$C$3:$M$3,$C$4:$M$29))</f>
        <v>2910</v>
      </c>
      <c r="W5" s="276" cm="1">
        <f t="array" ref="W5">_xlfn.XLOOKUP($R5,$A$4:$A$29,_xlfn.XLOOKUP(W$3,$C$3:$M$3,$C$4:$M$29))</f>
        <v>4295</v>
      </c>
      <c r="X5" s="276" cm="1">
        <f t="array" ref="X5">_xlfn.XLOOKUP($R5,$A$4:$A$29,_xlfn.XLOOKUP(X$3,$C$3:$M$3,$C$4:$M$29))</f>
        <v>4717</v>
      </c>
      <c r="Y5" s="276" cm="1">
        <f t="array" ref="Y5">_xlfn.XLOOKUP($R5,$A$4:$A$29,_xlfn.XLOOKUP(Y$3,$C$3:$M$3,$C$4:$M$29))</f>
        <v>4137</v>
      </c>
      <c r="Z5" s="276" cm="1">
        <f t="array" ref="Z5">_xlfn.XLOOKUP($R5,$A$4:$A$29,_xlfn.XLOOKUP(Z$3,$C$3:$M$3,$C$4:$M$29))</f>
        <v>4335</v>
      </c>
      <c r="AA5" s="276" cm="1">
        <f t="array" ref="AA5">_xlfn.XLOOKUP($R5,$A$4:$A$29,_xlfn.XLOOKUP(AA$3,$C$3:$M$3,$C$4:$M$29))</f>
        <v>3160</v>
      </c>
      <c r="AB5" s="276" cm="1">
        <f t="array" ref="AB5">_xlfn.XLOOKUP($R5,$A$4:$A$29,_xlfn.XLOOKUP(AB$3,$C$3:$M$3,$C$4:$M$29))</f>
        <v>1750</v>
      </c>
      <c r="AC5" s="276" cm="1">
        <f t="array" ref="AC5">_xlfn.XLOOKUP($R5,$A$4:$A$29,_xlfn.XLOOKUP(AC$3,$C$3:$M$3,$C$4:$M$29))</f>
        <v>1753</v>
      </c>
      <c r="AD5" s="276">
        <f>SUM(S5:AC5)</f>
        <v>32359</v>
      </c>
    </row>
    <row r="6" spans="1:30">
      <c r="A6" s="90">
        <v>2003</v>
      </c>
      <c r="B6" s="90" t="str">
        <f t="shared" si="0"/>
        <v>平成15</v>
      </c>
      <c r="C6" s="91">
        <v>302</v>
      </c>
      <c r="D6" s="91">
        <v>2689</v>
      </c>
      <c r="E6" s="91">
        <v>3760</v>
      </c>
      <c r="F6" s="91">
        <v>3831</v>
      </c>
      <c r="G6" s="91">
        <v>3872</v>
      </c>
      <c r="H6" s="91">
        <v>4360</v>
      </c>
      <c r="I6" s="91">
        <v>5061</v>
      </c>
      <c r="J6" s="91">
        <v>4121</v>
      </c>
      <c r="K6" s="91">
        <v>2330</v>
      </c>
      <c r="L6" s="91">
        <v>1192</v>
      </c>
      <c r="M6" s="91">
        <v>1430</v>
      </c>
      <c r="N6" s="91">
        <f t="shared" si="1"/>
        <v>32948</v>
      </c>
      <c r="O6" s="83" t="s">
        <v>177</v>
      </c>
      <c r="Q6" s="94" t="s">
        <v>12919</v>
      </c>
      <c r="R6" s="964">
        <f>R4-20</f>
        <v>2004</v>
      </c>
      <c r="S6" s="276" cm="1">
        <f t="array" ref="S6">_xlfn.XLOOKUP($R6,$A$4:$A$29,_xlfn.XLOOKUP(S$3,$C$3:$M$3,$C$4:$M$29))</f>
        <v>308</v>
      </c>
      <c r="T6" s="276" cm="1">
        <f t="array" ref="T6">_xlfn.XLOOKUP($R6,$A$4:$A$29,_xlfn.XLOOKUP(T$3,$C$3:$M$3,$C$4:$M$29))</f>
        <v>2604</v>
      </c>
      <c r="U6" s="276" cm="1">
        <f t="array" ref="U6">_xlfn.XLOOKUP($R6,$A$4:$A$29,_xlfn.XLOOKUP(U$3,$C$3:$M$3,$C$4:$M$29))</f>
        <v>3583</v>
      </c>
      <c r="V6" s="276" cm="1">
        <f t="array" ref="V6">_xlfn.XLOOKUP($R6,$A$4:$A$29,_xlfn.XLOOKUP(V$3,$C$3:$M$3,$C$4:$M$29))</f>
        <v>4004</v>
      </c>
      <c r="W6" s="276" cm="1">
        <f t="array" ref="W6">_xlfn.XLOOKUP($R6,$A$4:$A$29,_xlfn.XLOOKUP(W$3,$C$3:$M$3,$C$4:$M$29))</f>
        <v>3875</v>
      </c>
      <c r="X6" s="276" cm="1">
        <f t="array" ref="X6">_xlfn.XLOOKUP($R6,$A$4:$A$29,_xlfn.XLOOKUP(X$3,$C$3:$M$3,$C$4:$M$29))</f>
        <v>4508</v>
      </c>
      <c r="Y6" s="276" cm="1">
        <f t="array" ref="Y6">_xlfn.XLOOKUP($R6,$A$4:$A$29,_xlfn.XLOOKUP(Y$3,$C$3:$M$3,$C$4:$M$29))</f>
        <v>5041</v>
      </c>
      <c r="Z6" s="276" cm="1">
        <f t="array" ref="Z6">_xlfn.XLOOKUP($R6,$A$4:$A$29,_xlfn.XLOOKUP(Z$3,$C$3:$M$3,$C$4:$M$29))</f>
        <v>4618</v>
      </c>
      <c r="AA6" s="276" cm="1">
        <f t="array" ref="AA6">_xlfn.XLOOKUP($R6,$A$4:$A$29,_xlfn.XLOOKUP(AA$3,$C$3:$M$3,$C$4:$M$29))</f>
        <v>2407</v>
      </c>
      <c r="AB6" s="276" cm="1">
        <f t="array" ref="AB6">_xlfn.XLOOKUP($R6,$A$4:$A$29,_xlfn.XLOOKUP(AB$3,$C$3:$M$3,$C$4:$M$29))</f>
        <v>1235</v>
      </c>
      <c r="AC6" s="276" cm="1">
        <f t="array" ref="AC6">_xlfn.XLOOKUP($R6,$A$4:$A$29,_xlfn.XLOOKUP(AC$3,$C$3:$M$3,$C$4:$M$29))</f>
        <v>1447</v>
      </c>
      <c r="AD6" s="276">
        <f>SUM(S6:AC6)</f>
        <v>33630</v>
      </c>
    </row>
    <row r="7" spans="1:30">
      <c r="A7" s="90">
        <v>2004</v>
      </c>
      <c r="B7" s="90" t="str">
        <f t="shared" si="0"/>
        <v>平成16</v>
      </c>
      <c r="C7" s="91">
        <v>308</v>
      </c>
      <c r="D7" s="91">
        <v>2604</v>
      </c>
      <c r="E7" s="91">
        <v>3583</v>
      </c>
      <c r="F7" s="91">
        <v>4004</v>
      </c>
      <c r="G7" s="91">
        <v>3875</v>
      </c>
      <c r="H7" s="91">
        <v>4508</v>
      </c>
      <c r="I7" s="91">
        <v>5041</v>
      </c>
      <c r="J7" s="91">
        <v>4618</v>
      </c>
      <c r="K7" s="91">
        <v>2407</v>
      </c>
      <c r="L7" s="91">
        <v>1235</v>
      </c>
      <c r="M7" s="91">
        <v>1447</v>
      </c>
      <c r="N7" s="91">
        <f t="shared" si="1"/>
        <v>33630</v>
      </c>
      <c r="O7" s="83" t="s">
        <v>177</v>
      </c>
    </row>
    <row r="8" spans="1:30">
      <c r="A8" s="90">
        <v>2005</v>
      </c>
      <c r="B8" s="90" t="str">
        <f t="shared" si="0"/>
        <v>平成17</v>
      </c>
      <c r="C8" s="91">
        <v>304</v>
      </c>
      <c r="D8" s="91">
        <v>2390</v>
      </c>
      <c r="E8" s="91">
        <v>3407</v>
      </c>
      <c r="F8" s="91">
        <v>3858</v>
      </c>
      <c r="G8" s="91">
        <v>3771</v>
      </c>
      <c r="H8" s="91">
        <v>4327</v>
      </c>
      <c r="I8" s="91">
        <v>4685</v>
      </c>
      <c r="J8" s="91">
        <v>4932</v>
      </c>
      <c r="K8" s="91">
        <v>2433</v>
      </c>
      <c r="L8" s="91">
        <v>1293</v>
      </c>
      <c r="M8" s="91">
        <v>1506</v>
      </c>
      <c r="N8" s="91">
        <f t="shared" si="1"/>
        <v>32906</v>
      </c>
      <c r="O8" s="83" t="s">
        <v>177</v>
      </c>
    </row>
    <row r="9" spans="1:30">
      <c r="A9" s="90">
        <v>2006</v>
      </c>
      <c r="B9" s="90" t="str">
        <f t="shared" si="0"/>
        <v>平成18</v>
      </c>
      <c r="C9" s="91">
        <v>423</v>
      </c>
      <c r="D9" s="91">
        <v>2356</v>
      </c>
      <c r="E9" s="91">
        <v>3341</v>
      </c>
      <c r="F9" s="91">
        <v>3844</v>
      </c>
      <c r="G9" s="91">
        <v>3644</v>
      </c>
      <c r="H9" s="91">
        <v>4223</v>
      </c>
      <c r="I9" s="91">
        <v>4525</v>
      </c>
      <c r="J9" s="91">
        <v>4714</v>
      </c>
      <c r="K9" s="91">
        <v>2234</v>
      </c>
      <c r="L9" s="91">
        <v>1229</v>
      </c>
      <c r="M9" s="91">
        <v>1458</v>
      </c>
      <c r="N9" s="91">
        <f t="shared" si="1"/>
        <v>31991</v>
      </c>
      <c r="O9" s="83" t="s">
        <v>178</v>
      </c>
      <c r="R9" s="94" t="str">
        <f>R11&amp;"年度・"&amp;R12&amp;"年度・"&amp;R13&amp;"年度の正会員数"</f>
        <v>2024年度・2014年度・2004年度の正会員数</v>
      </c>
    </row>
    <row r="10" spans="1:30">
      <c r="A10" s="90">
        <v>2007</v>
      </c>
      <c r="B10" s="90" t="str">
        <f t="shared" si="0"/>
        <v>平成19</v>
      </c>
      <c r="C10" s="91">
        <v>313</v>
      </c>
      <c r="D10" s="91">
        <v>2340</v>
      </c>
      <c r="E10" s="91">
        <v>3232</v>
      </c>
      <c r="F10" s="91">
        <v>3845</v>
      </c>
      <c r="G10" s="91">
        <v>3590</v>
      </c>
      <c r="H10" s="91">
        <v>3929</v>
      </c>
      <c r="I10" s="91">
        <v>4125</v>
      </c>
      <c r="J10" s="91">
        <v>4614</v>
      </c>
      <c r="K10" s="91">
        <v>2587</v>
      </c>
      <c r="L10" s="91">
        <v>1334</v>
      </c>
      <c r="M10" s="91">
        <v>1475</v>
      </c>
      <c r="N10" s="91">
        <f t="shared" si="1"/>
        <v>31384</v>
      </c>
      <c r="O10" s="96" t="s">
        <v>179</v>
      </c>
      <c r="R10" s="276"/>
      <c r="S10" s="275" t="s">
        <v>12917</v>
      </c>
      <c r="T10" s="275" t="s">
        <v>180</v>
      </c>
      <c r="U10" s="275" t="s">
        <v>181</v>
      </c>
      <c r="V10" s="275" t="s">
        <v>182</v>
      </c>
      <c r="W10" s="275" t="s">
        <v>183</v>
      </c>
      <c r="X10" s="275" t="s">
        <v>184</v>
      </c>
    </row>
    <row r="11" spans="1:30" s="98" customFormat="1">
      <c r="A11" s="92">
        <v>2008</v>
      </c>
      <c r="B11" s="92" t="str">
        <f t="shared" si="0"/>
        <v>平成20</v>
      </c>
      <c r="C11" s="93">
        <v>358</v>
      </c>
      <c r="D11" s="93">
        <v>2311</v>
      </c>
      <c r="E11" s="93">
        <v>2882</v>
      </c>
      <c r="F11" s="93">
        <v>3911</v>
      </c>
      <c r="G11" s="93">
        <v>3938</v>
      </c>
      <c r="H11" s="93">
        <v>3864</v>
      </c>
      <c r="I11" s="93">
        <v>4123</v>
      </c>
      <c r="J11" s="93">
        <v>4460</v>
      </c>
      <c r="K11" s="93">
        <v>2819</v>
      </c>
      <c r="L11" s="93">
        <v>1366</v>
      </c>
      <c r="M11" s="93">
        <v>1403</v>
      </c>
      <c r="N11" s="93">
        <f t="shared" si="1"/>
        <v>31435</v>
      </c>
      <c r="O11" s="96" t="s">
        <v>179</v>
      </c>
      <c r="P11" s="94"/>
      <c r="Q11" s="94"/>
      <c r="R11" s="964">
        <f>R4</f>
        <v>2024</v>
      </c>
      <c r="S11" s="276">
        <f>SUM(S4:T4)</f>
        <v>3576</v>
      </c>
      <c r="T11" s="276">
        <f>SUM(U4:V4)</f>
        <v>5559</v>
      </c>
      <c r="U11" s="276">
        <f>SUM(W4:X4)</f>
        <v>6009</v>
      </c>
      <c r="V11" s="276">
        <f>SUM(Y4:Z4)</f>
        <v>9781</v>
      </c>
      <c r="W11" s="276">
        <f>SUM(AA4:AB4)</f>
        <v>5540</v>
      </c>
      <c r="X11" s="276">
        <f>AC4</f>
        <v>2796</v>
      </c>
      <c r="Y11" s="94"/>
      <c r="Z11" s="94"/>
      <c r="AA11" s="94"/>
      <c r="AB11" s="94"/>
      <c r="AC11" s="94"/>
    </row>
    <row r="12" spans="1:30">
      <c r="A12" s="90">
        <v>2009</v>
      </c>
      <c r="B12" s="90" t="str">
        <f t="shared" si="0"/>
        <v>平成21</v>
      </c>
      <c r="C12" s="91">
        <v>365</v>
      </c>
      <c r="D12" s="91">
        <v>2391</v>
      </c>
      <c r="E12" s="91">
        <v>2706</v>
      </c>
      <c r="F12" s="91">
        <v>3754</v>
      </c>
      <c r="G12" s="91">
        <v>3982</v>
      </c>
      <c r="H12" s="91">
        <v>3713</v>
      </c>
      <c r="I12" s="91">
        <v>4113</v>
      </c>
      <c r="J12" s="91">
        <v>4255</v>
      </c>
      <c r="K12" s="91">
        <v>2927</v>
      </c>
      <c r="L12" s="91">
        <v>1362</v>
      </c>
      <c r="M12" s="91">
        <v>1541</v>
      </c>
      <c r="N12" s="91">
        <f t="shared" si="1"/>
        <v>31109</v>
      </c>
      <c r="O12" s="83" t="s">
        <v>177</v>
      </c>
      <c r="R12" s="964">
        <f>R5</f>
        <v>2014</v>
      </c>
      <c r="S12" s="276">
        <f>SUM(S5:T5)</f>
        <v>2812</v>
      </c>
      <c r="T12" s="276">
        <f>SUM(U5:V5)</f>
        <v>5400</v>
      </c>
      <c r="U12" s="276">
        <f>SUM(W5:X5)</f>
        <v>9012</v>
      </c>
      <c r="V12" s="276">
        <f>SUM(Y5:Z5)</f>
        <v>8472</v>
      </c>
      <c r="W12" s="276">
        <f>SUM(AA5:AB5)</f>
        <v>4910</v>
      </c>
      <c r="X12" s="276">
        <f>AC5</f>
        <v>1753</v>
      </c>
    </row>
    <row r="13" spans="1:30">
      <c r="A13" s="90">
        <v>2010</v>
      </c>
      <c r="B13" s="90" t="str">
        <f t="shared" si="0"/>
        <v>平成22</v>
      </c>
      <c r="C13" s="91">
        <v>366</v>
      </c>
      <c r="D13" s="91">
        <v>2509</v>
      </c>
      <c r="E13" s="91">
        <v>2555</v>
      </c>
      <c r="F13" s="91">
        <v>3683</v>
      </c>
      <c r="G13" s="91">
        <v>3973</v>
      </c>
      <c r="H13" s="91">
        <v>3727</v>
      </c>
      <c r="I13" s="91">
        <v>4063</v>
      </c>
      <c r="J13" s="91">
        <v>4128</v>
      </c>
      <c r="K13" s="91">
        <v>3087</v>
      </c>
      <c r="L13" s="91">
        <v>1358</v>
      </c>
      <c r="M13" s="91">
        <v>1558</v>
      </c>
      <c r="N13" s="91">
        <f t="shared" si="1"/>
        <v>31007</v>
      </c>
      <c r="O13" s="83" t="s">
        <v>177</v>
      </c>
      <c r="R13" s="964">
        <f>R6</f>
        <v>2004</v>
      </c>
      <c r="S13" s="276">
        <f>SUM(S6:T6)</f>
        <v>2912</v>
      </c>
      <c r="T13" s="276">
        <f>SUM(U6:V6)</f>
        <v>7587</v>
      </c>
      <c r="U13" s="276">
        <f>SUM(W6:X6)</f>
        <v>8383</v>
      </c>
      <c r="V13" s="276">
        <f>SUM(Y6:Z6)</f>
        <v>9659</v>
      </c>
      <c r="W13" s="276">
        <f>SUM(AA6:AB6)</f>
        <v>3642</v>
      </c>
      <c r="X13" s="276">
        <f>AC6</f>
        <v>1447</v>
      </c>
    </row>
    <row r="14" spans="1:30">
      <c r="A14" s="90">
        <v>2011</v>
      </c>
      <c r="B14" s="90" t="str">
        <f t="shared" si="0"/>
        <v>平成23</v>
      </c>
      <c r="C14" s="91">
        <v>369</v>
      </c>
      <c r="D14" s="91">
        <v>2508</v>
      </c>
      <c r="E14" s="91">
        <v>2389</v>
      </c>
      <c r="F14" s="91">
        <v>3468</v>
      </c>
      <c r="G14" s="91">
        <v>4282</v>
      </c>
      <c r="H14" s="91">
        <v>3611</v>
      </c>
      <c r="I14" s="91">
        <v>3988</v>
      </c>
      <c r="J14" s="91">
        <v>4059</v>
      </c>
      <c r="K14" s="91">
        <v>3209</v>
      </c>
      <c r="L14" s="91">
        <v>1365</v>
      </c>
      <c r="M14" s="91">
        <v>1639</v>
      </c>
      <c r="N14" s="91">
        <f t="shared" si="1"/>
        <v>30887</v>
      </c>
      <c r="O14" s="83" t="s">
        <v>177</v>
      </c>
    </row>
    <row r="15" spans="1:30">
      <c r="A15" s="90">
        <v>2012</v>
      </c>
      <c r="B15" s="90" t="str">
        <f t="shared" si="0"/>
        <v>平成24</v>
      </c>
      <c r="C15" s="91">
        <v>293</v>
      </c>
      <c r="D15" s="91">
        <v>2448</v>
      </c>
      <c r="E15" s="91">
        <v>2375</v>
      </c>
      <c r="F15" s="91">
        <v>3257</v>
      </c>
      <c r="G15" s="91">
        <v>4369</v>
      </c>
      <c r="H15" s="91">
        <v>4054</v>
      </c>
      <c r="I15" s="91">
        <v>4110</v>
      </c>
      <c r="J15" s="91">
        <v>4020</v>
      </c>
      <c r="K15" s="91">
        <v>3011</v>
      </c>
      <c r="L15" s="91">
        <v>1480</v>
      </c>
      <c r="M15" s="91">
        <v>1643</v>
      </c>
      <c r="N15" s="91">
        <f t="shared" si="1"/>
        <v>31060</v>
      </c>
      <c r="O15" s="83" t="s">
        <v>185</v>
      </c>
    </row>
    <row r="16" spans="1:30">
      <c r="A16" s="90">
        <v>2013</v>
      </c>
      <c r="B16" s="90" t="str">
        <f t="shared" si="0"/>
        <v>平成25</v>
      </c>
      <c r="C16" s="91">
        <v>327</v>
      </c>
      <c r="D16" s="91">
        <v>2480</v>
      </c>
      <c r="E16" s="91">
        <v>2496</v>
      </c>
      <c r="F16" s="91">
        <v>3108</v>
      </c>
      <c r="G16" s="91">
        <v>4455</v>
      </c>
      <c r="H16" s="91">
        <v>4528</v>
      </c>
      <c r="I16" s="91">
        <v>4158</v>
      </c>
      <c r="J16" s="91">
        <v>4318</v>
      </c>
      <c r="K16" s="91">
        <v>3098</v>
      </c>
      <c r="L16" s="91">
        <v>1634</v>
      </c>
      <c r="M16" s="91">
        <v>1699</v>
      </c>
      <c r="N16" s="91">
        <v>32301</v>
      </c>
      <c r="O16" s="83" t="s">
        <v>185</v>
      </c>
    </row>
    <row r="17" spans="1:15">
      <c r="A17" s="90">
        <v>2014</v>
      </c>
      <c r="B17" s="90" t="str">
        <f t="shared" si="0"/>
        <v>平成26</v>
      </c>
      <c r="C17" s="91">
        <v>360</v>
      </c>
      <c r="D17" s="91">
        <v>2452</v>
      </c>
      <c r="E17" s="91">
        <v>2490</v>
      </c>
      <c r="F17" s="91">
        <v>2910</v>
      </c>
      <c r="G17" s="91">
        <v>4295</v>
      </c>
      <c r="H17" s="91">
        <v>4717</v>
      </c>
      <c r="I17" s="91">
        <v>4137</v>
      </c>
      <c r="J17" s="91">
        <v>4335</v>
      </c>
      <c r="K17" s="91">
        <v>3160</v>
      </c>
      <c r="L17" s="91">
        <v>1750</v>
      </c>
      <c r="M17" s="91">
        <v>1753</v>
      </c>
      <c r="N17" s="91">
        <v>32359</v>
      </c>
      <c r="O17" s="83" t="s">
        <v>185</v>
      </c>
    </row>
    <row r="18" spans="1:15">
      <c r="A18" s="90">
        <v>2015</v>
      </c>
      <c r="B18" s="90" t="str">
        <f t="shared" si="0"/>
        <v>平成27</v>
      </c>
      <c r="C18" s="91">
        <v>355</v>
      </c>
      <c r="D18" s="91">
        <v>2478</v>
      </c>
      <c r="E18" s="91">
        <v>2490</v>
      </c>
      <c r="F18" s="91">
        <v>2774</v>
      </c>
      <c r="G18" s="91">
        <v>4287</v>
      </c>
      <c r="H18" s="91">
        <v>4947</v>
      </c>
      <c r="I18" s="91">
        <v>4322</v>
      </c>
      <c r="J18" s="91">
        <v>4475</v>
      </c>
      <c r="K18" s="91">
        <v>3173</v>
      </c>
      <c r="L18" s="91">
        <v>1928</v>
      </c>
      <c r="M18" s="91">
        <v>1823</v>
      </c>
      <c r="N18" s="91">
        <v>33052</v>
      </c>
      <c r="O18" s="83" t="s">
        <v>185</v>
      </c>
    </row>
    <row r="19" spans="1:15">
      <c r="A19" s="90">
        <v>2016</v>
      </c>
      <c r="B19" s="90" t="str">
        <f t="shared" si="0"/>
        <v>平成28</v>
      </c>
      <c r="C19" s="91">
        <v>357</v>
      </c>
      <c r="D19" s="91">
        <v>2510</v>
      </c>
      <c r="E19" s="91">
        <v>2528</v>
      </c>
      <c r="F19" s="91">
        <v>2648</v>
      </c>
      <c r="G19" s="91">
        <v>4035</v>
      </c>
      <c r="H19" s="91">
        <v>5146</v>
      </c>
      <c r="I19" s="91">
        <v>4370</v>
      </c>
      <c r="J19" s="91">
        <v>4480</v>
      </c>
      <c r="K19" s="91">
        <v>3174</v>
      </c>
      <c r="L19" s="91">
        <v>1961</v>
      </c>
      <c r="M19" s="91">
        <v>1974</v>
      </c>
      <c r="N19" s="91">
        <v>33183</v>
      </c>
      <c r="O19" s="83" t="s">
        <v>185</v>
      </c>
    </row>
    <row r="20" spans="1:15">
      <c r="A20" s="90">
        <v>2017</v>
      </c>
      <c r="B20" s="90" t="str">
        <f t="shared" si="0"/>
        <v>平成29</v>
      </c>
      <c r="C20" s="91">
        <v>368</v>
      </c>
      <c r="D20" s="91">
        <v>2554</v>
      </c>
      <c r="E20" s="91">
        <v>2496</v>
      </c>
      <c r="F20" s="91">
        <v>2632</v>
      </c>
      <c r="G20" s="91">
        <v>3767</v>
      </c>
      <c r="H20" s="91">
        <v>5103</v>
      </c>
      <c r="I20" s="91">
        <v>4584</v>
      </c>
      <c r="J20" s="91">
        <v>4413</v>
      </c>
      <c r="K20" s="91">
        <v>3262</v>
      </c>
      <c r="L20" s="91">
        <v>1937</v>
      </c>
      <c r="M20" s="91">
        <v>2124</v>
      </c>
      <c r="N20" s="91">
        <v>33240</v>
      </c>
      <c r="O20" s="83" t="s">
        <v>185</v>
      </c>
    </row>
    <row r="21" spans="1:15">
      <c r="A21" s="90">
        <v>2018</v>
      </c>
      <c r="B21" s="90" t="str">
        <f t="shared" si="0"/>
        <v>平成30</v>
      </c>
      <c r="C21" s="91">
        <v>321</v>
      </c>
      <c r="D21" s="91">
        <v>2495</v>
      </c>
      <c r="E21" s="91">
        <v>2409</v>
      </c>
      <c r="F21" s="91">
        <v>2598</v>
      </c>
      <c r="G21" s="91">
        <v>3432</v>
      </c>
      <c r="H21" s="91">
        <v>4925</v>
      </c>
      <c r="I21" s="91">
        <v>4862</v>
      </c>
      <c r="J21" s="91">
        <v>4221</v>
      </c>
      <c r="K21" s="91">
        <v>3398</v>
      </c>
      <c r="L21" s="91">
        <v>1960</v>
      </c>
      <c r="M21" s="91">
        <v>2258</v>
      </c>
      <c r="N21" s="91">
        <f>SUM(C21:M21)</f>
        <v>32879</v>
      </c>
      <c r="O21" s="83" t="s">
        <v>185</v>
      </c>
    </row>
    <row r="22" spans="1:15">
      <c r="A22" s="90">
        <v>2019</v>
      </c>
      <c r="B22" s="90" t="str">
        <f t="shared" si="0"/>
        <v>令和1</v>
      </c>
      <c r="C22" s="91">
        <v>334</v>
      </c>
      <c r="D22" s="91">
        <v>2511</v>
      </c>
      <c r="E22" s="91">
        <v>2354</v>
      </c>
      <c r="F22" s="91">
        <v>2524</v>
      </c>
      <c r="G22" s="91">
        <v>3172</v>
      </c>
      <c r="H22" s="91">
        <v>4752</v>
      </c>
      <c r="I22" s="91">
        <v>5058</v>
      </c>
      <c r="J22" s="91">
        <v>4230</v>
      </c>
      <c r="K22" s="91">
        <v>3417</v>
      </c>
      <c r="L22" s="91">
        <v>2005</v>
      </c>
      <c r="M22" s="91">
        <v>2407</v>
      </c>
      <c r="N22" s="91">
        <f>SUM(C22:M22)</f>
        <v>32764</v>
      </c>
      <c r="O22" s="83" t="s">
        <v>185</v>
      </c>
    </row>
    <row r="23" spans="1:15">
      <c r="A23" s="90">
        <v>2020</v>
      </c>
      <c r="B23" s="90" t="str">
        <f t="shared" ref="B23:B34" si="2">TEXT(DATEVALUE(A23&amp;"/6/1"),"ggge")</f>
        <v>令和2</v>
      </c>
      <c r="C23" s="91">
        <v>791</v>
      </c>
      <c r="D23" s="91">
        <v>2603</v>
      </c>
      <c r="E23" s="91">
        <v>2317</v>
      </c>
      <c r="F23" s="91">
        <v>2549</v>
      </c>
      <c r="G23" s="91">
        <v>3230</v>
      </c>
      <c r="H23" s="91">
        <v>4821</v>
      </c>
      <c r="I23" s="91">
        <v>5103</v>
      </c>
      <c r="J23" s="91">
        <v>4070</v>
      </c>
      <c r="K23" s="91">
        <v>3127</v>
      </c>
      <c r="L23" s="91">
        <v>1806</v>
      </c>
      <c r="M23" s="91">
        <v>2169</v>
      </c>
      <c r="N23" s="91">
        <f t="shared" ref="N23:N24" si="3">SUM(C23:M23)</f>
        <v>32586</v>
      </c>
      <c r="O23" s="83" t="s">
        <v>186</v>
      </c>
    </row>
    <row r="24" spans="1:15">
      <c r="A24" s="90">
        <v>2021</v>
      </c>
      <c r="B24" s="90" t="str">
        <f t="shared" si="2"/>
        <v>令和3</v>
      </c>
      <c r="C24" s="91">
        <v>332</v>
      </c>
      <c r="D24" s="91">
        <v>2610</v>
      </c>
      <c r="E24" s="91">
        <v>2464</v>
      </c>
      <c r="F24" s="91">
        <v>2507</v>
      </c>
      <c r="G24" s="91">
        <v>2762</v>
      </c>
      <c r="H24" s="91">
        <v>4343</v>
      </c>
      <c r="I24" s="91">
        <v>5323</v>
      </c>
      <c r="J24" s="91">
        <v>4356</v>
      </c>
      <c r="K24" s="91">
        <v>3415</v>
      </c>
      <c r="L24" s="91">
        <v>2059</v>
      </c>
      <c r="M24" s="91">
        <v>2574</v>
      </c>
      <c r="N24" s="91">
        <f t="shared" si="3"/>
        <v>32745</v>
      </c>
      <c r="O24" s="83" t="s">
        <v>186</v>
      </c>
    </row>
    <row r="25" spans="1:15">
      <c r="A25" s="90">
        <v>2022</v>
      </c>
      <c r="B25" s="90" t="str">
        <f t="shared" si="2"/>
        <v>令和4</v>
      </c>
      <c r="C25" s="91">
        <v>621</v>
      </c>
      <c r="D25" s="91">
        <v>2710</v>
      </c>
      <c r="E25" s="91">
        <v>2618</v>
      </c>
      <c r="F25" s="91">
        <v>2483</v>
      </c>
      <c r="G25" s="91">
        <v>2683</v>
      </c>
      <c r="H25" s="91">
        <v>3999</v>
      </c>
      <c r="I25" s="91">
        <v>5274</v>
      </c>
      <c r="J25" s="91">
        <v>4453</v>
      </c>
      <c r="K25" s="91">
        <v>3363</v>
      </c>
      <c r="L25" s="91">
        <v>2067</v>
      </c>
      <c r="M25" s="91">
        <v>2648</v>
      </c>
      <c r="N25" s="91">
        <f t="shared" ref="N25:N34" si="4">SUM(C25:M25)</f>
        <v>32919</v>
      </c>
      <c r="O25" s="83" t="s">
        <v>186</v>
      </c>
    </row>
    <row r="26" spans="1:15">
      <c r="A26" s="90">
        <v>2023</v>
      </c>
      <c r="B26" s="90" t="str">
        <f t="shared" ref="B26" si="5">TEXT(DATEVALUE(A26&amp;"/6/1"),"ggge")</f>
        <v>令和5</v>
      </c>
      <c r="C26" s="91">
        <v>619</v>
      </c>
      <c r="D26" s="91">
        <v>2872</v>
      </c>
      <c r="E26" s="91">
        <v>2788</v>
      </c>
      <c r="F26" s="91">
        <v>2482</v>
      </c>
      <c r="G26" s="91">
        <v>2669</v>
      </c>
      <c r="H26" s="91">
        <v>3687</v>
      </c>
      <c r="I26" s="91">
        <v>5090</v>
      </c>
      <c r="J26" s="91">
        <v>4741</v>
      </c>
      <c r="K26" s="91">
        <v>3267</v>
      </c>
      <c r="L26" s="91">
        <v>2167</v>
      </c>
      <c r="M26" s="91">
        <v>2703</v>
      </c>
      <c r="N26" s="91">
        <f t="shared" ref="N26" si="6">SUM(C26:M26)</f>
        <v>33085</v>
      </c>
      <c r="O26" s="83" t="s">
        <v>186</v>
      </c>
    </row>
    <row r="27" spans="1:15">
      <c r="A27" s="90">
        <v>2024</v>
      </c>
      <c r="B27" s="90" t="str">
        <f t="shared" ref="B27" si="7">TEXT(DATEVALUE(A27&amp;"/6/1"),"ggge")</f>
        <v>令和6</v>
      </c>
      <c r="C27" s="91">
        <v>582</v>
      </c>
      <c r="D27" s="91">
        <v>2994</v>
      </c>
      <c r="E27" s="91">
        <v>3008</v>
      </c>
      <c r="F27" s="91">
        <v>2551</v>
      </c>
      <c r="G27" s="91">
        <v>2668</v>
      </c>
      <c r="H27" s="91">
        <v>3341</v>
      </c>
      <c r="I27" s="91">
        <v>4861</v>
      </c>
      <c r="J27" s="91">
        <v>4920</v>
      </c>
      <c r="K27" s="91">
        <v>3318</v>
      </c>
      <c r="L27" s="91">
        <v>2222</v>
      </c>
      <c r="M27" s="91">
        <v>2796</v>
      </c>
      <c r="N27" s="91">
        <f t="shared" ref="N27" si="8">SUM(C27:M27)</f>
        <v>33261</v>
      </c>
      <c r="O27" s="83" t="s">
        <v>186</v>
      </c>
    </row>
    <row r="28" spans="1:15">
      <c r="A28" s="90"/>
      <c r="B28" s="90"/>
      <c r="C28" s="91"/>
      <c r="D28" s="91"/>
      <c r="E28" s="91"/>
      <c r="F28" s="91"/>
      <c r="G28" s="91"/>
      <c r="H28" s="91"/>
      <c r="I28" s="91"/>
      <c r="J28" s="91"/>
      <c r="K28" s="91"/>
      <c r="L28" s="91"/>
      <c r="M28" s="91"/>
      <c r="N28" s="91"/>
      <c r="O28" s="83"/>
    </row>
    <row r="29" spans="1:15">
      <c r="A29" s="614"/>
      <c r="B29" s="614"/>
      <c r="C29" s="758"/>
      <c r="D29" s="758"/>
      <c r="E29" s="758"/>
      <c r="F29" s="758"/>
      <c r="G29" s="758"/>
      <c r="H29" s="758"/>
      <c r="I29" s="758"/>
      <c r="J29" s="758"/>
      <c r="K29" s="758"/>
      <c r="L29" s="758"/>
      <c r="M29" s="758"/>
      <c r="N29" s="758"/>
      <c r="O29" s="83"/>
    </row>
    <row r="30" spans="1:15">
      <c r="A30" s="2"/>
      <c r="B30" s="2"/>
      <c r="C30" s="1144"/>
      <c r="D30" s="1144"/>
      <c r="E30" s="1144"/>
      <c r="F30" s="1144"/>
      <c r="G30" s="1144"/>
      <c r="H30" s="1144"/>
      <c r="I30" s="1144"/>
      <c r="J30" s="1144"/>
      <c r="K30" s="1144"/>
      <c r="L30" s="1144"/>
      <c r="M30" s="1144"/>
      <c r="N30" s="1144"/>
      <c r="O30" s="83"/>
    </row>
    <row r="31" spans="1:15">
      <c r="A31" s="27"/>
      <c r="B31" s="26"/>
      <c r="C31" s="95" t="s">
        <v>164</v>
      </c>
      <c r="D31" s="95" t="s">
        <v>165</v>
      </c>
      <c r="E31" s="95" t="s">
        <v>166</v>
      </c>
      <c r="F31" s="95" t="s">
        <v>167</v>
      </c>
      <c r="G31" s="95" t="s">
        <v>168</v>
      </c>
      <c r="H31" s="95" t="s">
        <v>169</v>
      </c>
      <c r="I31" s="95" t="s">
        <v>170</v>
      </c>
      <c r="J31" s="95" t="s">
        <v>171</v>
      </c>
      <c r="K31" s="95" t="s">
        <v>172</v>
      </c>
      <c r="L31" s="95" t="s">
        <v>173</v>
      </c>
      <c r="M31" s="95" t="s">
        <v>174</v>
      </c>
      <c r="N31" s="95" t="s">
        <v>175</v>
      </c>
      <c r="O31" s="83"/>
    </row>
    <row r="32" spans="1:15">
      <c r="A32" s="794">
        <v>2025</v>
      </c>
      <c r="B32" s="794" t="str">
        <f t="shared" si="2"/>
        <v>令和7</v>
      </c>
      <c r="C32" s="795">
        <f t="shared" ref="C32:M32" si="9">C$23*C54/100</f>
        <v>747.34815653076237</v>
      </c>
      <c r="D32" s="795">
        <f t="shared" si="9"/>
        <v>2638.6827631426636</v>
      </c>
      <c r="E32" s="795">
        <f t="shared" si="9"/>
        <v>2215.1500157958867</v>
      </c>
      <c r="F32" s="795">
        <f t="shared" si="9"/>
        <v>2280.8499761615017</v>
      </c>
      <c r="G32" s="795">
        <f t="shared" si="9"/>
        <v>2851.2549143229007</v>
      </c>
      <c r="H32" s="795">
        <f t="shared" si="9"/>
        <v>4123.1146785504598</v>
      </c>
      <c r="I32" s="795">
        <f t="shared" si="9"/>
        <v>5714.1327448515858</v>
      </c>
      <c r="J32" s="795">
        <f t="shared" si="9"/>
        <v>4415.7510038875935</v>
      </c>
      <c r="K32" s="795">
        <f t="shared" si="9"/>
        <v>3263.2828769298903</v>
      </c>
      <c r="L32" s="795">
        <f t="shared" si="9"/>
        <v>1576.6261149155553</v>
      </c>
      <c r="M32" s="795">
        <f t="shared" si="9"/>
        <v>2229.9927967862586</v>
      </c>
      <c r="N32" s="796">
        <f t="shared" si="4"/>
        <v>32056.186041875051</v>
      </c>
      <c r="O32" s="794" t="s">
        <v>187</v>
      </c>
    </row>
    <row r="33" spans="1:15">
      <c r="A33" s="794">
        <v>2030</v>
      </c>
      <c r="B33" s="794" t="str">
        <f t="shared" si="2"/>
        <v>令和12</v>
      </c>
      <c r="C33" s="795">
        <f t="shared" ref="C33:M33" si="10">C$23*C55/100</f>
        <v>722.20846147894304</v>
      </c>
      <c r="D33" s="795">
        <f t="shared" si="10"/>
        <v>2530.1511576088974</v>
      </c>
      <c r="E33" s="795">
        <f t="shared" si="10"/>
        <v>2256.2217306125781</v>
      </c>
      <c r="F33" s="795">
        <f t="shared" si="10"/>
        <v>2184.4932124626998</v>
      </c>
      <c r="G33" s="795">
        <f t="shared" si="10"/>
        <v>2553.0239112984477</v>
      </c>
      <c r="H33" s="795">
        <f t="shared" si="10"/>
        <v>3641.7227486696502</v>
      </c>
      <c r="I33" s="795">
        <f t="shared" si="10"/>
        <v>4888.9533356244556</v>
      </c>
      <c r="J33" s="795">
        <f t="shared" si="10"/>
        <v>4948.0381812292289</v>
      </c>
      <c r="K33" s="795">
        <f t="shared" si="10"/>
        <v>3544.8526727697226</v>
      </c>
      <c r="L33" s="795">
        <f t="shared" si="10"/>
        <v>1648.8332326000811</v>
      </c>
      <c r="M33" s="795">
        <f t="shared" si="10"/>
        <v>2135.3488017730983</v>
      </c>
      <c r="N33" s="796">
        <f t="shared" si="4"/>
        <v>31053.847446127802</v>
      </c>
      <c r="O33" s="794" t="s">
        <v>187</v>
      </c>
    </row>
    <row r="34" spans="1:15">
      <c r="A34" s="794">
        <v>2035</v>
      </c>
      <c r="B34" s="794" t="str">
        <f t="shared" si="2"/>
        <v>令和17</v>
      </c>
      <c r="C34" s="795">
        <f t="shared" ref="C34:M34" si="11">C$23*C56/100</f>
        <v>692.3793075239887</v>
      </c>
      <c r="D34" s="795">
        <f t="shared" si="11"/>
        <v>2448.7604041633731</v>
      </c>
      <c r="E34" s="795">
        <f t="shared" si="11"/>
        <v>2164.9808177905329</v>
      </c>
      <c r="F34" s="795">
        <f t="shared" si="11"/>
        <v>2225.1378369313347</v>
      </c>
      <c r="G34" s="795">
        <f t="shared" si="11"/>
        <v>2445.7537300719514</v>
      </c>
      <c r="H34" s="795">
        <f t="shared" si="11"/>
        <v>3261.9008246884464</v>
      </c>
      <c r="I34" s="795">
        <f t="shared" si="11"/>
        <v>4320.2788254718225</v>
      </c>
      <c r="J34" s="795">
        <f t="shared" si="11"/>
        <v>4235.9471341282488</v>
      </c>
      <c r="K34" s="795">
        <f t="shared" si="11"/>
        <v>3976.0710748641031</v>
      </c>
      <c r="L34" s="795">
        <f t="shared" si="11"/>
        <v>1794.6389801990563</v>
      </c>
      <c r="M34" s="795">
        <f t="shared" si="11"/>
        <v>1976.7074387034215</v>
      </c>
      <c r="N34" s="796">
        <f t="shared" si="4"/>
        <v>29542.556374536278</v>
      </c>
      <c r="O34" s="794" t="s">
        <v>187</v>
      </c>
    </row>
    <row r="35" spans="1:15" s="97" customFormat="1">
      <c r="A35" s="794">
        <v>2045</v>
      </c>
      <c r="B35" s="794" t="str">
        <f t="shared" ref="B35:B37" si="12">TEXT(DATEVALUE(A35&amp;"/6/1"),"ggge")</f>
        <v>令和27</v>
      </c>
      <c r="C35" s="795">
        <f t="shared" ref="C35:M35" si="13">C$23*C57/100</f>
        <v>546.33109882516646</v>
      </c>
      <c r="D35" s="795">
        <f t="shared" si="13"/>
        <v>2117.3913372349743</v>
      </c>
      <c r="E35" s="795">
        <f t="shared" si="13"/>
        <v>2014.3182687290737</v>
      </c>
      <c r="F35" s="795">
        <f t="shared" si="13"/>
        <v>2068.6507296580926</v>
      </c>
      <c r="G35" s="795">
        <f t="shared" si="13"/>
        <v>2391.8707566700532</v>
      </c>
      <c r="H35" s="795">
        <f t="shared" si="13"/>
        <v>3185.0170332657981</v>
      </c>
      <c r="I35" s="795">
        <f t="shared" si="13"/>
        <v>3711.0720982266239</v>
      </c>
      <c r="J35" s="795">
        <f t="shared" si="13"/>
        <v>3357.8443670709762</v>
      </c>
      <c r="K35" s="795">
        <f t="shared" si="13"/>
        <v>3015.0486242863858</v>
      </c>
      <c r="L35" s="795">
        <f t="shared" si="13"/>
        <v>1729.0004317486282</v>
      </c>
      <c r="M35" s="795">
        <f t="shared" si="13"/>
        <v>3161.4098905665601</v>
      </c>
      <c r="N35" s="796">
        <f t="shared" ref="N35:N37" si="14">SUM(C35:M35)</f>
        <v>27297.954636282331</v>
      </c>
      <c r="O35" s="794" t="s">
        <v>187</v>
      </c>
    </row>
    <row r="36" spans="1:15">
      <c r="A36" s="794">
        <v>2055</v>
      </c>
      <c r="B36" s="794" t="str">
        <f t="shared" si="12"/>
        <v>令和37</v>
      </c>
      <c r="C36" s="795">
        <f t="shared" ref="C36:M36" si="15">C$23*C58/100</f>
        <v>529.94114708655547</v>
      </c>
      <c r="D36" s="795">
        <f t="shared" si="15"/>
        <v>1819.3671185095716</v>
      </c>
      <c r="E36" s="795">
        <f t="shared" si="15"/>
        <v>1592.8146618898199</v>
      </c>
      <c r="F36" s="795">
        <f t="shared" si="15"/>
        <v>1789.3890765665897</v>
      </c>
      <c r="G36" s="795">
        <f t="shared" si="15"/>
        <v>2226.603243134577</v>
      </c>
      <c r="H36" s="795">
        <f t="shared" si="15"/>
        <v>2963.0291856252256</v>
      </c>
      <c r="I36" s="795">
        <f t="shared" si="15"/>
        <v>3632.9101223506905</v>
      </c>
      <c r="J36" s="795">
        <f t="shared" si="15"/>
        <v>3284.4574384909474</v>
      </c>
      <c r="K36" s="795">
        <f t="shared" si="15"/>
        <v>2596.6799942814082</v>
      </c>
      <c r="L36" s="795">
        <f t="shared" si="15"/>
        <v>1376.2604138716124</v>
      </c>
      <c r="M36" s="795">
        <f t="shared" si="15"/>
        <v>3155.1002908990172</v>
      </c>
      <c r="N36" s="796">
        <f t="shared" si="14"/>
        <v>24966.552692706013</v>
      </c>
      <c r="O36" s="794" t="s">
        <v>187</v>
      </c>
    </row>
    <row r="37" spans="1:15">
      <c r="A37" s="794">
        <v>2065</v>
      </c>
      <c r="B37" s="794" t="str">
        <f t="shared" si="12"/>
        <v>令和47</v>
      </c>
      <c r="C37" s="795">
        <f t="shared" ref="C37:M37" si="16">C$23*C59/100</f>
        <v>480.51822029225195</v>
      </c>
      <c r="D37" s="795">
        <f t="shared" si="16"/>
        <v>1733.488090272301</v>
      </c>
      <c r="E37" s="795">
        <f t="shared" si="16"/>
        <v>1545.8905469398503</v>
      </c>
      <c r="F37" s="795">
        <f t="shared" si="16"/>
        <v>1538.4638287628986</v>
      </c>
      <c r="G37" s="795">
        <f t="shared" si="16"/>
        <v>1761.2851411545018</v>
      </c>
      <c r="H37" s="795">
        <f t="shared" si="16"/>
        <v>2564.3066649548146</v>
      </c>
      <c r="I37" s="795">
        <f t="shared" si="16"/>
        <v>3384.925135604748</v>
      </c>
      <c r="J37" s="795">
        <f t="shared" si="16"/>
        <v>3059.8007614986755</v>
      </c>
      <c r="K37" s="795">
        <f t="shared" si="16"/>
        <v>2547.1308731117633</v>
      </c>
      <c r="L37" s="795">
        <f t="shared" si="16"/>
        <v>1350.7704797096355</v>
      </c>
      <c r="M37" s="795">
        <f t="shared" si="16"/>
        <v>2901.8149328161799</v>
      </c>
      <c r="N37" s="796">
        <f t="shared" si="14"/>
        <v>22868.394675117619</v>
      </c>
      <c r="O37" s="794" t="s">
        <v>187</v>
      </c>
    </row>
    <row r="38" spans="1:15">
      <c r="A38" s="794"/>
      <c r="B38" s="794"/>
      <c r="C38" s="795"/>
      <c r="D38" s="795"/>
      <c r="E38" s="795"/>
      <c r="F38" s="795"/>
      <c r="G38" s="795"/>
      <c r="H38" s="795"/>
      <c r="I38" s="795"/>
      <c r="J38" s="795"/>
      <c r="K38" s="795"/>
      <c r="L38" s="795"/>
      <c r="M38" s="795"/>
      <c r="N38" s="796"/>
      <c r="O38" s="794"/>
    </row>
    <row r="40" spans="1:15">
      <c r="A40" s="94" t="s">
        <v>188</v>
      </c>
    </row>
    <row r="41" spans="1:15">
      <c r="A41" s="87"/>
      <c r="B41" s="87"/>
      <c r="C41" s="95" t="s">
        <v>164</v>
      </c>
      <c r="D41" s="95" t="s">
        <v>165</v>
      </c>
      <c r="E41" s="95" t="s">
        <v>166</v>
      </c>
      <c r="F41" s="95" t="s">
        <v>167</v>
      </c>
      <c r="G41" s="95" t="s">
        <v>168</v>
      </c>
      <c r="H41" s="95" t="s">
        <v>169</v>
      </c>
      <c r="I41" s="95" t="s">
        <v>170</v>
      </c>
      <c r="J41" s="95" t="s">
        <v>171</v>
      </c>
      <c r="K41" s="95" t="s">
        <v>172</v>
      </c>
      <c r="L41" s="95" t="s">
        <v>173</v>
      </c>
      <c r="M41" s="95" t="s">
        <v>174</v>
      </c>
      <c r="N41" s="95" t="s">
        <v>175</v>
      </c>
      <c r="O41" s="83"/>
    </row>
    <row r="42" spans="1:15">
      <c r="A42" s="614">
        <v>2020</v>
      </c>
      <c r="B42" s="614"/>
      <c r="C42" s="758">
        <v>6319.9589999999998</v>
      </c>
      <c r="D42" s="758">
        <v>6384.1509999999998</v>
      </c>
      <c r="E42" s="758">
        <v>6713.7730000000001</v>
      </c>
      <c r="F42" s="758">
        <v>7498.375</v>
      </c>
      <c r="G42" s="758">
        <v>8476.2440000000006</v>
      </c>
      <c r="H42" s="758">
        <v>9868.4539999999997</v>
      </c>
      <c r="I42" s="758">
        <v>8738.0789999999997</v>
      </c>
      <c r="J42" s="758">
        <v>7940.1319999999996</v>
      </c>
      <c r="K42" s="758">
        <v>7442.3919999999998</v>
      </c>
      <c r="L42" s="758">
        <v>8236.2739999999994</v>
      </c>
      <c r="M42" s="758">
        <v>21657</v>
      </c>
      <c r="N42" s="758"/>
      <c r="O42" s="94" t="s">
        <v>189</v>
      </c>
    </row>
    <row r="43" spans="1:15" s="97" customFormat="1">
      <c r="A43" s="614">
        <v>2025</v>
      </c>
      <c r="B43" s="614" t="s">
        <v>12974</v>
      </c>
      <c r="C43" s="758">
        <v>5971.1880000000001</v>
      </c>
      <c r="D43" s="758">
        <v>6471.6670000000004</v>
      </c>
      <c r="E43" s="758">
        <v>6418.6509999999998</v>
      </c>
      <c r="F43" s="758">
        <v>6709.56</v>
      </c>
      <c r="G43" s="758">
        <v>7482.3320000000003</v>
      </c>
      <c r="H43" s="758">
        <v>8439.902</v>
      </c>
      <c r="I43" s="758">
        <v>9784.5470000000005</v>
      </c>
      <c r="J43" s="758">
        <v>8614.6550000000007</v>
      </c>
      <c r="K43" s="758">
        <v>7766.7510000000002</v>
      </c>
      <c r="L43" s="758">
        <v>7190.2129999999997</v>
      </c>
      <c r="M43" s="758">
        <v>22266</v>
      </c>
      <c r="N43" s="758"/>
      <c r="O43" s="94"/>
    </row>
    <row r="44" spans="1:15">
      <c r="A44" s="614">
        <v>2030</v>
      </c>
      <c r="B44" s="614" t="s">
        <v>12974</v>
      </c>
      <c r="C44" s="758">
        <v>5770.326</v>
      </c>
      <c r="D44" s="758">
        <v>6205.4809999999998</v>
      </c>
      <c r="E44" s="758">
        <v>6537.6610000000001</v>
      </c>
      <c r="F44" s="758">
        <v>6426.1080000000002</v>
      </c>
      <c r="G44" s="758">
        <v>6699.7070000000003</v>
      </c>
      <c r="H44" s="758">
        <v>7454.5060000000003</v>
      </c>
      <c r="I44" s="758">
        <v>8371.5580000000009</v>
      </c>
      <c r="J44" s="758">
        <v>9653.09</v>
      </c>
      <c r="K44" s="758">
        <v>8436.8989999999994</v>
      </c>
      <c r="L44" s="758">
        <v>7519.5140000000001</v>
      </c>
      <c r="M44" s="758">
        <v>21321</v>
      </c>
      <c r="N44" s="758"/>
    </row>
    <row r="45" spans="1:15">
      <c r="A45" s="614">
        <v>2035</v>
      </c>
      <c r="B45" s="614" t="s">
        <v>12974</v>
      </c>
      <c r="C45" s="758">
        <v>5531.9960000000001</v>
      </c>
      <c r="D45" s="758">
        <v>6005.8609999999999</v>
      </c>
      <c r="E45" s="758">
        <v>6273.28</v>
      </c>
      <c r="F45" s="758">
        <v>6545.6719999999996</v>
      </c>
      <c r="G45" s="758">
        <v>6418.2060000000001</v>
      </c>
      <c r="H45" s="758">
        <v>6677.0209999999997</v>
      </c>
      <c r="I45" s="758">
        <v>7397.7929999999997</v>
      </c>
      <c r="J45" s="758">
        <v>8263.8770000000004</v>
      </c>
      <c r="K45" s="758">
        <v>9463.2170000000006</v>
      </c>
      <c r="L45" s="758">
        <v>8184.4620000000004</v>
      </c>
      <c r="M45" s="758">
        <v>19737</v>
      </c>
      <c r="N45" s="758"/>
    </row>
    <row r="46" spans="1:15">
      <c r="A46" s="614">
        <v>2045</v>
      </c>
      <c r="B46" s="614" t="s">
        <v>12974</v>
      </c>
      <c r="C46" s="758">
        <v>4365.0950000000003</v>
      </c>
      <c r="D46" s="758">
        <v>5193.1409999999996</v>
      </c>
      <c r="E46" s="758">
        <v>5836.7179999999998</v>
      </c>
      <c r="F46" s="758">
        <v>6085.335</v>
      </c>
      <c r="G46" s="758">
        <v>6276.8050000000003</v>
      </c>
      <c r="H46" s="758">
        <v>6519.6419999999998</v>
      </c>
      <c r="I46" s="758">
        <v>6354.6229999999996</v>
      </c>
      <c r="J46" s="758">
        <v>6550.7929999999997</v>
      </c>
      <c r="K46" s="758">
        <v>7175.9430000000002</v>
      </c>
      <c r="L46" s="758">
        <v>7885.1170000000002</v>
      </c>
      <c r="M46" s="758">
        <v>31566</v>
      </c>
      <c r="N46" s="758"/>
    </row>
    <row r="47" spans="1:15">
      <c r="A47" s="614">
        <v>2055</v>
      </c>
      <c r="B47" s="614" t="s">
        <v>12974</v>
      </c>
      <c r="C47" s="758">
        <v>4234.1419999999998</v>
      </c>
      <c r="D47" s="758">
        <v>4462.2030000000004</v>
      </c>
      <c r="E47" s="758">
        <v>4615.3630000000003</v>
      </c>
      <c r="F47" s="758">
        <v>5263.8329999999996</v>
      </c>
      <c r="G47" s="758">
        <v>5843.1059999999998</v>
      </c>
      <c r="H47" s="758">
        <v>6065.2389999999996</v>
      </c>
      <c r="I47" s="758">
        <v>6220.7830000000004</v>
      </c>
      <c r="J47" s="758">
        <v>6407.6229999999996</v>
      </c>
      <c r="K47" s="758">
        <v>6180.2079999999996</v>
      </c>
      <c r="L47" s="758">
        <v>6276.4440000000004</v>
      </c>
      <c r="M47" s="758">
        <v>31503</v>
      </c>
      <c r="N47" s="758"/>
    </row>
    <row r="48" spans="1:15">
      <c r="A48" s="614">
        <v>2065</v>
      </c>
      <c r="B48" s="614" t="s">
        <v>12974</v>
      </c>
      <c r="C48" s="758">
        <v>3839.261</v>
      </c>
      <c r="D48" s="758">
        <v>4251.5749999999998</v>
      </c>
      <c r="E48" s="758">
        <v>4479.3950000000004</v>
      </c>
      <c r="F48" s="758">
        <v>4525.6880000000001</v>
      </c>
      <c r="G48" s="758">
        <v>4622.0069999999996</v>
      </c>
      <c r="H48" s="758">
        <v>5249.0649999999996</v>
      </c>
      <c r="I48" s="758">
        <v>5796.1480000000001</v>
      </c>
      <c r="J48" s="758">
        <v>5969.3419999999996</v>
      </c>
      <c r="K48" s="758">
        <v>6062.2790000000005</v>
      </c>
      <c r="L48" s="758">
        <v>6160.1970000000001</v>
      </c>
      <c r="M48" s="758">
        <v>28974</v>
      </c>
      <c r="N48" s="758"/>
    </row>
    <row r="49" spans="1:15">
      <c r="A49" s="94" t="s">
        <v>12975</v>
      </c>
      <c r="O49" s="83"/>
    </row>
    <row r="51" spans="1:15">
      <c r="A51" s="94" t="s">
        <v>190</v>
      </c>
    </row>
    <row r="52" spans="1:15">
      <c r="A52" s="87"/>
      <c r="B52" s="87"/>
      <c r="C52" s="95" t="s">
        <v>164</v>
      </c>
      <c r="D52" s="95" t="s">
        <v>165</v>
      </c>
      <c r="E52" s="95" t="s">
        <v>166</v>
      </c>
      <c r="F52" s="95" t="s">
        <v>167</v>
      </c>
      <c r="G52" s="95" t="s">
        <v>168</v>
      </c>
      <c r="H52" s="95" t="s">
        <v>169</v>
      </c>
      <c r="I52" s="95" t="s">
        <v>170</v>
      </c>
      <c r="J52" s="95" t="s">
        <v>171</v>
      </c>
      <c r="K52" s="95" t="s">
        <v>172</v>
      </c>
      <c r="L52" s="95" t="s">
        <v>173</v>
      </c>
      <c r="M52" s="95" t="s">
        <v>174</v>
      </c>
      <c r="N52" s="95" t="s">
        <v>175</v>
      </c>
    </row>
    <row r="53" spans="1:15">
      <c r="A53" s="614">
        <v>2020</v>
      </c>
      <c r="B53" s="614"/>
      <c r="C53" s="758">
        <f t="shared" ref="C53:M53" si="17">C42/C$42*100</f>
        <v>100</v>
      </c>
      <c r="D53" s="758">
        <f t="shared" si="17"/>
        <v>100</v>
      </c>
      <c r="E53" s="758">
        <f t="shared" si="17"/>
        <v>100</v>
      </c>
      <c r="F53" s="758">
        <f t="shared" si="17"/>
        <v>100</v>
      </c>
      <c r="G53" s="758">
        <f t="shared" si="17"/>
        <v>100</v>
      </c>
      <c r="H53" s="758">
        <f t="shared" si="17"/>
        <v>100</v>
      </c>
      <c r="I53" s="758">
        <f t="shared" si="17"/>
        <v>100</v>
      </c>
      <c r="J53" s="758">
        <f t="shared" si="17"/>
        <v>100</v>
      </c>
      <c r="K53" s="758">
        <f t="shared" si="17"/>
        <v>100</v>
      </c>
      <c r="L53" s="758">
        <f t="shared" si="17"/>
        <v>100</v>
      </c>
      <c r="M53" s="758">
        <f t="shared" si="17"/>
        <v>100</v>
      </c>
      <c r="N53" s="758"/>
    </row>
    <row r="54" spans="1:15">
      <c r="A54" s="614">
        <v>2025</v>
      </c>
      <c r="B54" s="614"/>
      <c r="C54" s="758">
        <f t="shared" ref="C54:M54" si="18">C43/C$42*100</f>
        <v>94.481435718174751</v>
      </c>
      <c r="D54" s="758">
        <f t="shared" si="18"/>
        <v>101.3708322375207</v>
      </c>
      <c r="E54" s="758">
        <f t="shared" si="18"/>
        <v>95.604230288989513</v>
      </c>
      <c r="F54" s="758">
        <f t="shared" si="18"/>
        <v>89.480187373931017</v>
      </c>
      <c r="G54" s="758">
        <f t="shared" si="18"/>
        <v>88.274145954269372</v>
      </c>
      <c r="H54" s="758">
        <f t="shared" si="18"/>
        <v>85.524054730355942</v>
      </c>
      <c r="I54" s="758">
        <f t="shared" si="18"/>
        <v>111.97595032043084</v>
      </c>
      <c r="J54" s="758">
        <f t="shared" si="18"/>
        <v>108.49511066062882</v>
      </c>
      <c r="K54" s="758">
        <f t="shared" si="18"/>
        <v>104.3582627735814</v>
      </c>
      <c r="L54" s="758">
        <f t="shared" si="18"/>
        <v>87.299341911160312</v>
      </c>
      <c r="M54" s="758">
        <f t="shared" si="18"/>
        <v>102.81202382601468</v>
      </c>
      <c r="N54" s="758"/>
    </row>
    <row r="55" spans="1:15">
      <c r="A55" s="614">
        <v>2030</v>
      </c>
      <c r="B55" s="614"/>
      <c r="C55" s="758">
        <f t="shared" ref="C55:M55" si="19">C44/C$42*100</f>
        <v>91.303218897464362</v>
      </c>
      <c r="D55" s="758">
        <f t="shared" si="19"/>
        <v>97.201350657276123</v>
      </c>
      <c r="E55" s="758">
        <f t="shared" si="19"/>
        <v>97.37685501133268</v>
      </c>
      <c r="F55" s="758">
        <f t="shared" si="19"/>
        <v>85.700008335139273</v>
      </c>
      <c r="G55" s="758">
        <f t="shared" si="19"/>
        <v>79.040987965896221</v>
      </c>
      <c r="H55" s="758">
        <f t="shared" si="19"/>
        <v>75.538741934653601</v>
      </c>
      <c r="I55" s="758">
        <f t="shared" si="19"/>
        <v>95.805473949136882</v>
      </c>
      <c r="J55" s="758">
        <f t="shared" si="19"/>
        <v>121.57341968622184</v>
      </c>
      <c r="K55" s="758">
        <f t="shared" si="19"/>
        <v>113.36273337926839</v>
      </c>
      <c r="L55" s="758">
        <f t="shared" si="19"/>
        <v>91.297521184943591</v>
      </c>
      <c r="M55" s="758">
        <f t="shared" si="19"/>
        <v>98.448538578750515</v>
      </c>
      <c r="N55" s="758"/>
    </row>
    <row r="56" spans="1:15">
      <c r="A56" s="614">
        <v>2035</v>
      </c>
      <c r="B56" s="614"/>
      <c r="C56" s="758">
        <f t="shared" ref="C56:M56" si="20">C45/C$42*100</f>
        <v>87.532150129454962</v>
      </c>
      <c r="D56" s="758">
        <f t="shared" si="20"/>
        <v>94.074544915995887</v>
      </c>
      <c r="E56" s="758">
        <f t="shared" si="20"/>
        <v>93.43896494564234</v>
      </c>
      <c r="F56" s="758">
        <f t="shared" si="20"/>
        <v>87.29454048377147</v>
      </c>
      <c r="G56" s="758">
        <f t="shared" si="20"/>
        <v>75.719929723589829</v>
      </c>
      <c r="H56" s="758">
        <f t="shared" si="20"/>
        <v>67.660253571633405</v>
      </c>
      <c r="I56" s="758">
        <f t="shared" si="20"/>
        <v>84.661548608109399</v>
      </c>
      <c r="J56" s="758">
        <f t="shared" si="20"/>
        <v>104.07732516285624</v>
      </c>
      <c r="K56" s="758">
        <f t="shared" si="20"/>
        <v>127.15289654186451</v>
      </c>
      <c r="L56" s="758">
        <f t="shared" si="20"/>
        <v>99.37092913616037</v>
      </c>
      <c r="M56" s="758">
        <f t="shared" si="20"/>
        <v>91.13450616428868</v>
      </c>
      <c r="N56" s="758"/>
    </row>
    <row r="57" spans="1:15">
      <c r="A57" s="614">
        <v>2045</v>
      </c>
      <c r="B57" s="614"/>
      <c r="C57" s="758">
        <f t="shared" ref="C57:M57" si="21">C46/C$42*100</f>
        <v>69.068406931120919</v>
      </c>
      <c r="D57" s="758">
        <f t="shared" si="21"/>
        <v>81.344269582596013</v>
      </c>
      <c r="E57" s="758">
        <f t="shared" si="21"/>
        <v>86.936481170870678</v>
      </c>
      <c r="F57" s="758">
        <f t="shared" si="21"/>
        <v>81.155383666461063</v>
      </c>
      <c r="G57" s="758">
        <f t="shared" si="21"/>
        <v>74.051726212695144</v>
      </c>
      <c r="H57" s="758">
        <f t="shared" si="21"/>
        <v>66.065485029367309</v>
      </c>
      <c r="I57" s="758">
        <f t="shared" si="21"/>
        <v>72.723341137108051</v>
      </c>
      <c r="J57" s="758">
        <f t="shared" si="21"/>
        <v>82.502318601252483</v>
      </c>
      <c r="K57" s="758">
        <f t="shared" si="21"/>
        <v>96.419847274908392</v>
      </c>
      <c r="L57" s="758">
        <f t="shared" si="21"/>
        <v>95.736458014874216</v>
      </c>
      <c r="M57" s="758">
        <f t="shared" si="21"/>
        <v>145.75425959274136</v>
      </c>
      <c r="N57" s="758"/>
    </row>
    <row r="58" spans="1:15">
      <c r="A58" s="614">
        <v>2055</v>
      </c>
      <c r="B58" s="614"/>
      <c r="C58" s="758">
        <f t="shared" ref="C58:M58" si="22">C47/C$42*100</f>
        <v>66.996352349754162</v>
      </c>
      <c r="D58" s="758">
        <f t="shared" si="22"/>
        <v>69.895010315388845</v>
      </c>
      <c r="E58" s="758">
        <f t="shared" si="22"/>
        <v>68.74469839835217</v>
      </c>
      <c r="F58" s="758">
        <f t="shared" si="22"/>
        <v>70.199649924150236</v>
      </c>
      <c r="G58" s="758">
        <f t="shared" si="22"/>
        <v>68.93508492676709</v>
      </c>
      <c r="H58" s="758">
        <f t="shared" si="22"/>
        <v>61.460883335930838</v>
      </c>
      <c r="I58" s="758">
        <f t="shared" si="22"/>
        <v>71.191654367052536</v>
      </c>
      <c r="J58" s="758">
        <f t="shared" si="22"/>
        <v>80.699199962922535</v>
      </c>
      <c r="K58" s="758">
        <f t="shared" si="22"/>
        <v>83.040613824157603</v>
      </c>
      <c r="L58" s="758">
        <f t="shared" si="22"/>
        <v>76.204895563212204</v>
      </c>
      <c r="M58" s="758">
        <f t="shared" si="22"/>
        <v>145.46336057625712</v>
      </c>
      <c r="N58" s="758"/>
    </row>
    <row r="59" spans="1:15">
      <c r="A59" s="614">
        <v>2065</v>
      </c>
      <c r="B59" s="614"/>
      <c r="C59" s="758">
        <f t="shared" ref="C59:M59" si="23">C48/C$42*100</f>
        <v>60.748194727212635</v>
      </c>
      <c r="D59" s="758">
        <f t="shared" si="23"/>
        <v>66.595777574809873</v>
      </c>
      <c r="E59" s="758">
        <f t="shared" si="23"/>
        <v>66.719488430722933</v>
      </c>
      <c r="F59" s="758">
        <f t="shared" si="23"/>
        <v>60.355583709803796</v>
      </c>
      <c r="G59" s="758">
        <f t="shared" si="23"/>
        <v>54.528951738529464</v>
      </c>
      <c r="H59" s="758">
        <f t="shared" si="23"/>
        <v>53.190347748492314</v>
      </c>
      <c r="I59" s="758">
        <f t="shared" si="23"/>
        <v>66.332062230153795</v>
      </c>
      <c r="J59" s="758">
        <f t="shared" si="23"/>
        <v>75.179379889402341</v>
      </c>
      <c r="K59" s="758">
        <f t="shared" si="23"/>
        <v>81.456056063695655</v>
      </c>
      <c r="L59" s="758">
        <f t="shared" si="23"/>
        <v>74.793492785694113</v>
      </c>
      <c r="M59" s="758">
        <f t="shared" si="23"/>
        <v>133.78584291453112</v>
      </c>
      <c r="N59" s="758"/>
    </row>
  </sheetData>
  <phoneticPr fontId="8"/>
  <dataValidations disablePrompts="1" count="1">
    <dataValidation type="list" allowBlank="1" showInputMessage="1" showErrorMessage="1" sqref="R4:R6" xr:uid="{F0DC4BD9-F14C-4791-8FF1-E5AB75636D0D}">
      <formula1>$A$4:$A$34</formula1>
    </dataValidation>
  </dataValidations>
  <hyperlinks>
    <hyperlink ref="N1" location="INDEX!A1" display="INDEXに戻る" xr:uid="{00000000-0004-0000-0400-000000000000}"/>
  </hyperlinks>
  <printOptions horizontalCentered="1" verticalCentered="1"/>
  <pageMargins left="0.74803149606299213" right="0.74803149606299213" top="0.39370078740157483" bottom="0.39370078740157483" header="0.51181102362204722" footer="0.51181102362204722"/>
  <pageSetup paperSize="8" firstPageNumber="0" orientation="landscape"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3"/>
  <sheetViews>
    <sheetView workbookViewId="0"/>
  </sheetViews>
  <sheetFormatPr defaultColWidth="9" defaultRowHeight="15"/>
  <cols>
    <col min="1" max="1" width="9" style="39"/>
    <col min="2" max="2" width="20.25" style="39" bestFit="1" customWidth="1"/>
    <col min="3" max="7" width="11.25" style="39" bestFit="1" customWidth="1"/>
    <col min="8" max="12" width="11.25" style="39" customWidth="1"/>
    <col min="13" max="13" width="11.25" style="39" bestFit="1" customWidth="1"/>
    <col min="14" max="14" width="9" style="39"/>
    <col min="15" max="15" width="20.125" style="39" bestFit="1" customWidth="1"/>
    <col min="16" max="16" width="13.25" style="39" bestFit="1" customWidth="1"/>
    <col min="17" max="18" width="9" style="39"/>
    <col min="19" max="19" width="18.625" style="39" bestFit="1" customWidth="1"/>
    <col min="20" max="20" width="11.25" style="39" bestFit="1" customWidth="1"/>
    <col min="21" max="16384" width="9" style="39"/>
  </cols>
  <sheetData>
    <row r="1" spans="1:21">
      <c r="A1" s="39" t="s">
        <v>191</v>
      </c>
      <c r="C1" s="367" t="s">
        <v>119</v>
      </c>
    </row>
    <row r="2" spans="1:21">
      <c r="A2" s="561"/>
      <c r="B2" s="561"/>
      <c r="C2" s="346" t="s">
        <v>192</v>
      </c>
      <c r="D2" s="346" t="s">
        <v>193</v>
      </c>
      <c r="E2" s="346" t="s">
        <v>194</v>
      </c>
      <c r="F2" s="346" t="s">
        <v>195</v>
      </c>
      <c r="G2" s="346" t="s">
        <v>196</v>
      </c>
      <c r="H2" s="346" t="s">
        <v>197</v>
      </c>
      <c r="I2" s="346" t="s">
        <v>198</v>
      </c>
      <c r="J2" s="346" t="s">
        <v>199</v>
      </c>
      <c r="K2" s="346" t="s">
        <v>11565</v>
      </c>
      <c r="L2" s="346" t="s">
        <v>12857</v>
      </c>
      <c r="M2" s="346"/>
      <c r="O2" s="39" t="s">
        <v>200</v>
      </c>
    </row>
    <row r="3" spans="1:21">
      <c r="A3" s="580" t="s">
        <v>201</v>
      </c>
      <c r="B3" s="580" t="s">
        <v>202</v>
      </c>
      <c r="C3" s="346" t="s">
        <v>203</v>
      </c>
      <c r="D3" s="346" t="s">
        <v>204</v>
      </c>
      <c r="E3" s="346" t="s">
        <v>205</v>
      </c>
      <c r="F3" s="346" t="s">
        <v>206</v>
      </c>
      <c r="G3" s="346" t="s">
        <v>207</v>
      </c>
      <c r="H3" s="346" t="s">
        <v>208</v>
      </c>
      <c r="I3" s="346" t="s">
        <v>209</v>
      </c>
      <c r="J3" s="346" t="s">
        <v>210</v>
      </c>
      <c r="K3" s="346" t="s">
        <v>11566</v>
      </c>
      <c r="L3" s="346" t="s">
        <v>12858</v>
      </c>
      <c r="M3" s="346"/>
      <c r="O3" s="524" t="s">
        <v>12857</v>
      </c>
      <c r="P3" s="346" t="s">
        <v>211</v>
      </c>
      <c r="Q3" s="346" t="s">
        <v>212</v>
      </c>
      <c r="S3" s="346" t="str">
        <f>O3</f>
        <v>2024年度末</v>
      </c>
      <c r="T3" s="346" t="s">
        <v>213</v>
      </c>
      <c r="U3" s="346" t="s">
        <v>212</v>
      </c>
    </row>
    <row r="4" spans="1:21">
      <c r="A4" s="1251" t="s">
        <v>214</v>
      </c>
      <c r="B4" s="578" t="s">
        <v>215</v>
      </c>
      <c r="C4" s="579">
        <v>3667</v>
      </c>
      <c r="D4" s="579">
        <v>3616</v>
      </c>
      <c r="E4" s="579">
        <v>3639</v>
      </c>
      <c r="F4" s="751">
        <v>3569</v>
      </c>
      <c r="G4" s="579">
        <v>3697</v>
      </c>
      <c r="H4" s="751">
        <v>3692</v>
      </c>
      <c r="I4" s="751">
        <v>3789</v>
      </c>
      <c r="J4" s="751">
        <v>4141</v>
      </c>
      <c r="K4" s="751">
        <v>4160</v>
      </c>
      <c r="L4" s="1145">
        <v>4181</v>
      </c>
      <c r="M4" s="579"/>
      <c r="N4" s="39">
        <v>1</v>
      </c>
      <c r="O4" s="569" t="s">
        <v>215</v>
      </c>
      <c r="P4" s="433">
        <f t="shared" ref="P4:P15" si="0">INDEX($C$4:$M$15,N4,MATCH($O$3,$C$2:$M$2))</f>
        <v>4181</v>
      </c>
      <c r="Q4" s="582">
        <f>P4/$P$16</f>
        <v>0.1257027750217973</v>
      </c>
      <c r="S4" s="569" t="s">
        <v>215</v>
      </c>
      <c r="T4" s="433">
        <f t="shared" ref="T4:T15" si="1">INDEX($C$18:$M$29,N4,MATCH($O$3,$C$2:$M$2))</f>
        <v>40</v>
      </c>
      <c r="U4" s="582">
        <f t="shared" ref="U4:U16" si="2">T4/$T$16</f>
        <v>3.4662045060658578E-2</v>
      </c>
    </row>
    <row r="5" spans="1:21">
      <c r="A5" s="1252"/>
      <c r="B5" s="570" t="s">
        <v>216</v>
      </c>
      <c r="C5" s="571">
        <v>1855</v>
      </c>
      <c r="D5" s="571">
        <v>1870</v>
      </c>
      <c r="E5" s="571">
        <v>1887</v>
      </c>
      <c r="F5" s="752">
        <v>1854</v>
      </c>
      <c r="G5" s="571">
        <v>1856</v>
      </c>
      <c r="H5" s="752">
        <v>1759</v>
      </c>
      <c r="I5" s="752">
        <v>1688</v>
      </c>
      <c r="J5" s="752">
        <v>1641</v>
      </c>
      <c r="K5" s="752">
        <v>1584</v>
      </c>
      <c r="L5" s="1146">
        <v>1565</v>
      </c>
      <c r="M5" s="571"/>
      <c r="N5" s="39">
        <v>2</v>
      </c>
      <c r="O5" s="570" t="s">
        <v>217</v>
      </c>
      <c r="P5" s="436">
        <f t="shared" si="0"/>
        <v>1565</v>
      </c>
      <c r="Q5" s="583">
        <f t="shared" ref="Q5:Q16" si="3">P5/$P$16</f>
        <v>4.7052103063648119E-2</v>
      </c>
      <c r="S5" s="570" t="s">
        <v>217</v>
      </c>
      <c r="T5" s="436">
        <f t="shared" si="1"/>
        <v>199</v>
      </c>
      <c r="U5" s="583">
        <f t="shared" si="2"/>
        <v>0.17244367417677642</v>
      </c>
    </row>
    <row r="6" spans="1:21">
      <c r="A6" s="1252"/>
      <c r="B6" s="570" t="s">
        <v>218</v>
      </c>
      <c r="C6" s="571">
        <v>1601</v>
      </c>
      <c r="D6" s="571">
        <v>1564</v>
      </c>
      <c r="E6" s="571">
        <v>1498</v>
      </c>
      <c r="F6" s="752">
        <v>1441</v>
      </c>
      <c r="G6" s="571">
        <v>1357</v>
      </c>
      <c r="H6" s="752">
        <v>1265</v>
      </c>
      <c r="I6" s="752">
        <v>1253</v>
      </c>
      <c r="J6" s="752">
        <v>1169</v>
      </c>
      <c r="K6" s="752">
        <v>1124</v>
      </c>
      <c r="L6" s="1146">
        <v>1079</v>
      </c>
      <c r="M6" s="571"/>
      <c r="N6" s="39">
        <v>3</v>
      </c>
      <c r="O6" s="570" t="s">
        <v>218</v>
      </c>
      <c r="P6" s="436">
        <f t="shared" si="0"/>
        <v>1079</v>
      </c>
      <c r="Q6" s="583">
        <f t="shared" si="3"/>
        <v>3.2440395658579119E-2</v>
      </c>
      <c r="S6" s="570" t="s">
        <v>218</v>
      </c>
      <c r="T6" s="436">
        <f t="shared" si="1"/>
        <v>54</v>
      </c>
      <c r="U6" s="583">
        <f t="shared" si="2"/>
        <v>4.6793760831889082E-2</v>
      </c>
    </row>
    <row r="7" spans="1:21">
      <c r="A7" s="1252"/>
      <c r="B7" s="570" t="s">
        <v>219</v>
      </c>
      <c r="C7" s="571">
        <v>517</v>
      </c>
      <c r="D7" s="571">
        <v>516</v>
      </c>
      <c r="E7" s="571">
        <v>511</v>
      </c>
      <c r="F7" s="752">
        <v>509</v>
      </c>
      <c r="G7" s="571">
        <v>482</v>
      </c>
      <c r="H7" s="752">
        <v>451</v>
      </c>
      <c r="I7" s="752">
        <v>439</v>
      </c>
      <c r="J7" s="752">
        <v>408</v>
      </c>
      <c r="K7" s="752">
        <v>397</v>
      </c>
      <c r="L7" s="1146">
        <v>380</v>
      </c>
      <c r="M7" s="571"/>
      <c r="N7" s="39">
        <v>4</v>
      </c>
      <c r="O7" s="570" t="s">
        <v>219</v>
      </c>
      <c r="P7" s="436">
        <f t="shared" si="0"/>
        <v>380</v>
      </c>
      <c r="Q7" s="583">
        <f t="shared" si="3"/>
        <v>1.1424791798202098E-2</v>
      </c>
      <c r="S7" s="570" t="s">
        <v>219</v>
      </c>
      <c r="T7" s="436">
        <f t="shared" si="1"/>
        <v>57</v>
      </c>
      <c r="U7" s="583">
        <f t="shared" si="2"/>
        <v>4.9393414211438474E-2</v>
      </c>
    </row>
    <row r="8" spans="1:21">
      <c r="A8" s="1252"/>
      <c r="B8" s="570" t="s">
        <v>220</v>
      </c>
      <c r="C8" s="571">
        <v>11201</v>
      </c>
      <c r="D8" s="571">
        <v>11342</v>
      </c>
      <c r="E8" s="571">
        <v>11324</v>
      </c>
      <c r="F8" s="752">
        <v>11154</v>
      </c>
      <c r="G8" s="571">
        <v>11197</v>
      </c>
      <c r="H8" s="752">
        <v>11592</v>
      </c>
      <c r="I8" s="752">
        <v>11720</v>
      </c>
      <c r="J8" s="752">
        <v>11765</v>
      </c>
      <c r="K8" s="752">
        <v>11789</v>
      </c>
      <c r="L8" s="1146">
        <v>11838</v>
      </c>
      <c r="M8" s="571"/>
      <c r="N8" s="39">
        <v>5</v>
      </c>
      <c r="O8" s="570" t="s">
        <v>220</v>
      </c>
      <c r="P8" s="436">
        <f t="shared" si="0"/>
        <v>11838</v>
      </c>
      <c r="Q8" s="583">
        <f t="shared" si="3"/>
        <v>0.35591232975556958</v>
      </c>
      <c r="S8" s="570" t="s">
        <v>220</v>
      </c>
      <c r="T8" s="436">
        <f t="shared" si="1"/>
        <v>327</v>
      </c>
      <c r="U8" s="583">
        <f t="shared" si="2"/>
        <v>0.28336221837088388</v>
      </c>
    </row>
    <row r="9" spans="1:21">
      <c r="A9" s="1252"/>
      <c r="B9" s="570" t="s">
        <v>221</v>
      </c>
      <c r="C9" s="571">
        <v>6639</v>
      </c>
      <c r="D9" s="571">
        <v>6640</v>
      </c>
      <c r="E9" s="571">
        <v>6711</v>
      </c>
      <c r="F9" s="752">
        <v>6727</v>
      </c>
      <c r="G9" s="571">
        <v>6700</v>
      </c>
      <c r="H9" s="752">
        <v>6588</v>
      </c>
      <c r="I9" s="752">
        <v>6657</v>
      </c>
      <c r="J9" s="752">
        <v>6667</v>
      </c>
      <c r="K9" s="752">
        <v>6798</v>
      </c>
      <c r="L9" s="1146">
        <v>6882</v>
      </c>
      <c r="M9" s="571"/>
      <c r="N9" s="39">
        <v>6</v>
      </c>
      <c r="O9" s="570" t="s">
        <v>222</v>
      </c>
      <c r="P9" s="436">
        <f t="shared" si="0"/>
        <v>6882</v>
      </c>
      <c r="Q9" s="583">
        <f t="shared" si="3"/>
        <v>0.20690899251375486</v>
      </c>
      <c r="S9" s="570" t="s">
        <v>222</v>
      </c>
      <c r="T9" s="436">
        <f t="shared" si="1"/>
        <v>229</v>
      </c>
      <c r="U9" s="583">
        <f t="shared" si="2"/>
        <v>0.19844020797227035</v>
      </c>
    </row>
    <row r="10" spans="1:21">
      <c r="A10" s="1252"/>
      <c r="B10" s="570" t="s">
        <v>223</v>
      </c>
      <c r="C10" s="571">
        <v>773</v>
      </c>
      <c r="D10" s="571">
        <v>783</v>
      </c>
      <c r="E10" s="571">
        <v>790</v>
      </c>
      <c r="F10" s="752">
        <v>776</v>
      </c>
      <c r="G10" s="571">
        <v>743</v>
      </c>
      <c r="H10" s="752">
        <v>679</v>
      </c>
      <c r="I10" s="752">
        <v>678</v>
      </c>
      <c r="J10" s="752">
        <v>642</v>
      </c>
      <c r="K10" s="752">
        <v>623</v>
      </c>
      <c r="L10" s="1146">
        <v>625</v>
      </c>
      <c r="M10" s="571"/>
      <c r="N10" s="39">
        <v>7</v>
      </c>
      <c r="O10" s="570" t="s">
        <v>223</v>
      </c>
      <c r="P10" s="436">
        <f t="shared" si="0"/>
        <v>625</v>
      </c>
      <c r="Q10" s="583">
        <f t="shared" si="3"/>
        <v>1.8790775983885032E-2</v>
      </c>
      <c r="S10" s="570" t="s">
        <v>223</v>
      </c>
      <c r="T10" s="436">
        <f t="shared" si="1"/>
        <v>22</v>
      </c>
      <c r="U10" s="583">
        <f t="shared" si="2"/>
        <v>1.9064124783362217E-2</v>
      </c>
    </row>
    <row r="11" spans="1:21">
      <c r="A11" s="1252"/>
      <c r="B11" s="570" t="s">
        <v>224</v>
      </c>
      <c r="C11" s="571">
        <v>2677</v>
      </c>
      <c r="D11" s="571">
        <v>2651</v>
      </c>
      <c r="E11" s="571">
        <v>2627</v>
      </c>
      <c r="F11" s="752">
        <v>2614</v>
      </c>
      <c r="G11" s="571">
        <v>2562</v>
      </c>
      <c r="H11" s="752">
        <v>2475</v>
      </c>
      <c r="I11" s="752">
        <v>2444</v>
      </c>
      <c r="J11" s="752">
        <v>2396</v>
      </c>
      <c r="K11" s="752">
        <v>2441</v>
      </c>
      <c r="L11" s="1146">
        <v>2463</v>
      </c>
      <c r="M11" s="571"/>
      <c r="N11" s="39">
        <v>8</v>
      </c>
      <c r="O11" s="570" t="s">
        <v>225</v>
      </c>
      <c r="P11" s="436">
        <f t="shared" si="0"/>
        <v>2463</v>
      </c>
      <c r="Q11" s="583">
        <f t="shared" si="3"/>
        <v>7.4050689997294125E-2</v>
      </c>
      <c r="S11" s="570" t="s">
        <v>225</v>
      </c>
      <c r="T11" s="436">
        <f t="shared" si="1"/>
        <v>172</v>
      </c>
      <c r="U11" s="583">
        <f t="shared" si="2"/>
        <v>0.14904679376083188</v>
      </c>
    </row>
    <row r="12" spans="1:21">
      <c r="A12" s="1252"/>
      <c r="B12" s="570" t="s">
        <v>226</v>
      </c>
      <c r="C12" s="571">
        <v>139</v>
      </c>
      <c r="D12" s="571">
        <v>159</v>
      </c>
      <c r="E12" s="571">
        <v>162</v>
      </c>
      <c r="F12" s="752">
        <v>174</v>
      </c>
      <c r="G12" s="571">
        <v>185</v>
      </c>
      <c r="H12" s="752">
        <v>167</v>
      </c>
      <c r="I12" s="752">
        <v>156</v>
      </c>
      <c r="J12" s="752">
        <v>148</v>
      </c>
      <c r="K12" s="752">
        <v>142</v>
      </c>
      <c r="L12" s="1146">
        <v>142</v>
      </c>
      <c r="M12" s="571"/>
      <c r="N12" s="39">
        <v>9</v>
      </c>
      <c r="O12" s="570" t="s">
        <v>226</v>
      </c>
      <c r="P12" s="436">
        <f t="shared" si="0"/>
        <v>142</v>
      </c>
      <c r="Q12" s="583">
        <f t="shared" si="3"/>
        <v>4.2692643035386786E-3</v>
      </c>
      <c r="S12" s="570" t="s">
        <v>226</v>
      </c>
      <c r="T12" s="436">
        <f t="shared" si="1"/>
        <v>13</v>
      </c>
      <c r="U12" s="583">
        <f t="shared" si="2"/>
        <v>1.1265164644714038E-2</v>
      </c>
    </row>
    <row r="13" spans="1:21">
      <c r="A13" s="1252"/>
      <c r="B13" s="570" t="s">
        <v>227</v>
      </c>
      <c r="C13" s="571">
        <v>2021</v>
      </c>
      <c r="D13" s="571">
        <v>2014</v>
      </c>
      <c r="E13" s="571">
        <v>1999</v>
      </c>
      <c r="F13" s="752">
        <v>1973</v>
      </c>
      <c r="G13" s="571">
        <v>1952</v>
      </c>
      <c r="H13" s="752">
        <v>1914</v>
      </c>
      <c r="I13" s="752">
        <v>1863</v>
      </c>
      <c r="J13" s="752">
        <v>1838</v>
      </c>
      <c r="K13" s="752">
        <v>1827</v>
      </c>
      <c r="L13" s="1146">
        <v>1858</v>
      </c>
      <c r="M13" s="571"/>
      <c r="N13" s="39">
        <v>10</v>
      </c>
      <c r="O13" s="570" t="s">
        <v>227</v>
      </c>
      <c r="P13" s="436">
        <f t="shared" si="0"/>
        <v>1858</v>
      </c>
      <c r="Q13" s="583">
        <f t="shared" si="3"/>
        <v>5.5861218844893416E-2</v>
      </c>
      <c r="S13" s="570" t="s">
        <v>227</v>
      </c>
      <c r="T13" s="436">
        <f t="shared" si="1"/>
        <v>10</v>
      </c>
      <c r="U13" s="583">
        <f t="shared" si="2"/>
        <v>8.6655112651646445E-3</v>
      </c>
    </row>
    <row r="14" spans="1:21">
      <c r="A14" s="1252"/>
      <c r="B14" s="570" t="s">
        <v>228</v>
      </c>
      <c r="C14" s="571">
        <v>957</v>
      </c>
      <c r="D14" s="571">
        <v>1019</v>
      </c>
      <c r="E14" s="571">
        <v>1107</v>
      </c>
      <c r="F14" s="752">
        <v>1135</v>
      </c>
      <c r="G14" s="571">
        <v>1124</v>
      </c>
      <c r="H14" s="752">
        <v>1095</v>
      </c>
      <c r="I14" s="752">
        <v>1126</v>
      </c>
      <c r="J14" s="752">
        <v>1141</v>
      </c>
      <c r="K14" s="752">
        <v>1233</v>
      </c>
      <c r="L14" s="1146">
        <v>1279</v>
      </c>
      <c r="M14" s="571"/>
      <c r="N14" s="39">
        <v>11</v>
      </c>
      <c r="O14" s="570" t="s">
        <v>229</v>
      </c>
      <c r="P14" s="436">
        <f t="shared" si="0"/>
        <v>1279</v>
      </c>
      <c r="Q14" s="583">
        <f t="shared" si="3"/>
        <v>3.8453443973422326E-2</v>
      </c>
      <c r="S14" s="570" t="s">
        <v>229</v>
      </c>
      <c r="T14" s="436">
        <f t="shared" si="1"/>
        <v>31</v>
      </c>
      <c r="U14" s="583">
        <f t="shared" si="2"/>
        <v>2.6863084922010397E-2</v>
      </c>
    </row>
    <row r="15" spans="1:21">
      <c r="A15" s="1252"/>
      <c r="B15" s="572" t="s">
        <v>230</v>
      </c>
      <c r="C15" s="573">
        <v>1005</v>
      </c>
      <c r="D15" s="573">
        <v>1009</v>
      </c>
      <c r="E15" s="573">
        <v>985</v>
      </c>
      <c r="F15" s="753">
        <v>953</v>
      </c>
      <c r="G15" s="573">
        <v>909</v>
      </c>
      <c r="H15" s="753">
        <v>909</v>
      </c>
      <c r="I15" s="753">
        <v>932</v>
      </c>
      <c r="J15" s="753">
        <v>963</v>
      </c>
      <c r="K15" s="753">
        <v>967</v>
      </c>
      <c r="L15" s="1147">
        <v>969</v>
      </c>
      <c r="M15" s="573"/>
      <c r="N15" s="39">
        <v>12</v>
      </c>
      <c r="O15" s="572" t="s">
        <v>230</v>
      </c>
      <c r="P15" s="438">
        <f t="shared" si="0"/>
        <v>969</v>
      </c>
      <c r="Q15" s="517">
        <f t="shared" si="3"/>
        <v>2.913321908541535E-2</v>
      </c>
      <c r="S15" s="572" t="s">
        <v>230</v>
      </c>
      <c r="T15" s="438">
        <f t="shared" si="1"/>
        <v>0</v>
      </c>
      <c r="U15" s="517">
        <f t="shared" si="2"/>
        <v>0</v>
      </c>
    </row>
    <row r="16" spans="1:21">
      <c r="A16" s="1252"/>
      <c r="B16" s="100" t="s">
        <v>231</v>
      </c>
      <c r="C16" s="574">
        <f t="shared" ref="C16:L16" si="4">SUM(C4:C15)</f>
        <v>33052</v>
      </c>
      <c r="D16" s="574">
        <f t="shared" si="4"/>
        <v>33183</v>
      </c>
      <c r="E16" s="574">
        <f t="shared" si="4"/>
        <v>33240</v>
      </c>
      <c r="F16" s="754">
        <f t="shared" si="4"/>
        <v>32879</v>
      </c>
      <c r="G16" s="574">
        <f t="shared" si="4"/>
        <v>32764</v>
      </c>
      <c r="H16" s="754">
        <f t="shared" si="4"/>
        <v>32586</v>
      </c>
      <c r="I16" s="754">
        <f t="shared" si="4"/>
        <v>32745</v>
      </c>
      <c r="J16" s="754">
        <f t="shared" si="4"/>
        <v>32919</v>
      </c>
      <c r="K16" s="754">
        <f t="shared" si="4"/>
        <v>33085</v>
      </c>
      <c r="L16" s="754">
        <f t="shared" si="4"/>
        <v>33261</v>
      </c>
      <c r="M16" s="574"/>
      <c r="O16" s="100" t="s">
        <v>231</v>
      </c>
      <c r="P16" s="431">
        <f>SUM(P4:P15)</f>
        <v>33261</v>
      </c>
      <c r="Q16" s="516">
        <f t="shared" si="3"/>
        <v>1</v>
      </c>
      <c r="S16" s="100" t="s">
        <v>231</v>
      </c>
      <c r="T16" s="431">
        <f>SUM(T4:T15)</f>
        <v>1154</v>
      </c>
      <c r="U16" s="516">
        <f t="shared" si="2"/>
        <v>1</v>
      </c>
    </row>
    <row r="17" spans="1:20">
      <c r="A17" s="568" t="s">
        <v>232</v>
      </c>
      <c r="B17" s="100" t="s">
        <v>233</v>
      </c>
      <c r="C17" s="574">
        <v>5089</v>
      </c>
      <c r="D17" s="574">
        <v>5032</v>
      </c>
      <c r="E17" s="574">
        <v>5009</v>
      </c>
      <c r="F17" s="754">
        <v>5384</v>
      </c>
      <c r="G17" s="574">
        <v>4744</v>
      </c>
      <c r="H17" s="754">
        <v>4399</v>
      </c>
      <c r="I17" s="754">
        <v>4488</v>
      </c>
      <c r="J17" s="754">
        <v>4273</v>
      </c>
      <c r="K17" s="754">
        <v>4303</v>
      </c>
      <c r="L17" s="1148">
        <v>4233</v>
      </c>
      <c r="M17" s="574"/>
      <c r="P17" s="39" t="str">
        <f>"N="&amp;P16</f>
        <v>N=33261</v>
      </c>
      <c r="T17" s="39" t="str">
        <f>"N="&amp;T16</f>
        <v>N=1154</v>
      </c>
    </row>
    <row r="18" spans="1:20">
      <c r="A18" s="1252" t="s">
        <v>234</v>
      </c>
      <c r="B18" s="569" t="s">
        <v>215</v>
      </c>
      <c r="C18" s="575">
        <v>56</v>
      </c>
      <c r="D18" s="575">
        <v>52</v>
      </c>
      <c r="E18" s="575">
        <v>51</v>
      </c>
      <c r="F18" s="755">
        <v>48</v>
      </c>
      <c r="G18" s="575">
        <v>45</v>
      </c>
      <c r="H18" s="755">
        <v>44</v>
      </c>
      <c r="I18" s="755">
        <v>43</v>
      </c>
      <c r="J18" s="755">
        <v>39</v>
      </c>
      <c r="K18" s="755">
        <v>39</v>
      </c>
      <c r="L18" s="1149">
        <v>40</v>
      </c>
      <c r="M18" s="575"/>
    </row>
    <row r="19" spans="1:20">
      <c r="A19" s="1252"/>
      <c r="B19" s="570" t="s">
        <v>216</v>
      </c>
      <c r="C19" s="576">
        <v>188</v>
      </c>
      <c r="D19" s="576">
        <v>185</v>
      </c>
      <c r="E19" s="576">
        <v>188</v>
      </c>
      <c r="F19" s="756">
        <v>198</v>
      </c>
      <c r="G19" s="576">
        <v>195</v>
      </c>
      <c r="H19" s="756">
        <v>198</v>
      </c>
      <c r="I19" s="756">
        <v>198</v>
      </c>
      <c r="J19" s="756">
        <v>200</v>
      </c>
      <c r="K19" s="756">
        <v>199</v>
      </c>
      <c r="L19" s="1150">
        <v>199</v>
      </c>
      <c r="M19" s="576"/>
    </row>
    <row r="20" spans="1:20">
      <c r="A20" s="1252"/>
      <c r="B20" s="570" t="s">
        <v>218</v>
      </c>
      <c r="C20" s="576">
        <v>48</v>
      </c>
      <c r="D20" s="576">
        <v>47</v>
      </c>
      <c r="E20" s="576">
        <v>47</v>
      </c>
      <c r="F20" s="756">
        <v>47</v>
      </c>
      <c r="G20" s="576">
        <v>49</v>
      </c>
      <c r="H20" s="756">
        <v>49</v>
      </c>
      <c r="I20" s="756">
        <v>49</v>
      </c>
      <c r="J20" s="756">
        <v>52</v>
      </c>
      <c r="K20" s="756">
        <v>52</v>
      </c>
      <c r="L20" s="1150">
        <v>54</v>
      </c>
      <c r="M20" s="576"/>
    </row>
    <row r="21" spans="1:20">
      <c r="A21" s="1252"/>
      <c r="B21" s="570" t="s">
        <v>219</v>
      </c>
      <c r="C21" s="576">
        <v>51</v>
      </c>
      <c r="D21" s="576">
        <v>52</v>
      </c>
      <c r="E21" s="576">
        <v>54</v>
      </c>
      <c r="F21" s="756">
        <v>54</v>
      </c>
      <c r="G21" s="576">
        <v>57</v>
      </c>
      <c r="H21" s="756">
        <v>57</v>
      </c>
      <c r="I21" s="756">
        <v>58</v>
      </c>
      <c r="J21" s="756">
        <v>60</v>
      </c>
      <c r="K21" s="756">
        <v>57</v>
      </c>
      <c r="L21" s="1150">
        <v>57</v>
      </c>
      <c r="M21" s="576"/>
    </row>
    <row r="22" spans="1:20">
      <c r="A22" s="1252"/>
      <c r="B22" s="570" t="s">
        <v>220</v>
      </c>
      <c r="C22" s="576">
        <v>215</v>
      </c>
      <c r="D22" s="576">
        <v>307</v>
      </c>
      <c r="E22" s="576">
        <v>308</v>
      </c>
      <c r="F22" s="756">
        <v>304</v>
      </c>
      <c r="G22" s="576">
        <v>305</v>
      </c>
      <c r="H22" s="756">
        <v>307</v>
      </c>
      <c r="I22" s="756">
        <v>311</v>
      </c>
      <c r="J22" s="756">
        <v>314</v>
      </c>
      <c r="K22" s="756">
        <v>323</v>
      </c>
      <c r="L22" s="1150">
        <v>327</v>
      </c>
      <c r="M22" s="576"/>
    </row>
    <row r="23" spans="1:20">
      <c r="A23" s="1252"/>
      <c r="B23" s="570" t="s">
        <v>221</v>
      </c>
      <c r="C23" s="576">
        <v>196</v>
      </c>
      <c r="D23" s="576">
        <v>199</v>
      </c>
      <c r="E23" s="576">
        <v>200</v>
      </c>
      <c r="F23" s="756">
        <v>204</v>
      </c>
      <c r="G23" s="576">
        <v>209</v>
      </c>
      <c r="H23" s="756">
        <v>212</v>
      </c>
      <c r="I23" s="756">
        <v>215</v>
      </c>
      <c r="J23" s="756">
        <v>226</v>
      </c>
      <c r="K23" s="756">
        <v>229</v>
      </c>
      <c r="L23" s="1150">
        <v>229</v>
      </c>
      <c r="M23" s="576"/>
    </row>
    <row r="24" spans="1:20">
      <c r="A24" s="1252"/>
      <c r="B24" s="570" t="s">
        <v>223</v>
      </c>
      <c r="C24" s="576">
        <v>23</v>
      </c>
      <c r="D24" s="576">
        <v>23</v>
      </c>
      <c r="E24" s="576">
        <v>24</v>
      </c>
      <c r="F24" s="756">
        <v>23</v>
      </c>
      <c r="G24" s="576">
        <v>23</v>
      </c>
      <c r="H24" s="756">
        <v>22</v>
      </c>
      <c r="I24" s="756">
        <v>22</v>
      </c>
      <c r="J24" s="756">
        <v>22</v>
      </c>
      <c r="K24" s="756">
        <v>22</v>
      </c>
      <c r="L24" s="1150">
        <v>22</v>
      </c>
      <c r="M24" s="576"/>
    </row>
    <row r="25" spans="1:20">
      <c r="A25" s="1252"/>
      <c r="B25" s="570" t="s">
        <v>224</v>
      </c>
      <c r="C25" s="576">
        <v>139</v>
      </c>
      <c r="D25" s="576">
        <v>152</v>
      </c>
      <c r="E25" s="576">
        <v>155</v>
      </c>
      <c r="F25" s="756">
        <v>157</v>
      </c>
      <c r="G25" s="576">
        <v>159</v>
      </c>
      <c r="H25" s="756">
        <v>160</v>
      </c>
      <c r="I25" s="756">
        <v>159</v>
      </c>
      <c r="J25" s="756">
        <v>162</v>
      </c>
      <c r="K25" s="756">
        <v>164</v>
      </c>
      <c r="L25" s="1150">
        <v>172</v>
      </c>
      <c r="M25" s="576"/>
    </row>
    <row r="26" spans="1:20">
      <c r="A26" s="1252"/>
      <c r="B26" s="570" t="s">
        <v>226</v>
      </c>
      <c r="C26" s="576">
        <v>13</v>
      </c>
      <c r="D26" s="576">
        <v>13</v>
      </c>
      <c r="E26" s="576">
        <v>13</v>
      </c>
      <c r="F26" s="756">
        <v>14</v>
      </c>
      <c r="G26" s="576">
        <v>14</v>
      </c>
      <c r="H26" s="756">
        <v>14</v>
      </c>
      <c r="I26" s="756">
        <v>14</v>
      </c>
      <c r="J26" s="756">
        <v>14</v>
      </c>
      <c r="K26" s="756">
        <v>14</v>
      </c>
      <c r="L26" s="1150">
        <v>13</v>
      </c>
      <c r="M26" s="576"/>
    </row>
    <row r="27" spans="1:20">
      <c r="A27" s="1252"/>
      <c r="B27" s="570" t="s">
        <v>227</v>
      </c>
      <c r="C27" s="576">
        <v>10</v>
      </c>
      <c r="D27" s="576">
        <v>10</v>
      </c>
      <c r="E27" s="576">
        <v>10</v>
      </c>
      <c r="F27" s="756">
        <v>10</v>
      </c>
      <c r="G27" s="576">
        <v>10</v>
      </c>
      <c r="H27" s="756">
        <v>10</v>
      </c>
      <c r="I27" s="756">
        <v>10</v>
      </c>
      <c r="J27" s="756">
        <v>10</v>
      </c>
      <c r="K27" s="756">
        <v>10</v>
      </c>
      <c r="L27" s="1150">
        <v>10</v>
      </c>
      <c r="M27" s="576"/>
    </row>
    <row r="28" spans="1:20">
      <c r="A28" s="1252"/>
      <c r="B28" s="570" t="s">
        <v>228</v>
      </c>
      <c r="C28" s="576">
        <v>26</v>
      </c>
      <c r="D28" s="576">
        <v>29</v>
      </c>
      <c r="E28" s="576">
        <v>31</v>
      </c>
      <c r="F28" s="756">
        <v>31</v>
      </c>
      <c r="G28" s="576">
        <v>31</v>
      </c>
      <c r="H28" s="756">
        <v>31</v>
      </c>
      <c r="I28" s="756">
        <v>31</v>
      </c>
      <c r="J28" s="756">
        <v>31</v>
      </c>
      <c r="K28" s="756">
        <v>31</v>
      </c>
      <c r="L28" s="1150">
        <v>31</v>
      </c>
      <c r="M28" s="576"/>
    </row>
    <row r="29" spans="1:20">
      <c r="A29" s="1252"/>
      <c r="B29" s="572" t="s">
        <v>230</v>
      </c>
      <c r="C29" s="573">
        <v>0</v>
      </c>
      <c r="D29" s="573">
        <v>0</v>
      </c>
      <c r="E29" s="573">
        <v>0</v>
      </c>
      <c r="F29" s="753">
        <v>0</v>
      </c>
      <c r="G29" s="573">
        <v>0</v>
      </c>
      <c r="H29" s="753">
        <v>0</v>
      </c>
      <c r="I29" s="753">
        <v>0</v>
      </c>
      <c r="J29" s="753">
        <v>0</v>
      </c>
      <c r="K29" s="753">
        <v>0</v>
      </c>
      <c r="L29" s="1147">
        <v>0</v>
      </c>
      <c r="M29" s="573"/>
    </row>
    <row r="30" spans="1:20">
      <c r="A30" s="1252"/>
      <c r="B30" s="100" t="s">
        <v>231</v>
      </c>
      <c r="C30" s="574">
        <f t="shared" ref="C30:E30" si="5">SUM(C18:C29)</f>
        <v>965</v>
      </c>
      <c r="D30" s="574">
        <f t="shared" si="5"/>
        <v>1069</v>
      </c>
      <c r="E30" s="574">
        <f t="shared" si="5"/>
        <v>1081</v>
      </c>
      <c r="F30" s="754">
        <f t="shared" ref="F30:G30" si="6">SUM(F18:F29)</f>
        <v>1090</v>
      </c>
      <c r="G30" s="574">
        <f t="shared" si="6"/>
        <v>1097</v>
      </c>
      <c r="H30" s="574">
        <f t="shared" ref="H30:J30" si="7">SUM(H18:H29)</f>
        <v>1104</v>
      </c>
      <c r="I30" s="574">
        <f t="shared" si="7"/>
        <v>1110</v>
      </c>
      <c r="J30" s="574">
        <f t="shared" si="7"/>
        <v>1130</v>
      </c>
      <c r="K30" s="754">
        <f t="shared" ref="K30:L30" si="8">SUM(K18:K29)</f>
        <v>1140</v>
      </c>
      <c r="L30" s="754">
        <f t="shared" si="8"/>
        <v>1154</v>
      </c>
      <c r="M30" s="574"/>
    </row>
    <row r="31" spans="1:20">
      <c r="A31" s="1253" t="s">
        <v>235</v>
      </c>
      <c r="B31" s="1254"/>
      <c r="C31" s="577">
        <f t="shared" ref="C31:G31" si="9">SUM(C16:C17,C30)</f>
        <v>39106</v>
      </c>
      <c r="D31" s="577">
        <f t="shared" si="9"/>
        <v>39284</v>
      </c>
      <c r="E31" s="577">
        <f t="shared" si="9"/>
        <v>39330</v>
      </c>
      <c r="F31" s="577">
        <f t="shared" si="9"/>
        <v>39353</v>
      </c>
      <c r="G31" s="577">
        <f t="shared" si="9"/>
        <v>38605</v>
      </c>
      <c r="H31" s="577">
        <f t="shared" ref="H31:J31" si="10">SUM(H16:H17,H30)</f>
        <v>38089</v>
      </c>
      <c r="I31" s="577">
        <f t="shared" si="10"/>
        <v>38343</v>
      </c>
      <c r="J31" s="577">
        <f t="shared" si="10"/>
        <v>38322</v>
      </c>
      <c r="K31" s="577">
        <f t="shared" ref="K31:L31" si="11">SUM(K16:K17,K30)</f>
        <v>38528</v>
      </c>
      <c r="L31" s="577">
        <f t="shared" si="11"/>
        <v>38648</v>
      </c>
      <c r="M31" s="577"/>
    </row>
    <row r="33" spans="1:1">
      <c r="A33" s="39" t="s">
        <v>236</v>
      </c>
    </row>
  </sheetData>
  <mergeCells count="3">
    <mergeCell ref="A4:A16"/>
    <mergeCell ref="A18:A30"/>
    <mergeCell ref="A31:B31"/>
  </mergeCells>
  <phoneticPr fontId="6"/>
  <conditionalFormatting sqref="C2:M31">
    <cfRule type="expression" dxfId="61" priority="1">
      <formula>C$2=$O$3</formula>
    </cfRule>
  </conditionalFormatting>
  <dataValidations count="1">
    <dataValidation type="list" allowBlank="1" showInputMessage="1" showErrorMessage="1" sqref="O3" xr:uid="{00000000-0002-0000-0500-000000000000}">
      <formula1>$C$2:$M$2</formula1>
    </dataValidation>
  </dataValidations>
  <hyperlinks>
    <hyperlink ref="C1" location="INDEX!A1" display="INDEXに戻る" xr:uid="{00000000-0004-0000-0500-000000000000}"/>
  </hyperlink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2E66-2B0C-4019-9339-28C84A8AC0F0}">
  <dimension ref="A1:AF70"/>
  <sheetViews>
    <sheetView workbookViewId="0"/>
  </sheetViews>
  <sheetFormatPr defaultRowHeight="13.5"/>
  <cols>
    <col min="2" max="24" width="10.625" customWidth="1"/>
  </cols>
  <sheetData>
    <row r="1" spans="1:29" ht="15">
      <c r="A1" s="1050" t="s">
        <v>12859</v>
      </c>
      <c r="B1" s="1050"/>
      <c r="C1" s="1050"/>
      <c r="D1" s="550" t="s">
        <v>119</v>
      </c>
    </row>
    <row r="2" spans="1:29" ht="15">
      <c r="A2" s="1050"/>
      <c r="B2" s="1050"/>
      <c r="C2" s="1050"/>
      <c r="D2" s="550"/>
    </row>
    <row r="3" spans="1:29" ht="15">
      <c r="A3" s="1050" t="s">
        <v>12914</v>
      </c>
      <c r="B3" s="550"/>
    </row>
    <row r="4" spans="1:29" ht="15">
      <c r="A4" s="1051"/>
      <c r="B4" s="1052" t="s">
        <v>10836</v>
      </c>
      <c r="C4" s="1053" t="s">
        <v>10837</v>
      </c>
      <c r="D4" s="1053" t="s">
        <v>10838</v>
      </c>
      <c r="E4" s="1054" t="s">
        <v>10839</v>
      </c>
      <c r="F4" s="1051" t="s">
        <v>10835</v>
      </c>
      <c r="G4" s="175"/>
      <c r="Y4" s="1051"/>
      <c r="Z4" s="1052" t="s">
        <v>10836</v>
      </c>
      <c r="AA4" s="1053" t="s">
        <v>10837</v>
      </c>
      <c r="AB4" s="1053" t="s">
        <v>10838</v>
      </c>
      <c r="AC4" s="1054" t="s">
        <v>10839</v>
      </c>
    </row>
    <row r="5" spans="1:29" ht="15">
      <c r="A5" s="1056" t="s">
        <v>373</v>
      </c>
      <c r="B5" s="1226">
        <v>993</v>
      </c>
      <c r="C5" s="1227">
        <v>259</v>
      </c>
      <c r="D5" s="1227">
        <v>450</v>
      </c>
      <c r="E5" s="1228">
        <v>57</v>
      </c>
      <c r="F5" s="1057">
        <f>SUM(B5:E5)</f>
        <v>1759</v>
      </c>
      <c r="G5" s="175"/>
      <c r="Y5" s="1056" t="s">
        <v>373</v>
      </c>
      <c r="Z5" s="1068">
        <f t="shared" ref="Z5:AC11" si="0">B5/$F5</f>
        <v>0.56452529846503696</v>
      </c>
      <c r="AA5" s="1069">
        <f t="shared" si="0"/>
        <v>0.14724275156338829</v>
      </c>
      <c r="AB5" s="1069">
        <f t="shared" si="0"/>
        <v>0.25582717453098353</v>
      </c>
      <c r="AC5" s="1070">
        <f t="shared" si="0"/>
        <v>3.2404775440591248E-2</v>
      </c>
    </row>
    <row r="6" spans="1:29" ht="15">
      <c r="A6" s="1059" t="s">
        <v>361</v>
      </c>
      <c r="B6" s="1229">
        <v>1123</v>
      </c>
      <c r="C6" s="1230">
        <v>126</v>
      </c>
      <c r="D6" s="1230">
        <v>531</v>
      </c>
      <c r="E6" s="1231">
        <v>38</v>
      </c>
      <c r="F6" s="1060">
        <f>SUM(B6:E6)</f>
        <v>1818</v>
      </c>
      <c r="G6" s="175"/>
      <c r="Y6" s="1059" t="s">
        <v>361</v>
      </c>
      <c r="Z6" s="1071">
        <f t="shared" si="0"/>
        <v>0.61771177117711773</v>
      </c>
      <c r="AA6" s="1072">
        <f t="shared" si="0"/>
        <v>6.9306930693069313E-2</v>
      </c>
      <c r="AB6" s="1072">
        <f t="shared" si="0"/>
        <v>0.29207920792079206</v>
      </c>
      <c r="AC6" s="1073">
        <f t="shared" si="0"/>
        <v>2.0902090209020903E-2</v>
      </c>
    </row>
    <row r="7" spans="1:29" ht="15">
      <c r="A7" s="1059" t="s">
        <v>349</v>
      </c>
      <c r="B7" s="1229">
        <v>13852</v>
      </c>
      <c r="C7" s="1230">
        <v>1494</v>
      </c>
      <c r="D7" s="1230">
        <v>3150</v>
      </c>
      <c r="E7" s="1231">
        <v>498</v>
      </c>
      <c r="F7" s="1060">
        <f t="shared" ref="F7:F12" si="1">SUM(B7:E7)</f>
        <v>18994</v>
      </c>
      <c r="G7" s="175"/>
      <c r="Y7" s="1059" t="s">
        <v>349</v>
      </c>
      <c r="Z7" s="1071">
        <f t="shared" si="0"/>
        <v>0.72928293145203749</v>
      </c>
      <c r="AA7" s="1072">
        <f t="shared" si="0"/>
        <v>7.8656417816152471E-2</v>
      </c>
      <c r="AB7" s="1072">
        <f t="shared" si="0"/>
        <v>0.16584184479309255</v>
      </c>
      <c r="AC7" s="1073">
        <f t="shared" si="0"/>
        <v>2.621880593871749E-2</v>
      </c>
    </row>
    <row r="8" spans="1:29" ht="15">
      <c r="A8" s="1059" t="s">
        <v>342</v>
      </c>
      <c r="B8" s="1229">
        <v>2298</v>
      </c>
      <c r="C8" s="1230">
        <v>229</v>
      </c>
      <c r="D8" s="1230">
        <v>1143</v>
      </c>
      <c r="E8" s="1231">
        <v>93</v>
      </c>
      <c r="F8" s="1060">
        <f t="shared" si="1"/>
        <v>3763</v>
      </c>
      <c r="G8" s="175"/>
      <c r="Y8" s="1059" t="s">
        <v>342</v>
      </c>
      <c r="Z8" s="1071">
        <f t="shared" si="0"/>
        <v>0.6106829657188414</v>
      </c>
      <c r="AA8" s="1072">
        <f t="shared" si="0"/>
        <v>6.0855700239170876E-2</v>
      </c>
      <c r="AB8" s="1072">
        <f t="shared" si="0"/>
        <v>0.3037470103640712</v>
      </c>
      <c r="AC8" s="1073">
        <f t="shared" si="0"/>
        <v>2.4714323677916556E-2</v>
      </c>
    </row>
    <row r="9" spans="1:29" ht="15">
      <c r="A9" s="1059" t="s">
        <v>355</v>
      </c>
      <c r="B9" s="1229">
        <v>3823</v>
      </c>
      <c r="C9" s="1230">
        <v>317</v>
      </c>
      <c r="D9" s="1230">
        <v>1303</v>
      </c>
      <c r="E9" s="1231">
        <v>165</v>
      </c>
      <c r="F9" s="1060">
        <f t="shared" si="1"/>
        <v>5608</v>
      </c>
      <c r="G9" s="175"/>
      <c r="Y9" s="1059" t="s">
        <v>355</v>
      </c>
      <c r="Z9" s="1071">
        <f t="shared" si="0"/>
        <v>0.68170470756062762</v>
      </c>
      <c r="AA9" s="1072">
        <f t="shared" si="0"/>
        <v>5.6526390870185447E-2</v>
      </c>
      <c r="AB9" s="1072">
        <f t="shared" si="0"/>
        <v>0.23234664764621968</v>
      </c>
      <c r="AC9" s="1073">
        <f t="shared" si="0"/>
        <v>2.9422253922967191E-2</v>
      </c>
    </row>
    <row r="10" spans="1:29" ht="15">
      <c r="A10" s="1059" t="s">
        <v>400</v>
      </c>
      <c r="B10" s="1229">
        <v>1007</v>
      </c>
      <c r="C10" s="1230">
        <v>122</v>
      </c>
      <c r="D10" s="1230">
        <v>550</v>
      </c>
      <c r="E10" s="1231">
        <v>42</v>
      </c>
      <c r="F10" s="1060">
        <f t="shared" si="1"/>
        <v>1721</v>
      </c>
      <c r="G10" s="175"/>
      <c r="Y10" s="1059" t="s">
        <v>400</v>
      </c>
      <c r="Z10" s="1071">
        <f t="shared" si="0"/>
        <v>0.58512492736780941</v>
      </c>
      <c r="AA10" s="1072">
        <f t="shared" si="0"/>
        <v>7.0889018012783259E-2</v>
      </c>
      <c r="AB10" s="1072">
        <f t="shared" si="0"/>
        <v>0.31958163858221966</v>
      </c>
      <c r="AC10" s="1073">
        <f t="shared" si="0"/>
        <v>2.4404416037187682E-2</v>
      </c>
    </row>
    <row r="11" spans="1:29" ht="15">
      <c r="A11" s="1059" t="s">
        <v>379</v>
      </c>
      <c r="B11" s="1229">
        <v>589</v>
      </c>
      <c r="C11" s="1230">
        <v>84</v>
      </c>
      <c r="D11" s="1230">
        <v>304</v>
      </c>
      <c r="E11" s="1231">
        <v>44</v>
      </c>
      <c r="F11" s="1060">
        <f t="shared" si="1"/>
        <v>1021</v>
      </c>
      <c r="G11" s="175"/>
      <c r="Y11" s="1059" t="s">
        <v>379</v>
      </c>
      <c r="Z11" s="1071">
        <f t="shared" si="0"/>
        <v>0.57688540646425068</v>
      </c>
      <c r="AA11" s="1072">
        <f t="shared" si="0"/>
        <v>8.2272282076395684E-2</v>
      </c>
      <c r="AB11" s="1072">
        <f t="shared" si="0"/>
        <v>0.29774730656219395</v>
      </c>
      <c r="AC11" s="1073">
        <f t="shared" si="0"/>
        <v>4.3095004897159644E-2</v>
      </c>
    </row>
    <row r="12" spans="1:29" ht="15">
      <c r="A12" s="1059" t="s">
        <v>12350</v>
      </c>
      <c r="B12" s="1229">
        <v>1380</v>
      </c>
      <c r="C12" s="1230">
        <v>115</v>
      </c>
      <c r="D12" s="1230">
        <v>1144</v>
      </c>
      <c r="E12" s="1231">
        <v>59</v>
      </c>
      <c r="F12" s="1060">
        <f t="shared" si="1"/>
        <v>2698</v>
      </c>
      <c r="G12" s="175"/>
      <c r="Y12" s="1059" t="s">
        <v>367</v>
      </c>
      <c r="Z12" s="1071">
        <f t="shared" ref="Z12:AC13" si="2">B13/$F13</f>
        <v>0.5178571428571429</v>
      </c>
      <c r="AA12" s="1072">
        <f t="shared" si="2"/>
        <v>4.4642857142857144E-2</v>
      </c>
      <c r="AB12" s="1072">
        <f t="shared" si="2"/>
        <v>0.4107142857142857</v>
      </c>
      <c r="AC12" s="1073">
        <f t="shared" si="2"/>
        <v>2.6785714285714284E-2</v>
      </c>
    </row>
    <row r="13" spans="1:29" ht="15">
      <c r="A13" s="1061" t="s">
        <v>12351</v>
      </c>
      <c r="B13" s="1232">
        <v>58</v>
      </c>
      <c r="C13" s="1233">
        <v>5</v>
      </c>
      <c r="D13" s="1233">
        <v>46</v>
      </c>
      <c r="E13" s="1234">
        <v>3</v>
      </c>
      <c r="F13" s="1062">
        <f>SUM(B13:E13)</f>
        <v>112</v>
      </c>
      <c r="G13" s="175"/>
      <c r="Y13" s="1061" t="s">
        <v>12351</v>
      </c>
      <c r="Z13" s="1074">
        <f t="shared" si="2"/>
        <v>0.67005387528671256</v>
      </c>
      <c r="AA13" s="1075">
        <f t="shared" si="2"/>
        <v>7.3371739478316531E-2</v>
      </c>
      <c r="AB13" s="1075">
        <f t="shared" si="2"/>
        <v>0.22993012215287778</v>
      </c>
      <c r="AC13" s="1076">
        <f t="shared" si="2"/>
        <v>2.6644263082093136E-2</v>
      </c>
    </row>
    <row r="14" spans="1:29" ht="15">
      <c r="A14" s="1063" t="s">
        <v>10827</v>
      </c>
      <c r="B14" s="1064">
        <f>SUM(B5:B13)</f>
        <v>25123</v>
      </c>
      <c r="C14" s="1065">
        <f>SUM(C5:C13)</f>
        <v>2751</v>
      </c>
      <c r="D14" s="1065">
        <f>SUM(D5:D13)</f>
        <v>8621</v>
      </c>
      <c r="E14" s="1065">
        <f>SUM(E5:E13)</f>
        <v>999</v>
      </c>
      <c r="F14" s="1066">
        <f>SUM(F5:F13)</f>
        <v>37494</v>
      </c>
      <c r="G14" s="175"/>
      <c r="Y14" s="1063" t="s">
        <v>10827</v>
      </c>
      <c r="Z14" s="1077">
        <f>B14/$F14</f>
        <v>0.67005387528671256</v>
      </c>
      <c r="AA14" s="1078">
        <f>C14/$F14</f>
        <v>7.3371739478316531E-2</v>
      </c>
      <c r="AB14" s="1078">
        <f>D14/$F14</f>
        <v>0.22993012215287778</v>
      </c>
      <c r="AC14" s="1079">
        <f>E14/$F14</f>
        <v>2.6644263082093136E-2</v>
      </c>
    </row>
    <row r="15" spans="1:29" ht="15">
      <c r="A15" s="175"/>
      <c r="B15" s="175" t="s">
        <v>12352</v>
      </c>
      <c r="C15" s="175"/>
      <c r="D15" s="175"/>
      <c r="E15" s="175"/>
      <c r="F15" s="175"/>
      <c r="G15" s="175"/>
    </row>
    <row r="16" spans="1:29" ht="1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row>
    <row r="17" spans="1:28" ht="15">
      <c r="A17" s="1050" t="s">
        <v>12915</v>
      </c>
      <c r="F17" s="175"/>
      <c r="G17" s="175"/>
      <c r="H17" s="175"/>
      <c r="I17" s="175"/>
      <c r="J17" s="175"/>
      <c r="K17" s="175"/>
      <c r="L17" s="175"/>
      <c r="M17" s="175"/>
      <c r="N17" s="175"/>
      <c r="O17" s="175"/>
      <c r="P17" s="175"/>
      <c r="Q17" s="175"/>
      <c r="R17" s="175"/>
      <c r="S17" s="175"/>
      <c r="T17" s="175"/>
      <c r="U17" s="175"/>
      <c r="V17" s="175"/>
      <c r="W17" s="175"/>
      <c r="X17" s="175"/>
    </row>
    <row r="18" spans="1:28" ht="15">
      <c r="A18" s="1051"/>
      <c r="B18" s="1055" t="s">
        <v>12354</v>
      </c>
      <c r="C18" s="1053" t="s">
        <v>10841</v>
      </c>
      <c r="D18" s="1053" t="s">
        <v>10842</v>
      </c>
      <c r="E18" s="1051" t="s">
        <v>10835</v>
      </c>
      <c r="F18" s="175"/>
      <c r="G18" s="175"/>
      <c r="H18" s="175"/>
      <c r="I18" s="175"/>
      <c r="J18" s="175"/>
      <c r="K18" s="175"/>
      <c r="L18" s="175"/>
      <c r="M18" s="175"/>
      <c r="N18" s="175"/>
      <c r="O18" s="175"/>
      <c r="P18" s="175"/>
      <c r="Q18" s="175"/>
      <c r="R18" s="175"/>
      <c r="S18" s="175"/>
      <c r="T18" s="175"/>
      <c r="U18" s="175"/>
      <c r="V18" s="175"/>
      <c r="W18" s="175"/>
      <c r="X18" s="175"/>
      <c r="Y18" s="1051"/>
      <c r="Z18" s="1055" t="s">
        <v>12354</v>
      </c>
      <c r="AA18" s="1053" t="s">
        <v>10841</v>
      </c>
      <c r="AB18" s="1054" t="s">
        <v>10842</v>
      </c>
    </row>
    <row r="19" spans="1:28" ht="15">
      <c r="A19" s="1056" t="s">
        <v>373</v>
      </c>
      <c r="B19" s="1226">
        <v>1531</v>
      </c>
      <c r="C19" s="1227">
        <v>90</v>
      </c>
      <c r="D19" s="1227">
        <v>228</v>
      </c>
      <c r="E19" s="1058">
        <f t="shared" ref="E19:E27" si="3">B19+D19</f>
        <v>1759</v>
      </c>
      <c r="F19" s="175"/>
      <c r="G19" s="175"/>
      <c r="H19" s="175"/>
      <c r="I19" s="175"/>
      <c r="J19" s="175"/>
      <c r="K19" s="175"/>
      <c r="L19" s="175"/>
      <c r="M19" s="175"/>
      <c r="N19" s="175"/>
      <c r="O19" s="175"/>
      <c r="P19" s="175"/>
      <c r="Q19" s="175"/>
      <c r="R19" s="175"/>
      <c r="S19" s="175"/>
      <c r="T19" s="175"/>
      <c r="U19" s="175"/>
      <c r="V19" s="175"/>
      <c r="W19" s="175"/>
      <c r="X19" s="175"/>
      <c r="Y19" s="1056" t="s">
        <v>373</v>
      </c>
      <c r="Z19" s="1068">
        <f t="shared" ref="Z19:AB25" si="4">B19/$E19</f>
        <v>0.87038089823763498</v>
      </c>
      <c r="AA19" s="1069">
        <f t="shared" si="4"/>
        <v>5.1165434906196704E-2</v>
      </c>
      <c r="AB19" s="1070">
        <f t="shared" si="4"/>
        <v>0.12961910176236499</v>
      </c>
    </row>
    <row r="20" spans="1:28" ht="15">
      <c r="A20" s="1059" t="s">
        <v>361</v>
      </c>
      <c r="B20" s="1229">
        <v>1558</v>
      </c>
      <c r="C20" s="1230">
        <v>61</v>
      </c>
      <c r="D20" s="1230">
        <v>260</v>
      </c>
      <c r="E20" s="1060">
        <f t="shared" si="3"/>
        <v>1818</v>
      </c>
      <c r="F20" s="175"/>
      <c r="G20" s="175"/>
      <c r="H20" s="175"/>
      <c r="I20" s="175"/>
      <c r="J20" s="175"/>
      <c r="K20" s="175"/>
      <c r="L20" s="175"/>
      <c r="M20" s="175"/>
      <c r="N20" s="175"/>
      <c r="O20" s="175"/>
      <c r="P20" s="175"/>
      <c r="Q20" s="175"/>
      <c r="R20" s="175"/>
      <c r="S20" s="175"/>
      <c r="T20" s="175"/>
      <c r="U20" s="175"/>
      <c r="V20" s="175"/>
      <c r="W20" s="175"/>
      <c r="X20" s="175"/>
      <c r="Y20" s="1059" t="s">
        <v>361</v>
      </c>
      <c r="Z20" s="1071">
        <f t="shared" si="4"/>
        <v>0.85698569856985696</v>
      </c>
      <c r="AA20" s="1072">
        <f t="shared" si="4"/>
        <v>3.3553355335533552E-2</v>
      </c>
      <c r="AB20" s="1073">
        <f t="shared" si="4"/>
        <v>0.14301430143014301</v>
      </c>
    </row>
    <row r="21" spans="1:28" ht="15">
      <c r="A21" s="1059" t="s">
        <v>349</v>
      </c>
      <c r="B21" s="1229">
        <v>17538</v>
      </c>
      <c r="C21" s="1230">
        <v>1103</v>
      </c>
      <c r="D21" s="1230">
        <v>1456</v>
      </c>
      <c r="E21" s="1060">
        <f t="shared" si="3"/>
        <v>18994</v>
      </c>
      <c r="F21" s="175"/>
      <c r="G21" s="175"/>
      <c r="H21" s="175"/>
      <c r="I21" s="175"/>
      <c r="J21" s="175"/>
      <c r="K21" s="175"/>
      <c r="L21" s="175"/>
      <c r="M21" s="175"/>
      <c r="N21" s="175"/>
      <c r="O21" s="175"/>
      <c r="P21" s="175"/>
      <c r="Q21" s="175"/>
      <c r="R21" s="175"/>
      <c r="S21" s="175"/>
      <c r="T21" s="175"/>
      <c r="U21" s="175"/>
      <c r="V21" s="175"/>
      <c r="W21" s="175"/>
      <c r="X21" s="175"/>
      <c r="Y21" s="1059" t="s">
        <v>349</v>
      </c>
      <c r="Z21" s="1071">
        <f t="shared" si="4"/>
        <v>0.92334421396230393</v>
      </c>
      <c r="AA21" s="1072">
        <f t="shared" si="4"/>
        <v>5.8070969779930502E-2</v>
      </c>
      <c r="AB21" s="1073">
        <f t="shared" si="4"/>
        <v>7.6655786037696114E-2</v>
      </c>
    </row>
    <row r="22" spans="1:28" ht="15">
      <c r="A22" s="1059" t="s">
        <v>342</v>
      </c>
      <c r="B22" s="1229">
        <v>3174</v>
      </c>
      <c r="C22" s="1230">
        <v>122</v>
      </c>
      <c r="D22" s="1230">
        <v>589</v>
      </c>
      <c r="E22" s="1060">
        <f t="shared" si="3"/>
        <v>3763</v>
      </c>
      <c r="F22" s="175"/>
      <c r="G22" s="175"/>
      <c r="H22" s="175"/>
      <c r="I22" s="175"/>
      <c r="J22" s="175"/>
      <c r="K22" s="175"/>
      <c r="L22" s="175"/>
      <c r="M22" s="175"/>
      <c r="N22" s="175"/>
      <c r="O22" s="175"/>
      <c r="P22" s="175"/>
      <c r="Q22" s="175"/>
      <c r="R22" s="175"/>
      <c r="S22" s="175"/>
      <c r="T22" s="175"/>
      <c r="U22" s="175"/>
      <c r="V22" s="175"/>
      <c r="W22" s="175"/>
      <c r="X22" s="175"/>
      <c r="Y22" s="1059" t="s">
        <v>342</v>
      </c>
      <c r="Z22" s="1071">
        <f t="shared" si="4"/>
        <v>0.84347595003986187</v>
      </c>
      <c r="AA22" s="1072">
        <f t="shared" si="4"/>
        <v>3.2420940738772254E-2</v>
      </c>
      <c r="AB22" s="1073">
        <f t="shared" si="4"/>
        <v>0.15652404996013819</v>
      </c>
    </row>
    <row r="23" spans="1:28" ht="15">
      <c r="A23" s="1059" t="s">
        <v>355</v>
      </c>
      <c r="B23" s="1229">
        <v>5068</v>
      </c>
      <c r="C23" s="1230">
        <v>223</v>
      </c>
      <c r="D23" s="1230">
        <v>540</v>
      </c>
      <c r="E23" s="1060">
        <f t="shared" si="3"/>
        <v>5608</v>
      </c>
      <c r="F23" s="175"/>
      <c r="G23" s="175"/>
      <c r="H23" s="175"/>
      <c r="I23" s="175"/>
      <c r="J23" s="175"/>
      <c r="K23" s="175"/>
      <c r="L23" s="175"/>
      <c r="M23" s="175"/>
      <c r="N23" s="175"/>
      <c r="O23" s="175"/>
      <c r="P23" s="175"/>
      <c r="Q23" s="175"/>
      <c r="R23" s="175"/>
      <c r="S23" s="175"/>
      <c r="T23" s="175"/>
      <c r="U23" s="175"/>
      <c r="V23" s="175"/>
      <c r="W23" s="175"/>
      <c r="X23" s="175"/>
      <c r="Y23" s="1059" t="s">
        <v>355</v>
      </c>
      <c r="Z23" s="1071">
        <f t="shared" si="4"/>
        <v>0.9037089871611983</v>
      </c>
      <c r="AA23" s="1072">
        <f t="shared" si="4"/>
        <v>3.9764621968616264E-2</v>
      </c>
      <c r="AB23" s="1073">
        <f t="shared" si="4"/>
        <v>9.6291012838801718E-2</v>
      </c>
    </row>
    <row r="24" spans="1:28" ht="15">
      <c r="A24" s="1059" t="s">
        <v>400</v>
      </c>
      <c r="B24" s="1229">
        <v>1438</v>
      </c>
      <c r="C24" s="1230">
        <v>50</v>
      </c>
      <c r="D24" s="1230">
        <v>283</v>
      </c>
      <c r="E24" s="1060">
        <f t="shared" si="3"/>
        <v>1721</v>
      </c>
      <c r="F24" s="175"/>
      <c r="G24" s="175"/>
      <c r="H24" s="175"/>
      <c r="I24" s="175"/>
      <c r="J24" s="175"/>
      <c r="K24" s="175"/>
      <c r="L24" s="175"/>
      <c r="M24" s="175"/>
      <c r="N24" s="175"/>
      <c r="O24" s="175"/>
      <c r="P24" s="175"/>
      <c r="Q24" s="175"/>
      <c r="R24" s="175"/>
      <c r="S24" s="175"/>
      <c r="T24" s="175"/>
      <c r="U24" s="175"/>
      <c r="V24" s="175"/>
      <c r="W24" s="175"/>
      <c r="X24" s="175"/>
      <c r="Y24" s="1059" t="s">
        <v>400</v>
      </c>
      <c r="Z24" s="1071">
        <f t="shared" si="4"/>
        <v>0.83556072051133057</v>
      </c>
      <c r="AA24" s="1072">
        <f t="shared" si="4"/>
        <v>2.9052876234747241E-2</v>
      </c>
      <c r="AB24" s="1073">
        <f t="shared" si="4"/>
        <v>0.16443927948866938</v>
      </c>
    </row>
    <row r="25" spans="1:28" ht="15">
      <c r="A25" s="1059" t="s">
        <v>379</v>
      </c>
      <c r="B25" s="1229">
        <v>857</v>
      </c>
      <c r="C25" s="1230">
        <v>43</v>
      </c>
      <c r="D25" s="1230">
        <v>164</v>
      </c>
      <c r="E25" s="1060">
        <f t="shared" si="3"/>
        <v>1021</v>
      </c>
      <c r="F25" s="175"/>
      <c r="G25" s="175"/>
      <c r="H25" s="175"/>
      <c r="I25" s="175"/>
      <c r="J25" s="175"/>
      <c r="K25" s="175"/>
      <c r="L25" s="175"/>
      <c r="M25" s="175"/>
      <c r="N25" s="175"/>
      <c r="O25" s="175"/>
      <c r="P25" s="175"/>
      <c r="Q25" s="175"/>
      <c r="R25" s="175"/>
      <c r="S25" s="175"/>
      <c r="T25" s="175"/>
      <c r="U25" s="175"/>
      <c r="V25" s="175"/>
      <c r="W25" s="175"/>
      <c r="X25" s="175"/>
      <c r="Y25" s="1059" t="s">
        <v>379</v>
      </c>
      <c r="Z25" s="1071">
        <f t="shared" si="4"/>
        <v>0.83937316356513225</v>
      </c>
      <c r="AA25" s="1072">
        <f t="shared" si="4"/>
        <v>4.2115572967678747E-2</v>
      </c>
      <c r="AB25" s="1073">
        <f t="shared" si="4"/>
        <v>0.16062683643486778</v>
      </c>
    </row>
    <row r="26" spans="1:28" ht="15">
      <c r="A26" s="1059" t="s">
        <v>12350</v>
      </c>
      <c r="B26" s="1229">
        <v>1991</v>
      </c>
      <c r="C26" s="1230">
        <v>78</v>
      </c>
      <c r="D26" s="1230">
        <v>707</v>
      </c>
      <c r="E26" s="1060">
        <f t="shared" si="3"/>
        <v>2698</v>
      </c>
      <c r="F26" s="175"/>
      <c r="G26" s="175"/>
      <c r="H26" s="175"/>
      <c r="I26" s="175"/>
      <c r="J26" s="175"/>
      <c r="K26" s="175"/>
      <c r="L26" s="175"/>
      <c r="M26" s="175"/>
      <c r="N26" s="175"/>
      <c r="O26" s="175"/>
      <c r="P26" s="175"/>
      <c r="Q26" s="175"/>
      <c r="R26" s="175"/>
      <c r="S26" s="175"/>
      <c r="T26" s="175"/>
      <c r="U26" s="175"/>
      <c r="V26" s="175"/>
      <c r="W26" s="175"/>
      <c r="X26" s="175"/>
      <c r="Y26" s="1059" t="s">
        <v>367</v>
      </c>
      <c r="Z26" s="1071">
        <f t="shared" ref="Z26:AB27" si="5">B27/$E27</f>
        <v>0.9464285714285714</v>
      </c>
      <c r="AA26" s="1072">
        <f t="shared" si="5"/>
        <v>5.3571428571428568E-2</v>
      </c>
      <c r="AB26" s="1073">
        <f t="shared" si="5"/>
        <v>5.3571428571428568E-2</v>
      </c>
    </row>
    <row r="27" spans="1:28" ht="15">
      <c r="A27" s="1061" t="s">
        <v>12351</v>
      </c>
      <c r="B27" s="1232">
        <v>106</v>
      </c>
      <c r="C27" s="1233">
        <v>6</v>
      </c>
      <c r="D27" s="1233">
        <v>6</v>
      </c>
      <c r="E27" s="1062">
        <f t="shared" si="3"/>
        <v>112</v>
      </c>
      <c r="F27" s="175"/>
      <c r="G27" s="175"/>
      <c r="H27" s="175"/>
      <c r="I27" s="175"/>
      <c r="J27" s="175"/>
      <c r="K27" s="175"/>
      <c r="L27" s="175"/>
      <c r="M27" s="175"/>
      <c r="N27" s="175"/>
      <c r="O27" s="175"/>
      <c r="P27" s="175"/>
      <c r="Q27" s="175"/>
      <c r="R27" s="175"/>
      <c r="S27" s="175"/>
      <c r="T27" s="175"/>
      <c r="U27" s="175"/>
      <c r="V27" s="175"/>
      <c r="W27" s="175"/>
      <c r="X27" s="175"/>
      <c r="Y27" s="1061" t="s">
        <v>12351</v>
      </c>
      <c r="Z27" s="1074">
        <f t="shared" si="5"/>
        <v>0.8871019363098096</v>
      </c>
      <c r="AA27" s="1075">
        <f t="shared" si="5"/>
        <v>4.7367578812610014E-2</v>
      </c>
      <c r="AB27" s="1076">
        <f t="shared" si="5"/>
        <v>0.11289806369019043</v>
      </c>
    </row>
    <row r="28" spans="1:28" ht="15">
      <c r="A28" s="1063" t="s">
        <v>10827</v>
      </c>
      <c r="B28" s="1064">
        <f>SUM(B19:B27)</f>
        <v>33261</v>
      </c>
      <c r="C28" s="1065">
        <f>SUM(C19:C27)</f>
        <v>1776</v>
      </c>
      <c r="D28" s="1065">
        <f>SUM(D19:D27)</f>
        <v>4233</v>
      </c>
      <c r="E28" s="1066">
        <f>SUM(E19:E27)</f>
        <v>37494</v>
      </c>
      <c r="F28" s="175"/>
      <c r="G28" s="175"/>
      <c r="H28" s="175"/>
      <c r="I28" s="175"/>
      <c r="J28" s="175"/>
      <c r="K28" s="175"/>
      <c r="L28" s="175"/>
      <c r="M28" s="175"/>
      <c r="N28" s="175"/>
      <c r="O28" s="175"/>
      <c r="P28" s="175"/>
      <c r="Q28" s="175"/>
      <c r="R28" s="175"/>
      <c r="S28" s="175"/>
      <c r="T28" s="175"/>
      <c r="U28" s="175"/>
      <c r="V28" s="175"/>
      <c r="W28" s="175"/>
      <c r="X28" s="175"/>
      <c r="Y28" s="1063" t="s">
        <v>10827</v>
      </c>
      <c r="Z28" s="1077">
        <f>B28/$E28</f>
        <v>0.8871019363098096</v>
      </c>
      <c r="AA28" s="1078">
        <f>C28/$E28</f>
        <v>4.7367578812610014E-2</v>
      </c>
      <c r="AB28" s="1079">
        <f>D28/$E28</f>
        <v>0.11289806369019043</v>
      </c>
    </row>
    <row r="29" spans="1:28" ht="15">
      <c r="A29" s="175"/>
      <c r="B29" s="175" t="s">
        <v>12353</v>
      </c>
      <c r="C29" s="175"/>
      <c r="D29" s="175"/>
      <c r="E29" s="175"/>
      <c r="F29" s="175"/>
      <c r="G29" s="175"/>
      <c r="H29" s="175"/>
      <c r="I29" s="175"/>
      <c r="J29" s="175"/>
      <c r="K29" s="175"/>
      <c r="L29" s="175"/>
      <c r="M29" s="175"/>
      <c r="N29" s="175"/>
      <c r="O29" s="175"/>
      <c r="P29" s="175"/>
      <c r="Q29" s="175"/>
      <c r="R29" s="175"/>
      <c r="S29" s="175"/>
      <c r="T29" s="175"/>
      <c r="U29" s="175"/>
      <c r="V29" s="175"/>
      <c r="W29" s="175"/>
      <c r="X29" s="175"/>
    </row>
    <row r="30" spans="1:28" ht="15">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row>
    <row r="31" spans="1:28" ht="15">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row>
    <row r="32" spans="1:28" ht="15">
      <c r="A32" s="1050" t="s">
        <v>12916</v>
      </c>
      <c r="B32" s="175"/>
      <c r="C32" s="175"/>
      <c r="D32" s="175"/>
      <c r="E32" s="175"/>
      <c r="F32" s="175"/>
      <c r="G32" s="175"/>
      <c r="H32" s="175"/>
      <c r="I32" s="175"/>
      <c r="J32" s="175"/>
      <c r="K32" s="175"/>
      <c r="L32" s="175"/>
      <c r="M32" s="175"/>
      <c r="N32" s="175"/>
      <c r="O32" s="175"/>
      <c r="P32" s="175"/>
      <c r="Q32" s="175"/>
      <c r="R32" s="175"/>
      <c r="S32" s="175"/>
      <c r="T32" s="175"/>
      <c r="U32" s="175"/>
      <c r="V32" s="175"/>
      <c r="W32" s="175"/>
      <c r="X32" s="175"/>
    </row>
    <row r="33" spans="1:32" ht="15">
      <c r="A33" s="1051"/>
      <c r="B33" s="1052" t="s">
        <v>10828</v>
      </c>
      <c r="C33" s="1053" t="s">
        <v>10829</v>
      </c>
      <c r="D33" s="1053" t="s">
        <v>10830</v>
      </c>
      <c r="E33" s="1053" t="s">
        <v>10831</v>
      </c>
      <c r="F33" s="1053" t="s">
        <v>10832</v>
      </c>
      <c r="G33" s="1053" t="s">
        <v>10833</v>
      </c>
      <c r="H33" s="1054" t="s">
        <v>10834</v>
      </c>
      <c r="I33" s="1051" t="s">
        <v>10835</v>
      </c>
      <c r="J33" s="175"/>
      <c r="K33" s="175"/>
      <c r="L33" s="175"/>
      <c r="M33" s="175"/>
      <c r="N33" s="175"/>
      <c r="O33" s="175"/>
      <c r="P33" s="175"/>
      <c r="Q33" s="175"/>
      <c r="R33" s="175"/>
      <c r="S33" s="175"/>
      <c r="T33" s="175"/>
      <c r="U33" s="175"/>
      <c r="V33" s="175"/>
      <c r="W33" s="175"/>
      <c r="X33" s="175"/>
      <c r="Y33" s="1051"/>
      <c r="Z33" s="1052" t="s">
        <v>10828</v>
      </c>
      <c r="AA33" s="1053" t="s">
        <v>10829</v>
      </c>
      <c r="AB33" s="1053" t="s">
        <v>10830</v>
      </c>
      <c r="AC33" s="1053" t="s">
        <v>10831</v>
      </c>
      <c r="AD33" s="1053" t="s">
        <v>10832</v>
      </c>
      <c r="AE33" s="1053" t="s">
        <v>10833</v>
      </c>
      <c r="AF33" s="1054" t="s">
        <v>10834</v>
      </c>
    </row>
    <row r="34" spans="1:32" ht="15">
      <c r="A34" s="1056" t="s">
        <v>373</v>
      </c>
      <c r="B34" s="1226">
        <v>1</v>
      </c>
      <c r="C34" s="1227">
        <v>362</v>
      </c>
      <c r="D34" s="1227">
        <v>202</v>
      </c>
      <c r="E34" s="1227">
        <v>274</v>
      </c>
      <c r="F34" s="1227">
        <v>492</v>
      </c>
      <c r="G34" s="1227">
        <v>286</v>
      </c>
      <c r="H34" s="1228">
        <v>142</v>
      </c>
      <c r="I34" s="1058">
        <f>SUM(B34:H34)</f>
        <v>1759</v>
      </c>
      <c r="J34" s="175"/>
      <c r="K34" s="175"/>
      <c r="L34" s="175"/>
      <c r="M34" s="175"/>
      <c r="N34" s="175"/>
      <c r="O34" s="175"/>
      <c r="P34" s="175"/>
      <c r="Q34" s="175"/>
      <c r="R34" s="175"/>
      <c r="S34" s="175"/>
      <c r="T34" s="175"/>
      <c r="U34" s="175"/>
      <c r="V34" s="175"/>
      <c r="W34" s="175"/>
      <c r="X34" s="175"/>
      <c r="Y34" s="1056" t="s">
        <v>373</v>
      </c>
      <c r="Z34" s="1068">
        <f t="shared" ref="Z34:AF40" si="6">B34/$I34</f>
        <v>5.6850483229107444E-4</v>
      </c>
      <c r="AA34" s="1069">
        <f t="shared" si="6"/>
        <v>0.20579874928936895</v>
      </c>
      <c r="AB34" s="1069">
        <f t="shared" si="6"/>
        <v>0.11483797612279704</v>
      </c>
      <c r="AC34" s="1069">
        <f t="shared" si="6"/>
        <v>0.1557703240477544</v>
      </c>
      <c r="AD34" s="1069">
        <f t="shared" si="6"/>
        <v>0.27970437748720867</v>
      </c>
      <c r="AE34" s="1069">
        <f t="shared" si="6"/>
        <v>0.16259238203524731</v>
      </c>
      <c r="AF34" s="1070">
        <f t="shared" si="6"/>
        <v>8.0727686185332576E-2</v>
      </c>
    </row>
    <row r="35" spans="1:32" ht="15">
      <c r="A35" s="1059" t="s">
        <v>361</v>
      </c>
      <c r="B35" s="1229">
        <v>0</v>
      </c>
      <c r="C35" s="1230">
        <v>424</v>
      </c>
      <c r="D35" s="1230">
        <v>275</v>
      </c>
      <c r="E35" s="1230">
        <v>326</v>
      </c>
      <c r="F35" s="1230">
        <v>408</v>
      </c>
      <c r="G35" s="1230">
        <v>261</v>
      </c>
      <c r="H35" s="1231">
        <v>124</v>
      </c>
      <c r="I35" s="1060">
        <f t="shared" ref="I35:I42" si="7">SUM(B35:H35)</f>
        <v>1818</v>
      </c>
      <c r="J35" s="175"/>
      <c r="K35" s="175"/>
      <c r="L35" s="175"/>
      <c r="M35" s="175"/>
      <c r="N35" s="175"/>
      <c r="O35" s="175"/>
      <c r="P35" s="175"/>
      <c r="Q35" s="175"/>
      <c r="R35" s="175"/>
      <c r="S35" s="175"/>
      <c r="T35" s="175"/>
      <c r="U35" s="175"/>
      <c r="V35" s="175"/>
      <c r="W35" s="175"/>
      <c r="X35" s="175"/>
      <c r="Y35" s="1059" t="s">
        <v>361</v>
      </c>
      <c r="Z35" s="1071">
        <f t="shared" si="6"/>
        <v>0</v>
      </c>
      <c r="AA35" s="1072">
        <f t="shared" si="6"/>
        <v>0.23322332233223322</v>
      </c>
      <c r="AB35" s="1072">
        <f t="shared" si="6"/>
        <v>0.15126512651265125</v>
      </c>
      <c r="AC35" s="1072">
        <f t="shared" si="6"/>
        <v>0.17931793179317931</v>
      </c>
      <c r="AD35" s="1072">
        <f t="shared" si="6"/>
        <v>0.22442244224422442</v>
      </c>
      <c r="AE35" s="1072">
        <f t="shared" si="6"/>
        <v>0.14356435643564355</v>
      </c>
      <c r="AF35" s="1073">
        <f t="shared" si="6"/>
        <v>6.8206820682068209E-2</v>
      </c>
    </row>
    <row r="36" spans="1:32" ht="15">
      <c r="A36" s="1059" t="s">
        <v>349</v>
      </c>
      <c r="B36" s="1229">
        <v>3</v>
      </c>
      <c r="C36" s="1230">
        <v>3166</v>
      </c>
      <c r="D36" s="1230">
        <v>3232</v>
      </c>
      <c r="E36" s="1230">
        <v>3079</v>
      </c>
      <c r="F36" s="1230">
        <v>5104</v>
      </c>
      <c r="G36" s="1230">
        <v>2944</v>
      </c>
      <c r="H36" s="1231">
        <v>1466</v>
      </c>
      <c r="I36" s="1060">
        <f t="shared" si="7"/>
        <v>18994</v>
      </c>
      <c r="J36" s="175"/>
      <c r="K36" s="175"/>
      <c r="L36" s="175"/>
      <c r="M36" s="175"/>
      <c r="N36" s="175"/>
      <c r="O36" s="175"/>
      <c r="P36" s="175"/>
      <c r="Q36" s="175"/>
      <c r="R36" s="175"/>
      <c r="S36" s="175"/>
      <c r="T36" s="175"/>
      <c r="U36" s="175"/>
      <c r="V36" s="175"/>
      <c r="W36" s="175"/>
      <c r="X36" s="175"/>
      <c r="Y36" s="1059" t="s">
        <v>349</v>
      </c>
      <c r="Z36" s="1071">
        <f t="shared" si="6"/>
        <v>1.5794461408865957E-4</v>
      </c>
      <c r="AA36" s="1072">
        <f t="shared" si="6"/>
        <v>0.16668421606823208</v>
      </c>
      <c r="AB36" s="1072">
        <f t="shared" si="6"/>
        <v>0.17015899757818259</v>
      </c>
      <c r="AC36" s="1072">
        <f t="shared" si="6"/>
        <v>0.16210382225966094</v>
      </c>
      <c r="AD36" s="1072">
        <f t="shared" si="6"/>
        <v>0.26871643676950618</v>
      </c>
      <c r="AE36" s="1072">
        <f t="shared" si="6"/>
        <v>0.15499631462567126</v>
      </c>
      <c r="AF36" s="1073">
        <f t="shared" si="6"/>
        <v>7.7182268084658306E-2</v>
      </c>
    </row>
    <row r="37" spans="1:32" ht="15">
      <c r="A37" s="1059" t="s">
        <v>342</v>
      </c>
      <c r="B37" s="1229">
        <v>17</v>
      </c>
      <c r="C37" s="1230">
        <v>937</v>
      </c>
      <c r="D37" s="1230">
        <v>567</v>
      </c>
      <c r="E37" s="1230">
        <v>600</v>
      </c>
      <c r="F37" s="1230">
        <v>935</v>
      </c>
      <c r="G37" s="1230">
        <v>483</v>
      </c>
      <c r="H37" s="1231">
        <v>224</v>
      </c>
      <c r="I37" s="1060">
        <f t="shared" si="7"/>
        <v>3763</v>
      </c>
      <c r="J37" s="175"/>
      <c r="K37" s="175"/>
      <c r="L37" s="175"/>
      <c r="M37" s="175"/>
      <c r="N37" s="175"/>
      <c r="O37" s="175"/>
      <c r="P37" s="175"/>
      <c r="Q37" s="175"/>
      <c r="R37" s="175"/>
      <c r="S37" s="175"/>
      <c r="T37" s="175"/>
      <c r="U37" s="175"/>
      <c r="V37" s="175"/>
      <c r="W37" s="175"/>
      <c r="X37" s="175"/>
      <c r="Y37" s="1059" t="s">
        <v>342</v>
      </c>
      <c r="Z37" s="1071">
        <f t="shared" si="6"/>
        <v>4.5176720701567896E-3</v>
      </c>
      <c r="AA37" s="1072">
        <f t="shared" si="6"/>
        <v>0.24900345469040658</v>
      </c>
      <c r="AB37" s="1072">
        <f t="shared" si="6"/>
        <v>0.15067765081052351</v>
      </c>
      <c r="AC37" s="1072">
        <f t="shared" si="6"/>
        <v>0.15944724953494552</v>
      </c>
      <c r="AD37" s="1072">
        <f t="shared" si="6"/>
        <v>0.24847196385862344</v>
      </c>
      <c r="AE37" s="1072">
        <f t="shared" si="6"/>
        <v>0.12835503587563116</v>
      </c>
      <c r="AF37" s="1073">
        <f t="shared" si="6"/>
        <v>5.9526973159712997E-2</v>
      </c>
    </row>
    <row r="38" spans="1:32" ht="15">
      <c r="A38" s="1059" t="s">
        <v>355</v>
      </c>
      <c r="B38" s="1229">
        <v>5</v>
      </c>
      <c r="C38" s="1230">
        <v>1015</v>
      </c>
      <c r="D38" s="1230">
        <v>831</v>
      </c>
      <c r="E38" s="1230">
        <v>883</v>
      </c>
      <c r="F38" s="1230">
        <v>1602</v>
      </c>
      <c r="G38" s="1230">
        <v>852</v>
      </c>
      <c r="H38" s="1231">
        <v>420</v>
      </c>
      <c r="I38" s="1060">
        <f t="shared" si="7"/>
        <v>5608</v>
      </c>
      <c r="J38" s="175"/>
      <c r="K38" s="175"/>
      <c r="L38" s="175"/>
      <c r="M38" s="175"/>
      <c r="N38" s="175"/>
      <c r="O38" s="175"/>
      <c r="P38" s="175"/>
      <c r="Q38" s="175"/>
      <c r="R38" s="175"/>
      <c r="S38" s="175"/>
      <c r="T38" s="175"/>
      <c r="U38" s="175"/>
      <c r="V38" s="175"/>
      <c r="W38" s="175"/>
      <c r="X38" s="175"/>
      <c r="Y38" s="1059" t="s">
        <v>355</v>
      </c>
      <c r="Z38" s="1071">
        <f t="shared" si="6"/>
        <v>8.9158345221112699E-4</v>
      </c>
      <c r="AA38" s="1072">
        <f t="shared" si="6"/>
        <v>0.18099144079885876</v>
      </c>
      <c r="AB38" s="1072">
        <f t="shared" si="6"/>
        <v>0.14818116975748929</v>
      </c>
      <c r="AC38" s="1072">
        <f t="shared" si="6"/>
        <v>0.15745363766048504</v>
      </c>
      <c r="AD38" s="1072">
        <f t="shared" si="6"/>
        <v>0.28566333808844507</v>
      </c>
      <c r="AE38" s="1072">
        <f t="shared" si="6"/>
        <v>0.15192582025677603</v>
      </c>
      <c r="AF38" s="1073">
        <f t="shared" si="6"/>
        <v>7.4893009985734671E-2</v>
      </c>
    </row>
    <row r="39" spans="1:32" ht="15">
      <c r="A39" s="1059" t="s">
        <v>400</v>
      </c>
      <c r="B39" s="1229">
        <v>0</v>
      </c>
      <c r="C39" s="1230">
        <v>424</v>
      </c>
      <c r="D39" s="1230">
        <v>232</v>
      </c>
      <c r="E39" s="1230">
        <v>280</v>
      </c>
      <c r="F39" s="1230">
        <v>417</v>
      </c>
      <c r="G39" s="1230">
        <v>243</v>
      </c>
      <c r="H39" s="1231">
        <v>125</v>
      </c>
      <c r="I39" s="1060">
        <f t="shared" si="7"/>
        <v>1721</v>
      </c>
      <c r="J39" s="175"/>
      <c r="K39" s="175"/>
      <c r="L39" s="175"/>
      <c r="M39" s="175"/>
      <c r="N39" s="175"/>
      <c r="O39" s="175"/>
      <c r="P39" s="175"/>
      <c r="Q39" s="175"/>
      <c r="R39" s="175"/>
      <c r="S39" s="175"/>
      <c r="T39" s="175"/>
      <c r="U39" s="175"/>
      <c r="V39" s="175"/>
      <c r="W39" s="175"/>
      <c r="X39" s="175"/>
      <c r="Y39" s="1059" t="s">
        <v>400</v>
      </c>
      <c r="Z39" s="1071">
        <f t="shared" si="6"/>
        <v>0</v>
      </c>
      <c r="AA39" s="1072">
        <f t="shared" si="6"/>
        <v>0.24636839047065659</v>
      </c>
      <c r="AB39" s="1072">
        <f t="shared" si="6"/>
        <v>0.1348053457292272</v>
      </c>
      <c r="AC39" s="1072">
        <f t="shared" si="6"/>
        <v>0.16269610691458455</v>
      </c>
      <c r="AD39" s="1072">
        <f t="shared" si="6"/>
        <v>0.24230098779779199</v>
      </c>
      <c r="AE39" s="1072">
        <f t="shared" si="6"/>
        <v>0.14119697850087159</v>
      </c>
      <c r="AF39" s="1073">
        <f t="shared" si="6"/>
        <v>7.2632190586868095E-2</v>
      </c>
    </row>
    <row r="40" spans="1:32" ht="15">
      <c r="A40" s="1059" t="s">
        <v>379</v>
      </c>
      <c r="B40" s="1229">
        <v>1</v>
      </c>
      <c r="C40" s="1230">
        <v>224</v>
      </c>
      <c r="D40" s="1230">
        <v>124</v>
      </c>
      <c r="E40" s="1230">
        <v>162</v>
      </c>
      <c r="F40" s="1230">
        <v>247</v>
      </c>
      <c r="G40" s="1230">
        <v>173</v>
      </c>
      <c r="H40" s="1231">
        <v>90</v>
      </c>
      <c r="I40" s="1060">
        <f t="shared" si="7"/>
        <v>1021</v>
      </c>
      <c r="J40" s="175"/>
      <c r="K40" s="175"/>
      <c r="L40" s="175"/>
      <c r="M40" s="175"/>
      <c r="N40" s="175"/>
      <c r="O40" s="175"/>
      <c r="P40" s="175"/>
      <c r="Q40" s="175"/>
      <c r="R40" s="175"/>
      <c r="S40" s="175"/>
      <c r="T40" s="175"/>
      <c r="U40" s="175"/>
      <c r="V40" s="175"/>
      <c r="W40" s="175"/>
      <c r="X40" s="175"/>
      <c r="Y40" s="1059" t="s">
        <v>379</v>
      </c>
      <c r="Z40" s="1071">
        <f t="shared" si="6"/>
        <v>9.7943192948090111E-4</v>
      </c>
      <c r="AA40" s="1072">
        <f t="shared" si="6"/>
        <v>0.21939275220372184</v>
      </c>
      <c r="AB40" s="1072">
        <f t="shared" si="6"/>
        <v>0.12144955925563174</v>
      </c>
      <c r="AC40" s="1072">
        <f t="shared" si="6"/>
        <v>0.15866797257590598</v>
      </c>
      <c r="AD40" s="1072">
        <f t="shared" si="6"/>
        <v>0.24191968658178256</v>
      </c>
      <c r="AE40" s="1072">
        <f t="shared" si="6"/>
        <v>0.1694417238001959</v>
      </c>
      <c r="AF40" s="1073">
        <f t="shared" si="6"/>
        <v>8.8148873653281098E-2</v>
      </c>
    </row>
    <row r="41" spans="1:32" ht="15">
      <c r="A41" s="1059" t="s">
        <v>12350</v>
      </c>
      <c r="B41" s="1229">
        <v>2</v>
      </c>
      <c r="C41" s="1230">
        <v>949</v>
      </c>
      <c r="D41" s="1230">
        <v>271</v>
      </c>
      <c r="E41" s="1230">
        <v>417</v>
      </c>
      <c r="F41" s="1230">
        <v>573</v>
      </c>
      <c r="G41" s="1230">
        <v>289</v>
      </c>
      <c r="H41" s="1231">
        <v>197</v>
      </c>
      <c r="I41" s="1060">
        <f t="shared" si="7"/>
        <v>2698</v>
      </c>
      <c r="J41" s="175"/>
      <c r="K41" s="175"/>
      <c r="L41" s="175"/>
      <c r="M41" s="175"/>
      <c r="N41" s="175"/>
      <c r="O41" s="175"/>
      <c r="P41" s="175"/>
      <c r="Q41" s="175"/>
      <c r="R41" s="175"/>
      <c r="S41" s="175"/>
      <c r="T41" s="175"/>
      <c r="U41" s="175"/>
      <c r="V41" s="175"/>
      <c r="W41" s="175"/>
      <c r="X41" s="175"/>
      <c r="Y41" s="1059" t="s">
        <v>367</v>
      </c>
      <c r="Z41" s="1071">
        <f t="shared" ref="Z41:AF42" si="8">B42/$I42</f>
        <v>0</v>
      </c>
      <c r="AA41" s="1072">
        <f t="shared" si="8"/>
        <v>7.1428571428571425E-2</v>
      </c>
      <c r="AB41" s="1072">
        <f t="shared" si="8"/>
        <v>0.24107142857142858</v>
      </c>
      <c r="AC41" s="1072">
        <f t="shared" si="8"/>
        <v>0.21428571428571427</v>
      </c>
      <c r="AD41" s="1072">
        <f t="shared" si="8"/>
        <v>0.20535714285714285</v>
      </c>
      <c r="AE41" s="1072">
        <f t="shared" si="8"/>
        <v>0.17857142857142858</v>
      </c>
      <c r="AF41" s="1073">
        <f t="shared" si="8"/>
        <v>8.9285714285714288E-2</v>
      </c>
    </row>
    <row r="42" spans="1:32" ht="15">
      <c r="A42" s="1061" t="s">
        <v>12351</v>
      </c>
      <c r="B42" s="1232">
        <v>0</v>
      </c>
      <c r="C42" s="1233">
        <v>8</v>
      </c>
      <c r="D42" s="1233">
        <v>27</v>
      </c>
      <c r="E42" s="1233">
        <v>24</v>
      </c>
      <c r="F42" s="1233">
        <v>23</v>
      </c>
      <c r="G42" s="1233">
        <v>20</v>
      </c>
      <c r="H42" s="1234">
        <v>10</v>
      </c>
      <c r="I42" s="1062">
        <f t="shared" si="7"/>
        <v>112</v>
      </c>
      <c r="J42" s="175"/>
      <c r="K42" s="175"/>
      <c r="L42" s="175"/>
      <c r="M42" s="175"/>
      <c r="N42" s="175"/>
      <c r="O42" s="175"/>
      <c r="P42" s="175"/>
      <c r="Q42" s="175"/>
      <c r="R42" s="175"/>
      <c r="S42" s="175"/>
      <c r="T42" s="175"/>
      <c r="U42" s="175"/>
      <c r="V42" s="175"/>
      <c r="W42" s="175"/>
      <c r="X42" s="175"/>
      <c r="Y42" s="1061" t="s">
        <v>12351</v>
      </c>
      <c r="Z42" s="1074">
        <f t="shared" si="8"/>
        <v>7.7345708646716813E-4</v>
      </c>
      <c r="AA42" s="1075">
        <f t="shared" si="8"/>
        <v>0.20027204352696432</v>
      </c>
      <c r="AB42" s="1075">
        <f t="shared" si="8"/>
        <v>0.15365125086680537</v>
      </c>
      <c r="AC42" s="1075">
        <f t="shared" si="8"/>
        <v>0.16122579612738039</v>
      </c>
      <c r="AD42" s="1075">
        <f t="shared" si="8"/>
        <v>0.26140182429188669</v>
      </c>
      <c r="AE42" s="1075">
        <f t="shared" si="8"/>
        <v>0.1480503547234224</v>
      </c>
      <c r="AF42" s="1076">
        <f t="shared" si="8"/>
        <v>7.462527337707367E-2</v>
      </c>
    </row>
    <row r="43" spans="1:32" ht="15">
      <c r="A43" s="1063" t="s">
        <v>10827</v>
      </c>
      <c r="B43" s="1064">
        <f t="shared" ref="B43:I43" si="9">SUM(B34:B42)</f>
        <v>29</v>
      </c>
      <c r="C43" s="1065">
        <f t="shared" si="9"/>
        <v>7509</v>
      </c>
      <c r="D43" s="1065">
        <f t="shared" si="9"/>
        <v>5761</v>
      </c>
      <c r="E43" s="1065">
        <f t="shared" si="9"/>
        <v>6045</v>
      </c>
      <c r="F43" s="1065">
        <f t="shared" si="9"/>
        <v>9801</v>
      </c>
      <c r="G43" s="1065">
        <f t="shared" si="9"/>
        <v>5551</v>
      </c>
      <c r="H43" s="1065">
        <f t="shared" si="9"/>
        <v>2798</v>
      </c>
      <c r="I43" s="1066">
        <f t="shared" si="9"/>
        <v>37494</v>
      </c>
      <c r="J43" s="175"/>
      <c r="K43" s="175"/>
      <c r="L43" s="175"/>
      <c r="M43" s="175"/>
      <c r="N43" s="175"/>
      <c r="O43" s="175"/>
      <c r="P43" s="175"/>
      <c r="Q43" s="175"/>
      <c r="R43" s="175"/>
      <c r="S43" s="175"/>
      <c r="T43" s="175"/>
      <c r="U43" s="175"/>
      <c r="V43" s="175"/>
      <c r="W43" s="175"/>
      <c r="X43" s="175"/>
      <c r="Y43" s="1063" t="s">
        <v>10827</v>
      </c>
      <c r="Z43" s="1077">
        <f t="shared" ref="Z43:AF43" si="10">B43/$I43</f>
        <v>7.7345708646716813E-4</v>
      </c>
      <c r="AA43" s="1078">
        <f t="shared" si="10"/>
        <v>0.20027204352696432</v>
      </c>
      <c r="AB43" s="1078">
        <f t="shared" si="10"/>
        <v>0.15365125086680537</v>
      </c>
      <c r="AC43" s="1078">
        <f t="shared" si="10"/>
        <v>0.16122579612738039</v>
      </c>
      <c r="AD43" s="1078">
        <f t="shared" si="10"/>
        <v>0.26140182429188669</v>
      </c>
      <c r="AE43" s="1078">
        <f t="shared" si="10"/>
        <v>0.1480503547234224</v>
      </c>
      <c r="AF43" s="1079">
        <f t="shared" si="10"/>
        <v>7.462527337707367E-2</v>
      </c>
    </row>
    <row r="44" spans="1:32" ht="15">
      <c r="A44" s="175"/>
      <c r="B44" s="175" t="s">
        <v>12352</v>
      </c>
      <c r="C44" s="175"/>
      <c r="D44" s="175"/>
      <c r="E44" s="175"/>
      <c r="F44" s="175"/>
      <c r="G44" s="175"/>
      <c r="H44" s="175"/>
      <c r="I44" s="175"/>
      <c r="J44" s="175"/>
      <c r="K44" s="175"/>
      <c r="L44" s="175"/>
      <c r="M44" s="175"/>
      <c r="N44" s="175"/>
      <c r="O44" s="175"/>
      <c r="P44" s="175"/>
      <c r="Q44" s="175"/>
      <c r="R44" s="175"/>
      <c r="S44" s="175"/>
      <c r="T44" s="175"/>
      <c r="U44" s="175"/>
      <c r="V44" s="175"/>
      <c r="W44" s="175"/>
      <c r="X44" s="175"/>
    </row>
    <row r="45" spans="1:32" ht="15">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row>
    <row r="46" spans="1:32" ht="15">
      <c r="A46" s="175"/>
      <c r="B46" s="1067"/>
      <c r="C46" s="175"/>
      <c r="D46" s="175"/>
      <c r="E46" s="175"/>
      <c r="F46" s="175"/>
      <c r="G46" s="175"/>
      <c r="H46" s="175"/>
      <c r="I46" s="175"/>
      <c r="J46" s="175"/>
      <c r="K46" s="175"/>
      <c r="L46" s="175"/>
      <c r="M46" s="175"/>
      <c r="N46" s="175"/>
      <c r="O46" s="175"/>
      <c r="P46" s="175"/>
      <c r="Q46" s="175"/>
      <c r="R46" s="175"/>
      <c r="S46" s="175"/>
      <c r="T46" s="175"/>
      <c r="U46" s="175"/>
      <c r="V46" s="175"/>
      <c r="W46" s="175"/>
      <c r="X46" s="175"/>
    </row>
    <row r="47" spans="1:32" ht="15">
      <c r="F47" s="175"/>
      <c r="G47" s="175"/>
    </row>
    <row r="48" spans="1:32" ht="15">
      <c r="F48" s="175"/>
      <c r="G48" s="175"/>
    </row>
    <row r="49" spans="1:24" ht="15">
      <c r="F49" s="175"/>
      <c r="G49" s="175"/>
    </row>
    <row r="50" spans="1:24" ht="15">
      <c r="F50" s="175"/>
      <c r="G50" s="175"/>
    </row>
    <row r="51" spans="1:24" ht="15">
      <c r="F51" s="175"/>
      <c r="G51" s="175"/>
    </row>
    <row r="52" spans="1:24" ht="15">
      <c r="F52" s="175"/>
      <c r="G52" s="175"/>
    </row>
    <row r="53" spans="1:24" ht="15">
      <c r="F53" s="175"/>
      <c r="G53" s="175"/>
    </row>
    <row r="54" spans="1:24" ht="15">
      <c r="F54" s="175"/>
      <c r="G54" s="175"/>
    </row>
    <row r="55" spans="1:24" ht="15">
      <c r="F55" s="175"/>
      <c r="G55" s="175"/>
    </row>
    <row r="56" spans="1:24" ht="15">
      <c r="F56" s="175"/>
      <c r="G56" s="175"/>
    </row>
    <row r="57" spans="1:24" ht="15">
      <c r="F57" s="175"/>
      <c r="G57" s="175"/>
    </row>
    <row r="58" spans="1:24" ht="15">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row>
    <row r="59" spans="1:24" ht="15">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row>
    <row r="60" spans="1:24" ht="15">
      <c r="I60" s="175"/>
      <c r="J60" s="175"/>
      <c r="K60" s="175"/>
      <c r="L60" s="175"/>
      <c r="M60" s="175"/>
      <c r="N60" s="175"/>
      <c r="O60" s="175"/>
      <c r="P60" s="175"/>
      <c r="Q60" s="175"/>
      <c r="R60" s="175"/>
      <c r="S60" s="175"/>
      <c r="T60" s="175"/>
      <c r="U60" s="175"/>
      <c r="V60" s="175"/>
      <c r="W60" s="175"/>
      <c r="X60" s="175"/>
    </row>
    <row r="61" spans="1:24" ht="15">
      <c r="I61" s="175"/>
      <c r="J61" s="175"/>
      <c r="K61" s="175"/>
      <c r="L61" s="175"/>
      <c r="M61" s="175"/>
      <c r="N61" s="175"/>
      <c r="O61" s="175"/>
      <c r="P61" s="175"/>
      <c r="Q61" s="175"/>
      <c r="R61" s="175"/>
      <c r="S61" s="175"/>
      <c r="T61" s="175"/>
      <c r="U61" s="175"/>
      <c r="V61" s="175"/>
      <c r="W61" s="175"/>
      <c r="X61" s="175"/>
    </row>
    <row r="62" spans="1:24" ht="15">
      <c r="I62" s="175"/>
      <c r="J62" s="175"/>
      <c r="K62" s="175"/>
      <c r="L62" s="175"/>
      <c r="M62" s="175"/>
      <c r="N62" s="175"/>
      <c r="O62" s="175"/>
      <c r="P62" s="175"/>
      <c r="Q62" s="175"/>
      <c r="R62" s="175"/>
      <c r="S62" s="175"/>
      <c r="T62" s="175"/>
      <c r="U62" s="175"/>
      <c r="V62" s="175"/>
      <c r="W62" s="175"/>
      <c r="X62" s="175"/>
    </row>
    <row r="63" spans="1:24" ht="15">
      <c r="I63" s="175"/>
      <c r="J63" s="175"/>
      <c r="K63" s="175"/>
      <c r="L63" s="175"/>
      <c r="M63" s="175"/>
      <c r="N63" s="175"/>
      <c r="O63" s="175"/>
      <c r="P63" s="175"/>
      <c r="Q63" s="175"/>
      <c r="R63" s="175"/>
      <c r="S63" s="175"/>
      <c r="T63" s="175"/>
      <c r="U63" s="175"/>
      <c r="V63" s="175"/>
      <c r="W63" s="175"/>
      <c r="X63" s="175"/>
    </row>
    <row r="64" spans="1:24" ht="15">
      <c r="I64" s="175"/>
      <c r="J64" s="175"/>
      <c r="K64" s="175"/>
      <c r="L64" s="175"/>
      <c r="M64" s="175"/>
      <c r="N64" s="175"/>
      <c r="O64" s="175"/>
      <c r="P64" s="175"/>
      <c r="Q64" s="175"/>
      <c r="R64" s="175"/>
      <c r="S64" s="175"/>
      <c r="T64" s="175"/>
      <c r="U64" s="175"/>
      <c r="V64" s="175"/>
      <c r="W64" s="175"/>
      <c r="X64" s="175"/>
    </row>
    <row r="65" spans="9:24" ht="15">
      <c r="I65" s="175"/>
      <c r="J65" s="175"/>
      <c r="K65" s="175"/>
      <c r="L65" s="175"/>
      <c r="M65" s="175"/>
      <c r="N65" s="175"/>
      <c r="O65" s="175"/>
      <c r="P65" s="175"/>
      <c r="Q65" s="175"/>
      <c r="R65" s="175"/>
      <c r="S65" s="175"/>
      <c r="T65" s="175"/>
      <c r="U65" s="175"/>
      <c r="V65" s="175"/>
      <c r="W65" s="175"/>
      <c r="X65" s="175"/>
    </row>
    <row r="66" spans="9:24" ht="15">
      <c r="I66" s="175"/>
      <c r="J66" s="175"/>
      <c r="K66" s="175"/>
      <c r="L66" s="175"/>
      <c r="M66" s="175"/>
      <c r="N66" s="175"/>
      <c r="O66" s="175"/>
      <c r="P66" s="175"/>
      <c r="Q66" s="175"/>
      <c r="R66" s="175"/>
      <c r="S66" s="175"/>
      <c r="T66" s="175"/>
      <c r="U66" s="175"/>
      <c r="V66" s="175"/>
      <c r="W66" s="175"/>
      <c r="X66" s="175"/>
    </row>
    <row r="67" spans="9:24" ht="15">
      <c r="I67" s="175"/>
      <c r="J67" s="175"/>
      <c r="K67" s="175"/>
      <c r="L67" s="175"/>
      <c r="M67" s="175"/>
      <c r="N67" s="175"/>
      <c r="O67" s="175"/>
      <c r="P67" s="175"/>
      <c r="Q67" s="175"/>
      <c r="R67" s="175"/>
      <c r="S67" s="175"/>
      <c r="T67" s="175"/>
      <c r="U67" s="175"/>
      <c r="V67" s="175"/>
      <c r="W67" s="175"/>
      <c r="X67" s="175"/>
    </row>
    <row r="68" spans="9:24" ht="15">
      <c r="I68" s="175"/>
      <c r="J68" s="175"/>
      <c r="K68" s="175"/>
      <c r="L68" s="175"/>
      <c r="M68" s="175"/>
      <c r="N68" s="175"/>
      <c r="O68" s="175"/>
      <c r="P68" s="175"/>
      <c r="Q68" s="175"/>
      <c r="R68" s="175"/>
      <c r="S68" s="175"/>
      <c r="T68" s="175"/>
      <c r="U68" s="175"/>
      <c r="V68" s="175"/>
      <c r="W68" s="175"/>
      <c r="X68" s="175"/>
    </row>
    <row r="69" spans="9:24" ht="15">
      <c r="I69" s="175"/>
      <c r="J69" s="175"/>
      <c r="K69" s="175"/>
      <c r="L69" s="175"/>
      <c r="M69" s="175"/>
      <c r="N69" s="175"/>
      <c r="O69" s="175"/>
      <c r="P69" s="175"/>
      <c r="Q69" s="175"/>
      <c r="R69" s="175"/>
      <c r="S69" s="175"/>
      <c r="T69" s="175"/>
      <c r="U69" s="175"/>
      <c r="V69" s="175"/>
      <c r="W69" s="175"/>
      <c r="X69" s="175"/>
    </row>
    <row r="70" spans="9:24" ht="15">
      <c r="I70" s="175"/>
      <c r="J70" s="175"/>
      <c r="K70" s="175"/>
      <c r="L70" s="175"/>
      <c r="M70" s="175"/>
      <c r="N70" s="175"/>
      <c r="O70" s="175"/>
      <c r="P70" s="175"/>
      <c r="Q70" s="175"/>
      <c r="R70" s="175"/>
      <c r="S70" s="175"/>
      <c r="T70" s="175"/>
      <c r="U70" s="175"/>
      <c r="V70" s="175"/>
      <c r="W70" s="175"/>
      <c r="X70" s="175"/>
    </row>
  </sheetData>
  <phoneticPr fontId="6"/>
  <hyperlinks>
    <hyperlink ref="D1" location="INDEX!A1" display="INDEXに戻る" xr:uid="{4DBAF20A-26B5-42DA-8BA8-0ACE05759B3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3"/>
  <sheetViews>
    <sheetView showGridLines="0" zoomScaleNormal="100" workbookViewId="0">
      <pane xSplit="2" ySplit="3" topLeftCell="C4" activePane="bottomRight" state="frozen"/>
      <selection activeCell="F1" sqref="F1"/>
      <selection pane="topRight" activeCell="F1" sqref="F1"/>
      <selection pane="bottomLeft" activeCell="F1" sqref="F1"/>
      <selection pane="bottomRight" activeCell="C4" sqref="C4"/>
    </sheetView>
  </sheetViews>
  <sheetFormatPr defaultColWidth="9" defaultRowHeight="15" outlineLevelRow="1"/>
  <cols>
    <col min="1" max="1" width="6.75" style="116" bestFit="1" customWidth="1"/>
    <col min="2" max="2" width="4.25" style="116" bestFit="1" customWidth="1"/>
    <col min="3" max="11" width="10.625" style="116" customWidth="1"/>
    <col min="12" max="12" width="9.25" style="116" bestFit="1" customWidth="1"/>
    <col min="13" max="13" width="7.375" style="116" bestFit="1" customWidth="1"/>
    <col min="14" max="14" width="15.25" style="116" bestFit="1" customWidth="1"/>
    <col min="15" max="15" width="11.25" style="116" bestFit="1" customWidth="1"/>
    <col min="16" max="16" width="13.25" style="116" bestFit="1" customWidth="1"/>
    <col min="17" max="16384" width="9" style="115"/>
  </cols>
  <sheetData>
    <row r="1" spans="1:16">
      <c r="A1" s="116" t="s">
        <v>237</v>
      </c>
      <c r="D1" s="367" t="s">
        <v>119</v>
      </c>
    </row>
    <row r="3" spans="1:16">
      <c r="A3" s="117" t="s">
        <v>238</v>
      </c>
      <c r="B3" s="117" t="s">
        <v>239</v>
      </c>
      <c r="C3" s="117" t="s">
        <v>240</v>
      </c>
      <c r="D3" s="117" t="s">
        <v>241</v>
      </c>
      <c r="E3" s="117" t="s">
        <v>242</v>
      </c>
      <c r="F3" s="117" t="s">
        <v>243</v>
      </c>
      <c r="G3" s="117" t="s">
        <v>244</v>
      </c>
      <c r="H3" s="117" t="s">
        <v>245</v>
      </c>
      <c r="I3" s="117" t="s">
        <v>246</v>
      </c>
      <c r="J3" s="117" t="s">
        <v>247</v>
      </c>
      <c r="K3" s="117" t="s">
        <v>248</v>
      </c>
      <c r="L3" s="117" t="s">
        <v>249</v>
      </c>
      <c r="M3" s="117" t="s">
        <v>250</v>
      </c>
      <c r="N3" s="117" t="s">
        <v>251</v>
      </c>
      <c r="O3" s="117" t="s">
        <v>252</v>
      </c>
      <c r="P3" s="117" t="s">
        <v>253</v>
      </c>
    </row>
    <row r="4" spans="1:16" outlineLevel="1">
      <c r="A4" s="118">
        <v>2008</v>
      </c>
      <c r="B4" s="118">
        <v>3</v>
      </c>
      <c r="C4" s="121">
        <v>83</v>
      </c>
      <c r="D4" s="121">
        <v>26</v>
      </c>
      <c r="E4" s="121">
        <v>8</v>
      </c>
      <c r="F4" s="121">
        <v>15</v>
      </c>
      <c r="G4" s="121">
        <v>4</v>
      </c>
      <c r="H4" s="121">
        <v>14</v>
      </c>
      <c r="I4" s="121">
        <v>13</v>
      </c>
      <c r="J4" s="121"/>
      <c r="K4" s="121"/>
      <c r="L4" s="121">
        <f t="shared" ref="L4:L5" si="0">SUM(C4:K4)</f>
        <v>163</v>
      </c>
      <c r="M4" s="121">
        <f t="shared" ref="M4:M5" si="1">COUNT(C4:K4)</f>
        <v>7</v>
      </c>
      <c r="N4" s="121">
        <v>237</v>
      </c>
      <c r="O4" s="119">
        <f t="shared" ref="O4:O6" si="2">N4-L4</f>
        <v>74</v>
      </c>
      <c r="P4" s="1151">
        <f t="shared" ref="P4:P21" si="3">ROUND(L4/N4,3)</f>
        <v>0.68799999999999994</v>
      </c>
    </row>
    <row r="5" spans="1:16" outlineLevel="1">
      <c r="A5" s="118">
        <v>2009</v>
      </c>
      <c r="B5" s="118">
        <v>3</v>
      </c>
      <c r="C5" s="121">
        <v>91</v>
      </c>
      <c r="D5" s="121">
        <v>31</v>
      </c>
      <c r="E5" s="121">
        <v>11</v>
      </c>
      <c r="F5" s="121">
        <v>28</v>
      </c>
      <c r="G5" s="121">
        <v>5</v>
      </c>
      <c r="H5" s="121">
        <v>14</v>
      </c>
      <c r="I5" s="121">
        <v>14</v>
      </c>
      <c r="J5" s="121">
        <v>19</v>
      </c>
      <c r="K5" s="121">
        <v>14</v>
      </c>
      <c r="L5" s="121">
        <f t="shared" si="0"/>
        <v>227</v>
      </c>
      <c r="M5" s="121">
        <f t="shared" si="1"/>
        <v>9</v>
      </c>
      <c r="N5" s="121">
        <v>306</v>
      </c>
      <c r="O5" s="119">
        <f t="shared" si="2"/>
        <v>79</v>
      </c>
      <c r="P5" s="1151">
        <f t="shared" si="3"/>
        <v>0.74199999999999999</v>
      </c>
    </row>
    <row r="6" spans="1:16" outlineLevel="1">
      <c r="A6" s="118">
        <v>2010</v>
      </c>
      <c r="B6" s="118">
        <v>3</v>
      </c>
      <c r="C6" s="121">
        <v>86</v>
      </c>
      <c r="D6" s="121">
        <v>31</v>
      </c>
      <c r="E6" s="121">
        <v>11</v>
      </c>
      <c r="F6" s="121">
        <v>22</v>
      </c>
      <c r="G6" s="121">
        <v>4</v>
      </c>
      <c r="H6" s="121">
        <v>14</v>
      </c>
      <c r="I6" s="121">
        <v>14</v>
      </c>
      <c r="J6" s="121">
        <v>18</v>
      </c>
      <c r="K6" s="121">
        <v>15</v>
      </c>
      <c r="L6" s="121">
        <f t="shared" ref="L6:L8" si="4">SUM(C6:K6)</f>
        <v>215</v>
      </c>
      <c r="M6" s="121">
        <f t="shared" ref="M6:M8" si="5">COUNT(C6:K6)</f>
        <v>9</v>
      </c>
      <c r="N6" s="121">
        <v>298</v>
      </c>
      <c r="O6" s="119">
        <f t="shared" si="2"/>
        <v>83</v>
      </c>
      <c r="P6" s="1151">
        <f t="shared" si="3"/>
        <v>0.72099999999999997</v>
      </c>
    </row>
    <row r="7" spans="1:16" outlineLevel="1">
      <c r="A7" s="118">
        <v>2011</v>
      </c>
      <c r="B7" s="118">
        <v>3</v>
      </c>
      <c r="C7" s="121">
        <v>66</v>
      </c>
      <c r="D7" s="121">
        <v>19</v>
      </c>
      <c r="E7" s="121">
        <v>4</v>
      </c>
      <c r="F7" s="121">
        <v>22</v>
      </c>
      <c r="G7" s="121">
        <v>3</v>
      </c>
      <c r="H7" s="121">
        <v>3</v>
      </c>
      <c r="I7" s="121">
        <v>5</v>
      </c>
      <c r="J7" s="121">
        <v>14</v>
      </c>
      <c r="K7" s="121">
        <v>14</v>
      </c>
      <c r="L7" s="121">
        <f t="shared" si="4"/>
        <v>150</v>
      </c>
      <c r="M7" s="121">
        <f t="shared" si="5"/>
        <v>9</v>
      </c>
      <c r="N7" s="121">
        <v>208</v>
      </c>
      <c r="O7" s="119">
        <f t="shared" ref="O7:O9" si="6">N7-L7</f>
        <v>58</v>
      </c>
      <c r="P7" s="1151">
        <f t="shared" si="3"/>
        <v>0.72099999999999997</v>
      </c>
    </row>
    <row r="8" spans="1:16" outlineLevel="1">
      <c r="A8" s="118">
        <v>2012</v>
      </c>
      <c r="B8" s="118">
        <v>3</v>
      </c>
      <c r="C8" s="121">
        <v>66</v>
      </c>
      <c r="D8" s="121">
        <v>12</v>
      </c>
      <c r="E8" s="121">
        <v>4</v>
      </c>
      <c r="F8" s="121">
        <v>17</v>
      </c>
      <c r="G8" s="121">
        <v>3</v>
      </c>
      <c r="H8" s="121">
        <v>5</v>
      </c>
      <c r="I8" s="121">
        <v>5</v>
      </c>
      <c r="J8" s="121">
        <v>3</v>
      </c>
      <c r="K8" s="121">
        <v>4</v>
      </c>
      <c r="L8" s="121">
        <f t="shared" si="4"/>
        <v>119</v>
      </c>
      <c r="M8" s="121">
        <f t="shared" si="5"/>
        <v>9</v>
      </c>
      <c r="N8" s="121">
        <v>183</v>
      </c>
      <c r="O8" s="119">
        <f t="shared" si="6"/>
        <v>64</v>
      </c>
      <c r="P8" s="1151">
        <f t="shared" si="3"/>
        <v>0.65</v>
      </c>
    </row>
    <row r="9" spans="1:16" outlineLevel="1">
      <c r="A9" s="118">
        <v>2013</v>
      </c>
      <c r="B9" s="118">
        <v>3</v>
      </c>
      <c r="C9" s="121">
        <v>66</v>
      </c>
      <c r="D9" s="121">
        <v>13</v>
      </c>
      <c r="E9" s="121">
        <v>2</v>
      </c>
      <c r="F9" s="121">
        <v>17</v>
      </c>
      <c r="G9" s="121">
        <v>3</v>
      </c>
      <c r="H9" s="121">
        <v>6</v>
      </c>
      <c r="I9" s="121">
        <v>3</v>
      </c>
      <c r="J9" s="121">
        <v>3</v>
      </c>
      <c r="K9" s="121">
        <v>7</v>
      </c>
      <c r="L9" s="121">
        <f t="shared" ref="L9:L11" si="7">SUM(C9:K9)</f>
        <v>120</v>
      </c>
      <c r="M9" s="121">
        <f t="shared" ref="M9:M11" si="8">COUNT(C9:K9)</f>
        <v>9</v>
      </c>
      <c r="N9" s="121">
        <v>179</v>
      </c>
      <c r="O9" s="119">
        <f t="shared" si="6"/>
        <v>59</v>
      </c>
      <c r="P9" s="1151">
        <f t="shared" si="3"/>
        <v>0.67</v>
      </c>
    </row>
    <row r="10" spans="1:16" outlineLevel="1">
      <c r="A10" s="118">
        <v>2014</v>
      </c>
      <c r="B10" s="118">
        <v>3</v>
      </c>
      <c r="C10" s="121">
        <v>70</v>
      </c>
      <c r="D10" s="121">
        <v>11</v>
      </c>
      <c r="E10" s="121">
        <v>1</v>
      </c>
      <c r="F10" s="121">
        <v>16</v>
      </c>
      <c r="G10" s="121">
        <v>3</v>
      </c>
      <c r="H10" s="121">
        <v>6</v>
      </c>
      <c r="I10" s="121">
        <v>3</v>
      </c>
      <c r="J10" s="121">
        <v>2</v>
      </c>
      <c r="K10" s="121">
        <v>6</v>
      </c>
      <c r="L10" s="121">
        <f t="shared" si="7"/>
        <v>118</v>
      </c>
      <c r="M10" s="121">
        <f t="shared" si="8"/>
        <v>9</v>
      </c>
      <c r="N10" s="121">
        <v>179</v>
      </c>
      <c r="O10" s="119">
        <f t="shared" ref="O10:O11" si="9">N10-L10</f>
        <v>61</v>
      </c>
      <c r="P10" s="1151">
        <f t="shared" si="3"/>
        <v>0.65900000000000003</v>
      </c>
    </row>
    <row r="11" spans="1:16" outlineLevel="1">
      <c r="A11" s="118">
        <v>2015</v>
      </c>
      <c r="B11" s="118">
        <v>3</v>
      </c>
      <c r="C11" s="121">
        <v>47</v>
      </c>
      <c r="D11" s="121">
        <v>9</v>
      </c>
      <c r="E11" s="121">
        <v>2</v>
      </c>
      <c r="F11" s="121">
        <v>12</v>
      </c>
      <c r="G11" s="121">
        <v>2</v>
      </c>
      <c r="H11" s="121">
        <v>3</v>
      </c>
      <c r="I11" s="121">
        <v>4</v>
      </c>
      <c r="J11" s="121">
        <v>4</v>
      </c>
      <c r="K11" s="121">
        <v>6</v>
      </c>
      <c r="L11" s="121">
        <f t="shared" si="7"/>
        <v>89</v>
      </c>
      <c r="M11" s="121">
        <f t="shared" si="8"/>
        <v>9</v>
      </c>
      <c r="N11" s="121">
        <v>160</v>
      </c>
      <c r="O11" s="119">
        <f t="shared" si="9"/>
        <v>71</v>
      </c>
      <c r="P11" s="1151">
        <f t="shared" si="3"/>
        <v>0.55600000000000005</v>
      </c>
    </row>
    <row r="12" spans="1:16" outlineLevel="1">
      <c r="A12" s="118">
        <v>2016</v>
      </c>
      <c r="B12" s="118">
        <v>3</v>
      </c>
      <c r="C12" s="121">
        <v>41</v>
      </c>
      <c r="D12" s="121">
        <v>7</v>
      </c>
      <c r="E12" s="121">
        <v>3</v>
      </c>
      <c r="F12" s="121">
        <v>12</v>
      </c>
      <c r="G12" s="122">
        <v>2</v>
      </c>
      <c r="H12" s="121">
        <v>4</v>
      </c>
      <c r="I12" s="121">
        <v>6</v>
      </c>
      <c r="J12" s="121">
        <v>5</v>
      </c>
      <c r="K12" s="121">
        <v>9</v>
      </c>
      <c r="L12" s="121">
        <f t="shared" ref="L12:L15" si="10">SUM(C12:K12)</f>
        <v>89</v>
      </c>
      <c r="M12" s="121">
        <f t="shared" ref="M12:M15" si="11">COUNT(C12:K12)</f>
        <v>9</v>
      </c>
      <c r="N12" s="121">
        <v>162</v>
      </c>
      <c r="O12" s="119">
        <f t="shared" ref="O12:O15" si="12">N12-L12</f>
        <v>73</v>
      </c>
      <c r="P12" s="1151">
        <f t="shared" si="3"/>
        <v>0.54900000000000004</v>
      </c>
    </row>
    <row r="13" spans="1:16" outlineLevel="1">
      <c r="A13" s="118">
        <v>2017</v>
      </c>
      <c r="B13" s="118">
        <v>3</v>
      </c>
      <c r="C13" s="122">
        <v>40</v>
      </c>
      <c r="D13" s="122">
        <v>8</v>
      </c>
      <c r="E13" s="122">
        <v>3</v>
      </c>
      <c r="F13" s="122">
        <v>12</v>
      </c>
      <c r="G13" s="122">
        <v>2</v>
      </c>
      <c r="H13" s="122">
        <v>3</v>
      </c>
      <c r="I13" s="122">
        <v>6</v>
      </c>
      <c r="J13" s="122">
        <v>8</v>
      </c>
      <c r="K13" s="122">
        <v>10</v>
      </c>
      <c r="L13" s="122">
        <f t="shared" si="10"/>
        <v>92</v>
      </c>
      <c r="M13" s="122">
        <f t="shared" si="11"/>
        <v>9</v>
      </c>
      <c r="N13" s="122">
        <v>172</v>
      </c>
      <c r="O13" s="120">
        <f t="shared" si="12"/>
        <v>80</v>
      </c>
      <c r="P13" s="1152">
        <f t="shared" si="3"/>
        <v>0.53500000000000003</v>
      </c>
    </row>
    <row r="14" spans="1:16" outlineLevel="1">
      <c r="A14" s="118">
        <v>2018</v>
      </c>
      <c r="B14" s="118">
        <v>3</v>
      </c>
      <c r="C14" s="122">
        <v>44</v>
      </c>
      <c r="D14" s="122">
        <v>7</v>
      </c>
      <c r="E14" s="122">
        <v>4</v>
      </c>
      <c r="F14" s="122">
        <v>9</v>
      </c>
      <c r="G14" s="122">
        <v>1</v>
      </c>
      <c r="H14" s="122">
        <v>5</v>
      </c>
      <c r="I14" s="122">
        <v>6</v>
      </c>
      <c r="J14" s="122">
        <v>9</v>
      </c>
      <c r="K14" s="122">
        <v>9</v>
      </c>
      <c r="L14" s="122">
        <f t="shared" si="10"/>
        <v>94</v>
      </c>
      <c r="M14" s="122">
        <f t="shared" si="11"/>
        <v>9</v>
      </c>
      <c r="N14" s="122">
        <v>176</v>
      </c>
      <c r="O14" s="120">
        <f t="shared" si="12"/>
        <v>82</v>
      </c>
      <c r="P14" s="1152">
        <f t="shared" si="3"/>
        <v>0.53400000000000003</v>
      </c>
    </row>
    <row r="15" spans="1:16">
      <c r="A15" s="118">
        <v>2019</v>
      </c>
      <c r="B15" s="118">
        <v>3</v>
      </c>
      <c r="C15" s="122">
        <v>39</v>
      </c>
      <c r="D15" s="122">
        <v>7</v>
      </c>
      <c r="E15" s="122">
        <v>4</v>
      </c>
      <c r="F15" s="122">
        <v>4</v>
      </c>
      <c r="G15" s="122">
        <v>2</v>
      </c>
      <c r="H15" s="122">
        <v>6</v>
      </c>
      <c r="I15" s="122">
        <v>5</v>
      </c>
      <c r="J15" s="122">
        <v>11</v>
      </c>
      <c r="K15" s="122">
        <v>9</v>
      </c>
      <c r="L15" s="122">
        <f t="shared" si="10"/>
        <v>87</v>
      </c>
      <c r="M15" s="122">
        <f t="shared" si="11"/>
        <v>9</v>
      </c>
      <c r="N15" s="122">
        <v>167</v>
      </c>
      <c r="O15" s="120">
        <f t="shared" si="12"/>
        <v>80</v>
      </c>
      <c r="P15" s="1152">
        <f t="shared" si="3"/>
        <v>0.52100000000000002</v>
      </c>
    </row>
    <row r="16" spans="1:16">
      <c r="A16" s="118" t="s">
        <v>254</v>
      </c>
      <c r="B16" s="118" t="s">
        <v>255</v>
      </c>
      <c r="C16" s="122">
        <v>36</v>
      </c>
      <c r="D16" s="122">
        <v>7</v>
      </c>
      <c r="E16" s="122">
        <v>4</v>
      </c>
      <c r="F16" s="122">
        <v>0</v>
      </c>
      <c r="G16" s="122">
        <v>1</v>
      </c>
      <c r="H16" s="122">
        <v>5</v>
      </c>
      <c r="I16" s="122">
        <v>3</v>
      </c>
      <c r="J16" s="122">
        <v>12</v>
      </c>
      <c r="K16" s="122">
        <v>4</v>
      </c>
      <c r="L16" s="122">
        <f t="shared" ref="L16:L21" si="13">SUM(C16:K16)</f>
        <v>72</v>
      </c>
      <c r="M16" s="122">
        <f t="shared" ref="M16:M21" si="14">COUNT(C16:K16)</f>
        <v>9</v>
      </c>
      <c r="N16" s="122">
        <v>159</v>
      </c>
      <c r="O16" s="120">
        <f t="shared" ref="O16:O21" si="15">N16-L16</f>
        <v>87</v>
      </c>
      <c r="P16" s="1152">
        <f t="shared" si="3"/>
        <v>0.45300000000000001</v>
      </c>
    </row>
    <row r="17" spans="1:16">
      <c r="A17" s="118" t="s">
        <v>256</v>
      </c>
      <c r="B17" s="118" t="s">
        <v>255</v>
      </c>
      <c r="C17" s="122">
        <v>34</v>
      </c>
      <c r="D17" s="122">
        <v>8</v>
      </c>
      <c r="E17" s="122">
        <v>4</v>
      </c>
      <c r="F17" s="122">
        <v>0</v>
      </c>
      <c r="G17" s="122">
        <v>1</v>
      </c>
      <c r="H17" s="122">
        <v>7</v>
      </c>
      <c r="I17" s="122">
        <v>3</v>
      </c>
      <c r="J17" s="122">
        <v>11</v>
      </c>
      <c r="K17" s="122">
        <v>3</v>
      </c>
      <c r="L17" s="122">
        <f t="shared" si="13"/>
        <v>71</v>
      </c>
      <c r="M17" s="122">
        <f t="shared" si="14"/>
        <v>9</v>
      </c>
      <c r="N17" s="122">
        <v>163</v>
      </c>
      <c r="O17" s="120">
        <f t="shared" si="15"/>
        <v>92</v>
      </c>
      <c r="P17" s="1152">
        <f t="shared" si="3"/>
        <v>0.436</v>
      </c>
    </row>
    <row r="18" spans="1:16">
      <c r="A18" s="118" t="s">
        <v>257</v>
      </c>
      <c r="B18" s="118" t="s">
        <v>255</v>
      </c>
      <c r="C18" s="122">
        <v>12</v>
      </c>
      <c r="D18" s="122">
        <v>8</v>
      </c>
      <c r="E18" s="122">
        <v>3</v>
      </c>
      <c r="F18" s="122">
        <v>0</v>
      </c>
      <c r="G18" s="122">
        <v>1</v>
      </c>
      <c r="H18" s="122">
        <v>5</v>
      </c>
      <c r="I18" s="122">
        <v>2</v>
      </c>
      <c r="J18" s="122">
        <v>9</v>
      </c>
      <c r="K18" s="122">
        <v>1</v>
      </c>
      <c r="L18" s="122">
        <f t="shared" si="13"/>
        <v>41</v>
      </c>
      <c r="M18" s="122">
        <f t="shared" si="14"/>
        <v>9</v>
      </c>
      <c r="N18" s="122">
        <v>122</v>
      </c>
      <c r="O18" s="120">
        <f t="shared" si="15"/>
        <v>81</v>
      </c>
      <c r="P18" s="1152">
        <f t="shared" si="3"/>
        <v>0.33600000000000002</v>
      </c>
    </row>
    <row r="19" spans="1:16">
      <c r="A19" s="118" t="s">
        <v>258</v>
      </c>
      <c r="B19" s="118" t="s">
        <v>255</v>
      </c>
      <c r="C19" s="122">
        <v>11</v>
      </c>
      <c r="D19" s="122">
        <v>6</v>
      </c>
      <c r="E19" s="122">
        <v>3</v>
      </c>
      <c r="F19" s="122">
        <v>0</v>
      </c>
      <c r="G19" s="122">
        <v>2</v>
      </c>
      <c r="H19" s="122">
        <v>4</v>
      </c>
      <c r="I19" s="122">
        <v>2</v>
      </c>
      <c r="J19" s="122">
        <v>7</v>
      </c>
      <c r="K19" s="122">
        <v>1</v>
      </c>
      <c r="L19" s="122">
        <f t="shared" si="13"/>
        <v>36</v>
      </c>
      <c r="M19" s="122">
        <f t="shared" si="14"/>
        <v>9</v>
      </c>
      <c r="N19" s="122">
        <v>110</v>
      </c>
      <c r="O19" s="120">
        <f t="shared" si="15"/>
        <v>74</v>
      </c>
      <c r="P19" s="1152">
        <f t="shared" si="3"/>
        <v>0.32700000000000001</v>
      </c>
    </row>
    <row r="20" spans="1:16">
      <c r="A20" s="118" t="s">
        <v>11567</v>
      </c>
      <c r="B20" s="118" t="s">
        <v>11568</v>
      </c>
      <c r="C20" s="122">
        <v>18</v>
      </c>
      <c r="D20" s="122">
        <v>6</v>
      </c>
      <c r="E20" s="122">
        <v>2</v>
      </c>
      <c r="F20" s="122">
        <v>0</v>
      </c>
      <c r="G20" s="122">
        <v>2</v>
      </c>
      <c r="H20" s="122">
        <v>6</v>
      </c>
      <c r="I20" s="122">
        <v>2</v>
      </c>
      <c r="J20" s="122">
        <v>9</v>
      </c>
      <c r="K20" s="122">
        <v>1</v>
      </c>
      <c r="L20" s="122">
        <f t="shared" si="13"/>
        <v>46</v>
      </c>
      <c r="M20" s="122">
        <f t="shared" si="14"/>
        <v>9</v>
      </c>
      <c r="N20" s="122">
        <v>121</v>
      </c>
      <c r="O20" s="120">
        <f t="shared" si="15"/>
        <v>75</v>
      </c>
      <c r="P20" s="1152">
        <f t="shared" si="3"/>
        <v>0.38</v>
      </c>
    </row>
    <row r="21" spans="1:16">
      <c r="A21" s="118" t="s">
        <v>12901</v>
      </c>
      <c r="B21" s="118" t="s">
        <v>11568</v>
      </c>
      <c r="C21" s="122">
        <v>18</v>
      </c>
      <c r="D21" s="122">
        <v>10</v>
      </c>
      <c r="E21" s="122">
        <v>2</v>
      </c>
      <c r="F21" s="122">
        <v>0</v>
      </c>
      <c r="G21" s="122">
        <v>3</v>
      </c>
      <c r="H21" s="122">
        <v>6</v>
      </c>
      <c r="I21" s="122">
        <v>2</v>
      </c>
      <c r="J21" s="122">
        <v>8</v>
      </c>
      <c r="K21" s="122">
        <v>2</v>
      </c>
      <c r="L21" s="122">
        <f t="shared" si="13"/>
        <v>51</v>
      </c>
      <c r="M21" s="122">
        <f t="shared" si="14"/>
        <v>9</v>
      </c>
      <c r="N21" s="122">
        <v>121</v>
      </c>
      <c r="O21" s="120">
        <f t="shared" si="15"/>
        <v>70</v>
      </c>
      <c r="P21" s="1152">
        <f t="shared" si="3"/>
        <v>0.42099999999999999</v>
      </c>
    </row>
    <row r="22" spans="1:16">
      <c r="A22" s="118"/>
      <c r="B22" s="118"/>
      <c r="C22" s="122"/>
      <c r="D22" s="122"/>
      <c r="E22" s="122"/>
      <c r="F22" s="122"/>
      <c r="G22" s="122"/>
      <c r="H22" s="122"/>
      <c r="I22" s="122"/>
      <c r="J22" s="122"/>
      <c r="K22" s="122"/>
      <c r="L22" s="122"/>
      <c r="M22" s="122"/>
      <c r="N22" s="122"/>
      <c r="O22" s="120"/>
      <c r="P22" s="1152"/>
    </row>
    <row r="23" spans="1:16">
      <c r="A23" s="759"/>
      <c r="B23" s="759"/>
      <c r="C23" s="760"/>
      <c r="D23" s="760"/>
      <c r="E23" s="760"/>
      <c r="F23" s="760"/>
      <c r="G23" s="760"/>
      <c r="H23" s="760"/>
      <c r="I23" s="760"/>
      <c r="J23" s="760"/>
      <c r="K23" s="760"/>
      <c r="L23" s="760"/>
      <c r="M23" s="760"/>
      <c r="N23" s="760"/>
      <c r="O23" s="761"/>
      <c r="P23" s="761"/>
    </row>
  </sheetData>
  <phoneticPr fontId="6"/>
  <hyperlinks>
    <hyperlink ref="D1" location="INDEX!A1" display="INDEXに戻る" xr:uid="{00000000-0004-0000-0600-000000000000}"/>
  </hyperlinks>
  <printOptions horizontalCentered="1"/>
  <pageMargins left="0.70866141732283472" right="0.70866141732283472" top="0.74803149606299213" bottom="0.74803149606299213" header="0.31496062992125984" footer="0.31496062992125984"/>
  <pageSetup paperSize="9" orientation="portrait" verticalDpi="0" r:id="rId1"/>
  <ignoredErrors>
    <ignoredError sqref="L4 M4 L5 M5 L6 M6 L7 M7 L8 M8 L9 M9 L10 M10 L11 M11 L12 M12 L13:L14 M13:M14 L15 M1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48"/>
  <sheetViews>
    <sheetView zoomScaleNormal="100" workbookViewId="0">
      <pane xSplit="2" ySplit="2" topLeftCell="C3" activePane="bottomRight" state="frozen"/>
      <selection activeCell="F1" sqref="F1"/>
      <selection pane="topRight" activeCell="F1" sqref="F1"/>
      <selection pane="bottomLeft" activeCell="F1" sqref="F1"/>
      <selection pane="bottomRight" activeCell="C3" sqref="C3"/>
    </sheetView>
  </sheetViews>
  <sheetFormatPr defaultColWidth="9" defaultRowHeight="15" outlineLevelCol="1"/>
  <cols>
    <col min="1" max="1" width="6.75" style="107" bestFit="1" customWidth="1"/>
    <col min="2" max="2" width="8.625" style="247" customWidth="1"/>
    <col min="3" max="13" width="15.625" style="107" customWidth="1" outlineLevel="1"/>
    <col min="14" max="14" width="18.5" style="107" bestFit="1" customWidth="1"/>
    <col min="15" max="16" width="9" style="107"/>
    <col min="17" max="18" width="15.625" style="107" customWidth="1"/>
    <col min="19" max="19" width="11.5" style="107" bestFit="1" customWidth="1"/>
    <col min="20" max="20" width="11.875" style="107" bestFit="1" customWidth="1"/>
    <col min="21" max="21" width="16.75" style="107" bestFit="1" customWidth="1"/>
    <col min="22" max="22" width="9" style="107"/>
    <col min="23" max="23" width="3" style="107" customWidth="1"/>
    <col min="24" max="24" width="26.25" style="107" bestFit="1" customWidth="1"/>
    <col min="25" max="25" width="9" style="107"/>
    <col min="26" max="26" width="16.75" style="107" bestFit="1" customWidth="1"/>
    <col min="27" max="16384" width="9" style="107"/>
  </cols>
  <sheetData>
    <row r="1" spans="1:26">
      <c r="A1" s="249"/>
      <c r="B1" s="268"/>
      <c r="C1" s="998" t="s">
        <v>259</v>
      </c>
      <c r="D1" s="998" t="s">
        <v>259</v>
      </c>
      <c r="E1" s="998" t="s">
        <v>259</v>
      </c>
      <c r="F1" s="998" t="s">
        <v>259</v>
      </c>
      <c r="G1" s="998" t="s">
        <v>259</v>
      </c>
      <c r="H1" s="998" t="s">
        <v>259</v>
      </c>
      <c r="I1" s="998" t="s">
        <v>259</v>
      </c>
      <c r="J1" s="998" t="s">
        <v>259</v>
      </c>
      <c r="K1" s="998" t="s">
        <v>259</v>
      </c>
      <c r="L1" s="998" t="s">
        <v>260</v>
      </c>
      <c r="M1" s="998" t="s">
        <v>259</v>
      </c>
      <c r="N1" s="268" t="s">
        <v>261</v>
      </c>
      <c r="U1" s="367" t="s">
        <v>119</v>
      </c>
    </row>
    <row r="2" spans="1:26" ht="16.899999999999999" customHeight="1">
      <c r="A2" s="268" t="s">
        <v>262</v>
      </c>
      <c r="B2" s="268" t="s">
        <v>263</v>
      </c>
      <c r="C2" s="511" t="s">
        <v>264</v>
      </c>
      <c r="D2" s="511" t="s">
        <v>265</v>
      </c>
      <c r="E2" s="511" t="s">
        <v>266</v>
      </c>
      <c r="F2" s="511" t="s">
        <v>267</v>
      </c>
      <c r="G2" s="511" t="s">
        <v>268</v>
      </c>
      <c r="H2" s="511" t="s">
        <v>269</v>
      </c>
      <c r="I2" s="511" t="s">
        <v>270</v>
      </c>
      <c r="J2" s="511" t="s">
        <v>271</v>
      </c>
      <c r="K2" s="511" t="s">
        <v>272</v>
      </c>
      <c r="L2" s="511" t="s">
        <v>273</v>
      </c>
      <c r="M2" s="511" t="s">
        <v>274</v>
      </c>
      <c r="N2" s="511" t="s">
        <v>275</v>
      </c>
      <c r="Q2" s="39" t="s">
        <v>276</v>
      </c>
      <c r="R2" s="39"/>
      <c r="S2" s="968">
        <v>2024</v>
      </c>
    </row>
    <row r="3" spans="1:26">
      <c r="A3" s="348">
        <v>2013</v>
      </c>
      <c r="B3" s="519" t="str">
        <f>TEXT(EDATE(DATEVALUE(A3+1&amp;"/3/31"),-3),"ggge")</f>
        <v>平成25</v>
      </c>
      <c r="C3" s="251">
        <f>C4*1000</f>
        <v>2891000</v>
      </c>
      <c r="D3" s="251">
        <f t="shared" ref="D3:D5" si="0">D4*1000</f>
        <v>529071000</v>
      </c>
      <c r="E3" s="251">
        <f t="shared" ref="E3:E5" si="1">E4*1000</f>
        <v>40586000</v>
      </c>
      <c r="F3" s="251">
        <f t="shared" ref="F3:F5" si="2">F4*1000</f>
        <v>202130000</v>
      </c>
      <c r="G3" s="251">
        <f t="shared" ref="G3:G5" si="3">G4*1000</f>
        <v>271044000</v>
      </c>
      <c r="H3" s="251">
        <f t="shared" ref="H3:H5" si="4">H4*1000</f>
        <v>39830000</v>
      </c>
      <c r="I3" s="251">
        <f t="shared" ref="I3:I5" si="5">I4*1000</f>
        <v>201994000</v>
      </c>
      <c r="J3" s="251">
        <f t="shared" ref="J3:J5" si="6">J4*1000</f>
        <v>45711000</v>
      </c>
      <c r="K3" s="251">
        <f t="shared" ref="K3:K5" si="7">K4*1000</f>
        <v>77680000</v>
      </c>
      <c r="L3" s="251">
        <f t="shared" ref="L3:L5" si="8">L4*1000</f>
        <v>62766000</v>
      </c>
      <c r="M3" s="251">
        <f t="shared" ref="M3:M5" si="9">M4*1000</f>
        <v>26248000</v>
      </c>
      <c r="N3" s="251">
        <f>SUM(C3:M3)</f>
        <v>1499951000</v>
      </c>
      <c r="Q3" s="249"/>
      <c r="R3" s="249"/>
      <c r="S3" s="346" t="s">
        <v>277</v>
      </c>
      <c r="T3" s="268" t="s">
        <v>278</v>
      </c>
      <c r="U3" s="998" t="s">
        <v>261</v>
      </c>
    </row>
    <row r="4" spans="1:26">
      <c r="A4" s="352"/>
      <c r="B4" s="520"/>
      <c r="C4" s="255">
        <v>2891</v>
      </c>
      <c r="D4" s="255">
        <v>529071</v>
      </c>
      <c r="E4" s="255">
        <v>40586</v>
      </c>
      <c r="F4" s="255">
        <v>202130</v>
      </c>
      <c r="G4" s="255">
        <v>271044</v>
      </c>
      <c r="H4" s="255">
        <v>39830</v>
      </c>
      <c r="I4" s="255">
        <v>201994</v>
      </c>
      <c r="J4" s="255">
        <v>45711</v>
      </c>
      <c r="K4" s="255">
        <v>77680</v>
      </c>
      <c r="L4" s="255">
        <v>62766</v>
      </c>
      <c r="M4" s="255">
        <v>26248</v>
      </c>
      <c r="N4" s="438" t="s">
        <v>279</v>
      </c>
      <c r="Q4" s="348" t="s">
        <v>264</v>
      </c>
      <c r="R4" s="348">
        <v>1</v>
      </c>
      <c r="S4" s="513">
        <f t="shared" ref="S4:S15" si="10">T4/$T$15</f>
        <v>1.583045071870246E-3</v>
      </c>
      <c r="T4" s="349">
        <f>ROUND(U4/10000,1)</f>
        <v>215</v>
      </c>
      <c r="U4" s="251">
        <f t="shared" ref="U4:U15" si="11">VLOOKUP($S$2,$A:$N,MATCH($Q4,$A$2:$N$2,0),FALSE)</f>
        <v>2150000</v>
      </c>
      <c r="W4" s="348">
        <v>1</v>
      </c>
      <c r="X4" s="348" t="s">
        <v>280</v>
      </c>
      <c r="Y4" s="513">
        <f t="shared" ref="Y4:Y13" si="12">Z4/$Z$13</f>
        <v>0.40162701943310714</v>
      </c>
      <c r="Z4" s="251">
        <f t="shared" ref="Z4:Z12" si="13">SUMIF($R$4:$R$14,W4,$U$4:$U$14)</f>
        <v>545466813</v>
      </c>
    </row>
    <row r="5" spans="1:26">
      <c r="A5" s="348">
        <v>2014</v>
      </c>
      <c r="B5" s="519" t="str">
        <f>TEXT(EDATE(DATEVALUE(A5+1&amp;"/3/31"),-3),"ggge")</f>
        <v>平成26</v>
      </c>
      <c r="C5" s="251">
        <f>C6*1000</f>
        <v>1830000</v>
      </c>
      <c r="D5" s="251">
        <f t="shared" si="0"/>
        <v>539462000</v>
      </c>
      <c r="E5" s="251">
        <f t="shared" si="1"/>
        <v>40748000</v>
      </c>
      <c r="F5" s="251">
        <f t="shared" si="2"/>
        <v>246120000</v>
      </c>
      <c r="G5" s="251">
        <f t="shared" si="3"/>
        <v>165349000</v>
      </c>
      <c r="H5" s="251">
        <f t="shared" si="4"/>
        <v>36343000</v>
      </c>
      <c r="I5" s="251">
        <f t="shared" si="5"/>
        <v>119350000</v>
      </c>
      <c r="J5" s="251">
        <f t="shared" si="6"/>
        <v>44795000</v>
      </c>
      <c r="K5" s="251">
        <f t="shared" si="7"/>
        <v>55560000</v>
      </c>
      <c r="L5" s="251">
        <f t="shared" si="8"/>
        <v>187842000</v>
      </c>
      <c r="M5" s="251">
        <f t="shared" si="9"/>
        <v>34109000</v>
      </c>
      <c r="N5" s="251">
        <f>SUM(C5:M5)</f>
        <v>1471508000</v>
      </c>
      <c r="Q5" s="350" t="s">
        <v>265</v>
      </c>
      <c r="R5" s="350">
        <v>1</v>
      </c>
      <c r="S5" s="514">
        <f t="shared" si="10"/>
        <v>0.40004432526201233</v>
      </c>
      <c r="T5" s="351">
        <f t="shared" ref="T5:T14" si="14">ROUND(U5/10000,1)</f>
        <v>54331.7</v>
      </c>
      <c r="U5" s="253">
        <f t="shared" si="11"/>
        <v>543316813</v>
      </c>
      <c r="W5" s="350">
        <v>4</v>
      </c>
      <c r="X5" s="350" t="s">
        <v>281</v>
      </c>
      <c r="Y5" s="514">
        <f t="shared" si="12"/>
        <v>0.14024133992321416</v>
      </c>
      <c r="Z5" s="253">
        <f t="shared" si="13"/>
        <v>190467755</v>
      </c>
    </row>
    <row r="6" spans="1:26">
      <c r="A6" s="352"/>
      <c r="B6" s="520"/>
      <c r="C6" s="255">
        <v>1830</v>
      </c>
      <c r="D6" s="255">
        <v>539462</v>
      </c>
      <c r="E6" s="255">
        <v>40748</v>
      </c>
      <c r="F6" s="255">
        <v>246120</v>
      </c>
      <c r="G6" s="255">
        <v>165349</v>
      </c>
      <c r="H6" s="255">
        <v>36343</v>
      </c>
      <c r="I6" s="255">
        <v>119350</v>
      </c>
      <c r="J6" s="255">
        <v>44795</v>
      </c>
      <c r="K6" s="255">
        <v>55560</v>
      </c>
      <c r="L6" s="255">
        <v>187842</v>
      </c>
      <c r="M6" s="255">
        <v>34109</v>
      </c>
      <c r="N6" s="438" t="s">
        <v>279</v>
      </c>
      <c r="Q6" s="350" t="s">
        <v>266</v>
      </c>
      <c r="R6" s="350">
        <v>2</v>
      </c>
      <c r="S6" s="514">
        <f t="shared" si="10"/>
        <v>3.100780330775427E-2</v>
      </c>
      <c r="T6" s="351">
        <f t="shared" si="14"/>
        <v>4211.3</v>
      </c>
      <c r="U6" s="253">
        <f t="shared" si="11"/>
        <v>42113000</v>
      </c>
      <c r="W6" s="350">
        <v>3</v>
      </c>
      <c r="X6" s="350" t="s">
        <v>267</v>
      </c>
      <c r="Y6" s="514">
        <f t="shared" si="12"/>
        <v>0.18294573475831338</v>
      </c>
      <c r="Z6" s="253">
        <f t="shared" si="13"/>
        <v>248466418</v>
      </c>
    </row>
    <row r="7" spans="1:26">
      <c r="A7" s="348">
        <v>2015</v>
      </c>
      <c r="B7" s="521" t="str">
        <f>TEXT(EDATE(DATEVALUE(A7+1&amp;"/3/31"),-3),"ggge")</f>
        <v>平成27</v>
      </c>
      <c r="C7" s="251">
        <f>C8*1000</f>
        <v>2410000</v>
      </c>
      <c r="D7" s="251">
        <f t="shared" ref="D7:M7" si="15">D8*1000</f>
        <v>543064000</v>
      </c>
      <c r="E7" s="251">
        <f t="shared" si="15"/>
        <v>40844000</v>
      </c>
      <c r="F7" s="251">
        <f t="shared" si="15"/>
        <v>227986000</v>
      </c>
      <c r="G7" s="251">
        <f t="shared" si="15"/>
        <v>148772000</v>
      </c>
      <c r="H7" s="251">
        <f t="shared" si="15"/>
        <v>39486000</v>
      </c>
      <c r="I7" s="251">
        <f t="shared" si="15"/>
        <v>127828000</v>
      </c>
      <c r="J7" s="251">
        <f t="shared" si="15"/>
        <v>45983000</v>
      </c>
      <c r="K7" s="251">
        <f t="shared" si="15"/>
        <v>21047000</v>
      </c>
      <c r="L7" s="251">
        <f t="shared" si="15"/>
        <v>77319000</v>
      </c>
      <c r="M7" s="251">
        <f t="shared" si="15"/>
        <v>77235000</v>
      </c>
      <c r="N7" s="251">
        <f>SUM(C7:M7)</f>
        <v>1351974000</v>
      </c>
      <c r="Q7" s="350" t="s">
        <v>267</v>
      </c>
      <c r="R7" s="350">
        <v>3</v>
      </c>
      <c r="S7" s="514">
        <f t="shared" si="10"/>
        <v>0.18294552410572676</v>
      </c>
      <c r="T7" s="351">
        <f t="shared" si="14"/>
        <v>24846.6</v>
      </c>
      <c r="U7" s="253">
        <f t="shared" si="11"/>
        <v>248466418</v>
      </c>
      <c r="W7" s="350">
        <v>7</v>
      </c>
      <c r="X7" s="350" t="s">
        <v>272</v>
      </c>
      <c r="Y7" s="514">
        <f t="shared" si="12"/>
        <v>3.8394494329436528E-2</v>
      </c>
      <c r="Z7" s="253">
        <f t="shared" si="13"/>
        <v>52145203</v>
      </c>
    </row>
    <row r="8" spans="1:26">
      <c r="A8" s="352"/>
      <c r="B8" s="522"/>
      <c r="C8" s="255">
        <v>2410</v>
      </c>
      <c r="D8" s="255">
        <v>543064</v>
      </c>
      <c r="E8" s="255">
        <v>40844</v>
      </c>
      <c r="F8" s="255">
        <v>227986</v>
      </c>
      <c r="G8" s="255">
        <v>148772</v>
      </c>
      <c r="H8" s="255">
        <v>39486</v>
      </c>
      <c r="I8" s="255">
        <v>127828</v>
      </c>
      <c r="J8" s="255">
        <v>45983</v>
      </c>
      <c r="K8" s="255">
        <v>21047</v>
      </c>
      <c r="L8" s="255">
        <v>77319</v>
      </c>
      <c r="M8" s="255">
        <v>77235</v>
      </c>
      <c r="N8" s="438" t="s">
        <v>279</v>
      </c>
      <c r="Q8" s="350" t="s">
        <v>268</v>
      </c>
      <c r="R8" s="350">
        <v>4</v>
      </c>
      <c r="S8" s="514">
        <f t="shared" si="10"/>
        <v>0.11263402501358472</v>
      </c>
      <c r="T8" s="351">
        <f t="shared" si="14"/>
        <v>15297.3</v>
      </c>
      <c r="U8" s="253">
        <f t="shared" si="11"/>
        <v>152972755</v>
      </c>
      <c r="W8" s="350">
        <v>5</v>
      </c>
      <c r="X8" s="350" t="s">
        <v>270</v>
      </c>
      <c r="Y8" s="514">
        <f t="shared" si="12"/>
        <v>2.9982981442493038E-2</v>
      </c>
      <c r="Z8" s="253">
        <f t="shared" si="13"/>
        <v>40721168</v>
      </c>
    </row>
    <row r="9" spans="1:26">
      <c r="A9" s="249">
        <v>2016</v>
      </c>
      <c r="B9" s="995" t="str">
        <f>TEXT(EDATE(DATEVALUE(A9+1&amp;"/3/31"),-3),"ggge")</f>
        <v>平成28</v>
      </c>
      <c r="C9" s="345">
        <v>1790000</v>
      </c>
      <c r="D9" s="345">
        <v>561030707</v>
      </c>
      <c r="E9" s="345">
        <v>40955744</v>
      </c>
      <c r="F9" s="345">
        <v>188695763</v>
      </c>
      <c r="G9" s="345">
        <v>148272849</v>
      </c>
      <c r="H9" s="345">
        <v>38348000</v>
      </c>
      <c r="I9" s="345">
        <v>105712280</v>
      </c>
      <c r="J9" s="345">
        <v>52515400</v>
      </c>
      <c r="K9" s="345">
        <v>16666635</v>
      </c>
      <c r="L9" s="345">
        <v>43878171</v>
      </c>
      <c r="M9" s="345">
        <v>143303446</v>
      </c>
      <c r="N9" s="345">
        <f>SUM(C9:M9)</f>
        <v>1341168995</v>
      </c>
      <c r="Q9" s="350" t="s">
        <v>269</v>
      </c>
      <c r="R9" s="350">
        <v>4</v>
      </c>
      <c r="S9" s="514">
        <f t="shared" si="10"/>
        <v>2.7607569753383663E-2</v>
      </c>
      <c r="T9" s="351">
        <f t="shared" si="14"/>
        <v>3749.5</v>
      </c>
      <c r="U9" s="253">
        <f t="shared" si="11"/>
        <v>37495000</v>
      </c>
      <c r="W9" s="350">
        <v>6</v>
      </c>
      <c r="X9" s="350" t="s">
        <v>271</v>
      </c>
      <c r="Y9" s="514">
        <f t="shared" si="12"/>
        <v>3.5458087176980867E-2</v>
      </c>
      <c r="Z9" s="253">
        <f t="shared" si="13"/>
        <v>48157143</v>
      </c>
    </row>
    <row r="10" spans="1:26">
      <c r="A10" s="249">
        <v>2017</v>
      </c>
      <c r="B10" s="995" t="str">
        <f>TEXT(EDATE(DATEVALUE(A10+1&amp;"/3/31"),-3),"ggge")</f>
        <v>平成29</v>
      </c>
      <c r="C10" s="345">
        <v>1830000</v>
      </c>
      <c r="D10" s="345">
        <v>553324073</v>
      </c>
      <c r="E10" s="345">
        <v>42269460</v>
      </c>
      <c r="F10" s="345">
        <v>170244595</v>
      </c>
      <c r="G10" s="345">
        <v>154482828</v>
      </c>
      <c r="H10" s="345">
        <v>37953080</v>
      </c>
      <c r="I10" s="345">
        <v>131550840</v>
      </c>
      <c r="J10" s="345">
        <v>45232310</v>
      </c>
      <c r="K10" s="345">
        <v>23476500</v>
      </c>
      <c r="L10" s="345">
        <v>52693111</v>
      </c>
      <c r="M10" s="345">
        <v>150209199</v>
      </c>
      <c r="N10" s="345">
        <f>SUM(C10:M10)</f>
        <v>1363265996</v>
      </c>
      <c r="Q10" s="350" t="s">
        <v>270</v>
      </c>
      <c r="R10" s="350">
        <v>5</v>
      </c>
      <c r="S10" s="514">
        <f t="shared" si="10"/>
        <v>2.9982873661222462E-2</v>
      </c>
      <c r="T10" s="351">
        <f t="shared" si="14"/>
        <v>4072.1</v>
      </c>
      <c r="U10" s="253">
        <f t="shared" si="11"/>
        <v>40721168</v>
      </c>
      <c r="W10" s="350">
        <v>2</v>
      </c>
      <c r="X10" s="350" t="s">
        <v>266</v>
      </c>
      <c r="Y10" s="514">
        <f t="shared" si="12"/>
        <v>3.10077868465784E-2</v>
      </c>
      <c r="Z10" s="253">
        <f t="shared" si="13"/>
        <v>42113000</v>
      </c>
    </row>
    <row r="11" spans="1:26">
      <c r="A11" s="249">
        <v>2018</v>
      </c>
      <c r="B11" s="995" t="str">
        <f>TEXT(EDATE(DATEVALUE(A11+1&amp;"/3/31"),-3),"ggge")</f>
        <v>平成30</v>
      </c>
      <c r="C11" s="345">
        <v>1737000</v>
      </c>
      <c r="D11" s="345">
        <v>555358100</v>
      </c>
      <c r="E11" s="345">
        <v>42269000</v>
      </c>
      <c r="F11" s="345">
        <v>213666221</v>
      </c>
      <c r="G11" s="345">
        <v>227339733</v>
      </c>
      <c r="H11" s="345">
        <v>37585000</v>
      </c>
      <c r="I11" s="345">
        <v>90123962</v>
      </c>
      <c r="J11" s="345">
        <v>47646740</v>
      </c>
      <c r="K11" s="345">
        <v>20790500</v>
      </c>
      <c r="L11" s="345">
        <v>75655708</v>
      </c>
      <c r="M11" s="345">
        <v>137975220</v>
      </c>
      <c r="N11" s="345">
        <f t="shared" ref="N11:N16" si="16">SUM(C11:M11)</f>
        <v>1450147184</v>
      </c>
      <c r="Q11" s="350" t="s">
        <v>271</v>
      </c>
      <c r="R11" s="350">
        <v>6</v>
      </c>
      <c r="S11" s="514">
        <f t="shared" si="10"/>
        <v>3.5458000709793228E-2</v>
      </c>
      <c r="T11" s="351">
        <f t="shared" si="14"/>
        <v>4815.7</v>
      </c>
      <c r="U11" s="253">
        <f t="shared" si="11"/>
        <v>48157143</v>
      </c>
      <c r="W11" s="350">
        <v>8</v>
      </c>
      <c r="X11" s="350" t="s">
        <v>273</v>
      </c>
      <c r="Y11" s="514">
        <f t="shared" si="12"/>
        <v>0.10608234522945988</v>
      </c>
      <c r="Z11" s="253">
        <f t="shared" si="13"/>
        <v>144074965</v>
      </c>
    </row>
    <row r="12" spans="1:26">
      <c r="A12" s="249">
        <v>2019</v>
      </c>
      <c r="B12" s="995" t="str">
        <f t="shared" ref="B12:B14" si="17">TEXT(EDATE(DATEVALUE(A12+1&amp;"/3/31"),-3),"ggge")</f>
        <v>令和1</v>
      </c>
      <c r="C12" s="345">
        <v>2024000</v>
      </c>
      <c r="D12" s="345">
        <v>547357603</v>
      </c>
      <c r="E12" s="345">
        <v>42233000</v>
      </c>
      <c r="F12" s="345">
        <v>162485766</v>
      </c>
      <c r="G12" s="345">
        <v>153751210</v>
      </c>
      <c r="H12" s="345">
        <v>38999040</v>
      </c>
      <c r="I12" s="345">
        <v>66464332</v>
      </c>
      <c r="J12" s="345">
        <v>48759200</v>
      </c>
      <c r="K12" s="345">
        <v>70821150</v>
      </c>
      <c r="L12" s="345">
        <v>85785721</v>
      </c>
      <c r="M12" s="345">
        <v>138671305</v>
      </c>
      <c r="N12" s="345">
        <f t="shared" si="16"/>
        <v>1357352327</v>
      </c>
      <c r="Q12" s="350" t="s">
        <v>272</v>
      </c>
      <c r="R12" s="350">
        <v>7</v>
      </c>
      <c r="S12" s="514">
        <f t="shared" si="10"/>
        <v>3.8394365243104175E-2</v>
      </c>
      <c r="T12" s="351">
        <f t="shared" si="14"/>
        <v>5214.5</v>
      </c>
      <c r="U12" s="253">
        <f t="shared" si="11"/>
        <v>52145203</v>
      </c>
      <c r="W12" s="350">
        <v>9</v>
      </c>
      <c r="X12" s="350" t="s">
        <v>274</v>
      </c>
      <c r="Y12" s="514">
        <f t="shared" si="12"/>
        <v>3.4260210860416633E-2</v>
      </c>
      <c r="Z12" s="253">
        <f t="shared" si="13"/>
        <v>46530256</v>
      </c>
    </row>
    <row r="13" spans="1:26">
      <c r="A13" s="249">
        <v>2020</v>
      </c>
      <c r="B13" s="995" t="str">
        <f t="shared" si="17"/>
        <v>令和2</v>
      </c>
      <c r="C13" s="620">
        <v>1845000</v>
      </c>
      <c r="D13" s="620">
        <v>551040922</v>
      </c>
      <c r="E13" s="620">
        <v>41297000</v>
      </c>
      <c r="F13" s="620">
        <v>149803585</v>
      </c>
      <c r="G13" s="620">
        <v>139394286</v>
      </c>
      <c r="H13" s="620">
        <v>45342600</v>
      </c>
      <c r="I13" s="620">
        <v>34513704</v>
      </c>
      <c r="J13" s="620">
        <v>48813040</v>
      </c>
      <c r="K13" s="620">
        <v>73118000</v>
      </c>
      <c r="L13" s="620">
        <v>65725101</v>
      </c>
      <c r="M13" s="620">
        <v>38682213</v>
      </c>
      <c r="N13" s="345">
        <f t="shared" si="16"/>
        <v>1189575451</v>
      </c>
      <c r="Q13" s="350" t="s">
        <v>273</v>
      </c>
      <c r="R13" s="350">
        <v>8</v>
      </c>
      <c r="S13" s="514">
        <f t="shared" si="10"/>
        <v>0.10608242731614219</v>
      </c>
      <c r="T13" s="351">
        <f t="shared" si="14"/>
        <v>14407.5</v>
      </c>
      <c r="U13" s="253">
        <f t="shared" si="11"/>
        <v>144074965</v>
      </c>
      <c r="W13" s="352"/>
      <c r="X13" s="352"/>
      <c r="Y13" s="514">
        <f t="shared" si="12"/>
        <v>1</v>
      </c>
      <c r="Z13" s="255">
        <f>SUM(Z4:Z12)</f>
        <v>1358142721</v>
      </c>
    </row>
    <row r="14" spans="1:26">
      <c r="A14" s="249">
        <v>2021</v>
      </c>
      <c r="B14" s="995" t="str">
        <f t="shared" si="17"/>
        <v>令和3</v>
      </c>
      <c r="C14" s="620">
        <v>1831000</v>
      </c>
      <c r="D14" s="620">
        <v>542027257</v>
      </c>
      <c r="E14" s="620">
        <v>41830833</v>
      </c>
      <c r="F14" s="620">
        <v>166740250</v>
      </c>
      <c r="G14" s="620">
        <v>115704903</v>
      </c>
      <c r="H14" s="620">
        <v>41433000</v>
      </c>
      <c r="I14" s="620">
        <v>63873235</v>
      </c>
      <c r="J14" s="620">
        <v>46968809</v>
      </c>
      <c r="K14" s="620">
        <v>74513887</v>
      </c>
      <c r="L14" s="620">
        <v>78636174</v>
      </c>
      <c r="M14" s="620">
        <v>35644801</v>
      </c>
      <c r="N14" s="345">
        <f t="shared" si="16"/>
        <v>1209204149</v>
      </c>
      <c r="Q14" s="352" t="s">
        <v>274</v>
      </c>
      <c r="R14" s="352">
        <v>9</v>
      </c>
      <c r="S14" s="515">
        <f t="shared" si="10"/>
        <v>3.4260040555405838E-2</v>
      </c>
      <c r="T14" s="353">
        <f t="shared" si="14"/>
        <v>4653</v>
      </c>
      <c r="U14" s="255">
        <f t="shared" si="11"/>
        <v>46530256</v>
      </c>
    </row>
    <row r="15" spans="1:26">
      <c r="A15" s="249">
        <v>2022</v>
      </c>
      <c r="B15" s="995" t="str">
        <f>TEXT(EDATE(DATEVALUE(A15+1&amp;"/3/31"),-3),"ggge")</f>
        <v>令和4</v>
      </c>
      <c r="C15" s="620">
        <v>2122000</v>
      </c>
      <c r="D15" s="620">
        <v>535155996</v>
      </c>
      <c r="E15" s="620">
        <v>40934300</v>
      </c>
      <c r="F15" s="620">
        <v>205180455</v>
      </c>
      <c r="G15" s="620">
        <v>103285654</v>
      </c>
      <c r="H15" s="620">
        <v>45703800</v>
      </c>
      <c r="I15" s="620">
        <v>58135790</v>
      </c>
      <c r="J15" s="620">
        <v>56159404</v>
      </c>
      <c r="K15" s="620">
        <v>173990130</v>
      </c>
      <c r="L15" s="620">
        <v>288672018</v>
      </c>
      <c r="M15" s="620">
        <v>45663672</v>
      </c>
      <c r="N15" s="345">
        <f t="shared" si="16"/>
        <v>1555003219</v>
      </c>
      <c r="Q15" s="346" t="s">
        <v>275</v>
      </c>
      <c r="R15" s="346"/>
      <c r="S15" s="516">
        <f t="shared" si="10"/>
        <v>1</v>
      </c>
      <c r="T15" s="347">
        <f>SUM(T4:T14)</f>
        <v>135814.20000000001</v>
      </c>
      <c r="U15" s="345">
        <f t="shared" si="11"/>
        <v>1358142721</v>
      </c>
      <c r="W15" s="350">
        <v>9</v>
      </c>
      <c r="X15" s="350" t="s">
        <v>274</v>
      </c>
    </row>
    <row r="16" spans="1:26">
      <c r="A16" s="249">
        <v>2023</v>
      </c>
      <c r="B16" s="995" t="str">
        <f>TEXT(EDATE(DATEVALUE(A16+1&amp;"/3/31"),-3),"ggge")</f>
        <v>令和5</v>
      </c>
      <c r="C16" s="620">
        <v>1974000</v>
      </c>
      <c r="D16" s="620">
        <v>536626694</v>
      </c>
      <c r="E16" s="620">
        <v>41182000</v>
      </c>
      <c r="F16" s="620">
        <v>292462780</v>
      </c>
      <c r="G16" s="620">
        <v>254598016</v>
      </c>
      <c r="H16" s="620">
        <v>39530600</v>
      </c>
      <c r="I16" s="620">
        <v>48960591</v>
      </c>
      <c r="J16" s="620">
        <v>50539100</v>
      </c>
      <c r="K16" s="620">
        <v>65537500</v>
      </c>
      <c r="L16" s="620">
        <v>163536373</v>
      </c>
      <c r="M16" s="620">
        <v>45468965</v>
      </c>
      <c r="N16" s="620">
        <f t="shared" si="16"/>
        <v>1540416619</v>
      </c>
    </row>
    <row r="17" spans="1:21">
      <c r="A17" s="249">
        <v>2024</v>
      </c>
      <c r="B17" s="995" t="str">
        <f>TEXT(EDATE(DATEVALUE(A17+1&amp;"/3/31"),-3),"ggge")</f>
        <v>令和6</v>
      </c>
      <c r="C17" s="620">
        <v>2150000</v>
      </c>
      <c r="D17" s="620">
        <v>543316813</v>
      </c>
      <c r="E17" s="620">
        <v>42113000</v>
      </c>
      <c r="F17" s="620">
        <v>248466418</v>
      </c>
      <c r="G17" s="620">
        <v>152972755</v>
      </c>
      <c r="H17" s="620">
        <v>37495000</v>
      </c>
      <c r="I17" s="620">
        <v>40721168</v>
      </c>
      <c r="J17" s="620">
        <v>48157143</v>
      </c>
      <c r="K17" s="620">
        <v>52145203</v>
      </c>
      <c r="L17" s="620">
        <v>144074965</v>
      </c>
      <c r="M17" s="620">
        <v>46530256</v>
      </c>
      <c r="N17" s="620">
        <f t="shared" ref="N17" si="18">SUM(C17:M17)</f>
        <v>1358142721</v>
      </c>
      <c r="U17" s="589" t="str">
        <f>"収入"&amp;CHAR(10)&amp;ROUND(U15/10^8,1)&amp;"億円"</f>
        <v>収入
13.6億円</v>
      </c>
    </row>
    <row r="18" spans="1:21">
      <c r="A18" s="249"/>
      <c r="B18" s="268"/>
      <c r="C18" s="620"/>
      <c r="D18" s="620"/>
      <c r="E18" s="620"/>
      <c r="F18" s="620"/>
      <c r="G18" s="620"/>
      <c r="H18" s="620"/>
      <c r="I18" s="620"/>
      <c r="J18" s="620"/>
      <c r="K18" s="620"/>
      <c r="L18" s="620"/>
      <c r="M18" s="620"/>
      <c r="N18" s="620"/>
    </row>
    <row r="20" spans="1:21">
      <c r="F20" s="803" t="s">
        <v>282</v>
      </c>
    </row>
    <row r="21" spans="1:21">
      <c r="F21" s="803" t="s">
        <v>283</v>
      </c>
    </row>
    <row r="38" spans="15:18">
      <c r="O38" s="249"/>
      <c r="P38" s="249"/>
      <c r="Q38" s="268" t="s">
        <v>12754</v>
      </c>
      <c r="R38" s="268" t="s">
        <v>12755</v>
      </c>
    </row>
    <row r="39" spans="15:18">
      <c r="O39" s="249">
        <v>2015</v>
      </c>
      <c r="P39" s="995" t="str">
        <f>TEXT(EDATE(DATEVALUE(O39+1&amp;"/3/31"),-3),"ggge")</f>
        <v>平成27</v>
      </c>
      <c r="Q39" s="1128">
        <f t="shared" ref="Q39:Q47" si="19">_xlfn.XLOOKUP(O39,A:A,N:N)/100000000</f>
        <v>13.519740000000001</v>
      </c>
      <c r="R39" s="1128">
        <f>_xlfn.XLOOKUP(O39,支出!A:A,支出!R:R)/100000000</f>
        <v>13.47756</v>
      </c>
    </row>
    <row r="40" spans="15:18">
      <c r="O40" s="249">
        <v>2016</v>
      </c>
      <c r="P40" s="995" t="str">
        <f>TEXT(EDATE(DATEVALUE(O40+1&amp;"/3/31"),-3),"ggge")</f>
        <v>平成28</v>
      </c>
      <c r="Q40" s="1128">
        <f t="shared" si="19"/>
        <v>13.41168995</v>
      </c>
      <c r="R40" s="1128">
        <f>_xlfn.XLOOKUP(O40,支出!A:A,支出!R:R)/100000000</f>
        <v>13.335204620000001</v>
      </c>
    </row>
    <row r="41" spans="15:18">
      <c r="O41" s="249">
        <v>2017</v>
      </c>
      <c r="P41" s="995" t="str">
        <f>TEXT(EDATE(DATEVALUE(O41+1&amp;"/3/31"),-3),"ggge")</f>
        <v>平成29</v>
      </c>
      <c r="Q41" s="1128">
        <f t="shared" si="19"/>
        <v>13.63265996</v>
      </c>
      <c r="R41" s="1128">
        <f>_xlfn.XLOOKUP(O41,支出!A:A,支出!R:R)/100000000</f>
        <v>13.552042180000001</v>
      </c>
    </row>
    <row r="42" spans="15:18">
      <c r="O42" s="249">
        <v>2018</v>
      </c>
      <c r="P42" s="995" t="str">
        <f>TEXT(EDATE(DATEVALUE(O42+1&amp;"/3/31"),-3),"ggge")</f>
        <v>平成30</v>
      </c>
      <c r="Q42" s="1128">
        <f t="shared" si="19"/>
        <v>14.501471840000001</v>
      </c>
      <c r="R42" s="1128">
        <f>_xlfn.XLOOKUP(O42,支出!A:A,支出!R:R)/100000000</f>
        <v>14.332468459999999</v>
      </c>
    </row>
    <row r="43" spans="15:18">
      <c r="O43" s="249">
        <v>2019</v>
      </c>
      <c r="P43" s="995" t="str">
        <f t="shared" ref="P43:P45" si="20">TEXT(EDATE(DATEVALUE(O43+1&amp;"/3/31"),-3),"ggge")</f>
        <v>令和1</v>
      </c>
      <c r="Q43" s="1128">
        <f t="shared" si="19"/>
        <v>13.573523270000001</v>
      </c>
      <c r="R43" s="1128">
        <f>_xlfn.XLOOKUP(O43,支出!A:A,支出!R:R)/100000000</f>
        <v>13.465155490000001</v>
      </c>
    </row>
    <row r="44" spans="15:18">
      <c r="O44" s="249">
        <v>2020</v>
      </c>
      <c r="P44" s="995" t="str">
        <f t="shared" si="20"/>
        <v>令和2</v>
      </c>
      <c r="Q44" s="1128">
        <f t="shared" si="19"/>
        <v>11.89575451</v>
      </c>
      <c r="R44" s="1128">
        <f>_xlfn.XLOOKUP(O44,支出!A:A,支出!R:R)/100000000</f>
        <v>11.567968349999999</v>
      </c>
    </row>
    <row r="45" spans="15:18">
      <c r="O45" s="249">
        <v>2021</v>
      </c>
      <c r="P45" s="995" t="str">
        <f t="shared" si="20"/>
        <v>令和3</v>
      </c>
      <c r="Q45" s="1128">
        <f t="shared" si="19"/>
        <v>12.09204149</v>
      </c>
      <c r="R45" s="1128">
        <f>_xlfn.XLOOKUP(O45,支出!A:A,支出!R:R)/100000000</f>
        <v>11.98249268</v>
      </c>
    </row>
    <row r="46" spans="15:18">
      <c r="O46" s="249">
        <v>2022</v>
      </c>
      <c r="P46" s="995" t="str">
        <f>TEXT(EDATE(DATEVALUE(O46+1&amp;"/3/31"),-3),"ggge")</f>
        <v>令和4</v>
      </c>
      <c r="Q46" s="1128">
        <f t="shared" si="19"/>
        <v>15.55003219</v>
      </c>
      <c r="R46" s="1128">
        <f>_xlfn.XLOOKUP(O46,支出!A:A,支出!R:R)/100000000</f>
        <v>15.40114297</v>
      </c>
    </row>
    <row r="47" spans="15:18">
      <c r="O47" s="249">
        <v>2023</v>
      </c>
      <c r="P47" s="995" t="str">
        <f>TEXT(EDATE(DATEVALUE(O47+1&amp;"/3/31"),-3),"ggge")</f>
        <v>令和5</v>
      </c>
      <c r="Q47" s="1128">
        <f t="shared" si="19"/>
        <v>15.40416619</v>
      </c>
      <c r="R47" s="1128">
        <f>_xlfn.XLOOKUP(O47,支出!A:A,支出!R:R)/100000000</f>
        <v>14.83386999</v>
      </c>
    </row>
    <row r="48" spans="15:18">
      <c r="O48" s="249">
        <v>2024</v>
      </c>
      <c r="P48" s="995" t="str">
        <f>TEXT(EDATE(DATEVALUE(O48+1&amp;"/3/31"),-3),"ggge")</f>
        <v>令和6</v>
      </c>
      <c r="Q48" s="1128">
        <f t="shared" ref="Q48" si="21">_xlfn.XLOOKUP(O48,A:A,N:N)/100000000</f>
        <v>13.581427209999999</v>
      </c>
      <c r="R48" s="1128">
        <f>_xlfn.XLOOKUP(O48,支出!A:A,支出!R:R)/100000000</f>
        <v>13.41011093</v>
      </c>
    </row>
  </sheetData>
  <sortState xmlns:xlrd2="http://schemas.microsoft.com/office/spreadsheetml/2017/richdata2" ref="W4:Z12">
    <sortCondition descending="1" ref="Y4:Y12"/>
  </sortState>
  <phoneticPr fontId="4"/>
  <hyperlinks>
    <hyperlink ref="U1" location="INDEX!A1" display="INDEXに戻る" xr:uid="{00000000-0004-0000-07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16</vt:i4>
      </vt:variant>
    </vt:vector>
  </HeadingPairs>
  <TitlesOfParts>
    <vt:vector size="56" baseType="lpstr">
      <vt:lpstr>INDEX</vt:lpstr>
      <vt:lpstr>KPI</vt:lpstr>
      <vt:lpstr>組織図</vt:lpstr>
      <vt:lpstr>会員数</vt:lpstr>
      <vt:lpstr>年齢別会員数</vt:lpstr>
      <vt:lpstr>業種別会員数</vt:lpstr>
      <vt:lpstr>支部別会員数</vt:lpstr>
      <vt:lpstr>海外会員数</vt:lpstr>
      <vt:lpstr>収入</vt:lpstr>
      <vt:lpstr>支出</vt:lpstr>
      <vt:lpstr>事業別経常収支</vt:lpstr>
      <vt:lpstr>会費収入使途</vt:lpstr>
      <vt:lpstr>全国大会</vt:lpstr>
      <vt:lpstr>学会賞</vt:lpstr>
      <vt:lpstr>選奨土木遺産</vt:lpstr>
      <vt:lpstr>調査研究委員会活動</vt:lpstr>
      <vt:lpstr>調査研究行事数</vt:lpstr>
      <vt:lpstr>調査研究定期行事</vt:lpstr>
      <vt:lpstr>論文集通常号</vt:lpstr>
      <vt:lpstr>論文集特集号</vt:lpstr>
      <vt:lpstr>重点研究課題</vt:lpstr>
      <vt:lpstr>刊行物販売</vt:lpstr>
      <vt:lpstr>図書売上ベスト10</vt:lpstr>
      <vt:lpstr>図書館利用者</vt:lpstr>
      <vt:lpstr>国内災害調査団実績</vt:lpstr>
      <vt:lpstr>海外災害調査団実績</vt:lpstr>
      <vt:lpstr>土木技術者資格</vt:lpstr>
      <vt:lpstr>CPDプログラム</vt:lpstr>
      <vt:lpstr>土木コレクション</vt:lpstr>
      <vt:lpstr>国際ジョイントセミナー</vt:lpstr>
      <vt:lpstr>イブニングシアター</vt:lpstr>
      <vt:lpstr>メディア掲載</vt:lpstr>
      <vt:lpstr>記者発表</vt:lpstr>
      <vt:lpstr>土木学会誌特集</vt:lpstr>
      <vt:lpstr>論説・オピニオン一覧</vt:lpstr>
      <vt:lpstr>HPアクセス</vt:lpstr>
      <vt:lpstr>facebook</vt:lpstr>
      <vt:lpstr>教育企画行事</vt:lpstr>
      <vt:lpstr>会長講演・挨拶</vt:lpstr>
      <vt:lpstr>会長特別</vt:lpstr>
      <vt:lpstr>KPI!JS派遣回数</vt:lpstr>
      <vt:lpstr>JS派遣回数</vt:lpstr>
      <vt:lpstr>KPI!JS派遣者数</vt:lpstr>
      <vt:lpstr>JS派遣者数</vt:lpstr>
      <vt:lpstr>INDEX!Print_Area</vt:lpstr>
      <vt:lpstr>KPI!Print_Area</vt:lpstr>
      <vt:lpstr>海外会員数!Print_Area</vt:lpstr>
      <vt:lpstr>学会賞!Print_Area</vt:lpstr>
      <vt:lpstr>国際ジョイントセミナー!Print_Area</vt:lpstr>
      <vt:lpstr>重点研究課題!Print_Area</vt:lpstr>
      <vt:lpstr>図書売上ベスト10!Print_Area</vt:lpstr>
      <vt:lpstr>調査研究定期行事!Print_Area</vt:lpstr>
      <vt:lpstr>年齢別会員数!Print_Area</vt:lpstr>
      <vt:lpstr>KPI!Print_Titles</vt:lpstr>
      <vt:lpstr>学会賞!Print_Titles</vt:lpstr>
      <vt:lpstr>全国大会!Print_Titles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中島 敬介</dc:creator>
  <cp:keywords/>
  <dc:description/>
  <cp:lastModifiedBy>中島 敬介</cp:lastModifiedBy>
  <cp:revision/>
  <cp:lastPrinted>2026-01-05T02:59:27Z</cp:lastPrinted>
  <dcterms:created xsi:type="dcterms:W3CDTF">2020-03-19T06:21:25Z</dcterms:created>
  <dcterms:modified xsi:type="dcterms:W3CDTF">2026-01-20T01:08:58Z</dcterms:modified>
  <cp:category/>
  <cp:contentStatus/>
</cp:coreProperties>
</file>